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omments1.xml" ContentType="application/vnd.openxmlformats-officedocument.spreadsheetml.comments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ende\Documents\Drake Bball\Game Logs\"/>
    </mc:Choice>
  </mc:AlternateContent>
  <xr:revisionPtr revIDLastSave="0" documentId="13_ncr:1_{9F1E5D85-2988-4013-BD6A-0B0A3550FB53}" xr6:coauthVersionLast="47" xr6:coauthVersionMax="47" xr10:uidLastSave="{00000000-0000-0000-0000-000000000000}"/>
  <bookViews>
    <workbookView xWindow="-108" yWindow="-108" windowWidth="23256" windowHeight="12456" xr2:uid="{EA584A52-4DC4-424B-9BC8-580B34119EF2}"/>
  </bookViews>
  <sheets>
    <sheet name="Export Advanced" sheetId="19" r:id="rId1"/>
    <sheet name="Player Stats" sheetId="17" r:id="rId2"/>
    <sheet name="Player Splits" sheetId="4" r:id="rId3"/>
    <sheet name="Reference" sheetId="28" state="hidden" r:id="rId4"/>
    <sheet name="Offense Log" sheetId="1" r:id="rId5"/>
    <sheet name="Summary Statistics" sheetId="3" r:id="rId6"/>
    <sheet name="Defense Log" sheetId="15" r:id="rId7"/>
    <sheet name="Defense Summary Statistics" sheetId="16" r:id="rId8"/>
    <sheet name="Two Man" sheetId="25" r:id="rId9"/>
    <sheet name="Three Man" sheetId="26" r:id="rId10"/>
    <sheet name="Five Man" sheetId="27" r:id="rId11"/>
    <sheet name="Roman Game Log" sheetId="5" r:id="rId12"/>
    <sheet name="DJ Game Log" sheetId="6" r:id="rId13"/>
    <sheet name="Tucker Game Log" sheetId="7" r:id="rId14"/>
    <sheet name="Sardaar Game Log" sheetId="8" r:id="rId15"/>
    <sheet name="Brodie Game Log" sheetId="9" r:id="rId16"/>
    <sheet name="Sturtz Game Log" sheetId="10" r:id="rId17"/>
    <sheet name="Conor Game Log" sheetId="18" r:id="rId18"/>
    <sheet name="Nate Game Log" sheetId="20" r:id="rId19"/>
    <sheet name="Okay Game Log" sheetId="12" r:id="rId20"/>
    <sheet name="Eric Game Log" sheetId="13" r:id="rId21"/>
    <sheet name="Bryce Game Log" sheetId="11" r:id="rId22"/>
    <sheet name="Issa Game Log" sheetId="14" r:id="rId23"/>
    <sheet name="Impact Formula" sheetId="21" r:id="rId24"/>
    <sheet name="Glossary" sheetId="2" r:id="rId25"/>
  </sheets>
  <definedNames>
    <definedName name="_xlnm._FilterDatabase" localSheetId="6" hidden="1">'Defense Log'!$A$1:$O$1138</definedName>
    <definedName name="_xlnm._FilterDatabase" localSheetId="4" hidden="1">'Offense Log'!$A$1:$O$1137</definedName>
    <definedName name="Roman">'Offense Log'!$P$2:$P$2999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14" i="19" l="1"/>
  <c r="R18" i="19"/>
  <c r="R19" i="19"/>
  <c r="R20" i="19"/>
  <c r="R21" i="19"/>
  <c r="R22" i="19"/>
  <c r="R23" i="19"/>
  <c r="R24" i="19"/>
  <c r="R25" i="19"/>
  <c r="R26" i="19"/>
  <c r="R27" i="19"/>
  <c r="R28" i="19"/>
  <c r="R17" i="19"/>
  <c r="R16" i="19"/>
  <c r="T16" i="19"/>
  <c r="S16" i="19"/>
  <c r="S18" i="19"/>
  <c r="S19" i="19"/>
  <c r="S20" i="19"/>
  <c r="S21" i="19"/>
  <c r="S22" i="19"/>
  <c r="S23" i="19"/>
  <c r="S24" i="19"/>
  <c r="S25" i="19"/>
  <c r="S26" i="19"/>
  <c r="S27" i="19"/>
  <c r="S28" i="19"/>
  <c r="S17" i="19"/>
  <c r="N2330" i="1"/>
  <c r="N2329" i="1"/>
  <c r="N2328" i="1"/>
  <c r="N2327" i="1"/>
  <c r="N2326" i="1"/>
  <c r="N2325" i="1"/>
  <c r="N2324" i="1"/>
  <c r="N2323" i="1"/>
  <c r="N2322" i="1"/>
  <c r="N2321" i="1"/>
  <c r="N2320" i="1"/>
  <c r="N2319" i="1"/>
  <c r="N2318" i="1"/>
  <c r="N2317" i="1"/>
  <c r="N2316" i="1"/>
  <c r="N2315" i="1"/>
  <c r="N2314" i="1"/>
  <c r="N2313" i="1"/>
  <c r="N2312" i="1"/>
  <c r="N2311" i="1"/>
  <c r="N2310" i="1"/>
  <c r="N2309" i="1"/>
  <c r="N2308" i="1"/>
  <c r="N2307" i="1"/>
  <c r="N2306" i="1"/>
  <c r="N2305" i="1"/>
  <c r="N2304" i="1"/>
  <c r="N2303" i="1"/>
  <c r="N2302" i="1"/>
  <c r="N2301" i="1"/>
  <c r="N2300" i="1"/>
  <c r="N2299" i="1"/>
  <c r="N2298" i="1"/>
  <c r="N2297" i="1"/>
  <c r="N2296" i="1"/>
  <c r="N2295" i="1"/>
  <c r="N2294" i="1"/>
  <c r="N2293" i="1"/>
  <c r="N2292" i="1"/>
  <c r="N2291" i="1"/>
  <c r="N2290" i="1"/>
  <c r="N2289" i="1"/>
  <c r="N2288" i="1"/>
  <c r="N2287" i="1"/>
  <c r="N2286" i="1"/>
  <c r="N2285" i="1"/>
  <c r="N2284" i="1"/>
  <c r="N2283" i="1"/>
  <c r="N2282" i="1"/>
  <c r="N2281" i="1"/>
  <c r="N2280" i="1"/>
  <c r="N2279" i="1"/>
  <c r="N2278" i="1"/>
  <c r="N2277" i="1"/>
  <c r="N2276" i="1"/>
  <c r="N2275" i="1"/>
  <c r="N2274" i="1"/>
  <c r="N2273" i="1"/>
  <c r="N2272" i="1"/>
  <c r="N2271" i="1"/>
  <c r="N2270" i="1"/>
  <c r="N2269" i="1"/>
  <c r="N2268" i="1"/>
  <c r="N2267" i="1"/>
  <c r="N2266" i="1"/>
  <c r="N2265" i="1"/>
  <c r="N2264" i="1"/>
  <c r="N2263" i="1"/>
  <c r="N2262" i="1"/>
  <c r="N2261" i="1"/>
  <c r="N2260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56" i="15"/>
  <c r="N2257" i="15"/>
  <c r="N2258" i="15"/>
  <c r="N2259" i="15"/>
  <c r="N2260" i="15"/>
  <c r="N2261" i="15"/>
  <c r="N2262" i="15"/>
  <c r="N2263" i="15"/>
  <c r="N2264" i="15"/>
  <c r="N2265" i="15"/>
  <c r="N2266" i="15"/>
  <c r="N2267" i="15"/>
  <c r="N2268" i="15"/>
  <c r="N2269" i="15"/>
  <c r="N2270" i="15"/>
  <c r="N2271" i="15"/>
  <c r="N2272" i="15"/>
  <c r="N2273" i="15"/>
  <c r="N2274" i="15"/>
  <c r="N2275" i="15"/>
  <c r="N2276" i="15"/>
  <c r="N2277" i="15"/>
  <c r="N2278" i="15"/>
  <c r="N2279" i="15"/>
  <c r="N2280" i="15"/>
  <c r="N2281" i="15"/>
  <c r="N2282" i="15"/>
  <c r="N2283" i="15"/>
  <c r="N2284" i="15"/>
  <c r="N2285" i="15"/>
  <c r="N2286" i="15"/>
  <c r="N2287" i="15"/>
  <c r="N2288" i="15"/>
  <c r="N2289" i="15"/>
  <c r="N2290" i="15"/>
  <c r="N2291" i="15"/>
  <c r="N2292" i="15"/>
  <c r="N2293" i="15"/>
  <c r="N2294" i="15"/>
  <c r="N2295" i="15"/>
  <c r="N2296" i="15"/>
  <c r="N2297" i="15"/>
  <c r="N2298" i="15"/>
  <c r="N2299" i="15"/>
  <c r="N2300" i="15"/>
  <c r="N2301" i="15"/>
  <c r="N2302" i="15"/>
  <c r="N2303" i="15"/>
  <c r="N2304" i="15"/>
  <c r="N2305" i="15"/>
  <c r="N2306" i="15"/>
  <c r="N2307" i="15"/>
  <c r="N2308" i="15"/>
  <c r="N2309" i="15"/>
  <c r="N2310" i="15"/>
  <c r="N2311" i="15"/>
  <c r="N2312" i="15"/>
  <c r="N2313" i="15"/>
  <c r="N2314" i="15"/>
  <c r="N2315" i="15"/>
  <c r="N2316" i="15"/>
  <c r="N2317" i="15"/>
  <c r="N2318" i="15"/>
  <c r="N2319" i="15"/>
  <c r="N2320" i="15"/>
  <c r="N2321" i="15"/>
  <c r="N2322" i="15"/>
  <c r="N2323" i="15"/>
  <c r="N2324" i="15"/>
  <c r="N2325" i="15"/>
  <c r="N2326" i="15"/>
  <c r="N2327" i="15"/>
  <c r="N2328" i="15"/>
  <c r="N2329" i="15"/>
  <c r="N2330" i="15"/>
  <c r="N2331" i="15"/>
  <c r="N2332" i="15"/>
  <c r="N2333" i="15"/>
  <c r="N2334" i="15"/>
  <c r="N2335" i="15"/>
  <c r="N2336" i="15"/>
  <c r="N2337" i="15"/>
  <c r="N2338" i="15"/>
  <c r="N2339" i="15"/>
  <c r="N2340" i="15"/>
  <c r="N2341" i="15"/>
  <c r="N2342" i="15"/>
  <c r="N2343" i="15"/>
  <c r="N2344" i="15"/>
  <c r="N2345" i="15"/>
  <c r="N2346" i="15"/>
  <c r="N2347" i="15"/>
  <c r="N2348" i="15"/>
  <c r="N2349" i="15"/>
  <c r="N2350" i="15"/>
  <c r="N2351" i="15"/>
  <c r="N2352" i="15"/>
  <c r="N2353" i="15"/>
  <c r="N2354" i="15"/>
  <c r="N2355" i="15"/>
  <c r="N2356" i="15"/>
  <c r="N2357" i="15"/>
  <c r="N2358" i="15"/>
  <c r="N2359" i="15"/>
  <c r="N2360" i="15"/>
  <c r="N2361" i="15"/>
  <c r="N2362" i="15"/>
  <c r="N2363" i="15"/>
  <c r="N2364" i="15"/>
  <c r="N2365" i="15"/>
  <c r="N2366" i="15"/>
  <c r="N2367" i="15"/>
  <c r="N2368" i="15"/>
  <c r="N2369" i="15"/>
  <c r="N2370" i="15"/>
  <c r="N2371" i="15"/>
  <c r="N2372" i="15"/>
  <c r="N2373" i="15"/>
  <c r="N2374" i="15"/>
  <c r="N2375" i="15"/>
  <c r="N2376" i="15"/>
  <c r="N2377" i="15"/>
  <c r="N2378" i="15"/>
  <c r="N2379" i="15"/>
  <c r="N2380" i="15"/>
  <c r="N2381" i="15"/>
  <c r="N2382" i="15"/>
  <c r="N2383" i="15"/>
  <c r="N2384" i="15"/>
  <c r="N2385" i="15"/>
  <c r="N2386" i="15"/>
  <c r="N2387" i="15"/>
  <c r="N2388" i="15"/>
  <c r="N2389" i="15"/>
  <c r="N2390" i="15"/>
  <c r="N2391" i="15"/>
  <c r="N2392" i="15"/>
  <c r="N2393" i="15"/>
  <c r="N2394" i="15"/>
  <c r="N2395" i="15"/>
  <c r="N2396" i="15"/>
  <c r="N2397" i="15"/>
  <c r="N2398" i="15"/>
  <c r="N2399" i="15"/>
  <c r="N2400" i="15"/>
  <c r="N2401" i="15"/>
  <c r="N2402" i="15"/>
  <c r="N2403" i="15"/>
  <c r="N2404" i="15"/>
  <c r="N2405" i="15"/>
  <c r="N2406" i="15"/>
  <c r="N2407" i="15"/>
  <c r="N2408" i="15"/>
  <c r="N1971" i="15"/>
  <c r="N1972" i="15"/>
  <c r="N1973" i="15"/>
  <c r="N1974" i="15"/>
  <c r="N1975" i="15"/>
  <c r="N1976" i="15"/>
  <c r="N1977" i="15"/>
  <c r="N1978" i="15"/>
  <c r="N1979" i="15"/>
  <c r="N1980" i="15"/>
  <c r="N1981" i="15"/>
  <c r="N1982" i="15"/>
  <c r="N1983" i="15"/>
  <c r="N1984" i="15"/>
  <c r="N1985" i="15"/>
  <c r="N1986" i="15"/>
  <c r="N1987" i="15"/>
  <c r="N1988" i="15"/>
  <c r="N1989" i="15"/>
  <c r="N1990" i="15"/>
  <c r="N1991" i="15"/>
  <c r="N1992" i="15"/>
  <c r="N1993" i="15"/>
  <c r="N1994" i="15"/>
  <c r="N1995" i="15"/>
  <c r="N1996" i="15"/>
  <c r="N1997" i="15"/>
  <c r="N1998" i="15"/>
  <c r="N1999" i="15"/>
  <c r="N2000" i="15"/>
  <c r="N2001" i="15"/>
  <c r="N2002" i="15"/>
  <c r="N2003" i="15"/>
  <c r="N2004" i="15"/>
  <c r="N2005" i="15"/>
  <c r="N2006" i="15"/>
  <c r="N2007" i="15"/>
  <c r="N2008" i="15"/>
  <c r="N2009" i="15"/>
  <c r="N2010" i="15"/>
  <c r="N2011" i="15"/>
  <c r="N2012" i="15"/>
  <c r="N2013" i="15"/>
  <c r="N2014" i="15"/>
  <c r="N2015" i="15"/>
  <c r="N2016" i="15"/>
  <c r="N2017" i="15"/>
  <c r="N2018" i="15"/>
  <c r="N2019" i="15"/>
  <c r="N2020" i="15"/>
  <c r="N2021" i="15"/>
  <c r="N2022" i="15"/>
  <c r="N2023" i="15"/>
  <c r="N2024" i="15"/>
  <c r="N2025" i="15"/>
  <c r="N2026" i="15"/>
  <c r="N2027" i="15"/>
  <c r="N2028" i="15"/>
  <c r="N2029" i="15"/>
  <c r="N2030" i="15"/>
  <c r="N2031" i="15"/>
  <c r="N2032" i="15"/>
  <c r="N2033" i="15"/>
  <c r="N2034" i="15"/>
  <c r="N2035" i="15"/>
  <c r="N2036" i="15"/>
  <c r="N2037" i="15"/>
  <c r="N2038" i="15"/>
  <c r="N2039" i="15"/>
  <c r="N2040" i="15"/>
  <c r="N2041" i="15"/>
  <c r="N2042" i="15"/>
  <c r="N2043" i="15"/>
  <c r="N2044" i="15"/>
  <c r="N2045" i="15"/>
  <c r="N2046" i="15"/>
  <c r="N2047" i="15"/>
  <c r="N2048" i="15"/>
  <c r="N2049" i="15"/>
  <c r="N2050" i="15"/>
  <c r="N2051" i="15"/>
  <c r="N2052" i="15"/>
  <c r="N2053" i="15"/>
  <c r="N2054" i="15"/>
  <c r="N2055" i="15"/>
  <c r="N2056" i="15"/>
  <c r="N2057" i="15"/>
  <c r="N2058" i="15"/>
  <c r="N2059" i="15"/>
  <c r="N2060" i="15"/>
  <c r="N2061" i="15"/>
  <c r="N2062" i="15"/>
  <c r="N2063" i="15"/>
  <c r="N2064" i="15"/>
  <c r="N2065" i="15"/>
  <c r="N2066" i="15"/>
  <c r="N2067" i="15"/>
  <c r="N2068" i="15"/>
  <c r="N2069" i="15"/>
  <c r="N2070" i="15"/>
  <c r="N2071" i="15"/>
  <c r="N2072" i="15"/>
  <c r="N2073" i="15"/>
  <c r="N2074" i="15"/>
  <c r="N2075" i="15"/>
  <c r="N2076" i="15"/>
  <c r="N2077" i="15"/>
  <c r="N2078" i="15"/>
  <c r="N2079" i="15"/>
  <c r="N2080" i="15"/>
  <c r="N2081" i="15"/>
  <c r="N2082" i="15"/>
  <c r="N2083" i="15"/>
  <c r="N2084" i="15"/>
  <c r="N2085" i="15"/>
  <c r="N2086" i="15"/>
  <c r="N2087" i="15"/>
  <c r="N2088" i="15"/>
  <c r="N2089" i="15"/>
  <c r="N2090" i="15"/>
  <c r="N2091" i="15"/>
  <c r="N2092" i="15"/>
  <c r="N2093" i="15"/>
  <c r="N2094" i="15"/>
  <c r="N2095" i="15"/>
  <c r="N2096" i="15"/>
  <c r="N2097" i="15"/>
  <c r="N2098" i="15"/>
  <c r="N2099" i="15"/>
  <c r="N2100" i="15"/>
  <c r="N2101" i="15"/>
  <c r="N2102" i="15"/>
  <c r="N2103" i="15"/>
  <c r="N2104" i="15"/>
  <c r="N2105" i="15"/>
  <c r="N2106" i="15"/>
  <c r="N2107" i="15"/>
  <c r="N2108" i="15"/>
  <c r="N2109" i="15"/>
  <c r="N2110" i="15"/>
  <c r="N2111" i="15"/>
  <c r="N2112" i="15"/>
  <c r="N2113" i="15"/>
  <c r="N2114" i="15"/>
  <c r="N2115" i="15"/>
  <c r="N2116" i="15"/>
  <c r="N2117" i="15"/>
  <c r="N2118" i="15"/>
  <c r="N2119" i="15"/>
  <c r="N2120" i="15"/>
  <c r="N2121" i="15"/>
  <c r="N2122" i="15"/>
  <c r="N2123" i="15"/>
  <c r="N2124" i="15"/>
  <c r="N2125" i="15"/>
  <c r="N2126" i="15"/>
  <c r="N2127" i="15"/>
  <c r="N2128" i="15"/>
  <c r="N2129" i="15"/>
  <c r="N2130" i="15"/>
  <c r="N2131" i="15"/>
  <c r="N2132" i="15"/>
  <c r="N2133" i="15"/>
  <c r="N2134" i="15"/>
  <c r="N2135" i="15"/>
  <c r="N2136" i="15"/>
  <c r="N2137" i="15"/>
  <c r="N2138" i="15"/>
  <c r="N2139" i="15"/>
  <c r="N2140" i="15"/>
  <c r="N2141" i="15"/>
  <c r="N2142" i="15"/>
  <c r="N2143" i="15"/>
  <c r="N2144" i="15"/>
  <c r="N2145" i="15"/>
  <c r="N2146" i="15"/>
  <c r="N2147" i="15"/>
  <c r="N2148" i="15"/>
  <c r="N2149" i="15"/>
  <c r="N2150" i="15"/>
  <c r="N2151" i="15"/>
  <c r="N2152" i="15"/>
  <c r="N2153" i="15"/>
  <c r="N2154" i="15"/>
  <c r="N2155" i="15"/>
  <c r="N2156" i="15"/>
  <c r="N2157" i="15"/>
  <c r="N2158" i="15"/>
  <c r="N2159" i="15"/>
  <c r="N2160" i="15"/>
  <c r="N2161" i="15"/>
  <c r="N2162" i="15"/>
  <c r="N2163" i="15"/>
  <c r="N2164" i="15"/>
  <c r="N2165" i="15"/>
  <c r="N2166" i="15"/>
  <c r="N2167" i="15"/>
  <c r="N2168" i="15"/>
  <c r="N2169" i="15"/>
  <c r="N2170" i="15"/>
  <c r="N2171" i="15"/>
  <c r="N2172" i="15"/>
  <c r="N2173" i="15"/>
  <c r="N2174" i="15"/>
  <c r="N2175" i="15"/>
  <c r="N2176" i="15"/>
  <c r="N2177" i="15"/>
  <c r="N2178" i="15"/>
  <c r="N2179" i="15"/>
  <c r="N2180" i="15"/>
  <c r="N2181" i="15"/>
  <c r="N2182" i="15"/>
  <c r="N2183" i="15"/>
  <c r="N2184" i="15"/>
  <c r="N2185" i="15"/>
  <c r="N2186" i="15"/>
  <c r="N2187" i="15"/>
  <c r="N2188" i="15"/>
  <c r="N2189" i="15"/>
  <c r="N2190" i="15"/>
  <c r="N2191" i="15"/>
  <c r="N2192" i="15"/>
  <c r="N2193" i="15"/>
  <c r="N2194" i="15"/>
  <c r="N2195" i="15"/>
  <c r="N2196" i="15"/>
  <c r="N2197" i="15"/>
  <c r="N2198" i="15"/>
  <c r="N2199" i="15"/>
  <c r="N2200" i="15"/>
  <c r="N2201" i="15"/>
  <c r="N2202" i="15"/>
  <c r="N2203" i="15"/>
  <c r="N2204" i="15"/>
  <c r="N2205" i="15"/>
  <c r="N2206" i="15"/>
  <c r="N2207" i="15"/>
  <c r="N2208" i="15"/>
  <c r="N2209" i="15"/>
  <c r="N2210" i="15"/>
  <c r="N2211" i="15"/>
  <c r="N2212" i="15"/>
  <c r="N2213" i="15"/>
  <c r="N2214" i="15"/>
  <c r="N2215" i="15"/>
  <c r="N2216" i="15"/>
  <c r="N2217" i="15"/>
  <c r="N2218" i="15"/>
  <c r="N2219" i="15"/>
  <c r="N2220" i="15"/>
  <c r="N2221" i="15"/>
  <c r="N2222" i="15"/>
  <c r="N2223" i="15"/>
  <c r="N2224" i="15"/>
  <c r="N2225" i="15"/>
  <c r="N2226" i="15"/>
  <c r="N2227" i="15"/>
  <c r="N2228" i="15"/>
  <c r="N2229" i="15"/>
  <c r="N2230" i="15"/>
  <c r="N2231" i="15"/>
  <c r="N2232" i="15"/>
  <c r="N2233" i="15"/>
  <c r="N2234" i="15"/>
  <c r="N2235" i="15"/>
  <c r="N2236" i="15"/>
  <c r="N2237" i="15"/>
  <c r="N2238" i="15"/>
  <c r="N2239" i="15"/>
  <c r="N2240" i="15"/>
  <c r="N2241" i="15"/>
  <c r="N2242" i="15"/>
  <c r="N2243" i="15"/>
  <c r="N2244" i="15"/>
  <c r="N2245" i="15"/>
  <c r="N2246" i="15"/>
  <c r="N2247" i="15"/>
  <c r="N2248" i="15"/>
  <c r="N2249" i="15"/>
  <c r="N2250" i="15"/>
  <c r="N2251" i="15"/>
  <c r="N2252" i="15"/>
  <c r="N2253" i="15"/>
  <c r="N2254" i="15"/>
  <c r="N2255" i="15"/>
  <c r="N1970" i="15"/>
  <c r="N1969" i="15"/>
  <c r="N1968" i="15"/>
  <c r="N1967" i="15"/>
  <c r="N1966" i="15"/>
  <c r="N1965" i="15"/>
  <c r="N1964" i="15"/>
  <c r="N1963" i="15"/>
  <c r="N1962" i="15"/>
  <c r="N1961" i="15"/>
  <c r="N1960" i="15"/>
  <c r="N1959" i="15"/>
  <c r="N1958" i="15"/>
  <c r="N1957" i="15"/>
  <c r="N1956" i="15"/>
  <c r="N1955" i="15"/>
  <c r="N1954" i="15"/>
  <c r="N1953" i="15"/>
  <c r="N1952" i="15"/>
  <c r="N1951" i="15"/>
  <c r="N1950" i="15"/>
  <c r="N1949" i="15"/>
  <c r="N1948" i="15"/>
  <c r="N1947" i="15"/>
  <c r="N1946" i="15"/>
  <c r="N1945" i="15"/>
  <c r="N1944" i="15"/>
  <c r="N1943" i="15"/>
  <c r="N1942" i="15"/>
  <c r="N1941" i="15"/>
  <c r="N1940" i="15"/>
  <c r="N1939" i="15"/>
  <c r="N1938" i="15"/>
  <c r="N1937" i="15"/>
  <c r="N1936" i="15"/>
  <c r="N1935" i="15"/>
  <c r="N1934" i="15"/>
  <c r="N1933" i="15"/>
  <c r="N1932" i="15"/>
  <c r="N1931" i="15"/>
  <c r="N1930" i="15"/>
  <c r="N1929" i="15"/>
  <c r="N1928" i="15"/>
  <c r="N1927" i="15"/>
  <c r="N1926" i="15"/>
  <c r="N1925" i="15"/>
  <c r="N1924" i="15"/>
  <c r="N1923" i="15"/>
  <c r="N1922" i="15"/>
  <c r="N1921" i="15"/>
  <c r="N1920" i="15"/>
  <c r="N1919" i="15"/>
  <c r="N1918" i="15"/>
  <c r="N1917" i="15"/>
  <c r="N1916" i="15"/>
  <c r="N1915" i="15"/>
  <c r="N1914" i="15"/>
  <c r="N1913" i="15"/>
  <c r="N1912" i="15"/>
  <c r="N1911" i="15"/>
  <c r="N1910" i="15"/>
  <c r="Y32" i="6" l="1"/>
  <c r="Z32" i="6"/>
  <c r="Y33" i="6"/>
  <c r="Z33" i="6"/>
  <c r="Y34" i="6"/>
  <c r="Z34" i="6"/>
  <c r="Y35" i="6"/>
  <c r="Z35" i="6"/>
  <c r="Y32" i="7"/>
  <c r="Z32" i="7"/>
  <c r="Y33" i="7"/>
  <c r="Z33" i="7"/>
  <c r="Y34" i="7"/>
  <c r="Z34" i="7"/>
  <c r="Y35" i="7"/>
  <c r="Z35" i="7"/>
  <c r="Y32" i="8"/>
  <c r="Z32" i="8"/>
  <c r="Y33" i="8"/>
  <c r="Z33" i="8"/>
  <c r="Y34" i="8"/>
  <c r="Z34" i="8"/>
  <c r="Y35" i="8"/>
  <c r="Z35" i="8"/>
  <c r="Y32" i="9"/>
  <c r="Z32" i="9"/>
  <c r="Y33" i="9"/>
  <c r="Z33" i="9"/>
  <c r="Y34" i="9"/>
  <c r="Z34" i="9"/>
  <c r="Y35" i="9"/>
  <c r="Z35" i="9"/>
  <c r="Y32" i="10"/>
  <c r="Z32" i="10"/>
  <c r="Y33" i="10"/>
  <c r="Z33" i="10"/>
  <c r="Y34" i="10"/>
  <c r="Z34" i="10"/>
  <c r="Y35" i="10"/>
  <c r="Z35" i="10"/>
  <c r="Y32" i="18"/>
  <c r="Z32" i="18"/>
  <c r="Y33" i="18"/>
  <c r="Z33" i="18"/>
  <c r="Y34" i="18"/>
  <c r="Z34" i="18"/>
  <c r="Y35" i="18"/>
  <c r="Z35" i="18"/>
  <c r="Y32" i="20"/>
  <c r="Z32" i="20"/>
  <c r="Y33" i="20"/>
  <c r="Z33" i="20"/>
  <c r="Y34" i="20"/>
  <c r="Z34" i="20"/>
  <c r="Y35" i="20"/>
  <c r="Z35" i="20"/>
  <c r="Y32" i="12"/>
  <c r="Z32" i="12"/>
  <c r="Y33" i="12"/>
  <c r="Z33" i="12"/>
  <c r="Y34" i="12"/>
  <c r="Z34" i="12"/>
  <c r="Y35" i="12"/>
  <c r="Z35" i="12"/>
  <c r="Y32" i="13"/>
  <c r="Z32" i="13"/>
  <c r="Y33" i="13"/>
  <c r="Z33" i="13"/>
  <c r="Y34" i="13"/>
  <c r="Z34" i="13"/>
  <c r="Y35" i="13"/>
  <c r="Z35" i="13"/>
  <c r="Y32" i="11"/>
  <c r="Z32" i="11"/>
  <c r="Y33" i="11"/>
  <c r="Z33" i="11"/>
  <c r="Y34" i="11"/>
  <c r="Z34" i="11"/>
  <c r="Y35" i="11"/>
  <c r="Z35" i="11"/>
  <c r="Y32" i="14"/>
  <c r="Z32" i="14"/>
  <c r="Y33" i="14"/>
  <c r="Z33" i="14"/>
  <c r="Y34" i="14"/>
  <c r="Z34" i="14"/>
  <c r="Y35" i="14"/>
  <c r="Z35" i="14"/>
  <c r="Y32" i="5"/>
  <c r="Z32" i="5"/>
  <c r="Y33" i="5"/>
  <c r="Z33" i="5"/>
  <c r="Y34" i="5"/>
  <c r="Z34" i="5"/>
  <c r="Y35" i="5"/>
  <c r="Z35" i="5"/>
  <c r="AA32" i="6"/>
  <c r="AD32" i="6"/>
  <c r="AA33" i="6"/>
  <c r="AD33" i="6"/>
  <c r="AA34" i="6"/>
  <c r="AD34" i="6"/>
  <c r="AA35" i="6"/>
  <c r="AD35" i="6"/>
  <c r="AA32" i="7"/>
  <c r="AD32" i="7"/>
  <c r="AA33" i="7"/>
  <c r="AD33" i="7"/>
  <c r="AA34" i="7"/>
  <c r="AD34" i="7"/>
  <c r="AA35" i="7"/>
  <c r="AD35" i="7"/>
  <c r="AA32" i="8"/>
  <c r="AD32" i="8"/>
  <c r="AA33" i="8"/>
  <c r="AD33" i="8"/>
  <c r="AA34" i="8"/>
  <c r="AD34" i="8"/>
  <c r="AA35" i="8"/>
  <c r="AD35" i="8"/>
  <c r="AA32" i="9"/>
  <c r="AD32" i="9"/>
  <c r="AA33" i="9"/>
  <c r="AD33" i="9"/>
  <c r="AA34" i="9"/>
  <c r="AD34" i="9"/>
  <c r="AA35" i="9"/>
  <c r="AD35" i="9"/>
  <c r="AA32" i="10"/>
  <c r="AD32" i="10"/>
  <c r="AA33" i="10"/>
  <c r="AD33" i="10"/>
  <c r="AA34" i="10"/>
  <c r="AD34" i="10"/>
  <c r="AA35" i="10"/>
  <c r="AD35" i="10"/>
  <c r="AA32" i="18"/>
  <c r="AD32" i="18"/>
  <c r="AA33" i="18"/>
  <c r="AD33" i="18"/>
  <c r="AA34" i="18"/>
  <c r="AD34" i="18"/>
  <c r="AA35" i="18"/>
  <c r="AD35" i="18"/>
  <c r="AA32" i="20"/>
  <c r="AD32" i="20"/>
  <c r="AA33" i="20"/>
  <c r="AD33" i="20"/>
  <c r="AA34" i="20"/>
  <c r="AD34" i="20"/>
  <c r="AA35" i="20"/>
  <c r="AD35" i="20"/>
  <c r="AA32" i="12"/>
  <c r="AD32" i="12"/>
  <c r="AA33" i="12"/>
  <c r="AD33" i="12"/>
  <c r="AA34" i="12"/>
  <c r="AD34" i="12"/>
  <c r="AA35" i="12"/>
  <c r="AC35" i="12" s="1"/>
  <c r="AB35" i="12"/>
  <c r="AD35" i="12"/>
  <c r="AA32" i="13"/>
  <c r="AB32" i="13"/>
  <c r="AD32" i="13"/>
  <c r="AA33" i="13"/>
  <c r="AD33" i="13"/>
  <c r="AA34" i="13"/>
  <c r="AD34" i="13"/>
  <c r="AA35" i="13"/>
  <c r="AC35" i="13" s="1"/>
  <c r="AB35" i="13"/>
  <c r="AD35" i="13"/>
  <c r="AA32" i="11"/>
  <c r="AC32" i="11" s="1"/>
  <c r="AB32" i="11"/>
  <c r="AD32" i="11"/>
  <c r="AA33" i="11"/>
  <c r="AD33" i="11"/>
  <c r="AA34" i="11"/>
  <c r="AD34" i="11"/>
  <c r="AA35" i="11"/>
  <c r="AB35" i="11"/>
  <c r="AD35" i="11"/>
  <c r="AA32" i="14"/>
  <c r="AB32" i="14"/>
  <c r="AD32" i="14"/>
  <c r="AA33" i="14"/>
  <c r="AC33" i="14" s="1"/>
  <c r="AB33" i="14"/>
  <c r="AD33" i="14"/>
  <c r="AA34" i="14"/>
  <c r="AC34" i="14" s="1"/>
  <c r="AB34" i="14"/>
  <c r="AD34" i="14"/>
  <c r="AA35" i="14"/>
  <c r="AC35" i="14" s="1"/>
  <c r="AB35" i="14"/>
  <c r="AD35" i="14"/>
  <c r="AA32" i="5"/>
  <c r="AD32" i="5"/>
  <c r="AA33" i="5"/>
  <c r="AD33" i="5"/>
  <c r="AA34" i="5"/>
  <c r="AD34" i="5"/>
  <c r="AA35" i="5"/>
  <c r="AD35" i="5"/>
  <c r="AC32" i="14" l="1"/>
  <c r="AC32" i="13"/>
  <c r="AC35" i="11"/>
  <c r="AC33" i="10"/>
  <c r="AB35" i="5"/>
  <c r="AC35" i="5" s="1"/>
  <c r="AB35" i="20"/>
  <c r="AC35" i="20" s="1"/>
  <c r="AB35" i="18"/>
  <c r="AC35" i="18" s="1"/>
  <c r="AB35" i="10"/>
  <c r="AC35" i="10" s="1"/>
  <c r="AB35" i="9"/>
  <c r="AC35" i="9" s="1"/>
  <c r="AB35" i="8"/>
  <c r="AC35" i="8" s="1"/>
  <c r="AB35" i="7"/>
  <c r="AC35" i="7" s="1"/>
  <c r="AB35" i="6"/>
  <c r="AC35" i="6" s="1"/>
  <c r="AB34" i="6"/>
  <c r="AC34" i="6" s="1"/>
  <c r="AB33" i="18"/>
  <c r="AC33" i="18" s="1"/>
  <c r="AB33" i="10"/>
  <c r="AB33" i="9"/>
  <c r="AC33" i="9" s="1"/>
  <c r="AB33" i="8"/>
  <c r="AC33" i="8" s="1"/>
  <c r="AB33" i="7"/>
  <c r="AC33" i="7" s="1"/>
  <c r="AB33" i="6"/>
  <c r="AC33" i="6" s="1"/>
  <c r="AB33" i="20"/>
  <c r="AC33" i="20" s="1"/>
  <c r="AB34" i="11"/>
  <c r="AC34" i="11" s="1"/>
  <c r="AB33" i="12"/>
  <c r="AC33" i="12" s="1"/>
  <c r="AB34" i="13"/>
  <c r="AC34" i="13" s="1"/>
  <c r="AB34" i="12"/>
  <c r="AC34" i="12" s="1"/>
  <c r="AB34" i="20"/>
  <c r="AC34" i="20" s="1"/>
  <c r="AB34" i="18"/>
  <c r="AC34" i="18" s="1"/>
  <c r="AB34" i="10"/>
  <c r="AC34" i="10" s="1"/>
  <c r="AB34" i="9"/>
  <c r="AC34" i="9" s="1"/>
  <c r="AB34" i="8"/>
  <c r="AC34" i="8" s="1"/>
  <c r="AB34" i="5"/>
  <c r="AC34" i="5" s="1"/>
  <c r="AB33" i="5"/>
  <c r="AC33" i="5" s="1"/>
  <c r="AB33" i="13"/>
  <c r="AC33" i="13" s="1"/>
  <c r="AB33" i="11"/>
  <c r="AC33" i="11" s="1"/>
  <c r="AB32" i="12"/>
  <c r="AC32" i="12" s="1"/>
  <c r="AB34" i="7"/>
  <c r="AC34" i="7" s="1"/>
  <c r="F50" i="5" l="1"/>
  <c r="G50" i="5"/>
  <c r="H50" i="5"/>
  <c r="I50" i="5"/>
  <c r="J50" i="5"/>
  <c r="K50" i="5"/>
  <c r="L50" i="5"/>
  <c r="M50" i="5"/>
  <c r="N50" i="5"/>
  <c r="O50" i="5"/>
  <c r="P50" i="5"/>
  <c r="Q50" i="5"/>
  <c r="R50" i="5"/>
  <c r="S50" i="5"/>
  <c r="T50" i="5"/>
  <c r="U50" i="5"/>
  <c r="V50" i="5"/>
  <c r="W50" i="5"/>
  <c r="X50" i="5"/>
  <c r="E50" i="5"/>
  <c r="F56" i="6"/>
  <c r="G56" i="6"/>
  <c r="H56" i="6"/>
  <c r="I56" i="6"/>
  <c r="J56" i="6"/>
  <c r="K56" i="6"/>
  <c r="L56" i="6"/>
  <c r="M56" i="6"/>
  <c r="N56" i="6"/>
  <c r="O56" i="6"/>
  <c r="P56" i="6"/>
  <c r="Q56" i="6"/>
  <c r="R56" i="6"/>
  <c r="S56" i="6"/>
  <c r="T56" i="6"/>
  <c r="U56" i="6"/>
  <c r="V56" i="6"/>
  <c r="W56" i="6"/>
  <c r="X56" i="6"/>
  <c r="F57" i="6"/>
  <c r="G57" i="6"/>
  <c r="H57" i="6"/>
  <c r="I57" i="6"/>
  <c r="J57" i="6"/>
  <c r="K57" i="6"/>
  <c r="L57" i="6"/>
  <c r="M57" i="6"/>
  <c r="N57" i="6"/>
  <c r="O57" i="6"/>
  <c r="P57" i="6"/>
  <c r="Q57" i="6"/>
  <c r="R57" i="6"/>
  <c r="S57" i="6"/>
  <c r="T57" i="6"/>
  <c r="U57" i="6"/>
  <c r="V57" i="6"/>
  <c r="W57" i="6"/>
  <c r="X57" i="6"/>
  <c r="F56" i="7"/>
  <c r="G56" i="7"/>
  <c r="H56" i="7"/>
  <c r="I56" i="7"/>
  <c r="J56" i="7"/>
  <c r="K56" i="7"/>
  <c r="L56" i="7"/>
  <c r="M56" i="7"/>
  <c r="N56" i="7"/>
  <c r="O56" i="7"/>
  <c r="P56" i="7"/>
  <c r="Q56" i="7"/>
  <c r="R56" i="7"/>
  <c r="S56" i="7"/>
  <c r="T56" i="7"/>
  <c r="U56" i="7"/>
  <c r="V56" i="7"/>
  <c r="W56" i="7"/>
  <c r="X56" i="7"/>
  <c r="F57" i="7"/>
  <c r="G57" i="7"/>
  <c r="H57" i="7"/>
  <c r="I57" i="7"/>
  <c r="J57" i="7"/>
  <c r="K57" i="7"/>
  <c r="L57" i="7"/>
  <c r="M57" i="7"/>
  <c r="N57" i="7"/>
  <c r="O57" i="7"/>
  <c r="P57" i="7"/>
  <c r="Q57" i="7"/>
  <c r="R57" i="7"/>
  <c r="S57" i="7"/>
  <c r="T57" i="7"/>
  <c r="U57" i="7"/>
  <c r="V57" i="7"/>
  <c r="W57" i="7"/>
  <c r="X57" i="7"/>
  <c r="F56" i="8"/>
  <c r="G56" i="8"/>
  <c r="H56" i="8"/>
  <c r="I56" i="8"/>
  <c r="J56" i="8"/>
  <c r="K56" i="8"/>
  <c r="L56" i="8"/>
  <c r="M56" i="8"/>
  <c r="N56" i="8"/>
  <c r="O56" i="8"/>
  <c r="P56" i="8"/>
  <c r="Q56" i="8"/>
  <c r="R56" i="8"/>
  <c r="S56" i="8"/>
  <c r="T56" i="8"/>
  <c r="U56" i="8"/>
  <c r="V56" i="8"/>
  <c r="W56" i="8"/>
  <c r="X56" i="8"/>
  <c r="F57" i="8"/>
  <c r="G57" i="8"/>
  <c r="H57" i="8"/>
  <c r="I57" i="8"/>
  <c r="J57" i="8"/>
  <c r="K57" i="8"/>
  <c r="L57" i="8"/>
  <c r="M57" i="8"/>
  <c r="N57" i="8"/>
  <c r="O57" i="8"/>
  <c r="P57" i="8"/>
  <c r="Q57" i="8"/>
  <c r="R57" i="8"/>
  <c r="S57" i="8"/>
  <c r="T57" i="8"/>
  <c r="U57" i="8"/>
  <c r="V57" i="8"/>
  <c r="W57" i="8"/>
  <c r="X57" i="8"/>
  <c r="F56" i="9"/>
  <c r="G56" i="9"/>
  <c r="H56" i="9"/>
  <c r="K56" i="9"/>
  <c r="L56" i="9"/>
  <c r="M56" i="9"/>
  <c r="N56" i="9"/>
  <c r="O56" i="9"/>
  <c r="P56" i="9"/>
  <c r="Q56" i="9"/>
  <c r="R56" i="9"/>
  <c r="S56" i="9"/>
  <c r="T56" i="9"/>
  <c r="U56" i="9"/>
  <c r="V56" i="9"/>
  <c r="W56" i="9"/>
  <c r="X56" i="9"/>
  <c r="F57" i="9"/>
  <c r="G57" i="9"/>
  <c r="H57" i="9"/>
  <c r="K57" i="9"/>
  <c r="L57" i="9"/>
  <c r="M57" i="9"/>
  <c r="N57" i="9"/>
  <c r="O57" i="9"/>
  <c r="P57" i="9"/>
  <c r="Q57" i="9"/>
  <c r="R57" i="9"/>
  <c r="S57" i="9"/>
  <c r="T57" i="9"/>
  <c r="U57" i="9"/>
  <c r="V57" i="9"/>
  <c r="W57" i="9"/>
  <c r="X57" i="9"/>
  <c r="F56" i="10"/>
  <c r="G56" i="10"/>
  <c r="H56" i="10"/>
  <c r="I56" i="10"/>
  <c r="J56" i="10"/>
  <c r="K56" i="10"/>
  <c r="L56" i="10"/>
  <c r="M56" i="10"/>
  <c r="N56" i="10"/>
  <c r="O56" i="10"/>
  <c r="P56" i="10"/>
  <c r="Q56" i="10"/>
  <c r="R56" i="10"/>
  <c r="S56" i="10"/>
  <c r="T56" i="10"/>
  <c r="U56" i="10"/>
  <c r="V56" i="10"/>
  <c r="W56" i="10"/>
  <c r="X56" i="10"/>
  <c r="F57" i="10"/>
  <c r="G57" i="10"/>
  <c r="H57" i="10"/>
  <c r="I57" i="10"/>
  <c r="J57" i="10"/>
  <c r="J60" i="10" s="1"/>
  <c r="K57" i="10"/>
  <c r="L57" i="10"/>
  <c r="M57" i="10"/>
  <c r="N57" i="10"/>
  <c r="O57" i="10"/>
  <c r="P57" i="10"/>
  <c r="Q57" i="10"/>
  <c r="R57" i="10"/>
  <c r="S57" i="10"/>
  <c r="T57" i="10"/>
  <c r="U57" i="10"/>
  <c r="V57" i="10"/>
  <c r="W57" i="10"/>
  <c r="X57" i="10"/>
  <c r="F56" i="18"/>
  <c r="G56" i="18"/>
  <c r="H56" i="18"/>
  <c r="I56" i="18"/>
  <c r="J56" i="18"/>
  <c r="K56" i="18"/>
  <c r="L56" i="18"/>
  <c r="M56" i="18"/>
  <c r="N56" i="18"/>
  <c r="O56" i="18"/>
  <c r="P56" i="18"/>
  <c r="Q56" i="18"/>
  <c r="R56" i="18"/>
  <c r="S56" i="18"/>
  <c r="T56" i="18"/>
  <c r="U56" i="18"/>
  <c r="V56" i="18"/>
  <c r="W56" i="18"/>
  <c r="X56" i="18"/>
  <c r="F57" i="18"/>
  <c r="G57" i="18"/>
  <c r="H57" i="18"/>
  <c r="I57" i="18"/>
  <c r="J57" i="18"/>
  <c r="K57" i="18"/>
  <c r="L57" i="18"/>
  <c r="M57" i="18"/>
  <c r="N57" i="18"/>
  <c r="O57" i="18"/>
  <c r="P57" i="18"/>
  <c r="Q57" i="18"/>
  <c r="R57" i="18"/>
  <c r="S57" i="18"/>
  <c r="T57" i="18"/>
  <c r="U57" i="18"/>
  <c r="V57" i="18"/>
  <c r="W57" i="18"/>
  <c r="X57" i="18"/>
  <c r="F56" i="20"/>
  <c r="G56" i="20"/>
  <c r="H56" i="20"/>
  <c r="K56" i="20"/>
  <c r="L56" i="20"/>
  <c r="M56" i="20"/>
  <c r="N56" i="20"/>
  <c r="O56" i="20"/>
  <c r="P56" i="20"/>
  <c r="Q56" i="20"/>
  <c r="R56" i="20"/>
  <c r="S56" i="20"/>
  <c r="T56" i="20"/>
  <c r="U56" i="20"/>
  <c r="V56" i="20"/>
  <c r="W56" i="20"/>
  <c r="X56" i="20"/>
  <c r="F57" i="20"/>
  <c r="G57" i="20"/>
  <c r="H57" i="20"/>
  <c r="K57" i="20"/>
  <c r="L57" i="20"/>
  <c r="M57" i="20"/>
  <c r="N57" i="20"/>
  <c r="O57" i="20"/>
  <c r="P57" i="20"/>
  <c r="Q57" i="20"/>
  <c r="R57" i="20"/>
  <c r="S57" i="20"/>
  <c r="T57" i="20"/>
  <c r="U57" i="20"/>
  <c r="V57" i="20"/>
  <c r="W57" i="20"/>
  <c r="X57" i="20"/>
  <c r="F56" i="12"/>
  <c r="G56" i="12"/>
  <c r="H56" i="12"/>
  <c r="I56" i="12"/>
  <c r="J56" i="12"/>
  <c r="K56" i="12"/>
  <c r="L56" i="12"/>
  <c r="M56" i="12"/>
  <c r="N56" i="12"/>
  <c r="O56" i="12"/>
  <c r="P56" i="12"/>
  <c r="Q56" i="12"/>
  <c r="R56" i="12"/>
  <c r="S56" i="12"/>
  <c r="T56" i="12"/>
  <c r="U56" i="12"/>
  <c r="V56" i="12"/>
  <c r="W56" i="12"/>
  <c r="X56" i="12"/>
  <c r="F57" i="12"/>
  <c r="G57" i="12"/>
  <c r="H57" i="12"/>
  <c r="I57" i="12"/>
  <c r="J57" i="12"/>
  <c r="K57" i="12"/>
  <c r="L57" i="12"/>
  <c r="M57" i="12"/>
  <c r="N57" i="12"/>
  <c r="O57" i="12"/>
  <c r="P57" i="12"/>
  <c r="Q57" i="12"/>
  <c r="R57" i="12"/>
  <c r="S57" i="12"/>
  <c r="T57" i="12"/>
  <c r="U57" i="12"/>
  <c r="V57" i="12"/>
  <c r="W57" i="12"/>
  <c r="X57" i="12"/>
  <c r="F56" i="13"/>
  <c r="G56" i="13"/>
  <c r="H56" i="13"/>
  <c r="I56" i="13"/>
  <c r="J56" i="13"/>
  <c r="K56" i="13"/>
  <c r="L56" i="13"/>
  <c r="M56" i="13"/>
  <c r="N56" i="13"/>
  <c r="O56" i="13"/>
  <c r="P56" i="13"/>
  <c r="Q56" i="13"/>
  <c r="R56" i="13"/>
  <c r="S56" i="13"/>
  <c r="T56" i="13"/>
  <c r="U56" i="13"/>
  <c r="V56" i="13"/>
  <c r="W56" i="13"/>
  <c r="X56" i="13"/>
  <c r="F57" i="13"/>
  <c r="G57" i="13"/>
  <c r="H57" i="13"/>
  <c r="I57" i="13"/>
  <c r="J57" i="13"/>
  <c r="K57" i="13"/>
  <c r="L57" i="13"/>
  <c r="M57" i="13"/>
  <c r="N57" i="13"/>
  <c r="O57" i="13"/>
  <c r="P57" i="13"/>
  <c r="Q57" i="13"/>
  <c r="R57" i="13"/>
  <c r="S57" i="13"/>
  <c r="T57" i="13"/>
  <c r="U57" i="13"/>
  <c r="V57" i="13"/>
  <c r="W57" i="13"/>
  <c r="X57" i="13"/>
  <c r="F56" i="11"/>
  <c r="G56" i="11"/>
  <c r="H56" i="11"/>
  <c r="I56" i="11"/>
  <c r="J56" i="11"/>
  <c r="K56" i="11"/>
  <c r="L56" i="11"/>
  <c r="M56" i="11"/>
  <c r="N56" i="11"/>
  <c r="O56" i="11"/>
  <c r="P56" i="11"/>
  <c r="Q56" i="11"/>
  <c r="R56" i="11"/>
  <c r="S56" i="11"/>
  <c r="T56" i="11"/>
  <c r="U56" i="11"/>
  <c r="V56" i="11"/>
  <c r="W56" i="11"/>
  <c r="X56" i="11"/>
  <c r="F57" i="11"/>
  <c r="G57" i="11"/>
  <c r="H57" i="11"/>
  <c r="I57" i="11"/>
  <c r="J57" i="11"/>
  <c r="K57" i="11"/>
  <c r="L57" i="11"/>
  <c r="M57" i="11"/>
  <c r="N57" i="11"/>
  <c r="O57" i="11"/>
  <c r="P57" i="11"/>
  <c r="Q57" i="11"/>
  <c r="R57" i="11"/>
  <c r="S57" i="11"/>
  <c r="T57" i="11"/>
  <c r="U57" i="11"/>
  <c r="V57" i="11"/>
  <c r="W57" i="11"/>
  <c r="X57" i="11"/>
  <c r="F56" i="14"/>
  <c r="G56" i="14"/>
  <c r="H56" i="14"/>
  <c r="I56" i="14"/>
  <c r="J56" i="14"/>
  <c r="K56" i="14"/>
  <c r="L56" i="14"/>
  <c r="M56" i="14"/>
  <c r="N56" i="14"/>
  <c r="O56" i="14"/>
  <c r="P56" i="14"/>
  <c r="Q56" i="14"/>
  <c r="R56" i="14"/>
  <c r="S56" i="14"/>
  <c r="T56" i="14"/>
  <c r="U56" i="14"/>
  <c r="V56" i="14"/>
  <c r="W56" i="14"/>
  <c r="X56" i="14"/>
  <c r="F57" i="14"/>
  <c r="G57" i="14"/>
  <c r="H57" i="14"/>
  <c r="I57" i="14"/>
  <c r="J57" i="14"/>
  <c r="K57" i="14"/>
  <c r="L57" i="14"/>
  <c r="M57" i="14"/>
  <c r="N57" i="14"/>
  <c r="O57" i="14"/>
  <c r="P57" i="14"/>
  <c r="Q57" i="14"/>
  <c r="R57" i="14"/>
  <c r="S57" i="14"/>
  <c r="T57" i="14"/>
  <c r="U57" i="14"/>
  <c r="V57" i="14"/>
  <c r="W57" i="14"/>
  <c r="X57" i="14"/>
  <c r="F56" i="5"/>
  <c r="G56" i="5"/>
  <c r="H56" i="5"/>
  <c r="I56" i="5"/>
  <c r="J56" i="5"/>
  <c r="K56" i="5"/>
  <c r="L56" i="5"/>
  <c r="M56" i="5"/>
  <c r="N56" i="5"/>
  <c r="O56" i="5"/>
  <c r="P56" i="5"/>
  <c r="Q56" i="5"/>
  <c r="R56" i="5"/>
  <c r="S56" i="5"/>
  <c r="T56" i="5"/>
  <c r="U56" i="5"/>
  <c r="V56" i="5"/>
  <c r="W56" i="5"/>
  <c r="X56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S57" i="5"/>
  <c r="T57" i="5"/>
  <c r="U57" i="5"/>
  <c r="V57" i="5"/>
  <c r="W57" i="5"/>
  <c r="X57" i="5"/>
  <c r="E57" i="5"/>
  <c r="E56" i="5"/>
  <c r="F48" i="5"/>
  <c r="G48" i="5"/>
  <c r="H48" i="5"/>
  <c r="I48" i="5"/>
  <c r="J48" i="5"/>
  <c r="K48" i="5"/>
  <c r="L48" i="5"/>
  <c r="M48" i="5"/>
  <c r="N48" i="5"/>
  <c r="O48" i="5"/>
  <c r="P48" i="5"/>
  <c r="Q48" i="5"/>
  <c r="R48" i="5"/>
  <c r="S48" i="5"/>
  <c r="T48" i="5"/>
  <c r="U48" i="5"/>
  <c r="V48" i="5"/>
  <c r="W48" i="5"/>
  <c r="X48" i="5"/>
  <c r="F49" i="5"/>
  <c r="G49" i="5"/>
  <c r="H49" i="5"/>
  <c r="I49" i="5"/>
  <c r="J49" i="5"/>
  <c r="K49" i="5"/>
  <c r="L49" i="5"/>
  <c r="M49" i="5"/>
  <c r="N49" i="5"/>
  <c r="O49" i="5"/>
  <c r="P49" i="5"/>
  <c r="Q49" i="5"/>
  <c r="R49" i="5"/>
  <c r="S49" i="5"/>
  <c r="T49" i="5"/>
  <c r="U49" i="5"/>
  <c r="V49" i="5"/>
  <c r="W49" i="5"/>
  <c r="X49" i="5"/>
  <c r="E49" i="5"/>
  <c r="E48" i="5"/>
  <c r="F42" i="5"/>
  <c r="G42" i="5"/>
  <c r="H42" i="5"/>
  <c r="I42" i="5"/>
  <c r="J42" i="5"/>
  <c r="K42" i="5"/>
  <c r="L42" i="5"/>
  <c r="M42" i="5"/>
  <c r="N42" i="5"/>
  <c r="O42" i="5"/>
  <c r="P42" i="5"/>
  <c r="Q42" i="5"/>
  <c r="R42" i="5"/>
  <c r="S42" i="5"/>
  <c r="T42" i="5"/>
  <c r="U42" i="5"/>
  <c r="V42" i="5"/>
  <c r="W42" i="5"/>
  <c r="X42" i="5"/>
  <c r="F43" i="5"/>
  <c r="G43" i="5"/>
  <c r="H43" i="5"/>
  <c r="I43" i="5"/>
  <c r="J43" i="5"/>
  <c r="K43" i="5"/>
  <c r="L43" i="5"/>
  <c r="M43" i="5"/>
  <c r="N43" i="5"/>
  <c r="O43" i="5"/>
  <c r="P43" i="5"/>
  <c r="Q43" i="5"/>
  <c r="R43" i="5"/>
  <c r="S43" i="5"/>
  <c r="T43" i="5"/>
  <c r="U43" i="5"/>
  <c r="V43" i="5"/>
  <c r="W43" i="5"/>
  <c r="X43" i="5"/>
  <c r="E43" i="5"/>
  <c r="E42" i="5"/>
  <c r="AB31" i="14"/>
  <c r="AB30" i="14"/>
  <c r="AB29" i="14"/>
  <c r="AB28" i="14"/>
  <c r="AB27" i="14"/>
  <c r="AB26" i="14"/>
  <c r="AB25" i="14"/>
  <c r="AB24" i="14"/>
  <c r="AB23" i="14"/>
  <c r="AB22" i="14"/>
  <c r="AB21" i="14"/>
  <c r="AB20" i="14"/>
  <c r="AB19" i="14"/>
  <c r="AB18" i="14"/>
  <c r="AB17" i="14"/>
  <c r="AB16" i="14"/>
  <c r="AB15" i="14"/>
  <c r="AB14" i="14"/>
  <c r="AB13" i="14"/>
  <c r="AB12" i="14"/>
  <c r="AB11" i="14"/>
  <c r="AB10" i="14"/>
  <c r="AB9" i="14"/>
  <c r="AB8" i="14"/>
  <c r="AB7" i="14"/>
  <c r="AB6" i="14"/>
  <c r="AB5" i="14"/>
  <c r="AB4" i="14"/>
  <c r="AB3" i="14"/>
  <c r="AB2" i="14"/>
  <c r="AB31" i="11"/>
  <c r="AB29" i="11"/>
  <c r="AB28" i="11"/>
  <c r="AB25" i="11"/>
  <c r="AB24" i="11"/>
  <c r="AB22" i="11"/>
  <c r="AB20" i="11"/>
  <c r="AB18" i="11"/>
  <c r="AB16" i="11"/>
  <c r="AB15" i="11"/>
  <c r="AB14" i="11"/>
  <c r="AB13" i="11"/>
  <c r="AB12" i="11"/>
  <c r="AB10" i="11"/>
  <c r="AB9" i="11"/>
  <c r="AB8" i="11"/>
  <c r="AB7" i="11"/>
  <c r="AB6" i="11"/>
  <c r="AB5" i="11"/>
  <c r="AB4" i="11"/>
  <c r="AB3" i="11"/>
  <c r="AB31" i="13"/>
  <c r="AB29" i="13"/>
  <c r="AB28" i="13"/>
  <c r="AB25" i="13"/>
  <c r="AB24" i="13"/>
  <c r="AB23" i="13"/>
  <c r="AB22" i="13"/>
  <c r="AB21" i="13"/>
  <c r="AB20" i="13"/>
  <c r="AB19" i="13"/>
  <c r="AB31" i="12"/>
  <c r="AB20" i="12"/>
  <c r="AB16" i="12"/>
  <c r="AB13" i="12"/>
  <c r="AB12" i="12"/>
  <c r="AB9" i="12"/>
  <c r="AB6" i="12"/>
  <c r="AB5" i="12"/>
  <c r="AB16" i="20"/>
  <c r="AB15" i="20"/>
  <c r="AB10" i="20"/>
  <c r="AB9" i="20"/>
  <c r="AB8" i="20"/>
  <c r="AB6" i="20"/>
  <c r="AB5" i="20"/>
  <c r="AB4" i="20"/>
  <c r="AB24" i="8"/>
  <c r="AB22" i="8"/>
  <c r="AB21" i="8"/>
  <c r="AB23" i="7"/>
  <c r="AB2" i="5"/>
  <c r="X40" i="5"/>
  <c r="W40" i="5"/>
  <c r="V40" i="5"/>
  <c r="U40" i="5"/>
  <c r="T40" i="5"/>
  <c r="S40" i="5"/>
  <c r="R40" i="5"/>
  <c r="Q40" i="5"/>
  <c r="P40" i="5"/>
  <c r="O40" i="5"/>
  <c r="N40" i="5"/>
  <c r="M40" i="5"/>
  <c r="L40" i="5"/>
  <c r="J40" i="5"/>
  <c r="I40" i="5"/>
  <c r="H40" i="5"/>
  <c r="F40" i="5"/>
  <c r="E3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E31" i="7"/>
  <c r="E3" i="8"/>
  <c r="E4" i="8"/>
  <c r="E5" i="8"/>
  <c r="E6" i="8"/>
  <c r="E7" i="8"/>
  <c r="E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E24" i="8"/>
  <c r="E25" i="8"/>
  <c r="E26" i="8"/>
  <c r="E27" i="8"/>
  <c r="E28" i="8"/>
  <c r="E29" i="8"/>
  <c r="E30" i="8"/>
  <c r="E31" i="8"/>
  <c r="E3" i="9"/>
  <c r="E4" i="9"/>
  <c r="E5" i="9"/>
  <c r="E6" i="9"/>
  <c r="E7" i="9"/>
  <c r="E8" i="9"/>
  <c r="E9" i="9"/>
  <c r="E10" i="9"/>
  <c r="E11" i="9"/>
  <c r="E12" i="9"/>
  <c r="E13" i="9"/>
  <c r="E14" i="9"/>
  <c r="E15" i="9"/>
  <c r="E16" i="9"/>
  <c r="E17" i="9"/>
  <c r="E18" i="9"/>
  <c r="E19" i="9"/>
  <c r="E20" i="9"/>
  <c r="E21" i="9"/>
  <c r="E22" i="9"/>
  <c r="E23" i="9"/>
  <c r="E24" i="9"/>
  <c r="E25" i="9"/>
  <c r="E26" i="9"/>
  <c r="E27" i="9"/>
  <c r="E28" i="9"/>
  <c r="E29" i="9"/>
  <c r="E30" i="9"/>
  <c r="E31" i="9"/>
  <c r="E3" i="10"/>
  <c r="E4" i="10"/>
  <c r="E5" i="10"/>
  <c r="E6" i="10"/>
  <c r="E7" i="10"/>
  <c r="E8" i="10"/>
  <c r="E9" i="10"/>
  <c r="E10" i="10"/>
  <c r="E11" i="10"/>
  <c r="E12" i="10"/>
  <c r="E13" i="10"/>
  <c r="E14" i="10"/>
  <c r="E15" i="10"/>
  <c r="E16" i="10"/>
  <c r="E17" i="10"/>
  <c r="E18" i="10"/>
  <c r="E19" i="10"/>
  <c r="E20" i="10"/>
  <c r="E21" i="10"/>
  <c r="E22" i="10"/>
  <c r="E23" i="10"/>
  <c r="E24" i="10"/>
  <c r="E25" i="10"/>
  <c r="E26" i="10"/>
  <c r="E27" i="10"/>
  <c r="E28" i="10"/>
  <c r="E29" i="10"/>
  <c r="E30" i="10"/>
  <c r="E31" i="10"/>
  <c r="E3" i="18"/>
  <c r="E4" i="18"/>
  <c r="E5" i="18"/>
  <c r="E6" i="18"/>
  <c r="E7" i="18"/>
  <c r="E8" i="18"/>
  <c r="E9" i="18"/>
  <c r="E10" i="18"/>
  <c r="E11" i="18"/>
  <c r="E12" i="18"/>
  <c r="E13" i="18"/>
  <c r="E14" i="18"/>
  <c r="E15" i="18"/>
  <c r="E16" i="18"/>
  <c r="E17" i="18"/>
  <c r="E18" i="18"/>
  <c r="E19" i="18"/>
  <c r="E20" i="18"/>
  <c r="E21" i="18"/>
  <c r="E22" i="18"/>
  <c r="E23" i="18"/>
  <c r="E24" i="18"/>
  <c r="E25" i="18"/>
  <c r="E26" i="18"/>
  <c r="E27" i="18"/>
  <c r="E28" i="18"/>
  <c r="E29" i="18"/>
  <c r="E30" i="18"/>
  <c r="E31" i="18"/>
  <c r="E3" i="20"/>
  <c r="E4" i="20"/>
  <c r="E5" i="20"/>
  <c r="E6" i="20"/>
  <c r="E7" i="20"/>
  <c r="E8" i="20"/>
  <c r="E9" i="20"/>
  <c r="E10" i="20"/>
  <c r="E11" i="20"/>
  <c r="E12" i="20"/>
  <c r="E13" i="20"/>
  <c r="E14" i="20"/>
  <c r="E15" i="20"/>
  <c r="E16" i="20"/>
  <c r="E17" i="20"/>
  <c r="E18" i="20"/>
  <c r="E19" i="20"/>
  <c r="E20" i="20"/>
  <c r="E21" i="20"/>
  <c r="E22" i="20"/>
  <c r="E23" i="20"/>
  <c r="E24" i="20"/>
  <c r="E25" i="20"/>
  <c r="E26" i="20"/>
  <c r="E27" i="20"/>
  <c r="E28" i="20"/>
  <c r="E29" i="20"/>
  <c r="E30" i="20"/>
  <c r="E31" i="20"/>
  <c r="E3" i="12"/>
  <c r="E4" i="12"/>
  <c r="E5" i="12"/>
  <c r="E6" i="12"/>
  <c r="E7" i="12"/>
  <c r="E8" i="12"/>
  <c r="E9" i="12"/>
  <c r="E10" i="12"/>
  <c r="E11" i="12"/>
  <c r="E12" i="12"/>
  <c r="E13" i="12"/>
  <c r="E14" i="12"/>
  <c r="E15" i="12"/>
  <c r="E16" i="12"/>
  <c r="E17" i="12"/>
  <c r="E18" i="12"/>
  <c r="E19" i="12"/>
  <c r="E20" i="12"/>
  <c r="E21" i="12"/>
  <c r="E22" i="12"/>
  <c r="E23" i="12"/>
  <c r="E24" i="12"/>
  <c r="E25" i="12"/>
  <c r="E26" i="12"/>
  <c r="E27" i="12"/>
  <c r="E28" i="12"/>
  <c r="E29" i="12"/>
  <c r="E30" i="12"/>
  <c r="E31" i="12"/>
  <c r="E3" i="13"/>
  <c r="E4" i="13"/>
  <c r="E5" i="13"/>
  <c r="E6" i="13"/>
  <c r="E7" i="13"/>
  <c r="E8" i="13"/>
  <c r="E9" i="13"/>
  <c r="E10" i="13"/>
  <c r="E11" i="13"/>
  <c r="E12" i="13"/>
  <c r="E13" i="13"/>
  <c r="E14" i="13"/>
  <c r="E15" i="13"/>
  <c r="E16" i="13"/>
  <c r="E17" i="13"/>
  <c r="E18" i="13"/>
  <c r="E19" i="13"/>
  <c r="E20" i="13"/>
  <c r="E21" i="13"/>
  <c r="E22" i="13"/>
  <c r="E23" i="13"/>
  <c r="E24" i="13"/>
  <c r="E25" i="13"/>
  <c r="E26" i="13"/>
  <c r="E27" i="13"/>
  <c r="E28" i="13"/>
  <c r="E29" i="13"/>
  <c r="E30" i="13"/>
  <c r="E31" i="13"/>
  <c r="E3" i="11"/>
  <c r="E4" i="11"/>
  <c r="E5" i="11"/>
  <c r="E6" i="11"/>
  <c r="E7" i="11"/>
  <c r="E8" i="11"/>
  <c r="E9" i="11"/>
  <c r="E10" i="11"/>
  <c r="E11" i="11"/>
  <c r="E12" i="11"/>
  <c r="E13" i="11"/>
  <c r="E14" i="11"/>
  <c r="E15" i="11"/>
  <c r="E16" i="11"/>
  <c r="E17" i="11"/>
  <c r="E18" i="11"/>
  <c r="E19" i="11"/>
  <c r="E20" i="11"/>
  <c r="E21" i="11"/>
  <c r="E22" i="11"/>
  <c r="E23" i="11"/>
  <c r="E24" i="11"/>
  <c r="E25" i="11"/>
  <c r="E26" i="11"/>
  <c r="E27" i="11"/>
  <c r="E28" i="11"/>
  <c r="E29" i="11"/>
  <c r="E30" i="11"/>
  <c r="E31" i="11"/>
  <c r="E3" i="14"/>
  <c r="E4" i="14"/>
  <c r="E5" i="14"/>
  <c r="E6" i="14"/>
  <c r="E7" i="14"/>
  <c r="E8" i="14"/>
  <c r="E9" i="14"/>
  <c r="E10" i="14"/>
  <c r="E11" i="14"/>
  <c r="E12" i="14"/>
  <c r="E13" i="14"/>
  <c r="E14" i="14"/>
  <c r="E15" i="14"/>
  <c r="E16" i="14"/>
  <c r="E17" i="14"/>
  <c r="E18" i="14"/>
  <c r="E19" i="14"/>
  <c r="E20" i="14"/>
  <c r="E21" i="14"/>
  <c r="E22" i="14"/>
  <c r="E23" i="14"/>
  <c r="E24" i="14"/>
  <c r="E25" i="14"/>
  <c r="E26" i="14"/>
  <c r="E27" i="14"/>
  <c r="E28" i="14"/>
  <c r="E29" i="14"/>
  <c r="E30" i="14"/>
  <c r="E31" i="14"/>
  <c r="E3" i="6"/>
  <c r="E4" i="6"/>
  <c r="E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2" i="7"/>
  <c r="E2" i="8"/>
  <c r="E2" i="9"/>
  <c r="E2" i="10"/>
  <c r="E2" i="18"/>
  <c r="E2" i="20"/>
  <c r="E2" i="12"/>
  <c r="E2" i="13"/>
  <c r="E2" i="11"/>
  <c r="E2" i="14"/>
  <c r="E2" i="6"/>
  <c r="H60" i="8" l="1"/>
  <c r="H60" i="20"/>
  <c r="L54" i="5"/>
  <c r="L59" i="14"/>
  <c r="J59" i="11"/>
  <c r="H59" i="13"/>
  <c r="H59" i="20"/>
  <c r="L45" i="5"/>
  <c r="J59" i="8"/>
  <c r="J59" i="14"/>
  <c r="H60" i="18"/>
  <c r="J60" i="14"/>
  <c r="J54" i="5"/>
  <c r="J52" i="5"/>
  <c r="L59" i="13"/>
  <c r="L59" i="6"/>
  <c r="H59" i="14"/>
  <c r="H59" i="10"/>
  <c r="L60" i="8"/>
  <c r="L59" i="9"/>
  <c r="H59" i="8"/>
  <c r="H54" i="5"/>
  <c r="J45" i="5"/>
  <c r="J59" i="5"/>
  <c r="J59" i="12"/>
  <c r="H59" i="7"/>
  <c r="L60" i="14"/>
  <c r="H60" i="9"/>
  <c r="L59" i="20"/>
  <c r="H59" i="18"/>
  <c r="H60" i="11"/>
  <c r="L60" i="12"/>
  <c r="J60" i="8"/>
  <c r="L59" i="10"/>
  <c r="L59" i="8"/>
  <c r="J59" i="7"/>
  <c r="H59" i="6"/>
  <c r="J60" i="6"/>
  <c r="J59" i="18"/>
  <c r="T40" i="20"/>
  <c r="J40" i="6"/>
  <c r="X40" i="10"/>
  <c r="R40" i="9"/>
  <c r="Q40" i="8"/>
  <c r="I40" i="7"/>
  <c r="H45" i="5"/>
  <c r="H53" i="5"/>
  <c r="H60" i="5"/>
  <c r="J60" i="13"/>
  <c r="N40" i="10"/>
  <c r="J60" i="11"/>
  <c r="L60" i="20"/>
  <c r="J60" i="18"/>
  <c r="H60" i="10"/>
  <c r="J60" i="7"/>
  <c r="H60" i="6"/>
  <c r="L46" i="5"/>
  <c r="H52" i="5"/>
  <c r="L59" i="11"/>
  <c r="H59" i="12"/>
  <c r="L59" i="18"/>
  <c r="J59" i="10"/>
  <c r="L59" i="7"/>
  <c r="J59" i="6"/>
  <c r="L60" i="9"/>
  <c r="H60" i="7"/>
  <c r="H40" i="14"/>
  <c r="X40" i="11"/>
  <c r="X40" i="13"/>
  <c r="O40" i="12"/>
  <c r="N40" i="20"/>
  <c r="R40" i="10"/>
  <c r="M40" i="9"/>
  <c r="L40" i="8"/>
  <c r="X40" i="7"/>
  <c r="H46" i="5"/>
  <c r="J60" i="5"/>
  <c r="H60" i="14"/>
  <c r="H59" i="11"/>
  <c r="L60" i="13"/>
  <c r="J60" i="12"/>
  <c r="L60" i="10"/>
  <c r="L60" i="6"/>
  <c r="U40" i="12"/>
  <c r="P40" i="14"/>
  <c r="V40" i="12"/>
  <c r="U40" i="14"/>
  <c r="H40" i="13"/>
  <c r="U40" i="20"/>
  <c r="E56" i="18"/>
  <c r="W40" i="18"/>
  <c r="O40" i="18"/>
  <c r="M40" i="18"/>
  <c r="H40" i="18"/>
  <c r="S40" i="18"/>
  <c r="P40" i="18"/>
  <c r="N40" i="18"/>
  <c r="L40" i="18"/>
  <c r="F40" i="18"/>
  <c r="Q40" i="18"/>
  <c r="X40" i="18"/>
  <c r="J40" i="18"/>
  <c r="V40" i="18"/>
  <c r="U40" i="18"/>
  <c r="H40" i="6"/>
  <c r="I40" i="11"/>
  <c r="V40" i="7"/>
  <c r="L40" i="9"/>
  <c r="Q40" i="9"/>
  <c r="V40" i="11"/>
  <c r="R40" i="13"/>
  <c r="E56" i="12"/>
  <c r="W40" i="12"/>
  <c r="S40" i="12"/>
  <c r="T40" i="12"/>
  <c r="N40" i="12"/>
  <c r="J40" i="12"/>
  <c r="R40" i="12"/>
  <c r="M40" i="12"/>
  <c r="I40" i="12"/>
  <c r="Q40" i="12"/>
  <c r="L40" i="12"/>
  <c r="X40" i="12"/>
  <c r="H40" i="12"/>
  <c r="F40" i="13"/>
  <c r="I40" i="18"/>
  <c r="P40" i="13"/>
  <c r="Q40" i="13"/>
  <c r="T40" i="18"/>
  <c r="F40" i="14"/>
  <c r="V40" i="6"/>
  <c r="V40" i="9"/>
  <c r="U40" i="13"/>
  <c r="R40" i="8"/>
  <c r="X40" i="6"/>
  <c r="O40" i="20"/>
  <c r="M40" i="10"/>
  <c r="R40" i="18"/>
  <c r="E56" i="20"/>
  <c r="S40" i="20"/>
  <c r="W40" i="20"/>
  <c r="R40" i="20"/>
  <c r="M40" i="20"/>
  <c r="Q40" i="20"/>
  <c r="L40" i="20"/>
  <c r="X40" i="20"/>
  <c r="V40" i="20"/>
  <c r="F40" i="20"/>
  <c r="H40" i="20"/>
  <c r="P40" i="20"/>
  <c r="E57" i="6"/>
  <c r="E57" i="14"/>
  <c r="E57" i="11"/>
  <c r="E57" i="13"/>
  <c r="E57" i="12"/>
  <c r="F40" i="12"/>
  <c r="J40" i="7"/>
  <c r="P40" i="12"/>
  <c r="V40" i="13"/>
  <c r="Q40" i="10"/>
  <c r="N40" i="9"/>
  <c r="J40" i="14"/>
  <c r="N40" i="8"/>
  <c r="T40" i="9"/>
  <c r="J46" i="5"/>
  <c r="M40" i="8"/>
  <c r="T40" i="10"/>
  <c r="E56" i="6"/>
  <c r="S40" i="6"/>
  <c r="W40" i="6"/>
  <c r="I40" i="6"/>
  <c r="F40" i="10"/>
  <c r="J40" i="10"/>
  <c r="L40" i="14"/>
  <c r="M40" i="6"/>
  <c r="P40" i="10"/>
  <c r="R40" i="14"/>
  <c r="Q40" i="11"/>
  <c r="Q40" i="7"/>
  <c r="E56" i="8"/>
  <c r="S40" i="8"/>
  <c r="I40" i="8"/>
  <c r="W40" i="8"/>
  <c r="F40" i="9"/>
  <c r="H40" i="10"/>
  <c r="O40" i="8"/>
  <c r="P40" i="9"/>
  <c r="T40" i="14"/>
  <c r="U40" i="9"/>
  <c r="T40" i="8"/>
  <c r="Q40" i="6"/>
  <c r="E56" i="11"/>
  <c r="W40" i="11"/>
  <c r="P40" i="11"/>
  <c r="N40" i="11"/>
  <c r="L40" i="11"/>
  <c r="F40" i="11"/>
  <c r="S40" i="11"/>
  <c r="O40" i="11"/>
  <c r="M40" i="11"/>
  <c r="H40" i="11"/>
  <c r="E56" i="7"/>
  <c r="W40" i="7"/>
  <c r="P40" i="7"/>
  <c r="N40" i="7"/>
  <c r="L40" i="7"/>
  <c r="F40" i="7"/>
  <c r="S40" i="7"/>
  <c r="O40" i="7"/>
  <c r="M40" i="7"/>
  <c r="H40" i="7"/>
  <c r="F40" i="8"/>
  <c r="H40" i="9"/>
  <c r="J40" i="13"/>
  <c r="M40" i="13"/>
  <c r="N40" i="14"/>
  <c r="O40" i="6"/>
  <c r="P40" i="8"/>
  <c r="T40" i="11"/>
  <c r="U40" i="8"/>
  <c r="T40" i="7"/>
  <c r="R40" i="6"/>
  <c r="E56" i="10"/>
  <c r="S40" i="10"/>
  <c r="W40" i="10"/>
  <c r="I40" i="10"/>
  <c r="L40" i="6"/>
  <c r="O40" i="10"/>
  <c r="Q40" i="14"/>
  <c r="AB57" i="14"/>
  <c r="E56" i="9"/>
  <c r="W40" i="9"/>
  <c r="S40" i="9"/>
  <c r="O40" i="9"/>
  <c r="U40" i="10"/>
  <c r="E56" i="14"/>
  <c r="S40" i="14"/>
  <c r="I40" i="14"/>
  <c r="W40" i="14"/>
  <c r="J40" i="11"/>
  <c r="L40" i="13"/>
  <c r="M40" i="14"/>
  <c r="N40" i="6"/>
  <c r="R40" i="11"/>
  <c r="V40" i="10"/>
  <c r="R40" i="7"/>
  <c r="E56" i="13"/>
  <c r="S40" i="13"/>
  <c r="W40" i="13"/>
  <c r="I40" i="13"/>
  <c r="F40" i="6"/>
  <c r="H40" i="8"/>
  <c r="J40" i="8"/>
  <c r="N40" i="13"/>
  <c r="O40" i="14"/>
  <c r="P40" i="6"/>
  <c r="V40" i="14"/>
  <c r="U40" i="11"/>
  <c r="T40" i="13"/>
  <c r="X40" i="9"/>
  <c r="V40" i="8"/>
  <c r="U40" i="7"/>
  <c r="T40" i="6"/>
  <c r="L40" i="10"/>
  <c r="O40" i="13"/>
  <c r="X40" i="14"/>
  <c r="X40" i="8"/>
  <c r="U40" i="6"/>
  <c r="E57" i="20"/>
  <c r="E57" i="18"/>
  <c r="E57" i="10"/>
  <c r="E57" i="9"/>
  <c r="E57" i="8"/>
  <c r="E57" i="7"/>
  <c r="AB56" i="14"/>
  <c r="L52" i="5"/>
  <c r="L53" i="5"/>
  <c r="J53" i="5"/>
  <c r="J59" i="13"/>
  <c r="H60" i="12"/>
  <c r="L60" i="18"/>
  <c r="L60" i="7"/>
  <c r="L59" i="5"/>
  <c r="L59" i="12"/>
  <c r="H59" i="9"/>
  <c r="L60" i="5"/>
  <c r="L60" i="11"/>
  <c r="H60" i="13"/>
  <c r="H59" i="5"/>
  <c r="AB40" i="14"/>
  <c r="AD23" i="7"/>
  <c r="AD24" i="7"/>
  <c r="B29" i="19"/>
  <c r="B25" i="21" l="1"/>
  <c r="P1885" i="1"/>
  <c r="Q1885" i="1"/>
  <c r="R1885" i="1"/>
  <c r="S1885" i="1"/>
  <c r="T1885" i="1"/>
  <c r="U1885" i="1"/>
  <c r="V1885" i="1"/>
  <c r="W1885" i="1"/>
  <c r="X1885" i="1"/>
  <c r="Y1885" i="1"/>
  <c r="Z1885" i="1"/>
  <c r="AA1885" i="1"/>
  <c r="N1885" i="1"/>
  <c r="M28" i="19"/>
  <c r="M27" i="19"/>
  <c r="M23" i="19"/>
  <c r="Y13" i="12" l="1"/>
  <c r="Z13" i="12"/>
  <c r="Y13" i="11"/>
  <c r="Z13" i="11"/>
  <c r="Y13" i="14"/>
  <c r="Z13" i="14"/>
  <c r="Y10" i="20"/>
  <c r="Z10" i="20"/>
  <c r="Y12" i="12"/>
  <c r="Z12" i="12"/>
  <c r="Y10" i="11"/>
  <c r="Z10" i="11"/>
  <c r="Y12" i="11"/>
  <c r="Z12" i="11"/>
  <c r="Y10" i="14"/>
  <c r="Z10" i="14"/>
  <c r="Y11" i="14"/>
  <c r="Z11" i="14"/>
  <c r="Y12" i="14"/>
  <c r="Z12" i="14"/>
  <c r="Y4" i="20"/>
  <c r="Z4" i="20"/>
  <c r="Y5" i="20"/>
  <c r="Z5" i="20"/>
  <c r="Y6" i="20"/>
  <c r="Z6" i="20"/>
  <c r="Y5" i="12"/>
  <c r="Z5" i="12"/>
  <c r="Y6" i="12"/>
  <c r="Z6" i="12"/>
  <c r="Y3" i="11"/>
  <c r="Z3" i="11"/>
  <c r="Y4" i="11"/>
  <c r="Z4" i="11"/>
  <c r="Y5" i="11"/>
  <c r="Z5" i="11"/>
  <c r="Y6" i="11"/>
  <c r="Z6" i="11"/>
  <c r="Y7" i="11"/>
  <c r="Z7" i="11"/>
  <c r="Y2" i="14"/>
  <c r="Z2" i="14"/>
  <c r="Y3" i="14"/>
  <c r="Z3" i="14"/>
  <c r="Y4" i="14"/>
  <c r="Z4" i="14"/>
  <c r="Y5" i="14"/>
  <c r="Z5" i="14"/>
  <c r="Y6" i="14"/>
  <c r="Z6" i="14"/>
  <c r="Y7" i="14"/>
  <c r="Z7" i="14"/>
  <c r="Z2" i="5"/>
  <c r="Z3" i="5"/>
  <c r="Z4" i="5"/>
  <c r="Z5" i="5"/>
  <c r="Z6" i="5"/>
  <c r="Z7" i="5"/>
  <c r="Z10" i="5"/>
  <c r="Z11" i="5"/>
  <c r="Z12" i="5"/>
  <c r="Z13" i="5"/>
  <c r="Y10" i="5"/>
  <c r="Y11" i="5"/>
  <c r="Y12" i="5"/>
  <c r="Y13" i="5"/>
  <c r="Y2" i="5"/>
  <c r="Y3" i="5"/>
  <c r="Y4" i="5"/>
  <c r="Y5" i="5"/>
  <c r="Y6" i="5"/>
  <c r="Y7" i="5"/>
  <c r="AD2" i="6"/>
  <c r="AD3" i="6"/>
  <c r="AD4" i="6"/>
  <c r="AD5" i="6"/>
  <c r="AD6" i="6"/>
  <c r="AD7" i="6"/>
  <c r="AD2" i="7"/>
  <c r="AD3" i="7"/>
  <c r="AD4" i="7"/>
  <c r="AD5" i="7"/>
  <c r="AD6" i="7"/>
  <c r="AD7" i="7"/>
  <c r="AD2" i="8"/>
  <c r="AD3" i="8"/>
  <c r="AD4" i="8"/>
  <c r="AD5" i="8"/>
  <c r="AD6" i="8"/>
  <c r="AD7" i="8"/>
  <c r="AD2" i="9"/>
  <c r="AD3" i="9"/>
  <c r="AD4" i="9"/>
  <c r="AD5" i="9"/>
  <c r="AD6" i="9"/>
  <c r="AD7" i="9"/>
  <c r="AD2" i="10"/>
  <c r="AD3" i="10"/>
  <c r="AD4" i="10"/>
  <c r="AD5" i="10"/>
  <c r="AD6" i="10"/>
  <c r="AD7" i="10"/>
  <c r="AD2" i="18"/>
  <c r="AD3" i="18"/>
  <c r="AD4" i="18"/>
  <c r="AD5" i="18"/>
  <c r="AD6" i="18"/>
  <c r="AD7" i="18"/>
  <c r="AD2" i="20"/>
  <c r="AD3" i="20"/>
  <c r="AD4" i="20"/>
  <c r="AD5" i="20"/>
  <c r="AD6" i="20"/>
  <c r="AD7" i="20"/>
  <c r="AD2" i="12"/>
  <c r="AD3" i="12"/>
  <c r="AD4" i="12"/>
  <c r="AD5" i="12"/>
  <c r="AD6" i="12"/>
  <c r="AD7" i="12"/>
  <c r="AD2" i="13"/>
  <c r="AD3" i="13"/>
  <c r="AD4" i="13"/>
  <c r="AD5" i="13"/>
  <c r="AD6" i="13"/>
  <c r="AD7" i="13"/>
  <c r="AD2" i="11"/>
  <c r="AD3" i="11"/>
  <c r="AD4" i="11"/>
  <c r="AD5" i="11"/>
  <c r="AD6" i="11"/>
  <c r="AD7" i="11"/>
  <c r="AD2" i="14"/>
  <c r="AD3" i="14"/>
  <c r="AD4" i="14"/>
  <c r="AD5" i="14"/>
  <c r="AD6" i="14"/>
  <c r="AD7" i="14"/>
  <c r="AD2" i="5"/>
  <c r="AD3" i="5"/>
  <c r="AD4" i="5"/>
  <c r="AD5" i="5"/>
  <c r="AD6" i="5"/>
  <c r="AD7" i="5"/>
  <c r="AD10" i="6"/>
  <c r="AD11" i="6"/>
  <c r="AD12" i="6"/>
  <c r="AD13" i="6"/>
  <c r="AD10" i="7"/>
  <c r="AD11" i="7"/>
  <c r="AD12" i="7"/>
  <c r="AD13" i="7"/>
  <c r="AD10" i="8"/>
  <c r="AD11" i="8"/>
  <c r="AD12" i="8"/>
  <c r="AD13" i="8"/>
  <c r="AD10" i="9"/>
  <c r="AD11" i="9"/>
  <c r="AD12" i="9"/>
  <c r="AD13" i="9"/>
  <c r="AD10" i="10"/>
  <c r="AD11" i="10"/>
  <c r="AD12" i="10"/>
  <c r="AD13" i="10"/>
  <c r="AD10" i="18"/>
  <c r="AD11" i="18"/>
  <c r="AD12" i="18"/>
  <c r="AD13" i="18"/>
  <c r="AD10" i="20"/>
  <c r="AD11" i="20"/>
  <c r="AD12" i="20"/>
  <c r="AD13" i="20"/>
  <c r="AD10" i="12"/>
  <c r="AD11" i="12"/>
  <c r="AD12" i="12"/>
  <c r="AD13" i="12"/>
  <c r="AD10" i="13"/>
  <c r="AD11" i="13"/>
  <c r="AD12" i="13"/>
  <c r="AD13" i="13"/>
  <c r="AD10" i="11"/>
  <c r="AD11" i="11"/>
  <c r="AD12" i="11"/>
  <c r="AD13" i="11"/>
  <c r="AD10" i="14"/>
  <c r="AD11" i="14"/>
  <c r="AD12" i="14"/>
  <c r="AD13" i="14"/>
  <c r="AD10" i="5"/>
  <c r="AD11" i="5"/>
  <c r="AD12" i="5"/>
  <c r="AD13" i="5"/>
  <c r="AA10" i="6"/>
  <c r="AA11" i="6"/>
  <c r="AA12" i="6"/>
  <c r="AA13" i="6"/>
  <c r="AA14" i="6"/>
  <c r="AA10" i="7"/>
  <c r="AA11" i="7"/>
  <c r="AA12" i="7"/>
  <c r="AA13" i="7"/>
  <c r="AA14" i="7"/>
  <c r="AA10" i="8"/>
  <c r="AA11" i="8"/>
  <c r="AA12" i="8"/>
  <c r="AA13" i="8"/>
  <c r="AA14" i="8"/>
  <c r="AA10" i="9"/>
  <c r="AA11" i="9"/>
  <c r="AA12" i="9"/>
  <c r="AA13" i="9"/>
  <c r="AA14" i="9"/>
  <c r="AA10" i="10"/>
  <c r="AA11" i="10"/>
  <c r="AA12" i="10"/>
  <c r="AA13" i="10"/>
  <c r="AA14" i="10"/>
  <c r="AA10" i="18"/>
  <c r="AA11" i="18"/>
  <c r="AA12" i="18"/>
  <c r="AA13" i="18"/>
  <c r="AA14" i="18"/>
  <c r="AA10" i="20"/>
  <c r="AC10" i="20" s="1"/>
  <c r="AA11" i="20"/>
  <c r="AA12" i="20"/>
  <c r="AA13" i="20"/>
  <c r="AA14" i="20"/>
  <c r="AA10" i="12"/>
  <c r="AA11" i="12"/>
  <c r="AA12" i="12"/>
  <c r="AC12" i="12" s="1"/>
  <c r="AA13" i="12"/>
  <c r="AC13" i="12" s="1"/>
  <c r="AA14" i="12"/>
  <c r="AA10" i="13"/>
  <c r="AA11" i="13"/>
  <c r="AA12" i="13"/>
  <c r="AA13" i="13"/>
  <c r="AA14" i="13"/>
  <c r="AA10" i="11"/>
  <c r="AC10" i="11" s="1"/>
  <c r="AA11" i="11"/>
  <c r="AA12" i="11"/>
  <c r="AC12" i="11" s="1"/>
  <c r="AA13" i="11"/>
  <c r="AC13" i="11" s="1"/>
  <c r="AA14" i="11"/>
  <c r="AC14" i="11" s="1"/>
  <c r="AA10" i="14"/>
  <c r="AC10" i="14" s="1"/>
  <c r="AA11" i="14"/>
  <c r="AC11" i="14" s="1"/>
  <c r="AA12" i="14"/>
  <c r="AC12" i="14" s="1"/>
  <c r="AA13" i="14"/>
  <c r="AC13" i="14" s="1"/>
  <c r="AA14" i="14"/>
  <c r="AC14" i="14" s="1"/>
  <c r="AA10" i="5"/>
  <c r="AA11" i="5"/>
  <c r="AA12" i="5"/>
  <c r="AA13" i="5"/>
  <c r="AA14" i="5"/>
  <c r="AA2" i="6"/>
  <c r="AA3" i="6"/>
  <c r="AA4" i="6"/>
  <c r="AA5" i="6"/>
  <c r="AA6" i="6"/>
  <c r="AA7" i="6"/>
  <c r="AA2" i="7"/>
  <c r="AA3" i="7"/>
  <c r="AA4" i="7"/>
  <c r="AA5" i="7"/>
  <c r="AA6" i="7"/>
  <c r="AA7" i="7"/>
  <c r="AA2" i="8"/>
  <c r="AA3" i="8"/>
  <c r="AA4" i="8"/>
  <c r="AA5" i="8"/>
  <c r="AA6" i="8"/>
  <c r="AA7" i="8"/>
  <c r="AA2" i="9"/>
  <c r="AA3" i="9"/>
  <c r="AA4" i="9"/>
  <c r="AA5" i="9"/>
  <c r="AA6" i="9"/>
  <c r="AA7" i="9"/>
  <c r="AA2" i="10"/>
  <c r="AA3" i="10"/>
  <c r="AA4" i="10"/>
  <c r="AA5" i="10"/>
  <c r="AA6" i="10"/>
  <c r="AA7" i="10"/>
  <c r="AA2" i="18"/>
  <c r="AA3" i="18"/>
  <c r="AA4" i="18"/>
  <c r="AA5" i="18"/>
  <c r="AA6" i="18"/>
  <c r="AA7" i="18"/>
  <c r="AA2" i="20"/>
  <c r="AA3" i="20"/>
  <c r="AA4" i="20"/>
  <c r="AC4" i="20" s="1"/>
  <c r="AA5" i="20"/>
  <c r="AC5" i="20" s="1"/>
  <c r="AA6" i="20"/>
  <c r="AC6" i="20" s="1"/>
  <c r="AA7" i="20"/>
  <c r="AA2" i="12"/>
  <c r="AA3" i="12"/>
  <c r="AA4" i="12"/>
  <c r="AA5" i="12"/>
  <c r="AC5" i="12" s="1"/>
  <c r="AA6" i="12"/>
  <c r="AC6" i="12" s="1"/>
  <c r="AA7" i="12"/>
  <c r="AA2" i="13"/>
  <c r="AA3" i="13"/>
  <c r="AA4" i="13"/>
  <c r="AA5" i="13"/>
  <c r="AA6" i="13"/>
  <c r="AA7" i="13"/>
  <c r="AA2" i="11"/>
  <c r="AA3" i="11"/>
  <c r="AC3" i="11" s="1"/>
  <c r="AA4" i="11"/>
  <c r="AC4" i="11" s="1"/>
  <c r="AA5" i="11"/>
  <c r="AC5" i="11" s="1"/>
  <c r="AA6" i="11"/>
  <c r="AC6" i="11" s="1"/>
  <c r="AA7" i="11"/>
  <c r="AC7" i="11" s="1"/>
  <c r="AA2" i="14"/>
  <c r="AC2" i="14" s="1"/>
  <c r="AA3" i="14"/>
  <c r="AC3" i="14" s="1"/>
  <c r="AA4" i="14"/>
  <c r="AC4" i="14" s="1"/>
  <c r="AA5" i="14"/>
  <c r="AC5" i="14" s="1"/>
  <c r="AA6" i="14"/>
  <c r="AC6" i="14" s="1"/>
  <c r="AA7" i="14"/>
  <c r="AC7" i="14" s="1"/>
  <c r="AA2" i="5"/>
  <c r="AC2" i="5" s="1"/>
  <c r="AA3" i="5"/>
  <c r="AA4" i="5"/>
  <c r="AA5" i="5"/>
  <c r="AA6" i="5"/>
  <c r="AA7" i="5"/>
  <c r="Y8" i="5"/>
  <c r="Z8" i="5"/>
  <c r="AA8" i="5"/>
  <c r="Y9" i="5"/>
  <c r="Z9" i="5"/>
  <c r="AA9" i="5"/>
  <c r="Y14" i="5"/>
  <c r="Z14" i="5"/>
  <c r="AD8" i="5"/>
  <c r="AD9" i="5"/>
  <c r="AD14" i="5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" i="8"/>
  <c r="C4" i="8"/>
  <c r="C5" i="8"/>
  <c r="C6" i="8"/>
  <c r="C7" i="8"/>
  <c r="C8" i="8"/>
  <c r="C9" i="8"/>
  <c r="C10" i="8"/>
  <c r="C11" i="8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" i="9"/>
  <c r="C4" i="9"/>
  <c r="C5" i="9"/>
  <c r="C6" i="9"/>
  <c r="C7" i="9"/>
  <c r="C8" i="9"/>
  <c r="C9" i="9"/>
  <c r="C10" i="9"/>
  <c r="C11" i="9"/>
  <c r="C12" i="9"/>
  <c r="C13" i="9"/>
  <c r="C14" i="9"/>
  <c r="C15" i="9"/>
  <c r="C16" i="9"/>
  <c r="C17" i="9"/>
  <c r="C18" i="9"/>
  <c r="C19" i="9"/>
  <c r="C20" i="9"/>
  <c r="C21" i="9"/>
  <c r="C22" i="9"/>
  <c r="C23" i="9"/>
  <c r="C24" i="9"/>
  <c r="C25" i="9"/>
  <c r="C26" i="9"/>
  <c r="C27" i="9"/>
  <c r="C28" i="9"/>
  <c r="C29" i="9"/>
  <c r="C30" i="9"/>
  <c r="C31" i="9"/>
  <c r="C3" i="10"/>
  <c r="C4" i="10"/>
  <c r="C5" i="10"/>
  <c r="C6" i="10"/>
  <c r="C7" i="10"/>
  <c r="C8" i="10"/>
  <c r="C9" i="10"/>
  <c r="C10" i="10"/>
  <c r="C11" i="10"/>
  <c r="C12" i="10"/>
  <c r="C13" i="10"/>
  <c r="C14" i="10"/>
  <c r="C15" i="10"/>
  <c r="C16" i="10"/>
  <c r="C17" i="10"/>
  <c r="C18" i="10"/>
  <c r="C19" i="10"/>
  <c r="C20" i="10"/>
  <c r="C21" i="10"/>
  <c r="C22" i="10"/>
  <c r="C23" i="10"/>
  <c r="C24" i="10"/>
  <c r="C25" i="10"/>
  <c r="C26" i="10"/>
  <c r="C27" i="10"/>
  <c r="C28" i="10"/>
  <c r="C29" i="10"/>
  <c r="C30" i="10"/>
  <c r="C31" i="10"/>
  <c r="C3" i="18"/>
  <c r="C4" i="18"/>
  <c r="C5" i="18"/>
  <c r="C6" i="18"/>
  <c r="C7" i="18"/>
  <c r="C8" i="18"/>
  <c r="C9" i="18"/>
  <c r="C10" i="18"/>
  <c r="C11" i="18"/>
  <c r="C12" i="18"/>
  <c r="C13" i="18"/>
  <c r="C14" i="18"/>
  <c r="C15" i="18"/>
  <c r="C16" i="18"/>
  <c r="C17" i="18"/>
  <c r="C18" i="18"/>
  <c r="C19" i="18"/>
  <c r="C20" i="18"/>
  <c r="C21" i="18"/>
  <c r="C22" i="18"/>
  <c r="C23" i="18"/>
  <c r="C24" i="18"/>
  <c r="C25" i="18"/>
  <c r="C26" i="18"/>
  <c r="C27" i="18"/>
  <c r="C28" i="18"/>
  <c r="C29" i="18"/>
  <c r="C30" i="18"/>
  <c r="C31" i="18"/>
  <c r="C3" i="20"/>
  <c r="C4" i="20"/>
  <c r="C5" i="20"/>
  <c r="C6" i="20"/>
  <c r="C7" i="20"/>
  <c r="C8" i="20"/>
  <c r="C9" i="20"/>
  <c r="C10" i="20"/>
  <c r="C11" i="20"/>
  <c r="C12" i="20"/>
  <c r="C13" i="20"/>
  <c r="C14" i="20"/>
  <c r="C15" i="20"/>
  <c r="C16" i="20"/>
  <c r="C17" i="20"/>
  <c r="C18" i="20"/>
  <c r="C19" i="20"/>
  <c r="C20" i="20"/>
  <c r="C21" i="20"/>
  <c r="C22" i="20"/>
  <c r="C23" i="20"/>
  <c r="C24" i="20"/>
  <c r="C25" i="20"/>
  <c r="C26" i="20"/>
  <c r="C27" i="20"/>
  <c r="C28" i="20"/>
  <c r="C29" i="20"/>
  <c r="C30" i="20"/>
  <c r="C31" i="20"/>
  <c r="C3" i="12"/>
  <c r="C4" i="12"/>
  <c r="C5" i="12"/>
  <c r="C6" i="12"/>
  <c r="C7" i="12"/>
  <c r="C8" i="12"/>
  <c r="C9" i="12"/>
  <c r="C10" i="12"/>
  <c r="C11" i="12"/>
  <c r="C12" i="12"/>
  <c r="C13" i="12"/>
  <c r="C14" i="12"/>
  <c r="C15" i="12"/>
  <c r="C16" i="12"/>
  <c r="C17" i="12"/>
  <c r="C18" i="12"/>
  <c r="C19" i="12"/>
  <c r="C20" i="12"/>
  <c r="C21" i="12"/>
  <c r="C22" i="12"/>
  <c r="C23" i="12"/>
  <c r="C24" i="12"/>
  <c r="C25" i="12"/>
  <c r="C26" i="12"/>
  <c r="C27" i="12"/>
  <c r="C28" i="12"/>
  <c r="C29" i="12"/>
  <c r="C30" i="12"/>
  <c r="C31" i="12"/>
  <c r="C3" i="13"/>
  <c r="C4" i="13"/>
  <c r="C5" i="13"/>
  <c r="C6" i="13"/>
  <c r="C7" i="13"/>
  <c r="C8" i="13"/>
  <c r="C9" i="13"/>
  <c r="C10" i="13"/>
  <c r="C11" i="13"/>
  <c r="C12" i="13"/>
  <c r="C13" i="13"/>
  <c r="C14" i="13"/>
  <c r="C15" i="13"/>
  <c r="C16" i="13"/>
  <c r="C17" i="13"/>
  <c r="C18" i="13"/>
  <c r="C19" i="13"/>
  <c r="C20" i="13"/>
  <c r="C21" i="13"/>
  <c r="C22" i="13"/>
  <c r="C23" i="13"/>
  <c r="C24" i="13"/>
  <c r="C25" i="13"/>
  <c r="C26" i="13"/>
  <c r="C27" i="13"/>
  <c r="C28" i="13"/>
  <c r="C29" i="13"/>
  <c r="C30" i="13"/>
  <c r="C31" i="13"/>
  <c r="C3" i="11"/>
  <c r="C4" i="11"/>
  <c r="C5" i="11"/>
  <c r="C6" i="11"/>
  <c r="C7" i="11"/>
  <c r="C8" i="11"/>
  <c r="C9" i="11"/>
  <c r="C10" i="11"/>
  <c r="C11" i="11"/>
  <c r="C12" i="11"/>
  <c r="C13" i="11"/>
  <c r="C14" i="11"/>
  <c r="C15" i="11"/>
  <c r="C16" i="11"/>
  <c r="C17" i="11"/>
  <c r="C18" i="11"/>
  <c r="C19" i="11"/>
  <c r="C20" i="11"/>
  <c r="C21" i="11"/>
  <c r="C22" i="11"/>
  <c r="C23" i="11"/>
  <c r="C24" i="11"/>
  <c r="C25" i="11"/>
  <c r="C26" i="11"/>
  <c r="C27" i="11"/>
  <c r="C28" i="11"/>
  <c r="C29" i="11"/>
  <c r="C30" i="11"/>
  <c r="C31" i="11"/>
  <c r="C3" i="14"/>
  <c r="C4" i="14"/>
  <c r="C5" i="14"/>
  <c r="C6" i="14"/>
  <c r="C7" i="14"/>
  <c r="C8" i="14"/>
  <c r="C9" i="14"/>
  <c r="C10" i="14"/>
  <c r="C11" i="14"/>
  <c r="C12" i="14"/>
  <c r="C13" i="14"/>
  <c r="C14" i="14"/>
  <c r="C15" i="14"/>
  <c r="C16" i="14"/>
  <c r="C17" i="14"/>
  <c r="C18" i="14"/>
  <c r="C19" i="14"/>
  <c r="C20" i="14"/>
  <c r="C21" i="14"/>
  <c r="C22" i="14"/>
  <c r="C23" i="14"/>
  <c r="C24" i="14"/>
  <c r="C25" i="14"/>
  <c r="C26" i="14"/>
  <c r="C27" i="14"/>
  <c r="C28" i="14"/>
  <c r="C29" i="14"/>
  <c r="C30" i="14"/>
  <c r="C31" i="14"/>
  <c r="C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2" i="7"/>
  <c r="C2" i="8"/>
  <c r="C2" i="9"/>
  <c r="C2" i="10"/>
  <c r="C2" i="18"/>
  <c r="C2" i="20"/>
  <c r="C2" i="12"/>
  <c r="C2" i="13"/>
  <c r="C2" i="11"/>
  <c r="C2" i="14"/>
  <c r="C2" i="6"/>
  <c r="B3" i="7"/>
  <c r="Y3" i="7" s="1"/>
  <c r="B4" i="7"/>
  <c r="Y4" i="7" s="1"/>
  <c r="B5" i="7"/>
  <c r="Y5" i="7" s="1"/>
  <c r="B6" i="7"/>
  <c r="Y6" i="7" s="1"/>
  <c r="B7" i="7"/>
  <c r="Y7" i="7" s="1"/>
  <c r="B8" i="7"/>
  <c r="B9" i="7"/>
  <c r="B10" i="7"/>
  <c r="Y10" i="7" s="1"/>
  <c r="B11" i="7"/>
  <c r="Y11" i="7" s="1"/>
  <c r="B12" i="7"/>
  <c r="Y12" i="7" s="1"/>
  <c r="B13" i="7"/>
  <c r="Y13" i="7" s="1"/>
  <c r="B14" i="7"/>
  <c r="B15" i="7"/>
  <c r="B16" i="7"/>
  <c r="B17" i="7"/>
  <c r="B18" i="7"/>
  <c r="B19" i="7"/>
  <c r="B20" i="7"/>
  <c r="B21" i="7"/>
  <c r="B22" i="7"/>
  <c r="B23" i="7"/>
  <c r="B24" i="7"/>
  <c r="B25" i="7"/>
  <c r="B26" i="7"/>
  <c r="B27" i="7"/>
  <c r="B28" i="7"/>
  <c r="B29" i="7"/>
  <c r="B30" i="7"/>
  <c r="B31" i="7"/>
  <c r="B3" i="8"/>
  <c r="Y3" i="8" s="1"/>
  <c r="B4" i="8"/>
  <c r="Y4" i="8" s="1"/>
  <c r="B5" i="8"/>
  <c r="Y5" i="8" s="1"/>
  <c r="B6" i="8"/>
  <c r="Y6" i="8" s="1"/>
  <c r="B7" i="8"/>
  <c r="Y7" i="8" s="1"/>
  <c r="B8" i="8"/>
  <c r="B9" i="8"/>
  <c r="B10" i="8"/>
  <c r="Y10" i="8" s="1"/>
  <c r="B11" i="8"/>
  <c r="Y11" i="8" s="1"/>
  <c r="B12" i="8"/>
  <c r="Y12" i="8" s="1"/>
  <c r="B13" i="8"/>
  <c r="Y13" i="8" s="1"/>
  <c r="B14" i="8"/>
  <c r="B15" i="8"/>
  <c r="B16" i="8"/>
  <c r="B17" i="8"/>
  <c r="B18" i="8"/>
  <c r="B19" i="8"/>
  <c r="B20" i="8"/>
  <c r="B21" i="8"/>
  <c r="B22" i="8"/>
  <c r="B23" i="8"/>
  <c r="B24" i="8"/>
  <c r="B25" i="8"/>
  <c r="B26" i="8"/>
  <c r="B27" i="8"/>
  <c r="B28" i="8"/>
  <c r="B29" i="8"/>
  <c r="B30" i="8"/>
  <c r="B31" i="8"/>
  <c r="B3" i="9"/>
  <c r="Y3" i="9" s="1"/>
  <c r="B4" i="9"/>
  <c r="Y4" i="9" s="1"/>
  <c r="B5" i="9"/>
  <c r="Y5" i="9" s="1"/>
  <c r="B6" i="9"/>
  <c r="Y6" i="9" s="1"/>
  <c r="B7" i="9"/>
  <c r="Y7" i="9" s="1"/>
  <c r="B8" i="9"/>
  <c r="B9" i="9"/>
  <c r="B10" i="9"/>
  <c r="Y10" i="9" s="1"/>
  <c r="B11" i="9"/>
  <c r="Y11" i="9" s="1"/>
  <c r="B12" i="9"/>
  <c r="Y12" i="9" s="1"/>
  <c r="B13" i="9"/>
  <c r="Y13" i="9" s="1"/>
  <c r="B14" i="9"/>
  <c r="B15" i="9"/>
  <c r="B16" i="9"/>
  <c r="B17" i="9"/>
  <c r="B18" i="9"/>
  <c r="B19" i="9"/>
  <c r="B20" i="9"/>
  <c r="B21" i="9"/>
  <c r="B22" i="9"/>
  <c r="B23" i="9"/>
  <c r="B24" i="9"/>
  <c r="B25" i="9"/>
  <c r="B26" i="9"/>
  <c r="B27" i="9"/>
  <c r="B28" i="9"/>
  <c r="B29" i="9"/>
  <c r="B30" i="9"/>
  <c r="B31" i="9"/>
  <c r="B3" i="10"/>
  <c r="Y3" i="10" s="1"/>
  <c r="B4" i="10"/>
  <c r="Y4" i="10" s="1"/>
  <c r="B5" i="10"/>
  <c r="Y5" i="10" s="1"/>
  <c r="B6" i="10"/>
  <c r="Y6" i="10" s="1"/>
  <c r="B7" i="10"/>
  <c r="Z7" i="10" s="1"/>
  <c r="B8" i="10"/>
  <c r="B9" i="10"/>
  <c r="B10" i="10"/>
  <c r="Y10" i="10" s="1"/>
  <c r="B11" i="10"/>
  <c r="Y11" i="10" s="1"/>
  <c r="B12" i="10"/>
  <c r="Y12" i="10" s="1"/>
  <c r="B13" i="10"/>
  <c r="Z13" i="10" s="1"/>
  <c r="B14" i="10"/>
  <c r="B15" i="10"/>
  <c r="B16" i="10"/>
  <c r="B17" i="10"/>
  <c r="B18" i="10"/>
  <c r="B19" i="10"/>
  <c r="B20" i="10"/>
  <c r="B21" i="10"/>
  <c r="B22" i="10"/>
  <c r="B23" i="10"/>
  <c r="B24" i="10"/>
  <c r="B25" i="10"/>
  <c r="B26" i="10"/>
  <c r="B27" i="10"/>
  <c r="B28" i="10"/>
  <c r="B29" i="10"/>
  <c r="B30" i="10"/>
  <c r="B31" i="10"/>
  <c r="B3" i="18"/>
  <c r="Y3" i="18" s="1"/>
  <c r="B4" i="18"/>
  <c r="Y4" i="18" s="1"/>
  <c r="B5" i="18"/>
  <c r="Y5" i="18" s="1"/>
  <c r="B6" i="18"/>
  <c r="Y6" i="18" s="1"/>
  <c r="B7" i="18"/>
  <c r="Y7" i="18" s="1"/>
  <c r="B8" i="18"/>
  <c r="B9" i="18"/>
  <c r="B10" i="18"/>
  <c r="Y10" i="18" s="1"/>
  <c r="B11" i="18"/>
  <c r="Y11" i="18" s="1"/>
  <c r="B12" i="18"/>
  <c r="Y12" i="18" s="1"/>
  <c r="B13" i="18"/>
  <c r="Y13" i="18" s="1"/>
  <c r="B14" i="18"/>
  <c r="B15" i="18"/>
  <c r="B16" i="18"/>
  <c r="B17" i="18"/>
  <c r="B18" i="18"/>
  <c r="B19" i="18"/>
  <c r="B20" i="18"/>
  <c r="B21" i="18"/>
  <c r="B22" i="18"/>
  <c r="B23" i="18"/>
  <c r="B24" i="18"/>
  <c r="B25" i="18"/>
  <c r="B26" i="18"/>
  <c r="B27" i="18"/>
  <c r="B28" i="18"/>
  <c r="B29" i="18"/>
  <c r="B30" i="18"/>
  <c r="B31" i="18"/>
  <c r="B3" i="20"/>
  <c r="Y3" i="20" s="1"/>
  <c r="B4" i="20"/>
  <c r="B5" i="20"/>
  <c r="B6" i="20"/>
  <c r="B7" i="20"/>
  <c r="Y7" i="20" s="1"/>
  <c r="B8" i="20"/>
  <c r="B9" i="20"/>
  <c r="B10" i="20"/>
  <c r="B11" i="20"/>
  <c r="Y11" i="20" s="1"/>
  <c r="B12" i="20"/>
  <c r="Y12" i="20" s="1"/>
  <c r="B13" i="20"/>
  <c r="Y13" i="20" s="1"/>
  <c r="B14" i="20"/>
  <c r="B15" i="20"/>
  <c r="B16" i="20"/>
  <c r="B17" i="20"/>
  <c r="B18" i="20"/>
  <c r="B19" i="20"/>
  <c r="B20" i="20"/>
  <c r="B21" i="20"/>
  <c r="B22" i="20"/>
  <c r="B23" i="20"/>
  <c r="B24" i="20"/>
  <c r="B25" i="20"/>
  <c r="B26" i="20"/>
  <c r="B27" i="20"/>
  <c r="B28" i="20"/>
  <c r="B29" i="20"/>
  <c r="B30" i="20"/>
  <c r="B31" i="20"/>
  <c r="B3" i="12"/>
  <c r="Y3" i="12" s="1"/>
  <c r="B4" i="12"/>
  <c r="Y4" i="12" s="1"/>
  <c r="B5" i="12"/>
  <c r="B6" i="12"/>
  <c r="B7" i="12"/>
  <c r="Y7" i="12" s="1"/>
  <c r="B8" i="12"/>
  <c r="B9" i="12"/>
  <c r="B10" i="12"/>
  <c r="Y10" i="12" s="1"/>
  <c r="B11" i="12"/>
  <c r="Y11" i="12" s="1"/>
  <c r="B12" i="12"/>
  <c r="B13" i="12"/>
  <c r="B14" i="12"/>
  <c r="B15" i="12"/>
  <c r="B16" i="12"/>
  <c r="B17" i="12"/>
  <c r="B18" i="12"/>
  <c r="B19" i="12"/>
  <c r="B20" i="12"/>
  <c r="B21" i="12"/>
  <c r="B22" i="12"/>
  <c r="B23" i="12"/>
  <c r="B24" i="12"/>
  <c r="B25" i="12"/>
  <c r="B26" i="12"/>
  <c r="B27" i="12"/>
  <c r="B28" i="12"/>
  <c r="B29" i="12"/>
  <c r="B30" i="12"/>
  <c r="B31" i="12"/>
  <c r="B3" i="13"/>
  <c r="Y3" i="13" s="1"/>
  <c r="B4" i="13"/>
  <c r="Y4" i="13" s="1"/>
  <c r="B5" i="13"/>
  <c r="Y5" i="13" s="1"/>
  <c r="B6" i="13"/>
  <c r="Y6" i="13" s="1"/>
  <c r="B7" i="13"/>
  <c r="Y7" i="13" s="1"/>
  <c r="B8" i="13"/>
  <c r="B9" i="13"/>
  <c r="B10" i="13"/>
  <c r="Y10" i="13" s="1"/>
  <c r="B11" i="13"/>
  <c r="Y11" i="13" s="1"/>
  <c r="B12" i="13"/>
  <c r="Y12" i="13" s="1"/>
  <c r="B13" i="13"/>
  <c r="Y13" i="13" s="1"/>
  <c r="B14" i="13"/>
  <c r="B15" i="13"/>
  <c r="B16" i="13"/>
  <c r="B17" i="13"/>
  <c r="B18" i="13"/>
  <c r="B19" i="13"/>
  <c r="B20" i="13"/>
  <c r="B21" i="13"/>
  <c r="B22" i="13"/>
  <c r="B23" i="13"/>
  <c r="B24" i="13"/>
  <c r="B25" i="13"/>
  <c r="B26" i="13"/>
  <c r="B27" i="13"/>
  <c r="B28" i="13"/>
  <c r="B29" i="13"/>
  <c r="B30" i="13"/>
  <c r="B31" i="13"/>
  <c r="B3" i="11"/>
  <c r="B4" i="11"/>
  <c r="B5" i="11"/>
  <c r="B6" i="11"/>
  <c r="B7" i="11"/>
  <c r="B8" i="11"/>
  <c r="B9" i="11"/>
  <c r="B10" i="11"/>
  <c r="B11" i="11"/>
  <c r="Y11" i="11" s="1"/>
  <c r="B12" i="11"/>
  <c r="B13" i="11"/>
  <c r="B14" i="11"/>
  <c r="B15" i="11"/>
  <c r="B16" i="11"/>
  <c r="B17" i="11"/>
  <c r="B18" i="11"/>
  <c r="B19" i="11"/>
  <c r="B20" i="11"/>
  <c r="B21" i="11"/>
  <c r="B22" i="11"/>
  <c r="B23" i="11"/>
  <c r="B24" i="11"/>
  <c r="B25" i="11"/>
  <c r="B26" i="11"/>
  <c r="B27" i="11"/>
  <c r="B28" i="11"/>
  <c r="B29" i="11"/>
  <c r="B30" i="11"/>
  <c r="B31" i="11"/>
  <c r="B3" i="14"/>
  <c r="B4" i="14"/>
  <c r="B5" i="14"/>
  <c r="B6" i="14"/>
  <c r="B7" i="14"/>
  <c r="B8" i="14"/>
  <c r="B9" i="14"/>
  <c r="B10" i="14"/>
  <c r="B11" i="14"/>
  <c r="B12" i="14"/>
  <c r="B13" i="14"/>
  <c r="B14" i="14"/>
  <c r="B15" i="14"/>
  <c r="B16" i="14"/>
  <c r="B17" i="14"/>
  <c r="B18" i="14"/>
  <c r="B19" i="14"/>
  <c r="B20" i="14"/>
  <c r="B21" i="14"/>
  <c r="B22" i="14"/>
  <c r="B23" i="14"/>
  <c r="B24" i="14"/>
  <c r="B25" i="14"/>
  <c r="B26" i="14"/>
  <c r="B27" i="14"/>
  <c r="B28" i="14"/>
  <c r="B29" i="14"/>
  <c r="B30" i="14"/>
  <c r="B31" i="14"/>
  <c r="B3" i="6"/>
  <c r="Y3" i="6" s="1"/>
  <c r="B4" i="6"/>
  <c r="Y4" i="6" s="1"/>
  <c r="B5" i="6"/>
  <c r="Y5" i="6" s="1"/>
  <c r="B6" i="6"/>
  <c r="Y6" i="6" s="1"/>
  <c r="B7" i="6"/>
  <c r="Y7" i="6" s="1"/>
  <c r="B8" i="6"/>
  <c r="B9" i="6"/>
  <c r="B10" i="6"/>
  <c r="Y10" i="6" s="1"/>
  <c r="B11" i="6"/>
  <c r="Y11" i="6" s="1"/>
  <c r="B12" i="6"/>
  <c r="Y12" i="6" s="1"/>
  <c r="B13" i="6"/>
  <c r="Y13" i="6" s="1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2" i="7"/>
  <c r="Y2" i="7" s="1"/>
  <c r="B2" i="8"/>
  <c r="Y2" i="8" s="1"/>
  <c r="B2" i="9"/>
  <c r="Y2" i="9" s="1"/>
  <c r="B2" i="10"/>
  <c r="Y2" i="10" s="1"/>
  <c r="B2" i="18"/>
  <c r="Y2" i="18" s="1"/>
  <c r="B2" i="20"/>
  <c r="Y2" i="20" s="1"/>
  <c r="B2" i="12"/>
  <c r="Y2" i="12" s="1"/>
  <c r="B2" i="13"/>
  <c r="Y2" i="13" s="1"/>
  <c r="B2" i="11"/>
  <c r="Y2" i="11" s="1"/>
  <c r="B2" i="14"/>
  <c r="B2" i="6"/>
  <c r="Y2" i="6" s="1"/>
  <c r="D10" i="7"/>
  <c r="D11" i="7"/>
  <c r="D12" i="7"/>
  <c r="D13" i="7"/>
  <c r="D10" i="8"/>
  <c r="D11" i="8"/>
  <c r="D12" i="8"/>
  <c r="D13" i="8"/>
  <c r="D10" i="9"/>
  <c r="D11" i="9"/>
  <c r="D12" i="9"/>
  <c r="D13" i="9"/>
  <c r="D10" i="10"/>
  <c r="D11" i="10"/>
  <c r="D12" i="10"/>
  <c r="D13" i="10"/>
  <c r="D10" i="18"/>
  <c r="D11" i="18"/>
  <c r="D12" i="18"/>
  <c r="D13" i="18"/>
  <c r="D10" i="20"/>
  <c r="D11" i="20"/>
  <c r="D12" i="20"/>
  <c r="D13" i="20"/>
  <c r="D10" i="12"/>
  <c r="D11" i="12"/>
  <c r="D12" i="12"/>
  <c r="D13" i="12"/>
  <c r="D10" i="13"/>
  <c r="D11" i="13"/>
  <c r="D12" i="13"/>
  <c r="D13" i="13"/>
  <c r="D10" i="11"/>
  <c r="D11" i="11"/>
  <c r="D12" i="11"/>
  <c r="D13" i="11"/>
  <c r="D10" i="14"/>
  <c r="D11" i="14"/>
  <c r="D12" i="14"/>
  <c r="D13" i="14"/>
  <c r="D10" i="6"/>
  <c r="D11" i="6"/>
  <c r="D12" i="6"/>
  <c r="D13" i="6"/>
  <c r="D2" i="7"/>
  <c r="D3" i="7"/>
  <c r="D4" i="7"/>
  <c r="D5" i="7"/>
  <c r="D6" i="7"/>
  <c r="D7" i="7"/>
  <c r="D2" i="8"/>
  <c r="D3" i="8"/>
  <c r="D4" i="8"/>
  <c r="D5" i="8"/>
  <c r="D6" i="8"/>
  <c r="D7" i="8"/>
  <c r="D2" i="9"/>
  <c r="D3" i="9"/>
  <c r="D4" i="9"/>
  <c r="D5" i="9"/>
  <c r="D6" i="9"/>
  <c r="D7" i="9"/>
  <c r="D2" i="10"/>
  <c r="D3" i="10"/>
  <c r="D4" i="10"/>
  <c r="D5" i="10"/>
  <c r="D6" i="10"/>
  <c r="D7" i="10"/>
  <c r="D2" i="18"/>
  <c r="D3" i="18"/>
  <c r="D4" i="18"/>
  <c r="D5" i="18"/>
  <c r="D6" i="18"/>
  <c r="D7" i="18"/>
  <c r="D2" i="20"/>
  <c r="D3" i="20"/>
  <c r="D4" i="20"/>
  <c r="D5" i="20"/>
  <c r="D6" i="20"/>
  <c r="D7" i="20"/>
  <c r="D2" i="12"/>
  <c r="D3" i="12"/>
  <c r="D4" i="12"/>
  <c r="D5" i="12"/>
  <c r="D6" i="12"/>
  <c r="D7" i="12"/>
  <c r="D2" i="13"/>
  <c r="D3" i="13"/>
  <c r="D4" i="13"/>
  <c r="D5" i="13"/>
  <c r="D6" i="13"/>
  <c r="D7" i="13"/>
  <c r="D2" i="11"/>
  <c r="D3" i="11"/>
  <c r="D4" i="11"/>
  <c r="D5" i="11"/>
  <c r="D6" i="11"/>
  <c r="D7" i="11"/>
  <c r="D2" i="14"/>
  <c r="D3" i="14"/>
  <c r="D4" i="14"/>
  <c r="D5" i="14"/>
  <c r="D6" i="14"/>
  <c r="D7" i="14"/>
  <c r="D2" i="6"/>
  <c r="D3" i="6"/>
  <c r="D4" i="6"/>
  <c r="D5" i="6"/>
  <c r="D6" i="6"/>
  <c r="D7" i="6"/>
  <c r="A3" i="7"/>
  <c r="A4" i="7"/>
  <c r="A5" i="7"/>
  <c r="A6" i="7"/>
  <c r="A7" i="7"/>
  <c r="A8" i="7"/>
  <c r="A9" i="7"/>
  <c r="A10" i="7"/>
  <c r="A11" i="7"/>
  <c r="A12" i="7"/>
  <c r="A13" i="7"/>
  <c r="A14" i="7"/>
  <c r="A15" i="7"/>
  <c r="A16" i="7"/>
  <c r="A17" i="7"/>
  <c r="A18" i="7"/>
  <c r="A19" i="7"/>
  <c r="A20" i="7"/>
  <c r="A21" i="7"/>
  <c r="A22" i="7"/>
  <c r="A23" i="7"/>
  <c r="A24" i="7"/>
  <c r="A25" i="7"/>
  <c r="A26" i="7"/>
  <c r="A27" i="7"/>
  <c r="A28" i="7"/>
  <c r="A29" i="7"/>
  <c r="A30" i="7"/>
  <c r="A31" i="7"/>
  <c r="A3" i="8"/>
  <c r="A4" i="8"/>
  <c r="A5" i="8"/>
  <c r="A6" i="8"/>
  <c r="A7" i="8"/>
  <c r="A8" i="8"/>
  <c r="A9" i="8"/>
  <c r="A10" i="8"/>
  <c r="A11" i="8"/>
  <c r="A12" i="8"/>
  <c r="A13" i="8"/>
  <c r="A14" i="8"/>
  <c r="A15" i="8"/>
  <c r="A16" i="8"/>
  <c r="A17" i="8"/>
  <c r="A18" i="8"/>
  <c r="A19" i="8"/>
  <c r="A20" i="8"/>
  <c r="A21" i="8"/>
  <c r="A22" i="8"/>
  <c r="A23" i="8"/>
  <c r="A24" i="8"/>
  <c r="A25" i="8"/>
  <c r="A26" i="8"/>
  <c r="A27" i="8"/>
  <c r="A28" i="8"/>
  <c r="A29" i="8"/>
  <c r="A30" i="8"/>
  <c r="A31" i="8"/>
  <c r="A3" i="9"/>
  <c r="A4" i="9"/>
  <c r="A5" i="9"/>
  <c r="A6" i="9"/>
  <c r="A7" i="9"/>
  <c r="A8" i="9"/>
  <c r="A9" i="9"/>
  <c r="A10" i="9"/>
  <c r="A11" i="9"/>
  <c r="A12" i="9"/>
  <c r="A13" i="9"/>
  <c r="A14" i="9"/>
  <c r="A15" i="9"/>
  <c r="A16" i="9"/>
  <c r="A17" i="9"/>
  <c r="A18" i="9"/>
  <c r="A19" i="9"/>
  <c r="A20" i="9"/>
  <c r="A21" i="9"/>
  <c r="A22" i="9"/>
  <c r="A23" i="9"/>
  <c r="A24" i="9"/>
  <c r="A25" i="9"/>
  <c r="A26" i="9"/>
  <c r="A27" i="9"/>
  <c r="A28" i="9"/>
  <c r="A29" i="9"/>
  <c r="A30" i="9"/>
  <c r="A31" i="9"/>
  <c r="A3" i="10"/>
  <c r="A4" i="10"/>
  <c r="A5" i="10"/>
  <c r="A6" i="10"/>
  <c r="A7" i="10"/>
  <c r="A8" i="10"/>
  <c r="A9" i="10"/>
  <c r="A10" i="10"/>
  <c r="A11" i="10"/>
  <c r="A12" i="10"/>
  <c r="A13" i="10"/>
  <c r="A14" i="10"/>
  <c r="A15" i="10"/>
  <c r="A16" i="10"/>
  <c r="A17" i="10"/>
  <c r="A18" i="10"/>
  <c r="A19" i="10"/>
  <c r="A20" i="10"/>
  <c r="A21" i="10"/>
  <c r="A22" i="10"/>
  <c r="A23" i="10"/>
  <c r="A24" i="10"/>
  <c r="A25" i="10"/>
  <c r="A26" i="10"/>
  <c r="A27" i="10"/>
  <c r="A28" i="10"/>
  <c r="A29" i="10"/>
  <c r="A30" i="10"/>
  <c r="A31" i="10"/>
  <c r="A3" i="18"/>
  <c r="A4" i="18"/>
  <c r="A5" i="18"/>
  <c r="A6" i="18"/>
  <c r="A7" i="18"/>
  <c r="A8" i="18"/>
  <c r="A9" i="18"/>
  <c r="A10" i="18"/>
  <c r="A11" i="18"/>
  <c r="A12" i="18"/>
  <c r="A13" i="18"/>
  <c r="A14" i="18"/>
  <c r="A15" i="18"/>
  <c r="A16" i="18"/>
  <c r="A17" i="18"/>
  <c r="A18" i="18"/>
  <c r="A19" i="18"/>
  <c r="A20" i="18"/>
  <c r="A21" i="18"/>
  <c r="A22" i="18"/>
  <c r="A23" i="18"/>
  <c r="A24" i="18"/>
  <c r="A25" i="18"/>
  <c r="A26" i="18"/>
  <c r="A27" i="18"/>
  <c r="A28" i="18"/>
  <c r="A29" i="18"/>
  <c r="A30" i="18"/>
  <c r="A31" i="18"/>
  <c r="A3" i="20"/>
  <c r="A4" i="20"/>
  <c r="A5" i="20"/>
  <c r="A6" i="20"/>
  <c r="A7" i="20"/>
  <c r="A8" i="20"/>
  <c r="A9" i="20"/>
  <c r="A10" i="20"/>
  <c r="A11" i="20"/>
  <c r="A12" i="20"/>
  <c r="A13" i="20"/>
  <c r="A14" i="20"/>
  <c r="A15" i="20"/>
  <c r="A16" i="20"/>
  <c r="A17" i="20"/>
  <c r="A18" i="20"/>
  <c r="A19" i="20"/>
  <c r="A20" i="20"/>
  <c r="A21" i="20"/>
  <c r="A22" i="20"/>
  <c r="A23" i="20"/>
  <c r="A24" i="20"/>
  <c r="A25" i="20"/>
  <c r="A26" i="20"/>
  <c r="A27" i="20"/>
  <c r="A28" i="20"/>
  <c r="A29" i="20"/>
  <c r="A30" i="20"/>
  <c r="A31" i="20"/>
  <c r="A3" i="12"/>
  <c r="A4" i="12"/>
  <c r="A5" i="12"/>
  <c r="A6" i="12"/>
  <c r="A7" i="12"/>
  <c r="A8" i="12"/>
  <c r="A9" i="12"/>
  <c r="A10" i="12"/>
  <c r="A11" i="12"/>
  <c r="A12" i="12"/>
  <c r="A13" i="12"/>
  <c r="A14" i="12"/>
  <c r="A15" i="12"/>
  <c r="A16" i="12"/>
  <c r="A17" i="12"/>
  <c r="A18" i="12"/>
  <c r="A19" i="12"/>
  <c r="A20" i="12"/>
  <c r="A21" i="12"/>
  <c r="A22" i="12"/>
  <c r="A23" i="12"/>
  <c r="A24" i="12"/>
  <c r="A25" i="12"/>
  <c r="A26" i="12"/>
  <c r="A27" i="12"/>
  <c r="A28" i="12"/>
  <c r="A29" i="12"/>
  <c r="A30" i="12"/>
  <c r="A31" i="12"/>
  <c r="A3" i="13"/>
  <c r="A4" i="13"/>
  <c r="A5" i="13"/>
  <c r="A6" i="13"/>
  <c r="A7" i="13"/>
  <c r="A8" i="13"/>
  <c r="A9" i="13"/>
  <c r="A10" i="13"/>
  <c r="A11" i="13"/>
  <c r="A12" i="13"/>
  <c r="A13" i="13"/>
  <c r="A14" i="13"/>
  <c r="A15" i="13"/>
  <c r="A16" i="13"/>
  <c r="A17" i="13"/>
  <c r="A18" i="13"/>
  <c r="A19" i="13"/>
  <c r="A20" i="13"/>
  <c r="A21" i="13"/>
  <c r="A22" i="13"/>
  <c r="A23" i="13"/>
  <c r="A24" i="13"/>
  <c r="A25" i="13"/>
  <c r="A26" i="13"/>
  <c r="A27" i="13"/>
  <c r="A28" i="13"/>
  <c r="A29" i="13"/>
  <c r="A30" i="13"/>
  <c r="A31" i="13"/>
  <c r="A3" i="11"/>
  <c r="A4" i="11"/>
  <c r="A5" i="11"/>
  <c r="A6" i="11"/>
  <c r="A7" i="11"/>
  <c r="A8" i="11"/>
  <c r="A9" i="1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26" i="11"/>
  <c r="A27" i="11"/>
  <c r="A28" i="11"/>
  <c r="A29" i="11"/>
  <c r="A30" i="11"/>
  <c r="A31" i="11"/>
  <c r="A3" i="14"/>
  <c r="A4" i="14"/>
  <c r="A5" i="14"/>
  <c r="A6" i="14"/>
  <c r="A7" i="14"/>
  <c r="A8" i="14"/>
  <c r="A9" i="14"/>
  <c r="A10" i="14"/>
  <c r="A11" i="14"/>
  <c r="A12" i="14"/>
  <c r="A13" i="14"/>
  <c r="A14" i="14"/>
  <c r="A15" i="14"/>
  <c r="A16" i="14"/>
  <c r="A17" i="14"/>
  <c r="A18" i="14"/>
  <c r="A19" i="14"/>
  <c r="A20" i="14"/>
  <c r="A21" i="14"/>
  <c r="A22" i="14"/>
  <c r="A23" i="14"/>
  <c r="A24" i="14"/>
  <c r="A25" i="14"/>
  <c r="A26" i="14"/>
  <c r="A27" i="14"/>
  <c r="A28" i="14"/>
  <c r="A29" i="14"/>
  <c r="A30" i="14"/>
  <c r="A31" i="14"/>
  <c r="A3" i="6"/>
  <c r="A4" i="6"/>
  <c r="A5" i="6"/>
  <c r="A6" i="6"/>
  <c r="A7" i="6"/>
  <c r="A8" i="6"/>
  <c r="A9" i="6"/>
  <c r="A10" i="6"/>
  <c r="A11" i="6"/>
  <c r="A12" i="6"/>
  <c r="A13" i="6"/>
  <c r="A14" i="6"/>
  <c r="A15" i="6"/>
  <c r="A16" i="6"/>
  <c r="A17" i="6"/>
  <c r="A18" i="6"/>
  <c r="A19" i="6"/>
  <c r="A20" i="6"/>
  <c r="A21" i="6"/>
  <c r="A22" i="6"/>
  <c r="A23" i="6"/>
  <c r="A24" i="6"/>
  <c r="A25" i="6"/>
  <c r="A26" i="6"/>
  <c r="A27" i="6"/>
  <c r="A28" i="6"/>
  <c r="A29" i="6"/>
  <c r="A30" i="6"/>
  <c r="A31" i="6"/>
  <c r="A2" i="7"/>
  <c r="A2" i="8"/>
  <c r="A2" i="9"/>
  <c r="A2" i="10"/>
  <c r="A2" i="18"/>
  <c r="A2" i="20"/>
  <c r="A2" i="12"/>
  <c r="A2" i="13"/>
  <c r="A2" i="11"/>
  <c r="A2" i="14"/>
  <c r="A2" i="6"/>
  <c r="AB7" i="5" l="1"/>
  <c r="AC7" i="5" s="1"/>
  <c r="AB11" i="5"/>
  <c r="AC11" i="5" s="1"/>
  <c r="AB12" i="5"/>
  <c r="AC12" i="5" s="1"/>
  <c r="AB6" i="5"/>
  <c r="AC6" i="5" s="1"/>
  <c r="AB10" i="5"/>
  <c r="AC10" i="5" s="1"/>
  <c r="AB14" i="5"/>
  <c r="AC14" i="5" s="1"/>
  <c r="J48" i="7"/>
  <c r="H50" i="14"/>
  <c r="P50" i="14"/>
  <c r="X50" i="14"/>
  <c r="I50" i="14"/>
  <c r="Q50" i="14"/>
  <c r="J50" i="14"/>
  <c r="R50" i="14"/>
  <c r="K50" i="14"/>
  <c r="S50" i="14"/>
  <c r="L50" i="14"/>
  <c r="T50" i="14"/>
  <c r="AB50" i="14"/>
  <c r="M50" i="14"/>
  <c r="U50" i="14"/>
  <c r="F50" i="14"/>
  <c r="N50" i="14"/>
  <c r="V50" i="14"/>
  <c r="E50" i="14"/>
  <c r="G50" i="14"/>
  <c r="O50" i="14"/>
  <c r="W50" i="14"/>
  <c r="H50" i="8"/>
  <c r="P50" i="8"/>
  <c r="X50" i="8"/>
  <c r="I50" i="8"/>
  <c r="Q50" i="8"/>
  <c r="J50" i="8"/>
  <c r="R50" i="8"/>
  <c r="K50" i="8"/>
  <c r="S50" i="8"/>
  <c r="L50" i="8"/>
  <c r="T50" i="8"/>
  <c r="M50" i="8"/>
  <c r="U50" i="8"/>
  <c r="F50" i="8"/>
  <c r="N50" i="8"/>
  <c r="V50" i="8"/>
  <c r="E50" i="8"/>
  <c r="G50" i="8"/>
  <c r="O50" i="8"/>
  <c r="W50" i="8"/>
  <c r="G50" i="7"/>
  <c r="O50" i="7"/>
  <c r="W50" i="7"/>
  <c r="H50" i="7"/>
  <c r="P50" i="7"/>
  <c r="X50" i="7"/>
  <c r="I50" i="7"/>
  <c r="Q50" i="7"/>
  <c r="J50" i="7"/>
  <c r="R50" i="7"/>
  <c r="K50" i="7"/>
  <c r="S50" i="7"/>
  <c r="L50" i="7"/>
  <c r="T50" i="7"/>
  <c r="E50" i="7"/>
  <c r="M50" i="7"/>
  <c r="U50" i="7"/>
  <c r="F50" i="7"/>
  <c r="N50" i="7"/>
  <c r="V50" i="7"/>
  <c r="F50" i="13"/>
  <c r="N50" i="13"/>
  <c r="V50" i="13"/>
  <c r="G50" i="13"/>
  <c r="O50" i="13"/>
  <c r="W50" i="13"/>
  <c r="H50" i="13"/>
  <c r="P50" i="13"/>
  <c r="X50" i="13"/>
  <c r="I50" i="13"/>
  <c r="Q50" i="13"/>
  <c r="J50" i="13"/>
  <c r="R50" i="13"/>
  <c r="E50" i="13"/>
  <c r="K50" i="13"/>
  <c r="S50" i="13"/>
  <c r="L50" i="13"/>
  <c r="T50" i="13"/>
  <c r="M50" i="13"/>
  <c r="U50" i="13"/>
  <c r="AB5" i="5"/>
  <c r="AC5" i="5" s="1"/>
  <c r="M50" i="12"/>
  <c r="U50" i="12"/>
  <c r="F50" i="12"/>
  <c r="N50" i="12"/>
  <c r="V50" i="12"/>
  <c r="G50" i="12"/>
  <c r="O50" i="12"/>
  <c r="W50" i="12"/>
  <c r="H50" i="12"/>
  <c r="P50" i="12"/>
  <c r="X50" i="12"/>
  <c r="E50" i="12"/>
  <c r="I50" i="12"/>
  <c r="Q50" i="12"/>
  <c r="J50" i="12"/>
  <c r="R50" i="12"/>
  <c r="K50" i="12"/>
  <c r="S50" i="12"/>
  <c r="L50" i="12"/>
  <c r="T50" i="12"/>
  <c r="L50" i="20"/>
  <c r="T50" i="20"/>
  <c r="M50" i="20"/>
  <c r="U50" i="20"/>
  <c r="F50" i="20"/>
  <c r="N50" i="20"/>
  <c r="V50" i="20"/>
  <c r="E50" i="20"/>
  <c r="G50" i="20"/>
  <c r="O50" i="20"/>
  <c r="W50" i="20"/>
  <c r="H50" i="20"/>
  <c r="P50" i="20"/>
  <c r="X50" i="20"/>
  <c r="Q50" i="20"/>
  <c r="R50" i="20"/>
  <c r="K50" i="20"/>
  <c r="L54" i="20" s="1"/>
  <c r="S50" i="20"/>
  <c r="G50" i="11"/>
  <c r="O50" i="11"/>
  <c r="W50" i="11"/>
  <c r="H50" i="11"/>
  <c r="P50" i="11"/>
  <c r="X50" i="11"/>
  <c r="I50" i="11"/>
  <c r="Q50" i="11"/>
  <c r="J50" i="11"/>
  <c r="R50" i="11"/>
  <c r="K50" i="11"/>
  <c r="S50" i="11"/>
  <c r="L50" i="11"/>
  <c r="T50" i="11"/>
  <c r="E50" i="11"/>
  <c r="M50" i="11"/>
  <c r="U50" i="11"/>
  <c r="F50" i="11"/>
  <c r="N50" i="11"/>
  <c r="V50" i="11"/>
  <c r="K50" i="18"/>
  <c r="S50" i="18"/>
  <c r="L50" i="18"/>
  <c r="T50" i="18"/>
  <c r="E50" i="18"/>
  <c r="M50" i="18"/>
  <c r="U50" i="18"/>
  <c r="F50" i="18"/>
  <c r="N50" i="18"/>
  <c r="V50" i="18"/>
  <c r="G50" i="18"/>
  <c r="O50" i="18"/>
  <c r="W50" i="18"/>
  <c r="H50" i="18"/>
  <c r="P50" i="18"/>
  <c r="X50" i="18"/>
  <c r="I50" i="18"/>
  <c r="Q50" i="18"/>
  <c r="J50" i="18"/>
  <c r="R50" i="18"/>
  <c r="J50" i="10"/>
  <c r="R50" i="10"/>
  <c r="E50" i="10"/>
  <c r="K50" i="10"/>
  <c r="S50" i="10"/>
  <c r="L50" i="10"/>
  <c r="T50" i="10"/>
  <c r="M50" i="10"/>
  <c r="U50" i="10"/>
  <c r="F50" i="10"/>
  <c r="N50" i="10"/>
  <c r="V50" i="10"/>
  <c r="G50" i="10"/>
  <c r="O50" i="10"/>
  <c r="W50" i="10"/>
  <c r="H50" i="10"/>
  <c r="P50" i="10"/>
  <c r="X50" i="10"/>
  <c r="I50" i="10"/>
  <c r="Q50" i="10"/>
  <c r="F50" i="6"/>
  <c r="N50" i="6"/>
  <c r="V50" i="6"/>
  <c r="G50" i="6"/>
  <c r="O50" i="6"/>
  <c r="W50" i="6"/>
  <c r="H50" i="6"/>
  <c r="P50" i="6"/>
  <c r="X50" i="6"/>
  <c r="I50" i="6"/>
  <c r="Q50" i="6"/>
  <c r="J50" i="6"/>
  <c r="R50" i="6"/>
  <c r="E50" i="6"/>
  <c r="K50" i="6"/>
  <c r="S50" i="6"/>
  <c r="L50" i="6"/>
  <c r="T50" i="6"/>
  <c r="M50" i="6"/>
  <c r="U50" i="6"/>
  <c r="Q50" i="9"/>
  <c r="R50" i="9"/>
  <c r="K50" i="9"/>
  <c r="S50" i="9"/>
  <c r="L50" i="9"/>
  <c r="T50" i="9"/>
  <c r="M50" i="9"/>
  <c r="U50" i="9"/>
  <c r="F50" i="9"/>
  <c r="N50" i="9"/>
  <c r="V50" i="9"/>
  <c r="G50" i="9"/>
  <c r="O50" i="9"/>
  <c r="W50" i="9"/>
  <c r="H50" i="9"/>
  <c r="P50" i="9"/>
  <c r="X50" i="9"/>
  <c r="E50" i="9"/>
  <c r="Y56" i="11"/>
  <c r="L48" i="6"/>
  <c r="T48" i="6"/>
  <c r="M49" i="6"/>
  <c r="U49" i="6"/>
  <c r="H48" i="6"/>
  <c r="Q48" i="6"/>
  <c r="L49" i="6"/>
  <c r="V49" i="6"/>
  <c r="I48" i="6"/>
  <c r="R48" i="6"/>
  <c r="N49" i="6"/>
  <c r="W49" i="6"/>
  <c r="J48" i="6"/>
  <c r="S48" i="6"/>
  <c r="M48" i="6"/>
  <c r="P49" i="6"/>
  <c r="N48" i="6"/>
  <c r="F49" i="6"/>
  <c r="Q49" i="6"/>
  <c r="O48" i="6"/>
  <c r="G49" i="6"/>
  <c r="R49" i="6"/>
  <c r="P48" i="6"/>
  <c r="H49" i="6"/>
  <c r="S49" i="6"/>
  <c r="G48" i="6"/>
  <c r="W48" i="6"/>
  <c r="K49" i="6"/>
  <c r="O49" i="6"/>
  <c r="F48" i="6"/>
  <c r="T49" i="6"/>
  <c r="K48" i="6"/>
  <c r="X49" i="6"/>
  <c r="U48" i="6"/>
  <c r="V48" i="6"/>
  <c r="E49" i="6"/>
  <c r="E48" i="6"/>
  <c r="I49" i="6"/>
  <c r="J49" i="6"/>
  <c r="X48" i="6"/>
  <c r="M48" i="9"/>
  <c r="U48" i="9"/>
  <c r="F49" i="9"/>
  <c r="N49" i="9"/>
  <c r="V49" i="9"/>
  <c r="L48" i="9"/>
  <c r="V48" i="9"/>
  <c r="H49" i="9"/>
  <c r="Q49" i="9"/>
  <c r="O48" i="9"/>
  <c r="L49" i="9"/>
  <c r="W49" i="9"/>
  <c r="T48" i="9"/>
  <c r="S49" i="9"/>
  <c r="N48" i="9"/>
  <c r="R49" i="9"/>
  <c r="P48" i="9"/>
  <c r="T49" i="9"/>
  <c r="Q48" i="9"/>
  <c r="G49" i="9"/>
  <c r="U49" i="9"/>
  <c r="E49" i="9"/>
  <c r="F48" i="9"/>
  <c r="R48" i="9"/>
  <c r="X49" i="9"/>
  <c r="G48" i="9"/>
  <c r="S48" i="9"/>
  <c r="K49" i="9"/>
  <c r="X48" i="9"/>
  <c r="O49" i="9"/>
  <c r="K48" i="9"/>
  <c r="W48" i="9"/>
  <c r="E48" i="9"/>
  <c r="M49" i="9"/>
  <c r="H48" i="9"/>
  <c r="P49" i="9"/>
  <c r="H48" i="14"/>
  <c r="P48" i="14"/>
  <c r="X48" i="14"/>
  <c r="J48" i="14"/>
  <c r="S48" i="14"/>
  <c r="AB48" i="14"/>
  <c r="M49" i="14"/>
  <c r="U49" i="14"/>
  <c r="K48" i="14"/>
  <c r="T48" i="14"/>
  <c r="F49" i="14"/>
  <c r="N49" i="14"/>
  <c r="V49" i="14"/>
  <c r="L48" i="14"/>
  <c r="U48" i="14"/>
  <c r="G49" i="14"/>
  <c r="O49" i="14"/>
  <c r="W49" i="14"/>
  <c r="M48" i="14"/>
  <c r="V48" i="14"/>
  <c r="H49" i="14"/>
  <c r="P49" i="14"/>
  <c r="X49" i="14"/>
  <c r="N48" i="14"/>
  <c r="W48" i="14"/>
  <c r="I49" i="14"/>
  <c r="Q49" i="14"/>
  <c r="G48" i="14"/>
  <c r="Q48" i="14"/>
  <c r="K49" i="14"/>
  <c r="S49" i="14"/>
  <c r="E48" i="14"/>
  <c r="L49" i="14"/>
  <c r="F48" i="14"/>
  <c r="R49" i="14"/>
  <c r="I48" i="14"/>
  <c r="J52" i="14" s="1"/>
  <c r="T49" i="14"/>
  <c r="E49" i="14"/>
  <c r="O48" i="14"/>
  <c r="R48" i="14"/>
  <c r="J49" i="14"/>
  <c r="AB49" i="14"/>
  <c r="Y56" i="7"/>
  <c r="Y56" i="13"/>
  <c r="J48" i="8"/>
  <c r="R48" i="8"/>
  <c r="K49" i="8"/>
  <c r="S49" i="8"/>
  <c r="H48" i="8"/>
  <c r="Q48" i="8"/>
  <c r="M49" i="8"/>
  <c r="V49" i="8"/>
  <c r="K48" i="8"/>
  <c r="U48" i="8"/>
  <c r="H49" i="8"/>
  <c r="R49" i="8"/>
  <c r="L48" i="8"/>
  <c r="V48" i="8"/>
  <c r="I49" i="8"/>
  <c r="T49" i="8"/>
  <c r="M48" i="8"/>
  <c r="W48" i="8"/>
  <c r="F48" i="8"/>
  <c r="P48" i="8"/>
  <c r="O49" i="8"/>
  <c r="O48" i="8"/>
  <c r="L49" i="8"/>
  <c r="S48" i="8"/>
  <c r="N49" i="8"/>
  <c r="T48" i="8"/>
  <c r="P49" i="8"/>
  <c r="X48" i="8"/>
  <c r="Q49" i="8"/>
  <c r="U49" i="8"/>
  <c r="I48" i="8"/>
  <c r="G49" i="8"/>
  <c r="X49" i="8"/>
  <c r="E48" i="8"/>
  <c r="N48" i="8"/>
  <c r="F49" i="8"/>
  <c r="J49" i="8"/>
  <c r="G48" i="8"/>
  <c r="W49" i="8"/>
  <c r="E49" i="8"/>
  <c r="AB9" i="5"/>
  <c r="AC9" i="5" s="1"/>
  <c r="Y56" i="12"/>
  <c r="M48" i="11"/>
  <c r="U48" i="11"/>
  <c r="F49" i="11"/>
  <c r="N49" i="11"/>
  <c r="V49" i="11"/>
  <c r="F48" i="11"/>
  <c r="O48" i="11"/>
  <c r="X48" i="11"/>
  <c r="J49" i="11"/>
  <c r="S49" i="11"/>
  <c r="G48" i="11"/>
  <c r="P48" i="11"/>
  <c r="K49" i="11"/>
  <c r="T49" i="11"/>
  <c r="H48" i="11"/>
  <c r="Q48" i="11"/>
  <c r="L49" i="11"/>
  <c r="U49" i="11"/>
  <c r="I48" i="11"/>
  <c r="R48" i="11"/>
  <c r="M49" i="11"/>
  <c r="W49" i="11"/>
  <c r="J48" i="11"/>
  <c r="S48" i="11"/>
  <c r="O49" i="11"/>
  <c r="X49" i="11"/>
  <c r="L48" i="11"/>
  <c r="V48" i="11"/>
  <c r="H49" i="11"/>
  <c r="Q49" i="11"/>
  <c r="E49" i="11"/>
  <c r="I49" i="11"/>
  <c r="P49" i="11"/>
  <c r="R49" i="11"/>
  <c r="W48" i="11"/>
  <c r="K48" i="11"/>
  <c r="N48" i="11"/>
  <c r="T48" i="11"/>
  <c r="G49" i="11"/>
  <c r="E48" i="11"/>
  <c r="G48" i="7"/>
  <c r="O48" i="7"/>
  <c r="W48" i="7"/>
  <c r="H49" i="7"/>
  <c r="P49" i="7"/>
  <c r="X49" i="7"/>
  <c r="L48" i="7"/>
  <c r="U48" i="7"/>
  <c r="G49" i="7"/>
  <c r="Q49" i="7"/>
  <c r="M48" i="7"/>
  <c r="V48" i="7"/>
  <c r="I49" i="7"/>
  <c r="R49" i="7"/>
  <c r="F48" i="7"/>
  <c r="R48" i="7"/>
  <c r="F49" i="7"/>
  <c r="T49" i="7"/>
  <c r="H48" i="7"/>
  <c r="S48" i="7"/>
  <c r="J49" i="7"/>
  <c r="U49" i="7"/>
  <c r="I48" i="7"/>
  <c r="T48" i="7"/>
  <c r="K49" i="7"/>
  <c r="L53" i="7" s="1"/>
  <c r="V49" i="7"/>
  <c r="X48" i="7"/>
  <c r="L49" i="7"/>
  <c r="W49" i="7"/>
  <c r="P48" i="7"/>
  <c r="O49" i="7"/>
  <c r="M49" i="7"/>
  <c r="N49" i="7"/>
  <c r="K48" i="7"/>
  <c r="S49" i="7"/>
  <c r="N48" i="7"/>
  <c r="Q48" i="7"/>
  <c r="E49" i="7"/>
  <c r="E48" i="7"/>
  <c r="AA56" i="5"/>
  <c r="AA56" i="12"/>
  <c r="AA56" i="9"/>
  <c r="M48" i="12"/>
  <c r="U48" i="12"/>
  <c r="F49" i="12"/>
  <c r="N49" i="12"/>
  <c r="K48" i="12"/>
  <c r="T48" i="12"/>
  <c r="G49" i="12"/>
  <c r="P49" i="12"/>
  <c r="X49" i="12"/>
  <c r="L48" i="12"/>
  <c r="W48" i="12"/>
  <c r="J49" i="12"/>
  <c r="T49" i="12"/>
  <c r="N48" i="12"/>
  <c r="X48" i="12"/>
  <c r="K49" i="12"/>
  <c r="U49" i="12"/>
  <c r="O48" i="12"/>
  <c r="L49" i="12"/>
  <c r="V49" i="12"/>
  <c r="E49" i="12"/>
  <c r="F48" i="12"/>
  <c r="P48" i="12"/>
  <c r="M49" i="12"/>
  <c r="W49" i="12"/>
  <c r="E48" i="12"/>
  <c r="G48" i="12"/>
  <c r="Q48" i="12"/>
  <c r="O49" i="12"/>
  <c r="I48" i="12"/>
  <c r="S48" i="12"/>
  <c r="H49" i="12"/>
  <c r="R49" i="12"/>
  <c r="V48" i="12"/>
  <c r="I49" i="12"/>
  <c r="J48" i="12"/>
  <c r="Q49" i="12"/>
  <c r="H48" i="12"/>
  <c r="R48" i="12"/>
  <c r="S49" i="12"/>
  <c r="AB8" i="5"/>
  <c r="AC8" i="5" s="1"/>
  <c r="AA56" i="13"/>
  <c r="AA56" i="10"/>
  <c r="AA56" i="6"/>
  <c r="AB4" i="5"/>
  <c r="AC4" i="5" s="1"/>
  <c r="Z56" i="5"/>
  <c r="R48" i="20"/>
  <c r="K49" i="20"/>
  <c r="S49" i="20"/>
  <c r="G48" i="20"/>
  <c r="P48" i="20"/>
  <c r="L49" i="20"/>
  <c r="U49" i="20"/>
  <c r="H48" i="20"/>
  <c r="S48" i="20"/>
  <c r="F49" i="20"/>
  <c r="P49" i="20"/>
  <c r="T48" i="20"/>
  <c r="G49" i="20"/>
  <c r="Q49" i="20"/>
  <c r="K48" i="20"/>
  <c r="U48" i="20"/>
  <c r="H49" i="20"/>
  <c r="R49" i="20"/>
  <c r="L48" i="20"/>
  <c r="V48" i="20"/>
  <c r="T49" i="20"/>
  <c r="M48" i="20"/>
  <c r="W48" i="20"/>
  <c r="V49" i="20"/>
  <c r="O48" i="20"/>
  <c r="N49" i="20"/>
  <c r="X49" i="20"/>
  <c r="F48" i="20"/>
  <c r="N48" i="20"/>
  <c r="Q48" i="20"/>
  <c r="E49" i="20"/>
  <c r="O49" i="20"/>
  <c r="M49" i="20"/>
  <c r="W49" i="20"/>
  <c r="X48" i="20"/>
  <c r="E48" i="20"/>
  <c r="AB3" i="5"/>
  <c r="AC3" i="5" s="1"/>
  <c r="J48" i="13"/>
  <c r="R48" i="13"/>
  <c r="K49" i="13"/>
  <c r="S49" i="13"/>
  <c r="K48" i="13"/>
  <c r="T48" i="13"/>
  <c r="F49" i="13"/>
  <c r="O49" i="13"/>
  <c r="X49" i="13"/>
  <c r="L48" i="13"/>
  <c r="U48" i="13"/>
  <c r="G49" i="13"/>
  <c r="P49" i="13"/>
  <c r="M48" i="13"/>
  <c r="V48" i="13"/>
  <c r="H49" i="13"/>
  <c r="Q49" i="13"/>
  <c r="N48" i="13"/>
  <c r="W48" i="13"/>
  <c r="I49" i="13"/>
  <c r="R49" i="13"/>
  <c r="F48" i="13"/>
  <c r="O48" i="13"/>
  <c r="X48" i="13"/>
  <c r="J49" i="13"/>
  <c r="T49" i="13"/>
  <c r="E49" i="13"/>
  <c r="E48" i="13"/>
  <c r="H48" i="13"/>
  <c r="Q48" i="13"/>
  <c r="M49" i="13"/>
  <c r="V49" i="13"/>
  <c r="L49" i="13"/>
  <c r="N49" i="13"/>
  <c r="S48" i="13"/>
  <c r="G48" i="13"/>
  <c r="I48" i="13"/>
  <c r="U49" i="13"/>
  <c r="P48" i="13"/>
  <c r="W49" i="13"/>
  <c r="K48" i="18"/>
  <c r="S48" i="18"/>
  <c r="L49" i="18"/>
  <c r="L48" i="18"/>
  <c r="U48" i="18"/>
  <c r="G49" i="18"/>
  <c r="P49" i="18"/>
  <c r="X49" i="18"/>
  <c r="H48" i="18"/>
  <c r="R48" i="18"/>
  <c r="F49" i="18"/>
  <c r="Q49" i="18"/>
  <c r="J48" i="18"/>
  <c r="W48" i="18"/>
  <c r="K49" i="18"/>
  <c r="V49" i="18"/>
  <c r="M48" i="18"/>
  <c r="X48" i="18"/>
  <c r="M49" i="18"/>
  <c r="W49" i="18"/>
  <c r="E48" i="18"/>
  <c r="N48" i="18"/>
  <c r="N49" i="18"/>
  <c r="O48" i="18"/>
  <c r="O49" i="18"/>
  <c r="P48" i="18"/>
  <c r="R49" i="18"/>
  <c r="G48" i="18"/>
  <c r="T48" i="18"/>
  <c r="I49" i="18"/>
  <c r="T49" i="18"/>
  <c r="E49" i="18"/>
  <c r="J49" i="18"/>
  <c r="S49" i="18"/>
  <c r="U49" i="18"/>
  <c r="V48" i="18"/>
  <c r="Q48" i="18"/>
  <c r="H49" i="18"/>
  <c r="F48" i="18"/>
  <c r="I48" i="18"/>
  <c r="AA56" i="11"/>
  <c r="AA56" i="18"/>
  <c r="AA56" i="7"/>
  <c r="Y56" i="5"/>
  <c r="Y56" i="20"/>
  <c r="Y56" i="18"/>
  <c r="Y56" i="6"/>
  <c r="Y56" i="9"/>
  <c r="Y56" i="8"/>
  <c r="H48" i="10"/>
  <c r="P48" i="10"/>
  <c r="X48" i="10"/>
  <c r="I49" i="10"/>
  <c r="Q49" i="10"/>
  <c r="G48" i="10"/>
  <c r="Q48" i="10"/>
  <c r="L49" i="10"/>
  <c r="U49" i="10"/>
  <c r="I48" i="10"/>
  <c r="S48" i="10"/>
  <c r="F49" i="10"/>
  <c r="P49" i="10"/>
  <c r="N48" i="10"/>
  <c r="M49" i="10"/>
  <c r="W49" i="10"/>
  <c r="M48" i="10"/>
  <c r="S49" i="10"/>
  <c r="O48" i="10"/>
  <c r="G49" i="10"/>
  <c r="T49" i="10"/>
  <c r="R48" i="10"/>
  <c r="H49" i="10"/>
  <c r="V49" i="10"/>
  <c r="T48" i="10"/>
  <c r="J49" i="10"/>
  <c r="X49" i="10"/>
  <c r="F48" i="10"/>
  <c r="U48" i="10"/>
  <c r="K49" i="10"/>
  <c r="E49" i="10"/>
  <c r="K48" i="10"/>
  <c r="W48" i="10"/>
  <c r="O49" i="10"/>
  <c r="J48" i="10"/>
  <c r="L48" i="10"/>
  <c r="E48" i="10"/>
  <c r="R49" i="10"/>
  <c r="V48" i="10"/>
  <c r="N49" i="10"/>
  <c r="AB13" i="5"/>
  <c r="AC13" i="5" s="1"/>
  <c r="Z56" i="14"/>
  <c r="AA56" i="14"/>
  <c r="AA56" i="20"/>
  <c r="AA56" i="8"/>
  <c r="Y56" i="14"/>
  <c r="Y7" i="10"/>
  <c r="Z5" i="9"/>
  <c r="AB5" i="9" s="1"/>
  <c r="AC5" i="9" s="1"/>
  <c r="Z10" i="7"/>
  <c r="AB10" i="7" s="1"/>
  <c r="AC10" i="7" s="1"/>
  <c r="Z7" i="20"/>
  <c r="AB7" i="20" s="1"/>
  <c r="AC7" i="20" s="1"/>
  <c r="Z3" i="20"/>
  <c r="AB3" i="20" s="1"/>
  <c r="AC3" i="20" s="1"/>
  <c r="Z7" i="8"/>
  <c r="AB7" i="8" s="1"/>
  <c r="AC7" i="8" s="1"/>
  <c r="Z11" i="20"/>
  <c r="AB11" i="20" s="1"/>
  <c r="AC11" i="20" s="1"/>
  <c r="Z5" i="6"/>
  <c r="AB5" i="6" s="1"/>
  <c r="AC5" i="6" s="1"/>
  <c r="Z7" i="13"/>
  <c r="AB7" i="13" s="1"/>
  <c r="AC7" i="13" s="1"/>
  <c r="Z5" i="18"/>
  <c r="AB5" i="18" s="1"/>
  <c r="AC5" i="18" s="1"/>
  <c r="Z3" i="8"/>
  <c r="AB3" i="8" s="1"/>
  <c r="AC3" i="8" s="1"/>
  <c r="Z3" i="13"/>
  <c r="AB3" i="13" s="1"/>
  <c r="AC3" i="13" s="1"/>
  <c r="Z5" i="7"/>
  <c r="AB5" i="7" s="1"/>
  <c r="AC5" i="7" s="1"/>
  <c r="Z12" i="6"/>
  <c r="AB12" i="6" s="1"/>
  <c r="AC12" i="6" s="1"/>
  <c r="Z10" i="18"/>
  <c r="AB10" i="18" s="1"/>
  <c r="AC10" i="18" s="1"/>
  <c r="Z13" i="13"/>
  <c r="AB13" i="13" s="1"/>
  <c r="AC13" i="13" s="1"/>
  <c r="Z12" i="9"/>
  <c r="AB12" i="9" s="1"/>
  <c r="AC12" i="9" s="1"/>
  <c r="Z3" i="10"/>
  <c r="AB3" i="10" s="1"/>
  <c r="AC3" i="10" s="1"/>
  <c r="Z11" i="8"/>
  <c r="AB11" i="8" s="1"/>
  <c r="AC11" i="8" s="1"/>
  <c r="Y13" i="10"/>
  <c r="AB13" i="10" s="1"/>
  <c r="AC13" i="10" s="1"/>
  <c r="Z4" i="6"/>
  <c r="AB4" i="6" s="1"/>
  <c r="AC4" i="6" s="1"/>
  <c r="Z6" i="13"/>
  <c r="AB6" i="13" s="1"/>
  <c r="AC6" i="13" s="1"/>
  <c r="Z2" i="13"/>
  <c r="Z4" i="12"/>
  <c r="Z2" i="20"/>
  <c r="Z4" i="18"/>
  <c r="Z6" i="10"/>
  <c r="AB6" i="10" s="1"/>
  <c r="AC6" i="10" s="1"/>
  <c r="Z2" i="10"/>
  <c r="AB2" i="10" s="1"/>
  <c r="AC2" i="10" s="1"/>
  <c r="Z4" i="9"/>
  <c r="Z6" i="8"/>
  <c r="AB6" i="8" s="1"/>
  <c r="AC6" i="8" s="1"/>
  <c r="Z2" i="8"/>
  <c r="AB2" i="8" s="1"/>
  <c r="AC2" i="8" s="1"/>
  <c r="Z4" i="7"/>
  <c r="Z11" i="6"/>
  <c r="AB11" i="6" s="1"/>
  <c r="AC11" i="6" s="1"/>
  <c r="Z12" i="13"/>
  <c r="AB12" i="13" s="1"/>
  <c r="AC12" i="13" s="1"/>
  <c r="Z11" i="12"/>
  <c r="AB11" i="12" s="1"/>
  <c r="AC11" i="12" s="1"/>
  <c r="Z12" i="10"/>
  <c r="AB12" i="10" s="1"/>
  <c r="AC12" i="10" s="1"/>
  <c r="Z11" i="9"/>
  <c r="AB11" i="9" s="1"/>
  <c r="AC11" i="9" s="1"/>
  <c r="Z10" i="8"/>
  <c r="AB10" i="8" s="1"/>
  <c r="AC10" i="8" s="1"/>
  <c r="Z13" i="6"/>
  <c r="AB13" i="6" s="1"/>
  <c r="AC13" i="6" s="1"/>
  <c r="Z13" i="9"/>
  <c r="AB13" i="9" s="1"/>
  <c r="AC13" i="9" s="1"/>
  <c r="Z7" i="6"/>
  <c r="AB7" i="6" s="1"/>
  <c r="AC7" i="6" s="1"/>
  <c r="Z3" i="6"/>
  <c r="AB3" i="6" s="1"/>
  <c r="AC3" i="6" s="1"/>
  <c r="Z5" i="13"/>
  <c r="AB5" i="13" s="1"/>
  <c r="AC5" i="13" s="1"/>
  <c r="Z7" i="12"/>
  <c r="AB7" i="12" s="1"/>
  <c r="AC7" i="12" s="1"/>
  <c r="Z3" i="12"/>
  <c r="AB3" i="12" s="1"/>
  <c r="AC3" i="12" s="1"/>
  <c r="Z7" i="18"/>
  <c r="AB7" i="18" s="1"/>
  <c r="AC7" i="18" s="1"/>
  <c r="Z3" i="18"/>
  <c r="AB3" i="18" s="1"/>
  <c r="AC3" i="18" s="1"/>
  <c r="Z5" i="10"/>
  <c r="AB5" i="10" s="1"/>
  <c r="AC5" i="10" s="1"/>
  <c r="Z7" i="9"/>
  <c r="AB7" i="9" s="1"/>
  <c r="AC7" i="9" s="1"/>
  <c r="Z3" i="9"/>
  <c r="AB3" i="9" s="1"/>
  <c r="AC3" i="9" s="1"/>
  <c r="Z5" i="8"/>
  <c r="AB5" i="8" s="1"/>
  <c r="AC5" i="8" s="1"/>
  <c r="Z7" i="7"/>
  <c r="AB7" i="7" s="1"/>
  <c r="AC7" i="7" s="1"/>
  <c r="Z3" i="7"/>
  <c r="AB3" i="7" s="1"/>
  <c r="AC3" i="7" s="1"/>
  <c r="Z10" i="6"/>
  <c r="AB10" i="6" s="1"/>
  <c r="AC10" i="6" s="1"/>
  <c r="Z11" i="13"/>
  <c r="AB11" i="13" s="1"/>
  <c r="AC11" i="13" s="1"/>
  <c r="Z10" i="12"/>
  <c r="AB10" i="12" s="1"/>
  <c r="AC10" i="12" s="1"/>
  <c r="Z12" i="18"/>
  <c r="AB12" i="18" s="1"/>
  <c r="AC12" i="18" s="1"/>
  <c r="Z11" i="10"/>
  <c r="AB11" i="10" s="1"/>
  <c r="AC11" i="10" s="1"/>
  <c r="Z10" i="9"/>
  <c r="AB10" i="9" s="1"/>
  <c r="AC10" i="9" s="1"/>
  <c r="Z12" i="7"/>
  <c r="AB12" i="7" s="1"/>
  <c r="AC12" i="7" s="1"/>
  <c r="Z13" i="20"/>
  <c r="Z13" i="8"/>
  <c r="AB13" i="8" s="1"/>
  <c r="AC13" i="8" s="1"/>
  <c r="Z6" i="6"/>
  <c r="AB6" i="6" s="1"/>
  <c r="AC6" i="6" s="1"/>
  <c r="Z2" i="6"/>
  <c r="AB2" i="6" s="1"/>
  <c r="AC2" i="6" s="1"/>
  <c r="Z2" i="11"/>
  <c r="Z4" i="13"/>
  <c r="AB4" i="13" s="1"/>
  <c r="AC4" i="13" s="1"/>
  <c r="Z2" i="12"/>
  <c r="Z6" i="18"/>
  <c r="AB6" i="18" s="1"/>
  <c r="AC6" i="18" s="1"/>
  <c r="Z2" i="18"/>
  <c r="AB2" i="18" s="1"/>
  <c r="AC2" i="18" s="1"/>
  <c r="Z4" i="10"/>
  <c r="AB4" i="10" s="1"/>
  <c r="AC4" i="10" s="1"/>
  <c r="Z6" i="9"/>
  <c r="AB6" i="9" s="1"/>
  <c r="AC6" i="9" s="1"/>
  <c r="Z2" i="9"/>
  <c r="Z4" i="8"/>
  <c r="Z6" i="7"/>
  <c r="AB6" i="7" s="1"/>
  <c r="AC6" i="7" s="1"/>
  <c r="Z2" i="7"/>
  <c r="Z11" i="11"/>
  <c r="AB11" i="11" s="1"/>
  <c r="AC11" i="11" s="1"/>
  <c r="Z10" i="13"/>
  <c r="AB10" i="13" s="1"/>
  <c r="AC10" i="13" s="1"/>
  <c r="Z12" i="20"/>
  <c r="AB12" i="20" s="1"/>
  <c r="AC12" i="20" s="1"/>
  <c r="Z11" i="18"/>
  <c r="AB11" i="18" s="1"/>
  <c r="AC11" i="18" s="1"/>
  <c r="Z10" i="10"/>
  <c r="AB10" i="10" s="1"/>
  <c r="AC10" i="10" s="1"/>
  <c r="Z12" i="8"/>
  <c r="AB12" i="8" s="1"/>
  <c r="AC12" i="8" s="1"/>
  <c r="Z11" i="7"/>
  <c r="AB11" i="7" s="1"/>
  <c r="AC11" i="7" s="1"/>
  <c r="Z13" i="18"/>
  <c r="AB13" i="18" s="1"/>
  <c r="AC13" i="18" s="1"/>
  <c r="Z13" i="7"/>
  <c r="AB13" i="7" s="1"/>
  <c r="AC13" i="7" s="1"/>
  <c r="N1685" i="15"/>
  <c r="P1685" i="15"/>
  <c r="Q1685" i="15"/>
  <c r="R1685" i="15"/>
  <c r="S1685" i="15"/>
  <c r="T1685" i="15"/>
  <c r="U1685" i="15"/>
  <c r="V1685" i="15"/>
  <c r="W1685" i="15"/>
  <c r="X1685" i="15"/>
  <c r="Y1685" i="15"/>
  <c r="Z1685" i="15"/>
  <c r="AA1685" i="15"/>
  <c r="H53" i="7" l="1"/>
  <c r="H52" i="13"/>
  <c r="J54" i="10"/>
  <c r="H54" i="14"/>
  <c r="J54" i="11"/>
  <c r="J54" i="12"/>
  <c r="J54" i="13"/>
  <c r="J52" i="8"/>
  <c r="H54" i="7"/>
  <c r="J54" i="18"/>
  <c r="J54" i="6"/>
  <c r="L52" i="20"/>
  <c r="H53" i="11"/>
  <c r="H52" i="14"/>
  <c r="L54" i="11"/>
  <c r="L54" i="12"/>
  <c r="H52" i="8"/>
  <c r="J54" i="8"/>
  <c r="H52" i="9"/>
  <c r="H54" i="10"/>
  <c r="L54" i="18"/>
  <c r="L54" i="8"/>
  <c r="H54" i="9"/>
  <c r="L54" i="10"/>
  <c r="L54" i="13"/>
  <c r="L54" i="7"/>
  <c r="J54" i="14"/>
  <c r="L54" i="9"/>
  <c r="L54" i="6"/>
  <c r="H52" i="10"/>
  <c r="H54" i="11"/>
  <c r="H54" i="13"/>
  <c r="H54" i="6"/>
  <c r="H54" i="12"/>
  <c r="J54" i="7"/>
  <c r="L54" i="14"/>
  <c r="L53" i="12"/>
  <c r="L53" i="6"/>
  <c r="H54" i="18"/>
  <c r="H54" i="20"/>
  <c r="H54" i="8"/>
  <c r="J52" i="18"/>
  <c r="J53" i="18"/>
  <c r="H53" i="18"/>
  <c r="H53" i="12"/>
  <c r="L52" i="7"/>
  <c r="H53" i="8"/>
  <c r="H52" i="18"/>
  <c r="J52" i="12"/>
  <c r="L52" i="8"/>
  <c r="L53" i="14"/>
  <c r="J53" i="8"/>
  <c r="J53" i="12"/>
  <c r="J53" i="6"/>
  <c r="L53" i="8"/>
  <c r="AB56" i="6"/>
  <c r="AB4" i="18"/>
  <c r="AC4" i="18" s="1"/>
  <c r="H52" i="20"/>
  <c r="AB4" i="8"/>
  <c r="AC4" i="8" s="1"/>
  <c r="Z56" i="11"/>
  <c r="AB2" i="11"/>
  <c r="AC2" i="11" s="1"/>
  <c r="Z56" i="20"/>
  <c r="AB7" i="10"/>
  <c r="AC7" i="10" s="1"/>
  <c r="AB4" i="7"/>
  <c r="AC4" i="7" s="1"/>
  <c r="AB4" i="9"/>
  <c r="AC4" i="9" s="1"/>
  <c r="Z56" i="9"/>
  <c r="Z56" i="8"/>
  <c r="Z56" i="13"/>
  <c r="AB2" i="13"/>
  <c r="AC2" i="13" s="1"/>
  <c r="AB4" i="12"/>
  <c r="AC4" i="12" s="1"/>
  <c r="J52" i="10"/>
  <c r="AB2" i="20"/>
  <c r="AC2" i="20" s="1"/>
  <c r="Z56" i="6"/>
  <c r="L53" i="18"/>
  <c r="L52" i="13"/>
  <c r="L53" i="20"/>
  <c r="Z56" i="18"/>
  <c r="AB13" i="20"/>
  <c r="AC13" i="20" s="1"/>
  <c r="Z56" i="10"/>
  <c r="L52" i="10"/>
  <c r="Y56" i="10"/>
  <c r="Z56" i="7"/>
  <c r="AB2" i="7"/>
  <c r="AC2" i="7" s="1"/>
  <c r="Z56" i="12"/>
  <c r="AB2" i="12"/>
  <c r="AC2" i="12" s="1"/>
  <c r="AB2" i="9"/>
  <c r="AC2" i="9" s="1"/>
  <c r="J53" i="13"/>
  <c r="J53" i="14"/>
  <c r="H53" i="14"/>
  <c r="L52" i="6"/>
  <c r="H53" i="20"/>
  <c r="H52" i="12"/>
  <c r="L52" i="12"/>
  <c r="J52" i="6"/>
  <c r="L53" i="11"/>
  <c r="H53" i="9"/>
  <c r="J53" i="10"/>
  <c r="AB56" i="5"/>
  <c r="J53" i="7"/>
  <c r="L52" i="11"/>
  <c r="L52" i="14"/>
  <c r="H52" i="6"/>
  <c r="L53" i="10"/>
  <c r="H53" i="10"/>
  <c r="L52" i="18"/>
  <c r="J52" i="7"/>
  <c r="L52" i="9"/>
  <c r="L53" i="9"/>
  <c r="H53" i="6"/>
  <c r="L53" i="13"/>
  <c r="H52" i="7"/>
  <c r="J53" i="11"/>
  <c r="J52" i="11"/>
  <c r="H52" i="11"/>
  <c r="J52" i="13"/>
  <c r="H53" i="13"/>
  <c r="P1739" i="1"/>
  <c r="Q1739" i="1"/>
  <c r="R1739" i="1"/>
  <c r="S1739" i="1"/>
  <c r="T1739" i="1"/>
  <c r="U1739" i="1"/>
  <c r="V1739" i="1"/>
  <c r="W1739" i="1"/>
  <c r="X1739" i="1"/>
  <c r="Y1739" i="1"/>
  <c r="Z1739" i="1"/>
  <c r="AA1739" i="1"/>
  <c r="N1739" i="1"/>
  <c r="P1528" i="15"/>
  <c r="Q1528" i="15"/>
  <c r="R1528" i="15"/>
  <c r="S1528" i="15"/>
  <c r="T1528" i="15"/>
  <c r="U1528" i="15"/>
  <c r="V1528" i="15"/>
  <c r="W1528" i="15"/>
  <c r="X1528" i="15"/>
  <c r="Y1528" i="15"/>
  <c r="Z1528" i="15"/>
  <c r="AA1528" i="15"/>
  <c r="P1529" i="15"/>
  <c r="Q1529" i="15"/>
  <c r="R1529" i="15"/>
  <c r="S1529" i="15"/>
  <c r="T1529" i="15"/>
  <c r="U1529" i="15"/>
  <c r="V1529" i="15"/>
  <c r="W1529" i="15"/>
  <c r="X1529" i="15"/>
  <c r="Y1529" i="15"/>
  <c r="Z1529" i="15"/>
  <c r="AA1529" i="15"/>
  <c r="P1530" i="15"/>
  <c r="Q1530" i="15"/>
  <c r="R1530" i="15"/>
  <c r="S1530" i="15"/>
  <c r="T1530" i="15"/>
  <c r="U1530" i="15"/>
  <c r="V1530" i="15"/>
  <c r="W1530" i="15"/>
  <c r="X1530" i="15"/>
  <c r="Y1530" i="15"/>
  <c r="Z1530" i="15"/>
  <c r="AA1530" i="15"/>
  <c r="P1531" i="15"/>
  <c r="Q1531" i="15"/>
  <c r="R1531" i="15"/>
  <c r="S1531" i="15"/>
  <c r="T1531" i="15"/>
  <c r="U1531" i="15"/>
  <c r="V1531" i="15"/>
  <c r="W1531" i="15"/>
  <c r="X1531" i="15"/>
  <c r="Y1531" i="15"/>
  <c r="Z1531" i="15"/>
  <c r="AA1531" i="15"/>
  <c r="P1532" i="15"/>
  <c r="Q1532" i="15"/>
  <c r="R1532" i="15"/>
  <c r="S1532" i="15"/>
  <c r="T1532" i="15"/>
  <c r="U1532" i="15"/>
  <c r="V1532" i="15"/>
  <c r="W1532" i="15"/>
  <c r="X1532" i="15"/>
  <c r="Y1532" i="15"/>
  <c r="Z1532" i="15"/>
  <c r="AA1532" i="15"/>
  <c r="P1533" i="15"/>
  <c r="Q1533" i="15"/>
  <c r="R1533" i="15"/>
  <c r="S1533" i="15"/>
  <c r="T1533" i="15"/>
  <c r="U1533" i="15"/>
  <c r="V1533" i="15"/>
  <c r="W1533" i="15"/>
  <c r="X1533" i="15"/>
  <c r="Y1533" i="15"/>
  <c r="Z1533" i="15"/>
  <c r="AA1533" i="15"/>
  <c r="P1534" i="15"/>
  <c r="Q1534" i="15"/>
  <c r="R1534" i="15"/>
  <c r="S1534" i="15"/>
  <c r="T1534" i="15"/>
  <c r="U1534" i="15"/>
  <c r="V1534" i="15"/>
  <c r="W1534" i="15"/>
  <c r="X1534" i="15"/>
  <c r="Y1534" i="15"/>
  <c r="Z1534" i="15"/>
  <c r="AA1534" i="15"/>
  <c r="P1535" i="15"/>
  <c r="Q1535" i="15"/>
  <c r="R1535" i="15"/>
  <c r="S1535" i="15"/>
  <c r="T1535" i="15"/>
  <c r="U1535" i="15"/>
  <c r="V1535" i="15"/>
  <c r="W1535" i="15"/>
  <c r="X1535" i="15"/>
  <c r="Y1535" i="15"/>
  <c r="Z1535" i="15"/>
  <c r="AA1535" i="15"/>
  <c r="P1536" i="15"/>
  <c r="Q1536" i="15"/>
  <c r="R1536" i="15"/>
  <c r="S1536" i="15"/>
  <c r="T1536" i="15"/>
  <c r="U1536" i="15"/>
  <c r="V1536" i="15"/>
  <c r="W1536" i="15"/>
  <c r="X1536" i="15"/>
  <c r="Y1536" i="15"/>
  <c r="Z1536" i="15"/>
  <c r="AA1536" i="15"/>
  <c r="P1537" i="15"/>
  <c r="Q1537" i="15"/>
  <c r="R1537" i="15"/>
  <c r="S1537" i="15"/>
  <c r="T1537" i="15"/>
  <c r="U1537" i="15"/>
  <c r="V1537" i="15"/>
  <c r="W1537" i="15"/>
  <c r="X1537" i="15"/>
  <c r="Y1537" i="15"/>
  <c r="Z1537" i="15"/>
  <c r="AA1537" i="15"/>
  <c r="P1538" i="15"/>
  <c r="Q1538" i="15"/>
  <c r="R1538" i="15"/>
  <c r="S1538" i="15"/>
  <c r="T1538" i="15"/>
  <c r="U1538" i="15"/>
  <c r="V1538" i="15"/>
  <c r="W1538" i="15"/>
  <c r="X1538" i="15"/>
  <c r="Y1538" i="15"/>
  <c r="Z1538" i="15"/>
  <c r="AA1538" i="15"/>
  <c r="P1539" i="15"/>
  <c r="Q1539" i="15"/>
  <c r="R1539" i="15"/>
  <c r="S1539" i="15"/>
  <c r="T1539" i="15"/>
  <c r="U1539" i="15"/>
  <c r="V1539" i="15"/>
  <c r="W1539" i="15"/>
  <c r="X1539" i="15"/>
  <c r="Y1539" i="15"/>
  <c r="Z1539" i="15"/>
  <c r="AA1539" i="15"/>
  <c r="P1540" i="15"/>
  <c r="Q1540" i="15"/>
  <c r="R1540" i="15"/>
  <c r="S1540" i="15"/>
  <c r="T1540" i="15"/>
  <c r="U1540" i="15"/>
  <c r="V1540" i="15"/>
  <c r="W1540" i="15"/>
  <c r="X1540" i="15"/>
  <c r="Y1540" i="15"/>
  <c r="Z1540" i="15"/>
  <c r="AA1540" i="15"/>
  <c r="P1541" i="15"/>
  <c r="Q1541" i="15"/>
  <c r="R1541" i="15"/>
  <c r="S1541" i="15"/>
  <c r="T1541" i="15"/>
  <c r="U1541" i="15"/>
  <c r="V1541" i="15"/>
  <c r="W1541" i="15"/>
  <c r="X1541" i="15"/>
  <c r="Y1541" i="15"/>
  <c r="Z1541" i="15"/>
  <c r="AA1541" i="15"/>
  <c r="P1542" i="15"/>
  <c r="Q1542" i="15"/>
  <c r="R1542" i="15"/>
  <c r="S1542" i="15"/>
  <c r="T1542" i="15"/>
  <c r="U1542" i="15"/>
  <c r="V1542" i="15"/>
  <c r="W1542" i="15"/>
  <c r="X1542" i="15"/>
  <c r="Y1542" i="15"/>
  <c r="Z1542" i="15"/>
  <c r="AA1542" i="15"/>
  <c r="P1543" i="15"/>
  <c r="Q1543" i="15"/>
  <c r="R1543" i="15"/>
  <c r="S1543" i="15"/>
  <c r="T1543" i="15"/>
  <c r="U1543" i="15"/>
  <c r="V1543" i="15"/>
  <c r="W1543" i="15"/>
  <c r="X1543" i="15"/>
  <c r="Y1543" i="15"/>
  <c r="Z1543" i="15"/>
  <c r="AA1543" i="15"/>
  <c r="P1544" i="15"/>
  <c r="Q1544" i="15"/>
  <c r="R1544" i="15"/>
  <c r="S1544" i="15"/>
  <c r="T1544" i="15"/>
  <c r="U1544" i="15"/>
  <c r="V1544" i="15"/>
  <c r="W1544" i="15"/>
  <c r="X1544" i="15"/>
  <c r="Y1544" i="15"/>
  <c r="Z1544" i="15"/>
  <c r="AA1544" i="15"/>
  <c r="P1545" i="15"/>
  <c r="Q1545" i="15"/>
  <c r="R1545" i="15"/>
  <c r="S1545" i="15"/>
  <c r="T1545" i="15"/>
  <c r="U1545" i="15"/>
  <c r="V1545" i="15"/>
  <c r="W1545" i="15"/>
  <c r="X1545" i="15"/>
  <c r="Y1545" i="15"/>
  <c r="Z1545" i="15"/>
  <c r="AA1545" i="15"/>
  <c r="P1546" i="15"/>
  <c r="Q1546" i="15"/>
  <c r="R1546" i="15"/>
  <c r="S1546" i="15"/>
  <c r="T1546" i="15"/>
  <c r="U1546" i="15"/>
  <c r="V1546" i="15"/>
  <c r="W1546" i="15"/>
  <c r="X1546" i="15"/>
  <c r="Y1546" i="15"/>
  <c r="Z1546" i="15"/>
  <c r="AA1546" i="15"/>
  <c r="P1547" i="15"/>
  <c r="Q1547" i="15"/>
  <c r="R1547" i="15"/>
  <c r="S1547" i="15"/>
  <c r="T1547" i="15"/>
  <c r="U1547" i="15"/>
  <c r="V1547" i="15"/>
  <c r="W1547" i="15"/>
  <c r="X1547" i="15"/>
  <c r="Y1547" i="15"/>
  <c r="Z1547" i="15"/>
  <c r="AA1547" i="15"/>
  <c r="P1548" i="15"/>
  <c r="Q1548" i="15"/>
  <c r="R1548" i="15"/>
  <c r="S1548" i="15"/>
  <c r="T1548" i="15"/>
  <c r="U1548" i="15"/>
  <c r="V1548" i="15"/>
  <c r="W1548" i="15"/>
  <c r="X1548" i="15"/>
  <c r="Y1548" i="15"/>
  <c r="Z1548" i="15"/>
  <c r="AA1548" i="15"/>
  <c r="P1549" i="15"/>
  <c r="Q1549" i="15"/>
  <c r="R1549" i="15"/>
  <c r="S1549" i="15"/>
  <c r="T1549" i="15"/>
  <c r="U1549" i="15"/>
  <c r="V1549" i="15"/>
  <c r="W1549" i="15"/>
  <c r="X1549" i="15"/>
  <c r="Y1549" i="15"/>
  <c r="Z1549" i="15"/>
  <c r="AA1549" i="15"/>
  <c r="P1550" i="15"/>
  <c r="Q1550" i="15"/>
  <c r="R1550" i="15"/>
  <c r="S1550" i="15"/>
  <c r="T1550" i="15"/>
  <c r="U1550" i="15"/>
  <c r="V1550" i="15"/>
  <c r="W1550" i="15"/>
  <c r="X1550" i="15"/>
  <c r="Y1550" i="15"/>
  <c r="Z1550" i="15"/>
  <c r="AA1550" i="15"/>
  <c r="P1551" i="15"/>
  <c r="Q1551" i="15"/>
  <c r="R1551" i="15"/>
  <c r="S1551" i="15"/>
  <c r="T1551" i="15"/>
  <c r="U1551" i="15"/>
  <c r="V1551" i="15"/>
  <c r="W1551" i="15"/>
  <c r="X1551" i="15"/>
  <c r="Y1551" i="15"/>
  <c r="Z1551" i="15"/>
  <c r="AA1551" i="15"/>
  <c r="P1552" i="15"/>
  <c r="Q1552" i="15"/>
  <c r="R1552" i="15"/>
  <c r="S1552" i="15"/>
  <c r="T1552" i="15"/>
  <c r="U1552" i="15"/>
  <c r="V1552" i="15"/>
  <c r="W1552" i="15"/>
  <c r="X1552" i="15"/>
  <c r="Y1552" i="15"/>
  <c r="Z1552" i="15"/>
  <c r="AA1552" i="15"/>
  <c r="P1553" i="15"/>
  <c r="Q1553" i="15"/>
  <c r="R1553" i="15"/>
  <c r="S1553" i="15"/>
  <c r="T1553" i="15"/>
  <c r="U1553" i="15"/>
  <c r="V1553" i="15"/>
  <c r="W1553" i="15"/>
  <c r="X1553" i="15"/>
  <c r="Y1553" i="15"/>
  <c r="Z1553" i="15"/>
  <c r="AA1553" i="15"/>
  <c r="P1554" i="15"/>
  <c r="Q1554" i="15"/>
  <c r="R1554" i="15"/>
  <c r="S1554" i="15"/>
  <c r="T1554" i="15"/>
  <c r="U1554" i="15"/>
  <c r="V1554" i="15"/>
  <c r="W1554" i="15"/>
  <c r="X1554" i="15"/>
  <c r="Y1554" i="15"/>
  <c r="Z1554" i="15"/>
  <c r="AA1554" i="15"/>
  <c r="P1555" i="15"/>
  <c r="Q1555" i="15"/>
  <c r="R1555" i="15"/>
  <c r="S1555" i="15"/>
  <c r="T1555" i="15"/>
  <c r="U1555" i="15"/>
  <c r="V1555" i="15"/>
  <c r="W1555" i="15"/>
  <c r="X1555" i="15"/>
  <c r="Y1555" i="15"/>
  <c r="Z1555" i="15"/>
  <c r="AA1555" i="15"/>
  <c r="P1556" i="15"/>
  <c r="Q1556" i="15"/>
  <c r="R1556" i="15"/>
  <c r="S1556" i="15"/>
  <c r="T1556" i="15"/>
  <c r="U1556" i="15"/>
  <c r="V1556" i="15"/>
  <c r="W1556" i="15"/>
  <c r="X1556" i="15"/>
  <c r="Y1556" i="15"/>
  <c r="Z1556" i="15"/>
  <c r="AA1556" i="15"/>
  <c r="P1557" i="15"/>
  <c r="Q1557" i="15"/>
  <c r="R1557" i="15"/>
  <c r="S1557" i="15"/>
  <c r="T1557" i="15"/>
  <c r="U1557" i="15"/>
  <c r="V1557" i="15"/>
  <c r="W1557" i="15"/>
  <c r="X1557" i="15"/>
  <c r="Y1557" i="15"/>
  <c r="Z1557" i="15"/>
  <c r="AA1557" i="15"/>
  <c r="P1558" i="15"/>
  <c r="Q1558" i="15"/>
  <c r="R1558" i="15"/>
  <c r="S1558" i="15"/>
  <c r="T1558" i="15"/>
  <c r="U1558" i="15"/>
  <c r="V1558" i="15"/>
  <c r="W1558" i="15"/>
  <c r="X1558" i="15"/>
  <c r="Y1558" i="15"/>
  <c r="Z1558" i="15"/>
  <c r="AA1558" i="15"/>
  <c r="P1559" i="15"/>
  <c r="Q1559" i="15"/>
  <c r="R1559" i="15"/>
  <c r="S1559" i="15"/>
  <c r="T1559" i="15"/>
  <c r="U1559" i="15"/>
  <c r="V1559" i="15"/>
  <c r="W1559" i="15"/>
  <c r="X1559" i="15"/>
  <c r="Y1559" i="15"/>
  <c r="Z1559" i="15"/>
  <c r="AA1559" i="15"/>
  <c r="P1560" i="15"/>
  <c r="Q1560" i="15"/>
  <c r="R1560" i="15"/>
  <c r="S1560" i="15"/>
  <c r="T1560" i="15"/>
  <c r="U1560" i="15"/>
  <c r="V1560" i="15"/>
  <c r="W1560" i="15"/>
  <c r="X1560" i="15"/>
  <c r="Y1560" i="15"/>
  <c r="Z1560" i="15"/>
  <c r="AA1560" i="15"/>
  <c r="P1561" i="15"/>
  <c r="Q1561" i="15"/>
  <c r="R1561" i="15"/>
  <c r="S1561" i="15"/>
  <c r="T1561" i="15"/>
  <c r="U1561" i="15"/>
  <c r="V1561" i="15"/>
  <c r="W1561" i="15"/>
  <c r="X1561" i="15"/>
  <c r="Y1561" i="15"/>
  <c r="Z1561" i="15"/>
  <c r="AA1561" i="15"/>
  <c r="P1562" i="15"/>
  <c r="Q1562" i="15"/>
  <c r="R1562" i="15"/>
  <c r="S1562" i="15"/>
  <c r="T1562" i="15"/>
  <c r="U1562" i="15"/>
  <c r="V1562" i="15"/>
  <c r="W1562" i="15"/>
  <c r="X1562" i="15"/>
  <c r="Y1562" i="15"/>
  <c r="Z1562" i="15"/>
  <c r="AA1562" i="15"/>
  <c r="P1563" i="15"/>
  <c r="Q1563" i="15"/>
  <c r="R1563" i="15"/>
  <c r="S1563" i="15"/>
  <c r="T1563" i="15"/>
  <c r="U1563" i="15"/>
  <c r="V1563" i="15"/>
  <c r="W1563" i="15"/>
  <c r="X1563" i="15"/>
  <c r="Y1563" i="15"/>
  <c r="Z1563" i="15"/>
  <c r="AA1563" i="15"/>
  <c r="P1564" i="15"/>
  <c r="Q1564" i="15"/>
  <c r="R1564" i="15"/>
  <c r="S1564" i="15"/>
  <c r="T1564" i="15"/>
  <c r="U1564" i="15"/>
  <c r="V1564" i="15"/>
  <c r="W1564" i="15"/>
  <c r="X1564" i="15"/>
  <c r="Y1564" i="15"/>
  <c r="Z1564" i="15"/>
  <c r="AA1564" i="15"/>
  <c r="P1565" i="15"/>
  <c r="Q1565" i="15"/>
  <c r="R1565" i="15"/>
  <c r="S1565" i="15"/>
  <c r="T1565" i="15"/>
  <c r="U1565" i="15"/>
  <c r="V1565" i="15"/>
  <c r="W1565" i="15"/>
  <c r="X1565" i="15"/>
  <c r="Y1565" i="15"/>
  <c r="Z1565" i="15"/>
  <c r="AA1565" i="15"/>
  <c r="P1566" i="15"/>
  <c r="Q1566" i="15"/>
  <c r="R1566" i="15"/>
  <c r="S1566" i="15"/>
  <c r="T1566" i="15"/>
  <c r="U1566" i="15"/>
  <c r="V1566" i="15"/>
  <c r="W1566" i="15"/>
  <c r="X1566" i="15"/>
  <c r="Y1566" i="15"/>
  <c r="Z1566" i="15"/>
  <c r="AA1566" i="15"/>
  <c r="P1567" i="15"/>
  <c r="Q1567" i="15"/>
  <c r="R1567" i="15"/>
  <c r="S1567" i="15"/>
  <c r="T1567" i="15"/>
  <c r="U1567" i="15"/>
  <c r="V1567" i="15"/>
  <c r="W1567" i="15"/>
  <c r="X1567" i="15"/>
  <c r="Y1567" i="15"/>
  <c r="Z1567" i="15"/>
  <c r="AA1567" i="15"/>
  <c r="P1568" i="15"/>
  <c r="Q1568" i="15"/>
  <c r="R1568" i="15"/>
  <c r="S1568" i="15"/>
  <c r="T1568" i="15"/>
  <c r="U1568" i="15"/>
  <c r="V1568" i="15"/>
  <c r="W1568" i="15"/>
  <c r="X1568" i="15"/>
  <c r="Y1568" i="15"/>
  <c r="Z1568" i="15"/>
  <c r="AA1568" i="15"/>
  <c r="P1569" i="15"/>
  <c r="Q1569" i="15"/>
  <c r="R1569" i="15"/>
  <c r="S1569" i="15"/>
  <c r="T1569" i="15"/>
  <c r="U1569" i="15"/>
  <c r="V1569" i="15"/>
  <c r="W1569" i="15"/>
  <c r="X1569" i="15"/>
  <c r="Y1569" i="15"/>
  <c r="Z1569" i="15"/>
  <c r="AA1569" i="15"/>
  <c r="P1570" i="15"/>
  <c r="Q1570" i="15"/>
  <c r="R1570" i="15"/>
  <c r="S1570" i="15"/>
  <c r="T1570" i="15"/>
  <c r="U1570" i="15"/>
  <c r="V1570" i="15"/>
  <c r="W1570" i="15"/>
  <c r="X1570" i="15"/>
  <c r="Y1570" i="15"/>
  <c r="Z1570" i="15"/>
  <c r="AA1570" i="15"/>
  <c r="P1571" i="15"/>
  <c r="Q1571" i="15"/>
  <c r="R1571" i="15"/>
  <c r="S1571" i="15"/>
  <c r="T1571" i="15"/>
  <c r="U1571" i="15"/>
  <c r="V1571" i="15"/>
  <c r="W1571" i="15"/>
  <c r="X1571" i="15"/>
  <c r="Y1571" i="15"/>
  <c r="Z1571" i="15"/>
  <c r="AA1571" i="15"/>
  <c r="P1572" i="15"/>
  <c r="Q1572" i="15"/>
  <c r="R1572" i="15"/>
  <c r="S1572" i="15"/>
  <c r="T1572" i="15"/>
  <c r="U1572" i="15"/>
  <c r="V1572" i="15"/>
  <c r="W1572" i="15"/>
  <c r="X1572" i="15"/>
  <c r="Y1572" i="15"/>
  <c r="Z1572" i="15"/>
  <c r="AA1572" i="15"/>
  <c r="P1573" i="15"/>
  <c r="Q1573" i="15"/>
  <c r="R1573" i="15"/>
  <c r="S1573" i="15"/>
  <c r="T1573" i="15"/>
  <c r="U1573" i="15"/>
  <c r="V1573" i="15"/>
  <c r="W1573" i="15"/>
  <c r="X1573" i="15"/>
  <c r="Y1573" i="15"/>
  <c r="Z1573" i="15"/>
  <c r="AA1573" i="15"/>
  <c r="P1574" i="15"/>
  <c r="Q1574" i="15"/>
  <c r="R1574" i="15"/>
  <c r="S1574" i="15"/>
  <c r="T1574" i="15"/>
  <c r="U1574" i="15"/>
  <c r="V1574" i="15"/>
  <c r="W1574" i="15"/>
  <c r="X1574" i="15"/>
  <c r="Y1574" i="15"/>
  <c r="Z1574" i="15"/>
  <c r="AA1574" i="15"/>
  <c r="P1575" i="15"/>
  <c r="Q1575" i="15"/>
  <c r="R1575" i="15"/>
  <c r="S1575" i="15"/>
  <c r="T1575" i="15"/>
  <c r="U1575" i="15"/>
  <c r="V1575" i="15"/>
  <c r="W1575" i="15"/>
  <c r="X1575" i="15"/>
  <c r="Y1575" i="15"/>
  <c r="Z1575" i="15"/>
  <c r="AA1575" i="15"/>
  <c r="P1576" i="15"/>
  <c r="Q1576" i="15"/>
  <c r="R1576" i="15"/>
  <c r="S1576" i="15"/>
  <c r="T1576" i="15"/>
  <c r="U1576" i="15"/>
  <c r="V1576" i="15"/>
  <c r="W1576" i="15"/>
  <c r="X1576" i="15"/>
  <c r="Y1576" i="15"/>
  <c r="Z1576" i="15"/>
  <c r="AA1576" i="15"/>
  <c r="P1577" i="15"/>
  <c r="Q1577" i="15"/>
  <c r="R1577" i="15"/>
  <c r="S1577" i="15"/>
  <c r="T1577" i="15"/>
  <c r="U1577" i="15"/>
  <c r="V1577" i="15"/>
  <c r="W1577" i="15"/>
  <c r="X1577" i="15"/>
  <c r="Y1577" i="15"/>
  <c r="Z1577" i="15"/>
  <c r="AA1577" i="15"/>
  <c r="P1578" i="15"/>
  <c r="Q1578" i="15"/>
  <c r="R1578" i="15"/>
  <c r="S1578" i="15"/>
  <c r="T1578" i="15"/>
  <c r="U1578" i="15"/>
  <c r="V1578" i="15"/>
  <c r="W1578" i="15"/>
  <c r="X1578" i="15"/>
  <c r="Y1578" i="15"/>
  <c r="Z1578" i="15"/>
  <c r="AA1578" i="15"/>
  <c r="P1579" i="15"/>
  <c r="Q1579" i="15"/>
  <c r="R1579" i="15"/>
  <c r="S1579" i="15"/>
  <c r="T1579" i="15"/>
  <c r="U1579" i="15"/>
  <c r="V1579" i="15"/>
  <c r="W1579" i="15"/>
  <c r="X1579" i="15"/>
  <c r="Y1579" i="15"/>
  <c r="Z1579" i="15"/>
  <c r="AA1579" i="15"/>
  <c r="P1580" i="15"/>
  <c r="Q1580" i="15"/>
  <c r="R1580" i="15"/>
  <c r="S1580" i="15"/>
  <c r="T1580" i="15"/>
  <c r="U1580" i="15"/>
  <c r="V1580" i="15"/>
  <c r="W1580" i="15"/>
  <c r="X1580" i="15"/>
  <c r="Y1580" i="15"/>
  <c r="Z1580" i="15"/>
  <c r="AA1580" i="15"/>
  <c r="P1581" i="15"/>
  <c r="Q1581" i="15"/>
  <c r="R1581" i="15"/>
  <c r="S1581" i="15"/>
  <c r="T1581" i="15"/>
  <c r="U1581" i="15"/>
  <c r="V1581" i="15"/>
  <c r="W1581" i="15"/>
  <c r="X1581" i="15"/>
  <c r="Y1581" i="15"/>
  <c r="Z1581" i="15"/>
  <c r="AA1581" i="15"/>
  <c r="P1582" i="15"/>
  <c r="Q1582" i="15"/>
  <c r="R1582" i="15"/>
  <c r="S1582" i="15"/>
  <c r="T1582" i="15"/>
  <c r="U1582" i="15"/>
  <c r="V1582" i="15"/>
  <c r="W1582" i="15"/>
  <c r="X1582" i="15"/>
  <c r="Y1582" i="15"/>
  <c r="Z1582" i="15"/>
  <c r="AA1582" i="15"/>
  <c r="P1583" i="15"/>
  <c r="Q1583" i="15"/>
  <c r="R1583" i="15"/>
  <c r="S1583" i="15"/>
  <c r="T1583" i="15"/>
  <c r="U1583" i="15"/>
  <c r="V1583" i="15"/>
  <c r="W1583" i="15"/>
  <c r="X1583" i="15"/>
  <c r="Y1583" i="15"/>
  <c r="Z1583" i="15"/>
  <c r="AA1583" i="15"/>
  <c r="P1584" i="15"/>
  <c r="Q1584" i="15"/>
  <c r="R1584" i="15"/>
  <c r="S1584" i="15"/>
  <c r="T1584" i="15"/>
  <c r="U1584" i="15"/>
  <c r="V1584" i="15"/>
  <c r="W1584" i="15"/>
  <c r="X1584" i="15"/>
  <c r="Y1584" i="15"/>
  <c r="Z1584" i="15"/>
  <c r="AA1584" i="15"/>
  <c r="P1585" i="15"/>
  <c r="Q1585" i="15"/>
  <c r="R1585" i="15"/>
  <c r="S1585" i="15"/>
  <c r="T1585" i="15"/>
  <c r="U1585" i="15"/>
  <c r="V1585" i="15"/>
  <c r="W1585" i="15"/>
  <c r="X1585" i="15"/>
  <c r="Y1585" i="15"/>
  <c r="Z1585" i="15"/>
  <c r="AA1585" i="15"/>
  <c r="P1586" i="15"/>
  <c r="Q1586" i="15"/>
  <c r="R1586" i="15"/>
  <c r="S1586" i="15"/>
  <c r="T1586" i="15"/>
  <c r="U1586" i="15"/>
  <c r="V1586" i="15"/>
  <c r="W1586" i="15"/>
  <c r="X1586" i="15"/>
  <c r="Y1586" i="15"/>
  <c r="Z1586" i="15"/>
  <c r="AA1586" i="15"/>
  <c r="P1587" i="15"/>
  <c r="Q1587" i="15"/>
  <c r="R1587" i="15"/>
  <c r="S1587" i="15"/>
  <c r="T1587" i="15"/>
  <c r="U1587" i="15"/>
  <c r="V1587" i="15"/>
  <c r="W1587" i="15"/>
  <c r="X1587" i="15"/>
  <c r="Y1587" i="15"/>
  <c r="Z1587" i="15"/>
  <c r="AA1587" i="15"/>
  <c r="P1588" i="15"/>
  <c r="Q1588" i="15"/>
  <c r="R1588" i="15"/>
  <c r="S1588" i="15"/>
  <c r="T1588" i="15"/>
  <c r="U1588" i="15"/>
  <c r="V1588" i="15"/>
  <c r="W1588" i="15"/>
  <c r="X1588" i="15"/>
  <c r="Y1588" i="15"/>
  <c r="Z1588" i="15"/>
  <c r="AA1588" i="15"/>
  <c r="P1589" i="15"/>
  <c r="Q1589" i="15"/>
  <c r="R1589" i="15"/>
  <c r="S1589" i="15"/>
  <c r="T1589" i="15"/>
  <c r="U1589" i="15"/>
  <c r="V1589" i="15"/>
  <c r="W1589" i="15"/>
  <c r="X1589" i="15"/>
  <c r="Y1589" i="15"/>
  <c r="Z1589" i="15"/>
  <c r="AA1589" i="15"/>
  <c r="P1590" i="15"/>
  <c r="Q1590" i="15"/>
  <c r="R1590" i="15"/>
  <c r="S1590" i="15"/>
  <c r="T1590" i="15"/>
  <c r="U1590" i="15"/>
  <c r="V1590" i="15"/>
  <c r="W1590" i="15"/>
  <c r="X1590" i="15"/>
  <c r="Y1590" i="15"/>
  <c r="Z1590" i="15"/>
  <c r="AA1590" i="15"/>
  <c r="P1591" i="15"/>
  <c r="Q1591" i="15"/>
  <c r="R1591" i="15"/>
  <c r="S1591" i="15"/>
  <c r="T1591" i="15"/>
  <c r="U1591" i="15"/>
  <c r="V1591" i="15"/>
  <c r="W1591" i="15"/>
  <c r="X1591" i="15"/>
  <c r="Y1591" i="15"/>
  <c r="Z1591" i="15"/>
  <c r="AA1591" i="15"/>
  <c r="P1592" i="15"/>
  <c r="Q1592" i="15"/>
  <c r="R1592" i="15"/>
  <c r="S1592" i="15"/>
  <c r="T1592" i="15"/>
  <c r="U1592" i="15"/>
  <c r="V1592" i="15"/>
  <c r="W1592" i="15"/>
  <c r="X1592" i="15"/>
  <c r="Y1592" i="15"/>
  <c r="Z1592" i="15"/>
  <c r="AA1592" i="15"/>
  <c r="P1593" i="15"/>
  <c r="Q1593" i="15"/>
  <c r="R1593" i="15"/>
  <c r="S1593" i="15"/>
  <c r="T1593" i="15"/>
  <c r="U1593" i="15"/>
  <c r="V1593" i="15"/>
  <c r="W1593" i="15"/>
  <c r="X1593" i="15"/>
  <c r="Y1593" i="15"/>
  <c r="Z1593" i="15"/>
  <c r="AA1593" i="15"/>
  <c r="P1594" i="15"/>
  <c r="Q1594" i="15"/>
  <c r="R1594" i="15"/>
  <c r="S1594" i="15"/>
  <c r="T1594" i="15"/>
  <c r="U1594" i="15"/>
  <c r="V1594" i="15"/>
  <c r="W1594" i="15"/>
  <c r="X1594" i="15"/>
  <c r="Y1594" i="15"/>
  <c r="Z1594" i="15"/>
  <c r="AA1594" i="15"/>
  <c r="P1595" i="15"/>
  <c r="Q1595" i="15"/>
  <c r="R1595" i="15"/>
  <c r="S1595" i="15"/>
  <c r="T1595" i="15"/>
  <c r="U1595" i="15"/>
  <c r="V1595" i="15"/>
  <c r="W1595" i="15"/>
  <c r="X1595" i="15"/>
  <c r="Y1595" i="15"/>
  <c r="Z1595" i="15"/>
  <c r="AA1595" i="15"/>
  <c r="P1596" i="15"/>
  <c r="Q1596" i="15"/>
  <c r="R1596" i="15"/>
  <c r="S1596" i="15"/>
  <c r="T1596" i="15"/>
  <c r="U1596" i="15"/>
  <c r="V1596" i="15"/>
  <c r="W1596" i="15"/>
  <c r="X1596" i="15"/>
  <c r="Y1596" i="15"/>
  <c r="Z1596" i="15"/>
  <c r="AA1596" i="15"/>
  <c r="P1597" i="15"/>
  <c r="Q1597" i="15"/>
  <c r="R1597" i="15"/>
  <c r="S1597" i="15"/>
  <c r="T1597" i="15"/>
  <c r="U1597" i="15"/>
  <c r="V1597" i="15"/>
  <c r="W1597" i="15"/>
  <c r="X1597" i="15"/>
  <c r="Y1597" i="15"/>
  <c r="Z1597" i="15"/>
  <c r="AA1597" i="15"/>
  <c r="P1598" i="15"/>
  <c r="Q1598" i="15"/>
  <c r="R1598" i="15"/>
  <c r="S1598" i="15"/>
  <c r="T1598" i="15"/>
  <c r="U1598" i="15"/>
  <c r="V1598" i="15"/>
  <c r="W1598" i="15"/>
  <c r="X1598" i="15"/>
  <c r="Y1598" i="15"/>
  <c r="Z1598" i="15"/>
  <c r="AA1598" i="15"/>
  <c r="P1599" i="15"/>
  <c r="Q1599" i="15"/>
  <c r="R1599" i="15"/>
  <c r="S1599" i="15"/>
  <c r="T1599" i="15"/>
  <c r="U1599" i="15"/>
  <c r="V1599" i="15"/>
  <c r="W1599" i="15"/>
  <c r="X1599" i="15"/>
  <c r="Y1599" i="15"/>
  <c r="Z1599" i="15"/>
  <c r="AA1599" i="15"/>
  <c r="P1600" i="15"/>
  <c r="Q1600" i="15"/>
  <c r="R1600" i="15"/>
  <c r="S1600" i="15"/>
  <c r="T1600" i="15"/>
  <c r="U1600" i="15"/>
  <c r="V1600" i="15"/>
  <c r="W1600" i="15"/>
  <c r="X1600" i="15"/>
  <c r="Y1600" i="15"/>
  <c r="Z1600" i="15"/>
  <c r="AA1600" i="15"/>
  <c r="P1601" i="15"/>
  <c r="Q1601" i="15"/>
  <c r="R1601" i="15"/>
  <c r="S1601" i="15"/>
  <c r="T1601" i="15"/>
  <c r="U1601" i="15"/>
  <c r="V1601" i="15"/>
  <c r="W1601" i="15"/>
  <c r="X1601" i="15"/>
  <c r="Y1601" i="15"/>
  <c r="Z1601" i="15"/>
  <c r="AA1601" i="15"/>
  <c r="P1602" i="15"/>
  <c r="Q1602" i="15"/>
  <c r="R1602" i="15"/>
  <c r="S1602" i="15"/>
  <c r="T1602" i="15"/>
  <c r="U1602" i="15"/>
  <c r="V1602" i="15"/>
  <c r="W1602" i="15"/>
  <c r="X1602" i="15"/>
  <c r="Y1602" i="15"/>
  <c r="Z1602" i="15"/>
  <c r="AA1602" i="15"/>
  <c r="P1603" i="15"/>
  <c r="Q1603" i="15"/>
  <c r="R1603" i="15"/>
  <c r="S1603" i="15"/>
  <c r="T1603" i="15"/>
  <c r="U1603" i="15"/>
  <c r="V1603" i="15"/>
  <c r="W1603" i="15"/>
  <c r="X1603" i="15"/>
  <c r="Y1603" i="15"/>
  <c r="Z1603" i="15"/>
  <c r="AA1603" i="15"/>
  <c r="P1604" i="15"/>
  <c r="Q1604" i="15"/>
  <c r="R1604" i="15"/>
  <c r="S1604" i="15"/>
  <c r="T1604" i="15"/>
  <c r="U1604" i="15"/>
  <c r="V1604" i="15"/>
  <c r="W1604" i="15"/>
  <c r="X1604" i="15"/>
  <c r="Y1604" i="15"/>
  <c r="Z1604" i="15"/>
  <c r="AA1604" i="15"/>
  <c r="P1605" i="15"/>
  <c r="Q1605" i="15"/>
  <c r="R1605" i="15"/>
  <c r="S1605" i="15"/>
  <c r="T1605" i="15"/>
  <c r="U1605" i="15"/>
  <c r="V1605" i="15"/>
  <c r="W1605" i="15"/>
  <c r="X1605" i="15"/>
  <c r="Y1605" i="15"/>
  <c r="Z1605" i="15"/>
  <c r="AA1605" i="15"/>
  <c r="P1606" i="15"/>
  <c r="Q1606" i="15"/>
  <c r="R1606" i="15"/>
  <c r="S1606" i="15"/>
  <c r="T1606" i="15"/>
  <c r="U1606" i="15"/>
  <c r="V1606" i="15"/>
  <c r="W1606" i="15"/>
  <c r="X1606" i="15"/>
  <c r="Y1606" i="15"/>
  <c r="Z1606" i="15"/>
  <c r="AA1606" i="15"/>
  <c r="P1607" i="15"/>
  <c r="Q1607" i="15"/>
  <c r="R1607" i="15"/>
  <c r="S1607" i="15"/>
  <c r="T1607" i="15"/>
  <c r="U1607" i="15"/>
  <c r="V1607" i="15"/>
  <c r="W1607" i="15"/>
  <c r="X1607" i="15"/>
  <c r="Y1607" i="15"/>
  <c r="Z1607" i="15"/>
  <c r="AA1607" i="15"/>
  <c r="P1608" i="15"/>
  <c r="Q1608" i="15"/>
  <c r="R1608" i="15"/>
  <c r="S1608" i="15"/>
  <c r="T1608" i="15"/>
  <c r="U1608" i="15"/>
  <c r="V1608" i="15"/>
  <c r="W1608" i="15"/>
  <c r="X1608" i="15"/>
  <c r="Y1608" i="15"/>
  <c r="Z1608" i="15"/>
  <c r="AA1608" i="15"/>
  <c r="P1609" i="15"/>
  <c r="Q1609" i="15"/>
  <c r="R1609" i="15"/>
  <c r="S1609" i="15"/>
  <c r="T1609" i="15"/>
  <c r="U1609" i="15"/>
  <c r="V1609" i="15"/>
  <c r="W1609" i="15"/>
  <c r="X1609" i="15"/>
  <c r="Y1609" i="15"/>
  <c r="Z1609" i="15"/>
  <c r="AA1609" i="15"/>
  <c r="P1610" i="15"/>
  <c r="Q1610" i="15"/>
  <c r="R1610" i="15"/>
  <c r="S1610" i="15"/>
  <c r="T1610" i="15"/>
  <c r="U1610" i="15"/>
  <c r="V1610" i="15"/>
  <c r="W1610" i="15"/>
  <c r="X1610" i="15"/>
  <c r="Y1610" i="15"/>
  <c r="Z1610" i="15"/>
  <c r="AA1610" i="15"/>
  <c r="P1611" i="15"/>
  <c r="Q1611" i="15"/>
  <c r="R1611" i="15"/>
  <c r="S1611" i="15"/>
  <c r="T1611" i="15"/>
  <c r="U1611" i="15"/>
  <c r="V1611" i="15"/>
  <c r="W1611" i="15"/>
  <c r="X1611" i="15"/>
  <c r="Y1611" i="15"/>
  <c r="Z1611" i="15"/>
  <c r="AA1611" i="15"/>
  <c r="P1612" i="15"/>
  <c r="Q1612" i="15"/>
  <c r="R1612" i="15"/>
  <c r="S1612" i="15"/>
  <c r="T1612" i="15"/>
  <c r="U1612" i="15"/>
  <c r="V1612" i="15"/>
  <c r="W1612" i="15"/>
  <c r="X1612" i="15"/>
  <c r="Y1612" i="15"/>
  <c r="Z1612" i="15"/>
  <c r="AA1612" i="15"/>
  <c r="P1613" i="15"/>
  <c r="Q1613" i="15"/>
  <c r="R1613" i="15"/>
  <c r="S1613" i="15"/>
  <c r="T1613" i="15"/>
  <c r="U1613" i="15"/>
  <c r="V1613" i="15"/>
  <c r="W1613" i="15"/>
  <c r="X1613" i="15"/>
  <c r="Y1613" i="15"/>
  <c r="Z1613" i="15"/>
  <c r="AA1613" i="15"/>
  <c r="P1614" i="15"/>
  <c r="Q1614" i="15"/>
  <c r="R1614" i="15"/>
  <c r="S1614" i="15"/>
  <c r="T1614" i="15"/>
  <c r="U1614" i="15"/>
  <c r="V1614" i="15"/>
  <c r="W1614" i="15"/>
  <c r="X1614" i="15"/>
  <c r="Y1614" i="15"/>
  <c r="Z1614" i="15"/>
  <c r="AA1614" i="15"/>
  <c r="P1615" i="15"/>
  <c r="Q1615" i="15"/>
  <c r="R1615" i="15"/>
  <c r="S1615" i="15"/>
  <c r="T1615" i="15"/>
  <c r="U1615" i="15"/>
  <c r="V1615" i="15"/>
  <c r="W1615" i="15"/>
  <c r="X1615" i="15"/>
  <c r="Y1615" i="15"/>
  <c r="Z1615" i="15"/>
  <c r="AA1615" i="15"/>
  <c r="P1616" i="15"/>
  <c r="Q1616" i="15"/>
  <c r="R1616" i="15"/>
  <c r="S1616" i="15"/>
  <c r="T1616" i="15"/>
  <c r="U1616" i="15"/>
  <c r="V1616" i="15"/>
  <c r="W1616" i="15"/>
  <c r="X1616" i="15"/>
  <c r="Y1616" i="15"/>
  <c r="Z1616" i="15"/>
  <c r="AA1616" i="15"/>
  <c r="P1617" i="15"/>
  <c r="Q1617" i="15"/>
  <c r="R1617" i="15"/>
  <c r="S1617" i="15"/>
  <c r="T1617" i="15"/>
  <c r="U1617" i="15"/>
  <c r="V1617" i="15"/>
  <c r="W1617" i="15"/>
  <c r="X1617" i="15"/>
  <c r="Y1617" i="15"/>
  <c r="Z1617" i="15"/>
  <c r="AA1617" i="15"/>
  <c r="P1618" i="15"/>
  <c r="Q1618" i="15"/>
  <c r="R1618" i="15"/>
  <c r="S1618" i="15"/>
  <c r="T1618" i="15"/>
  <c r="U1618" i="15"/>
  <c r="V1618" i="15"/>
  <c r="W1618" i="15"/>
  <c r="X1618" i="15"/>
  <c r="Y1618" i="15"/>
  <c r="Z1618" i="15"/>
  <c r="AA1618" i="15"/>
  <c r="P1619" i="15"/>
  <c r="Q1619" i="15"/>
  <c r="R1619" i="15"/>
  <c r="S1619" i="15"/>
  <c r="T1619" i="15"/>
  <c r="U1619" i="15"/>
  <c r="V1619" i="15"/>
  <c r="W1619" i="15"/>
  <c r="X1619" i="15"/>
  <c r="Y1619" i="15"/>
  <c r="Z1619" i="15"/>
  <c r="AA1619" i="15"/>
  <c r="P1620" i="15"/>
  <c r="Q1620" i="15"/>
  <c r="R1620" i="15"/>
  <c r="S1620" i="15"/>
  <c r="T1620" i="15"/>
  <c r="U1620" i="15"/>
  <c r="V1620" i="15"/>
  <c r="W1620" i="15"/>
  <c r="X1620" i="15"/>
  <c r="Y1620" i="15"/>
  <c r="Z1620" i="15"/>
  <c r="AA1620" i="15"/>
  <c r="P1621" i="15"/>
  <c r="Q1621" i="15"/>
  <c r="R1621" i="15"/>
  <c r="S1621" i="15"/>
  <c r="T1621" i="15"/>
  <c r="U1621" i="15"/>
  <c r="V1621" i="15"/>
  <c r="W1621" i="15"/>
  <c r="X1621" i="15"/>
  <c r="Y1621" i="15"/>
  <c r="Z1621" i="15"/>
  <c r="AA1621" i="15"/>
  <c r="P1622" i="15"/>
  <c r="Q1622" i="15"/>
  <c r="R1622" i="15"/>
  <c r="S1622" i="15"/>
  <c r="T1622" i="15"/>
  <c r="U1622" i="15"/>
  <c r="V1622" i="15"/>
  <c r="W1622" i="15"/>
  <c r="X1622" i="15"/>
  <c r="Y1622" i="15"/>
  <c r="Z1622" i="15"/>
  <c r="AA1622" i="15"/>
  <c r="P1623" i="15"/>
  <c r="Q1623" i="15"/>
  <c r="R1623" i="15"/>
  <c r="S1623" i="15"/>
  <c r="T1623" i="15"/>
  <c r="U1623" i="15"/>
  <c r="V1623" i="15"/>
  <c r="W1623" i="15"/>
  <c r="X1623" i="15"/>
  <c r="Y1623" i="15"/>
  <c r="Z1623" i="15"/>
  <c r="AA1623" i="15"/>
  <c r="P1624" i="15"/>
  <c r="Q1624" i="15"/>
  <c r="R1624" i="15"/>
  <c r="S1624" i="15"/>
  <c r="T1624" i="15"/>
  <c r="U1624" i="15"/>
  <c r="V1624" i="15"/>
  <c r="W1624" i="15"/>
  <c r="X1624" i="15"/>
  <c r="Y1624" i="15"/>
  <c r="Z1624" i="15"/>
  <c r="AA1624" i="15"/>
  <c r="P1625" i="15"/>
  <c r="Q1625" i="15"/>
  <c r="R1625" i="15"/>
  <c r="S1625" i="15"/>
  <c r="T1625" i="15"/>
  <c r="U1625" i="15"/>
  <c r="V1625" i="15"/>
  <c r="W1625" i="15"/>
  <c r="X1625" i="15"/>
  <c r="Y1625" i="15"/>
  <c r="Z1625" i="15"/>
  <c r="AA1625" i="15"/>
  <c r="P1626" i="15"/>
  <c r="Q1626" i="15"/>
  <c r="R1626" i="15"/>
  <c r="S1626" i="15"/>
  <c r="T1626" i="15"/>
  <c r="U1626" i="15"/>
  <c r="V1626" i="15"/>
  <c r="W1626" i="15"/>
  <c r="X1626" i="15"/>
  <c r="Y1626" i="15"/>
  <c r="Z1626" i="15"/>
  <c r="AA1626" i="15"/>
  <c r="P1627" i="15"/>
  <c r="Q1627" i="15"/>
  <c r="R1627" i="15"/>
  <c r="S1627" i="15"/>
  <c r="T1627" i="15"/>
  <c r="U1627" i="15"/>
  <c r="V1627" i="15"/>
  <c r="W1627" i="15"/>
  <c r="X1627" i="15"/>
  <c r="Y1627" i="15"/>
  <c r="Z1627" i="15"/>
  <c r="AA1627" i="15"/>
  <c r="P1628" i="15"/>
  <c r="Q1628" i="15"/>
  <c r="R1628" i="15"/>
  <c r="S1628" i="15"/>
  <c r="T1628" i="15"/>
  <c r="U1628" i="15"/>
  <c r="V1628" i="15"/>
  <c r="W1628" i="15"/>
  <c r="X1628" i="15"/>
  <c r="Y1628" i="15"/>
  <c r="Z1628" i="15"/>
  <c r="AA1628" i="15"/>
  <c r="P1629" i="15"/>
  <c r="Q1629" i="15"/>
  <c r="R1629" i="15"/>
  <c r="S1629" i="15"/>
  <c r="T1629" i="15"/>
  <c r="U1629" i="15"/>
  <c r="V1629" i="15"/>
  <c r="W1629" i="15"/>
  <c r="X1629" i="15"/>
  <c r="Y1629" i="15"/>
  <c r="Z1629" i="15"/>
  <c r="AA1629" i="15"/>
  <c r="P1630" i="15"/>
  <c r="Q1630" i="15"/>
  <c r="R1630" i="15"/>
  <c r="S1630" i="15"/>
  <c r="T1630" i="15"/>
  <c r="U1630" i="15"/>
  <c r="V1630" i="15"/>
  <c r="W1630" i="15"/>
  <c r="X1630" i="15"/>
  <c r="Y1630" i="15"/>
  <c r="Z1630" i="15"/>
  <c r="AA1630" i="15"/>
  <c r="P1631" i="15"/>
  <c r="Q1631" i="15"/>
  <c r="R1631" i="15"/>
  <c r="S1631" i="15"/>
  <c r="T1631" i="15"/>
  <c r="U1631" i="15"/>
  <c r="V1631" i="15"/>
  <c r="W1631" i="15"/>
  <c r="X1631" i="15"/>
  <c r="Y1631" i="15"/>
  <c r="Z1631" i="15"/>
  <c r="AA1631" i="15"/>
  <c r="P1632" i="15"/>
  <c r="Q1632" i="15"/>
  <c r="R1632" i="15"/>
  <c r="S1632" i="15"/>
  <c r="T1632" i="15"/>
  <c r="U1632" i="15"/>
  <c r="V1632" i="15"/>
  <c r="W1632" i="15"/>
  <c r="X1632" i="15"/>
  <c r="Y1632" i="15"/>
  <c r="Z1632" i="15"/>
  <c r="AA1632" i="15"/>
  <c r="P1633" i="15"/>
  <c r="Q1633" i="15"/>
  <c r="R1633" i="15"/>
  <c r="S1633" i="15"/>
  <c r="T1633" i="15"/>
  <c r="U1633" i="15"/>
  <c r="V1633" i="15"/>
  <c r="W1633" i="15"/>
  <c r="X1633" i="15"/>
  <c r="Y1633" i="15"/>
  <c r="Z1633" i="15"/>
  <c r="AA1633" i="15"/>
  <c r="P1634" i="15"/>
  <c r="Q1634" i="15"/>
  <c r="R1634" i="15"/>
  <c r="S1634" i="15"/>
  <c r="T1634" i="15"/>
  <c r="U1634" i="15"/>
  <c r="V1634" i="15"/>
  <c r="W1634" i="15"/>
  <c r="X1634" i="15"/>
  <c r="Y1634" i="15"/>
  <c r="Z1634" i="15"/>
  <c r="AA1634" i="15"/>
  <c r="P1635" i="15"/>
  <c r="Q1635" i="15"/>
  <c r="R1635" i="15"/>
  <c r="S1635" i="15"/>
  <c r="T1635" i="15"/>
  <c r="U1635" i="15"/>
  <c r="V1635" i="15"/>
  <c r="W1635" i="15"/>
  <c r="X1635" i="15"/>
  <c r="Y1635" i="15"/>
  <c r="Z1635" i="15"/>
  <c r="AA1635" i="15"/>
  <c r="P1636" i="15"/>
  <c r="Q1636" i="15"/>
  <c r="R1636" i="15"/>
  <c r="S1636" i="15"/>
  <c r="T1636" i="15"/>
  <c r="U1636" i="15"/>
  <c r="V1636" i="15"/>
  <c r="W1636" i="15"/>
  <c r="X1636" i="15"/>
  <c r="Y1636" i="15"/>
  <c r="Z1636" i="15"/>
  <c r="AA1636" i="15"/>
  <c r="P1637" i="15"/>
  <c r="Q1637" i="15"/>
  <c r="R1637" i="15"/>
  <c r="S1637" i="15"/>
  <c r="T1637" i="15"/>
  <c r="U1637" i="15"/>
  <c r="V1637" i="15"/>
  <c r="W1637" i="15"/>
  <c r="X1637" i="15"/>
  <c r="Y1637" i="15"/>
  <c r="Z1637" i="15"/>
  <c r="AA1637" i="15"/>
  <c r="P1638" i="15"/>
  <c r="Q1638" i="15"/>
  <c r="R1638" i="15"/>
  <c r="S1638" i="15"/>
  <c r="T1638" i="15"/>
  <c r="U1638" i="15"/>
  <c r="V1638" i="15"/>
  <c r="W1638" i="15"/>
  <c r="X1638" i="15"/>
  <c r="Y1638" i="15"/>
  <c r="Z1638" i="15"/>
  <c r="AA1638" i="15"/>
  <c r="P1639" i="15"/>
  <c r="Q1639" i="15"/>
  <c r="R1639" i="15"/>
  <c r="S1639" i="15"/>
  <c r="T1639" i="15"/>
  <c r="U1639" i="15"/>
  <c r="V1639" i="15"/>
  <c r="W1639" i="15"/>
  <c r="X1639" i="15"/>
  <c r="Y1639" i="15"/>
  <c r="Z1639" i="15"/>
  <c r="AA1639" i="15"/>
  <c r="P1640" i="15"/>
  <c r="Q1640" i="15"/>
  <c r="R1640" i="15"/>
  <c r="S1640" i="15"/>
  <c r="T1640" i="15"/>
  <c r="U1640" i="15"/>
  <c r="V1640" i="15"/>
  <c r="W1640" i="15"/>
  <c r="X1640" i="15"/>
  <c r="Y1640" i="15"/>
  <c r="Z1640" i="15"/>
  <c r="AA1640" i="15"/>
  <c r="P1641" i="15"/>
  <c r="Q1641" i="15"/>
  <c r="R1641" i="15"/>
  <c r="S1641" i="15"/>
  <c r="T1641" i="15"/>
  <c r="U1641" i="15"/>
  <c r="V1641" i="15"/>
  <c r="W1641" i="15"/>
  <c r="X1641" i="15"/>
  <c r="Y1641" i="15"/>
  <c r="Z1641" i="15"/>
  <c r="AA1641" i="15"/>
  <c r="P1642" i="15"/>
  <c r="Q1642" i="15"/>
  <c r="R1642" i="15"/>
  <c r="S1642" i="15"/>
  <c r="T1642" i="15"/>
  <c r="U1642" i="15"/>
  <c r="V1642" i="15"/>
  <c r="W1642" i="15"/>
  <c r="X1642" i="15"/>
  <c r="Y1642" i="15"/>
  <c r="Z1642" i="15"/>
  <c r="AA1642" i="15"/>
  <c r="P1643" i="15"/>
  <c r="Q1643" i="15"/>
  <c r="R1643" i="15"/>
  <c r="S1643" i="15"/>
  <c r="T1643" i="15"/>
  <c r="U1643" i="15"/>
  <c r="V1643" i="15"/>
  <c r="W1643" i="15"/>
  <c r="X1643" i="15"/>
  <c r="Y1643" i="15"/>
  <c r="Z1643" i="15"/>
  <c r="AA1643" i="15"/>
  <c r="P1644" i="15"/>
  <c r="Q1644" i="15"/>
  <c r="R1644" i="15"/>
  <c r="S1644" i="15"/>
  <c r="T1644" i="15"/>
  <c r="U1644" i="15"/>
  <c r="V1644" i="15"/>
  <c r="W1644" i="15"/>
  <c r="X1644" i="15"/>
  <c r="Y1644" i="15"/>
  <c r="Z1644" i="15"/>
  <c r="AA1644" i="15"/>
  <c r="P1645" i="15"/>
  <c r="Q1645" i="15"/>
  <c r="R1645" i="15"/>
  <c r="S1645" i="15"/>
  <c r="T1645" i="15"/>
  <c r="U1645" i="15"/>
  <c r="V1645" i="15"/>
  <c r="W1645" i="15"/>
  <c r="X1645" i="15"/>
  <c r="Y1645" i="15"/>
  <c r="Z1645" i="15"/>
  <c r="AA1645" i="15"/>
  <c r="P1646" i="15"/>
  <c r="Q1646" i="15"/>
  <c r="R1646" i="15"/>
  <c r="S1646" i="15"/>
  <c r="T1646" i="15"/>
  <c r="U1646" i="15"/>
  <c r="V1646" i="15"/>
  <c r="W1646" i="15"/>
  <c r="X1646" i="15"/>
  <c r="Y1646" i="15"/>
  <c r="Z1646" i="15"/>
  <c r="AA1646" i="15"/>
  <c r="P1647" i="15"/>
  <c r="Q1647" i="15"/>
  <c r="R1647" i="15"/>
  <c r="S1647" i="15"/>
  <c r="T1647" i="15"/>
  <c r="U1647" i="15"/>
  <c r="V1647" i="15"/>
  <c r="W1647" i="15"/>
  <c r="X1647" i="15"/>
  <c r="Y1647" i="15"/>
  <c r="Z1647" i="15"/>
  <c r="AA1647" i="15"/>
  <c r="P1648" i="15"/>
  <c r="Q1648" i="15"/>
  <c r="R1648" i="15"/>
  <c r="S1648" i="15"/>
  <c r="T1648" i="15"/>
  <c r="U1648" i="15"/>
  <c r="V1648" i="15"/>
  <c r="W1648" i="15"/>
  <c r="X1648" i="15"/>
  <c r="Y1648" i="15"/>
  <c r="Z1648" i="15"/>
  <c r="AA1648" i="15"/>
  <c r="P1649" i="15"/>
  <c r="Q1649" i="15"/>
  <c r="R1649" i="15"/>
  <c r="S1649" i="15"/>
  <c r="T1649" i="15"/>
  <c r="U1649" i="15"/>
  <c r="V1649" i="15"/>
  <c r="W1649" i="15"/>
  <c r="X1649" i="15"/>
  <c r="Y1649" i="15"/>
  <c r="Z1649" i="15"/>
  <c r="AA1649" i="15"/>
  <c r="P1650" i="15"/>
  <c r="Q1650" i="15"/>
  <c r="R1650" i="15"/>
  <c r="S1650" i="15"/>
  <c r="T1650" i="15"/>
  <c r="U1650" i="15"/>
  <c r="V1650" i="15"/>
  <c r="W1650" i="15"/>
  <c r="X1650" i="15"/>
  <c r="Y1650" i="15"/>
  <c r="Z1650" i="15"/>
  <c r="AA1650" i="15"/>
  <c r="P1651" i="15"/>
  <c r="Q1651" i="15"/>
  <c r="R1651" i="15"/>
  <c r="S1651" i="15"/>
  <c r="T1651" i="15"/>
  <c r="U1651" i="15"/>
  <c r="V1651" i="15"/>
  <c r="W1651" i="15"/>
  <c r="X1651" i="15"/>
  <c r="Y1651" i="15"/>
  <c r="Z1651" i="15"/>
  <c r="AA1651" i="15"/>
  <c r="P1652" i="15"/>
  <c r="Q1652" i="15"/>
  <c r="R1652" i="15"/>
  <c r="S1652" i="15"/>
  <c r="T1652" i="15"/>
  <c r="U1652" i="15"/>
  <c r="V1652" i="15"/>
  <c r="W1652" i="15"/>
  <c r="X1652" i="15"/>
  <c r="Y1652" i="15"/>
  <c r="Z1652" i="15"/>
  <c r="AA1652" i="15"/>
  <c r="P1653" i="15"/>
  <c r="Q1653" i="15"/>
  <c r="R1653" i="15"/>
  <c r="S1653" i="15"/>
  <c r="T1653" i="15"/>
  <c r="U1653" i="15"/>
  <c r="V1653" i="15"/>
  <c r="W1653" i="15"/>
  <c r="X1653" i="15"/>
  <c r="Y1653" i="15"/>
  <c r="Z1653" i="15"/>
  <c r="AA1653" i="15"/>
  <c r="P1654" i="15"/>
  <c r="Q1654" i="15"/>
  <c r="R1654" i="15"/>
  <c r="S1654" i="15"/>
  <c r="T1654" i="15"/>
  <c r="U1654" i="15"/>
  <c r="V1654" i="15"/>
  <c r="W1654" i="15"/>
  <c r="X1654" i="15"/>
  <c r="Y1654" i="15"/>
  <c r="Z1654" i="15"/>
  <c r="AA1654" i="15"/>
  <c r="P1655" i="15"/>
  <c r="Q1655" i="15"/>
  <c r="R1655" i="15"/>
  <c r="S1655" i="15"/>
  <c r="T1655" i="15"/>
  <c r="U1655" i="15"/>
  <c r="V1655" i="15"/>
  <c r="W1655" i="15"/>
  <c r="X1655" i="15"/>
  <c r="Y1655" i="15"/>
  <c r="Z1655" i="15"/>
  <c r="AA1655" i="15"/>
  <c r="P1656" i="15"/>
  <c r="Q1656" i="15"/>
  <c r="R1656" i="15"/>
  <c r="S1656" i="15"/>
  <c r="T1656" i="15"/>
  <c r="U1656" i="15"/>
  <c r="V1656" i="15"/>
  <c r="W1656" i="15"/>
  <c r="X1656" i="15"/>
  <c r="Y1656" i="15"/>
  <c r="Z1656" i="15"/>
  <c r="AA1656" i="15"/>
  <c r="P1657" i="15"/>
  <c r="Q1657" i="15"/>
  <c r="R1657" i="15"/>
  <c r="S1657" i="15"/>
  <c r="T1657" i="15"/>
  <c r="U1657" i="15"/>
  <c r="V1657" i="15"/>
  <c r="W1657" i="15"/>
  <c r="X1657" i="15"/>
  <c r="Y1657" i="15"/>
  <c r="Z1657" i="15"/>
  <c r="AA1657" i="15"/>
  <c r="P1658" i="15"/>
  <c r="Q1658" i="15"/>
  <c r="R1658" i="15"/>
  <c r="S1658" i="15"/>
  <c r="T1658" i="15"/>
  <c r="U1658" i="15"/>
  <c r="V1658" i="15"/>
  <c r="W1658" i="15"/>
  <c r="X1658" i="15"/>
  <c r="Y1658" i="15"/>
  <c r="Z1658" i="15"/>
  <c r="AA1658" i="15"/>
  <c r="P1659" i="15"/>
  <c r="Q1659" i="15"/>
  <c r="R1659" i="15"/>
  <c r="S1659" i="15"/>
  <c r="T1659" i="15"/>
  <c r="U1659" i="15"/>
  <c r="V1659" i="15"/>
  <c r="W1659" i="15"/>
  <c r="X1659" i="15"/>
  <c r="Y1659" i="15"/>
  <c r="Z1659" i="15"/>
  <c r="AA1659" i="15"/>
  <c r="P1660" i="15"/>
  <c r="Q1660" i="15"/>
  <c r="R1660" i="15"/>
  <c r="S1660" i="15"/>
  <c r="T1660" i="15"/>
  <c r="U1660" i="15"/>
  <c r="V1660" i="15"/>
  <c r="W1660" i="15"/>
  <c r="X1660" i="15"/>
  <c r="Y1660" i="15"/>
  <c r="Z1660" i="15"/>
  <c r="AA1660" i="15"/>
  <c r="P1661" i="15"/>
  <c r="Q1661" i="15"/>
  <c r="R1661" i="15"/>
  <c r="S1661" i="15"/>
  <c r="T1661" i="15"/>
  <c r="U1661" i="15"/>
  <c r="V1661" i="15"/>
  <c r="W1661" i="15"/>
  <c r="X1661" i="15"/>
  <c r="Y1661" i="15"/>
  <c r="Z1661" i="15"/>
  <c r="AA1661" i="15"/>
  <c r="P1662" i="15"/>
  <c r="Q1662" i="15"/>
  <c r="R1662" i="15"/>
  <c r="S1662" i="15"/>
  <c r="T1662" i="15"/>
  <c r="U1662" i="15"/>
  <c r="V1662" i="15"/>
  <c r="W1662" i="15"/>
  <c r="X1662" i="15"/>
  <c r="Y1662" i="15"/>
  <c r="Z1662" i="15"/>
  <c r="AA1662" i="15"/>
  <c r="P1663" i="15"/>
  <c r="Q1663" i="15"/>
  <c r="R1663" i="15"/>
  <c r="S1663" i="15"/>
  <c r="T1663" i="15"/>
  <c r="U1663" i="15"/>
  <c r="V1663" i="15"/>
  <c r="W1663" i="15"/>
  <c r="X1663" i="15"/>
  <c r="Y1663" i="15"/>
  <c r="Z1663" i="15"/>
  <c r="AA1663" i="15"/>
  <c r="P1664" i="15"/>
  <c r="Q1664" i="15"/>
  <c r="R1664" i="15"/>
  <c r="S1664" i="15"/>
  <c r="T1664" i="15"/>
  <c r="U1664" i="15"/>
  <c r="V1664" i="15"/>
  <c r="W1664" i="15"/>
  <c r="X1664" i="15"/>
  <c r="Y1664" i="15"/>
  <c r="Z1664" i="15"/>
  <c r="AA1664" i="15"/>
  <c r="P1665" i="15"/>
  <c r="Q1665" i="15"/>
  <c r="R1665" i="15"/>
  <c r="S1665" i="15"/>
  <c r="T1665" i="15"/>
  <c r="U1665" i="15"/>
  <c r="V1665" i="15"/>
  <c r="W1665" i="15"/>
  <c r="X1665" i="15"/>
  <c r="Y1665" i="15"/>
  <c r="Z1665" i="15"/>
  <c r="AA1665" i="15"/>
  <c r="P1666" i="15"/>
  <c r="Q1666" i="15"/>
  <c r="R1666" i="15"/>
  <c r="S1666" i="15"/>
  <c r="T1666" i="15"/>
  <c r="U1666" i="15"/>
  <c r="V1666" i="15"/>
  <c r="W1666" i="15"/>
  <c r="X1666" i="15"/>
  <c r="Y1666" i="15"/>
  <c r="Z1666" i="15"/>
  <c r="AA1666" i="15"/>
  <c r="P1667" i="15"/>
  <c r="Q1667" i="15"/>
  <c r="R1667" i="15"/>
  <c r="S1667" i="15"/>
  <c r="T1667" i="15"/>
  <c r="U1667" i="15"/>
  <c r="V1667" i="15"/>
  <c r="W1667" i="15"/>
  <c r="X1667" i="15"/>
  <c r="Y1667" i="15"/>
  <c r="Z1667" i="15"/>
  <c r="AA1667" i="15"/>
  <c r="P1668" i="15"/>
  <c r="Q1668" i="15"/>
  <c r="R1668" i="15"/>
  <c r="S1668" i="15"/>
  <c r="T1668" i="15"/>
  <c r="U1668" i="15"/>
  <c r="V1668" i="15"/>
  <c r="W1668" i="15"/>
  <c r="X1668" i="15"/>
  <c r="Y1668" i="15"/>
  <c r="Z1668" i="15"/>
  <c r="AA1668" i="15"/>
  <c r="P1669" i="15"/>
  <c r="Q1669" i="15"/>
  <c r="R1669" i="15"/>
  <c r="S1669" i="15"/>
  <c r="T1669" i="15"/>
  <c r="U1669" i="15"/>
  <c r="V1669" i="15"/>
  <c r="W1669" i="15"/>
  <c r="X1669" i="15"/>
  <c r="Y1669" i="15"/>
  <c r="Z1669" i="15"/>
  <c r="AA1669" i="15"/>
  <c r="P1670" i="15"/>
  <c r="Q1670" i="15"/>
  <c r="R1670" i="15"/>
  <c r="S1670" i="15"/>
  <c r="T1670" i="15"/>
  <c r="U1670" i="15"/>
  <c r="V1670" i="15"/>
  <c r="W1670" i="15"/>
  <c r="X1670" i="15"/>
  <c r="Y1670" i="15"/>
  <c r="Z1670" i="15"/>
  <c r="AA1670" i="15"/>
  <c r="P1671" i="15"/>
  <c r="Q1671" i="15"/>
  <c r="R1671" i="15"/>
  <c r="S1671" i="15"/>
  <c r="T1671" i="15"/>
  <c r="U1671" i="15"/>
  <c r="V1671" i="15"/>
  <c r="W1671" i="15"/>
  <c r="X1671" i="15"/>
  <c r="Y1671" i="15"/>
  <c r="Z1671" i="15"/>
  <c r="AA1671" i="15"/>
  <c r="P1672" i="15"/>
  <c r="Q1672" i="15"/>
  <c r="R1672" i="15"/>
  <c r="S1672" i="15"/>
  <c r="T1672" i="15"/>
  <c r="U1672" i="15"/>
  <c r="V1672" i="15"/>
  <c r="W1672" i="15"/>
  <c r="X1672" i="15"/>
  <c r="Y1672" i="15"/>
  <c r="Z1672" i="15"/>
  <c r="AA1672" i="15"/>
  <c r="P1673" i="15"/>
  <c r="Q1673" i="15"/>
  <c r="R1673" i="15"/>
  <c r="S1673" i="15"/>
  <c r="T1673" i="15"/>
  <c r="U1673" i="15"/>
  <c r="V1673" i="15"/>
  <c r="W1673" i="15"/>
  <c r="X1673" i="15"/>
  <c r="Y1673" i="15"/>
  <c r="Z1673" i="15"/>
  <c r="AA1673" i="15"/>
  <c r="P1674" i="15"/>
  <c r="Q1674" i="15"/>
  <c r="R1674" i="15"/>
  <c r="S1674" i="15"/>
  <c r="T1674" i="15"/>
  <c r="U1674" i="15"/>
  <c r="V1674" i="15"/>
  <c r="W1674" i="15"/>
  <c r="X1674" i="15"/>
  <c r="Y1674" i="15"/>
  <c r="Z1674" i="15"/>
  <c r="AA1674" i="15"/>
  <c r="P1675" i="15"/>
  <c r="Q1675" i="15"/>
  <c r="R1675" i="15"/>
  <c r="S1675" i="15"/>
  <c r="T1675" i="15"/>
  <c r="U1675" i="15"/>
  <c r="V1675" i="15"/>
  <c r="W1675" i="15"/>
  <c r="X1675" i="15"/>
  <c r="Y1675" i="15"/>
  <c r="Z1675" i="15"/>
  <c r="AA1675" i="15"/>
  <c r="P1676" i="15"/>
  <c r="Q1676" i="15"/>
  <c r="R1676" i="15"/>
  <c r="S1676" i="15"/>
  <c r="T1676" i="15"/>
  <c r="U1676" i="15"/>
  <c r="V1676" i="15"/>
  <c r="W1676" i="15"/>
  <c r="X1676" i="15"/>
  <c r="Y1676" i="15"/>
  <c r="Z1676" i="15"/>
  <c r="AA1676" i="15"/>
  <c r="P1677" i="15"/>
  <c r="Q1677" i="15"/>
  <c r="R1677" i="15"/>
  <c r="S1677" i="15"/>
  <c r="T1677" i="15"/>
  <c r="U1677" i="15"/>
  <c r="V1677" i="15"/>
  <c r="W1677" i="15"/>
  <c r="X1677" i="15"/>
  <c r="Y1677" i="15"/>
  <c r="Z1677" i="15"/>
  <c r="AA1677" i="15"/>
  <c r="P1678" i="15"/>
  <c r="Q1678" i="15"/>
  <c r="R1678" i="15"/>
  <c r="S1678" i="15"/>
  <c r="T1678" i="15"/>
  <c r="U1678" i="15"/>
  <c r="V1678" i="15"/>
  <c r="W1678" i="15"/>
  <c r="X1678" i="15"/>
  <c r="Y1678" i="15"/>
  <c r="Z1678" i="15"/>
  <c r="AA1678" i="15"/>
  <c r="P1679" i="15"/>
  <c r="Q1679" i="15"/>
  <c r="R1679" i="15"/>
  <c r="S1679" i="15"/>
  <c r="T1679" i="15"/>
  <c r="U1679" i="15"/>
  <c r="V1679" i="15"/>
  <c r="W1679" i="15"/>
  <c r="X1679" i="15"/>
  <c r="Y1679" i="15"/>
  <c r="Z1679" i="15"/>
  <c r="AA1679" i="15"/>
  <c r="P1680" i="15"/>
  <c r="Q1680" i="15"/>
  <c r="R1680" i="15"/>
  <c r="S1680" i="15"/>
  <c r="T1680" i="15"/>
  <c r="U1680" i="15"/>
  <c r="V1680" i="15"/>
  <c r="W1680" i="15"/>
  <c r="X1680" i="15"/>
  <c r="Y1680" i="15"/>
  <c r="Z1680" i="15"/>
  <c r="AA1680" i="15"/>
  <c r="P1681" i="15"/>
  <c r="Q1681" i="15"/>
  <c r="R1681" i="15"/>
  <c r="S1681" i="15"/>
  <c r="T1681" i="15"/>
  <c r="U1681" i="15"/>
  <c r="V1681" i="15"/>
  <c r="W1681" i="15"/>
  <c r="X1681" i="15"/>
  <c r="Y1681" i="15"/>
  <c r="Z1681" i="15"/>
  <c r="AA1681" i="15"/>
  <c r="P1682" i="15"/>
  <c r="Q1682" i="15"/>
  <c r="R1682" i="15"/>
  <c r="S1682" i="15"/>
  <c r="T1682" i="15"/>
  <c r="U1682" i="15"/>
  <c r="V1682" i="15"/>
  <c r="W1682" i="15"/>
  <c r="X1682" i="15"/>
  <c r="Y1682" i="15"/>
  <c r="Z1682" i="15"/>
  <c r="AA1682" i="15"/>
  <c r="P1683" i="15"/>
  <c r="Q1683" i="15"/>
  <c r="R1683" i="15"/>
  <c r="S1683" i="15"/>
  <c r="T1683" i="15"/>
  <c r="U1683" i="15"/>
  <c r="V1683" i="15"/>
  <c r="W1683" i="15"/>
  <c r="X1683" i="15"/>
  <c r="Y1683" i="15"/>
  <c r="Z1683" i="15"/>
  <c r="AA1683" i="15"/>
  <c r="P1684" i="15"/>
  <c r="Q1684" i="15"/>
  <c r="R1684" i="15"/>
  <c r="S1684" i="15"/>
  <c r="T1684" i="15"/>
  <c r="U1684" i="15"/>
  <c r="V1684" i="15"/>
  <c r="W1684" i="15"/>
  <c r="X1684" i="15"/>
  <c r="Y1684" i="15"/>
  <c r="Z1684" i="15"/>
  <c r="AA1684" i="15"/>
  <c r="P1686" i="15"/>
  <c r="Q1686" i="15"/>
  <c r="R1686" i="15"/>
  <c r="S1686" i="15"/>
  <c r="T1686" i="15"/>
  <c r="U1686" i="15"/>
  <c r="V1686" i="15"/>
  <c r="W1686" i="15"/>
  <c r="X1686" i="15"/>
  <c r="Y1686" i="15"/>
  <c r="Z1686" i="15"/>
  <c r="AA1686" i="15"/>
  <c r="P1687" i="15"/>
  <c r="Q1687" i="15"/>
  <c r="R1687" i="15"/>
  <c r="S1687" i="15"/>
  <c r="T1687" i="15"/>
  <c r="U1687" i="15"/>
  <c r="V1687" i="15"/>
  <c r="W1687" i="15"/>
  <c r="X1687" i="15"/>
  <c r="Y1687" i="15"/>
  <c r="Z1687" i="15"/>
  <c r="AA1687" i="15"/>
  <c r="P1688" i="15"/>
  <c r="Q1688" i="15"/>
  <c r="R1688" i="15"/>
  <c r="S1688" i="15"/>
  <c r="T1688" i="15"/>
  <c r="U1688" i="15"/>
  <c r="V1688" i="15"/>
  <c r="W1688" i="15"/>
  <c r="X1688" i="15"/>
  <c r="Y1688" i="15"/>
  <c r="Z1688" i="15"/>
  <c r="AA1688" i="15"/>
  <c r="P1689" i="15"/>
  <c r="Q1689" i="15"/>
  <c r="R1689" i="15"/>
  <c r="S1689" i="15"/>
  <c r="T1689" i="15"/>
  <c r="U1689" i="15"/>
  <c r="V1689" i="15"/>
  <c r="W1689" i="15"/>
  <c r="X1689" i="15"/>
  <c r="Y1689" i="15"/>
  <c r="Z1689" i="15"/>
  <c r="AA1689" i="15"/>
  <c r="P1690" i="15"/>
  <c r="Q1690" i="15"/>
  <c r="R1690" i="15"/>
  <c r="S1690" i="15"/>
  <c r="T1690" i="15"/>
  <c r="U1690" i="15"/>
  <c r="V1690" i="15"/>
  <c r="W1690" i="15"/>
  <c r="X1690" i="15"/>
  <c r="Y1690" i="15"/>
  <c r="Z1690" i="15"/>
  <c r="AA1690" i="15"/>
  <c r="P1691" i="15"/>
  <c r="Q1691" i="15"/>
  <c r="R1691" i="15"/>
  <c r="S1691" i="15"/>
  <c r="T1691" i="15"/>
  <c r="U1691" i="15"/>
  <c r="V1691" i="15"/>
  <c r="W1691" i="15"/>
  <c r="X1691" i="15"/>
  <c r="Y1691" i="15"/>
  <c r="Z1691" i="15"/>
  <c r="AA1691" i="15"/>
  <c r="P1692" i="15"/>
  <c r="Q1692" i="15"/>
  <c r="R1692" i="15"/>
  <c r="S1692" i="15"/>
  <c r="T1692" i="15"/>
  <c r="U1692" i="15"/>
  <c r="V1692" i="15"/>
  <c r="W1692" i="15"/>
  <c r="X1692" i="15"/>
  <c r="Y1692" i="15"/>
  <c r="Z1692" i="15"/>
  <c r="AA1692" i="15"/>
  <c r="P1693" i="15"/>
  <c r="Q1693" i="15"/>
  <c r="R1693" i="15"/>
  <c r="S1693" i="15"/>
  <c r="T1693" i="15"/>
  <c r="U1693" i="15"/>
  <c r="V1693" i="15"/>
  <c r="W1693" i="15"/>
  <c r="X1693" i="15"/>
  <c r="Y1693" i="15"/>
  <c r="Z1693" i="15"/>
  <c r="AA1693" i="15"/>
  <c r="P1694" i="15"/>
  <c r="Q1694" i="15"/>
  <c r="R1694" i="15"/>
  <c r="S1694" i="15"/>
  <c r="T1694" i="15"/>
  <c r="U1694" i="15"/>
  <c r="V1694" i="15"/>
  <c r="W1694" i="15"/>
  <c r="X1694" i="15"/>
  <c r="Y1694" i="15"/>
  <c r="Z1694" i="15"/>
  <c r="AA1694" i="15"/>
  <c r="P1695" i="15"/>
  <c r="Q1695" i="15"/>
  <c r="R1695" i="15"/>
  <c r="S1695" i="15"/>
  <c r="T1695" i="15"/>
  <c r="U1695" i="15"/>
  <c r="V1695" i="15"/>
  <c r="W1695" i="15"/>
  <c r="X1695" i="15"/>
  <c r="Y1695" i="15"/>
  <c r="Z1695" i="15"/>
  <c r="AA1695" i="15"/>
  <c r="P1696" i="15"/>
  <c r="Q1696" i="15"/>
  <c r="R1696" i="15"/>
  <c r="S1696" i="15"/>
  <c r="T1696" i="15"/>
  <c r="U1696" i="15"/>
  <c r="V1696" i="15"/>
  <c r="W1696" i="15"/>
  <c r="X1696" i="15"/>
  <c r="Y1696" i="15"/>
  <c r="Z1696" i="15"/>
  <c r="AA1696" i="15"/>
  <c r="P1697" i="15"/>
  <c r="Q1697" i="15"/>
  <c r="R1697" i="15"/>
  <c r="S1697" i="15"/>
  <c r="T1697" i="15"/>
  <c r="U1697" i="15"/>
  <c r="V1697" i="15"/>
  <c r="W1697" i="15"/>
  <c r="X1697" i="15"/>
  <c r="Y1697" i="15"/>
  <c r="Z1697" i="15"/>
  <c r="AA1697" i="15"/>
  <c r="P1698" i="15"/>
  <c r="Q1698" i="15"/>
  <c r="R1698" i="15"/>
  <c r="S1698" i="15"/>
  <c r="T1698" i="15"/>
  <c r="U1698" i="15"/>
  <c r="V1698" i="15"/>
  <c r="W1698" i="15"/>
  <c r="X1698" i="15"/>
  <c r="Y1698" i="15"/>
  <c r="Z1698" i="15"/>
  <c r="AA1698" i="15"/>
  <c r="P1699" i="15"/>
  <c r="Q1699" i="15"/>
  <c r="R1699" i="15"/>
  <c r="S1699" i="15"/>
  <c r="T1699" i="15"/>
  <c r="U1699" i="15"/>
  <c r="V1699" i="15"/>
  <c r="W1699" i="15"/>
  <c r="X1699" i="15"/>
  <c r="Y1699" i="15"/>
  <c r="Z1699" i="15"/>
  <c r="AA1699" i="15"/>
  <c r="P1700" i="15"/>
  <c r="Q1700" i="15"/>
  <c r="R1700" i="15"/>
  <c r="S1700" i="15"/>
  <c r="T1700" i="15"/>
  <c r="U1700" i="15"/>
  <c r="V1700" i="15"/>
  <c r="W1700" i="15"/>
  <c r="X1700" i="15"/>
  <c r="Y1700" i="15"/>
  <c r="Z1700" i="15"/>
  <c r="AA1700" i="15"/>
  <c r="P1701" i="15"/>
  <c r="Q1701" i="15"/>
  <c r="R1701" i="15"/>
  <c r="S1701" i="15"/>
  <c r="T1701" i="15"/>
  <c r="U1701" i="15"/>
  <c r="V1701" i="15"/>
  <c r="W1701" i="15"/>
  <c r="X1701" i="15"/>
  <c r="Y1701" i="15"/>
  <c r="Z1701" i="15"/>
  <c r="AA1701" i="15"/>
  <c r="P1702" i="15"/>
  <c r="Q1702" i="15"/>
  <c r="R1702" i="15"/>
  <c r="S1702" i="15"/>
  <c r="T1702" i="15"/>
  <c r="U1702" i="15"/>
  <c r="V1702" i="15"/>
  <c r="W1702" i="15"/>
  <c r="X1702" i="15"/>
  <c r="Y1702" i="15"/>
  <c r="Z1702" i="15"/>
  <c r="AA1702" i="15"/>
  <c r="P1703" i="15"/>
  <c r="Q1703" i="15"/>
  <c r="R1703" i="15"/>
  <c r="S1703" i="15"/>
  <c r="T1703" i="15"/>
  <c r="U1703" i="15"/>
  <c r="V1703" i="15"/>
  <c r="W1703" i="15"/>
  <c r="X1703" i="15"/>
  <c r="Y1703" i="15"/>
  <c r="Z1703" i="15"/>
  <c r="AA1703" i="15"/>
  <c r="P1704" i="15"/>
  <c r="Q1704" i="15"/>
  <c r="R1704" i="15"/>
  <c r="S1704" i="15"/>
  <c r="T1704" i="15"/>
  <c r="U1704" i="15"/>
  <c r="V1704" i="15"/>
  <c r="W1704" i="15"/>
  <c r="X1704" i="15"/>
  <c r="Y1704" i="15"/>
  <c r="Z1704" i="15"/>
  <c r="AA1704" i="15"/>
  <c r="P1705" i="15"/>
  <c r="Q1705" i="15"/>
  <c r="R1705" i="15"/>
  <c r="S1705" i="15"/>
  <c r="T1705" i="15"/>
  <c r="U1705" i="15"/>
  <c r="V1705" i="15"/>
  <c r="W1705" i="15"/>
  <c r="X1705" i="15"/>
  <c r="Y1705" i="15"/>
  <c r="Z1705" i="15"/>
  <c r="AA1705" i="15"/>
  <c r="P1706" i="15"/>
  <c r="Q1706" i="15"/>
  <c r="R1706" i="15"/>
  <c r="S1706" i="15"/>
  <c r="T1706" i="15"/>
  <c r="U1706" i="15"/>
  <c r="V1706" i="15"/>
  <c r="W1706" i="15"/>
  <c r="X1706" i="15"/>
  <c r="Y1706" i="15"/>
  <c r="Z1706" i="15"/>
  <c r="AA1706" i="15"/>
  <c r="P1707" i="15"/>
  <c r="Q1707" i="15"/>
  <c r="R1707" i="15"/>
  <c r="S1707" i="15"/>
  <c r="T1707" i="15"/>
  <c r="U1707" i="15"/>
  <c r="V1707" i="15"/>
  <c r="W1707" i="15"/>
  <c r="X1707" i="15"/>
  <c r="Y1707" i="15"/>
  <c r="Z1707" i="15"/>
  <c r="AA1707" i="15"/>
  <c r="P1708" i="15"/>
  <c r="Q1708" i="15"/>
  <c r="R1708" i="15"/>
  <c r="S1708" i="15"/>
  <c r="T1708" i="15"/>
  <c r="U1708" i="15"/>
  <c r="V1708" i="15"/>
  <c r="W1708" i="15"/>
  <c r="X1708" i="15"/>
  <c r="Y1708" i="15"/>
  <c r="Z1708" i="15"/>
  <c r="AA1708" i="15"/>
  <c r="P1709" i="15"/>
  <c r="Q1709" i="15"/>
  <c r="R1709" i="15"/>
  <c r="S1709" i="15"/>
  <c r="T1709" i="15"/>
  <c r="U1709" i="15"/>
  <c r="V1709" i="15"/>
  <c r="W1709" i="15"/>
  <c r="X1709" i="15"/>
  <c r="Y1709" i="15"/>
  <c r="Z1709" i="15"/>
  <c r="AA1709" i="15"/>
  <c r="P1710" i="15"/>
  <c r="Q1710" i="15"/>
  <c r="R1710" i="15"/>
  <c r="S1710" i="15"/>
  <c r="T1710" i="15"/>
  <c r="U1710" i="15"/>
  <c r="V1710" i="15"/>
  <c r="W1710" i="15"/>
  <c r="X1710" i="15"/>
  <c r="Y1710" i="15"/>
  <c r="Z1710" i="15"/>
  <c r="AA1710" i="15"/>
  <c r="P1711" i="15"/>
  <c r="Q1711" i="15"/>
  <c r="R1711" i="15"/>
  <c r="S1711" i="15"/>
  <c r="T1711" i="15"/>
  <c r="U1711" i="15"/>
  <c r="V1711" i="15"/>
  <c r="W1711" i="15"/>
  <c r="X1711" i="15"/>
  <c r="Y1711" i="15"/>
  <c r="Z1711" i="15"/>
  <c r="AA1711" i="15"/>
  <c r="P1712" i="15"/>
  <c r="Q1712" i="15"/>
  <c r="R1712" i="15"/>
  <c r="S1712" i="15"/>
  <c r="T1712" i="15"/>
  <c r="U1712" i="15"/>
  <c r="V1712" i="15"/>
  <c r="W1712" i="15"/>
  <c r="X1712" i="15"/>
  <c r="Y1712" i="15"/>
  <c r="Z1712" i="15"/>
  <c r="AA1712" i="15"/>
  <c r="P1713" i="15"/>
  <c r="Q1713" i="15"/>
  <c r="R1713" i="15"/>
  <c r="S1713" i="15"/>
  <c r="T1713" i="15"/>
  <c r="U1713" i="15"/>
  <c r="V1713" i="15"/>
  <c r="W1713" i="15"/>
  <c r="X1713" i="15"/>
  <c r="Y1713" i="15"/>
  <c r="Z1713" i="15"/>
  <c r="AA1713" i="15"/>
  <c r="P1714" i="15"/>
  <c r="Q1714" i="15"/>
  <c r="R1714" i="15"/>
  <c r="S1714" i="15"/>
  <c r="T1714" i="15"/>
  <c r="U1714" i="15"/>
  <c r="V1714" i="15"/>
  <c r="W1714" i="15"/>
  <c r="X1714" i="15"/>
  <c r="Y1714" i="15"/>
  <c r="Z1714" i="15"/>
  <c r="AA1714" i="15"/>
  <c r="P1715" i="15"/>
  <c r="Q1715" i="15"/>
  <c r="R1715" i="15"/>
  <c r="S1715" i="15"/>
  <c r="T1715" i="15"/>
  <c r="U1715" i="15"/>
  <c r="V1715" i="15"/>
  <c r="W1715" i="15"/>
  <c r="X1715" i="15"/>
  <c r="Y1715" i="15"/>
  <c r="Z1715" i="15"/>
  <c r="AA1715" i="15"/>
  <c r="P1716" i="15"/>
  <c r="Q1716" i="15"/>
  <c r="R1716" i="15"/>
  <c r="S1716" i="15"/>
  <c r="T1716" i="15"/>
  <c r="U1716" i="15"/>
  <c r="V1716" i="15"/>
  <c r="W1716" i="15"/>
  <c r="X1716" i="15"/>
  <c r="Y1716" i="15"/>
  <c r="Z1716" i="15"/>
  <c r="AA1716" i="15"/>
  <c r="P1717" i="15"/>
  <c r="Q1717" i="15"/>
  <c r="R1717" i="15"/>
  <c r="S1717" i="15"/>
  <c r="T1717" i="15"/>
  <c r="U1717" i="15"/>
  <c r="V1717" i="15"/>
  <c r="W1717" i="15"/>
  <c r="X1717" i="15"/>
  <c r="Y1717" i="15"/>
  <c r="Z1717" i="15"/>
  <c r="AA1717" i="15"/>
  <c r="P1718" i="15"/>
  <c r="Q1718" i="15"/>
  <c r="R1718" i="15"/>
  <c r="S1718" i="15"/>
  <c r="T1718" i="15"/>
  <c r="U1718" i="15"/>
  <c r="V1718" i="15"/>
  <c r="W1718" i="15"/>
  <c r="X1718" i="15"/>
  <c r="Y1718" i="15"/>
  <c r="Z1718" i="15"/>
  <c r="AA1718" i="15"/>
  <c r="P1719" i="15"/>
  <c r="Q1719" i="15"/>
  <c r="R1719" i="15"/>
  <c r="S1719" i="15"/>
  <c r="T1719" i="15"/>
  <c r="U1719" i="15"/>
  <c r="V1719" i="15"/>
  <c r="W1719" i="15"/>
  <c r="X1719" i="15"/>
  <c r="Y1719" i="15"/>
  <c r="Z1719" i="15"/>
  <c r="AA1719" i="15"/>
  <c r="P1720" i="15"/>
  <c r="Q1720" i="15"/>
  <c r="R1720" i="15"/>
  <c r="S1720" i="15"/>
  <c r="T1720" i="15"/>
  <c r="U1720" i="15"/>
  <c r="V1720" i="15"/>
  <c r="W1720" i="15"/>
  <c r="X1720" i="15"/>
  <c r="Y1720" i="15"/>
  <c r="Z1720" i="15"/>
  <c r="AA1720" i="15"/>
  <c r="P1721" i="15"/>
  <c r="Q1721" i="15"/>
  <c r="R1721" i="15"/>
  <c r="S1721" i="15"/>
  <c r="T1721" i="15"/>
  <c r="U1721" i="15"/>
  <c r="V1721" i="15"/>
  <c r="W1721" i="15"/>
  <c r="X1721" i="15"/>
  <c r="Y1721" i="15"/>
  <c r="Z1721" i="15"/>
  <c r="AA1721" i="15"/>
  <c r="P1722" i="15"/>
  <c r="Q1722" i="15"/>
  <c r="R1722" i="15"/>
  <c r="S1722" i="15"/>
  <c r="T1722" i="15"/>
  <c r="U1722" i="15"/>
  <c r="V1722" i="15"/>
  <c r="W1722" i="15"/>
  <c r="X1722" i="15"/>
  <c r="Y1722" i="15"/>
  <c r="Z1722" i="15"/>
  <c r="AA1722" i="15"/>
  <c r="P1723" i="15"/>
  <c r="Q1723" i="15"/>
  <c r="R1723" i="15"/>
  <c r="S1723" i="15"/>
  <c r="T1723" i="15"/>
  <c r="U1723" i="15"/>
  <c r="V1723" i="15"/>
  <c r="W1723" i="15"/>
  <c r="X1723" i="15"/>
  <c r="Y1723" i="15"/>
  <c r="Z1723" i="15"/>
  <c r="AA1723" i="15"/>
  <c r="P1724" i="15"/>
  <c r="Q1724" i="15"/>
  <c r="R1724" i="15"/>
  <c r="S1724" i="15"/>
  <c r="T1724" i="15"/>
  <c r="U1724" i="15"/>
  <c r="V1724" i="15"/>
  <c r="W1724" i="15"/>
  <c r="X1724" i="15"/>
  <c r="Y1724" i="15"/>
  <c r="Z1724" i="15"/>
  <c r="AA1724" i="15"/>
  <c r="P1725" i="15"/>
  <c r="Q1725" i="15"/>
  <c r="R1725" i="15"/>
  <c r="S1725" i="15"/>
  <c r="T1725" i="15"/>
  <c r="U1725" i="15"/>
  <c r="V1725" i="15"/>
  <c r="W1725" i="15"/>
  <c r="X1725" i="15"/>
  <c r="Y1725" i="15"/>
  <c r="Z1725" i="15"/>
  <c r="AA1725" i="15"/>
  <c r="P1726" i="15"/>
  <c r="Q1726" i="15"/>
  <c r="R1726" i="15"/>
  <c r="S1726" i="15"/>
  <c r="T1726" i="15"/>
  <c r="U1726" i="15"/>
  <c r="V1726" i="15"/>
  <c r="W1726" i="15"/>
  <c r="X1726" i="15"/>
  <c r="Y1726" i="15"/>
  <c r="Z1726" i="15"/>
  <c r="AA1726" i="15"/>
  <c r="P1727" i="15"/>
  <c r="Q1727" i="15"/>
  <c r="R1727" i="15"/>
  <c r="S1727" i="15"/>
  <c r="T1727" i="15"/>
  <c r="U1727" i="15"/>
  <c r="V1727" i="15"/>
  <c r="W1727" i="15"/>
  <c r="X1727" i="15"/>
  <c r="Y1727" i="15"/>
  <c r="Z1727" i="15"/>
  <c r="AA1727" i="15"/>
  <c r="P1728" i="15"/>
  <c r="Q1728" i="15"/>
  <c r="R1728" i="15"/>
  <c r="S1728" i="15"/>
  <c r="T1728" i="15"/>
  <c r="U1728" i="15"/>
  <c r="V1728" i="15"/>
  <c r="W1728" i="15"/>
  <c r="X1728" i="15"/>
  <c r="Y1728" i="15"/>
  <c r="Z1728" i="15"/>
  <c r="AA1728" i="15"/>
  <c r="P1729" i="15"/>
  <c r="Q1729" i="15"/>
  <c r="R1729" i="15"/>
  <c r="S1729" i="15"/>
  <c r="T1729" i="15"/>
  <c r="U1729" i="15"/>
  <c r="V1729" i="15"/>
  <c r="W1729" i="15"/>
  <c r="X1729" i="15"/>
  <c r="Y1729" i="15"/>
  <c r="Z1729" i="15"/>
  <c r="AA1729" i="15"/>
  <c r="P1730" i="15"/>
  <c r="Q1730" i="15"/>
  <c r="R1730" i="15"/>
  <c r="S1730" i="15"/>
  <c r="T1730" i="15"/>
  <c r="U1730" i="15"/>
  <c r="V1730" i="15"/>
  <c r="W1730" i="15"/>
  <c r="X1730" i="15"/>
  <c r="Y1730" i="15"/>
  <c r="Z1730" i="15"/>
  <c r="AA1730" i="15"/>
  <c r="P1731" i="15"/>
  <c r="Q1731" i="15"/>
  <c r="R1731" i="15"/>
  <c r="S1731" i="15"/>
  <c r="T1731" i="15"/>
  <c r="U1731" i="15"/>
  <c r="V1731" i="15"/>
  <c r="W1731" i="15"/>
  <c r="X1731" i="15"/>
  <c r="Y1731" i="15"/>
  <c r="Z1731" i="15"/>
  <c r="AA1731" i="15"/>
  <c r="P1732" i="15"/>
  <c r="Q1732" i="15"/>
  <c r="R1732" i="15"/>
  <c r="S1732" i="15"/>
  <c r="T1732" i="15"/>
  <c r="U1732" i="15"/>
  <c r="V1732" i="15"/>
  <c r="W1732" i="15"/>
  <c r="X1732" i="15"/>
  <c r="Y1732" i="15"/>
  <c r="Z1732" i="15"/>
  <c r="AA1732" i="15"/>
  <c r="P1733" i="15"/>
  <c r="Q1733" i="15"/>
  <c r="R1733" i="15"/>
  <c r="S1733" i="15"/>
  <c r="T1733" i="15"/>
  <c r="U1733" i="15"/>
  <c r="V1733" i="15"/>
  <c r="W1733" i="15"/>
  <c r="X1733" i="15"/>
  <c r="Y1733" i="15"/>
  <c r="Z1733" i="15"/>
  <c r="AA1733" i="15"/>
  <c r="P1734" i="15"/>
  <c r="Q1734" i="15"/>
  <c r="R1734" i="15"/>
  <c r="S1734" i="15"/>
  <c r="T1734" i="15"/>
  <c r="U1734" i="15"/>
  <c r="V1734" i="15"/>
  <c r="W1734" i="15"/>
  <c r="X1734" i="15"/>
  <c r="Y1734" i="15"/>
  <c r="Z1734" i="15"/>
  <c r="AA1734" i="15"/>
  <c r="P1735" i="15"/>
  <c r="Q1735" i="15"/>
  <c r="R1735" i="15"/>
  <c r="S1735" i="15"/>
  <c r="T1735" i="15"/>
  <c r="U1735" i="15"/>
  <c r="V1735" i="15"/>
  <c r="W1735" i="15"/>
  <c r="X1735" i="15"/>
  <c r="Y1735" i="15"/>
  <c r="Z1735" i="15"/>
  <c r="AA1735" i="15"/>
  <c r="P1736" i="15"/>
  <c r="Q1736" i="15"/>
  <c r="R1736" i="15"/>
  <c r="S1736" i="15"/>
  <c r="T1736" i="15"/>
  <c r="U1736" i="15"/>
  <c r="V1736" i="15"/>
  <c r="W1736" i="15"/>
  <c r="X1736" i="15"/>
  <c r="Y1736" i="15"/>
  <c r="Z1736" i="15"/>
  <c r="AA1736" i="15"/>
  <c r="P1737" i="15"/>
  <c r="Q1737" i="15"/>
  <c r="R1737" i="15"/>
  <c r="S1737" i="15"/>
  <c r="T1737" i="15"/>
  <c r="U1737" i="15"/>
  <c r="V1737" i="15"/>
  <c r="W1737" i="15"/>
  <c r="X1737" i="15"/>
  <c r="Y1737" i="15"/>
  <c r="Z1737" i="15"/>
  <c r="AA1737" i="15"/>
  <c r="P1738" i="15"/>
  <c r="Q1738" i="15"/>
  <c r="R1738" i="15"/>
  <c r="S1738" i="15"/>
  <c r="T1738" i="15"/>
  <c r="U1738" i="15"/>
  <c r="V1738" i="15"/>
  <c r="W1738" i="15"/>
  <c r="X1738" i="15"/>
  <c r="Y1738" i="15"/>
  <c r="Z1738" i="15"/>
  <c r="AA1738" i="15"/>
  <c r="P1739" i="15"/>
  <c r="Q1739" i="15"/>
  <c r="R1739" i="15"/>
  <c r="S1739" i="15"/>
  <c r="T1739" i="15"/>
  <c r="U1739" i="15"/>
  <c r="V1739" i="15"/>
  <c r="W1739" i="15"/>
  <c r="X1739" i="15"/>
  <c r="Y1739" i="15"/>
  <c r="Z1739" i="15"/>
  <c r="AA1739" i="15"/>
  <c r="P1740" i="15"/>
  <c r="Q1740" i="15"/>
  <c r="R1740" i="15"/>
  <c r="S1740" i="15"/>
  <c r="T1740" i="15"/>
  <c r="U1740" i="15"/>
  <c r="V1740" i="15"/>
  <c r="W1740" i="15"/>
  <c r="X1740" i="15"/>
  <c r="Y1740" i="15"/>
  <c r="Z1740" i="15"/>
  <c r="AA1740" i="15"/>
  <c r="P1741" i="15"/>
  <c r="Q1741" i="15"/>
  <c r="R1741" i="15"/>
  <c r="S1741" i="15"/>
  <c r="T1741" i="15"/>
  <c r="U1741" i="15"/>
  <c r="V1741" i="15"/>
  <c r="W1741" i="15"/>
  <c r="X1741" i="15"/>
  <c r="Y1741" i="15"/>
  <c r="Z1741" i="15"/>
  <c r="AA1741" i="15"/>
  <c r="P1742" i="15"/>
  <c r="Q1742" i="15"/>
  <c r="R1742" i="15"/>
  <c r="S1742" i="15"/>
  <c r="T1742" i="15"/>
  <c r="U1742" i="15"/>
  <c r="V1742" i="15"/>
  <c r="W1742" i="15"/>
  <c r="X1742" i="15"/>
  <c r="Y1742" i="15"/>
  <c r="Z1742" i="15"/>
  <c r="AA1742" i="15"/>
  <c r="P1743" i="15"/>
  <c r="Q1743" i="15"/>
  <c r="R1743" i="15"/>
  <c r="S1743" i="15"/>
  <c r="T1743" i="15"/>
  <c r="U1743" i="15"/>
  <c r="V1743" i="15"/>
  <c r="W1743" i="15"/>
  <c r="X1743" i="15"/>
  <c r="Y1743" i="15"/>
  <c r="Z1743" i="15"/>
  <c r="AA1743" i="15"/>
  <c r="P1744" i="15"/>
  <c r="Q1744" i="15"/>
  <c r="R1744" i="15"/>
  <c r="S1744" i="15"/>
  <c r="T1744" i="15"/>
  <c r="U1744" i="15"/>
  <c r="V1744" i="15"/>
  <c r="W1744" i="15"/>
  <c r="X1744" i="15"/>
  <c r="Y1744" i="15"/>
  <c r="Z1744" i="15"/>
  <c r="AA1744" i="15"/>
  <c r="P1745" i="15"/>
  <c r="Q1745" i="15"/>
  <c r="R1745" i="15"/>
  <c r="S1745" i="15"/>
  <c r="T1745" i="15"/>
  <c r="U1745" i="15"/>
  <c r="V1745" i="15"/>
  <c r="W1745" i="15"/>
  <c r="X1745" i="15"/>
  <c r="Y1745" i="15"/>
  <c r="Z1745" i="15"/>
  <c r="AA1745" i="15"/>
  <c r="P1746" i="15"/>
  <c r="Q1746" i="15"/>
  <c r="R1746" i="15"/>
  <c r="S1746" i="15"/>
  <c r="T1746" i="15"/>
  <c r="U1746" i="15"/>
  <c r="V1746" i="15"/>
  <c r="W1746" i="15"/>
  <c r="X1746" i="15"/>
  <c r="Y1746" i="15"/>
  <c r="Z1746" i="15"/>
  <c r="AA1746" i="15"/>
  <c r="P1747" i="15"/>
  <c r="Q1747" i="15"/>
  <c r="R1747" i="15"/>
  <c r="S1747" i="15"/>
  <c r="T1747" i="15"/>
  <c r="U1747" i="15"/>
  <c r="V1747" i="15"/>
  <c r="W1747" i="15"/>
  <c r="X1747" i="15"/>
  <c r="Y1747" i="15"/>
  <c r="Z1747" i="15"/>
  <c r="AA1747" i="15"/>
  <c r="P1748" i="15"/>
  <c r="Q1748" i="15"/>
  <c r="R1748" i="15"/>
  <c r="S1748" i="15"/>
  <c r="T1748" i="15"/>
  <c r="U1748" i="15"/>
  <c r="V1748" i="15"/>
  <c r="W1748" i="15"/>
  <c r="X1748" i="15"/>
  <c r="Y1748" i="15"/>
  <c r="Z1748" i="15"/>
  <c r="AA1748" i="15"/>
  <c r="P1749" i="15"/>
  <c r="Q1749" i="15"/>
  <c r="R1749" i="15"/>
  <c r="S1749" i="15"/>
  <c r="T1749" i="15"/>
  <c r="U1749" i="15"/>
  <c r="V1749" i="15"/>
  <c r="W1749" i="15"/>
  <c r="X1749" i="15"/>
  <c r="Y1749" i="15"/>
  <c r="Z1749" i="15"/>
  <c r="AA1749" i="15"/>
  <c r="P1750" i="15"/>
  <c r="Q1750" i="15"/>
  <c r="R1750" i="15"/>
  <c r="S1750" i="15"/>
  <c r="T1750" i="15"/>
  <c r="U1750" i="15"/>
  <c r="V1750" i="15"/>
  <c r="W1750" i="15"/>
  <c r="X1750" i="15"/>
  <c r="Y1750" i="15"/>
  <c r="Z1750" i="15"/>
  <c r="AA1750" i="15"/>
  <c r="P1751" i="15"/>
  <c r="Q1751" i="15"/>
  <c r="R1751" i="15"/>
  <c r="S1751" i="15"/>
  <c r="T1751" i="15"/>
  <c r="U1751" i="15"/>
  <c r="V1751" i="15"/>
  <c r="W1751" i="15"/>
  <c r="X1751" i="15"/>
  <c r="Y1751" i="15"/>
  <c r="Z1751" i="15"/>
  <c r="AA1751" i="15"/>
  <c r="P1752" i="15"/>
  <c r="Q1752" i="15"/>
  <c r="R1752" i="15"/>
  <c r="S1752" i="15"/>
  <c r="T1752" i="15"/>
  <c r="U1752" i="15"/>
  <c r="V1752" i="15"/>
  <c r="W1752" i="15"/>
  <c r="X1752" i="15"/>
  <c r="Y1752" i="15"/>
  <c r="Z1752" i="15"/>
  <c r="AA1752" i="15"/>
  <c r="P1753" i="15"/>
  <c r="Q1753" i="15"/>
  <c r="R1753" i="15"/>
  <c r="S1753" i="15"/>
  <c r="T1753" i="15"/>
  <c r="U1753" i="15"/>
  <c r="V1753" i="15"/>
  <c r="W1753" i="15"/>
  <c r="X1753" i="15"/>
  <c r="Y1753" i="15"/>
  <c r="Z1753" i="15"/>
  <c r="AA1753" i="15"/>
  <c r="P1754" i="15"/>
  <c r="Q1754" i="15"/>
  <c r="R1754" i="15"/>
  <c r="S1754" i="15"/>
  <c r="T1754" i="15"/>
  <c r="U1754" i="15"/>
  <c r="V1754" i="15"/>
  <c r="W1754" i="15"/>
  <c r="X1754" i="15"/>
  <c r="Y1754" i="15"/>
  <c r="Z1754" i="15"/>
  <c r="AA1754" i="15"/>
  <c r="P1755" i="15"/>
  <c r="Q1755" i="15"/>
  <c r="R1755" i="15"/>
  <c r="S1755" i="15"/>
  <c r="T1755" i="15"/>
  <c r="U1755" i="15"/>
  <c r="V1755" i="15"/>
  <c r="W1755" i="15"/>
  <c r="X1755" i="15"/>
  <c r="Y1755" i="15"/>
  <c r="Z1755" i="15"/>
  <c r="AA1755" i="15"/>
  <c r="P1756" i="15"/>
  <c r="Q1756" i="15"/>
  <c r="R1756" i="15"/>
  <c r="S1756" i="15"/>
  <c r="T1756" i="15"/>
  <c r="U1756" i="15"/>
  <c r="V1756" i="15"/>
  <c r="W1756" i="15"/>
  <c r="X1756" i="15"/>
  <c r="Y1756" i="15"/>
  <c r="Z1756" i="15"/>
  <c r="AA1756" i="15"/>
  <c r="P1757" i="15"/>
  <c r="Q1757" i="15"/>
  <c r="R1757" i="15"/>
  <c r="S1757" i="15"/>
  <c r="T1757" i="15"/>
  <c r="U1757" i="15"/>
  <c r="V1757" i="15"/>
  <c r="W1757" i="15"/>
  <c r="X1757" i="15"/>
  <c r="Y1757" i="15"/>
  <c r="Z1757" i="15"/>
  <c r="AA1757" i="15"/>
  <c r="P1758" i="15"/>
  <c r="Q1758" i="15"/>
  <c r="R1758" i="15"/>
  <c r="S1758" i="15"/>
  <c r="T1758" i="15"/>
  <c r="U1758" i="15"/>
  <c r="V1758" i="15"/>
  <c r="W1758" i="15"/>
  <c r="X1758" i="15"/>
  <c r="Y1758" i="15"/>
  <c r="Z1758" i="15"/>
  <c r="AA1758" i="15"/>
  <c r="P1759" i="15"/>
  <c r="Q1759" i="15"/>
  <c r="R1759" i="15"/>
  <c r="S1759" i="15"/>
  <c r="T1759" i="15"/>
  <c r="U1759" i="15"/>
  <c r="V1759" i="15"/>
  <c r="W1759" i="15"/>
  <c r="X1759" i="15"/>
  <c r="Y1759" i="15"/>
  <c r="Z1759" i="15"/>
  <c r="AA1759" i="15"/>
  <c r="P1760" i="15"/>
  <c r="Q1760" i="15"/>
  <c r="R1760" i="15"/>
  <c r="S1760" i="15"/>
  <c r="T1760" i="15"/>
  <c r="U1760" i="15"/>
  <c r="V1760" i="15"/>
  <c r="W1760" i="15"/>
  <c r="X1760" i="15"/>
  <c r="Y1760" i="15"/>
  <c r="Z1760" i="15"/>
  <c r="AA1760" i="15"/>
  <c r="P1761" i="15"/>
  <c r="Q1761" i="15"/>
  <c r="R1761" i="15"/>
  <c r="S1761" i="15"/>
  <c r="T1761" i="15"/>
  <c r="U1761" i="15"/>
  <c r="V1761" i="15"/>
  <c r="W1761" i="15"/>
  <c r="X1761" i="15"/>
  <c r="Y1761" i="15"/>
  <c r="Z1761" i="15"/>
  <c r="AA1761" i="15"/>
  <c r="P1762" i="15"/>
  <c r="Q1762" i="15"/>
  <c r="R1762" i="15"/>
  <c r="S1762" i="15"/>
  <c r="T1762" i="15"/>
  <c r="U1762" i="15"/>
  <c r="V1762" i="15"/>
  <c r="W1762" i="15"/>
  <c r="X1762" i="15"/>
  <c r="Y1762" i="15"/>
  <c r="Z1762" i="15"/>
  <c r="AA1762" i="15"/>
  <c r="P1763" i="15"/>
  <c r="Q1763" i="15"/>
  <c r="R1763" i="15"/>
  <c r="S1763" i="15"/>
  <c r="T1763" i="15"/>
  <c r="U1763" i="15"/>
  <c r="V1763" i="15"/>
  <c r="W1763" i="15"/>
  <c r="X1763" i="15"/>
  <c r="Y1763" i="15"/>
  <c r="Z1763" i="15"/>
  <c r="AA1763" i="15"/>
  <c r="P1764" i="15"/>
  <c r="Q1764" i="15"/>
  <c r="R1764" i="15"/>
  <c r="S1764" i="15"/>
  <c r="T1764" i="15"/>
  <c r="U1764" i="15"/>
  <c r="V1764" i="15"/>
  <c r="W1764" i="15"/>
  <c r="X1764" i="15"/>
  <c r="Y1764" i="15"/>
  <c r="Z1764" i="15"/>
  <c r="AA1764" i="15"/>
  <c r="P1765" i="15"/>
  <c r="Q1765" i="15"/>
  <c r="R1765" i="15"/>
  <c r="S1765" i="15"/>
  <c r="T1765" i="15"/>
  <c r="U1765" i="15"/>
  <c r="V1765" i="15"/>
  <c r="W1765" i="15"/>
  <c r="X1765" i="15"/>
  <c r="Y1765" i="15"/>
  <c r="Z1765" i="15"/>
  <c r="AA1765" i="15"/>
  <c r="P1766" i="15"/>
  <c r="Q1766" i="15"/>
  <c r="R1766" i="15"/>
  <c r="S1766" i="15"/>
  <c r="T1766" i="15"/>
  <c r="U1766" i="15"/>
  <c r="V1766" i="15"/>
  <c r="W1766" i="15"/>
  <c r="X1766" i="15"/>
  <c r="Y1766" i="15"/>
  <c r="Z1766" i="15"/>
  <c r="AA1766" i="15"/>
  <c r="P1767" i="15"/>
  <c r="Q1767" i="15"/>
  <c r="R1767" i="15"/>
  <c r="S1767" i="15"/>
  <c r="T1767" i="15"/>
  <c r="U1767" i="15"/>
  <c r="V1767" i="15"/>
  <c r="W1767" i="15"/>
  <c r="X1767" i="15"/>
  <c r="Y1767" i="15"/>
  <c r="Z1767" i="15"/>
  <c r="AA1767" i="15"/>
  <c r="P1768" i="15"/>
  <c r="Q1768" i="15"/>
  <c r="R1768" i="15"/>
  <c r="S1768" i="15"/>
  <c r="T1768" i="15"/>
  <c r="U1768" i="15"/>
  <c r="V1768" i="15"/>
  <c r="W1768" i="15"/>
  <c r="X1768" i="15"/>
  <c r="Y1768" i="15"/>
  <c r="Z1768" i="15"/>
  <c r="AA1768" i="15"/>
  <c r="P1769" i="15"/>
  <c r="Q1769" i="15"/>
  <c r="R1769" i="15"/>
  <c r="S1769" i="15"/>
  <c r="T1769" i="15"/>
  <c r="U1769" i="15"/>
  <c r="V1769" i="15"/>
  <c r="W1769" i="15"/>
  <c r="X1769" i="15"/>
  <c r="Y1769" i="15"/>
  <c r="Z1769" i="15"/>
  <c r="AA1769" i="15"/>
  <c r="P1770" i="15"/>
  <c r="Q1770" i="15"/>
  <c r="R1770" i="15"/>
  <c r="S1770" i="15"/>
  <c r="T1770" i="15"/>
  <c r="U1770" i="15"/>
  <c r="V1770" i="15"/>
  <c r="W1770" i="15"/>
  <c r="X1770" i="15"/>
  <c r="Y1770" i="15"/>
  <c r="Z1770" i="15"/>
  <c r="AA1770" i="15"/>
  <c r="P1771" i="15"/>
  <c r="Q1771" i="15"/>
  <c r="R1771" i="15"/>
  <c r="S1771" i="15"/>
  <c r="T1771" i="15"/>
  <c r="U1771" i="15"/>
  <c r="V1771" i="15"/>
  <c r="W1771" i="15"/>
  <c r="X1771" i="15"/>
  <c r="Y1771" i="15"/>
  <c r="Z1771" i="15"/>
  <c r="AA1771" i="15"/>
  <c r="P1772" i="15"/>
  <c r="Q1772" i="15"/>
  <c r="R1772" i="15"/>
  <c r="S1772" i="15"/>
  <c r="T1772" i="15"/>
  <c r="U1772" i="15"/>
  <c r="V1772" i="15"/>
  <c r="W1772" i="15"/>
  <c r="X1772" i="15"/>
  <c r="Y1772" i="15"/>
  <c r="Z1772" i="15"/>
  <c r="AA1772" i="15"/>
  <c r="P1773" i="15"/>
  <c r="Q1773" i="15"/>
  <c r="R1773" i="15"/>
  <c r="S1773" i="15"/>
  <c r="T1773" i="15"/>
  <c r="U1773" i="15"/>
  <c r="V1773" i="15"/>
  <c r="W1773" i="15"/>
  <c r="X1773" i="15"/>
  <c r="Y1773" i="15"/>
  <c r="Z1773" i="15"/>
  <c r="AA1773" i="15"/>
  <c r="P1774" i="15"/>
  <c r="Q1774" i="15"/>
  <c r="R1774" i="15"/>
  <c r="S1774" i="15"/>
  <c r="T1774" i="15"/>
  <c r="U1774" i="15"/>
  <c r="V1774" i="15"/>
  <c r="W1774" i="15"/>
  <c r="X1774" i="15"/>
  <c r="Y1774" i="15"/>
  <c r="Z1774" i="15"/>
  <c r="AA1774" i="15"/>
  <c r="P1775" i="15"/>
  <c r="Q1775" i="15"/>
  <c r="R1775" i="15"/>
  <c r="S1775" i="15"/>
  <c r="T1775" i="15"/>
  <c r="U1775" i="15"/>
  <c r="V1775" i="15"/>
  <c r="W1775" i="15"/>
  <c r="X1775" i="15"/>
  <c r="Y1775" i="15"/>
  <c r="Z1775" i="15"/>
  <c r="AA1775" i="15"/>
  <c r="P1776" i="15"/>
  <c r="Q1776" i="15"/>
  <c r="R1776" i="15"/>
  <c r="S1776" i="15"/>
  <c r="T1776" i="15"/>
  <c r="U1776" i="15"/>
  <c r="V1776" i="15"/>
  <c r="W1776" i="15"/>
  <c r="X1776" i="15"/>
  <c r="Y1776" i="15"/>
  <c r="Z1776" i="15"/>
  <c r="AA1776" i="15"/>
  <c r="P1777" i="15"/>
  <c r="Q1777" i="15"/>
  <c r="R1777" i="15"/>
  <c r="S1777" i="15"/>
  <c r="T1777" i="15"/>
  <c r="U1777" i="15"/>
  <c r="V1777" i="15"/>
  <c r="W1777" i="15"/>
  <c r="X1777" i="15"/>
  <c r="Y1777" i="15"/>
  <c r="Z1777" i="15"/>
  <c r="AA1777" i="15"/>
  <c r="P1778" i="15"/>
  <c r="Q1778" i="15"/>
  <c r="R1778" i="15"/>
  <c r="S1778" i="15"/>
  <c r="T1778" i="15"/>
  <c r="U1778" i="15"/>
  <c r="V1778" i="15"/>
  <c r="W1778" i="15"/>
  <c r="X1778" i="15"/>
  <c r="Y1778" i="15"/>
  <c r="Z1778" i="15"/>
  <c r="AA1778" i="15"/>
  <c r="P1779" i="15"/>
  <c r="Q1779" i="15"/>
  <c r="R1779" i="15"/>
  <c r="S1779" i="15"/>
  <c r="T1779" i="15"/>
  <c r="U1779" i="15"/>
  <c r="V1779" i="15"/>
  <c r="W1779" i="15"/>
  <c r="X1779" i="15"/>
  <c r="Y1779" i="15"/>
  <c r="Z1779" i="15"/>
  <c r="AA1779" i="15"/>
  <c r="P1780" i="15"/>
  <c r="Q1780" i="15"/>
  <c r="R1780" i="15"/>
  <c r="S1780" i="15"/>
  <c r="T1780" i="15"/>
  <c r="U1780" i="15"/>
  <c r="V1780" i="15"/>
  <c r="W1780" i="15"/>
  <c r="X1780" i="15"/>
  <c r="Y1780" i="15"/>
  <c r="Z1780" i="15"/>
  <c r="AA1780" i="15"/>
  <c r="P1781" i="15"/>
  <c r="Q1781" i="15"/>
  <c r="R1781" i="15"/>
  <c r="S1781" i="15"/>
  <c r="T1781" i="15"/>
  <c r="U1781" i="15"/>
  <c r="V1781" i="15"/>
  <c r="W1781" i="15"/>
  <c r="X1781" i="15"/>
  <c r="Y1781" i="15"/>
  <c r="Z1781" i="15"/>
  <c r="AA1781" i="15"/>
  <c r="P1782" i="15"/>
  <c r="Q1782" i="15"/>
  <c r="R1782" i="15"/>
  <c r="S1782" i="15"/>
  <c r="T1782" i="15"/>
  <c r="U1782" i="15"/>
  <c r="V1782" i="15"/>
  <c r="W1782" i="15"/>
  <c r="X1782" i="15"/>
  <c r="Y1782" i="15"/>
  <c r="Z1782" i="15"/>
  <c r="AA1782" i="15"/>
  <c r="P1783" i="15"/>
  <c r="Q1783" i="15"/>
  <c r="R1783" i="15"/>
  <c r="S1783" i="15"/>
  <c r="T1783" i="15"/>
  <c r="U1783" i="15"/>
  <c r="V1783" i="15"/>
  <c r="W1783" i="15"/>
  <c r="X1783" i="15"/>
  <c r="Y1783" i="15"/>
  <c r="Z1783" i="15"/>
  <c r="AA1783" i="15"/>
  <c r="P1784" i="15"/>
  <c r="Q1784" i="15"/>
  <c r="R1784" i="15"/>
  <c r="S1784" i="15"/>
  <c r="T1784" i="15"/>
  <c r="U1784" i="15"/>
  <c r="V1784" i="15"/>
  <c r="W1784" i="15"/>
  <c r="X1784" i="15"/>
  <c r="Y1784" i="15"/>
  <c r="Z1784" i="15"/>
  <c r="AA1784" i="15"/>
  <c r="P1785" i="15"/>
  <c r="Q1785" i="15"/>
  <c r="R1785" i="15"/>
  <c r="S1785" i="15"/>
  <c r="T1785" i="15"/>
  <c r="U1785" i="15"/>
  <c r="V1785" i="15"/>
  <c r="W1785" i="15"/>
  <c r="X1785" i="15"/>
  <c r="Y1785" i="15"/>
  <c r="Z1785" i="15"/>
  <c r="AA1785" i="15"/>
  <c r="P1786" i="15"/>
  <c r="Q1786" i="15"/>
  <c r="R1786" i="15"/>
  <c r="S1786" i="15"/>
  <c r="T1786" i="15"/>
  <c r="U1786" i="15"/>
  <c r="V1786" i="15"/>
  <c r="W1786" i="15"/>
  <c r="X1786" i="15"/>
  <c r="Y1786" i="15"/>
  <c r="Z1786" i="15"/>
  <c r="AA1786" i="15"/>
  <c r="P1787" i="15"/>
  <c r="Q1787" i="15"/>
  <c r="R1787" i="15"/>
  <c r="S1787" i="15"/>
  <c r="T1787" i="15"/>
  <c r="U1787" i="15"/>
  <c r="V1787" i="15"/>
  <c r="W1787" i="15"/>
  <c r="X1787" i="15"/>
  <c r="Y1787" i="15"/>
  <c r="Z1787" i="15"/>
  <c r="AA1787" i="15"/>
  <c r="P1788" i="15"/>
  <c r="Q1788" i="15"/>
  <c r="R1788" i="15"/>
  <c r="S1788" i="15"/>
  <c r="T1788" i="15"/>
  <c r="U1788" i="15"/>
  <c r="V1788" i="15"/>
  <c r="W1788" i="15"/>
  <c r="X1788" i="15"/>
  <c r="Y1788" i="15"/>
  <c r="Z1788" i="15"/>
  <c r="AA1788" i="15"/>
  <c r="P1789" i="15"/>
  <c r="Q1789" i="15"/>
  <c r="R1789" i="15"/>
  <c r="S1789" i="15"/>
  <c r="T1789" i="15"/>
  <c r="U1789" i="15"/>
  <c r="V1789" i="15"/>
  <c r="W1789" i="15"/>
  <c r="X1789" i="15"/>
  <c r="Y1789" i="15"/>
  <c r="Z1789" i="15"/>
  <c r="AA1789" i="15"/>
  <c r="P1790" i="15"/>
  <c r="Q1790" i="15"/>
  <c r="R1790" i="15"/>
  <c r="S1790" i="15"/>
  <c r="T1790" i="15"/>
  <c r="U1790" i="15"/>
  <c r="V1790" i="15"/>
  <c r="W1790" i="15"/>
  <c r="X1790" i="15"/>
  <c r="Y1790" i="15"/>
  <c r="Z1790" i="15"/>
  <c r="AA1790" i="15"/>
  <c r="P1791" i="15"/>
  <c r="Q1791" i="15"/>
  <c r="R1791" i="15"/>
  <c r="S1791" i="15"/>
  <c r="T1791" i="15"/>
  <c r="U1791" i="15"/>
  <c r="V1791" i="15"/>
  <c r="W1791" i="15"/>
  <c r="X1791" i="15"/>
  <c r="Y1791" i="15"/>
  <c r="Z1791" i="15"/>
  <c r="AA1791" i="15"/>
  <c r="P1792" i="15"/>
  <c r="Q1792" i="15"/>
  <c r="R1792" i="15"/>
  <c r="S1792" i="15"/>
  <c r="T1792" i="15"/>
  <c r="U1792" i="15"/>
  <c r="V1792" i="15"/>
  <c r="W1792" i="15"/>
  <c r="X1792" i="15"/>
  <c r="Y1792" i="15"/>
  <c r="Z1792" i="15"/>
  <c r="AA1792" i="15"/>
  <c r="P1793" i="15"/>
  <c r="Q1793" i="15"/>
  <c r="R1793" i="15"/>
  <c r="S1793" i="15"/>
  <c r="T1793" i="15"/>
  <c r="U1793" i="15"/>
  <c r="V1793" i="15"/>
  <c r="W1793" i="15"/>
  <c r="X1793" i="15"/>
  <c r="Y1793" i="15"/>
  <c r="Z1793" i="15"/>
  <c r="AA1793" i="15"/>
  <c r="P1794" i="15"/>
  <c r="Q1794" i="15"/>
  <c r="R1794" i="15"/>
  <c r="S1794" i="15"/>
  <c r="T1794" i="15"/>
  <c r="U1794" i="15"/>
  <c r="V1794" i="15"/>
  <c r="W1794" i="15"/>
  <c r="X1794" i="15"/>
  <c r="Y1794" i="15"/>
  <c r="Z1794" i="15"/>
  <c r="AA1794" i="15"/>
  <c r="P1795" i="15"/>
  <c r="Q1795" i="15"/>
  <c r="R1795" i="15"/>
  <c r="S1795" i="15"/>
  <c r="T1795" i="15"/>
  <c r="U1795" i="15"/>
  <c r="V1795" i="15"/>
  <c r="W1795" i="15"/>
  <c r="X1795" i="15"/>
  <c r="Y1795" i="15"/>
  <c r="Z1795" i="15"/>
  <c r="AA1795" i="15"/>
  <c r="P1796" i="15"/>
  <c r="Q1796" i="15"/>
  <c r="R1796" i="15"/>
  <c r="S1796" i="15"/>
  <c r="T1796" i="15"/>
  <c r="U1796" i="15"/>
  <c r="V1796" i="15"/>
  <c r="W1796" i="15"/>
  <c r="X1796" i="15"/>
  <c r="Y1796" i="15"/>
  <c r="Z1796" i="15"/>
  <c r="AA1796" i="15"/>
  <c r="P1797" i="15"/>
  <c r="Q1797" i="15"/>
  <c r="R1797" i="15"/>
  <c r="S1797" i="15"/>
  <c r="T1797" i="15"/>
  <c r="U1797" i="15"/>
  <c r="V1797" i="15"/>
  <c r="W1797" i="15"/>
  <c r="X1797" i="15"/>
  <c r="Y1797" i="15"/>
  <c r="Z1797" i="15"/>
  <c r="AA1797" i="15"/>
  <c r="P1798" i="15"/>
  <c r="Q1798" i="15"/>
  <c r="R1798" i="15"/>
  <c r="S1798" i="15"/>
  <c r="T1798" i="15"/>
  <c r="U1798" i="15"/>
  <c r="V1798" i="15"/>
  <c r="W1798" i="15"/>
  <c r="X1798" i="15"/>
  <c r="Y1798" i="15"/>
  <c r="Z1798" i="15"/>
  <c r="AA1798" i="15"/>
  <c r="P1799" i="15"/>
  <c r="Q1799" i="15"/>
  <c r="R1799" i="15"/>
  <c r="S1799" i="15"/>
  <c r="T1799" i="15"/>
  <c r="U1799" i="15"/>
  <c r="V1799" i="15"/>
  <c r="W1799" i="15"/>
  <c r="X1799" i="15"/>
  <c r="Y1799" i="15"/>
  <c r="Z1799" i="15"/>
  <c r="AA1799" i="15"/>
  <c r="P1800" i="15"/>
  <c r="Q1800" i="15"/>
  <c r="R1800" i="15"/>
  <c r="S1800" i="15"/>
  <c r="T1800" i="15"/>
  <c r="U1800" i="15"/>
  <c r="V1800" i="15"/>
  <c r="W1800" i="15"/>
  <c r="X1800" i="15"/>
  <c r="Y1800" i="15"/>
  <c r="Z1800" i="15"/>
  <c r="AA1800" i="15"/>
  <c r="P1801" i="15"/>
  <c r="Q1801" i="15"/>
  <c r="R1801" i="15"/>
  <c r="S1801" i="15"/>
  <c r="T1801" i="15"/>
  <c r="U1801" i="15"/>
  <c r="V1801" i="15"/>
  <c r="W1801" i="15"/>
  <c r="X1801" i="15"/>
  <c r="Y1801" i="15"/>
  <c r="Z1801" i="15"/>
  <c r="AA1801" i="15"/>
  <c r="P1802" i="15"/>
  <c r="Q1802" i="15"/>
  <c r="R1802" i="15"/>
  <c r="S1802" i="15"/>
  <c r="T1802" i="15"/>
  <c r="U1802" i="15"/>
  <c r="V1802" i="15"/>
  <c r="W1802" i="15"/>
  <c r="X1802" i="15"/>
  <c r="Y1802" i="15"/>
  <c r="Z1802" i="15"/>
  <c r="AA1802" i="15"/>
  <c r="P1803" i="15"/>
  <c r="Q1803" i="15"/>
  <c r="R1803" i="15"/>
  <c r="S1803" i="15"/>
  <c r="T1803" i="15"/>
  <c r="U1803" i="15"/>
  <c r="V1803" i="15"/>
  <c r="W1803" i="15"/>
  <c r="X1803" i="15"/>
  <c r="Y1803" i="15"/>
  <c r="Z1803" i="15"/>
  <c r="AA1803" i="15"/>
  <c r="P1804" i="15"/>
  <c r="Q1804" i="15"/>
  <c r="R1804" i="15"/>
  <c r="S1804" i="15"/>
  <c r="T1804" i="15"/>
  <c r="U1804" i="15"/>
  <c r="V1804" i="15"/>
  <c r="W1804" i="15"/>
  <c r="X1804" i="15"/>
  <c r="Y1804" i="15"/>
  <c r="Z1804" i="15"/>
  <c r="AA1804" i="15"/>
  <c r="P1805" i="15"/>
  <c r="Q1805" i="15"/>
  <c r="R1805" i="15"/>
  <c r="S1805" i="15"/>
  <c r="T1805" i="15"/>
  <c r="U1805" i="15"/>
  <c r="V1805" i="15"/>
  <c r="W1805" i="15"/>
  <c r="X1805" i="15"/>
  <c r="Y1805" i="15"/>
  <c r="Z1805" i="15"/>
  <c r="AA1805" i="15"/>
  <c r="P1806" i="15"/>
  <c r="Q1806" i="15"/>
  <c r="R1806" i="15"/>
  <c r="S1806" i="15"/>
  <c r="T1806" i="15"/>
  <c r="U1806" i="15"/>
  <c r="V1806" i="15"/>
  <c r="W1806" i="15"/>
  <c r="X1806" i="15"/>
  <c r="Y1806" i="15"/>
  <c r="Z1806" i="15"/>
  <c r="AA1806" i="15"/>
  <c r="P1807" i="15"/>
  <c r="Q1807" i="15"/>
  <c r="R1807" i="15"/>
  <c r="S1807" i="15"/>
  <c r="T1807" i="15"/>
  <c r="U1807" i="15"/>
  <c r="V1807" i="15"/>
  <c r="W1807" i="15"/>
  <c r="X1807" i="15"/>
  <c r="Y1807" i="15"/>
  <c r="Z1807" i="15"/>
  <c r="AA1807" i="15"/>
  <c r="P1808" i="15"/>
  <c r="Q1808" i="15"/>
  <c r="R1808" i="15"/>
  <c r="S1808" i="15"/>
  <c r="T1808" i="15"/>
  <c r="U1808" i="15"/>
  <c r="V1808" i="15"/>
  <c r="W1808" i="15"/>
  <c r="X1808" i="15"/>
  <c r="Y1808" i="15"/>
  <c r="Z1808" i="15"/>
  <c r="AA1808" i="15"/>
  <c r="P1809" i="15"/>
  <c r="Q1809" i="15"/>
  <c r="R1809" i="15"/>
  <c r="S1809" i="15"/>
  <c r="T1809" i="15"/>
  <c r="U1809" i="15"/>
  <c r="V1809" i="15"/>
  <c r="W1809" i="15"/>
  <c r="X1809" i="15"/>
  <c r="Y1809" i="15"/>
  <c r="Z1809" i="15"/>
  <c r="AA1809" i="15"/>
  <c r="P1810" i="15"/>
  <c r="Q1810" i="15"/>
  <c r="R1810" i="15"/>
  <c r="S1810" i="15"/>
  <c r="T1810" i="15"/>
  <c r="U1810" i="15"/>
  <c r="V1810" i="15"/>
  <c r="W1810" i="15"/>
  <c r="X1810" i="15"/>
  <c r="Y1810" i="15"/>
  <c r="Z1810" i="15"/>
  <c r="AA1810" i="15"/>
  <c r="P1811" i="15"/>
  <c r="Q1811" i="15"/>
  <c r="R1811" i="15"/>
  <c r="S1811" i="15"/>
  <c r="T1811" i="15"/>
  <c r="U1811" i="15"/>
  <c r="V1811" i="15"/>
  <c r="W1811" i="15"/>
  <c r="X1811" i="15"/>
  <c r="Y1811" i="15"/>
  <c r="Z1811" i="15"/>
  <c r="AA1811" i="15"/>
  <c r="P1812" i="15"/>
  <c r="Q1812" i="15"/>
  <c r="R1812" i="15"/>
  <c r="S1812" i="15"/>
  <c r="T1812" i="15"/>
  <c r="U1812" i="15"/>
  <c r="V1812" i="15"/>
  <c r="W1812" i="15"/>
  <c r="X1812" i="15"/>
  <c r="Y1812" i="15"/>
  <c r="Z1812" i="15"/>
  <c r="AA1812" i="15"/>
  <c r="P1813" i="15"/>
  <c r="Q1813" i="15"/>
  <c r="R1813" i="15"/>
  <c r="S1813" i="15"/>
  <c r="T1813" i="15"/>
  <c r="U1813" i="15"/>
  <c r="V1813" i="15"/>
  <c r="W1813" i="15"/>
  <c r="X1813" i="15"/>
  <c r="Y1813" i="15"/>
  <c r="Z1813" i="15"/>
  <c r="AA1813" i="15"/>
  <c r="P1814" i="15"/>
  <c r="Q1814" i="15"/>
  <c r="R1814" i="15"/>
  <c r="S1814" i="15"/>
  <c r="T1814" i="15"/>
  <c r="U1814" i="15"/>
  <c r="V1814" i="15"/>
  <c r="W1814" i="15"/>
  <c r="X1814" i="15"/>
  <c r="Y1814" i="15"/>
  <c r="Z1814" i="15"/>
  <c r="AA1814" i="15"/>
  <c r="P1815" i="15"/>
  <c r="Q1815" i="15"/>
  <c r="R1815" i="15"/>
  <c r="S1815" i="15"/>
  <c r="T1815" i="15"/>
  <c r="U1815" i="15"/>
  <c r="V1815" i="15"/>
  <c r="W1815" i="15"/>
  <c r="X1815" i="15"/>
  <c r="Y1815" i="15"/>
  <c r="Z1815" i="15"/>
  <c r="AA1815" i="15"/>
  <c r="P1816" i="15"/>
  <c r="Q1816" i="15"/>
  <c r="R1816" i="15"/>
  <c r="S1816" i="15"/>
  <c r="T1816" i="15"/>
  <c r="U1816" i="15"/>
  <c r="V1816" i="15"/>
  <c r="W1816" i="15"/>
  <c r="X1816" i="15"/>
  <c r="Y1816" i="15"/>
  <c r="Z1816" i="15"/>
  <c r="AA1816" i="15"/>
  <c r="P1817" i="15"/>
  <c r="Q1817" i="15"/>
  <c r="R1817" i="15"/>
  <c r="S1817" i="15"/>
  <c r="T1817" i="15"/>
  <c r="U1817" i="15"/>
  <c r="V1817" i="15"/>
  <c r="W1817" i="15"/>
  <c r="X1817" i="15"/>
  <c r="Y1817" i="15"/>
  <c r="Z1817" i="15"/>
  <c r="AA1817" i="15"/>
  <c r="P1818" i="15"/>
  <c r="Q1818" i="15"/>
  <c r="R1818" i="15"/>
  <c r="S1818" i="15"/>
  <c r="T1818" i="15"/>
  <c r="U1818" i="15"/>
  <c r="V1818" i="15"/>
  <c r="W1818" i="15"/>
  <c r="X1818" i="15"/>
  <c r="Y1818" i="15"/>
  <c r="Z1818" i="15"/>
  <c r="AA1818" i="15"/>
  <c r="P1819" i="15"/>
  <c r="Q1819" i="15"/>
  <c r="R1819" i="15"/>
  <c r="S1819" i="15"/>
  <c r="T1819" i="15"/>
  <c r="U1819" i="15"/>
  <c r="V1819" i="15"/>
  <c r="W1819" i="15"/>
  <c r="X1819" i="15"/>
  <c r="Y1819" i="15"/>
  <c r="Z1819" i="15"/>
  <c r="AA1819" i="15"/>
  <c r="P1820" i="15"/>
  <c r="Q1820" i="15"/>
  <c r="R1820" i="15"/>
  <c r="S1820" i="15"/>
  <c r="T1820" i="15"/>
  <c r="U1820" i="15"/>
  <c r="V1820" i="15"/>
  <c r="W1820" i="15"/>
  <c r="X1820" i="15"/>
  <c r="Y1820" i="15"/>
  <c r="Z1820" i="15"/>
  <c r="AA1820" i="15"/>
  <c r="P1821" i="15"/>
  <c r="Q1821" i="15"/>
  <c r="R1821" i="15"/>
  <c r="S1821" i="15"/>
  <c r="T1821" i="15"/>
  <c r="U1821" i="15"/>
  <c r="V1821" i="15"/>
  <c r="W1821" i="15"/>
  <c r="X1821" i="15"/>
  <c r="Y1821" i="15"/>
  <c r="Z1821" i="15"/>
  <c r="AA1821" i="15"/>
  <c r="P1822" i="15"/>
  <c r="Q1822" i="15"/>
  <c r="R1822" i="15"/>
  <c r="S1822" i="15"/>
  <c r="T1822" i="15"/>
  <c r="U1822" i="15"/>
  <c r="V1822" i="15"/>
  <c r="W1822" i="15"/>
  <c r="X1822" i="15"/>
  <c r="Y1822" i="15"/>
  <c r="Z1822" i="15"/>
  <c r="AA1822" i="15"/>
  <c r="P1823" i="15"/>
  <c r="Q1823" i="15"/>
  <c r="R1823" i="15"/>
  <c r="S1823" i="15"/>
  <c r="T1823" i="15"/>
  <c r="U1823" i="15"/>
  <c r="V1823" i="15"/>
  <c r="W1823" i="15"/>
  <c r="X1823" i="15"/>
  <c r="Y1823" i="15"/>
  <c r="Z1823" i="15"/>
  <c r="AA1823" i="15"/>
  <c r="P1824" i="15"/>
  <c r="Q1824" i="15"/>
  <c r="R1824" i="15"/>
  <c r="S1824" i="15"/>
  <c r="T1824" i="15"/>
  <c r="U1824" i="15"/>
  <c r="V1824" i="15"/>
  <c r="W1824" i="15"/>
  <c r="X1824" i="15"/>
  <c r="Y1824" i="15"/>
  <c r="Z1824" i="15"/>
  <c r="AA1824" i="15"/>
  <c r="P1825" i="15"/>
  <c r="Q1825" i="15"/>
  <c r="R1825" i="15"/>
  <c r="S1825" i="15"/>
  <c r="T1825" i="15"/>
  <c r="U1825" i="15"/>
  <c r="V1825" i="15"/>
  <c r="W1825" i="15"/>
  <c r="X1825" i="15"/>
  <c r="Y1825" i="15"/>
  <c r="Z1825" i="15"/>
  <c r="AA1825" i="15"/>
  <c r="P1826" i="15"/>
  <c r="Q1826" i="15"/>
  <c r="R1826" i="15"/>
  <c r="S1826" i="15"/>
  <c r="T1826" i="15"/>
  <c r="U1826" i="15"/>
  <c r="V1826" i="15"/>
  <c r="W1826" i="15"/>
  <c r="X1826" i="15"/>
  <c r="Y1826" i="15"/>
  <c r="Z1826" i="15"/>
  <c r="AA1826" i="15"/>
  <c r="P1827" i="15"/>
  <c r="Q1827" i="15"/>
  <c r="R1827" i="15"/>
  <c r="S1827" i="15"/>
  <c r="T1827" i="15"/>
  <c r="U1827" i="15"/>
  <c r="V1827" i="15"/>
  <c r="W1827" i="15"/>
  <c r="X1827" i="15"/>
  <c r="Y1827" i="15"/>
  <c r="Z1827" i="15"/>
  <c r="AA1827" i="15"/>
  <c r="P1828" i="15"/>
  <c r="Q1828" i="15"/>
  <c r="R1828" i="15"/>
  <c r="S1828" i="15"/>
  <c r="T1828" i="15"/>
  <c r="U1828" i="15"/>
  <c r="V1828" i="15"/>
  <c r="W1828" i="15"/>
  <c r="X1828" i="15"/>
  <c r="Y1828" i="15"/>
  <c r="Z1828" i="15"/>
  <c r="AA1828" i="15"/>
  <c r="P1829" i="15"/>
  <c r="Q1829" i="15"/>
  <c r="R1829" i="15"/>
  <c r="S1829" i="15"/>
  <c r="T1829" i="15"/>
  <c r="U1829" i="15"/>
  <c r="V1829" i="15"/>
  <c r="W1829" i="15"/>
  <c r="X1829" i="15"/>
  <c r="Y1829" i="15"/>
  <c r="Z1829" i="15"/>
  <c r="AA1829" i="15"/>
  <c r="P1830" i="15"/>
  <c r="Q1830" i="15"/>
  <c r="R1830" i="15"/>
  <c r="S1830" i="15"/>
  <c r="T1830" i="15"/>
  <c r="U1830" i="15"/>
  <c r="V1830" i="15"/>
  <c r="W1830" i="15"/>
  <c r="X1830" i="15"/>
  <c r="Y1830" i="15"/>
  <c r="Z1830" i="15"/>
  <c r="AA1830" i="15"/>
  <c r="P1831" i="15"/>
  <c r="Q1831" i="15"/>
  <c r="R1831" i="15"/>
  <c r="S1831" i="15"/>
  <c r="T1831" i="15"/>
  <c r="U1831" i="15"/>
  <c r="V1831" i="15"/>
  <c r="W1831" i="15"/>
  <c r="X1831" i="15"/>
  <c r="Y1831" i="15"/>
  <c r="Z1831" i="15"/>
  <c r="AA1831" i="15"/>
  <c r="P1832" i="15"/>
  <c r="Q1832" i="15"/>
  <c r="R1832" i="15"/>
  <c r="S1832" i="15"/>
  <c r="T1832" i="15"/>
  <c r="U1832" i="15"/>
  <c r="V1832" i="15"/>
  <c r="W1832" i="15"/>
  <c r="X1832" i="15"/>
  <c r="Y1832" i="15"/>
  <c r="Z1832" i="15"/>
  <c r="AA1832" i="15"/>
  <c r="P1833" i="15"/>
  <c r="Q1833" i="15"/>
  <c r="R1833" i="15"/>
  <c r="S1833" i="15"/>
  <c r="T1833" i="15"/>
  <c r="U1833" i="15"/>
  <c r="V1833" i="15"/>
  <c r="W1833" i="15"/>
  <c r="X1833" i="15"/>
  <c r="Y1833" i="15"/>
  <c r="Z1833" i="15"/>
  <c r="AA1833" i="15"/>
  <c r="P1834" i="15"/>
  <c r="Q1834" i="15"/>
  <c r="R1834" i="15"/>
  <c r="S1834" i="15"/>
  <c r="T1834" i="15"/>
  <c r="U1834" i="15"/>
  <c r="V1834" i="15"/>
  <c r="W1834" i="15"/>
  <c r="X1834" i="15"/>
  <c r="Y1834" i="15"/>
  <c r="Z1834" i="15"/>
  <c r="AA1834" i="15"/>
  <c r="P1835" i="15"/>
  <c r="Q1835" i="15"/>
  <c r="R1835" i="15"/>
  <c r="S1835" i="15"/>
  <c r="T1835" i="15"/>
  <c r="U1835" i="15"/>
  <c r="V1835" i="15"/>
  <c r="W1835" i="15"/>
  <c r="X1835" i="15"/>
  <c r="Y1835" i="15"/>
  <c r="Z1835" i="15"/>
  <c r="AA1835" i="15"/>
  <c r="P1836" i="15"/>
  <c r="Q1836" i="15"/>
  <c r="R1836" i="15"/>
  <c r="S1836" i="15"/>
  <c r="T1836" i="15"/>
  <c r="U1836" i="15"/>
  <c r="V1836" i="15"/>
  <c r="W1836" i="15"/>
  <c r="X1836" i="15"/>
  <c r="Y1836" i="15"/>
  <c r="Z1836" i="15"/>
  <c r="AA1836" i="15"/>
  <c r="P1837" i="15"/>
  <c r="Q1837" i="15"/>
  <c r="R1837" i="15"/>
  <c r="S1837" i="15"/>
  <c r="T1837" i="15"/>
  <c r="U1837" i="15"/>
  <c r="V1837" i="15"/>
  <c r="W1837" i="15"/>
  <c r="X1837" i="15"/>
  <c r="Y1837" i="15"/>
  <c r="Z1837" i="15"/>
  <c r="AA1837" i="15"/>
  <c r="P1838" i="15"/>
  <c r="Q1838" i="15"/>
  <c r="R1838" i="15"/>
  <c r="S1838" i="15"/>
  <c r="T1838" i="15"/>
  <c r="U1838" i="15"/>
  <c r="V1838" i="15"/>
  <c r="W1838" i="15"/>
  <c r="X1838" i="15"/>
  <c r="Y1838" i="15"/>
  <c r="Z1838" i="15"/>
  <c r="AA1838" i="15"/>
  <c r="P1839" i="15"/>
  <c r="Q1839" i="15"/>
  <c r="R1839" i="15"/>
  <c r="S1839" i="15"/>
  <c r="T1839" i="15"/>
  <c r="U1839" i="15"/>
  <c r="V1839" i="15"/>
  <c r="W1839" i="15"/>
  <c r="X1839" i="15"/>
  <c r="Y1839" i="15"/>
  <c r="Z1839" i="15"/>
  <c r="AA1839" i="15"/>
  <c r="P1840" i="15"/>
  <c r="Q1840" i="15"/>
  <c r="R1840" i="15"/>
  <c r="S1840" i="15"/>
  <c r="T1840" i="15"/>
  <c r="U1840" i="15"/>
  <c r="V1840" i="15"/>
  <c r="W1840" i="15"/>
  <c r="X1840" i="15"/>
  <c r="Y1840" i="15"/>
  <c r="Z1840" i="15"/>
  <c r="AA1840" i="15"/>
  <c r="P1841" i="15"/>
  <c r="Q1841" i="15"/>
  <c r="R1841" i="15"/>
  <c r="S1841" i="15"/>
  <c r="T1841" i="15"/>
  <c r="U1841" i="15"/>
  <c r="V1841" i="15"/>
  <c r="W1841" i="15"/>
  <c r="X1841" i="15"/>
  <c r="Y1841" i="15"/>
  <c r="Z1841" i="15"/>
  <c r="AA1841" i="15"/>
  <c r="P1842" i="15"/>
  <c r="Q1842" i="15"/>
  <c r="R1842" i="15"/>
  <c r="S1842" i="15"/>
  <c r="T1842" i="15"/>
  <c r="U1842" i="15"/>
  <c r="V1842" i="15"/>
  <c r="W1842" i="15"/>
  <c r="X1842" i="15"/>
  <c r="Y1842" i="15"/>
  <c r="Z1842" i="15"/>
  <c r="AA1842" i="15"/>
  <c r="P1843" i="15"/>
  <c r="Q1843" i="15"/>
  <c r="R1843" i="15"/>
  <c r="S1843" i="15"/>
  <c r="T1843" i="15"/>
  <c r="U1843" i="15"/>
  <c r="V1843" i="15"/>
  <c r="W1843" i="15"/>
  <c r="X1843" i="15"/>
  <c r="Y1843" i="15"/>
  <c r="Z1843" i="15"/>
  <c r="AA1843" i="15"/>
  <c r="P1844" i="15"/>
  <c r="Q1844" i="15"/>
  <c r="R1844" i="15"/>
  <c r="S1844" i="15"/>
  <c r="T1844" i="15"/>
  <c r="U1844" i="15"/>
  <c r="V1844" i="15"/>
  <c r="W1844" i="15"/>
  <c r="X1844" i="15"/>
  <c r="Y1844" i="15"/>
  <c r="Z1844" i="15"/>
  <c r="AA1844" i="15"/>
  <c r="P1845" i="15"/>
  <c r="Q1845" i="15"/>
  <c r="R1845" i="15"/>
  <c r="S1845" i="15"/>
  <c r="T1845" i="15"/>
  <c r="U1845" i="15"/>
  <c r="V1845" i="15"/>
  <c r="W1845" i="15"/>
  <c r="X1845" i="15"/>
  <c r="Y1845" i="15"/>
  <c r="Z1845" i="15"/>
  <c r="AA1845" i="15"/>
  <c r="P1846" i="15"/>
  <c r="Q1846" i="15"/>
  <c r="R1846" i="15"/>
  <c r="S1846" i="15"/>
  <c r="T1846" i="15"/>
  <c r="U1846" i="15"/>
  <c r="V1846" i="15"/>
  <c r="W1846" i="15"/>
  <c r="X1846" i="15"/>
  <c r="Y1846" i="15"/>
  <c r="Z1846" i="15"/>
  <c r="AA1846" i="15"/>
  <c r="P1847" i="15"/>
  <c r="Q1847" i="15"/>
  <c r="R1847" i="15"/>
  <c r="S1847" i="15"/>
  <c r="T1847" i="15"/>
  <c r="U1847" i="15"/>
  <c r="V1847" i="15"/>
  <c r="W1847" i="15"/>
  <c r="X1847" i="15"/>
  <c r="Y1847" i="15"/>
  <c r="Z1847" i="15"/>
  <c r="AA1847" i="15"/>
  <c r="P1848" i="15"/>
  <c r="Q1848" i="15"/>
  <c r="R1848" i="15"/>
  <c r="S1848" i="15"/>
  <c r="T1848" i="15"/>
  <c r="U1848" i="15"/>
  <c r="V1848" i="15"/>
  <c r="W1848" i="15"/>
  <c r="X1848" i="15"/>
  <c r="Y1848" i="15"/>
  <c r="Z1848" i="15"/>
  <c r="AA1848" i="15"/>
  <c r="P1849" i="15"/>
  <c r="Q1849" i="15"/>
  <c r="R1849" i="15"/>
  <c r="S1849" i="15"/>
  <c r="T1849" i="15"/>
  <c r="U1849" i="15"/>
  <c r="V1849" i="15"/>
  <c r="W1849" i="15"/>
  <c r="X1849" i="15"/>
  <c r="Y1849" i="15"/>
  <c r="Z1849" i="15"/>
  <c r="AA1849" i="15"/>
  <c r="P1850" i="15"/>
  <c r="Q1850" i="15"/>
  <c r="R1850" i="15"/>
  <c r="S1850" i="15"/>
  <c r="T1850" i="15"/>
  <c r="U1850" i="15"/>
  <c r="V1850" i="15"/>
  <c r="W1850" i="15"/>
  <c r="X1850" i="15"/>
  <c r="Y1850" i="15"/>
  <c r="Z1850" i="15"/>
  <c r="AA1850" i="15"/>
  <c r="P1851" i="15"/>
  <c r="Q1851" i="15"/>
  <c r="R1851" i="15"/>
  <c r="S1851" i="15"/>
  <c r="T1851" i="15"/>
  <c r="U1851" i="15"/>
  <c r="V1851" i="15"/>
  <c r="W1851" i="15"/>
  <c r="X1851" i="15"/>
  <c r="Y1851" i="15"/>
  <c r="Z1851" i="15"/>
  <c r="AA1851" i="15"/>
  <c r="P1852" i="15"/>
  <c r="Q1852" i="15"/>
  <c r="R1852" i="15"/>
  <c r="S1852" i="15"/>
  <c r="T1852" i="15"/>
  <c r="U1852" i="15"/>
  <c r="V1852" i="15"/>
  <c r="W1852" i="15"/>
  <c r="X1852" i="15"/>
  <c r="Y1852" i="15"/>
  <c r="Z1852" i="15"/>
  <c r="AA1852" i="15"/>
  <c r="P1853" i="15"/>
  <c r="Q1853" i="15"/>
  <c r="R1853" i="15"/>
  <c r="S1853" i="15"/>
  <c r="T1853" i="15"/>
  <c r="U1853" i="15"/>
  <c r="V1853" i="15"/>
  <c r="W1853" i="15"/>
  <c r="X1853" i="15"/>
  <c r="Y1853" i="15"/>
  <c r="Z1853" i="15"/>
  <c r="AA1853" i="15"/>
  <c r="P1854" i="15"/>
  <c r="Q1854" i="15"/>
  <c r="R1854" i="15"/>
  <c r="S1854" i="15"/>
  <c r="T1854" i="15"/>
  <c r="U1854" i="15"/>
  <c r="V1854" i="15"/>
  <c r="W1854" i="15"/>
  <c r="X1854" i="15"/>
  <c r="Y1854" i="15"/>
  <c r="Z1854" i="15"/>
  <c r="AA1854" i="15"/>
  <c r="P1855" i="15"/>
  <c r="Q1855" i="15"/>
  <c r="R1855" i="15"/>
  <c r="S1855" i="15"/>
  <c r="T1855" i="15"/>
  <c r="U1855" i="15"/>
  <c r="V1855" i="15"/>
  <c r="W1855" i="15"/>
  <c r="X1855" i="15"/>
  <c r="Y1855" i="15"/>
  <c r="Z1855" i="15"/>
  <c r="AA1855" i="15"/>
  <c r="P1856" i="15"/>
  <c r="Q1856" i="15"/>
  <c r="R1856" i="15"/>
  <c r="S1856" i="15"/>
  <c r="T1856" i="15"/>
  <c r="U1856" i="15"/>
  <c r="V1856" i="15"/>
  <c r="W1856" i="15"/>
  <c r="X1856" i="15"/>
  <c r="Y1856" i="15"/>
  <c r="Z1856" i="15"/>
  <c r="AA1856" i="15"/>
  <c r="P1857" i="15"/>
  <c r="Q1857" i="15"/>
  <c r="R1857" i="15"/>
  <c r="S1857" i="15"/>
  <c r="T1857" i="15"/>
  <c r="U1857" i="15"/>
  <c r="V1857" i="15"/>
  <c r="W1857" i="15"/>
  <c r="X1857" i="15"/>
  <c r="Y1857" i="15"/>
  <c r="Z1857" i="15"/>
  <c r="AA1857" i="15"/>
  <c r="P1858" i="15"/>
  <c r="Q1858" i="15"/>
  <c r="R1858" i="15"/>
  <c r="S1858" i="15"/>
  <c r="T1858" i="15"/>
  <c r="U1858" i="15"/>
  <c r="V1858" i="15"/>
  <c r="W1858" i="15"/>
  <c r="X1858" i="15"/>
  <c r="Y1858" i="15"/>
  <c r="Z1858" i="15"/>
  <c r="AA1858" i="15"/>
  <c r="P1859" i="15"/>
  <c r="Q1859" i="15"/>
  <c r="R1859" i="15"/>
  <c r="S1859" i="15"/>
  <c r="T1859" i="15"/>
  <c r="U1859" i="15"/>
  <c r="V1859" i="15"/>
  <c r="W1859" i="15"/>
  <c r="X1859" i="15"/>
  <c r="Y1859" i="15"/>
  <c r="Z1859" i="15"/>
  <c r="AA1859" i="15"/>
  <c r="P1860" i="15"/>
  <c r="Q1860" i="15"/>
  <c r="R1860" i="15"/>
  <c r="S1860" i="15"/>
  <c r="T1860" i="15"/>
  <c r="U1860" i="15"/>
  <c r="V1860" i="15"/>
  <c r="W1860" i="15"/>
  <c r="X1860" i="15"/>
  <c r="Y1860" i="15"/>
  <c r="Z1860" i="15"/>
  <c r="AA1860" i="15"/>
  <c r="P1861" i="15"/>
  <c r="Q1861" i="15"/>
  <c r="R1861" i="15"/>
  <c r="S1861" i="15"/>
  <c r="T1861" i="15"/>
  <c r="U1861" i="15"/>
  <c r="V1861" i="15"/>
  <c r="W1861" i="15"/>
  <c r="X1861" i="15"/>
  <c r="Y1861" i="15"/>
  <c r="Z1861" i="15"/>
  <c r="AA1861" i="15"/>
  <c r="P1862" i="15"/>
  <c r="Q1862" i="15"/>
  <c r="R1862" i="15"/>
  <c r="S1862" i="15"/>
  <c r="T1862" i="15"/>
  <c r="U1862" i="15"/>
  <c r="V1862" i="15"/>
  <c r="W1862" i="15"/>
  <c r="X1862" i="15"/>
  <c r="Y1862" i="15"/>
  <c r="Z1862" i="15"/>
  <c r="AA1862" i="15"/>
  <c r="P1863" i="15"/>
  <c r="Q1863" i="15"/>
  <c r="R1863" i="15"/>
  <c r="S1863" i="15"/>
  <c r="T1863" i="15"/>
  <c r="U1863" i="15"/>
  <c r="V1863" i="15"/>
  <c r="W1863" i="15"/>
  <c r="X1863" i="15"/>
  <c r="Y1863" i="15"/>
  <c r="Z1863" i="15"/>
  <c r="AA1863" i="15"/>
  <c r="P1864" i="15"/>
  <c r="Q1864" i="15"/>
  <c r="R1864" i="15"/>
  <c r="S1864" i="15"/>
  <c r="T1864" i="15"/>
  <c r="U1864" i="15"/>
  <c r="V1864" i="15"/>
  <c r="W1864" i="15"/>
  <c r="X1864" i="15"/>
  <c r="Y1864" i="15"/>
  <c r="Z1864" i="15"/>
  <c r="AA1864" i="15"/>
  <c r="P1865" i="15"/>
  <c r="Q1865" i="15"/>
  <c r="R1865" i="15"/>
  <c r="S1865" i="15"/>
  <c r="T1865" i="15"/>
  <c r="U1865" i="15"/>
  <c r="V1865" i="15"/>
  <c r="W1865" i="15"/>
  <c r="X1865" i="15"/>
  <c r="Y1865" i="15"/>
  <c r="Z1865" i="15"/>
  <c r="AA1865" i="15"/>
  <c r="P1866" i="15"/>
  <c r="Q1866" i="15"/>
  <c r="R1866" i="15"/>
  <c r="S1866" i="15"/>
  <c r="T1866" i="15"/>
  <c r="U1866" i="15"/>
  <c r="V1866" i="15"/>
  <c r="W1866" i="15"/>
  <c r="X1866" i="15"/>
  <c r="Y1866" i="15"/>
  <c r="Z1866" i="15"/>
  <c r="AA1866" i="15"/>
  <c r="P1867" i="15"/>
  <c r="Q1867" i="15"/>
  <c r="R1867" i="15"/>
  <c r="S1867" i="15"/>
  <c r="T1867" i="15"/>
  <c r="U1867" i="15"/>
  <c r="V1867" i="15"/>
  <c r="W1867" i="15"/>
  <c r="X1867" i="15"/>
  <c r="Y1867" i="15"/>
  <c r="Z1867" i="15"/>
  <c r="AA1867" i="15"/>
  <c r="P1868" i="15"/>
  <c r="Q1868" i="15"/>
  <c r="R1868" i="15"/>
  <c r="S1868" i="15"/>
  <c r="T1868" i="15"/>
  <c r="U1868" i="15"/>
  <c r="V1868" i="15"/>
  <c r="W1868" i="15"/>
  <c r="X1868" i="15"/>
  <c r="Y1868" i="15"/>
  <c r="Z1868" i="15"/>
  <c r="AA1868" i="15"/>
  <c r="P1869" i="15"/>
  <c r="Q1869" i="15"/>
  <c r="R1869" i="15"/>
  <c r="S1869" i="15"/>
  <c r="T1869" i="15"/>
  <c r="U1869" i="15"/>
  <c r="V1869" i="15"/>
  <c r="W1869" i="15"/>
  <c r="X1869" i="15"/>
  <c r="Y1869" i="15"/>
  <c r="Z1869" i="15"/>
  <c r="AA1869" i="15"/>
  <c r="P1870" i="15"/>
  <c r="Q1870" i="15"/>
  <c r="R1870" i="15"/>
  <c r="S1870" i="15"/>
  <c r="T1870" i="15"/>
  <c r="U1870" i="15"/>
  <c r="V1870" i="15"/>
  <c r="W1870" i="15"/>
  <c r="X1870" i="15"/>
  <c r="Y1870" i="15"/>
  <c r="Z1870" i="15"/>
  <c r="AA1870" i="15"/>
  <c r="P1871" i="15"/>
  <c r="Q1871" i="15"/>
  <c r="R1871" i="15"/>
  <c r="S1871" i="15"/>
  <c r="T1871" i="15"/>
  <c r="U1871" i="15"/>
  <c r="V1871" i="15"/>
  <c r="W1871" i="15"/>
  <c r="X1871" i="15"/>
  <c r="Y1871" i="15"/>
  <c r="Z1871" i="15"/>
  <c r="AA1871" i="15"/>
  <c r="P1872" i="15"/>
  <c r="Q1872" i="15"/>
  <c r="R1872" i="15"/>
  <c r="S1872" i="15"/>
  <c r="T1872" i="15"/>
  <c r="U1872" i="15"/>
  <c r="V1872" i="15"/>
  <c r="W1872" i="15"/>
  <c r="X1872" i="15"/>
  <c r="Y1872" i="15"/>
  <c r="Z1872" i="15"/>
  <c r="AA1872" i="15"/>
  <c r="P1873" i="15"/>
  <c r="Q1873" i="15"/>
  <c r="R1873" i="15"/>
  <c r="S1873" i="15"/>
  <c r="T1873" i="15"/>
  <c r="U1873" i="15"/>
  <c r="V1873" i="15"/>
  <c r="W1873" i="15"/>
  <c r="X1873" i="15"/>
  <c r="Y1873" i="15"/>
  <c r="Z1873" i="15"/>
  <c r="AA1873" i="15"/>
  <c r="P1874" i="15"/>
  <c r="Q1874" i="15"/>
  <c r="R1874" i="15"/>
  <c r="S1874" i="15"/>
  <c r="T1874" i="15"/>
  <c r="U1874" i="15"/>
  <c r="V1874" i="15"/>
  <c r="W1874" i="15"/>
  <c r="X1874" i="15"/>
  <c r="Y1874" i="15"/>
  <c r="Z1874" i="15"/>
  <c r="AA1874" i="15"/>
  <c r="P1875" i="15"/>
  <c r="Q1875" i="15"/>
  <c r="R1875" i="15"/>
  <c r="S1875" i="15"/>
  <c r="T1875" i="15"/>
  <c r="U1875" i="15"/>
  <c r="V1875" i="15"/>
  <c r="W1875" i="15"/>
  <c r="X1875" i="15"/>
  <c r="Y1875" i="15"/>
  <c r="Z1875" i="15"/>
  <c r="AA1875" i="15"/>
  <c r="P1876" i="15"/>
  <c r="Q1876" i="15"/>
  <c r="R1876" i="15"/>
  <c r="S1876" i="15"/>
  <c r="T1876" i="15"/>
  <c r="U1876" i="15"/>
  <c r="V1876" i="15"/>
  <c r="W1876" i="15"/>
  <c r="X1876" i="15"/>
  <c r="Y1876" i="15"/>
  <c r="Z1876" i="15"/>
  <c r="AA1876" i="15"/>
  <c r="P1877" i="15"/>
  <c r="Q1877" i="15"/>
  <c r="R1877" i="15"/>
  <c r="S1877" i="15"/>
  <c r="T1877" i="15"/>
  <c r="U1877" i="15"/>
  <c r="V1877" i="15"/>
  <c r="W1877" i="15"/>
  <c r="X1877" i="15"/>
  <c r="Y1877" i="15"/>
  <c r="Z1877" i="15"/>
  <c r="AA1877" i="15"/>
  <c r="P1878" i="15"/>
  <c r="Q1878" i="15"/>
  <c r="R1878" i="15"/>
  <c r="S1878" i="15"/>
  <c r="T1878" i="15"/>
  <c r="U1878" i="15"/>
  <c r="V1878" i="15"/>
  <c r="W1878" i="15"/>
  <c r="X1878" i="15"/>
  <c r="Y1878" i="15"/>
  <c r="Z1878" i="15"/>
  <c r="AA1878" i="15"/>
  <c r="P1879" i="15"/>
  <c r="Q1879" i="15"/>
  <c r="R1879" i="15"/>
  <c r="S1879" i="15"/>
  <c r="T1879" i="15"/>
  <c r="U1879" i="15"/>
  <c r="V1879" i="15"/>
  <c r="W1879" i="15"/>
  <c r="X1879" i="15"/>
  <c r="Y1879" i="15"/>
  <c r="Z1879" i="15"/>
  <c r="AA1879" i="15"/>
  <c r="P1880" i="15"/>
  <c r="Q1880" i="15"/>
  <c r="R1880" i="15"/>
  <c r="S1880" i="15"/>
  <c r="T1880" i="15"/>
  <c r="U1880" i="15"/>
  <c r="V1880" i="15"/>
  <c r="W1880" i="15"/>
  <c r="X1880" i="15"/>
  <c r="Y1880" i="15"/>
  <c r="Z1880" i="15"/>
  <c r="AA1880" i="15"/>
  <c r="P1881" i="15"/>
  <c r="Q1881" i="15"/>
  <c r="R1881" i="15"/>
  <c r="S1881" i="15"/>
  <c r="T1881" i="15"/>
  <c r="U1881" i="15"/>
  <c r="V1881" i="15"/>
  <c r="W1881" i="15"/>
  <c r="X1881" i="15"/>
  <c r="Y1881" i="15"/>
  <c r="Z1881" i="15"/>
  <c r="AA1881" i="15"/>
  <c r="P1882" i="15"/>
  <c r="Q1882" i="15"/>
  <c r="R1882" i="15"/>
  <c r="S1882" i="15"/>
  <c r="T1882" i="15"/>
  <c r="U1882" i="15"/>
  <c r="V1882" i="15"/>
  <c r="W1882" i="15"/>
  <c r="X1882" i="15"/>
  <c r="Y1882" i="15"/>
  <c r="Z1882" i="15"/>
  <c r="AA1882" i="15"/>
  <c r="P1883" i="15"/>
  <c r="Q1883" i="15"/>
  <c r="R1883" i="15"/>
  <c r="S1883" i="15"/>
  <c r="T1883" i="15"/>
  <c r="U1883" i="15"/>
  <c r="V1883" i="15"/>
  <c r="W1883" i="15"/>
  <c r="X1883" i="15"/>
  <c r="Y1883" i="15"/>
  <c r="Z1883" i="15"/>
  <c r="AA1883" i="15"/>
  <c r="P1884" i="15"/>
  <c r="Q1884" i="15"/>
  <c r="R1884" i="15"/>
  <c r="S1884" i="15"/>
  <c r="T1884" i="15"/>
  <c r="U1884" i="15"/>
  <c r="V1884" i="15"/>
  <c r="W1884" i="15"/>
  <c r="X1884" i="15"/>
  <c r="Y1884" i="15"/>
  <c r="Z1884" i="15"/>
  <c r="AA1884" i="15"/>
  <c r="P1885" i="15"/>
  <c r="Q1885" i="15"/>
  <c r="R1885" i="15"/>
  <c r="S1885" i="15"/>
  <c r="T1885" i="15"/>
  <c r="U1885" i="15"/>
  <c r="V1885" i="15"/>
  <c r="W1885" i="15"/>
  <c r="X1885" i="15"/>
  <c r="Y1885" i="15"/>
  <c r="Z1885" i="15"/>
  <c r="AA1885" i="15"/>
  <c r="P1886" i="15"/>
  <c r="Q1886" i="15"/>
  <c r="R1886" i="15"/>
  <c r="S1886" i="15"/>
  <c r="T1886" i="15"/>
  <c r="U1886" i="15"/>
  <c r="V1886" i="15"/>
  <c r="W1886" i="15"/>
  <c r="X1886" i="15"/>
  <c r="Y1886" i="15"/>
  <c r="Z1886" i="15"/>
  <c r="AA1886" i="15"/>
  <c r="P1887" i="15"/>
  <c r="Q1887" i="15"/>
  <c r="R1887" i="15"/>
  <c r="S1887" i="15"/>
  <c r="T1887" i="15"/>
  <c r="U1887" i="15"/>
  <c r="V1887" i="15"/>
  <c r="W1887" i="15"/>
  <c r="X1887" i="15"/>
  <c r="Y1887" i="15"/>
  <c r="Z1887" i="15"/>
  <c r="AA1887" i="15"/>
  <c r="P1888" i="15"/>
  <c r="Q1888" i="15"/>
  <c r="R1888" i="15"/>
  <c r="S1888" i="15"/>
  <c r="T1888" i="15"/>
  <c r="U1888" i="15"/>
  <c r="V1888" i="15"/>
  <c r="W1888" i="15"/>
  <c r="X1888" i="15"/>
  <c r="Y1888" i="15"/>
  <c r="Z1888" i="15"/>
  <c r="AA1888" i="15"/>
  <c r="P1889" i="15"/>
  <c r="Q1889" i="15"/>
  <c r="R1889" i="15"/>
  <c r="S1889" i="15"/>
  <c r="T1889" i="15"/>
  <c r="U1889" i="15"/>
  <c r="V1889" i="15"/>
  <c r="W1889" i="15"/>
  <c r="X1889" i="15"/>
  <c r="Y1889" i="15"/>
  <c r="Z1889" i="15"/>
  <c r="AA1889" i="15"/>
  <c r="P1890" i="15"/>
  <c r="Q1890" i="15"/>
  <c r="R1890" i="15"/>
  <c r="S1890" i="15"/>
  <c r="T1890" i="15"/>
  <c r="U1890" i="15"/>
  <c r="V1890" i="15"/>
  <c r="W1890" i="15"/>
  <c r="X1890" i="15"/>
  <c r="Y1890" i="15"/>
  <c r="Z1890" i="15"/>
  <c r="AA1890" i="15"/>
  <c r="P1891" i="15"/>
  <c r="Q1891" i="15"/>
  <c r="R1891" i="15"/>
  <c r="S1891" i="15"/>
  <c r="T1891" i="15"/>
  <c r="U1891" i="15"/>
  <c r="V1891" i="15"/>
  <c r="W1891" i="15"/>
  <c r="X1891" i="15"/>
  <c r="Y1891" i="15"/>
  <c r="Z1891" i="15"/>
  <c r="AA1891" i="15"/>
  <c r="P1892" i="15"/>
  <c r="Q1892" i="15"/>
  <c r="R1892" i="15"/>
  <c r="S1892" i="15"/>
  <c r="T1892" i="15"/>
  <c r="U1892" i="15"/>
  <c r="V1892" i="15"/>
  <c r="W1892" i="15"/>
  <c r="X1892" i="15"/>
  <c r="Y1892" i="15"/>
  <c r="Z1892" i="15"/>
  <c r="AA1892" i="15"/>
  <c r="P1893" i="15"/>
  <c r="Q1893" i="15"/>
  <c r="R1893" i="15"/>
  <c r="S1893" i="15"/>
  <c r="T1893" i="15"/>
  <c r="U1893" i="15"/>
  <c r="V1893" i="15"/>
  <c r="W1893" i="15"/>
  <c r="X1893" i="15"/>
  <c r="Y1893" i="15"/>
  <c r="Z1893" i="15"/>
  <c r="AA1893" i="15"/>
  <c r="P1894" i="15"/>
  <c r="Q1894" i="15"/>
  <c r="R1894" i="15"/>
  <c r="S1894" i="15"/>
  <c r="T1894" i="15"/>
  <c r="U1894" i="15"/>
  <c r="V1894" i="15"/>
  <c r="W1894" i="15"/>
  <c r="X1894" i="15"/>
  <c r="Y1894" i="15"/>
  <c r="Z1894" i="15"/>
  <c r="AA1894" i="15"/>
  <c r="P1895" i="15"/>
  <c r="Q1895" i="15"/>
  <c r="R1895" i="15"/>
  <c r="S1895" i="15"/>
  <c r="T1895" i="15"/>
  <c r="U1895" i="15"/>
  <c r="V1895" i="15"/>
  <c r="W1895" i="15"/>
  <c r="X1895" i="15"/>
  <c r="Y1895" i="15"/>
  <c r="Z1895" i="15"/>
  <c r="AA1895" i="15"/>
  <c r="P1896" i="15"/>
  <c r="Q1896" i="15"/>
  <c r="R1896" i="15"/>
  <c r="S1896" i="15"/>
  <c r="T1896" i="15"/>
  <c r="U1896" i="15"/>
  <c r="V1896" i="15"/>
  <c r="W1896" i="15"/>
  <c r="X1896" i="15"/>
  <c r="Y1896" i="15"/>
  <c r="Z1896" i="15"/>
  <c r="AA1896" i="15"/>
  <c r="P1897" i="15"/>
  <c r="Q1897" i="15"/>
  <c r="R1897" i="15"/>
  <c r="S1897" i="15"/>
  <c r="T1897" i="15"/>
  <c r="U1897" i="15"/>
  <c r="V1897" i="15"/>
  <c r="W1897" i="15"/>
  <c r="X1897" i="15"/>
  <c r="Y1897" i="15"/>
  <c r="Z1897" i="15"/>
  <c r="AA1897" i="15"/>
  <c r="P1898" i="15"/>
  <c r="Q1898" i="15"/>
  <c r="R1898" i="15"/>
  <c r="S1898" i="15"/>
  <c r="T1898" i="15"/>
  <c r="U1898" i="15"/>
  <c r="V1898" i="15"/>
  <c r="W1898" i="15"/>
  <c r="X1898" i="15"/>
  <c r="Y1898" i="15"/>
  <c r="Z1898" i="15"/>
  <c r="AA1898" i="15"/>
  <c r="P1899" i="15"/>
  <c r="Q1899" i="15"/>
  <c r="R1899" i="15"/>
  <c r="S1899" i="15"/>
  <c r="T1899" i="15"/>
  <c r="U1899" i="15"/>
  <c r="V1899" i="15"/>
  <c r="W1899" i="15"/>
  <c r="X1899" i="15"/>
  <c r="Y1899" i="15"/>
  <c r="Z1899" i="15"/>
  <c r="AA1899" i="15"/>
  <c r="P1900" i="15"/>
  <c r="Q1900" i="15"/>
  <c r="R1900" i="15"/>
  <c r="S1900" i="15"/>
  <c r="T1900" i="15"/>
  <c r="U1900" i="15"/>
  <c r="V1900" i="15"/>
  <c r="W1900" i="15"/>
  <c r="X1900" i="15"/>
  <c r="Y1900" i="15"/>
  <c r="Z1900" i="15"/>
  <c r="AA1900" i="15"/>
  <c r="P1901" i="15"/>
  <c r="Q1901" i="15"/>
  <c r="R1901" i="15"/>
  <c r="S1901" i="15"/>
  <c r="T1901" i="15"/>
  <c r="U1901" i="15"/>
  <c r="V1901" i="15"/>
  <c r="W1901" i="15"/>
  <c r="X1901" i="15"/>
  <c r="Y1901" i="15"/>
  <c r="Z1901" i="15"/>
  <c r="AA1901" i="15"/>
  <c r="P1902" i="15"/>
  <c r="Q1902" i="15"/>
  <c r="R1902" i="15"/>
  <c r="S1902" i="15"/>
  <c r="T1902" i="15"/>
  <c r="U1902" i="15"/>
  <c r="V1902" i="15"/>
  <c r="W1902" i="15"/>
  <c r="X1902" i="15"/>
  <c r="Y1902" i="15"/>
  <c r="Z1902" i="15"/>
  <c r="AA1902" i="15"/>
  <c r="P1903" i="15"/>
  <c r="Q1903" i="15"/>
  <c r="R1903" i="15"/>
  <c r="S1903" i="15"/>
  <c r="T1903" i="15"/>
  <c r="U1903" i="15"/>
  <c r="V1903" i="15"/>
  <c r="W1903" i="15"/>
  <c r="X1903" i="15"/>
  <c r="Y1903" i="15"/>
  <c r="Z1903" i="15"/>
  <c r="AA1903" i="15"/>
  <c r="P1904" i="15"/>
  <c r="Q1904" i="15"/>
  <c r="R1904" i="15"/>
  <c r="S1904" i="15"/>
  <c r="T1904" i="15"/>
  <c r="U1904" i="15"/>
  <c r="V1904" i="15"/>
  <c r="W1904" i="15"/>
  <c r="X1904" i="15"/>
  <c r="Y1904" i="15"/>
  <c r="Z1904" i="15"/>
  <c r="AA1904" i="15"/>
  <c r="P1905" i="15"/>
  <c r="Q1905" i="15"/>
  <c r="R1905" i="15"/>
  <c r="S1905" i="15"/>
  <c r="T1905" i="15"/>
  <c r="U1905" i="15"/>
  <c r="V1905" i="15"/>
  <c r="W1905" i="15"/>
  <c r="X1905" i="15"/>
  <c r="Y1905" i="15"/>
  <c r="Z1905" i="15"/>
  <c r="AA1905" i="15"/>
  <c r="P1906" i="15"/>
  <c r="Q1906" i="15"/>
  <c r="R1906" i="15"/>
  <c r="S1906" i="15"/>
  <c r="T1906" i="15"/>
  <c r="U1906" i="15"/>
  <c r="V1906" i="15"/>
  <c r="W1906" i="15"/>
  <c r="X1906" i="15"/>
  <c r="Y1906" i="15"/>
  <c r="Z1906" i="15"/>
  <c r="AA1906" i="15"/>
  <c r="P1907" i="15"/>
  <c r="Q1907" i="15"/>
  <c r="R1907" i="15"/>
  <c r="S1907" i="15"/>
  <c r="T1907" i="15"/>
  <c r="U1907" i="15"/>
  <c r="V1907" i="15"/>
  <c r="W1907" i="15"/>
  <c r="X1907" i="15"/>
  <c r="Y1907" i="15"/>
  <c r="Z1907" i="15"/>
  <c r="AA1907" i="15"/>
  <c r="P1908" i="15"/>
  <c r="Q1908" i="15"/>
  <c r="R1908" i="15"/>
  <c r="S1908" i="15"/>
  <c r="T1908" i="15"/>
  <c r="U1908" i="15"/>
  <c r="V1908" i="15"/>
  <c r="W1908" i="15"/>
  <c r="X1908" i="15"/>
  <c r="Y1908" i="15"/>
  <c r="Z1908" i="15"/>
  <c r="AA1908" i="15"/>
  <c r="P1909" i="15"/>
  <c r="Q1909" i="15"/>
  <c r="R1909" i="15"/>
  <c r="S1909" i="15"/>
  <c r="T1909" i="15"/>
  <c r="U1909" i="15"/>
  <c r="V1909" i="15"/>
  <c r="W1909" i="15"/>
  <c r="X1909" i="15"/>
  <c r="Y1909" i="15"/>
  <c r="Z1909" i="15"/>
  <c r="AA1909" i="15"/>
  <c r="P1910" i="15"/>
  <c r="Q1910" i="15"/>
  <c r="R1910" i="15"/>
  <c r="S1910" i="15"/>
  <c r="T1910" i="15"/>
  <c r="U1910" i="15"/>
  <c r="V1910" i="15"/>
  <c r="W1910" i="15"/>
  <c r="X1910" i="15"/>
  <c r="Y1910" i="15"/>
  <c r="Z1910" i="15"/>
  <c r="AA1910" i="15"/>
  <c r="P1911" i="15"/>
  <c r="Q1911" i="15"/>
  <c r="R1911" i="15"/>
  <c r="S1911" i="15"/>
  <c r="T1911" i="15"/>
  <c r="U1911" i="15"/>
  <c r="V1911" i="15"/>
  <c r="W1911" i="15"/>
  <c r="X1911" i="15"/>
  <c r="Y1911" i="15"/>
  <c r="Z1911" i="15"/>
  <c r="AA1911" i="15"/>
  <c r="P1912" i="15"/>
  <c r="Q1912" i="15"/>
  <c r="R1912" i="15"/>
  <c r="S1912" i="15"/>
  <c r="T1912" i="15"/>
  <c r="U1912" i="15"/>
  <c r="V1912" i="15"/>
  <c r="W1912" i="15"/>
  <c r="X1912" i="15"/>
  <c r="Y1912" i="15"/>
  <c r="Z1912" i="15"/>
  <c r="AA1912" i="15"/>
  <c r="P1913" i="15"/>
  <c r="Q1913" i="15"/>
  <c r="R1913" i="15"/>
  <c r="S1913" i="15"/>
  <c r="T1913" i="15"/>
  <c r="U1913" i="15"/>
  <c r="V1913" i="15"/>
  <c r="W1913" i="15"/>
  <c r="X1913" i="15"/>
  <c r="Y1913" i="15"/>
  <c r="Z1913" i="15"/>
  <c r="AA1913" i="15"/>
  <c r="P1914" i="15"/>
  <c r="Q1914" i="15"/>
  <c r="R1914" i="15"/>
  <c r="S1914" i="15"/>
  <c r="T1914" i="15"/>
  <c r="U1914" i="15"/>
  <c r="V1914" i="15"/>
  <c r="W1914" i="15"/>
  <c r="X1914" i="15"/>
  <c r="Y1914" i="15"/>
  <c r="Z1914" i="15"/>
  <c r="AA1914" i="15"/>
  <c r="P1915" i="15"/>
  <c r="Q1915" i="15"/>
  <c r="R1915" i="15"/>
  <c r="S1915" i="15"/>
  <c r="T1915" i="15"/>
  <c r="U1915" i="15"/>
  <c r="V1915" i="15"/>
  <c r="W1915" i="15"/>
  <c r="X1915" i="15"/>
  <c r="Y1915" i="15"/>
  <c r="Z1915" i="15"/>
  <c r="AA1915" i="15"/>
  <c r="P1916" i="15"/>
  <c r="Q1916" i="15"/>
  <c r="R1916" i="15"/>
  <c r="S1916" i="15"/>
  <c r="T1916" i="15"/>
  <c r="U1916" i="15"/>
  <c r="V1916" i="15"/>
  <c r="W1916" i="15"/>
  <c r="X1916" i="15"/>
  <c r="Y1916" i="15"/>
  <c r="Z1916" i="15"/>
  <c r="AA1916" i="15"/>
  <c r="P1917" i="15"/>
  <c r="Q1917" i="15"/>
  <c r="R1917" i="15"/>
  <c r="S1917" i="15"/>
  <c r="T1917" i="15"/>
  <c r="U1917" i="15"/>
  <c r="V1917" i="15"/>
  <c r="W1917" i="15"/>
  <c r="X1917" i="15"/>
  <c r="Y1917" i="15"/>
  <c r="Z1917" i="15"/>
  <c r="AA1917" i="15"/>
  <c r="P1918" i="15"/>
  <c r="Q1918" i="15"/>
  <c r="R1918" i="15"/>
  <c r="S1918" i="15"/>
  <c r="T1918" i="15"/>
  <c r="U1918" i="15"/>
  <c r="V1918" i="15"/>
  <c r="W1918" i="15"/>
  <c r="X1918" i="15"/>
  <c r="Y1918" i="15"/>
  <c r="Z1918" i="15"/>
  <c r="AA1918" i="15"/>
  <c r="P1919" i="15"/>
  <c r="Q1919" i="15"/>
  <c r="R1919" i="15"/>
  <c r="S1919" i="15"/>
  <c r="T1919" i="15"/>
  <c r="U1919" i="15"/>
  <c r="V1919" i="15"/>
  <c r="W1919" i="15"/>
  <c r="X1919" i="15"/>
  <c r="Y1919" i="15"/>
  <c r="Z1919" i="15"/>
  <c r="AA1919" i="15"/>
  <c r="P1920" i="15"/>
  <c r="Q1920" i="15"/>
  <c r="R1920" i="15"/>
  <c r="S1920" i="15"/>
  <c r="T1920" i="15"/>
  <c r="U1920" i="15"/>
  <c r="V1920" i="15"/>
  <c r="W1920" i="15"/>
  <c r="X1920" i="15"/>
  <c r="Y1920" i="15"/>
  <c r="Z1920" i="15"/>
  <c r="AA1920" i="15"/>
  <c r="P1921" i="15"/>
  <c r="Q1921" i="15"/>
  <c r="R1921" i="15"/>
  <c r="S1921" i="15"/>
  <c r="T1921" i="15"/>
  <c r="U1921" i="15"/>
  <c r="V1921" i="15"/>
  <c r="W1921" i="15"/>
  <c r="X1921" i="15"/>
  <c r="Y1921" i="15"/>
  <c r="Z1921" i="15"/>
  <c r="AA1921" i="15"/>
  <c r="P1922" i="15"/>
  <c r="Q1922" i="15"/>
  <c r="R1922" i="15"/>
  <c r="S1922" i="15"/>
  <c r="T1922" i="15"/>
  <c r="U1922" i="15"/>
  <c r="V1922" i="15"/>
  <c r="W1922" i="15"/>
  <c r="X1922" i="15"/>
  <c r="Y1922" i="15"/>
  <c r="Z1922" i="15"/>
  <c r="AA1922" i="15"/>
  <c r="P1923" i="15"/>
  <c r="Q1923" i="15"/>
  <c r="R1923" i="15"/>
  <c r="S1923" i="15"/>
  <c r="T1923" i="15"/>
  <c r="U1923" i="15"/>
  <c r="V1923" i="15"/>
  <c r="W1923" i="15"/>
  <c r="X1923" i="15"/>
  <c r="Y1923" i="15"/>
  <c r="Z1923" i="15"/>
  <c r="AA1923" i="15"/>
  <c r="P1924" i="15"/>
  <c r="Q1924" i="15"/>
  <c r="R1924" i="15"/>
  <c r="S1924" i="15"/>
  <c r="T1924" i="15"/>
  <c r="U1924" i="15"/>
  <c r="V1924" i="15"/>
  <c r="W1924" i="15"/>
  <c r="X1924" i="15"/>
  <c r="Y1924" i="15"/>
  <c r="Z1924" i="15"/>
  <c r="AA1924" i="15"/>
  <c r="P1925" i="15"/>
  <c r="Q1925" i="15"/>
  <c r="R1925" i="15"/>
  <c r="S1925" i="15"/>
  <c r="T1925" i="15"/>
  <c r="U1925" i="15"/>
  <c r="V1925" i="15"/>
  <c r="W1925" i="15"/>
  <c r="X1925" i="15"/>
  <c r="Y1925" i="15"/>
  <c r="Z1925" i="15"/>
  <c r="AA1925" i="15"/>
  <c r="P1926" i="15"/>
  <c r="Q1926" i="15"/>
  <c r="R1926" i="15"/>
  <c r="S1926" i="15"/>
  <c r="T1926" i="15"/>
  <c r="U1926" i="15"/>
  <c r="V1926" i="15"/>
  <c r="W1926" i="15"/>
  <c r="X1926" i="15"/>
  <c r="Y1926" i="15"/>
  <c r="Z1926" i="15"/>
  <c r="AA1926" i="15"/>
  <c r="P1927" i="15"/>
  <c r="Q1927" i="15"/>
  <c r="R1927" i="15"/>
  <c r="S1927" i="15"/>
  <c r="T1927" i="15"/>
  <c r="U1927" i="15"/>
  <c r="V1927" i="15"/>
  <c r="W1927" i="15"/>
  <c r="X1927" i="15"/>
  <c r="Y1927" i="15"/>
  <c r="Z1927" i="15"/>
  <c r="AA1927" i="15"/>
  <c r="P1928" i="15"/>
  <c r="Q1928" i="15"/>
  <c r="R1928" i="15"/>
  <c r="S1928" i="15"/>
  <c r="T1928" i="15"/>
  <c r="U1928" i="15"/>
  <c r="V1928" i="15"/>
  <c r="W1928" i="15"/>
  <c r="X1928" i="15"/>
  <c r="Y1928" i="15"/>
  <c r="Z1928" i="15"/>
  <c r="AA1928" i="15"/>
  <c r="P1929" i="15"/>
  <c r="Q1929" i="15"/>
  <c r="R1929" i="15"/>
  <c r="S1929" i="15"/>
  <c r="T1929" i="15"/>
  <c r="U1929" i="15"/>
  <c r="V1929" i="15"/>
  <c r="W1929" i="15"/>
  <c r="X1929" i="15"/>
  <c r="Y1929" i="15"/>
  <c r="Z1929" i="15"/>
  <c r="AA1929" i="15"/>
  <c r="P1930" i="15"/>
  <c r="Q1930" i="15"/>
  <c r="R1930" i="15"/>
  <c r="S1930" i="15"/>
  <c r="T1930" i="15"/>
  <c r="U1930" i="15"/>
  <c r="V1930" i="15"/>
  <c r="W1930" i="15"/>
  <c r="X1930" i="15"/>
  <c r="Y1930" i="15"/>
  <c r="Z1930" i="15"/>
  <c r="AA1930" i="15"/>
  <c r="P1931" i="15"/>
  <c r="Q1931" i="15"/>
  <c r="R1931" i="15"/>
  <c r="S1931" i="15"/>
  <c r="T1931" i="15"/>
  <c r="U1931" i="15"/>
  <c r="V1931" i="15"/>
  <c r="W1931" i="15"/>
  <c r="X1931" i="15"/>
  <c r="Y1931" i="15"/>
  <c r="Z1931" i="15"/>
  <c r="AA1931" i="15"/>
  <c r="P1932" i="15"/>
  <c r="Q1932" i="15"/>
  <c r="R1932" i="15"/>
  <c r="S1932" i="15"/>
  <c r="T1932" i="15"/>
  <c r="U1932" i="15"/>
  <c r="V1932" i="15"/>
  <c r="W1932" i="15"/>
  <c r="X1932" i="15"/>
  <c r="Y1932" i="15"/>
  <c r="Z1932" i="15"/>
  <c r="AA1932" i="15"/>
  <c r="P1933" i="15"/>
  <c r="Q1933" i="15"/>
  <c r="R1933" i="15"/>
  <c r="S1933" i="15"/>
  <c r="T1933" i="15"/>
  <c r="U1933" i="15"/>
  <c r="V1933" i="15"/>
  <c r="W1933" i="15"/>
  <c r="X1933" i="15"/>
  <c r="Y1933" i="15"/>
  <c r="Z1933" i="15"/>
  <c r="AA1933" i="15"/>
  <c r="P1934" i="15"/>
  <c r="Q1934" i="15"/>
  <c r="R1934" i="15"/>
  <c r="S1934" i="15"/>
  <c r="T1934" i="15"/>
  <c r="U1934" i="15"/>
  <c r="V1934" i="15"/>
  <c r="W1934" i="15"/>
  <c r="X1934" i="15"/>
  <c r="Y1934" i="15"/>
  <c r="Z1934" i="15"/>
  <c r="AA1934" i="15"/>
  <c r="P1935" i="15"/>
  <c r="Q1935" i="15"/>
  <c r="R1935" i="15"/>
  <c r="S1935" i="15"/>
  <c r="T1935" i="15"/>
  <c r="U1935" i="15"/>
  <c r="V1935" i="15"/>
  <c r="W1935" i="15"/>
  <c r="X1935" i="15"/>
  <c r="Y1935" i="15"/>
  <c r="Z1935" i="15"/>
  <c r="AA1935" i="15"/>
  <c r="P1936" i="15"/>
  <c r="Q1936" i="15"/>
  <c r="R1936" i="15"/>
  <c r="S1936" i="15"/>
  <c r="T1936" i="15"/>
  <c r="U1936" i="15"/>
  <c r="V1936" i="15"/>
  <c r="W1936" i="15"/>
  <c r="X1936" i="15"/>
  <c r="Y1936" i="15"/>
  <c r="Z1936" i="15"/>
  <c r="AA1936" i="15"/>
  <c r="P1937" i="15"/>
  <c r="Q1937" i="15"/>
  <c r="R1937" i="15"/>
  <c r="S1937" i="15"/>
  <c r="T1937" i="15"/>
  <c r="U1937" i="15"/>
  <c r="V1937" i="15"/>
  <c r="W1937" i="15"/>
  <c r="X1937" i="15"/>
  <c r="Y1937" i="15"/>
  <c r="Z1937" i="15"/>
  <c r="AA1937" i="15"/>
  <c r="P1938" i="15"/>
  <c r="Q1938" i="15"/>
  <c r="R1938" i="15"/>
  <c r="S1938" i="15"/>
  <c r="T1938" i="15"/>
  <c r="U1938" i="15"/>
  <c r="V1938" i="15"/>
  <c r="W1938" i="15"/>
  <c r="X1938" i="15"/>
  <c r="Y1938" i="15"/>
  <c r="Z1938" i="15"/>
  <c r="AA1938" i="15"/>
  <c r="P1939" i="15"/>
  <c r="Q1939" i="15"/>
  <c r="R1939" i="15"/>
  <c r="S1939" i="15"/>
  <c r="T1939" i="15"/>
  <c r="U1939" i="15"/>
  <c r="V1939" i="15"/>
  <c r="W1939" i="15"/>
  <c r="X1939" i="15"/>
  <c r="Y1939" i="15"/>
  <c r="Z1939" i="15"/>
  <c r="AA1939" i="15"/>
  <c r="P1940" i="15"/>
  <c r="Q1940" i="15"/>
  <c r="R1940" i="15"/>
  <c r="S1940" i="15"/>
  <c r="T1940" i="15"/>
  <c r="U1940" i="15"/>
  <c r="V1940" i="15"/>
  <c r="W1940" i="15"/>
  <c r="X1940" i="15"/>
  <c r="Y1940" i="15"/>
  <c r="Z1940" i="15"/>
  <c r="AA1940" i="15"/>
  <c r="P1941" i="15"/>
  <c r="Q1941" i="15"/>
  <c r="R1941" i="15"/>
  <c r="S1941" i="15"/>
  <c r="T1941" i="15"/>
  <c r="U1941" i="15"/>
  <c r="V1941" i="15"/>
  <c r="W1941" i="15"/>
  <c r="X1941" i="15"/>
  <c r="Y1941" i="15"/>
  <c r="Z1941" i="15"/>
  <c r="AA1941" i="15"/>
  <c r="P1942" i="15"/>
  <c r="Q1942" i="15"/>
  <c r="R1942" i="15"/>
  <c r="S1942" i="15"/>
  <c r="T1942" i="15"/>
  <c r="U1942" i="15"/>
  <c r="V1942" i="15"/>
  <c r="W1942" i="15"/>
  <c r="X1942" i="15"/>
  <c r="Y1942" i="15"/>
  <c r="Z1942" i="15"/>
  <c r="AA1942" i="15"/>
  <c r="P1943" i="15"/>
  <c r="Q1943" i="15"/>
  <c r="R1943" i="15"/>
  <c r="S1943" i="15"/>
  <c r="T1943" i="15"/>
  <c r="U1943" i="15"/>
  <c r="V1943" i="15"/>
  <c r="W1943" i="15"/>
  <c r="X1943" i="15"/>
  <c r="Y1943" i="15"/>
  <c r="Z1943" i="15"/>
  <c r="AA1943" i="15"/>
  <c r="P1944" i="15"/>
  <c r="Q1944" i="15"/>
  <c r="R1944" i="15"/>
  <c r="S1944" i="15"/>
  <c r="T1944" i="15"/>
  <c r="U1944" i="15"/>
  <c r="V1944" i="15"/>
  <c r="W1944" i="15"/>
  <c r="X1944" i="15"/>
  <c r="Y1944" i="15"/>
  <c r="Z1944" i="15"/>
  <c r="AA1944" i="15"/>
  <c r="P1945" i="15"/>
  <c r="Q1945" i="15"/>
  <c r="R1945" i="15"/>
  <c r="S1945" i="15"/>
  <c r="T1945" i="15"/>
  <c r="U1945" i="15"/>
  <c r="V1945" i="15"/>
  <c r="W1945" i="15"/>
  <c r="X1945" i="15"/>
  <c r="Y1945" i="15"/>
  <c r="Z1945" i="15"/>
  <c r="AA1945" i="15"/>
  <c r="P1946" i="15"/>
  <c r="Q1946" i="15"/>
  <c r="R1946" i="15"/>
  <c r="S1946" i="15"/>
  <c r="T1946" i="15"/>
  <c r="U1946" i="15"/>
  <c r="V1946" i="15"/>
  <c r="W1946" i="15"/>
  <c r="X1946" i="15"/>
  <c r="Y1946" i="15"/>
  <c r="Z1946" i="15"/>
  <c r="AA1946" i="15"/>
  <c r="P1947" i="15"/>
  <c r="Q1947" i="15"/>
  <c r="R1947" i="15"/>
  <c r="S1947" i="15"/>
  <c r="T1947" i="15"/>
  <c r="U1947" i="15"/>
  <c r="V1947" i="15"/>
  <c r="W1947" i="15"/>
  <c r="X1947" i="15"/>
  <c r="Y1947" i="15"/>
  <c r="Z1947" i="15"/>
  <c r="AA1947" i="15"/>
  <c r="P1948" i="15"/>
  <c r="Q1948" i="15"/>
  <c r="R1948" i="15"/>
  <c r="S1948" i="15"/>
  <c r="T1948" i="15"/>
  <c r="U1948" i="15"/>
  <c r="V1948" i="15"/>
  <c r="W1948" i="15"/>
  <c r="X1948" i="15"/>
  <c r="Y1948" i="15"/>
  <c r="Z1948" i="15"/>
  <c r="AA1948" i="15"/>
  <c r="P1949" i="15"/>
  <c r="Q1949" i="15"/>
  <c r="R1949" i="15"/>
  <c r="S1949" i="15"/>
  <c r="T1949" i="15"/>
  <c r="U1949" i="15"/>
  <c r="V1949" i="15"/>
  <c r="W1949" i="15"/>
  <c r="X1949" i="15"/>
  <c r="Y1949" i="15"/>
  <c r="Z1949" i="15"/>
  <c r="AA1949" i="15"/>
  <c r="P1950" i="15"/>
  <c r="Q1950" i="15"/>
  <c r="R1950" i="15"/>
  <c r="S1950" i="15"/>
  <c r="T1950" i="15"/>
  <c r="U1950" i="15"/>
  <c r="V1950" i="15"/>
  <c r="W1950" i="15"/>
  <c r="X1950" i="15"/>
  <c r="Y1950" i="15"/>
  <c r="Z1950" i="15"/>
  <c r="AA1950" i="15"/>
  <c r="P1951" i="15"/>
  <c r="Q1951" i="15"/>
  <c r="R1951" i="15"/>
  <c r="S1951" i="15"/>
  <c r="T1951" i="15"/>
  <c r="U1951" i="15"/>
  <c r="V1951" i="15"/>
  <c r="W1951" i="15"/>
  <c r="X1951" i="15"/>
  <c r="Y1951" i="15"/>
  <c r="Z1951" i="15"/>
  <c r="AA1951" i="15"/>
  <c r="P1952" i="15"/>
  <c r="Q1952" i="15"/>
  <c r="R1952" i="15"/>
  <c r="S1952" i="15"/>
  <c r="T1952" i="15"/>
  <c r="U1952" i="15"/>
  <c r="V1952" i="15"/>
  <c r="W1952" i="15"/>
  <c r="X1952" i="15"/>
  <c r="Y1952" i="15"/>
  <c r="Z1952" i="15"/>
  <c r="AA1952" i="15"/>
  <c r="P1953" i="15"/>
  <c r="Q1953" i="15"/>
  <c r="R1953" i="15"/>
  <c r="S1953" i="15"/>
  <c r="T1953" i="15"/>
  <c r="U1953" i="15"/>
  <c r="V1953" i="15"/>
  <c r="W1953" i="15"/>
  <c r="X1953" i="15"/>
  <c r="Y1953" i="15"/>
  <c r="Z1953" i="15"/>
  <c r="AA1953" i="15"/>
  <c r="P1954" i="15"/>
  <c r="Q1954" i="15"/>
  <c r="R1954" i="15"/>
  <c r="S1954" i="15"/>
  <c r="T1954" i="15"/>
  <c r="U1954" i="15"/>
  <c r="V1954" i="15"/>
  <c r="W1954" i="15"/>
  <c r="X1954" i="15"/>
  <c r="Y1954" i="15"/>
  <c r="Z1954" i="15"/>
  <c r="AA1954" i="15"/>
  <c r="P1955" i="15"/>
  <c r="Q1955" i="15"/>
  <c r="R1955" i="15"/>
  <c r="S1955" i="15"/>
  <c r="T1955" i="15"/>
  <c r="U1955" i="15"/>
  <c r="V1955" i="15"/>
  <c r="W1955" i="15"/>
  <c r="X1955" i="15"/>
  <c r="Y1955" i="15"/>
  <c r="Z1955" i="15"/>
  <c r="AA1955" i="15"/>
  <c r="P1956" i="15"/>
  <c r="Q1956" i="15"/>
  <c r="R1956" i="15"/>
  <c r="S1956" i="15"/>
  <c r="T1956" i="15"/>
  <c r="U1956" i="15"/>
  <c r="V1956" i="15"/>
  <c r="W1956" i="15"/>
  <c r="X1956" i="15"/>
  <c r="Y1956" i="15"/>
  <c r="Z1956" i="15"/>
  <c r="AA1956" i="15"/>
  <c r="P1957" i="15"/>
  <c r="Q1957" i="15"/>
  <c r="R1957" i="15"/>
  <c r="S1957" i="15"/>
  <c r="T1957" i="15"/>
  <c r="U1957" i="15"/>
  <c r="V1957" i="15"/>
  <c r="W1957" i="15"/>
  <c r="X1957" i="15"/>
  <c r="Y1957" i="15"/>
  <c r="Z1957" i="15"/>
  <c r="AA1957" i="15"/>
  <c r="P1958" i="15"/>
  <c r="Q1958" i="15"/>
  <c r="R1958" i="15"/>
  <c r="S1958" i="15"/>
  <c r="T1958" i="15"/>
  <c r="U1958" i="15"/>
  <c r="V1958" i="15"/>
  <c r="W1958" i="15"/>
  <c r="X1958" i="15"/>
  <c r="Y1958" i="15"/>
  <c r="Z1958" i="15"/>
  <c r="AA1958" i="15"/>
  <c r="P1959" i="15"/>
  <c r="Q1959" i="15"/>
  <c r="R1959" i="15"/>
  <c r="S1959" i="15"/>
  <c r="T1959" i="15"/>
  <c r="U1959" i="15"/>
  <c r="V1959" i="15"/>
  <c r="W1959" i="15"/>
  <c r="X1959" i="15"/>
  <c r="Y1959" i="15"/>
  <c r="Z1959" i="15"/>
  <c r="AA1959" i="15"/>
  <c r="P1960" i="15"/>
  <c r="Q1960" i="15"/>
  <c r="R1960" i="15"/>
  <c r="S1960" i="15"/>
  <c r="T1960" i="15"/>
  <c r="U1960" i="15"/>
  <c r="V1960" i="15"/>
  <c r="W1960" i="15"/>
  <c r="X1960" i="15"/>
  <c r="Y1960" i="15"/>
  <c r="Z1960" i="15"/>
  <c r="AA1960" i="15"/>
  <c r="P1961" i="15"/>
  <c r="Q1961" i="15"/>
  <c r="R1961" i="15"/>
  <c r="S1961" i="15"/>
  <c r="T1961" i="15"/>
  <c r="U1961" i="15"/>
  <c r="V1961" i="15"/>
  <c r="W1961" i="15"/>
  <c r="X1961" i="15"/>
  <c r="Y1961" i="15"/>
  <c r="Z1961" i="15"/>
  <c r="AA1961" i="15"/>
  <c r="P1962" i="15"/>
  <c r="Q1962" i="15"/>
  <c r="R1962" i="15"/>
  <c r="S1962" i="15"/>
  <c r="T1962" i="15"/>
  <c r="U1962" i="15"/>
  <c r="V1962" i="15"/>
  <c r="W1962" i="15"/>
  <c r="X1962" i="15"/>
  <c r="Y1962" i="15"/>
  <c r="Z1962" i="15"/>
  <c r="AA1962" i="15"/>
  <c r="P1963" i="15"/>
  <c r="Q1963" i="15"/>
  <c r="R1963" i="15"/>
  <c r="S1963" i="15"/>
  <c r="T1963" i="15"/>
  <c r="U1963" i="15"/>
  <c r="V1963" i="15"/>
  <c r="W1963" i="15"/>
  <c r="X1963" i="15"/>
  <c r="Y1963" i="15"/>
  <c r="Z1963" i="15"/>
  <c r="AA1963" i="15"/>
  <c r="P1964" i="15"/>
  <c r="Q1964" i="15"/>
  <c r="R1964" i="15"/>
  <c r="S1964" i="15"/>
  <c r="T1964" i="15"/>
  <c r="U1964" i="15"/>
  <c r="V1964" i="15"/>
  <c r="W1964" i="15"/>
  <c r="X1964" i="15"/>
  <c r="Y1964" i="15"/>
  <c r="Z1964" i="15"/>
  <c r="AA1964" i="15"/>
  <c r="P1965" i="15"/>
  <c r="Q1965" i="15"/>
  <c r="R1965" i="15"/>
  <c r="S1965" i="15"/>
  <c r="T1965" i="15"/>
  <c r="U1965" i="15"/>
  <c r="V1965" i="15"/>
  <c r="W1965" i="15"/>
  <c r="X1965" i="15"/>
  <c r="Y1965" i="15"/>
  <c r="Z1965" i="15"/>
  <c r="AA1965" i="15"/>
  <c r="P1966" i="15"/>
  <c r="Q1966" i="15"/>
  <c r="R1966" i="15"/>
  <c r="S1966" i="15"/>
  <c r="T1966" i="15"/>
  <c r="U1966" i="15"/>
  <c r="V1966" i="15"/>
  <c r="W1966" i="15"/>
  <c r="X1966" i="15"/>
  <c r="Y1966" i="15"/>
  <c r="Z1966" i="15"/>
  <c r="AA1966" i="15"/>
  <c r="P1967" i="15"/>
  <c r="Q1967" i="15"/>
  <c r="R1967" i="15"/>
  <c r="S1967" i="15"/>
  <c r="T1967" i="15"/>
  <c r="U1967" i="15"/>
  <c r="V1967" i="15"/>
  <c r="W1967" i="15"/>
  <c r="X1967" i="15"/>
  <c r="Y1967" i="15"/>
  <c r="Z1967" i="15"/>
  <c r="AA1967" i="15"/>
  <c r="P1968" i="15"/>
  <c r="Q1968" i="15"/>
  <c r="R1968" i="15"/>
  <c r="S1968" i="15"/>
  <c r="T1968" i="15"/>
  <c r="U1968" i="15"/>
  <c r="V1968" i="15"/>
  <c r="W1968" i="15"/>
  <c r="X1968" i="15"/>
  <c r="Y1968" i="15"/>
  <c r="Z1968" i="15"/>
  <c r="AA1968" i="15"/>
  <c r="P1969" i="15"/>
  <c r="Q1969" i="15"/>
  <c r="R1969" i="15"/>
  <c r="S1969" i="15"/>
  <c r="T1969" i="15"/>
  <c r="U1969" i="15"/>
  <c r="V1969" i="15"/>
  <c r="W1969" i="15"/>
  <c r="X1969" i="15"/>
  <c r="Y1969" i="15"/>
  <c r="Z1969" i="15"/>
  <c r="AA1969" i="15"/>
  <c r="P1970" i="15"/>
  <c r="Q1970" i="15"/>
  <c r="R1970" i="15"/>
  <c r="S1970" i="15"/>
  <c r="T1970" i="15"/>
  <c r="U1970" i="15"/>
  <c r="V1970" i="15"/>
  <c r="W1970" i="15"/>
  <c r="X1970" i="15"/>
  <c r="Y1970" i="15"/>
  <c r="Z1970" i="15"/>
  <c r="AA1970" i="15"/>
  <c r="P1971" i="15"/>
  <c r="Q1971" i="15"/>
  <c r="R1971" i="15"/>
  <c r="S1971" i="15"/>
  <c r="T1971" i="15"/>
  <c r="U1971" i="15"/>
  <c r="V1971" i="15"/>
  <c r="W1971" i="15"/>
  <c r="X1971" i="15"/>
  <c r="Y1971" i="15"/>
  <c r="Z1971" i="15"/>
  <c r="AA1971" i="15"/>
  <c r="P1972" i="15"/>
  <c r="Q1972" i="15"/>
  <c r="R1972" i="15"/>
  <c r="S1972" i="15"/>
  <c r="T1972" i="15"/>
  <c r="U1972" i="15"/>
  <c r="V1972" i="15"/>
  <c r="W1972" i="15"/>
  <c r="X1972" i="15"/>
  <c r="Y1972" i="15"/>
  <c r="Z1972" i="15"/>
  <c r="AA1972" i="15"/>
  <c r="P1973" i="15"/>
  <c r="Q1973" i="15"/>
  <c r="R1973" i="15"/>
  <c r="S1973" i="15"/>
  <c r="T1973" i="15"/>
  <c r="U1973" i="15"/>
  <c r="V1973" i="15"/>
  <c r="W1973" i="15"/>
  <c r="X1973" i="15"/>
  <c r="Y1973" i="15"/>
  <c r="Z1973" i="15"/>
  <c r="AA1973" i="15"/>
  <c r="P1974" i="15"/>
  <c r="Q1974" i="15"/>
  <c r="R1974" i="15"/>
  <c r="S1974" i="15"/>
  <c r="T1974" i="15"/>
  <c r="U1974" i="15"/>
  <c r="V1974" i="15"/>
  <c r="W1974" i="15"/>
  <c r="X1974" i="15"/>
  <c r="Y1974" i="15"/>
  <c r="Z1974" i="15"/>
  <c r="AA1974" i="15"/>
  <c r="P1975" i="15"/>
  <c r="Q1975" i="15"/>
  <c r="R1975" i="15"/>
  <c r="S1975" i="15"/>
  <c r="T1975" i="15"/>
  <c r="U1975" i="15"/>
  <c r="V1975" i="15"/>
  <c r="W1975" i="15"/>
  <c r="X1975" i="15"/>
  <c r="Y1975" i="15"/>
  <c r="Z1975" i="15"/>
  <c r="AA1975" i="15"/>
  <c r="P1976" i="15"/>
  <c r="Q1976" i="15"/>
  <c r="R1976" i="15"/>
  <c r="S1976" i="15"/>
  <c r="T1976" i="15"/>
  <c r="U1976" i="15"/>
  <c r="V1976" i="15"/>
  <c r="W1976" i="15"/>
  <c r="X1976" i="15"/>
  <c r="Y1976" i="15"/>
  <c r="Z1976" i="15"/>
  <c r="AA1976" i="15"/>
  <c r="P1977" i="15"/>
  <c r="Q1977" i="15"/>
  <c r="R1977" i="15"/>
  <c r="S1977" i="15"/>
  <c r="T1977" i="15"/>
  <c r="U1977" i="15"/>
  <c r="V1977" i="15"/>
  <c r="W1977" i="15"/>
  <c r="X1977" i="15"/>
  <c r="Y1977" i="15"/>
  <c r="Z1977" i="15"/>
  <c r="AA1977" i="15"/>
  <c r="P1978" i="15"/>
  <c r="Q1978" i="15"/>
  <c r="R1978" i="15"/>
  <c r="S1978" i="15"/>
  <c r="T1978" i="15"/>
  <c r="U1978" i="15"/>
  <c r="V1978" i="15"/>
  <c r="W1978" i="15"/>
  <c r="X1978" i="15"/>
  <c r="Y1978" i="15"/>
  <c r="Z1978" i="15"/>
  <c r="AA1978" i="15"/>
  <c r="P1979" i="15"/>
  <c r="Q1979" i="15"/>
  <c r="R1979" i="15"/>
  <c r="S1979" i="15"/>
  <c r="T1979" i="15"/>
  <c r="U1979" i="15"/>
  <c r="V1979" i="15"/>
  <c r="W1979" i="15"/>
  <c r="X1979" i="15"/>
  <c r="Y1979" i="15"/>
  <c r="Z1979" i="15"/>
  <c r="AA1979" i="15"/>
  <c r="P1980" i="15"/>
  <c r="Q1980" i="15"/>
  <c r="R1980" i="15"/>
  <c r="S1980" i="15"/>
  <c r="T1980" i="15"/>
  <c r="U1980" i="15"/>
  <c r="V1980" i="15"/>
  <c r="W1980" i="15"/>
  <c r="X1980" i="15"/>
  <c r="Y1980" i="15"/>
  <c r="Z1980" i="15"/>
  <c r="AA1980" i="15"/>
  <c r="P1981" i="15"/>
  <c r="Q1981" i="15"/>
  <c r="R1981" i="15"/>
  <c r="S1981" i="15"/>
  <c r="T1981" i="15"/>
  <c r="U1981" i="15"/>
  <c r="V1981" i="15"/>
  <c r="W1981" i="15"/>
  <c r="X1981" i="15"/>
  <c r="Y1981" i="15"/>
  <c r="Z1981" i="15"/>
  <c r="AA1981" i="15"/>
  <c r="P1982" i="15"/>
  <c r="Q1982" i="15"/>
  <c r="R1982" i="15"/>
  <c r="S1982" i="15"/>
  <c r="T1982" i="15"/>
  <c r="U1982" i="15"/>
  <c r="V1982" i="15"/>
  <c r="W1982" i="15"/>
  <c r="X1982" i="15"/>
  <c r="Y1982" i="15"/>
  <c r="Z1982" i="15"/>
  <c r="AA1982" i="15"/>
  <c r="P1983" i="15"/>
  <c r="Q1983" i="15"/>
  <c r="R1983" i="15"/>
  <c r="S1983" i="15"/>
  <c r="T1983" i="15"/>
  <c r="U1983" i="15"/>
  <c r="V1983" i="15"/>
  <c r="W1983" i="15"/>
  <c r="X1983" i="15"/>
  <c r="Y1983" i="15"/>
  <c r="Z1983" i="15"/>
  <c r="AA1983" i="15"/>
  <c r="P1984" i="15"/>
  <c r="Q1984" i="15"/>
  <c r="R1984" i="15"/>
  <c r="S1984" i="15"/>
  <c r="T1984" i="15"/>
  <c r="U1984" i="15"/>
  <c r="V1984" i="15"/>
  <c r="W1984" i="15"/>
  <c r="X1984" i="15"/>
  <c r="Y1984" i="15"/>
  <c r="Z1984" i="15"/>
  <c r="AA1984" i="15"/>
  <c r="P1985" i="15"/>
  <c r="Q1985" i="15"/>
  <c r="R1985" i="15"/>
  <c r="S1985" i="15"/>
  <c r="T1985" i="15"/>
  <c r="U1985" i="15"/>
  <c r="V1985" i="15"/>
  <c r="W1985" i="15"/>
  <c r="X1985" i="15"/>
  <c r="Y1985" i="15"/>
  <c r="Z1985" i="15"/>
  <c r="AA1985" i="15"/>
  <c r="P1986" i="15"/>
  <c r="Q1986" i="15"/>
  <c r="R1986" i="15"/>
  <c r="S1986" i="15"/>
  <c r="T1986" i="15"/>
  <c r="U1986" i="15"/>
  <c r="V1986" i="15"/>
  <c r="W1986" i="15"/>
  <c r="X1986" i="15"/>
  <c r="Y1986" i="15"/>
  <c r="Z1986" i="15"/>
  <c r="AA1986" i="15"/>
  <c r="P1987" i="15"/>
  <c r="Q1987" i="15"/>
  <c r="R1987" i="15"/>
  <c r="S1987" i="15"/>
  <c r="T1987" i="15"/>
  <c r="U1987" i="15"/>
  <c r="V1987" i="15"/>
  <c r="W1987" i="15"/>
  <c r="X1987" i="15"/>
  <c r="Y1987" i="15"/>
  <c r="Z1987" i="15"/>
  <c r="AA1987" i="15"/>
  <c r="P1988" i="15"/>
  <c r="Q1988" i="15"/>
  <c r="R1988" i="15"/>
  <c r="S1988" i="15"/>
  <c r="T1988" i="15"/>
  <c r="U1988" i="15"/>
  <c r="V1988" i="15"/>
  <c r="W1988" i="15"/>
  <c r="X1988" i="15"/>
  <c r="Y1988" i="15"/>
  <c r="Z1988" i="15"/>
  <c r="AA1988" i="15"/>
  <c r="P1989" i="15"/>
  <c r="Q1989" i="15"/>
  <c r="R1989" i="15"/>
  <c r="S1989" i="15"/>
  <c r="T1989" i="15"/>
  <c r="U1989" i="15"/>
  <c r="V1989" i="15"/>
  <c r="W1989" i="15"/>
  <c r="X1989" i="15"/>
  <c r="Y1989" i="15"/>
  <c r="Z1989" i="15"/>
  <c r="AA1989" i="15"/>
  <c r="P1990" i="15"/>
  <c r="Q1990" i="15"/>
  <c r="R1990" i="15"/>
  <c r="S1990" i="15"/>
  <c r="T1990" i="15"/>
  <c r="U1990" i="15"/>
  <c r="V1990" i="15"/>
  <c r="W1990" i="15"/>
  <c r="X1990" i="15"/>
  <c r="Y1990" i="15"/>
  <c r="Z1990" i="15"/>
  <c r="AA1990" i="15"/>
  <c r="P1991" i="15"/>
  <c r="Q1991" i="15"/>
  <c r="R1991" i="15"/>
  <c r="S1991" i="15"/>
  <c r="T1991" i="15"/>
  <c r="U1991" i="15"/>
  <c r="V1991" i="15"/>
  <c r="W1991" i="15"/>
  <c r="X1991" i="15"/>
  <c r="Y1991" i="15"/>
  <c r="Z1991" i="15"/>
  <c r="AA1991" i="15"/>
  <c r="P1992" i="15"/>
  <c r="Q1992" i="15"/>
  <c r="R1992" i="15"/>
  <c r="S1992" i="15"/>
  <c r="T1992" i="15"/>
  <c r="U1992" i="15"/>
  <c r="V1992" i="15"/>
  <c r="W1992" i="15"/>
  <c r="X1992" i="15"/>
  <c r="Y1992" i="15"/>
  <c r="Z1992" i="15"/>
  <c r="AA1992" i="15"/>
  <c r="P1993" i="15"/>
  <c r="Q1993" i="15"/>
  <c r="R1993" i="15"/>
  <c r="S1993" i="15"/>
  <c r="T1993" i="15"/>
  <c r="U1993" i="15"/>
  <c r="V1993" i="15"/>
  <c r="W1993" i="15"/>
  <c r="X1993" i="15"/>
  <c r="Y1993" i="15"/>
  <c r="Z1993" i="15"/>
  <c r="AA1993" i="15"/>
  <c r="P1994" i="15"/>
  <c r="Q1994" i="15"/>
  <c r="R1994" i="15"/>
  <c r="S1994" i="15"/>
  <c r="T1994" i="15"/>
  <c r="U1994" i="15"/>
  <c r="V1994" i="15"/>
  <c r="W1994" i="15"/>
  <c r="X1994" i="15"/>
  <c r="Y1994" i="15"/>
  <c r="Z1994" i="15"/>
  <c r="AA1994" i="15"/>
  <c r="P1995" i="15"/>
  <c r="Q1995" i="15"/>
  <c r="R1995" i="15"/>
  <c r="S1995" i="15"/>
  <c r="T1995" i="15"/>
  <c r="U1995" i="15"/>
  <c r="V1995" i="15"/>
  <c r="W1995" i="15"/>
  <c r="X1995" i="15"/>
  <c r="Y1995" i="15"/>
  <c r="Z1995" i="15"/>
  <c r="AA1995" i="15"/>
  <c r="P1996" i="15"/>
  <c r="Q1996" i="15"/>
  <c r="R1996" i="15"/>
  <c r="S1996" i="15"/>
  <c r="T1996" i="15"/>
  <c r="U1996" i="15"/>
  <c r="V1996" i="15"/>
  <c r="W1996" i="15"/>
  <c r="X1996" i="15"/>
  <c r="Y1996" i="15"/>
  <c r="Z1996" i="15"/>
  <c r="AA1996" i="15"/>
  <c r="P1997" i="15"/>
  <c r="Q1997" i="15"/>
  <c r="R1997" i="15"/>
  <c r="S1997" i="15"/>
  <c r="T1997" i="15"/>
  <c r="U1997" i="15"/>
  <c r="V1997" i="15"/>
  <c r="W1997" i="15"/>
  <c r="X1997" i="15"/>
  <c r="Y1997" i="15"/>
  <c r="Z1997" i="15"/>
  <c r="AA1997" i="15"/>
  <c r="P1998" i="15"/>
  <c r="Q1998" i="15"/>
  <c r="R1998" i="15"/>
  <c r="S1998" i="15"/>
  <c r="T1998" i="15"/>
  <c r="U1998" i="15"/>
  <c r="V1998" i="15"/>
  <c r="W1998" i="15"/>
  <c r="X1998" i="15"/>
  <c r="Y1998" i="15"/>
  <c r="Z1998" i="15"/>
  <c r="AA1998" i="15"/>
  <c r="P1999" i="15"/>
  <c r="Q1999" i="15"/>
  <c r="R1999" i="15"/>
  <c r="S1999" i="15"/>
  <c r="T1999" i="15"/>
  <c r="U1999" i="15"/>
  <c r="V1999" i="15"/>
  <c r="W1999" i="15"/>
  <c r="X1999" i="15"/>
  <c r="Y1999" i="15"/>
  <c r="Z1999" i="15"/>
  <c r="AA1999" i="15"/>
  <c r="P2000" i="15"/>
  <c r="Q2000" i="15"/>
  <c r="R2000" i="15"/>
  <c r="S2000" i="15"/>
  <c r="T2000" i="15"/>
  <c r="U2000" i="15"/>
  <c r="V2000" i="15"/>
  <c r="W2000" i="15"/>
  <c r="X2000" i="15"/>
  <c r="Y2000" i="15"/>
  <c r="Z2000" i="15"/>
  <c r="AA2000" i="15"/>
  <c r="P2001" i="15"/>
  <c r="Q2001" i="15"/>
  <c r="R2001" i="15"/>
  <c r="S2001" i="15"/>
  <c r="T2001" i="15"/>
  <c r="U2001" i="15"/>
  <c r="V2001" i="15"/>
  <c r="W2001" i="15"/>
  <c r="X2001" i="15"/>
  <c r="Y2001" i="15"/>
  <c r="Z2001" i="15"/>
  <c r="AA2001" i="15"/>
  <c r="P2002" i="15"/>
  <c r="Q2002" i="15"/>
  <c r="R2002" i="15"/>
  <c r="S2002" i="15"/>
  <c r="T2002" i="15"/>
  <c r="U2002" i="15"/>
  <c r="V2002" i="15"/>
  <c r="W2002" i="15"/>
  <c r="X2002" i="15"/>
  <c r="Y2002" i="15"/>
  <c r="Z2002" i="15"/>
  <c r="AA2002" i="15"/>
  <c r="P2003" i="15"/>
  <c r="Q2003" i="15"/>
  <c r="R2003" i="15"/>
  <c r="S2003" i="15"/>
  <c r="T2003" i="15"/>
  <c r="U2003" i="15"/>
  <c r="V2003" i="15"/>
  <c r="W2003" i="15"/>
  <c r="X2003" i="15"/>
  <c r="Y2003" i="15"/>
  <c r="Z2003" i="15"/>
  <c r="AA2003" i="15"/>
  <c r="P2004" i="15"/>
  <c r="Q2004" i="15"/>
  <c r="R2004" i="15"/>
  <c r="S2004" i="15"/>
  <c r="T2004" i="15"/>
  <c r="U2004" i="15"/>
  <c r="V2004" i="15"/>
  <c r="W2004" i="15"/>
  <c r="X2004" i="15"/>
  <c r="Y2004" i="15"/>
  <c r="Z2004" i="15"/>
  <c r="AA2004" i="15"/>
  <c r="P2005" i="15"/>
  <c r="Q2005" i="15"/>
  <c r="R2005" i="15"/>
  <c r="S2005" i="15"/>
  <c r="T2005" i="15"/>
  <c r="U2005" i="15"/>
  <c r="V2005" i="15"/>
  <c r="W2005" i="15"/>
  <c r="X2005" i="15"/>
  <c r="Y2005" i="15"/>
  <c r="Z2005" i="15"/>
  <c r="AA2005" i="15"/>
  <c r="P2006" i="15"/>
  <c r="Q2006" i="15"/>
  <c r="R2006" i="15"/>
  <c r="S2006" i="15"/>
  <c r="T2006" i="15"/>
  <c r="U2006" i="15"/>
  <c r="V2006" i="15"/>
  <c r="W2006" i="15"/>
  <c r="X2006" i="15"/>
  <c r="Y2006" i="15"/>
  <c r="Z2006" i="15"/>
  <c r="AA2006" i="15"/>
  <c r="P2007" i="15"/>
  <c r="Q2007" i="15"/>
  <c r="R2007" i="15"/>
  <c r="S2007" i="15"/>
  <c r="T2007" i="15"/>
  <c r="U2007" i="15"/>
  <c r="V2007" i="15"/>
  <c r="W2007" i="15"/>
  <c r="X2007" i="15"/>
  <c r="Y2007" i="15"/>
  <c r="Z2007" i="15"/>
  <c r="AA2007" i="15"/>
  <c r="P2008" i="15"/>
  <c r="Q2008" i="15"/>
  <c r="R2008" i="15"/>
  <c r="S2008" i="15"/>
  <c r="T2008" i="15"/>
  <c r="U2008" i="15"/>
  <c r="V2008" i="15"/>
  <c r="W2008" i="15"/>
  <c r="X2008" i="15"/>
  <c r="Y2008" i="15"/>
  <c r="Z2008" i="15"/>
  <c r="AA2008" i="15"/>
  <c r="P2009" i="15"/>
  <c r="Q2009" i="15"/>
  <c r="R2009" i="15"/>
  <c r="S2009" i="15"/>
  <c r="T2009" i="15"/>
  <c r="U2009" i="15"/>
  <c r="V2009" i="15"/>
  <c r="W2009" i="15"/>
  <c r="X2009" i="15"/>
  <c r="Y2009" i="15"/>
  <c r="Z2009" i="15"/>
  <c r="AA2009" i="15"/>
  <c r="P2010" i="15"/>
  <c r="Q2010" i="15"/>
  <c r="R2010" i="15"/>
  <c r="S2010" i="15"/>
  <c r="T2010" i="15"/>
  <c r="U2010" i="15"/>
  <c r="V2010" i="15"/>
  <c r="W2010" i="15"/>
  <c r="X2010" i="15"/>
  <c r="Y2010" i="15"/>
  <c r="Z2010" i="15"/>
  <c r="AA2010" i="15"/>
  <c r="P2011" i="15"/>
  <c r="Q2011" i="15"/>
  <c r="R2011" i="15"/>
  <c r="S2011" i="15"/>
  <c r="T2011" i="15"/>
  <c r="U2011" i="15"/>
  <c r="V2011" i="15"/>
  <c r="W2011" i="15"/>
  <c r="X2011" i="15"/>
  <c r="Y2011" i="15"/>
  <c r="Z2011" i="15"/>
  <c r="AA2011" i="15"/>
  <c r="P2012" i="15"/>
  <c r="Q2012" i="15"/>
  <c r="R2012" i="15"/>
  <c r="S2012" i="15"/>
  <c r="T2012" i="15"/>
  <c r="U2012" i="15"/>
  <c r="V2012" i="15"/>
  <c r="W2012" i="15"/>
  <c r="X2012" i="15"/>
  <c r="Y2012" i="15"/>
  <c r="Z2012" i="15"/>
  <c r="AA2012" i="15"/>
  <c r="P2013" i="15"/>
  <c r="Q2013" i="15"/>
  <c r="R2013" i="15"/>
  <c r="S2013" i="15"/>
  <c r="T2013" i="15"/>
  <c r="U2013" i="15"/>
  <c r="V2013" i="15"/>
  <c r="W2013" i="15"/>
  <c r="X2013" i="15"/>
  <c r="Y2013" i="15"/>
  <c r="Z2013" i="15"/>
  <c r="AA2013" i="15"/>
  <c r="P2014" i="15"/>
  <c r="Q2014" i="15"/>
  <c r="R2014" i="15"/>
  <c r="S2014" i="15"/>
  <c r="T2014" i="15"/>
  <c r="U2014" i="15"/>
  <c r="V2014" i="15"/>
  <c r="W2014" i="15"/>
  <c r="X2014" i="15"/>
  <c r="Y2014" i="15"/>
  <c r="Z2014" i="15"/>
  <c r="AA2014" i="15"/>
  <c r="P2015" i="15"/>
  <c r="Q2015" i="15"/>
  <c r="R2015" i="15"/>
  <c r="S2015" i="15"/>
  <c r="T2015" i="15"/>
  <c r="U2015" i="15"/>
  <c r="V2015" i="15"/>
  <c r="W2015" i="15"/>
  <c r="X2015" i="15"/>
  <c r="Y2015" i="15"/>
  <c r="Z2015" i="15"/>
  <c r="AA2015" i="15"/>
  <c r="P2016" i="15"/>
  <c r="Q2016" i="15"/>
  <c r="R2016" i="15"/>
  <c r="S2016" i="15"/>
  <c r="T2016" i="15"/>
  <c r="U2016" i="15"/>
  <c r="V2016" i="15"/>
  <c r="W2016" i="15"/>
  <c r="X2016" i="15"/>
  <c r="Y2016" i="15"/>
  <c r="Z2016" i="15"/>
  <c r="AA2016" i="15"/>
  <c r="P2017" i="15"/>
  <c r="Q2017" i="15"/>
  <c r="R2017" i="15"/>
  <c r="S2017" i="15"/>
  <c r="T2017" i="15"/>
  <c r="U2017" i="15"/>
  <c r="V2017" i="15"/>
  <c r="W2017" i="15"/>
  <c r="X2017" i="15"/>
  <c r="Y2017" i="15"/>
  <c r="Z2017" i="15"/>
  <c r="AA2017" i="15"/>
  <c r="P2018" i="15"/>
  <c r="Q2018" i="15"/>
  <c r="R2018" i="15"/>
  <c r="S2018" i="15"/>
  <c r="T2018" i="15"/>
  <c r="U2018" i="15"/>
  <c r="V2018" i="15"/>
  <c r="W2018" i="15"/>
  <c r="X2018" i="15"/>
  <c r="Y2018" i="15"/>
  <c r="Z2018" i="15"/>
  <c r="AA2018" i="15"/>
  <c r="P2019" i="15"/>
  <c r="Q2019" i="15"/>
  <c r="R2019" i="15"/>
  <c r="S2019" i="15"/>
  <c r="T2019" i="15"/>
  <c r="U2019" i="15"/>
  <c r="V2019" i="15"/>
  <c r="W2019" i="15"/>
  <c r="X2019" i="15"/>
  <c r="Y2019" i="15"/>
  <c r="Z2019" i="15"/>
  <c r="AA2019" i="15"/>
  <c r="P2020" i="15"/>
  <c r="Q2020" i="15"/>
  <c r="R2020" i="15"/>
  <c r="S2020" i="15"/>
  <c r="T2020" i="15"/>
  <c r="U2020" i="15"/>
  <c r="V2020" i="15"/>
  <c r="W2020" i="15"/>
  <c r="X2020" i="15"/>
  <c r="Y2020" i="15"/>
  <c r="Z2020" i="15"/>
  <c r="AA2020" i="15"/>
  <c r="P2021" i="15"/>
  <c r="Q2021" i="15"/>
  <c r="R2021" i="15"/>
  <c r="S2021" i="15"/>
  <c r="T2021" i="15"/>
  <c r="U2021" i="15"/>
  <c r="V2021" i="15"/>
  <c r="W2021" i="15"/>
  <c r="X2021" i="15"/>
  <c r="Y2021" i="15"/>
  <c r="Z2021" i="15"/>
  <c r="AA2021" i="15"/>
  <c r="P2022" i="15"/>
  <c r="Q2022" i="15"/>
  <c r="R2022" i="15"/>
  <c r="S2022" i="15"/>
  <c r="T2022" i="15"/>
  <c r="U2022" i="15"/>
  <c r="V2022" i="15"/>
  <c r="W2022" i="15"/>
  <c r="X2022" i="15"/>
  <c r="Y2022" i="15"/>
  <c r="Z2022" i="15"/>
  <c r="AA2022" i="15"/>
  <c r="P2023" i="15"/>
  <c r="Q2023" i="15"/>
  <c r="R2023" i="15"/>
  <c r="S2023" i="15"/>
  <c r="T2023" i="15"/>
  <c r="U2023" i="15"/>
  <c r="V2023" i="15"/>
  <c r="W2023" i="15"/>
  <c r="X2023" i="15"/>
  <c r="Y2023" i="15"/>
  <c r="Z2023" i="15"/>
  <c r="AA2023" i="15"/>
  <c r="P2024" i="15"/>
  <c r="Q2024" i="15"/>
  <c r="R2024" i="15"/>
  <c r="S2024" i="15"/>
  <c r="T2024" i="15"/>
  <c r="U2024" i="15"/>
  <c r="V2024" i="15"/>
  <c r="W2024" i="15"/>
  <c r="X2024" i="15"/>
  <c r="Y2024" i="15"/>
  <c r="Z2024" i="15"/>
  <c r="AA2024" i="15"/>
  <c r="P2025" i="15"/>
  <c r="Q2025" i="15"/>
  <c r="R2025" i="15"/>
  <c r="S2025" i="15"/>
  <c r="T2025" i="15"/>
  <c r="U2025" i="15"/>
  <c r="V2025" i="15"/>
  <c r="W2025" i="15"/>
  <c r="X2025" i="15"/>
  <c r="Y2025" i="15"/>
  <c r="Z2025" i="15"/>
  <c r="AA2025" i="15"/>
  <c r="P2026" i="15"/>
  <c r="Q2026" i="15"/>
  <c r="R2026" i="15"/>
  <c r="S2026" i="15"/>
  <c r="T2026" i="15"/>
  <c r="U2026" i="15"/>
  <c r="V2026" i="15"/>
  <c r="W2026" i="15"/>
  <c r="X2026" i="15"/>
  <c r="Y2026" i="15"/>
  <c r="Z2026" i="15"/>
  <c r="AA2026" i="15"/>
  <c r="P2027" i="15"/>
  <c r="Q2027" i="15"/>
  <c r="R2027" i="15"/>
  <c r="S2027" i="15"/>
  <c r="T2027" i="15"/>
  <c r="U2027" i="15"/>
  <c r="V2027" i="15"/>
  <c r="W2027" i="15"/>
  <c r="X2027" i="15"/>
  <c r="Y2027" i="15"/>
  <c r="Z2027" i="15"/>
  <c r="AA2027" i="15"/>
  <c r="P2028" i="15"/>
  <c r="Q2028" i="15"/>
  <c r="R2028" i="15"/>
  <c r="S2028" i="15"/>
  <c r="T2028" i="15"/>
  <c r="U2028" i="15"/>
  <c r="V2028" i="15"/>
  <c r="W2028" i="15"/>
  <c r="X2028" i="15"/>
  <c r="Y2028" i="15"/>
  <c r="Z2028" i="15"/>
  <c r="AA2028" i="15"/>
  <c r="P2029" i="15"/>
  <c r="Q2029" i="15"/>
  <c r="R2029" i="15"/>
  <c r="S2029" i="15"/>
  <c r="T2029" i="15"/>
  <c r="U2029" i="15"/>
  <c r="V2029" i="15"/>
  <c r="W2029" i="15"/>
  <c r="X2029" i="15"/>
  <c r="Y2029" i="15"/>
  <c r="Z2029" i="15"/>
  <c r="AA2029" i="15"/>
  <c r="P2030" i="15"/>
  <c r="Q2030" i="15"/>
  <c r="R2030" i="15"/>
  <c r="S2030" i="15"/>
  <c r="T2030" i="15"/>
  <c r="U2030" i="15"/>
  <c r="V2030" i="15"/>
  <c r="W2030" i="15"/>
  <c r="X2030" i="15"/>
  <c r="Y2030" i="15"/>
  <c r="Z2030" i="15"/>
  <c r="AA2030" i="15"/>
  <c r="P2031" i="15"/>
  <c r="Q2031" i="15"/>
  <c r="R2031" i="15"/>
  <c r="S2031" i="15"/>
  <c r="T2031" i="15"/>
  <c r="U2031" i="15"/>
  <c r="V2031" i="15"/>
  <c r="W2031" i="15"/>
  <c r="X2031" i="15"/>
  <c r="Y2031" i="15"/>
  <c r="Z2031" i="15"/>
  <c r="AA2031" i="15"/>
  <c r="P2032" i="15"/>
  <c r="Q2032" i="15"/>
  <c r="R2032" i="15"/>
  <c r="S2032" i="15"/>
  <c r="T2032" i="15"/>
  <c r="U2032" i="15"/>
  <c r="V2032" i="15"/>
  <c r="W2032" i="15"/>
  <c r="X2032" i="15"/>
  <c r="Y2032" i="15"/>
  <c r="Z2032" i="15"/>
  <c r="AA2032" i="15"/>
  <c r="P2033" i="15"/>
  <c r="Q2033" i="15"/>
  <c r="R2033" i="15"/>
  <c r="S2033" i="15"/>
  <c r="T2033" i="15"/>
  <c r="U2033" i="15"/>
  <c r="V2033" i="15"/>
  <c r="W2033" i="15"/>
  <c r="X2033" i="15"/>
  <c r="Y2033" i="15"/>
  <c r="Z2033" i="15"/>
  <c r="AA2033" i="15"/>
  <c r="P2034" i="15"/>
  <c r="Q2034" i="15"/>
  <c r="R2034" i="15"/>
  <c r="S2034" i="15"/>
  <c r="T2034" i="15"/>
  <c r="U2034" i="15"/>
  <c r="V2034" i="15"/>
  <c r="W2034" i="15"/>
  <c r="X2034" i="15"/>
  <c r="Y2034" i="15"/>
  <c r="Z2034" i="15"/>
  <c r="AA2034" i="15"/>
  <c r="P2035" i="15"/>
  <c r="Q2035" i="15"/>
  <c r="R2035" i="15"/>
  <c r="S2035" i="15"/>
  <c r="T2035" i="15"/>
  <c r="U2035" i="15"/>
  <c r="V2035" i="15"/>
  <c r="W2035" i="15"/>
  <c r="X2035" i="15"/>
  <c r="Y2035" i="15"/>
  <c r="Z2035" i="15"/>
  <c r="AA2035" i="15"/>
  <c r="P2036" i="15"/>
  <c r="Q2036" i="15"/>
  <c r="R2036" i="15"/>
  <c r="S2036" i="15"/>
  <c r="T2036" i="15"/>
  <c r="U2036" i="15"/>
  <c r="V2036" i="15"/>
  <c r="W2036" i="15"/>
  <c r="X2036" i="15"/>
  <c r="Y2036" i="15"/>
  <c r="Z2036" i="15"/>
  <c r="AA2036" i="15"/>
  <c r="P2037" i="15"/>
  <c r="Q2037" i="15"/>
  <c r="R2037" i="15"/>
  <c r="S2037" i="15"/>
  <c r="T2037" i="15"/>
  <c r="U2037" i="15"/>
  <c r="V2037" i="15"/>
  <c r="W2037" i="15"/>
  <c r="X2037" i="15"/>
  <c r="Y2037" i="15"/>
  <c r="Z2037" i="15"/>
  <c r="AA2037" i="15"/>
  <c r="P2038" i="15"/>
  <c r="Q2038" i="15"/>
  <c r="R2038" i="15"/>
  <c r="S2038" i="15"/>
  <c r="T2038" i="15"/>
  <c r="U2038" i="15"/>
  <c r="V2038" i="15"/>
  <c r="W2038" i="15"/>
  <c r="X2038" i="15"/>
  <c r="Y2038" i="15"/>
  <c r="Z2038" i="15"/>
  <c r="AA2038" i="15"/>
  <c r="P2039" i="15"/>
  <c r="Q2039" i="15"/>
  <c r="R2039" i="15"/>
  <c r="S2039" i="15"/>
  <c r="T2039" i="15"/>
  <c r="U2039" i="15"/>
  <c r="V2039" i="15"/>
  <c r="W2039" i="15"/>
  <c r="X2039" i="15"/>
  <c r="Y2039" i="15"/>
  <c r="Z2039" i="15"/>
  <c r="AA2039" i="15"/>
  <c r="P2040" i="15"/>
  <c r="Q2040" i="15"/>
  <c r="R2040" i="15"/>
  <c r="S2040" i="15"/>
  <c r="T2040" i="15"/>
  <c r="U2040" i="15"/>
  <c r="V2040" i="15"/>
  <c r="W2040" i="15"/>
  <c r="X2040" i="15"/>
  <c r="Y2040" i="15"/>
  <c r="Z2040" i="15"/>
  <c r="AA2040" i="15"/>
  <c r="P2041" i="15"/>
  <c r="Q2041" i="15"/>
  <c r="R2041" i="15"/>
  <c r="S2041" i="15"/>
  <c r="T2041" i="15"/>
  <c r="U2041" i="15"/>
  <c r="V2041" i="15"/>
  <c r="W2041" i="15"/>
  <c r="X2041" i="15"/>
  <c r="Y2041" i="15"/>
  <c r="Z2041" i="15"/>
  <c r="AA2041" i="15"/>
  <c r="P2042" i="15"/>
  <c r="Q2042" i="15"/>
  <c r="R2042" i="15"/>
  <c r="S2042" i="15"/>
  <c r="T2042" i="15"/>
  <c r="U2042" i="15"/>
  <c r="V2042" i="15"/>
  <c r="W2042" i="15"/>
  <c r="X2042" i="15"/>
  <c r="Y2042" i="15"/>
  <c r="Z2042" i="15"/>
  <c r="AA2042" i="15"/>
  <c r="P2043" i="15"/>
  <c r="Q2043" i="15"/>
  <c r="R2043" i="15"/>
  <c r="S2043" i="15"/>
  <c r="T2043" i="15"/>
  <c r="U2043" i="15"/>
  <c r="V2043" i="15"/>
  <c r="W2043" i="15"/>
  <c r="X2043" i="15"/>
  <c r="Y2043" i="15"/>
  <c r="Z2043" i="15"/>
  <c r="AA2043" i="15"/>
  <c r="P2044" i="15"/>
  <c r="Q2044" i="15"/>
  <c r="R2044" i="15"/>
  <c r="S2044" i="15"/>
  <c r="T2044" i="15"/>
  <c r="U2044" i="15"/>
  <c r="V2044" i="15"/>
  <c r="W2044" i="15"/>
  <c r="X2044" i="15"/>
  <c r="Y2044" i="15"/>
  <c r="Z2044" i="15"/>
  <c r="AA2044" i="15"/>
  <c r="P2045" i="15"/>
  <c r="Q2045" i="15"/>
  <c r="R2045" i="15"/>
  <c r="S2045" i="15"/>
  <c r="T2045" i="15"/>
  <c r="U2045" i="15"/>
  <c r="V2045" i="15"/>
  <c r="W2045" i="15"/>
  <c r="X2045" i="15"/>
  <c r="Y2045" i="15"/>
  <c r="Z2045" i="15"/>
  <c r="AA2045" i="15"/>
  <c r="P2046" i="15"/>
  <c r="Q2046" i="15"/>
  <c r="R2046" i="15"/>
  <c r="S2046" i="15"/>
  <c r="T2046" i="15"/>
  <c r="U2046" i="15"/>
  <c r="V2046" i="15"/>
  <c r="W2046" i="15"/>
  <c r="X2046" i="15"/>
  <c r="Y2046" i="15"/>
  <c r="Z2046" i="15"/>
  <c r="AA2046" i="15"/>
  <c r="P2047" i="15"/>
  <c r="Q2047" i="15"/>
  <c r="R2047" i="15"/>
  <c r="S2047" i="15"/>
  <c r="T2047" i="15"/>
  <c r="U2047" i="15"/>
  <c r="V2047" i="15"/>
  <c r="W2047" i="15"/>
  <c r="X2047" i="15"/>
  <c r="Y2047" i="15"/>
  <c r="Z2047" i="15"/>
  <c r="AA2047" i="15"/>
  <c r="P2048" i="15"/>
  <c r="Q2048" i="15"/>
  <c r="R2048" i="15"/>
  <c r="S2048" i="15"/>
  <c r="T2048" i="15"/>
  <c r="U2048" i="15"/>
  <c r="V2048" i="15"/>
  <c r="W2048" i="15"/>
  <c r="X2048" i="15"/>
  <c r="Y2048" i="15"/>
  <c r="Z2048" i="15"/>
  <c r="AA2048" i="15"/>
  <c r="P2049" i="15"/>
  <c r="Q2049" i="15"/>
  <c r="R2049" i="15"/>
  <c r="S2049" i="15"/>
  <c r="T2049" i="15"/>
  <c r="U2049" i="15"/>
  <c r="V2049" i="15"/>
  <c r="W2049" i="15"/>
  <c r="X2049" i="15"/>
  <c r="Y2049" i="15"/>
  <c r="Z2049" i="15"/>
  <c r="AA2049" i="15"/>
  <c r="P2050" i="15"/>
  <c r="Q2050" i="15"/>
  <c r="R2050" i="15"/>
  <c r="S2050" i="15"/>
  <c r="T2050" i="15"/>
  <c r="U2050" i="15"/>
  <c r="V2050" i="15"/>
  <c r="W2050" i="15"/>
  <c r="X2050" i="15"/>
  <c r="Y2050" i="15"/>
  <c r="Z2050" i="15"/>
  <c r="AA2050" i="15"/>
  <c r="P2051" i="15"/>
  <c r="Q2051" i="15"/>
  <c r="R2051" i="15"/>
  <c r="S2051" i="15"/>
  <c r="T2051" i="15"/>
  <c r="U2051" i="15"/>
  <c r="V2051" i="15"/>
  <c r="W2051" i="15"/>
  <c r="X2051" i="15"/>
  <c r="Y2051" i="15"/>
  <c r="Z2051" i="15"/>
  <c r="AA2051" i="15"/>
  <c r="P2052" i="15"/>
  <c r="Q2052" i="15"/>
  <c r="R2052" i="15"/>
  <c r="S2052" i="15"/>
  <c r="T2052" i="15"/>
  <c r="U2052" i="15"/>
  <c r="V2052" i="15"/>
  <c r="W2052" i="15"/>
  <c r="X2052" i="15"/>
  <c r="Y2052" i="15"/>
  <c r="Z2052" i="15"/>
  <c r="AA2052" i="15"/>
  <c r="P2053" i="15"/>
  <c r="Q2053" i="15"/>
  <c r="R2053" i="15"/>
  <c r="S2053" i="15"/>
  <c r="T2053" i="15"/>
  <c r="U2053" i="15"/>
  <c r="V2053" i="15"/>
  <c r="W2053" i="15"/>
  <c r="X2053" i="15"/>
  <c r="Y2053" i="15"/>
  <c r="Z2053" i="15"/>
  <c r="AA2053" i="15"/>
  <c r="P2054" i="15"/>
  <c r="Q2054" i="15"/>
  <c r="R2054" i="15"/>
  <c r="S2054" i="15"/>
  <c r="T2054" i="15"/>
  <c r="U2054" i="15"/>
  <c r="V2054" i="15"/>
  <c r="W2054" i="15"/>
  <c r="X2054" i="15"/>
  <c r="Y2054" i="15"/>
  <c r="Z2054" i="15"/>
  <c r="AA2054" i="15"/>
  <c r="P2055" i="15"/>
  <c r="Q2055" i="15"/>
  <c r="R2055" i="15"/>
  <c r="S2055" i="15"/>
  <c r="T2055" i="15"/>
  <c r="U2055" i="15"/>
  <c r="V2055" i="15"/>
  <c r="W2055" i="15"/>
  <c r="X2055" i="15"/>
  <c r="Y2055" i="15"/>
  <c r="Z2055" i="15"/>
  <c r="AA2055" i="15"/>
  <c r="P2056" i="15"/>
  <c r="Q2056" i="15"/>
  <c r="R2056" i="15"/>
  <c r="S2056" i="15"/>
  <c r="T2056" i="15"/>
  <c r="U2056" i="15"/>
  <c r="V2056" i="15"/>
  <c r="W2056" i="15"/>
  <c r="X2056" i="15"/>
  <c r="Y2056" i="15"/>
  <c r="Z2056" i="15"/>
  <c r="AA2056" i="15"/>
  <c r="P2057" i="15"/>
  <c r="Q2057" i="15"/>
  <c r="R2057" i="15"/>
  <c r="S2057" i="15"/>
  <c r="T2057" i="15"/>
  <c r="U2057" i="15"/>
  <c r="V2057" i="15"/>
  <c r="W2057" i="15"/>
  <c r="X2057" i="15"/>
  <c r="Y2057" i="15"/>
  <c r="Z2057" i="15"/>
  <c r="AA2057" i="15"/>
  <c r="P2058" i="15"/>
  <c r="Q2058" i="15"/>
  <c r="R2058" i="15"/>
  <c r="S2058" i="15"/>
  <c r="T2058" i="15"/>
  <c r="U2058" i="15"/>
  <c r="V2058" i="15"/>
  <c r="W2058" i="15"/>
  <c r="X2058" i="15"/>
  <c r="Y2058" i="15"/>
  <c r="Z2058" i="15"/>
  <c r="AA2058" i="15"/>
  <c r="P2059" i="15"/>
  <c r="Q2059" i="15"/>
  <c r="R2059" i="15"/>
  <c r="S2059" i="15"/>
  <c r="T2059" i="15"/>
  <c r="U2059" i="15"/>
  <c r="V2059" i="15"/>
  <c r="W2059" i="15"/>
  <c r="X2059" i="15"/>
  <c r="Y2059" i="15"/>
  <c r="Z2059" i="15"/>
  <c r="AA2059" i="15"/>
  <c r="P2060" i="15"/>
  <c r="Q2060" i="15"/>
  <c r="R2060" i="15"/>
  <c r="S2060" i="15"/>
  <c r="T2060" i="15"/>
  <c r="U2060" i="15"/>
  <c r="V2060" i="15"/>
  <c r="W2060" i="15"/>
  <c r="X2060" i="15"/>
  <c r="Y2060" i="15"/>
  <c r="Z2060" i="15"/>
  <c r="AA2060" i="15"/>
  <c r="P2061" i="15"/>
  <c r="Q2061" i="15"/>
  <c r="R2061" i="15"/>
  <c r="S2061" i="15"/>
  <c r="T2061" i="15"/>
  <c r="U2061" i="15"/>
  <c r="V2061" i="15"/>
  <c r="W2061" i="15"/>
  <c r="X2061" i="15"/>
  <c r="Y2061" i="15"/>
  <c r="Z2061" i="15"/>
  <c r="AA2061" i="15"/>
  <c r="P2062" i="15"/>
  <c r="Q2062" i="15"/>
  <c r="R2062" i="15"/>
  <c r="S2062" i="15"/>
  <c r="T2062" i="15"/>
  <c r="U2062" i="15"/>
  <c r="V2062" i="15"/>
  <c r="W2062" i="15"/>
  <c r="X2062" i="15"/>
  <c r="Y2062" i="15"/>
  <c r="Z2062" i="15"/>
  <c r="AA2062" i="15"/>
  <c r="P2063" i="15"/>
  <c r="Q2063" i="15"/>
  <c r="R2063" i="15"/>
  <c r="S2063" i="15"/>
  <c r="T2063" i="15"/>
  <c r="U2063" i="15"/>
  <c r="V2063" i="15"/>
  <c r="W2063" i="15"/>
  <c r="X2063" i="15"/>
  <c r="Y2063" i="15"/>
  <c r="Z2063" i="15"/>
  <c r="AA2063" i="15"/>
  <c r="P2064" i="15"/>
  <c r="Q2064" i="15"/>
  <c r="R2064" i="15"/>
  <c r="S2064" i="15"/>
  <c r="T2064" i="15"/>
  <c r="U2064" i="15"/>
  <c r="V2064" i="15"/>
  <c r="W2064" i="15"/>
  <c r="X2064" i="15"/>
  <c r="Y2064" i="15"/>
  <c r="Z2064" i="15"/>
  <c r="AA2064" i="15"/>
  <c r="P2065" i="15"/>
  <c r="Q2065" i="15"/>
  <c r="R2065" i="15"/>
  <c r="S2065" i="15"/>
  <c r="T2065" i="15"/>
  <c r="U2065" i="15"/>
  <c r="V2065" i="15"/>
  <c r="W2065" i="15"/>
  <c r="X2065" i="15"/>
  <c r="Y2065" i="15"/>
  <c r="Z2065" i="15"/>
  <c r="AA2065" i="15"/>
  <c r="P2066" i="15"/>
  <c r="Q2066" i="15"/>
  <c r="R2066" i="15"/>
  <c r="S2066" i="15"/>
  <c r="T2066" i="15"/>
  <c r="U2066" i="15"/>
  <c r="V2066" i="15"/>
  <c r="W2066" i="15"/>
  <c r="X2066" i="15"/>
  <c r="Y2066" i="15"/>
  <c r="Z2066" i="15"/>
  <c r="AA2066" i="15"/>
  <c r="P2067" i="15"/>
  <c r="Q2067" i="15"/>
  <c r="R2067" i="15"/>
  <c r="S2067" i="15"/>
  <c r="T2067" i="15"/>
  <c r="U2067" i="15"/>
  <c r="V2067" i="15"/>
  <c r="W2067" i="15"/>
  <c r="X2067" i="15"/>
  <c r="Y2067" i="15"/>
  <c r="Z2067" i="15"/>
  <c r="AA2067" i="15"/>
  <c r="P2068" i="15"/>
  <c r="Q2068" i="15"/>
  <c r="R2068" i="15"/>
  <c r="S2068" i="15"/>
  <c r="T2068" i="15"/>
  <c r="U2068" i="15"/>
  <c r="V2068" i="15"/>
  <c r="W2068" i="15"/>
  <c r="X2068" i="15"/>
  <c r="Y2068" i="15"/>
  <c r="Z2068" i="15"/>
  <c r="AA2068" i="15"/>
  <c r="P2069" i="15"/>
  <c r="Q2069" i="15"/>
  <c r="R2069" i="15"/>
  <c r="S2069" i="15"/>
  <c r="T2069" i="15"/>
  <c r="U2069" i="15"/>
  <c r="V2069" i="15"/>
  <c r="W2069" i="15"/>
  <c r="X2069" i="15"/>
  <c r="Y2069" i="15"/>
  <c r="Z2069" i="15"/>
  <c r="AA2069" i="15"/>
  <c r="P2070" i="15"/>
  <c r="Q2070" i="15"/>
  <c r="R2070" i="15"/>
  <c r="S2070" i="15"/>
  <c r="T2070" i="15"/>
  <c r="U2070" i="15"/>
  <c r="V2070" i="15"/>
  <c r="W2070" i="15"/>
  <c r="X2070" i="15"/>
  <c r="Y2070" i="15"/>
  <c r="Z2070" i="15"/>
  <c r="AA2070" i="15"/>
  <c r="P2071" i="15"/>
  <c r="Q2071" i="15"/>
  <c r="R2071" i="15"/>
  <c r="S2071" i="15"/>
  <c r="T2071" i="15"/>
  <c r="U2071" i="15"/>
  <c r="V2071" i="15"/>
  <c r="W2071" i="15"/>
  <c r="X2071" i="15"/>
  <c r="Y2071" i="15"/>
  <c r="Z2071" i="15"/>
  <c r="AA2071" i="15"/>
  <c r="P2072" i="15"/>
  <c r="Q2072" i="15"/>
  <c r="R2072" i="15"/>
  <c r="S2072" i="15"/>
  <c r="T2072" i="15"/>
  <c r="U2072" i="15"/>
  <c r="V2072" i="15"/>
  <c r="W2072" i="15"/>
  <c r="X2072" i="15"/>
  <c r="Y2072" i="15"/>
  <c r="Z2072" i="15"/>
  <c r="AA2072" i="15"/>
  <c r="P2073" i="15"/>
  <c r="Q2073" i="15"/>
  <c r="R2073" i="15"/>
  <c r="S2073" i="15"/>
  <c r="T2073" i="15"/>
  <c r="U2073" i="15"/>
  <c r="V2073" i="15"/>
  <c r="W2073" i="15"/>
  <c r="X2073" i="15"/>
  <c r="Y2073" i="15"/>
  <c r="Z2073" i="15"/>
  <c r="AA2073" i="15"/>
  <c r="P2074" i="15"/>
  <c r="Q2074" i="15"/>
  <c r="R2074" i="15"/>
  <c r="S2074" i="15"/>
  <c r="T2074" i="15"/>
  <c r="U2074" i="15"/>
  <c r="V2074" i="15"/>
  <c r="W2074" i="15"/>
  <c r="X2074" i="15"/>
  <c r="Y2074" i="15"/>
  <c r="Z2074" i="15"/>
  <c r="AA2074" i="15"/>
  <c r="P2075" i="15"/>
  <c r="Q2075" i="15"/>
  <c r="R2075" i="15"/>
  <c r="S2075" i="15"/>
  <c r="T2075" i="15"/>
  <c r="U2075" i="15"/>
  <c r="V2075" i="15"/>
  <c r="W2075" i="15"/>
  <c r="X2075" i="15"/>
  <c r="Y2075" i="15"/>
  <c r="Z2075" i="15"/>
  <c r="AA2075" i="15"/>
  <c r="P2076" i="15"/>
  <c r="Q2076" i="15"/>
  <c r="R2076" i="15"/>
  <c r="S2076" i="15"/>
  <c r="T2076" i="15"/>
  <c r="U2076" i="15"/>
  <c r="V2076" i="15"/>
  <c r="W2076" i="15"/>
  <c r="X2076" i="15"/>
  <c r="Y2076" i="15"/>
  <c r="Z2076" i="15"/>
  <c r="AA2076" i="15"/>
  <c r="P2077" i="15"/>
  <c r="Q2077" i="15"/>
  <c r="R2077" i="15"/>
  <c r="S2077" i="15"/>
  <c r="T2077" i="15"/>
  <c r="U2077" i="15"/>
  <c r="V2077" i="15"/>
  <c r="W2077" i="15"/>
  <c r="X2077" i="15"/>
  <c r="Y2077" i="15"/>
  <c r="Z2077" i="15"/>
  <c r="AA2077" i="15"/>
  <c r="P2078" i="15"/>
  <c r="Q2078" i="15"/>
  <c r="R2078" i="15"/>
  <c r="S2078" i="15"/>
  <c r="T2078" i="15"/>
  <c r="U2078" i="15"/>
  <c r="V2078" i="15"/>
  <c r="W2078" i="15"/>
  <c r="X2078" i="15"/>
  <c r="Y2078" i="15"/>
  <c r="Z2078" i="15"/>
  <c r="AA2078" i="15"/>
  <c r="P2079" i="15"/>
  <c r="Q2079" i="15"/>
  <c r="R2079" i="15"/>
  <c r="S2079" i="15"/>
  <c r="T2079" i="15"/>
  <c r="U2079" i="15"/>
  <c r="V2079" i="15"/>
  <c r="W2079" i="15"/>
  <c r="X2079" i="15"/>
  <c r="Y2079" i="15"/>
  <c r="Z2079" i="15"/>
  <c r="AA2079" i="15"/>
  <c r="P2080" i="15"/>
  <c r="Q2080" i="15"/>
  <c r="R2080" i="15"/>
  <c r="S2080" i="15"/>
  <c r="T2080" i="15"/>
  <c r="U2080" i="15"/>
  <c r="V2080" i="15"/>
  <c r="W2080" i="15"/>
  <c r="X2080" i="15"/>
  <c r="Y2080" i="15"/>
  <c r="Z2080" i="15"/>
  <c r="AA2080" i="15"/>
  <c r="P2081" i="15"/>
  <c r="Q2081" i="15"/>
  <c r="R2081" i="15"/>
  <c r="S2081" i="15"/>
  <c r="T2081" i="15"/>
  <c r="U2081" i="15"/>
  <c r="V2081" i="15"/>
  <c r="W2081" i="15"/>
  <c r="X2081" i="15"/>
  <c r="Y2081" i="15"/>
  <c r="Z2081" i="15"/>
  <c r="AA2081" i="15"/>
  <c r="P2082" i="15"/>
  <c r="Q2082" i="15"/>
  <c r="R2082" i="15"/>
  <c r="S2082" i="15"/>
  <c r="T2082" i="15"/>
  <c r="U2082" i="15"/>
  <c r="V2082" i="15"/>
  <c r="W2082" i="15"/>
  <c r="X2082" i="15"/>
  <c r="Y2082" i="15"/>
  <c r="Z2082" i="15"/>
  <c r="AA2082" i="15"/>
  <c r="P2083" i="15"/>
  <c r="Q2083" i="15"/>
  <c r="R2083" i="15"/>
  <c r="S2083" i="15"/>
  <c r="T2083" i="15"/>
  <c r="U2083" i="15"/>
  <c r="V2083" i="15"/>
  <c r="W2083" i="15"/>
  <c r="X2083" i="15"/>
  <c r="Y2083" i="15"/>
  <c r="Z2083" i="15"/>
  <c r="AA2083" i="15"/>
  <c r="P2084" i="15"/>
  <c r="Q2084" i="15"/>
  <c r="R2084" i="15"/>
  <c r="S2084" i="15"/>
  <c r="T2084" i="15"/>
  <c r="U2084" i="15"/>
  <c r="V2084" i="15"/>
  <c r="W2084" i="15"/>
  <c r="X2084" i="15"/>
  <c r="Y2084" i="15"/>
  <c r="Z2084" i="15"/>
  <c r="AA2084" i="15"/>
  <c r="P2085" i="15"/>
  <c r="Q2085" i="15"/>
  <c r="R2085" i="15"/>
  <c r="S2085" i="15"/>
  <c r="T2085" i="15"/>
  <c r="U2085" i="15"/>
  <c r="V2085" i="15"/>
  <c r="W2085" i="15"/>
  <c r="X2085" i="15"/>
  <c r="Y2085" i="15"/>
  <c r="Z2085" i="15"/>
  <c r="AA2085" i="15"/>
  <c r="P2086" i="15"/>
  <c r="Q2086" i="15"/>
  <c r="R2086" i="15"/>
  <c r="S2086" i="15"/>
  <c r="T2086" i="15"/>
  <c r="U2086" i="15"/>
  <c r="V2086" i="15"/>
  <c r="W2086" i="15"/>
  <c r="X2086" i="15"/>
  <c r="Y2086" i="15"/>
  <c r="Z2086" i="15"/>
  <c r="AA2086" i="15"/>
  <c r="P2087" i="15"/>
  <c r="Q2087" i="15"/>
  <c r="R2087" i="15"/>
  <c r="S2087" i="15"/>
  <c r="T2087" i="15"/>
  <c r="U2087" i="15"/>
  <c r="V2087" i="15"/>
  <c r="W2087" i="15"/>
  <c r="X2087" i="15"/>
  <c r="Y2087" i="15"/>
  <c r="Z2087" i="15"/>
  <c r="AA2087" i="15"/>
  <c r="P2088" i="15"/>
  <c r="Q2088" i="15"/>
  <c r="R2088" i="15"/>
  <c r="S2088" i="15"/>
  <c r="T2088" i="15"/>
  <c r="U2088" i="15"/>
  <c r="V2088" i="15"/>
  <c r="W2088" i="15"/>
  <c r="X2088" i="15"/>
  <c r="Y2088" i="15"/>
  <c r="Z2088" i="15"/>
  <c r="AA2088" i="15"/>
  <c r="P2089" i="15"/>
  <c r="Q2089" i="15"/>
  <c r="R2089" i="15"/>
  <c r="S2089" i="15"/>
  <c r="T2089" i="15"/>
  <c r="U2089" i="15"/>
  <c r="V2089" i="15"/>
  <c r="W2089" i="15"/>
  <c r="X2089" i="15"/>
  <c r="Y2089" i="15"/>
  <c r="Z2089" i="15"/>
  <c r="AA2089" i="15"/>
  <c r="P2090" i="15"/>
  <c r="Q2090" i="15"/>
  <c r="R2090" i="15"/>
  <c r="S2090" i="15"/>
  <c r="T2090" i="15"/>
  <c r="U2090" i="15"/>
  <c r="V2090" i="15"/>
  <c r="W2090" i="15"/>
  <c r="X2090" i="15"/>
  <c r="Y2090" i="15"/>
  <c r="Z2090" i="15"/>
  <c r="AA2090" i="15"/>
  <c r="P2091" i="15"/>
  <c r="Q2091" i="15"/>
  <c r="R2091" i="15"/>
  <c r="S2091" i="15"/>
  <c r="T2091" i="15"/>
  <c r="U2091" i="15"/>
  <c r="V2091" i="15"/>
  <c r="W2091" i="15"/>
  <c r="X2091" i="15"/>
  <c r="Y2091" i="15"/>
  <c r="Z2091" i="15"/>
  <c r="AA2091" i="15"/>
  <c r="P2092" i="15"/>
  <c r="Q2092" i="15"/>
  <c r="R2092" i="15"/>
  <c r="S2092" i="15"/>
  <c r="T2092" i="15"/>
  <c r="U2092" i="15"/>
  <c r="V2092" i="15"/>
  <c r="W2092" i="15"/>
  <c r="X2092" i="15"/>
  <c r="Y2092" i="15"/>
  <c r="Z2092" i="15"/>
  <c r="AA2092" i="15"/>
  <c r="P2093" i="15"/>
  <c r="Q2093" i="15"/>
  <c r="R2093" i="15"/>
  <c r="S2093" i="15"/>
  <c r="T2093" i="15"/>
  <c r="U2093" i="15"/>
  <c r="V2093" i="15"/>
  <c r="W2093" i="15"/>
  <c r="X2093" i="15"/>
  <c r="Y2093" i="15"/>
  <c r="Z2093" i="15"/>
  <c r="AA2093" i="15"/>
  <c r="P2094" i="15"/>
  <c r="Q2094" i="15"/>
  <c r="R2094" i="15"/>
  <c r="S2094" i="15"/>
  <c r="T2094" i="15"/>
  <c r="U2094" i="15"/>
  <c r="V2094" i="15"/>
  <c r="W2094" i="15"/>
  <c r="X2094" i="15"/>
  <c r="Y2094" i="15"/>
  <c r="Z2094" i="15"/>
  <c r="AA2094" i="15"/>
  <c r="P2095" i="15"/>
  <c r="Q2095" i="15"/>
  <c r="R2095" i="15"/>
  <c r="S2095" i="15"/>
  <c r="T2095" i="15"/>
  <c r="U2095" i="15"/>
  <c r="V2095" i="15"/>
  <c r="W2095" i="15"/>
  <c r="X2095" i="15"/>
  <c r="Y2095" i="15"/>
  <c r="Z2095" i="15"/>
  <c r="AA2095" i="15"/>
  <c r="P2096" i="15"/>
  <c r="Q2096" i="15"/>
  <c r="R2096" i="15"/>
  <c r="S2096" i="15"/>
  <c r="T2096" i="15"/>
  <c r="U2096" i="15"/>
  <c r="V2096" i="15"/>
  <c r="W2096" i="15"/>
  <c r="X2096" i="15"/>
  <c r="Y2096" i="15"/>
  <c r="Z2096" i="15"/>
  <c r="AA2096" i="15"/>
  <c r="P2097" i="15"/>
  <c r="Q2097" i="15"/>
  <c r="R2097" i="15"/>
  <c r="S2097" i="15"/>
  <c r="T2097" i="15"/>
  <c r="U2097" i="15"/>
  <c r="V2097" i="15"/>
  <c r="W2097" i="15"/>
  <c r="X2097" i="15"/>
  <c r="Y2097" i="15"/>
  <c r="Z2097" i="15"/>
  <c r="AA2097" i="15"/>
  <c r="P2098" i="15"/>
  <c r="Q2098" i="15"/>
  <c r="R2098" i="15"/>
  <c r="S2098" i="15"/>
  <c r="T2098" i="15"/>
  <c r="U2098" i="15"/>
  <c r="V2098" i="15"/>
  <c r="W2098" i="15"/>
  <c r="X2098" i="15"/>
  <c r="Y2098" i="15"/>
  <c r="Z2098" i="15"/>
  <c r="AA2098" i="15"/>
  <c r="P2099" i="15"/>
  <c r="Q2099" i="15"/>
  <c r="R2099" i="15"/>
  <c r="S2099" i="15"/>
  <c r="T2099" i="15"/>
  <c r="U2099" i="15"/>
  <c r="V2099" i="15"/>
  <c r="W2099" i="15"/>
  <c r="X2099" i="15"/>
  <c r="Y2099" i="15"/>
  <c r="Z2099" i="15"/>
  <c r="AA2099" i="15"/>
  <c r="P2100" i="15"/>
  <c r="Q2100" i="15"/>
  <c r="R2100" i="15"/>
  <c r="S2100" i="15"/>
  <c r="T2100" i="15"/>
  <c r="U2100" i="15"/>
  <c r="V2100" i="15"/>
  <c r="W2100" i="15"/>
  <c r="X2100" i="15"/>
  <c r="Y2100" i="15"/>
  <c r="Z2100" i="15"/>
  <c r="AA2100" i="15"/>
  <c r="P2101" i="15"/>
  <c r="Q2101" i="15"/>
  <c r="R2101" i="15"/>
  <c r="S2101" i="15"/>
  <c r="T2101" i="15"/>
  <c r="U2101" i="15"/>
  <c r="V2101" i="15"/>
  <c r="W2101" i="15"/>
  <c r="X2101" i="15"/>
  <c r="Y2101" i="15"/>
  <c r="Z2101" i="15"/>
  <c r="AA2101" i="15"/>
  <c r="P2102" i="15"/>
  <c r="Q2102" i="15"/>
  <c r="R2102" i="15"/>
  <c r="S2102" i="15"/>
  <c r="T2102" i="15"/>
  <c r="U2102" i="15"/>
  <c r="V2102" i="15"/>
  <c r="W2102" i="15"/>
  <c r="X2102" i="15"/>
  <c r="Y2102" i="15"/>
  <c r="Z2102" i="15"/>
  <c r="AA2102" i="15"/>
  <c r="P2103" i="15"/>
  <c r="Q2103" i="15"/>
  <c r="R2103" i="15"/>
  <c r="S2103" i="15"/>
  <c r="T2103" i="15"/>
  <c r="U2103" i="15"/>
  <c r="V2103" i="15"/>
  <c r="W2103" i="15"/>
  <c r="X2103" i="15"/>
  <c r="Y2103" i="15"/>
  <c r="Z2103" i="15"/>
  <c r="AA2103" i="15"/>
  <c r="P2104" i="15"/>
  <c r="Q2104" i="15"/>
  <c r="R2104" i="15"/>
  <c r="S2104" i="15"/>
  <c r="T2104" i="15"/>
  <c r="U2104" i="15"/>
  <c r="V2104" i="15"/>
  <c r="W2104" i="15"/>
  <c r="X2104" i="15"/>
  <c r="Y2104" i="15"/>
  <c r="Z2104" i="15"/>
  <c r="AA2104" i="15"/>
  <c r="P2105" i="15"/>
  <c r="Q2105" i="15"/>
  <c r="R2105" i="15"/>
  <c r="S2105" i="15"/>
  <c r="T2105" i="15"/>
  <c r="U2105" i="15"/>
  <c r="V2105" i="15"/>
  <c r="W2105" i="15"/>
  <c r="X2105" i="15"/>
  <c r="Y2105" i="15"/>
  <c r="Z2105" i="15"/>
  <c r="AA2105" i="15"/>
  <c r="P2106" i="15"/>
  <c r="Q2106" i="15"/>
  <c r="R2106" i="15"/>
  <c r="S2106" i="15"/>
  <c r="T2106" i="15"/>
  <c r="U2106" i="15"/>
  <c r="V2106" i="15"/>
  <c r="W2106" i="15"/>
  <c r="X2106" i="15"/>
  <c r="Y2106" i="15"/>
  <c r="Z2106" i="15"/>
  <c r="AA2106" i="15"/>
  <c r="P2107" i="15"/>
  <c r="Q2107" i="15"/>
  <c r="R2107" i="15"/>
  <c r="S2107" i="15"/>
  <c r="T2107" i="15"/>
  <c r="U2107" i="15"/>
  <c r="V2107" i="15"/>
  <c r="W2107" i="15"/>
  <c r="X2107" i="15"/>
  <c r="Y2107" i="15"/>
  <c r="Z2107" i="15"/>
  <c r="AA2107" i="15"/>
  <c r="P2108" i="15"/>
  <c r="Q2108" i="15"/>
  <c r="R2108" i="15"/>
  <c r="S2108" i="15"/>
  <c r="T2108" i="15"/>
  <c r="U2108" i="15"/>
  <c r="V2108" i="15"/>
  <c r="W2108" i="15"/>
  <c r="X2108" i="15"/>
  <c r="Y2108" i="15"/>
  <c r="Z2108" i="15"/>
  <c r="AA2108" i="15"/>
  <c r="P2109" i="15"/>
  <c r="Q2109" i="15"/>
  <c r="R2109" i="15"/>
  <c r="S2109" i="15"/>
  <c r="T2109" i="15"/>
  <c r="U2109" i="15"/>
  <c r="V2109" i="15"/>
  <c r="W2109" i="15"/>
  <c r="X2109" i="15"/>
  <c r="Y2109" i="15"/>
  <c r="Z2109" i="15"/>
  <c r="AA2109" i="15"/>
  <c r="P2110" i="15"/>
  <c r="Q2110" i="15"/>
  <c r="R2110" i="15"/>
  <c r="S2110" i="15"/>
  <c r="T2110" i="15"/>
  <c r="U2110" i="15"/>
  <c r="V2110" i="15"/>
  <c r="W2110" i="15"/>
  <c r="X2110" i="15"/>
  <c r="Y2110" i="15"/>
  <c r="Z2110" i="15"/>
  <c r="AA2110" i="15"/>
  <c r="P2111" i="15"/>
  <c r="Q2111" i="15"/>
  <c r="R2111" i="15"/>
  <c r="S2111" i="15"/>
  <c r="T2111" i="15"/>
  <c r="U2111" i="15"/>
  <c r="V2111" i="15"/>
  <c r="W2111" i="15"/>
  <c r="X2111" i="15"/>
  <c r="Y2111" i="15"/>
  <c r="Z2111" i="15"/>
  <c r="AA2111" i="15"/>
  <c r="P2112" i="15"/>
  <c r="Q2112" i="15"/>
  <c r="R2112" i="15"/>
  <c r="S2112" i="15"/>
  <c r="T2112" i="15"/>
  <c r="U2112" i="15"/>
  <c r="V2112" i="15"/>
  <c r="W2112" i="15"/>
  <c r="X2112" i="15"/>
  <c r="Y2112" i="15"/>
  <c r="Z2112" i="15"/>
  <c r="AA2112" i="15"/>
  <c r="P2113" i="15"/>
  <c r="Q2113" i="15"/>
  <c r="R2113" i="15"/>
  <c r="S2113" i="15"/>
  <c r="T2113" i="15"/>
  <c r="U2113" i="15"/>
  <c r="V2113" i="15"/>
  <c r="W2113" i="15"/>
  <c r="X2113" i="15"/>
  <c r="Y2113" i="15"/>
  <c r="Z2113" i="15"/>
  <c r="AA2113" i="15"/>
  <c r="P2114" i="15"/>
  <c r="Q2114" i="15"/>
  <c r="R2114" i="15"/>
  <c r="S2114" i="15"/>
  <c r="T2114" i="15"/>
  <c r="U2114" i="15"/>
  <c r="V2114" i="15"/>
  <c r="W2114" i="15"/>
  <c r="X2114" i="15"/>
  <c r="Y2114" i="15"/>
  <c r="Z2114" i="15"/>
  <c r="AA2114" i="15"/>
  <c r="P2115" i="15"/>
  <c r="Q2115" i="15"/>
  <c r="R2115" i="15"/>
  <c r="S2115" i="15"/>
  <c r="T2115" i="15"/>
  <c r="U2115" i="15"/>
  <c r="V2115" i="15"/>
  <c r="W2115" i="15"/>
  <c r="X2115" i="15"/>
  <c r="Y2115" i="15"/>
  <c r="Z2115" i="15"/>
  <c r="AA2115" i="15"/>
  <c r="P2116" i="15"/>
  <c r="Q2116" i="15"/>
  <c r="R2116" i="15"/>
  <c r="S2116" i="15"/>
  <c r="T2116" i="15"/>
  <c r="U2116" i="15"/>
  <c r="V2116" i="15"/>
  <c r="W2116" i="15"/>
  <c r="X2116" i="15"/>
  <c r="Y2116" i="15"/>
  <c r="Z2116" i="15"/>
  <c r="AA2116" i="15"/>
  <c r="P2117" i="15"/>
  <c r="Q2117" i="15"/>
  <c r="R2117" i="15"/>
  <c r="S2117" i="15"/>
  <c r="T2117" i="15"/>
  <c r="U2117" i="15"/>
  <c r="V2117" i="15"/>
  <c r="W2117" i="15"/>
  <c r="X2117" i="15"/>
  <c r="Y2117" i="15"/>
  <c r="Z2117" i="15"/>
  <c r="AA2117" i="15"/>
  <c r="P2118" i="15"/>
  <c r="Q2118" i="15"/>
  <c r="R2118" i="15"/>
  <c r="S2118" i="15"/>
  <c r="T2118" i="15"/>
  <c r="U2118" i="15"/>
  <c r="V2118" i="15"/>
  <c r="W2118" i="15"/>
  <c r="X2118" i="15"/>
  <c r="Y2118" i="15"/>
  <c r="Z2118" i="15"/>
  <c r="AA2118" i="15"/>
  <c r="P2119" i="15"/>
  <c r="Q2119" i="15"/>
  <c r="R2119" i="15"/>
  <c r="S2119" i="15"/>
  <c r="T2119" i="15"/>
  <c r="U2119" i="15"/>
  <c r="V2119" i="15"/>
  <c r="W2119" i="15"/>
  <c r="X2119" i="15"/>
  <c r="Y2119" i="15"/>
  <c r="Z2119" i="15"/>
  <c r="AA2119" i="15"/>
  <c r="P2120" i="15"/>
  <c r="Q2120" i="15"/>
  <c r="R2120" i="15"/>
  <c r="S2120" i="15"/>
  <c r="T2120" i="15"/>
  <c r="U2120" i="15"/>
  <c r="V2120" i="15"/>
  <c r="W2120" i="15"/>
  <c r="X2120" i="15"/>
  <c r="Y2120" i="15"/>
  <c r="Z2120" i="15"/>
  <c r="AA2120" i="15"/>
  <c r="P2121" i="15"/>
  <c r="Q2121" i="15"/>
  <c r="R2121" i="15"/>
  <c r="S2121" i="15"/>
  <c r="T2121" i="15"/>
  <c r="U2121" i="15"/>
  <c r="V2121" i="15"/>
  <c r="W2121" i="15"/>
  <c r="X2121" i="15"/>
  <c r="Y2121" i="15"/>
  <c r="Z2121" i="15"/>
  <c r="AA2121" i="15"/>
  <c r="P2122" i="15"/>
  <c r="Q2122" i="15"/>
  <c r="R2122" i="15"/>
  <c r="S2122" i="15"/>
  <c r="T2122" i="15"/>
  <c r="U2122" i="15"/>
  <c r="V2122" i="15"/>
  <c r="W2122" i="15"/>
  <c r="X2122" i="15"/>
  <c r="Y2122" i="15"/>
  <c r="Z2122" i="15"/>
  <c r="AA2122" i="15"/>
  <c r="P2123" i="15"/>
  <c r="Q2123" i="15"/>
  <c r="R2123" i="15"/>
  <c r="S2123" i="15"/>
  <c r="T2123" i="15"/>
  <c r="U2123" i="15"/>
  <c r="V2123" i="15"/>
  <c r="W2123" i="15"/>
  <c r="X2123" i="15"/>
  <c r="Y2123" i="15"/>
  <c r="Z2123" i="15"/>
  <c r="AA2123" i="15"/>
  <c r="P2124" i="15"/>
  <c r="Q2124" i="15"/>
  <c r="R2124" i="15"/>
  <c r="S2124" i="15"/>
  <c r="T2124" i="15"/>
  <c r="U2124" i="15"/>
  <c r="V2124" i="15"/>
  <c r="W2124" i="15"/>
  <c r="X2124" i="15"/>
  <c r="Y2124" i="15"/>
  <c r="Z2124" i="15"/>
  <c r="AA2124" i="15"/>
  <c r="P2125" i="15"/>
  <c r="Q2125" i="15"/>
  <c r="R2125" i="15"/>
  <c r="S2125" i="15"/>
  <c r="T2125" i="15"/>
  <c r="U2125" i="15"/>
  <c r="V2125" i="15"/>
  <c r="W2125" i="15"/>
  <c r="X2125" i="15"/>
  <c r="Y2125" i="15"/>
  <c r="Z2125" i="15"/>
  <c r="AA2125" i="15"/>
  <c r="P2126" i="15"/>
  <c r="Q2126" i="15"/>
  <c r="R2126" i="15"/>
  <c r="S2126" i="15"/>
  <c r="T2126" i="15"/>
  <c r="U2126" i="15"/>
  <c r="V2126" i="15"/>
  <c r="W2126" i="15"/>
  <c r="X2126" i="15"/>
  <c r="Y2126" i="15"/>
  <c r="Z2126" i="15"/>
  <c r="AA2126" i="15"/>
  <c r="P2127" i="15"/>
  <c r="Q2127" i="15"/>
  <c r="R2127" i="15"/>
  <c r="S2127" i="15"/>
  <c r="T2127" i="15"/>
  <c r="U2127" i="15"/>
  <c r="V2127" i="15"/>
  <c r="W2127" i="15"/>
  <c r="X2127" i="15"/>
  <c r="Y2127" i="15"/>
  <c r="Z2127" i="15"/>
  <c r="AA2127" i="15"/>
  <c r="P2128" i="15"/>
  <c r="Q2128" i="15"/>
  <c r="R2128" i="15"/>
  <c r="S2128" i="15"/>
  <c r="T2128" i="15"/>
  <c r="U2128" i="15"/>
  <c r="V2128" i="15"/>
  <c r="W2128" i="15"/>
  <c r="X2128" i="15"/>
  <c r="Y2128" i="15"/>
  <c r="Z2128" i="15"/>
  <c r="AA2128" i="15"/>
  <c r="P2129" i="15"/>
  <c r="Q2129" i="15"/>
  <c r="R2129" i="15"/>
  <c r="S2129" i="15"/>
  <c r="T2129" i="15"/>
  <c r="U2129" i="15"/>
  <c r="V2129" i="15"/>
  <c r="W2129" i="15"/>
  <c r="X2129" i="15"/>
  <c r="Y2129" i="15"/>
  <c r="Z2129" i="15"/>
  <c r="AA2129" i="15"/>
  <c r="P2130" i="15"/>
  <c r="Q2130" i="15"/>
  <c r="R2130" i="15"/>
  <c r="S2130" i="15"/>
  <c r="T2130" i="15"/>
  <c r="U2130" i="15"/>
  <c r="V2130" i="15"/>
  <c r="W2130" i="15"/>
  <c r="X2130" i="15"/>
  <c r="Y2130" i="15"/>
  <c r="Z2130" i="15"/>
  <c r="AA2130" i="15"/>
  <c r="P2131" i="15"/>
  <c r="Q2131" i="15"/>
  <c r="R2131" i="15"/>
  <c r="S2131" i="15"/>
  <c r="T2131" i="15"/>
  <c r="U2131" i="15"/>
  <c r="V2131" i="15"/>
  <c r="W2131" i="15"/>
  <c r="X2131" i="15"/>
  <c r="Y2131" i="15"/>
  <c r="Z2131" i="15"/>
  <c r="AA2131" i="15"/>
  <c r="P2132" i="15"/>
  <c r="Q2132" i="15"/>
  <c r="R2132" i="15"/>
  <c r="S2132" i="15"/>
  <c r="T2132" i="15"/>
  <c r="U2132" i="15"/>
  <c r="V2132" i="15"/>
  <c r="W2132" i="15"/>
  <c r="X2132" i="15"/>
  <c r="Y2132" i="15"/>
  <c r="Z2132" i="15"/>
  <c r="AA2132" i="15"/>
  <c r="P2133" i="15"/>
  <c r="Q2133" i="15"/>
  <c r="R2133" i="15"/>
  <c r="S2133" i="15"/>
  <c r="T2133" i="15"/>
  <c r="U2133" i="15"/>
  <c r="V2133" i="15"/>
  <c r="W2133" i="15"/>
  <c r="X2133" i="15"/>
  <c r="Y2133" i="15"/>
  <c r="Z2133" i="15"/>
  <c r="AA2133" i="15"/>
  <c r="P2134" i="15"/>
  <c r="Q2134" i="15"/>
  <c r="R2134" i="15"/>
  <c r="S2134" i="15"/>
  <c r="T2134" i="15"/>
  <c r="U2134" i="15"/>
  <c r="V2134" i="15"/>
  <c r="W2134" i="15"/>
  <c r="X2134" i="15"/>
  <c r="Y2134" i="15"/>
  <c r="Z2134" i="15"/>
  <c r="AA2134" i="15"/>
  <c r="P2135" i="15"/>
  <c r="Q2135" i="15"/>
  <c r="R2135" i="15"/>
  <c r="S2135" i="15"/>
  <c r="T2135" i="15"/>
  <c r="U2135" i="15"/>
  <c r="V2135" i="15"/>
  <c r="W2135" i="15"/>
  <c r="X2135" i="15"/>
  <c r="Y2135" i="15"/>
  <c r="Z2135" i="15"/>
  <c r="AA2135" i="15"/>
  <c r="P2136" i="15"/>
  <c r="Q2136" i="15"/>
  <c r="R2136" i="15"/>
  <c r="S2136" i="15"/>
  <c r="T2136" i="15"/>
  <c r="U2136" i="15"/>
  <c r="V2136" i="15"/>
  <c r="W2136" i="15"/>
  <c r="X2136" i="15"/>
  <c r="Y2136" i="15"/>
  <c r="Z2136" i="15"/>
  <c r="AA2136" i="15"/>
  <c r="P2137" i="15"/>
  <c r="Q2137" i="15"/>
  <c r="R2137" i="15"/>
  <c r="S2137" i="15"/>
  <c r="T2137" i="15"/>
  <c r="U2137" i="15"/>
  <c r="V2137" i="15"/>
  <c r="W2137" i="15"/>
  <c r="X2137" i="15"/>
  <c r="Y2137" i="15"/>
  <c r="Z2137" i="15"/>
  <c r="AA2137" i="15"/>
  <c r="P2138" i="15"/>
  <c r="Q2138" i="15"/>
  <c r="R2138" i="15"/>
  <c r="S2138" i="15"/>
  <c r="T2138" i="15"/>
  <c r="U2138" i="15"/>
  <c r="V2138" i="15"/>
  <c r="W2138" i="15"/>
  <c r="X2138" i="15"/>
  <c r="Y2138" i="15"/>
  <c r="Z2138" i="15"/>
  <c r="AA2138" i="15"/>
  <c r="P2139" i="15"/>
  <c r="Q2139" i="15"/>
  <c r="R2139" i="15"/>
  <c r="S2139" i="15"/>
  <c r="T2139" i="15"/>
  <c r="U2139" i="15"/>
  <c r="V2139" i="15"/>
  <c r="W2139" i="15"/>
  <c r="X2139" i="15"/>
  <c r="Y2139" i="15"/>
  <c r="Z2139" i="15"/>
  <c r="AA2139" i="15"/>
  <c r="P2140" i="15"/>
  <c r="Q2140" i="15"/>
  <c r="R2140" i="15"/>
  <c r="S2140" i="15"/>
  <c r="T2140" i="15"/>
  <c r="U2140" i="15"/>
  <c r="V2140" i="15"/>
  <c r="W2140" i="15"/>
  <c r="X2140" i="15"/>
  <c r="Y2140" i="15"/>
  <c r="Z2140" i="15"/>
  <c r="AA2140" i="15"/>
  <c r="P2141" i="15"/>
  <c r="Q2141" i="15"/>
  <c r="R2141" i="15"/>
  <c r="S2141" i="15"/>
  <c r="T2141" i="15"/>
  <c r="U2141" i="15"/>
  <c r="V2141" i="15"/>
  <c r="W2141" i="15"/>
  <c r="X2141" i="15"/>
  <c r="Y2141" i="15"/>
  <c r="Z2141" i="15"/>
  <c r="AA2141" i="15"/>
  <c r="P2142" i="15"/>
  <c r="Q2142" i="15"/>
  <c r="R2142" i="15"/>
  <c r="S2142" i="15"/>
  <c r="T2142" i="15"/>
  <c r="U2142" i="15"/>
  <c r="V2142" i="15"/>
  <c r="W2142" i="15"/>
  <c r="X2142" i="15"/>
  <c r="Y2142" i="15"/>
  <c r="Z2142" i="15"/>
  <c r="AA2142" i="15"/>
  <c r="P2143" i="15"/>
  <c r="Q2143" i="15"/>
  <c r="R2143" i="15"/>
  <c r="S2143" i="15"/>
  <c r="T2143" i="15"/>
  <c r="U2143" i="15"/>
  <c r="V2143" i="15"/>
  <c r="W2143" i="15"/>
  <c r="X2143" i="15"/>
  <c r="Y2143" i="15"/>
  <c r="Z2143" i="15"/>
  <c r="AA2143" i="15"/>
  <c r="P2144" i="15"/>
  <c r="Q2144" i="15"/>
  <c r="R2144" i="15"/>
  <c r="S2144" i="15"/>
  <c r="T2144" i="15"/>
  <c r="U2144" i="15"/>
  <c r="V2144" i="15"/>
  <c r="W2144" i="15"/>
  <c r="X2144" i="15"/>
  <c r="Y2144" i="15"/>
  <c r="Z2144" i="15"/>
  <c r="AA2144" i="15"/>
  <c r="N1699" i="15"/>
  <c r="N1700" i="15"/>
  <c r="N1701" i="15"/>
  <c r="N1702" i="15"/>
  <c r="N1703" i="15"/>
  <c r="N1704" i="15"/>
  <c r="N1705" i="15"/>
  <c r="N1706" i="15"/>
  <c r="N1707" i="15"/>
  <c r="N1708" i="15"/>
  <c r="N1709" i="15"/>
  <c r="N1710" i="15"/>
  <c r="N1711" i="15"/>
  <c r="N1712" i="15"/>
  <c r="N1713" i="15"/>
  <c r="N1714" i="15"/>
  <c r="N1715" i="15"/>
  <c r="N1716" i="15"/>
  <c r="N1717" i="15"/>
  <c r="N1718" i="15"/>
  <c r="N1719" i="15"/>
  <c r="N1720" i="15"/>
  <c r="N1721" i="15"/>
  <c r="N1722" i="15"/>
  <c r="N1723" i="15"/>
  <c r="N1724" i="15"/>
  <c r="N1725" i="15"/>
  <c r="N1726" i="15"/>
  <c r="N1727" i="15"/>
  <c r="N1728" i="15"/>
  <c r="N1729" i="15"/>
  <c r="N1730" i="15"/>
  <c r="N1731" i="15"/>
  <c r="N1732" i="15"/>
  <c r="N1733" i="15"/>
  <c r="N1734" i="15"/>
  <c r="N1735" i="15"/>
  <c r="N1736" i="15"/>
  <c r="N1737" i="15"/>
  <c r="N1738" i="15"/>
  <c r="N1739" i="15"/>
  <c r="N1740" i="15"/>
  <c r="N1741" i="15"/>
  <c r="N1742" i="15"/>
  <c r="N1743" i="15"/>
  <c r="N1744" i="15"/>
  <c r="N1745" i="15"/>
  <c r="N1746" i="15"/>
  <c r="N1747" i="15"/>
  <c r="N1748" i="15"/>
  <c r="N1749" i="15"/>
  <c r="N1750" i="15"/>
  <c r="N1751" i="15"/>
  <c r="N1752" i="15"/>
  <c r="N1753" i="15"/>
  <c r="N1754" i="15"/>
  <c r="N1755" i="15"/>
  <c r="N1756" i="15"/>
  <c r="N1757" i="15"/>
  <c r="N1758" i="15"/>
  <c r="N1759" i="15"/>
  <c r="N1760" i="15"/>
  <c r="N1761" i="15"/>
  <c r="N1762" i="15"/>
  <c r="M24" i="19" s="1"/>
  <c r="N1763" i="15"/>
  <c r="N1764" i="15"/>
  <c r="N1765" i="15"/>
  <c r="N1766" i="15"/>
  <c r="N1767" i="15"/>
  <c r="N1768" i="15"/>
  <c r="N1769" i="15"/>
  <c r="N1770" i="15"/>
  <c r="N1771" i="15"/>
  <c r="N1772" i="15"/>
  <c r="M25" i="19" s="1"/>
  <c r="N1773" i="15"/>
  <c r="N1774" i="15"/>
  <c r="N1775" i="15"/>
  <c r="N1776" i="15"/>
  <c r="N1777" i="15"/>
  <c r="N1778" i="15"/>
  <c r="M20" i="19" s="1"/>
  <c r="N1779" i="15"/>
  <c r="N1780" i="15"/>
  <c r="N1781" i="15"/>
  <c r="N1782" i="15"/>
  <c r="N1783" i="15"/>
  <c r="N1784" i="15"/>
  <c r="N1785" i="15"/>
  <c r="N1786" i="15"/>
  <c r="N1787" i="15"/>
  <c r="N1788" i="15"/>
  <c r="N1789" i="15"/>
  <c r="N1790" i="15"/>
  <c r="N1791" i="15"/>
  <c r="N1792" i="15"/>
  <c r="N1793" i="15"/>
  <c r="N1794" i="15"/>
  <c r="N1795" i="15"/>
  <c r="N1796" i="15"/>
  <c r="N1797" i="15"/>
  <c r="N1798" i="15"/>
  <c r="N1799" i="15"/>
  <c r="N1800" i="15"/>
  <c r="N1801" i="15"/>
  <c r="N1802" i="15"/>
  <c r="N1803" i="15"/>
  <c r="N1804" i="15"/>
  <c r="N1805" i="15"/>
  <c r="N1806" i="15"/>
  <c r="N1807" i="15"/>
  <c r="N1808" i="15"/>
  <c r="N1809" i="15"/>
  <c r="N1810" i="15"/>
  <c r="N1811" i="15"/>
  <c r="N1812" i="15"/>
  <c r="N1813" i="15"/>
  <c r="N1814" i="15"/>
  <c r="N1815" i="15"/>
  <c r="N1816" i="15"/>
  <c r="N1817" i="15"/>
  <c r="N1818" i="15"/>
  <c r="N1819" i="15"/>
  <c r="N1820" i="15"/>
  <c r="N1821" i="15"/>
  <c r="N1822" i="15"/>
  <c r="N1823" i="15"/>
  <c r="N1824" i="15"/>
  <c r="N1825" i="15"/>
  <c r="N1826" i="15"/>
  <c r="N1827" i="15"/>
  <c r="N1828" i="15"/>
  <c r="N1829" i="15"/>
  <c r="N1830" i="15"/>
  <c r="N1831" i="15"/>
  <c r="N1832" i="15"/>
  <c r="N1833" i="15"/>
  <c r="N1834" i="15"/>
  <c r="N1835" i="15"/>
  <c r="N1836" i="15"/>
  <c r="N1837" i="15"/>
  <c r="N1838" i="15"/>
  <c r="N1839" i="15"/>
  <c r="N1840" i="15"/>
  <c r="N1841" i="15"/>
  <c r="N1842" i="15"/>
  <c r="N1843" i="15"/>
  <c r="N1844" i="15"/>
  <c r="N1845" i="15"/>
  <c r="N1846" i="15"/>
  <c r="N1847" i="15"/>
  <c r="N1848" i="15"/>
  <c r="N1849" i="15"/>
  <c r="N1850" i="15"/>
  <c r="N1851" i="15"/>
  <c r="N1852" i="15"/>
  <c r="N1853" i="15"/>
  <c r="N1854" i="15"/>
  <c r="N1855" i="15"/>
  <c r="N1856" i="15"/>
  <c r="N1857" i="15"/>
  <c r="N1858" i="15"/>
  <c r="N1859" i="15"/>
  <c r="N1860" i="15"/>
  <c r="N1861" i="15"/>
  <c r="N1862" i="15"/>
  <c r="N1863" i="15"/>
  <c r="N1864" i="15"/>
  <c r="N1865" i="15"/>
  <c r="N1866" i="15"/>
  <c r="N1867" i="15"/>
  <c r="N1868" i="15"/>
  <c r="N1869" i="15"/>
  <c r="N1870" i="15"/>
  <c r="N1871" i="15"/>
  <c r="N1872" i="15"/>
  <c r="N1873" i="15"/>
  <c r="AB32" i="5" s="1"/>
  <c r="AC32" i="5" s="1"/>
  <c r="N1874" i="15"/>
  <c r="N1875" i="15"/>
  <c r="N1876" i="15"/>
  <c r="N1877" i="15"/>
  <c r="N1878" i="15"/>
  <c r="N1879" i="15"/>
  <c r="AB32" i="18" s="1"/>
  <c r="AC32" i="18" s="1"/>
  <c r="N1880" i="15"/>
  <c r="AB32" i="20" s="1"/>
  <c r="AC32" i="20" s="1"/>
  <c r="N1881" i="15"/>
  <c r="N1882" i="15"/>
  <c r="N1883" i="15"/>
  <c r="N1884" i="15"/>
  <c r="N1885" i="15"/>
  <c r="N1886" i="15"/>
  <c r="N1887" i="15"/>
  <c r="N1888" i="15"/>
  <c r="N1889" i="15"/>
  <c r="N1890" i="15"/>
  <c r="N1891" i="15"/>
  <c r="N1892" i="15"/>
  <c r="N1893" i="15"/>
  <c r="N1894" i="15"/>
  <c r="N1895" i="15"/>
  <c r="N1896" i="15"/>
  <c r="N1897" i="15"/>
  <c r="N1898" i="15"/>
  <c r="N1899" i="15"/>
  <c r="N1900" i="15"/>
  <c r="N1901" i="15"/>
  <c r="N1902" i="15"/>
  <c r="N1903" i="15"/>
  <c r="N1904" i="15"/>
  <c r="N1905" i="15"/>
  <c r="N1906" i="15"/>
  <c r="N1907" i="15"/>
  <c r="N1908" i="15"/>
  <c r="N1909" i="15"/>
  <c r="N1523" i="15"/>
  <c r="N1524" i="15"/>
  <c r="N1525" i="15"/>
  <c r="N1526" i="15"/>
  <c r="N1527" i="15"/>
  <c r="N1528" i="15"/>
  <c r="N1529" i="15"/>
  <c r="N1530" i="15"/>
  <c r="N1531" i="15"/>
  <c r="N1532" i="15"/>
  <c r="N1533" i="15"/>
  <c r="N1534" i="15"/>
  <c r="N1535" i="15"/>
  <c r="N1536" i="15"/>
  <c r="N1537" i="15"/>
  <c r="N1538" i="15"/>
  <c r="N1539" i="15"/>
  <c r="N1540" i="15"/>
  <c r="N1541" i="15"/>
  <c r="N1542" i="15"/>
  <c r="N1543" i="15"/>
  <c r="N1544" i="15"/>
  <c r="N1545" i="15"/>
  <c r="N1546" i="15"/>
  <c r="N1547" i="15"/>
  <c r="N1548" i="15"/>
  <c r="N1549" i="15"/>
  <c r="N1550" i="15"/>
  <c r="N1551" i="15"/>
  <c r="N1552" i="15"/>
  <c r="N1553" i="15"/>
  <c r="N1554" i="15"/>
  <c r="N1555" i="15"/>
  <c r="N1556" i="15"/>
  <c r="N1557" i="15"/>
  <c r="N1558" i="15"/>
  <c r="N1559" i="15"/>
  <c r="N1560" i="15"/>
  <c r="N1561" i="15"/>
  <c r="N1562" i="15"/>
  <c r="N1563" i="15"/>
  <c r="N1564" i="15"/>
  <c r="N1565" i="15"/>
  <c r="N1566" i="15"/>
  <c r="N1567" i="15"/>
  <c r="N1568" i="15"/>
  <c r="N1569" i="15"/>
  <c r="N1570" i="15"/>
  <c r="N1571" i="15"/>
  <c r="N1572" i="15"/>
  <c r="N1573" i="15"/>
  <c r="N1574" i="15"/>
  <c r="N1575" i="15"/>
  <c r="N1576" i="15"/>
  <c r="N1577" i="15"/>
  <c r="N1578" i="15"/>
  <c r="N1579" i="15"/>
  <c r="N1580" i="15"/>
  <c r="N1581" i="15"/>
  <c r="N1582" i="15"/>
  <c r="N1583" i="15"/>
  <c r="N1584" i="15"/>
  <c r="N1585" i="15"/>
  <c r="N1586" i="15"/>
  <c r="N1587" i="15"/>
  <c r="N1588" i="15"/>
  <c r="N1589" i="15"/>
  <c r="N1590" i="15"/>
  <c r="N1591" i="15"/>
  <c r="N1592" i="15"/>
  <c r="N1593" i="15"/>
  <c r="N1594" i="15"/>
  <c r="N1595" i="15"/>
  <c r="N1596" i="15"/>
  <c r="N1597" i="15"/>
  <c r="N1598" i="15"/>
  <c r="N1599" i="15"/>
  <c r="N1600" i="15"/>
  <c r="N1601" i="15"/>
  <c r="N1602" i="15"/>
  <c r="N1603" i="15"/>
  <c r="N1604" i="15"/>
  <c r="N1605" i="15"/>
  <c r="N1606" i="15"/>
  <c r="N1607" i="15"/>
  <c r="N1608" i="15"/>
  <c r="N1609" i="15"/>
  <c r="N1610" i="15"/>
  <c r="N1611" i="15"/>
  <c r="N1612" i="15"/>
  <c r="N1613" i="15"/>
  <c r="N1614" i="15"/>
  <c r="N1615" i="15"/>
  <c r="N1616" i="15"/>
  <c r="N1617" i="15"/>
  <c r="N1618" i="15"/>
  <c r="N1619" i="15"/>
  <c r="N1620" i="15"/>
  <c r="N1621" i="15"/>
  <c r="N1622" i="15"/>
  <c r="N1623" i="15"/>
  <c r="N1624" i="15"/>
  <c r="N1625" i="15"/>
  <c r="N1626" i="15"/>
  <c r="N1627" i="15"/>
  <c r="N1628" i="15"/>
  <c r="N1629" i="15"/>
  <c r="N1630" i="15"/>
  <c r="N1631" i="15"/>
  <c r="N1632" i="15"/>
  <c r="N1633" i="15"/>
  <c r="N1634" i="15"/>
  <c r="N1635" i="15"/>
  <c r="N1636" i="15"/>
  <c r="N1637" i="15"/>
  <c r="N1638" i="15"/>
  <c r="N1639" i="15"/>
  <c r="N1640" i="15"/>
  <c r="N1641" i="15"/>
  <c r="N1642" i="15"/>
  <c r="N1643" i="15"/>
  <c r="N1644" i="15"/>
  <c r="N1645" i="15"/>
  <c r="N1646" i="15"/>
  <c r="N1647" i="15"/>
  <c r="N1648" i="15"/>
  <c r="N1649" i="15"/>
  <c r="N1650" i="15"/>
  <c r="N1651" i="15"/>
  <c r="N1652" i="15"/>
  <c r="N1653" i="15"/>
  <c r="N1654" i="15"/>
  <c r="N1655" i="15"/>
  <c r="N1656" i="15"/>
  <c r="N1657" i="15"/>
  <c r="N1658" i="15"/>
  <c r="N1659" i="15"/>
  <c r="N1660" i="15"/>
  <c r="N1661" i="15"/>
  <c r="N1662" i="15"/>
  <c r="N1663" i="15"/>
  <c r="N1664" i="15"/>
  <c r="N1665" i="15"/>
  <c r="N1666" i="15"/>
  <c r="N1667" i="15"/>
  <c r="N1668" i="15"/>
  <c r="N1669" i="15"/>
  <c r="N1670" i="15"/>
  <c r="N1671" i="15"/>
  <c r="N1672" i="15"/>
  <c r="N1673" i="15"/>
  <c r="N1674" i="15"/>
  <c r="N1675" i="15"/>
  <c r="N1676" i="15"/>
  <c r="N1677" i="15"/>
  <c r="N1678" i="15"/>
  <c r="N1679" i="15"/>
  <c r="N1680" i="15"/>
  <c r="N1681" i="15"/>
  <c r="N1682" i="15"/>
  <c r="N1683" i="15"/>
  <c r="N1684" i="15"/>
  <c r="N1686" i="15"/>
  <c r="N1687" i="15"/>
  <c r="N1688" i="15"/>
  <c r="N1689" i="15"/>
  <c r="N1690" i="15"/>
  <c r="N1691" i="15"/>
  <c r="N1692" i="15"/>
  <c r="N1693" i="15"/>
  <c r="N1694" i="15"/>
  <c r="N1695" i="15"/>
  <c r="N1696" i="15"/>
  <c r="N1697" i="15"/>
  <c r="N1698" i="15"/>
  <c r="N1522" i="15"/>
  <c r="N1521" i="15"/>
  <c r="N1520" i="15"/>
  <c r="N1519" i="15"/>
  <c r="N1518" i="15"/>
  <c r="N1517" i="15"/>
  <c r="N1516" i="15"/>
  <c r="N1515" i="15"/>
  <c r="N1514" i="15"/>
  <c r="N1513" i="15"/>
  <c r="N1512" i="15"/>
  <c r="N1511" i="15"/>
  <c r="N1510" i="15"/>
  <c r="N1509" i="15"/>
  <c r="N1508" i="15"/>
  <c r="N1507" i="15"/>
  <c r="N1506" i="15"/>
  <c r="N1505" i="15"/>
  <c r="N1504" i="15"/>
  <c r="N1503" i="15"/>
  <c r="N1502" i="15"/>
  <c r="N1501" i="15"/>
  <c r="N1500" i="15"/>
  <c r="N1499" i="15"/>
  <c r="N1498" i="15"/>
  <c r="N1497" i="15"/>
  <c r="N1496" i="15"/>
  <c r="N1495" i="15"/>
  <c r="N1494" i="15"/>
  <c r="N1493" i="15"/>
  <c r="N1492" i="15"/>
  <c r="N1491" i="15"/>
  <c r="N1490" i="15"/>
  <c r="N1489" i="15"/>
  <c r="N1488" i="15"/>
  <c r="N1487" i="15"/>
  <c r="N1486" i="15"/>
  <c r="N1485" i="15"/>
  <c r="N1484" i="15"/>
  <c r="N1483" i="15"/>
  <c r="N1482" i="15"/>
  <c r="N1481" i="15"/>
  <c r="N1480" i="15"/>
  <c r="N1479" i="15"/>
  <c r="N1478" i="15"/>
  <c r="N1477" i="15"/>
  <c r="N1476" i="15"/>
  <c r="N1475" i="15"/>
  <c r="N1474" i="15"/>
  <c r="N1473" i="15"/>
  <c r="N1472" i="15"/>
  <c r="N1471" i="15"/>
  <c r="N1470" i="15"/>
  <c r="N1469" i="15"/>
  <c r="N1468" i="15"/>
  <c r="N1467" i="15"/>
  <c r="N1466" i="15"/>
  <c r="N1465" i="15"/>
  <c r="N1464" i="15"/>
  <c r="N1463" i="15"/>
  <c r="N1462" i="15"/>
  <c r="N1461" i="15"/>
  <c r="N1460" i="15"/>
  <c r="N1459" i="15"/>
  <c r="N1458" i="15"/>
  <c r="N1457" i="15"/>
  <c r="N1456" i="15"/>
  <c r="N1455" i="15"/>
  <c r="N1454" i="15"/>
  <c r="N1453" i="15"/>
  <c r="N1452" i="15"/>
  <c r="N1451" i="15"/>
  <c r="N1450" i="15"/>
  <c r="N1449" i="15"/>
  <c r="N1448" i="15"/>
  <c r="N1447" i="15"/>
  <c r="N1446" i="15"/>
  <c r="N1445" i="15"/>
  <c r="N1444" i="15"/>
  <c r="N1443" i="15"/>
  <c r="N1442" i="15"/>
  <c r="N1441" i="15"/>
  <c r="N1440" i="15"/>
  <c r="N1439" i="15"/>
  <c r="N1438" i="15"/>
  <c r="N1437" i="15"/>
  <c r="N1436" i="15"/>
  <c r="AB56" i="10" l="1"/>
  <c r="AB32" i="9"/>
  <c r="AC32" i="9" s="1"/>
  <c r="M18" i="19"/>
  <c r="AB32" i="6"/>
  <c r="AC32" i="6" s="1"/>
  <c r="AB32" i="8"/>
  <c r="AC32" i="8" s="1"/>
  <c r="AB32" i="10"/>
  <c r="AC32" i="10" s="1"/>
  <c r="AB32" i="7"/>
  <c r="AC32" i="7" s="1"/>
  <c r="AB56" i="20"/>
  <c r="AB56" i="18"/>
  <c r="AB56" i="7"/>
  <c r="AB56" i="9"/>
  <c r="AB56" i="13"/>
  <c r="AB56" i="11"/>
  <c r="AB56" i="8"/>
  <c r="AB56" i="12"/>
  <c r="M21" i="19"/>
  <c r="M26" i="19"/>
  <c r="M19" i="19"/>
  <c r="M17" i="19"/>
  <c r="M22" i="19"/>
  <c r="Y23" i="7"/>
  <c r="Z23" i="7"/>
  <c r="AA23" i="7"/>
  <c r="AC23" i="7" s="1"/>
  <c r="Y24" i="7"/>
  <c r="Z24" i="7"/>
  <c r="AA24" i="7"/>
  <c r="P1380" i="15"/>
  <c r="Q1380" i="15"/>
  <c r="R1380" i="15"/>
  <c r="S1380" i="15"/>
  <c r="T1380" i="15"/>
  <c r="U1380" i="15"/>
  <c r="V1380" i="15"/>
  <c r="W1380" i="15"/>
  <c r="X1380" i="15"/>
  <c r="Y1380" i="15"/>
  <c r="Z1380" i="15"/>
  <c r="AA1380" i="15"/>
  <c r="P1381" i="15"/>
  <c r="Q1381" i="15"/>
  <c r="R1381" i="15"/>
  <c r="S1381" i="15"/>
  <c r="T1381" i="15"/>
  <c r="U1381" i="15"/>
  <c r="V1381" i="15"/>
  <c r="W1381" i="15"/>
  <c r="X1381" i="15"/>
  <c r="Y1381" i="15"/>
  <c r="Z1381" i="15"/>
  <c r="AA1381" i="15"/>
  <c r="P1382" i="15"/>
  <c r="Q1382" i="15"/>
  <c r="R1382" i="15"/>
  <c r="S1382" i="15"/>
  <c r="T1382" i="15"/>
  <c r="U1382" i="15"/>
  <c r="V1382" i="15"/>
  <c r="W1382" i="15"/>
  <c r="X1382" i="15"/>
  <c r="Y1382" i="15"/>
  <c r="Z1382" i="15"/>
  <c r="AA1382" i="15"/>
  <c r="P1383" i="15"/>
  <c r="Q1383" i="15"/>
  <c r="R1383" i="15"/>
  <c r="S1383" i="15"/>
  <c r="T1383" i="15"/>
  <c r="U1383" i="15"/>
  <c r="V1383" i="15"/>
  <c r="W1383" i="15"/>
  <c r="X1383" i="15"/>
  <c r="Y1383" i="15"/>
  <c r="Z1383" i="15"/>
  <c r="AA1383" i="15"/>
  <c r="P1384" i="15"/>
  <c r="Q1384" i="15"/>
  <c r="R1384" i="15"/>
  <c r="S1384" i="15"/>
  <c r="T1384" i="15"/>
  <c r="U1384" i="15"/>
  <c r="V1384" i="15"/>
  <c r="W1384" i="15"/>
  <c r="X1384" i="15"/>
  <c r="Y1384" i="15"/>
  <c r="Z1384" i="15"/>
  <c r="AA1384" i="15"/>
  <c r="N1435" i="15"/>
  <c r="N1434" i="15"/>
  <c r="N1433" i="15"/>
  <c r="N1432" i="15"/>
  <c r="N1431" i="15"/>
  <c r="N1430" i="15"/>
  <c r="N1429" i="15"/>
  <c r="N1428" i="15"/>
  <c r="N1427" i="15"/>
  <c r="N1426" i="15"/>
  <c r="N1425" i="15"/>
  <c r="N1424" i="15"/>
  <c r="N1423" i="15"/>
  <c r="N1422" i="15"/>
  <c r="N1421" i="15"/>
  <c r="N1420" i="15"/>
  <c r="N1419" i="15"/>
  <c r="N1418" i="15"/>
  <c r="N1417" i="15"/>
  <c r="N1416" i="15"/>
  <c r="N1415" i="15"/>
  <c r="N1414" i="15"/>
  <c r="N1413" i="15"/>
  <c r="N1412" i="15"/>
  <c r="N1411" i="15"/>
  <c r="N1410" i="15"/>
  <c r="N1409" i="15"/>
  <c r="N1408" i="15"/>
  <c r="N1407" i="15"/>
  <c r="N1406" i="15"/>
  <c r="N1405" i="15"/>
  <c r="N1404" i="15"/>
  <c r="N1403" i="15"/>
  <c r="N1402" i="15"/>
  <c r="N1401" i="15"/>
  <c r="N1400" i="15"/>
  <c r="N1399" i="15"/>
  <c r="N1398" i="15"/>
  <c r="N1397" i="15"/>
  <c r="N1396" i="15"/>
  <c r="N1395" i="15"/>
  <c r="N1394" i="15"/>
  <c r="N1393" i="15"/>
  <c r="N1392" i="15"/>
  <c r="N1391" i="15"/>
  <c r="N1390" i="15"/>
  <c r="N1389" i="15"/>
  <c r="N1388" i="15"/>
  <c r="N1387" i="15"/>
  <c r="N1386" i="15"/>
  <c r="N1385" i="15"/>
  <c r="N1384" i="15"/>
  <c r="N1383" i="15"/>
  <c r="N1382" i="15"/>
  <c r="N1381" i="15"/>
  <c r="N1380" i="15"/>
  <c r="N1379" i="15"/>
  <c r="N1378" i="15"/>
  <c r="N1377" i="15"/>
  <c r="N1376" i="15"/>
  <c r="N1375" i="15"/>
  <c r="N1374" i="15"/>
  <c r="N1373" i="15"/>
  <c r="N1372" i="15"/>
  <c r="N1371" i="15"/>
  <c r="N1370" i="15"/>
  <c r="N1369" i="15"/>
  <c r="N1368" i="15"/>
  <c r="N1367" i="15"/>
  <c r="N1366" i="15"/>
  <c r="N1365" i="15"/>
  <c r="N1364" i="15"/>
  <c r="N1363" i="15"/>
  <c r="N1362" i="15"/>
  <c r="N1361" i="15"/>
  <c r="N1360" i="15"/>
  <c r="N1359" i="15"/>
  <c r="N1358" i="15"/>
  <c r="N1357" i="15"/>
  <c r="N1356" i="15"/>
  <c r="N1355" i="15"/>
  <c r="N1354" i="15"/>
  <c r="N1353" i="15"/>
  <c r="N1352" i="15"/>
  <c r="N1351" i="15"/>
  <c r="N1350" i="15"/>
  <c r="N1349" i="15"/>
  <c r="N1348" i="15"/>
  <c r="N1347" i="15"/>
  <c r="N1346" i="15"/>
  <c r="N1345" i="15"/>
  <c r="N1344" i="15"/>
  <c r="N1343" i="15"/>
  <c r="N1342" i="15"/>
  <c r="N1341" i="15"/>
  <c r="N1340" i="15"/>
  <c r="N1339" i="15"/>
  <c r="N1338" i="15"/>
  <c r="N1337" i="15"/>
  <c r="N1336" i="15"/>
  <c r="N1335" i="15"/>
  <c r="N1334" i="15"/>
  <c r="N1333" i="15"/>
  <c r="N1332" i="15"/>
  <c r="N1331" i="15"/>
  <c r="N1330" i="15"/>
  <c r="N1329" i="15"/>
  <c r="N1328" i="15"/>
  <c r="N1327" i="15"/>
  <c r="N1326" i="15"/>
  <c r="N1325" i="15"/>
  <c r="N1324" i="15"/>
  <c r="N1323" i="15"/>
  <c r="N1322" i="15"/>
  <c r="N1321" i="15"/>
  <c r="N1320" i="15"/>
  <c r="N1319" i="15"/>
  <c r="N1318" i="15"/>
  <c r="N1317" i="15"/>
  <c r="N1316" i="15"/>
  <c r="N1315" i="15"/>
  <c r="N1314" i="15"/>
  <c r="N1313" i="15"/>
  <c r="N1312" i="15"/>
  <c r="N1311" i="15"/>
  <c r="N1310" i="15"/>
  <c r="N1309" i="15"/>
  <c r="N1308" i="15"/>
  <c r="N1307" i="15"/>
  <c r="N1306" i="15"/>
  <c r="N1305" i="15"/>
  <c r="N1304" i="15"/>
  <c r="N1303" i="15"/>
  <c r="N1302" i="15"/>
  <c r="N1301" i="15"/>
  <c r="N1300" i="15"/>
  <c r="N1299" i="15"/>
  <c r="N1298" i="15"/>
  <c r="AB24" i="7" l="1"/>
  <c r="AC24" i="7" s="1"/>
  <c r="J29" i="19"/>
  <c r="O4" i="19"/>
  <c r="O3" i="19"/>
  <c r="H5" i="3"/>
  <c r="H4" i="3"/>
  <c r="G5" i="3"/>
  <c r="G4" i="3"/>
  <c r="N4" i="19"/>
  <c r="N3" i="19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1391" i="1"/>
  <c r="N1390" i="1"/>
  <c r="N1389" i="1"/>
  <c r="N1388" i="1"/>
  <c r="N1387" i="1"/>
  <c r="N1386" i="1"/>
  <c r="N1385" i="1"/>
  <c r="N1384" i="1"/>
  <c r="N1383" i="1"/>
  <c r="N1382" i="1"/>
  <c r="N1381" i="1"/>
  <c r="N1380" i="1"/>
  <c r="N1379" i="1"/>
  <c r="N1378" i="1"/>
  <c r="N1377" i="1"/>
  <c r="N1376" i="1"/>
  <c r="N1375" i="1"/>
  <c r="N1374" i="1"/>
  <c r="N1373" i="1"/>
  <c r="N1372" i="1"/>
  <c r="N1371" i="1"/>
  <c r="N1370" i="1"/>
  <c r="N1369" i="1"/>
  <c r="N1368" i="1"/>
  <c r="N1367" i="1"/>
  <c r="N1366" i="1"/>
  <c r="N1365" i="1"/>
  <c r="N1364" i="1"/>
  <c r="N1363" i="1"/>
  <c r="N1362" i="1"/>
  <c r="N1361" i="1"/>
  <c r="N1360" i="1"/>
  <c r="N1359" i="1"/>
  <c r="N1358" i="1"/>
  <c r="N1357" i="1"/>
  <c r="N1356" i="1"/>
  <c r="N1355" i="1"/>
  <c r="N1354" i="1"/>
  <c r="N1353" i="1"/>
  <c r="N1352" i="1"/>
  <c r="N1351" i="1"/>
  <c r="N1350" i="1"/>
  <c r="N1349" i="1"/>
  <c r="N1348" i="1"/>
  <c r="N1347" i="1"/>
  <c r="N1346" i="1"/>
  <c r="N1345" i="1"/>
  <c r="N1344" i="1"/>
  <c r="N1343" i="1"/>
  <c r="N1342" i="1"/>
  <c r="N1341" i="1"/>
  <c r="N1340" i="1"/>
  <c r="N1339" i="1"/>
  <c r="N1338" i="1"/>
  <c r="N1337" i="1"/>
  <c r="N1336" i="1"/>
  <c r="N1335" i="1"/>
  <c r="N1334" i="1"/>
  <c r="N1333" i="1"/>
  <c r="N1332" i="1"/>
  <c r="N1331" i="1"/>
  <c r="N1330" i="1"/>
  <c r="N1329" i="1"/>
  <c r="N1328" i="1"/>
  <c r="N1327" i="1"/>
  <c r="N1326" i="1"/>
  <c r="N1325" i="1"/>
  <c r="N1324" i="1"/>
  <c r="N1323" i="1"/>
  <c r="N1322" i="1"/>
  <c r="N1321" i="1"/>
  <c r="N1320" i="1"/>
  <c r="N1319" i="1"/>
  <c r="N1318" i="1"/>
  <c r="P1319" i="1"/>
  <c r="Q1319" i="1"/>
  <c r="R1319" i="1"/>
  <c r="S1319" i="1"/>
  <c r="T1319" i="1"/>
  <c r="U1319" i="1"/>
  <c r="V1319" i="1"/>
  <c r="W1319" i="1"/>
  <c r="X1319" i="1"/>
  <c r="Y1319" i="1"/>
  <c r="Z1319" i="1"/>
  <c r="AA1319" i="1"/>
  <c r="N1317" i="1"/>
  <c r="N1297" i="15"/>
  <c r="N1296" i="15"/>
  <c r="N1295" i="15"/>
  <c r="N1294" i="15"/>
  <c r="N1293" i="15"/>
  <c r="N1292" i="15"/>
  <c r="N1291" i="15"/>
  <c r="N1290" i="15"/>
  <c r="N1289" i="15"/>
  <c r="N1288" i="15"/>
  <c r="N1287" i="15"/>
  <c r="N1286" i="15"/>
  <c r="N1285" i="15"/>
  <c r="N1284" i="15"/>
  <c r="N1283" i="15"/>
  <c r="N1282" i="15"/>
  <c r="N1281" i="15"/>
  <c r="N1280" i="15"/>
  <c r="N1279" i="15"/>
  <c r="N1278" i="15"/>
  <c r="N1277" i="15"/>
  <c r="N1276" i="15"/>
  <c r="N1275" i="15"/>
  <c r="N1274" i="15"/>
  <c r="N1273" i="15"/>
  <c r="N1272" i="15"/>
  <c r="N1271" i="15"/>
  <c r="N1270" i="15"/>
  <c r="N1269" i="15"/>
  <c r="N1268" i="15"/>
  <c r="N1267" i="15"/>
  <c r="N1266" i="15"/>
  <c r="N1265" i="15"/>
  <c r="N1264" i="15"/>
  <c r="N1263" i="15"/>
  <c r="N1262" i="15"/>
  <c r="N1261" i="15"/>
  <c r="N1260" i="15"/>
  <c r="N1259" i="15"/>
  <c r="N1258" i="15"/>
  <c r="N1257" i="15"/>
  <c r="N1256" i="15"/>
  <c r="N1255" i="15"/>
  <c r="N1254" i="15"/>
  <c r="N1253" i="15"/>
  <c r="N1252" i="15"/>
  <c r="N1251" i="15"/>
  <c r="N1250" i="15"/>
  <c r="N1249" i="15"/>
  <c r="N1248" i="15"/>
  <c r="N1247" i="15"/>
  <c r="N1246" i="15"/>
  <c r="N1245" i="15"/>
  <c r="N1244" i="15"/>
  <c r="N1243" i="15"/>
  <c r="N1242" i="15"/>
  <c r="N1241" i="15"/>
  <c r="N1240" i="15"/>
  <c r="N1239" i="15"/>
  <c r="N1238" i="15"/>
  <c r="N1237" i="15"/>
  <c r="N1236" i="15"/>
  <c r="N1235" i="15"/>
  <c r="N1234" i="15"/>
  <c r="N1233" i="15"/>
  <c r="N1232" i="15"/>
  <c r="N1231" i="15"/>
  <c r="P129" i="1"/>
  <c r="Q129" i="1"/>
  <c r="R129" i="1"/>
  <c r="S129" i="1"/>
  <c r="T129" i="1"/>
  <c r="U129" i="1"/>
  <c r="V129" i="1"/>
  <c r="W129" i="1"/>
  <c r="X129" i="1"/>
  <c r="Y129" i="1"/>
  <c r="Z129" i="1"/>
  <c r="AA129" i="1"/>
  <c r="N129" i="1"/>
  <c r="N1316" i="1"/>
  <c r="N1315" i="1"/>
  <c r="N1314" i="1"/>
  <c r="N1313" i="1"/>
  <c r="N1312" i="1"/>
  <c r="N1311" i="1"/>
  <c r="N1310" i="1"/>
  <c r="N1309" i="1"/>
  <c r="N1308" i="1"/>
  <c r="N1307" i="1"/>
  <c r="N1306" i="1"/>
  <c r="N1305" i="1"/>
  <c r="N1304" i="1"/>
  <c r="N1303" i="1"/>
  <c r="N1302" i="1"/>
  <c r="N1301" i="1"/>
  <c r="N1300" i="1"/>
  <c r="N1299" i="1"/>
  <c r="N1298" i="1"/>
  <c r="N1297" i="1"/>
  <c r="N1296" i="1"/>
  <c r="N1295" i="1"/>
  <c r="N1294" i="1"/>
  <c r="N1293" i="1"/>
  <c r="N1292" i="1"/>
  <c r="N1291" i="1"/>
  <c r="N1290" i="1"/>
  <c r="N1289" i="1"/>
  <c r="N1288" i="1"/>
  <c r="N1287" i="1"/>
  <c r="N1286" i="1"/>
  <c r="N1285" i="1"/>
  <c r="N1284" i="1"/>
  <c r="N1283" i="1"/>
  <c r="N1282" i="1"/>
  <c r="N1281" i="1"/>
  <c r="N1280" i="1"/>
  <c r="N1279" i="1"/>
  <c r="N1278" i="1"/>
  <c r="N1277" i="1"/>
  <c r="N1276" i="1"/>
  <c r="N1275" i="1"/>
  <c r="N1274" i="1"/>
  <c r="N1273" i="1"/>
  <c r="N1272" i="1"/>
  <c r="N1271" i="1"/>
  <c r="N1270" i="1"/>
  <c r="N1269" i="1"/>
  <c r="N1268" i="1"/>
  <c r="N1267" i="1"/>
  <c r="N1266" i="1"/>
  <c r="N1265" i="1"/>
  <c r="N1264" i="1"/>
  <c r="N1263" i="1"/>
  <c r="N1262" i="1"/>
  <c r="N1261" i="1"/>
  <c r="N1260" i="1"/>
  <c r="N1259" i="1"/>
  <c r="N1258" i="1"/>
  <c r="N1257" i="1"/>
  <c r="N1256" i="1"/>
  <c r="N1255" i="1"/>
  <c r="N1254" i="1"/>
  <c r="N1253" i="1"/>
  <c r="N1252" i="1"/>
  <c r="N1251" i="1"/>
  <c r="N1250" i="1"/>
  <c r="N1249" i="1"/>
  <c r="N1248" i="1"/>
  <c r="N1247" i="1"/>
  <c r="N1246" i="1"/>
  <c r="N1245" i="1"/>
  <c r="N1244" i="1"/>
  <c r="N1243" i="1"/>
  <c r="L27" i="19"/>
  <c r="O27" i="19" s="1"/>
  <c r="K27" i="19"/>
  <c r="C27" i="19"/>
  <c r="J27" i="19" s="1"/>
  <c r="B27" i="19"/>
  <c r="N1230" i="15"/>
  <c r="N1229" i="15"/>
  <c r="N1228" i="15"/>
  <c r="N1227" i="15"/>
  <c r="N1226" i="15"/>
  <c r="N1225" i="15"/>
  <c r="N1224" i="15"/>
  <c r="N1223" i="15"/>
  <c r="N1222" i="15"/>
  <c r="N1221" i="15"/>
  <c r="N1220" i="15"/>
  <c r="N1219" i="15"/>
  <c r="N1218" i="15"/>
  <c r="N1217" i="15"/>
  <c r="N1216" i="15"/>
  <c r="N1215" i="15"/>
  <c r="N1214" i="15"/>
  <c r="N1213" i="15"/>
  <c r="N1212" i="15"/>
  <c r="N1211" i="15"/>
  <c r="N1210" i="15"/>
  <c r="N1209" i="15"/>
  <c r="N1208" i="15"/>
  <c r="N1207" i="15"/>
  <c r="N1206" i="15"/>
  <c r="N1205" i="15"/>
  <c r="N1204" i="15"/>
  <c r="N1203" i="15"/>
  <c r="N1202" i="15"/>
  <c r="N1201" i="15"/>
  <c r="N1200" i="15"/>
  <c r="N1199" i="15"/>
  <c r="N1198" i="15"/>
  <c r="N1197" i="15"/>
  <c r="N1196" i="15"/>
  <c r="N1195" i="15"/>
  <c r="N1194" i="15"/>
  <c r="N1193" i="15"/>
  <c r="N1192" i="15"/>
  <c r="N1191" i="15"/>
  <c r="N1190" i="15"/>
  <c r="N1189" i="15"/>
  <c r="N1188" i="15"/>
  <c r="N1187" i="15"/>
  <c r="N1186" i="15"/>
  <c r="N1185" i="15"/>
  <c r="N1184" i="15"/>
  <c r="N1183" i="15"/>
  <c r="N1182" i="15"/>
  <c r="N1181" i="15"/>
  <c r="N1180" i="15"/>
  <c r="N1179" i="15"/>
  <c r="N1178" i="15"/>
  <c r="N1177" i="15"/>
  <c r="N1176" i="15"/>
  <c r="N1175" i="15"/>
  <c r="N1174" i="15"/>
  <c r="N1173" i="15"/>
  <c r="N1172" i="15"/>
  <c r="N1171" i="15"/>
  <c r="N1170" i="15"/>
  <c r="N1169" i="15"/>
  <c r="N1168" i="15"/>
  <c r="N1167" i="15"/>
  <c r="N1166" i="15"/>
  <c r="N1165" i="15"/>
  <c r="N1242" i="1"/>
  <c r="N1241" i="1"/>
  <c r="N1240" i="1"/>
  <c r="N1239" i="1"/>
  <c r="N1238" i="1"/>
  <c r="N1237" i="1"/>
  <c r="N1236" i="1"/>
  <c r="N1235" i="1"/>
  <c r="N1234" i="1"/>
  <c r="N1233" i="1"/>
  <c r="N1232" i="1"/>
  <c r="N1231" i="1"/>
  <c r="N1230" i="1"/>
  <c r="N1229" i="1"/>
  <c r="N1228" i="1"/>
  <c r="N1227" i="1"/>
  <c r="N1226" i="1"/>
  <c r="N1225" i="1"/>
  <c r="N1224" i="1"/>
  <c r="N1223" i="1"/>
  <c r="N1222" i="1"/>
  <c r="N1221" i="1"/>
  <c r="N1220" i="1"/>
  <c r="N1219" i="1"/>
  <c r="N1218" i="1"/>
  <c r="N1217" i="1"/>
  <c r="N1216" i="1"/>
  <c r="N1215" i="1"/>
  <c r="N1214" i="1"/>
  <c r="N1213" i="1"/>
  <c r="N1212" i="1"/>
  <c r="N1211" i="1"/>
  <c r="N1210" i="1"/>
  <c r="N1209" i="1"/>
  <c r="N1208" i="1"/>
  <c r="N1207" i="1"/>
  <c r="N1206" i="1"/>
  <c r="N1205" i="1"/>
  <c r="N1204" i="1"/>
  <c r="N1203" i="1"/>
  <c r="N1202" i="1"/>
  <c r="N1201" i="1"/>
  <c r="N1200" i="1"/>
  <c r="N1199" i="1"/>
  <c r="N1198" i="1"/>
  <c r="N1197" i="1"/>
  <c r="N1196" i="1"/>
  <c r="N1195" i="1"/>
  <c r="N1194" i="1"/>
  <c r="N1193" i="1"/>
  <c r="N1192" i="1"/>
  <c r="N1191" i="1"/>
  <c r="N1190" i="1"/>
  <c r="N1189" i="1"/>
  <c r="N1188" i="1"/>
  <c r="N1187" i="1"/>
  <c r="N1186" i="1"/>
  <c r="N1185" i="1"/>
  <c r="N1184" i="1"/>
  <c r="N1183" i="1"/>
  <c r="N1182" i="1"/>
  <c r="N1181" i="1"/>
  <c r="N1180" i="1"/>
  <c r="N1179" i="1"/>
  <c r="N1178" i="1"/>
  <c r="N1177" i="1"/>
  <c r="N1176" i="1"/>
  <c r="N1175" i="1"/>
  <c r="D8" i="7"/>
  <c r="D9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27" i="7"/>
  <c r="D28" i="7"/>
  <c r="D29" i="7"/>
  <c r="D30" i="7"/>
  <c r="D31" i="7"/>
  <c r="D8" i="8"/>
  <c r="D9" i="8"/>
  <c r="D14" i="8"/>
  <c r="D15" i="8"/>
  <c r="D16" i="8"/>
  <c r="D17" i="8"/>
  <c r="D18" i="8"/>
  <c r="D19" i="8"/>
  <c r="D20" i="8"/>
  <c r="D21" i="8"/>
  <c r="D22" i="8"/>
  <c r="D23" i="8"/>
  <c r="D24" i="8"/>
  <c r="D25" i="8"/>
  <c r="D26" i="8"/>
  <c r="D27" i="8"/>
  <c r="D28" i="8"/>
  <c r="D29" i="8"/>
  <c r="D30" i="8"/>
  <c r="D31" i="8"/>
  <c r="D8" i="9"/>
  <c r="D9" i="9"/>
  <c r="D14" i="9"/>
  <c r="D15" i="9"/>
  <c r="D16" i="9"/>
  <c r="D17" i="9"/>
  <c r="D18" i="9"/>
  <c r="D19" i="9"/>
  <c r="D20" i="9"/>
  <c r="D21" i="9"/>
  <c r="D22" i="9"/>
  <c r="D23" i="9"/>
  <c r="D24" i="9"/>
  <c r="D25" i="9"/>
  <c r="D26" i="9"/>
  <c r="D27" i="9"/>
  <c r="D28" i="9"/>
  <c r="D29" i="9"/>
  <c r="D30" i="9"/>
  <c r="D31" i="9"/>
  <c r="D8" i="10"/>
  <c r="D9" i="10"/>
  <c r="D14" i="10"/>
  <c r="D15" i="10"/>
  <c r="D16" i="10"/>
  <c r="D17" i="10"/>
  <c r="D18" i="10"/>
  <c r="D19" i="10"/>
  <c r="D20" i="10"/>
  <c r="D21" i="10"/>
  <c r="D22" i="10"/>
  <c r="D23" i="10"/>
  <c r="D24" i="10"/>
  <c r="D25" i="10"/>
  <c r="D26" i="10"/>
  <c r="D27" i="10"/>
  <c r="D28" i="10"/>
  <c r="D29" i="10"/>
  <c r="D30" i="10"/>
  <c r="D31" i="10"/>
  <c r="D8" i="13"/>
  <c r="D9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8" i="18"/>
  <c r="D9" i="18"/>
  <c r="D14" i="18"/>
  <c r="D15" i="18"/>
  <c r="D16" i="18"/>
  <c r="D17" i="18"/>
  <c r="D18" i="18"/>
  <c r="D19" i="18"/>
  <c r="D20" i="18"/>
  <c r="D21" i="18"/>
  <c r="D22" i="18"/>
  <c r="D23" i="18"/>
  <c r="D24" i="18"/>
  <c r="D25" i="18"/>
  <c r="D26" i="18"/>
  <c r="D27" i="18"/>
  <c r="D28" i="18"/>
  <c r="D29" i="18"/>
  <c r="D30" i="18"/>
  <c r="D31" i="18"/>
  <c r="D8" i="20"/>
  <c r="D9" i="20"/>
  <c r="D14" i="20"/>
  <c r="D15" i="20"/>
  <c r="D16" i="20"/>
  <c r="D17" i="20"/>
  <c r="D18" i="20"/>
  <c r="D19" i="20"/>
  <c r="D20" i="20"/>
  <c r="D21" i="20"/>
  <c r="D22" i="20"/>
  <c r="D23" i="20"/>
  <c r="D24" i="20"/>
  <c r="D25" i="20"/>
  <c r="D26" i="20"/>
  <c r="D27" i="20"/>
  <c r="D28" i="20"/>
  <c r="D29" i="20"/>
  <c r="D30" i="20"/>
  <c r="D31" i="20"/>
  <c r="D8" i="12"/>
  <c r="D9" i="12"/>
  <c r="D14" i="12"/>
  <c r="D15" i="12"/>
  <c r="D16" i="12"/>
  <c r="D17" i="12"/>
  <c r="D18" i="12"/>
  <c r="D19" i="12"/>
  <c r="D20" i="12"/>
  <c r="D21" i="12"/>
  <c r="D22" i="12"/>
  <c r="D23" i="12"/>
  <c r="D24" i="12"/>
  <c r="D25" i="12"/>
  <c r="D26" i="12"/>
  <c r="D27" i="12"/>
  <c r="D28" i="12"/>
  <c r="D29" i="12"/>
  <c r="D30" i="12"/>
  <c r="D31" i="12"/>
  <c r="D8" i="11"/>
  <c r="D9" i="11"/>
  <c r="D14" i="11"/>
  <c r="D15" i="11"/>
  <c r="D16" i="11"/>
  <c r="D17" i="11"/>
  <c r="D18" i="11"/>
  <c r="D19" i="11"/>
  <c r="D20" i="11"/>
  <c r="D21" i="11"/>
  <c r="D22" i="11"/>
  <c r="D23" i="11"/>
  <c r="D24" i="11"/>
  <c r="D25" i="11"/>
  <c r="D26" i="11"/>
  <c r="D27" i="11"/>
  <c r="D28" i="11"/>
  <c r="D29" i="11"/>
  <c r="D30" i="11"/>
  <c r="D31" i="11"/>
  <c r="D8" i="14"/>
  <c r="D9" i="14"/>
  <c r="D14" i="14"/>
  <c r="D15" i="14"/>
  <c r="D16" i="14"/>
  <c r="D17" i="14"/>
  <c r="D18" i="14"/>
  <c r="D19" i="14"/>
  <c r="D20" i="14"/>
  <c r="D21" i="14"/>
  <c r="D22" i="14"/>
  <c r="D23" i="14"/>
  <c r="D24" i="14"/>
  <c r="D25" i="14"/>
  <c r="D26" i="14"/>
  <c r="D27" i="14"/>
  <c r="D28" i="14"/>
  <c r="D29" i="14"/>
  <c r="D30" i="14"/>
  <c r="D31" i="14"/>
  <c r="D8" i="6"/>
  <c r="D9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P1139" i="15"/>
  <c r="Q1139" i="15"/>
  <c r="R1139" i="15"/>
  <c r="S1139" i="15"/>
  <c r="T1139" i="15"/>
  <c r="U1139" i="15"/>
  <c r="V1139" i="15"/>
  <c r="W1139" i="15"/>
  <c r="X1139" i="15"/>
  <c r="Y1139" i="15"/>
  <c r="Z1139" i="15"/>
  <c r="AA1139" i="15"/>
  <c r="P1140" i="15"/>
  <c r="Q1140" i="15"/>
  <c r="R1140" i="15"/>
  <c r="S1140" i="15"/>
  <c r="T1140" i="15"/>
  <c r="U1140" i="15"/>
  <c r="V1140" i="15"/>
  <c r="W1140" i="15"/>
  <c r="X1140" i="15"/>
  <c r="Y1140" i="15"/>
  <c r="Z1140" i="15"/>
  <c r="AA1140" i="15"/>
  <c r="P1141" i="15"/>
  <c r="Q1141" i="15"/>
  <c r="R1141" i="15"/>
  <c r="S1141" i="15"/>
  <c r="T1141" i="15"/>
  <c r="U1141" i="15"/>
  <c r="V1141" i="15"/>
  <c r="W1141" i="15"/>
  <c r="X1141" i="15"/>
  <c r="Y1141" i="15"/>
  <c r="Z1141" i="15"/>
  <c r="AA1141" i="15"/>
  <c r="P1142" i="15"/>
  <c r="Q1142" i="15"/>
  <c r="R1142" i="15"/>
  <c r="S1142" i="15"/>
  <c r="T1142" i="15"/>
  <c r="U1142" i="15"/>
  <c r="V1142" i="15"/>
  <c r="W1142" i="15"/>
  <c r="X1142" i="15"/>
  <c r="Y1142" i="15"/>
  <c r="Z1142" i="15"/>
  <c r="AA1142" i="15"/>
  <c r="P1143" i="15"/>
  <c r="Q1143" i="15"/>
  <c r="R1143" i="15"/>
  <c r="S1143" i="15"/>
  <c r="T1143" i="15"/>
  <c r="U1143" i="15"/>
  <c r="V1143" i="15"/>
  <c r="W1143" i="15"/>
  <c r="X1143" i="15"/>
  <c r="Y1143" i="15"/>
  <c r="Z1143" i="15"/>
  <c r="AA1143" i="15"/>
  <c r="P1144" i="15"/>
  <c r="Q1144" i="15"/>
  <c r="R1144" i="15"/>
  <c r="S1144" i="15"/>
  <c r="T1144" i="15"/>
  <c r="U1144" i="15"/>
  <c r="V1144" i="15"/>
  <c r="W1144" i="15"/>
  <c r="X1144" i="15"/>
  <c r="Y1144" i="15"/>
  <c r="Z1144" i="15"/>
  <c r="AA1144" i="15"/>
  <c r="P1145" i="15"/>
  <c r="Q1145" i="15"/>
  <c r="R1145" i="15"/>
  <c r="S1145" i="15"/>
  <c r="T1145" i="15"/>
  <c r="U1145" i="15"/>
  <c r="V1145" i="15"/>
  <c r="W1145" i="15"/>
  <c r="X1145" i="15"/>
  <c r="Y1145" i="15"/>
  <c r="Z1145" i="15"/>
  <c r="AA1145" i="15"/>
  <c r="P1146" i="15"/>
  <c r="Q1146" i="15"/>
  <c r="R1146" i="15"/>
  <c r="S1146" i="15"/>
  <c r="T1146" i="15"/>
  <c r="U1146" i="15"/>
  <c r="V1146" i="15"/>
  <c r="W1146" i="15"/>
  <c r="X1146" i="15"/>
  <c r="Y1146" i="15"/>
  <c r="Z1146" i="15"/>
  <c r="AA1146" i="15"/>
  <c r="P1147" i="15"/>
  <c r="Q1147" i="15"/>
  <c r="R1147" i="15"/>
  <c r="S1147" i="15"/>
  <c r="T1147" i="15"/>
  <c r="U1147" i="15"/>
  <c r="V1147" i="15"/>
  <c r="W1147" i="15"/>
  <c r="X1147" i="15"/>
  <c r="Y1147" i="15"/>
  <c r="Z1147" i="15"/>
  <c r="AA1147" i="15"/>
  <c r="P1148" i="15"/>
  <c r="Q1148" i="15"/>
  <c r="R1148" i="15"/>
  <c r="S1148" i="15"/>
  <c r="T1148" i="15"/>
  <c r="U1148" i="15"/>
  <c r="V1148" i="15"/>
  <c r="W1148" i="15"/>
  <c r="X1148" i="15"/>
  <c r="Y1148" i="15"/>
  <c r="Z1148" i="15"/>
  <c r="AA1148" i="15"/>
  <c r="P1149" i="15"/>
  <c r="Q1149" i="15"/>
  <c r="R1149" i="15"/>
  <c r="S1149" i="15"/>
  <c r="T1149" i="15"/>
  <c r="U1149" i="15"/>
  <c r="V1149" i="15"/>
  <c r="W1149" i="15"/>
  <c r="X1149" i="15"/>
  <c r="Y1149" i="15"/>
  <c r="Z1149" i="15"/>
  <c r="AA1149" i="15"/>
  <c r="P1150" i="15"/>
  <c r="Q1150" i="15"/>
  <c r="R1150" i="15"/>
  <c r="S1150" i="15"/>
  <c r="T1150" i="15"/>
  <c r="U1150" i="15"/>
  <c r="V1150" i="15"/>
  <c r="W1150" i="15"/>
  <c r="X1150" i="15"/>
  <c r="Y1150" i="15"/>
  <c r="Z1150" i="15"/>
  <c r="AA1150" i="15"/>
  <c r="P1151" i="15"/>
  <c r="Q1151" i="15"/>
  <c r="R1151" i="15"/>
  <c r="S1151" i="15"/>
  <c r="T1151" i="15"/>
  <c r="U1151" i="15"/>
  <c r="V1151" i="15"/>
  <c r="W1151" i="15"/>
  <c r="X1151" i="15"/>
  <c r="Y1151" i="15"/>
  <c r="Z1151" i="15"/>
  <c r="AA1151" i="15"/>
  <c r="P1152" i="15"/>
  <c r="Q1152" i="15"/>
  <c r="R1152" i="15"/>
  <c r="S1152" i="15"/>
  <c r="T1152" i="15"/>
  <c r="U1152" i="15"/>
  <c r="V1152" i="15"/>
  <c r="W1152" i="15"/>
  <c r="X1152" i="15"/>
  <c r="Y1152" i="15"/>
  <c r="Z1152" i="15"/>
  <c r="AA1152" i="15"/>
  <c r="P1153" i="15"/>
  <c r="Q1153" i="15"/>
  <c r="R1153" i="15"/>
  <c r="S1153" i="15"/>
  <c r="T1153" i="15"/>
  <c r="U1153" i="15"/>
  <c r="V1153" i="15"/>
  <c r="W1153" i="15"/>
  <c r="X1153" i="15"/>
  <c r="Y1153" i="15"/>
  <c r="Z1153" i="15"/>
  <c r="AA1153" i="15"/>
  <c r="P1154" i="15"/>
  <c r="Q1154" i="15"/>
  <c r="R1154" i="15"/>
  <c r="S1154" i="15"/>
  <c r="T1154" i="15"/>
  <c r="U1154" i="15"/>
  <c r="V1154" i="15"/>
  <c r="W1154" i="15"/>
  <c r="X1154" i="15"/>
  <c r="Y1154" i="15"/>
  <c r="Z1154" i="15"/>
  <c r="AA1154" i="15"/>
  <c r="P1155" i="15"/>
  <c r="Q1155" i="15"/>
  <c r="R1155" i="15"/>
  <c r="S1155" i="15"/>
  <c r="T1155" i="15"/>
  <c r="U1155" i="15"/>
  <c r="V1155" i="15"/>
  <c r="W1155" i="15"/>
  <c r="X1155" i="15"/>
  <c r="Y1155" i="15"/>
  <c r="Z1155" i="15"/>
  <c r="AA1155" i="15"/>
  <c r="P1156" i="15"/>
  <c r="Q1156" i="15"/>
  <c r="R1156" i="15"/>
  <c r="S1156" i="15"/>
  <c r="T1156" i="15"/>
  <c r="U1156" i="15"/>
  <c r="V1156" i="15"/>
  <c r="W1156" i="15"/>
  <c r="X1156" i="15"/>
  <c r="Y1156" i="15"/>
  <c r="Z1156" i="15"/>
  <c r="AA1156" i="15"/>
  <c r="P1157" i="15"/>
  <c r="Q1157" i="15"/>
  <c r="R1157" i="15"/>
  <c r="S1157" i="15"/>
  <c r="T1157" i="15"/>
  <c r="U1157" i="15"/>
  <c r="V1157" i="15"/>
  <c r="W1157" i="15"/>
  <c r="X1157" i="15"/>
  <c r="Y1157" i="15"/>
  <c r="Z1157" i="15"/>
  <c r="AA1157" i="15"/>
  <c r="P1158" i="15"/>
  <c r="Q1158" i="15"/>
  <c r="R1158" i="15"/>
  <c r="S1158" i="15"/>
  <c r="T1158" i="15"/>
  <c r="U1158" i="15"/>
  <c r="V1158" i="15"/>
  <c r="W1158" i="15"/>
  <c r="X1158" i="15"/>
  <c r="Y1158" i="15"/>
  <c r="Z1158" i="15"/>
  <c r="AA1158" i="15"/>
  <c r="P1159" i="15"/>
  <c r="Q1159" i="15"/>
  <c r="R1159" i="15"/>
  <c r="S1159" i="15"/>
  <c r="T1159" i="15"/>
  <c r="U1159" i="15"/>
  <c r="V1159" i="15"/>
  <c r="W1159" i="15"/>
  <c r="X1159" i="15"/>
  <c r="Y1159" i="15"/>
  <c r="Z1159" i="15"/>
  <c r="AA1159" i="15"/>
  <c r="P1160" i="15"/>
  <c r="Q1160" i="15"/>
  <c r="R1160" i="15"/>
  <c r="S1160" i="15"/>
  <c r="T1160" i="15"/>
  <c r="U1160" i="15"/>
  <c r="V1160" i="15"/>
  <c r="W1160" i="15"/>
  <c r="X1160" i="15"/>
  <c r="Y1160" i="15"/>
  <c r="Z1160" i="15"/>
  <c r="AA1160" i="15"/>
  <c r="P1161" i="15"/>
  <c r="Q1161" i="15"/>
  <c r="R1161" i="15"/>
  <c r="S1161" i="15"/>
  <c r="T1161" i="15"/>
  <c r="U1161" i="15"/>
  <c r="V1161" i="15"/>
  <c r="W1161" i="15"/>
  <c r="X1161" i="15"/>
  <c r="Y1161" i="15"/>
  <c r="Z1161" i="15"/>
  <c r="AA1161" i="15"/>
  <c r="P1162" i="15"/>
  <c r="Q1162" i="15"/>
  <c r="R1162" i="15"/>
  <c r="S1162" i="15"/>
  <c r="T1162" i="15"/>
  <c r="U1162" i="15"/>
  <c r="V1162" i="15"/>
  <c r="W1162" i="15"/>
  <c r="X1162" i="15"/>
  <c r="Y1162" i="15"/>
  <c r="Z1162" i="15"/>
  <c r="AA1162" i="15"/>
  <c r="P1163" i="15"/>
  <c r="Q1163" i="15"/>
  <c r="R1163" i="15"/>
  <c r="S1163" i="15"/>
  <c r="T1163" i="15"/>
  <c r="U1163" i="15"/>
  <c r="V1163" i="15"/>
  <c r="W1163" i="15"/>
  <c r="X1163" i="15"/>
  <c r="Y1163" i="15"/>
  <c r="Z1163" i="15"/>
  <c r="AA1163" i="15"/>
  <c r="P1164" i="15"/>
  <c r="Q1164" i="15"/>
  <c r="R1164" i="15"/>
  <c r="S1164" i="15"/>
  <c r="T1164" i="15"/>
  <c r="U1164" i="15"/>
  <c r="V1164" i="15"/>
  <c r="W1164" i="15"/>
  <c r="X1164" i="15"/>
  <c r="Y1164" i="15"/>
  <c r="Z1164" i="15"/>
  <c r="AA1164" i="15"/>
  <c r="P1165" i="15"/>
  <c r="Q1165" i="15"/>
  <c r="R1165" i="15"/>
  <c r="S1165" i="15"/>
  <c r="T1165" i="15"/>
  <c r="U1165" i="15"/>
  <c r="V1165" i="15"/>
  <c r="W1165" i="15"/>
  <c r="X1165" i="15"/>
  <c r="Y1165" i="15"/>
  <c r="Z1165" i="15"/>
  <c r="AA1165" i="15"/>
  <c r="P1166" i="15"/>
  <c r="Q1166" i="15"/>
  <c r="R1166" i="15"/>
  <c r="S1166" i="15"/>
  <c r="T1166" i="15"/>
  <c r="U1166" i="15"/>
  <c r="V1166" i="15"/>
  <c r="W1166" i="15"/>
  <c r="X1166" i="15"/>
  <c r="Y1166" i="15"/>
  <c r="Z1166" i="15"/>
  <c r="AA1166" i="15"/>
  <c r="P1167" i="15"/>
  <c r="Q1167" i="15"/>
  <c r="R1167" i="15"/>
  <c r="S1167" i="15"/>
  <c r="T1167" i="15"/>
  <c r="U1167" i="15"/>
  <c r="V1167" i="15"/>
  <c r="W1167" i="15"/>
  <c r="X1167" i="15"/>
  <c r="Y1167" i="15"/>
  <c r="Z1167" i="15"/>
  <c r="AA1167" i="15"/>
  <c r="P1168" i="15"/>
  <c r="Q1168" i="15"/>
  <c r="R1168" i="15"/>
  <c r="S1168" i="15"/>
  <c r="T1168" i="15"/>
  <c r="U1168" i="15"/>
  <c r="V1168" i="15"/>
  <c r="W1168" i="15"/>
  <c r="X1168" i="15"/>
  <c r="Y1168" i="15"/>
  <c r="Z1168" i="15"/>
  <c r="AA1168" i="15"/>
  <c r="P1169" i="15"/>
  <c r="Q1169" i="15"/>
  <c r="R1169" i="15"/>
  <c r="S1169" i="15"/>
  <c r="T1169" i="15"/>
  <c r="U1169" i="15"/>
  <c r="V1169" i="15"/>
  <c r="W1169" i="15"/>
  <c r="X1169" i="15"/>
  <c r="Y1169" i="15"/>
  <c r="Z1169" i="15"/>
  <c r="AA1169" i="15"/>
  <c r="P1170" i="15"/>
  <c r="Q1170" i="15"/>
  <c r="R1170" i="15"/>
  <c r="S1170" i="15"/>
  <c r="T1170" i="15"/>
  <c r="U1170" i="15"/>
  <c r="V1170" i="15"/>
  <c r="W1170" i="15"/>
  <c r="X1170" i="15"/>
  <c r="Y1170" i="15"/>
  <c r="Z1170" i="15"/>
  <c r="AA1170" i="15"/>
  <c r="P1171" i="15"/>
  <c r="Q1171" i="15"/>
  <c r="R1171" i="15"/>
  <c r="S1171" i="15"/>
  <c r="T1171" i="15"/>
  <c r="U1171" i="15"/>
  <c r="V1171" i="15"/>
  <c r="W1171" i="15"/>
  <c r="X1171" i="15"/>
  <c r="Y1171" i="15"/>
  <c r="Z1171" i="15"/>
  <c r="AA1171" i="15"/>
  <c r="P1172" i="15"/>
  <c r="Q1172" i="15"/>
  <c r="R1172" i="15"/>
  <c r="S1172" i="15"/>
  <c r="T1172" i="15"/>
  <c r="U1172" i="15"/>
  <c r="V1172" i="15"/>
  <c r="W1172" i="15"/>
  <c r="X1172" i="15"/>
  <c r="Y1172" i="15"/>
  <c r="Z1172" i="15"/>
  <c r="AA1172" i="15"/>
  <c r="P1173" i="15"/>
  <c r="Q1173" i="15"/>
  <c r="R1173" i="15"/>
  <c r="S1173" i="15"/>
  <c r="T1173" i="15"/>
  <c r="U1173" i="15"/>
  <c r="V1173" i="15"/>
  <c r="W1173" i="15"/>
  <c r="X1173" i="15"/>
  <c r="Y1173" i="15"/>
  <c r="Z1173" i="15"/>
  <c r="AA1173" i="15"/>
  <c r="P1174" i="15"/>
  <c r="Q1174" i="15"/>
  <c r="R1174" i="15"/>
  <c r="S1174" i="15"/>
  <c r="T1174" i="15"/>
  <c r="U1174" i="15"/>
  <c r="V1174" i="15"/>
  <c r="W1174" i="15"/>
  <c r="X1174" i="15"/>
  <c r="Y1174" i="15"/>
  <c r="Z1174" i="15"/>
  <c r="AA1174" i="15"/>
  <c r="P1175" i="15"/>
  <c r="Q1175" i="15"/>
  <c r="R1175" i="15"/>
  <c r="S1175" i="15"/>
  <c r="T1175" i="15"/>
  <c r="U1175" i="15"/>
  <c r="V1175" i="15"/>
  <c r="W1175" i="15"/>
  <c r="X1175" i="15"/>
  <c r="Y1175" i="15"/>
  <c r="Z1175" i="15"/>
  <c r="AA1175" i="15"/>
  <c r="P1176" i="15"/>
  <c r="Q1176" i="15"/>
  <c r="R1176" i="15"/>
  <c r="S1176" i="15"/>
  <c r="T1176" i="15"/>
  <c r="U1176" i="15"/>
  <c r="V1176" i="15"/>
  <c r="W1176" i="15"/>
  <c r="X1176" i="15"/>
  <c r="Y1176" i="15"/>
  <c r="Z1176" i="15"/>
  <c r="AA1176" i="15"/>
  <c r="P1177" i="15"/>
  <c r="Q1177" i="15"/>
  <c r="R1177" i="15"/>
  <c r="S1177" i="15"/>
  <c r="T1177" i="15"/>
  <c r="U1177" i="15"/>
  <c r="V1177" i="15"/>
  <c r="W1177" i="15"/>
  <c r="X1177" i="15"/>
  <c r="Y1177" i="15"/>
  <c r="Z1177" i="15"/>
  <c r="AA1177" i="15"/>
  <c r="P1178" i="15"/>
  <c r="Q1178" i="15"/>
  <c r="R1178" i="15"/>
  <c r="S1178" i="15"/>
  <c r="T1178" i="15"/>
  <c r="U1178" i="15"/>
  <c r="V1178" i="15"/>
  <c r="W1178" i="15"/>
  <c r="X1178" i="15"/>
  <c r="Y1178" i="15"/>
  <c r="Z1178" i="15"/>
  <c r="AA1178" i="15"/>
  <c r="P1179" i="15"/>
  <c r="Q1179" i="15"/>
  <c r="R1179" i="15"/>
  <c r="S1179" i="15"/>
  <c r="T1179" i="15"/>
  <c r="U1179" i="15"/>
  <c r="V1179" i="15"/>
  <c r="W1179" i="15"/>
  <c r="X1179" i="15"/>
  <c r="Y1179" i="15"/>
  <c r="Z1179" i="15"/>
  <c r="AA1179" i="15"/>
  <c r="P1180" i="15"/>
  <c r="Q1180" i="15"/>
  <c r="R1180" i="15"/>
  <c r="S1180" i="15"/>
  <c r="T1180" i="15"/>
  <c r="U1180" i="15"/>
  <c r="V1180" i="15"/>
  <c r="W1180" i="15"/>
  <c r="X1180" i="15"/>
  <c r="Y1180" i="15"/>
  <c r="Z1180" i="15"/>
  <c r="AA1180" i="15"/>
  <c r="P1181" i="15"/>
  <c r="Q1181" i="15"/>
  <c r="R1181" i="15"/>
  <c r="S1181" i="15"/>
  <c r="T1181" i="15"/>
  <c r="U1181" i="15"/>
  <c r="V1181" i="15"/>
  <c r="W1181" i="15"/>
  <c r="X1181" i="15"/>
  <c r="Y1181" i="15"/>
  <c r="Z1181" i="15"/>
  <c r="AA1181" i="15"/>
  <c r="P1182" i="15"/>
  <c r="Q1182" i="15"/>
  <c r="R1182" i="15"/>
  <c r="S1182" i="15"/>
  <c r="T1182" i="15"/>
  <c r="U1182" i="15"/>
  <c r="V1182" i="15"/>
  <c r="W1182" i="15"/>
  <c r="X1182" i="15"/>
  <c r="Y1182" i="15"/>
  <c r="Z1182" i="15"/>
  <c r="AA1182" i="15"/>
  <c r="P1183" i="15"/>
  <c r="Q1183" i="15"/>
  <c r="R1183" i="15"/>
  <c r="S1183" i="15"/>
  <c r="T1183" i="15"/>
  <c r="U1183" i="15"/>
  <c r="V1183" i="15"/>
  <c r="W1183" i="15"/>
  <c r="X1183" i="15"/>
  <c r="Y1183" i="15"/>
  <c r="Z1183" i="15"/>
  <c r="AA1183" i="15"/>
  <c r="P1184" i="15"/>
  <c r="Q1184" i="15"/>
  <c r="R1184" i="15"/>
  <c r="S1184" i="15"/>
  <c r="T1184" i="15"/>
  <c r="U1184" i="15"/>
  <c r="V1184" i="15"/>
  <c r="W1184" i="15"/>
  <c r="X1184" i="15"/>
  <c r="Y1184" i="15"/>
  <c r="Z1184" i="15"/>
  <c r="AA1184" i="15"/>
  <c r="P1185" i="15"/>
  <c r="Q1185" i="15"/>
  <c r="R1185" i="15"/>
  <c r="S1185" i="15"/>
  <c r="T1185" i="15"/>
  <c r="U1185" i="15"/>
  <c r="V1185" i="15"/>
  <c r="W1185" i="15"/>
  <c r="X1185" i="15"/>
  <c r="Y1185" i="15"/>
  <c r="Z1185" i="15"/>
  <c r="AA1185" i="15"/>
  <c r="P1186" i="15"/>
  <c r="Q1186" i="15"/>
  <c r="R1186" i="15"/>
  <c r="S1186" i="15"/>
  <c r="T1186" i="15"/>
  <c r="U1186" i="15"/>
  <c r="V1186" i="15"/>
  <c r="W1186" i="15"/>
  <c r="X1186" i="15"/>
  <c r="Y1186" i="15"/>
  <c r="Z1186" i="15"/>
  <c r="AA1186" i="15"/>
  <c r="P1187" i="15"/>
  <c r="Q1187" i="15"/>
  <c r="R1187" i="15"/>
  <c r="S1187" i="15"/>
  <c r="T1187" i="15"/>
  <c r="U1187" i="15"/>
  <c r="V1187" i="15"/>
  <c r="W1187" i="15"/>
  <c r="X1187" i="15"/>
  <c r="Y1187" i="15"/>
  <c r="Z1187" i="15"/>
  <c r="AA1187" i="15"/>
  <c r="P1188" i="15"/>
  <c r="Q1188" i="15"/>
  <c r="R1188" i="15"/>
  <c r="S1188" i="15"/>
  <c r="T1188" i="15"/>
  <c r="U1188" i="15"/>
  <c r="V1188" i="15"/>
  <c r="W1188" i="15"/>
  <c r="X1188" i="15"/>
  <c r="Y1188" i="15"/>
  <c r="Z1188" i="15"/>
  <c r="AA1188" i="15"/>
  <c r="P1189" i="15"/>
  <c r="Q1189" i="15"/>
  <c r="R1189" i="15"/>
  <c r="S1189" i="15"/>
  <c r="T1189" i="15"/>
  <c r="U1189" i="15"/>
  <c r="V1189" i="15"/>
  <c r="W1189" i="15"/>
  <c r="X1189" i="15"/>
  <c r="Y1189" i="15"/>
  <c r="Z1189" i="15"/>
  <c r="AA1189" i="15"/>
  <c r="P1190" i="15"/>
  <c r="Q1190" i="15"/>
  <c r="R1190" i="15"/>
  <c r="S1190" i="15"/>
  <c r="T1190" i="15"/>
  <c r="U1190" i="15"/>
  <c r="V1190" i="15"/>
  <c r="W1190" i="15"/>
  <c r="X1190" i="15"/>
  <c r="Y1190" i="15"/>
  <c r="Z1190" i="15"/>
  <c r="AA1190" i="15"/>
  <c r="P1191" i="15"/>
  <c r="Q1191" i="15"/>
  <c r="R1191" i="15"/>
  <c r="S1191" i="15"/>
  <c r="T1191" i="15"/>
  <c r="U1191" i="15"/>
  <c r="V1191" i="15"/>
  <c r="W1191" i="15"/>
  <c r="X1191" i="15"/>
  <c r="Y1191" i="15"/>
  <c r="Z1191" i="15"/>
  <c r="AA1191" i="15"/>
  <c r="P1192" i="15"/>
  <c r="Q1192" i="15"/>
  <c r="R1192" i="15"/>
  <c r="S1192" i="15"/>
  <c r="T1192" i="15"/>
  <c r="U1192" i="15"/>
  <c r="V1192" i="15"/>
  <c r="W1192" i="15"/>
  <c r="X1192" i="15"/>
  <c r="Y1192" i="15"/>
  <c r="Z1192" i="15"/>
  <c r="AA1192" i="15"/>
  <c r="P1193" i="15"/>
  <c r="Q1193" i="15"/>
  <c r="R1193" i="15"/>
  <c r="S1193" i="15"/>
  <c r="T1193" i="15"/>
  <c r="U1193" i="15"/>
  <c r="V1193" i="15"/>
  <c r="W1193" i="15"/>
  <c r="X1193" i="15"/>
  <c r="Y1193" i="15"/>
  <c r="Z1193" i="15"/>
  <c r="AA1193" i="15"/>
  <c r="P1194" i="15"/>
  <c r="Q1194" i="15"/>
  <c r="R1194" i="15"/>
  <c r="S1194" i="15"/>
  <c r="T1194" i="15"/>
  <c r="U1194" i="15"/>
  <c r="V1194" i="15"/>
  <c r="W1194" i="15"/>
  <c r="X1194" i="15"/>
  <c r="Y1194" i="15"/>
  <c r="Z1194" i="15"/>
  <c r="AA1194" i="15"/>
  <c r="P1195" i="15"/>
  <c r="Q1195" i="15"/>
  <c r="R1195" i="15"/>
  <c r="S1195" i="15"/>
  <c r="T1195" i="15"/>
  <c r="U1195" i="15"/>
  <c r="V1195" i="15"/>
  <c r="W1195" i="15"/>
  <c r="X1195" i="15"/>
  <c r="Y1195" i="15"/>
  <c r="Z1195" i="15"/>
  <c r="AA1195" i="15"/>
  <c r="P1196" i="15"/>
  <c r="Q1196" i="15"/>
  <c r="R1196" i="15"/>
  <c r="S1196" i="15"/>
  <c r="T1196" i="15"/>
  <c r="U1196" i="15"/>
  <c r="V1196" i="15"/>
  <c r="W1196" i="15"/>
  <c r="X1196" i="15"/>
  <c r="Y1196" i="15"/>
  <c r="Z1196" i="15"/>
  <c r="AA1196" i="15"/>
  <c r="P1197" i="15"/>
  <c r="Q1197" i="15"/>
  <c r="R1197" i="15"/>
  <c r="S1197" i="15"/>
  <c r="T1197" i="15"/>
  <c r="U1197" i="15"/>
  <c r="V1197" i="15"/>
  <c r="W1197" i="15"/>
  <c r="X1197" i="15"/>
  <c r="Y1197" i="15"/>
  <c r="Z1197" i="15"/>
  <c r="AA1197" i="15"/>
  <c r="P1198" i="15"/>
  <c r="Q1198" i="15"/>
  <c r="R1198" i="15"/>
  <c r="S1198" i="15"/>
  <c r="T1198" i="15"/>
  <c r="U1198" i="15"/>
  <c r="V1198" i="15"/>
  <c r="W1198" i="15"/>
  <c r="X1198" i="15"/>
  <c r="Y1198" i="15"/>
  <c r="Z1198" i="15"/>
  <c r="AA1198" i="15"/>
  <c r="P1199" i="15"/>
  <c r="Q1199" i="15"/>
  <c r="R1199" i="15"/>
  <c r="S1199" i="15"/>
  <c r="T1199" i="15"/>
  <c r="U1199" i="15"/>
  <c r="V1199" i="15"/>
  <c r="W1199" i="15"/>
  <c r="X1199" i="15"/>
  <c r="Y1199" i="15"/>
  <c r="Z1199" i="15"/>
  <c r="AA1199" i="15"/>
  <c r="P1200" i="15"/>
  <c r="Q1200" i="15"/>
  <c r="R1200" i="15"/>
  <c r="S1200" i="15"/>
  <c r="T1200" i="15"/>
  <c r="U1200" i="15"/>
  <c r="V1200" i="15"/>
  <c r="W1200" i="15"/>
  <c r="X1200" i="15"/>
  <c r="Y1200" i="15"/>
  <c r="Z1200" i="15"/>
  <c r="AA1200" i="15"/>
  <c r="P1201" i="15"/>
  <c r="Q1201" i="15"/>
  <c r="R1201" i="15"/>
  <c r="S1201" i="15"/>
  <c r="T1201" i="15"/>
  <c r="U1201" i="15"/>
  <c r="V1201" i="15"/>
  <c r="W1201" i="15"/>
  <c r="X1201" i="15"/>
  <c r="Y1201" i="15"/>
  <c r="Z1201" i="15"/>
  <c r="AA1201" i="15"/>
  <c r="P1202" i="15"/>
  <c r="Q1202" i="15"/>
  <c r="R1202" i="15"/>
  <c r="S1202" i="15"/>
  <c r="T1202" i="15"/>
  <c r="U1202" i="15"/>
  <c r="V1202" i="15"/>
  <c r="W1202" i="15"/>
  <c r="X1202" i="15"/>
  <c r="Y1202" i="15"/>
  <c r="Z1202" i="15"/>
  <c r="AA1202" i="15"/>
  <c r="P1203" i="15"/>
  <c r="Q1203" i="15"/>
  <c r="R1203" i="15"/>
  <c r="S1203" i="15"/>
  <c r="T1203" i="15"/>
  <c r="U1203" i="15"/>
  <c r="V1203" i="15"/>
  <c r="W1203" i="15"/>
  <c r="X1203" i="15"/>
  <c r="Y1203" i="15"/>
  <c r="Z1203" i="15"/>
  <c r="AA1203" i="15"/>
  <c r="P1204" i="15"/>
  <c r="Q1204" i="15"/>
  <c r="R1204" i="15"/>
  <c r="S1204" i="15"/>
  <c r="T1204" i="15"/>
  <c r="U1204" i="15"/>
  <c r="V1204" i="15"/>
  <c r="W1204" i="15"/>
  <c r="X1204" i="15"/>
  <c r="Y1204" i="15"/>
  <c r="Z1204" i="15"/>
  <c r="AA1204" i="15"/>
  <c r="P1205" i="15"/>
  <c r="Q1205" i="15"/>
  <c r="R1205" i="15"/>
  <c r="S1205" i="15"/>
  <c r="T1205" i="15"/>
  <c r="U1205" i="15"/>
  <c r="V1205" i="15"/>
  <c r="W1205" i="15"/>
  <c r="X1205" i="15"/>
  <c r="Y1205" i="15"/>
  <c r="Z1205" i="15"/>
  <c r="AA1205" i="15"/>
  <c r="P1206" i="15"/>
  <c r="Q1206" i="15"/>
  <c r="R1206" i="15"/>
  <c r="S1206" i="15"/>
  <c r="T1206" i="15"/>
  <c r="U1206" i="15"/>
  <c r="V1206" i="15"/>
  <c r="W1206" i="15"/>
  <c r="X1206" i="15"/>
  <c r="Y1206" i="15"/>
  <c r="Z1206" i="15"/>
  <c r="AA1206" i="15"/>
  <c r="P1207" i="15"/>
  <c r="Q1207" i="15"/>
  <c r="R1207" i="15"/>
  <c r="S1207" i="15"/>
  <c r="T1207" i="15"/>
  <c r="U1207" i="15"/>
  <c r="V1207" i="15"/>
  <c r="W1207" i="15"/>
  <c r="X1207" i="15"/>
  <c r="Y1207" i="15"/>
  <c r="Z1207" i="15"/>
  <c r="AA1207" i="15"/>
  <c r="P1208" i="15"/>
  <c r="Q1208" i="15"/>
  <c r="R1208" i="15"/>
  <c r="S1208" i="15"/>
  <c r="T1208" i="15"/>
  <c r="U1208" i="15"/>
  <c r="V1208" i="15"/>
  <c r="W1208" i="15"/>
  <c r="X1208" i="15"/>
  <c r="Y1208" i="15"/>
  <c r="Z1208" i="15"/>
  <c r="AA1208" i="15"/>
  <c r="P1209" i="15"/>
  <c r="Q1209" i="15"/>
  <c r="R1209" i="15"/>
  <c r="S1209" i="15"/>
  <c r="T1209" i="15"/>
  <c r="U1209" i="15"/>
  <c r="V1209" i="15"/>
  <c r="W1209" i="15"/>
  <c r="X1209" i="15"/>
  <c r="Y1209" i="15"/>
  <c r="Z1209" i="15"/>
  <c r="AA1209" i="15"/>
  <c r="P1210" i="15"/>
  <c r="Q1210" i="15"/>
  <c r="R1210" i="15"/>
  <c r="S1210" i="15"/>
  <c r="T1210" i="15"/>
  <c r="U1210" i="15"/>
  <c r="V1210" i="15"/>
  <c r="W1210" i="15"/>
  <c r="X1210" i="15"/>
  <c r="Y1210" i="15"/>
  <c r="Z1210" i="15"/>
  <c r="AA1210" i="15"/>
  <c r="P1211" i="15"/>
  <c r="Q1211" i="15"/>
  <c r="R1211" i="15"/>
  <c r="S1211" i="15"/>
  <c r="T1211" i="15"/>
  <c r="U1211" i="15"/>
  <c r="V1211" i="15"/>
  <c r="W1211" i="15"/>
  <c r="X1211" i="15"/>
  <c r="Y1211" i="15"/>
  <c r="Z1211" i="15"/>
  <c r="AA1211" i="15"/>
  <c r="P1212" i="15"/>
  <c r="Q1212" i="15"/>
  <c r="R1212" i="15"/>
  <c r="S1212" i="15"/>
  <c r="T1212" i="15"/>
  <c r="U1212" i="15"/>
  <c r="V1212" i="15"/>
  <c r="W1212" i="15"/>
  <c r="X1212" i="15"/>
  <c r="Y1212" i="15"/>
  <c r="Z1212" i="15"/>
  <c r="AA1212" i="15"/>
  <c r="P1213" i="15"/>
  <c r="Q1213" i="15"/>
  <c r="R1213" i="15"/>
  <c r="S1213" i="15"/>
  <c r="T1213" i="15"/>
  <c r="U1213" i="15"/>
  <c r="V1213" i="15"/>
  <c r="W1213" i="15"/>
  <c r="X1213" i="15"/>
  <c r="Y1213" i="15"/>
  <c r="Z1213" i="15"/>
  <c r="AA1213" i="15"/>
  <c r="P1214" i="15"/>
  <c r="Q1214" i="15"/>
  <c r="R1214" i="15"/>
  <c r="S1214" i="15"/>
  <c r="T1214" i="15"/>
  <c r="U1214" i="15"/>
  <c r="V1214" i="15"/>
  <c r="W1214" i="15"/>
  <c r="X1214" i="15"/>
  <c r="Y1214" i="15"/>
  <c r="Z1214" i="15"/>
  <c r="AA1214" i="15"/>
  <c r="P1215" i="15"/>
  <c r="Q1215" i="15"/>
  <c r="R1215" i="15"/>
  <c r="S1215" i="15"/>
  <c r="T1215" i="15"/>
  <c r="U1215" i="15"/>
  <c r="V1215" i="15"/>
  <c r="W1215" i="15"/>
  <c r="X1215" i="15"/>
  <c r="Y1215" i="15"/>
  <c r="Z1215" i="15"/>
  <c r="AA1215" i="15"/>
  <c r="P1216" i="15"/>
  <c r="Q1216" i="15"/>
  <c r="R1216" i="15"/>
  <c r="S1216" i="15"/>
  <c r="T1216" i="15"/>
  <c r="U1216" i="15"/>
  <c r="V1216" i="15"/>
  <c r="W1216" i="15"/>
  <c r="X1216" i="15"/>
  <c r="Y1216" i="15"/>
  <c r="Z1216" i="15"/>
  <c r="AA1216" i="15"/>
  <c r="P1217" i="15"/>
  <c r="Q1217" i="15"/>
  <c r="R1217" i="15"/>
  <c r="S1217" i="15"/>
  <c r="T1217" i="15"/>
  <c r="U1217" i="15"/>
  <c r="V1217" i="15"/>
  <c r="W1217" i="15"/>
  <c r="X1217" i="15"/>
  <c r="Y1217" i="15"/>
  <c r="Z1217" i="15"/>
  <c r="AA1217" i="15"/>
  <c r="P1218" i="15"/>
  <c r="Q1218" i="15"/>
  <c r="R1218" i="15"/>
  <c r="S1218" i="15"/>
  <c r="T1218" i="15"/>
  <c r="U1218" i="15"/>
  <c r="V1218" i="15"/>
  <c r="W1218" i="15"/>
  <c r="X1218" i="15"/>
  <c r="Y1218" i="15"/>
  <c r="Z1218" i="15"/>
  <c r="AA1218" i="15"/>
  <c r="P1219" i="15"/>
  <c r="Q1219" i="15"/>
  <c r="R1219" i="15"/>
  <c r="S1219" i="15"/>
  <c r="T1219" i="15"/>
  <c r="U1219" i="15"/>
  <c r="V1219" i="15"/>
  <c r="W1219" i="15"/>
  <c r="X1219" i="15"/>
  <c r="Y1219" i="15"/>
  <c r="Z1219" i="15"/>
  <c r="AA1219" i="15"/>
  <c r="P1220" i="15"/>
  <c r="Q1220" i="15"/>
  <c r="R1220" i="15"/>
  <c r="S1220" i="15"/>
  <c r="T1220" i="15"/>
  <c r="U1220" i="15"/>
  <c r="V1220" i="15"/>
  <c r="W1220" i="15"/>
  <c r="X1220" i="15"/>
  <c r="Y1220" i="15"/>
  <c r="Z1220" i="15"/>
  <c r="AA1220" i="15"/>
  <c r="P1221" i="15"/>
  <c r="Q1221" i="15"/>
  <c r="R1221" i="15"/>
  <c r="S1221" i="15"/>
  <c r="T1221" i="15"/>
  <c r="U1221" i="15"/>
  <c r="V1221" i="15"/>
  <c r="W1221" i="15"/>
  <c r="X1221" i="15"/>
  <c r="Y1221" i="15"/>
  <c r="Z1221" i="15"/>
  <c r="AA1221" i="15"/>
  <c r="P1222" i="15"/>
  <c r="Q1222" i="15"/>
  <c r="R1222" i="15"/>
  <c r="S1222" i="15"/>
  <c r="T1222" i="15"/>
  <c r="U1222" i="15"/>
  <c r="V1222" i="15"/>
  <c r="W1222" i="15"/>
  <c r="X1222" i="15"/>
  <c r="Y1222" i="15"/>
  <c r="Z1222" i="15"/>
  <c r="AA1222" i="15"/>
  <c r="P1223" i="15"/>
  <c r="Q1223" i="15"/>
  <c r="R1223" i="15"/>
  <c r="S1223" i="15"/>
  <c r="T1223" i="15"/>
  <c r="U1223" i="15"/>
  <c r="V1223" i="15"/>
  <c r="W1223" i="15"/>
  <c r="X1223" i="15"/>
  <c r="Y1223" i="15"/>
  <c r="Z1223" i="15"/>
  <c r="AA1223" i="15"/>
  <c r="P1224" i="15"/>
  <c r="Q1224" i="15"/>
  <c r="R1224" i="15"/>
  <c r="S1224" i="15"/>
  <c r="T1224" i="15"/>
  <c r="U1224" i="15"/>
  <c r="V1224" i="15"/>
  <c r="W1224" i="15"/>
  <c r="X1224" i="15"/>
  <c r="Y1224" i="15"/>
  <c r="Z1224" i="15"/>
  <c r="AA1224" i="15"/>
  <c r="P1225" i="15"/>
  <c r="Q1225" i="15"/>
  <c r="R1225" i="15"/>
  <c r="S1225" i="15"/>
  <c r="T1225" i="15"/>
  <c r="U1225" i="15"/>
  <c r="V1225" i="15"/>
  <c r="W1225" i="15"/>
  <c r="X1225" i="15"/>
  <c r="Y1225" i="15"/>
  <c r="Z1225" i="15"/>
  <c r="AA1225" i="15"/>
  <c r="P1226" i="15"/>
  <c r="Q1226" i="15"/>
  <c r="R1226" i="15"/>
  <c r="S1226" i="15"/>
  <c r="T1226" i="15"/>
  <c r="U1226" i="15"/>
  <c r="V1226" i="15"/>
  <c r="W1226" i="15"/>
  <c r="X1226" i="15"/>
  <c r="Y1226" i="15"/>
  <c r="Z1226" i="15"/>
  <c r="AA1226" i="15"/>
  <c r="P1227" i="15"/>
  <c r="Q1227" i="15"/>
  <c r="R1227" i="15"/>
  <c r="S1227" i="15"/>
  <c r="T1227" i="15"/>
  <c r="U1227" i="15"/>
  <c r="V1227" i="15"/>
  <c r="W1227" i="15"/>
  <c r="X1227" i="15"/>
  <c r="Y1227" i="15"/>
  <c r="Z1227" i="15"/>
  <c r="AA1227" i="15"/>
  <c r="P1228" i="15"/>
  <c r="Q1228" i="15"/>
  <c r="R1228" i="15"/>
  <c r="S1228" i="15"/>
  <c r="T1228" i="15"/>
  <c r="U1228" i="15"/>
  <c r="V1228" i="15"/>
  <c r="W1228" i="15"/>
  <c r="X1228" i="15"/>
  <c r="Y1228" i="15"/>
  <c r="Z1228" i="15"/>
  <c r="AA1228" i="15"/>
  <c r="P1229" i="15"/>
  <c r="Q1229" i="15"/>
  <c r="R1229" i="15"/>
  <c r="S1229" i="15"/>
  <c r="T1229" i="15"/>
  <c r="U1229" i="15"/>
  <c r="V1229" i="15"/>
  <c r="W1229" i="15"/>
  <c r="X1229" i="15"/>
  <c r="Y1229" i="15"/>
  <c r="Z1229" i="15"/>
  <c r="AA1229" i="15"/>
  <c r="P1230" i="15"/>
  <c r="Q1230" i="15"/>
  <c r="R1230" i="15"/>
  <c r="S1230" i="15"/>
  <c r="T1230" i="15"/>
  <c r="U1230" i="15"/>
  <c r="V1230" i="15"/>
  <c r="W1230" i="15"/>
  <c r="X1230" i="15"/>
  <c r="Y1230" i="15"/>
  <c r="Z1230" i="15"/>
  <c r="AA1230" i="15"/>
  <c r="P1231" i="15"/>
  <c r="Q1231" i="15"/>
  <c r="R1231" i="15"/>
  <c r="S1231" i="15"/>
  <c r="T1231" i="15"/>
  <c r="U1231" i="15"/>
  <c r="V1231" i="15"/>
  <c r="W1231" i="15"/>
  <c r="X1231" i="15"/>
  <c r="Y1231" i="15"/>
  <c r="Z1231" i="15"/>
  <c r="AA1231" i="15"/>
  <c r="P1232" i="15"/>
  <c r="Q1232" i="15"/>
  <c r="R1232" i="15"/>
  <c r="S1232" i="15"/>
  <c r="T1232" i="15"/>
  <c r="U1232" i="15"/>
  <c r="V1232" i="15"/>
  <c r="W1232" i="15"/>
  <c r="X1232" i="15"/>
  <c r="Y1232" i="15"/>
  <c r="Z1232" i="15"/>
  <c r="AA1232" i="15"/>
  <c r="P1233" i="15"/>
  <c r="Q1233" i="15"/>
  <c r="R1233" i="15"/>
  <c r="S1233" i="15"/>
  <c r="T1233" i="15"/>
  <c r="U1233" i="15"/>
  <c r="V1233" i="15"/>
  <c r="W1233" i="15"/>
  <c r="X1233" i="15"/>
  <c r="Y1233" i="15"/>
  <c r="Z1233" i="15"/>
  <c r="AA1233" i="15"/>
  <c r="P1234" i="15"/>
  <c r="Q1234" i="15"/>
  <c r="R1234" i="15"/>
  <c r="S1234" i="15"/>
  <c r="T1234" i="15"/>
  <c r="U1234" i="15"/>
  <c r="V1234" i="15"/>
  <c r="W1234" i="15"/>
  <c r="X1234" i="15"/>
  <c r="Y1234" i="15"/>
  <c r="Z1234" i="15"/>
  <c r="AA1234" i="15"/>
  <c r="P1235" i="15"/>
  <c r="Q1235" i="15"/>
  <c r="R1235" i="15"/>
  <c r="S1235" i="15"/>
  <c r="T1235" i="15"/>
  <c r="U1235" i="15"/>
  <c r="V1235" i="15"/>
  <c r="W1235" i="15"/>
  <c r="X1235" i="15"/>
  <c r="Y1235" i="15"/>
  <c r="Z1235" i="15"/>
  <c r="AA1235" i="15"/>
  <c r="P1236" i="15"/>
  <c r="Q1236" i="15"/>
  <c r="R1236" i="15"/>
  <c r="S1236" i="15"/>
  <c r="T1236" i="15"/>
  <c r="U1236" i="15"/>
  <c r="V1236" i="15"/>
  <c r="W1236" i="15"/>
  <c r="X1236" i="15"/>
  <c r="Y1236" i="15"/>
  <c r="Z1236" i="15"/>
  <c r="AA1236" i="15"/>
  <c r="P1237" i="15"/>
  <c r="Q1237" i="15"/>
  <c r="R1237" i="15"/>
  <c r="S1237" i="15"/>
  <c r="T1237" i="15"/>
  <c r="U1237" i="15"/>
  <c r="V1237" i="15"/>
  <c r="W1237" i="15"/>
  <c r="X1237" i="15"/>
  <c r="Y1237" i="15"/>
  <c r="Z1237" i="15"/>
  <c r="AA1237" i="15"/>
  <c r="P1238" i="15"/>
  <c r="Q1238" i="15"/>
  <c r="R1238" i="15"/>
  <c r="S1238" i="15"/>
  <c r="T1238" i="15"/>
  <c r="U1238" i="15"/>
  <c r="V1238" i="15"/>
  <c r="W1238" i="15"/>
  <c r="X1238" i="15"/>
  <c r="Y1238" i="15"/>
  <c r="Z1238" i="15"/>
  <c r="AA1238" i="15"/>
  <c r="P1239" i="15"/>
  <c r="Q1239" i="15"/>
  <c r="R1239" i="15"/>
  <c r="S1239" i="15"/>
  <c r="T1239" i="15"/>
  <c r="U1239" i="15"/>
  <c r="V1239" i="15"/>
  <c r="W1239" i="15"/>
  <c r="X1239" i="15"/>
  <c r="Y1239" i="15"/>
  <c r="Z1239" i="15"/>
  <c r="AA1239" i="15"/>
  <c r="P1240" i="15"/>
  <c r="Q1240" i="15"/>
  <c r="R1240" i="15"/>
  <c r="S1240" i="15"/>
  <c r="T1240" i="15"/>
  <c r="U1240" i="15"/>
  <c r="V1240" i="15"/>
  <c r="W1240" i="15"/>
  <c r="X1240" i="15"/>
  <c r="Y1240" i="15"/>
  <c r="Z1240" i="15"/>
  <c r="AA1240" i="15"/>
  <c r="P1241" i="15"/>
  <c r="Q1241" i="15"/>
  <c r="R1241" i="15"/>
  <c r="S1241" i="15"/>
  <c r="T1241" i="15"/>
  <c r="U1241" i="15"/>
  <c r="V1241" i="15"/>
  <c r="W1241" i="15"/>
  <c r="X1241" i="15"/>
  <c r="Y1241" i="15"/>
  <c r="Z1241" i="15"/>
  <c r="AA1241" i="15"/>
  <c r="P1242" i="15"/>
  <c r="Q1242" i="15"/>
  <c r="R1242" i="15"/>
  <c r="S1242" i="15"/>
  <c r="T1242" i="15"/>
  <c r="U1242" i="15"/>
  <c r="V1242" i="15"/>
  <c r="W1242" i="15"/>
  <c r="X1242" i="15"/>
  <c r="Y1242" i="15"/>
  <c r="Z1242" i="15"/>
  <c r="AA1242" i="15"/>
  <c r="P1243" i="15"/>
  <c r="Q1243" i="15"/>
  <c r="R1243" i="15"/>
  <c r="S1243" i="15"/>
  <c r="T1243" i="15"/>
  <c r="U1243" i="15"/>
  <c r="V1243" i="15"/>
  <c r="W1243" i="15"/>
  <c r="X1243" i="15"/>
  <c r="Y1243" i="15"/>
  <c r="Z1243" i="15"/>
  <c r="AA1243" i="15"/>
  <c r="P1244" i="15"/>
  <c r="Q1244" i="15"/>
  <c r="R1244" i="15"/>
  <c r="S1244" i="15"/>
  <c r="T1244" i="15"/>
  <c r="U1244" i="15"/>
  <c r="V1244" i="15"/>
  <c r="W1244" i="15"/>
  <c r="X1244" i="15"/>
  <c r="Y1244" i="15"/>
  <c r="Z1244" i="15"/>
  <c r="AA1244" i="15"/>
  <c r="P1245" i="15"/>
  <c r="Q1245" i="15"/>
  <c r="R1245" i="15"/>
  <c r="S1245" i="15"/>
  <c r="T1245" i="15"/>
  <c r="U1245" i="15"/>
  <c r="V1245" i="15"/>
  <c r="W1245" i="15"/>
  <c r="X1245" i="15"/>
  <c r="Y1245" i="15"/>
  <c r="Z1245" i="15"/>
  <c r="AA1245" i="15"/>
  <c r="P1246" i="15"/>
  <c r="Q1246" i="15"/>
  <c r="R1246" i="15"/>
  <c r="S1246" i="15"/>
  <c r="T1246" i="15"/>
  <c r="U1246" i="15"/>
  <c r="V1246" i="15"/>
  <c r="W1246" i="15"/>
  <c r="X1246" i="15"/>
  <c r="Y1246" i="15"/>
  <c r="Z1246" i="15"/>
  <c r="AA1246" i="15"/>
  <c r="P1247" i="15"/>
  <c r="Q1247" i="15"/>
  <c r="R1247" i="15"/>
  <c r="S1247" i="15"/>
  <c r="T1247" i="15"/>
  <c r="U1247" i="15"/>
  <c r="V1247" i="15"/>
  <c r="W1247" i="15"/>
  <c r="X1247" i="15"/>
  <c r="Y1247" i="15"/>
  <c r="Z1247" i="15"/>
  <c r="AA1247" i="15"/>
  <c r="P1248" i="15"/>
  <c r="Q1248" i="15"/>
  <c r="R1248" i="15"/>
  <c r="S1248" i="15"/>
  <c r="T1248" i="15"/>
  <c r="U1248" i="15"/>
  <c r="V1248" i="15"/>
  <c r="W1248" i="15"/>
  <c r="X1248" i="15"/>
  <c r="Y1248" i="15"/>
  <c r="Z1248" i="15"/>
  <c r="AA1248" i="15"/>
  <c r="P1249" i="15"/>
  <c r="Q1249" i="15"/>
  <c r="R1249" i="15"/>
  <c r="S1249" i="15"/>
  <c r="T1249" i="15"/>
  <c r="U1249" i="15"/>
  <c r="V1249" i="15"/>
  <c r="W1249" i="15"/>
  <c r="X1249" i="15"/>
  <c r="Y1249" i="15"/>
  <c r="Z1249" i="15"/>
  <c r="AA1249" i="15"/>
  <c r="P1250" i="15"/>
  <c r="Q1250" i="15"/>
  <c r="R1250" i="15"/>
  <c r="S1250" i="15"/>
  <c r="T1250" i="15"/>
  <c r="U1250" i="15"/>
  <c r="V1250" i="15"/>
  <c r="W1250" i="15"/>
  <c r="X1250" i="15"/>
  <c r="Y1250" i="15"/>
  <c r="Z1250" i="15"/>
  <c r="AA1250" i="15"/>
  <c r="P1251" i="15"/>
  <c r="Q1251" i="15"/>
  <c r="R1251" i="15"/>
  <c r="S1251" i="15"/>
  <c r="T1251" i="15"/>
  <c r="U1251" i="15"/>
  <c r="V1251" i="15"/>
  <c r="W1251" i="15"/>
  <c r="X1251" i="15"/>
  <c r="Y1251" i="15"/>
  <c r="Z1251" i="15"/>
  <c r="AA1251" i="15"/>
  <c r="P1252" i="15"/>
  <c r="Q1252" i="15"/>
  <c r="R1252" i="15"/>
  <c r="S1252" i="15"/>
  <c r="T1252" i="15"/>
  <c r="U1252" i="15"/>
  <c r="V1252" i="15"/>
  <c r="W1252" i="15"/>
  <c r="X1252" i="15"/>
  <c r="Y1252" i="15"/>
  <c r="Z1252" i="15"/>
  <c r="AA1252" i="15"/>
  <c r="P1253" i="15"/>
  <c r="Q1253" i="15"/>
  <c r="R1253" i="15"/>
  <c r="S1253" i="15"/>
  <c r="T1253" i="15"/>
  <c r="U1253" i="15"/>
  <c r="V1253" i="15"/>
  <c r="W1253" i="15"/>
  <c r="X1253" i="15"/>
  <c r="Y1253" i="15"/>
  <c r="Z1253" i="15"/>
  <c r="AA1253" i="15"/>
  <c r="P1254" i="15"/>
  <c r="Q1254" i="15"/>
  <c r="R1254" i="15"/>
  <c r="S1254" i="15"/>
  <c r="T1254" i="15"/>
  <c r="U1254" i="15"/>
  <c r="V1254" i="15"/>
  <c r="W1254" i="15"/>
  <c r="X1254" i="15"/>
  <c r="Y1254" i="15"/>
  <c r="Z1254" i="15"/>
  <c r="AA1254" i="15"/>
  <c r="P1255" i="15"/>
  <c r="Q1255" i="15"/>
  <c r="R1255" i="15"/>
  <c r="S1255" i="15"/>
  <c r="T1255" i="15"/>
  <c r="U1255" i="15"/>
  <c r="V1255" i="15"/>
  <c r="W1255" i="15"/>
  <c r="X1255" i="15"/>
  <c r="Y1255" i="15"/>
  <c r="Z1255" i="15"/>
  <c r="AA1255" i="15"/>
  <c r="P1256" i="15"/>
  <c r="Q1256" i="15"/>
  <c r="R1256" i="15"/>
  <c r="S1256" i="15"/>
  <c r="T1256" i="15"/>
  <c r="U1256" i="15"/>
  <c r="V1256" i="15"/>
  <c r="W1256" i="15"/>
  <c r="X1256" i="15"/>
  <c r="Y1256" i="15"/>
  <c r="Z1256" i="15"/>
  <c r="AA1256" i="15"/>
  <c r="P1257" i="15"/>
  <c r="Q1257" i="15"/>
  <c r="R1257" i="15"/>
  <c r="S1257" i="15"/>
  <c r="T1257" i="15"/>
  <c r="U1257" i="15"/>
  <c r="V1257" i="15"/>
  <c r="W1257" i="15"/>
  <c r="X1257" i="15"/>
  <c r="Y1257" i="15"/>
  <c r="Z1257" i="15"/>
  <c r="AA1257" i="15"/>
  <c r="P1258" i="15"/>
  <c r="Q1258" i="15"/>
  <c r="R1258" i="15"/>
  <c r="S1258" i="15"/>
  <c r="T1258" i="15"/>
  <c r="U1258" i="15"/>
  <c r="V1258" i="15"/>
  <c r="W1258" i="15"/>
  <c r="X1258" i="15"/>
  <c r="Y1258" i="15"/>
  <c r="Z1258" i="15"/>
  <c r="AA1258" i="15"/>
  <c r="P1259" i="15"/>
  <c r="Q1259" i="15"/>
  <c r="R1259" i="15"/>
  <c r="S1259" i="15"/>
  <c r="T1259" i="15"/>
  <c r="U1259" i="15"/>
  <c r="V1259" i="15"/>
  <c r="W1259" i="15"/>
  <c r="X1259" i="15"/>
  <c r="Y1259" i="15"/>
  <c r="Z1259" i="15"/>
  <c r="AA1259" i="15"/>
  <c r="P1260" i="15"/>
  <c r="Q1260" i="15"/>
  <c r="R1260" i="15"/>
  <c r="S1260" i="15"/>
  <c r="T1260" i="15"/>
  <c r="U1260" i="15"/>
  <c r="V1260" i="15"/>
  <c r="W1260" i="15"/>
  <c r="X1260" i="15"/>
  <c r="Y1260" i="15"/>
  <c r="Z1260" i="15"/>
  <c r="AA1260" i="15"/>
  <c r="P1261" i="15"/>
  <c r="Q1261" i="15"/>
  <c r="R1261" i="15"/>
  <c r="S1261" i="15"/>
  <c r="T1261" i="15"/>
  <c r="U1261" i="15"/>
  <c r="V1261" i="15"/>
  <c r="W1261" i="15"/>
  <c r="X1261" i="15"/>
  <c r="Y1261" i="15"/>
  <c r="Z1261" i="15"/>
  <c r="AA1261" i="15"/>
  <c r="P1262" i="15"/>
  <c r="Q1262" i="15"/>
  <c r="R1262" i="15"/>
  <c r="S1262" i="15"/>
  <c r="T1262" i="15"/>
  <c r="U1262" i="15"/>
  <c r="V1262" i="15"/>
  <c r="W1262" i="15"/>
  <c r="X1262" i="15"/>
  <c r="Y1262" i="15"/>
  <c r="Z1262" i="15"/>
  <c r="AA1262" i="15"/>
  <c r="P1263" i="15"/>
  <c r="Q1263" i="15"/>
  <c r="R1263" i="15"/>
  <c r="S1263" i="15"/>
  <c r="T1263" i="15"/>
  <c r="U1263" i="15"/>
  <c r="V1263" i="15"/>
  <c r="W1263" i="15"/>
  <c r="X1263" i="15"/>
  <c r="Y1263" i="15"/>
  <c r="Z1263" i="15"/>
  <c r="AA1263" i="15"/>
  <c r="P1264" i="15"/>
  <c r="Q1264" i="15"/>
  <c r="R1264" i="15"/>
  <c r="S1264" i="15"/>
  <c r="T1264" i="15"/>
  <c r="U1264" i="15"/>
  <c r="V1264" i="15"/>
  <c r="W1264" i="15"/>
  <c r="X1264" i="15"/>
  <c r="Y1264" i="15"/>
  <c r="Z1264" i="15"/>
  <c r="AA1264" i="15"/>
  <c r="P1265" i="15"/>
  <c r="Q1265" i="15"/>
  <c r="R1265" i="15"/>
  <c r="S1265" i="15"/>
  <c r="T1265" i="15"/>
  <c r="U1265" i="15"/>
  <c r="V1265" i="15"/>
  <c r="W1265" i="15"/>
  <c r="X1265" i="15"/>
  <c r="Y1265" i="15"/>
  <c r="Z1265" i="15"/>
  <c r="AA1265" i="15"/>
  <c r="P1266" i="15"/>
  <c r="Q1266" i="15"/>
  <c r="R1266" i="15"/>
  <c r="S1266" i="15"/>
  <c r="T1266" i="15"/>
  <c r="U1266" i="15"/>
  <c r="V1266" i="15"/>
  <c r="W1266" i="15"/>
  <c r="X1266" i="15"/>
  <c r="Y1266" i="15"/>
  <c r="Z1266" i="15"/>
  <c r="AA1266" i="15"/>
  <c r="P1267" i="15"/>
  <c r="Q1267" i="15"/>
  <c r="R1267" i="15"/>
  <c r="S1267" i="15"/>
  <c r="T1267" i="15"/>
  <c r="U1267" i="15"/>
  <c r="V1267" i="15"/>
  <c r="W1267" i="15"/>
  <c r="X1267" i="15"/>
  <c r="Y1267" i="15"/>
  <c r="Z1267" i="15"/>
  <c r="AA1267" i="15"/>
  <c r="P1268" i="15"/>
  <c r="Q1268" i="15"/>
  <c r="R1268" i="15"/>
  <c r="S1268" i="15"/>
  <c r="T1268" i="15"/>
  <c r="U1268" i="15"/>
  <c r="V1268" i="15"/>
  <c r="W1268" i="15"/>
  <c r="X1268" i="15"/>
  <c r="Y1268" i="15"/>
  <c r="Z1268" i="15"/>
  <c r="AA1268" i="15"/>
  <c r="P1269" i="15"/>
  <c r="Q1269" i="15"/>
  <c r="R1269" i="15"/>
  <c r="S1269" i="15"/>
  <c r="T1269" i="15"/>
  <c r="U1269" i="15"/>
  <c r="V1269" i="15"/>
  <c r="W1269" i="15"/>
  <c r="X1269" i="15"/>
  <c r="Y1269" i="15"/>
  <c r="Z1269" i="15"/>
  <c r="AA1269" i="15"/>
  <c r="P1270" i="15"/>
  <c r="Q1270" i="15"/>
  <c r="R1270" i="15"/>
  <c r="S1270" i="15"/>
  <c r="T1270" i="15"/>
  <c r="U1270" i="15"/>
  <c r="V1270" i="15"/>
  <c r="W1270" i="15"/>
  <c r="X1270" i="15"/>
  <c r="Y1270" i="15"/>
  <c r="Z1270" i="15"/>
  <c r="AA1270" i="15"/>
  <c r="P1271" i="15"/>
  <c r="Q1271" i="15"/>
  <c r="R1271" i="15"/>
  <c r="S1271" i="15"/>
  <c r="T1271" i="15"/>
  <c r="U1271" i="15"/>
  <c r="V1271" i="15"/>
  <c r="W1271" i="15"/>
  <c r="X1271" i="15"/>
  <c r="Y1271" i="15"/>
  <c r="Z1271" i="15"/>
  <c r="AA1271" i="15"/>
  <c r="P1272" i="15"/>
  <c r="Q1272" i="15"/>
  <c r="R1272" i="15"/>
  <c r="S1272" i="15"/>
  <c r="T1272" i="15"/>
  <c r="U1272" i="15"/>
  <c r="V1272" i="15"/>
  <c r="W1272" i="15"/>
  <c r="X1272" i="15"/>
  <c r="Y1272" i="15"/>
  <c r="Z1272" i="15"/>
  <c r="AA1272" i="15"/>
  <c r="P1273" i="15"/>
  <c r="Q1273" i="15"/>
  <c r="R1273" i="15"/>
  <c r="S1273" i="15"/>
  <c r="T1273" i="15"/>
  <c r="U1273" i="15"/>
  <c r="V1273" i="15"/>
  <c r="W1273" i="15"/>
  <c r="X1273" i="15"/>
  <c r="Y1273" i="15"/>
  <c r="Z1273" i="15"/>
  <c r="AA1273" i="15"/>
  <c r="P1274" i="15"/>
  <c r="Q1274" i="15"/>
  <c r="R1274" i="15"/>
  <c r="S1274" i="15"/>
  <c r="T1274" i="15"/>
  <c r="U1274" i="15"/>
  <c r="V1274" i="15"/>
  <c r="W1274" i="15"/>
  <c r="X1274" i="15"/>
  <c r="Y1274" i="15"/>
  <c r="Z1274" i="15"/>
  <c r="AA1274" i="15"/>
  <c r="P1275" i="15"/>
  <c r="Q1275" i="15"/>
  <c r="R1275" i="15"/>
  <c r="S1275" i="15"/>
  <c r="T1275" i="15"/>
  <c r="U1275" i="15"/>
  <c r="V1275" i="15"/>
  <c r="W1275" i="15"/>
  <c r="X1275" i="15"/>
  <c r="Y1275" i="15"/>
  <c r="Z1275" i="15"/>
  <c r="AA1275" i="15"/>
  <c r="P1276" i="15"/>
  <c r="Q1276" i="15"/>
  <c r="R1276" i="15"/>
  <c r="S1276" i="15"/>
  <c r="T1276" i="15"/>
  <c r="U1276" i="15"/>
  <c r="V1276" i="15"/>
  <c r="W1276" i="15"/>
  <c r="X1276" i="15"/>
  <c r="Y1276" i="15"/>
  <c r="Z1276" i="15"/>
  <c r="AA1276" i="15"/>
  <c r="P1277" i="15"/>
  <c r="Q1277" i="15"/>
  <c r="R1277" i="15"/>
  <c r="S1277" i="15"/>
  <c r="T1277" i="15"/>
  <c r="U1277" i="15"/>
  <c r="V1277" i="15"/>
  <c r="W1277" i="15"/>
  <c r="X1277" i="15"/>
  <c r="Y1277" i="15"/>
  <c r="Z1277" i="15"/>
  <c r="AA1277" i="15"/>
  <c r="P1278" i="15"/>
  <c r="Q1278" i="15"/>
  <c r="R1278" i="15"/>
  <c r="S1278" i="15"/>
  <c r="T1278" i="15"/>
  <c r="U1278" i="15"/>
  <c r="V1278" i="15"/>
  <c r="W1278" i="15"/>
  <c r="X1278" i="15"/>
  <c r="Y1278" i="15"/>
  <c r="Z1278" i="15"/>
  <c r="AA1278" i="15"/>
  <c r="P1279" i="15"/>
  <c r="Q1279" i="15"/>
  <c r="R1279" i="15"/>
  <c r="S1279" i="15"/>
  <c r="T1279" i="15"/>
  <c r="U1279" i="15"/>
  <c r="V1279" i="15"/>
  <c r="W1279" i="15"/>
  <c r="X1279" i="15"/>
  <c r="Y1279" i="15"/>
  <c r="Z1279" i="15"/>
  <c r="AA1279" i="15"/>
  <c r="P1280" i="15"/>
  <c r="Q1280" i="15"/>
  <c r="R1280" i="15"/>
  <c r="S1280" i="15"/>
  <c r="T1280" i="15"/>
  <c r="U1280" i="15"/>
  <c r="V1280" i="15"/>
  <c r="W1280" i="15"/>
  <c r="X1280" i="15"/>
  <c r="Y1280" i="15"/>
  <c r="Z1280" i="15"/>
  <c r="AA1280" i="15"/>
  <c r="P1281" i="15"/>
  <c r="Q1281" i="15"/>
  <c r="R1281" i="15"/>
  <c r="S1281" i="15"/>
  <c r="T1281" i="15"/>
  <c r="U1281" i="15"/>
  <c r="V1281" i="15"/>
  <c r="W1281" i="15"/>
  <c r="X1281" i="15"/>
  <c r="Y1281" i="15"/>
  <c r="Z1281" i="15"/>
  <c r="AA1281" i="15"/>
  <c r="P1282" i="15"/>
  <c r="Q1282" i="15"/>
  <c r="R1282" i="15"/>
  <c r="S1282" i="15"/>
  <c r="T1282" i="15"/>
  <c r="U1282" i="15"/>
  <c r="V1282" i="15"/>
  <c r="W1282" i="15"/>
  <c r="X1282" i="15"/>
  <c r="Y1282" i="15"/>
  <c r="Z1282" i="15"/>
  <c r="AA1282" i="15"/>
  <c r="P1283" i="15"/>
  <c r="Q1283" i="15"/>
  <c r="R1283" i="15"/>
  <c r="S1283" i="15"/>
  <c r="T1283" i="15"/>
  <c r="U1283" i="15"/>
  <c r="V1283" i="15"/>
  <c r="W1283" i="15"/>
  <c r="X1283" i="15"/>
  <c r="Y1283" i="15"/>
  <c r="Z1283" i="15"/>
  <c r="AA1283" i="15"/>
  <c r="P1284" i="15"/>
  <c r="Q1284" i="15"/>
  <c r="R1284" i="15"/>
  <c r="S1284" i="15"/>
  <c r="T1284" i="15"/>
  <c r="U1284" i="15"/>
  <c r="V1284" i="15"/>
  <c r="W1284" i="15"/>
  <c r="X1284" i="15"/>
  <c r="Y1284" i="15"/>
  <c r="Z1284" i="15"/>
  <c r="AA1284" i="15"/>
  <c r="P1285" i="15"/>
  <c r="Q1285" i="15"/>
  <c r="R1285" i="15"/>
  <c r="S1285" i="15"/>
  <c r="T1285" i="15"/>
  <c r="U1285" i="15"/>
  <c r="V1285" i="15"/>
  <c r="W1285" i="15"/>
  <c r="X1285" i="15"/>
  <c r="Y1285" i="15"/>
  <c r="Z1285" i="15"/>
  <c r="AA1285" i="15"/>
  <c r="P1286" i="15"/>
  <c r="Q1286" i="15"/>
  <c r="R1286" i="15"/>
  <c r="S1286" i="15"/>
  <c r="T1286" i="15"/>
  <c r="U1286" i="15"/>
  <c r="V1286" i="15"/>
  <c r="W1286" i="15"/>
  <c r="X1286" i="15"/>
  <c r="Y1286" i="15"/>
  <c r="Z1286" i="15"/>
  <c r="AA1286" i="15"/>
  <c r="P1287" i="15"/>
  <c r="Q1287" i="15"/>
  <c r="R1287" i="15"/>
  <c r="S1287" i="15"/>
  <c r="T1287" i="15"/>
  <c r="U1287" i="15"/>
  <c r="V1287" i="15"/>
  <c r="W1287" i="15"/>
  <c r="X1287" i="15"/>
  <c r="Y1287" i="15"/>
  <c r="Z1287" i="15"/>
  <c r="AA1287" i="15"/>
  <c r="P1288" i="15"/>
  <c r="Q1288" i="15"/>
  <c r="R1288" i="15"/>
  <c r="S1288" i="15"/>
  <c r="T1288" i="15"/>
  <c r="U1288" i="15"/>
  <c r="V1288" i="15"/>
  <c r="W1288" i="15"/>
  <c r="X1288" i="15"/>
  <c r="Y1288" i="15"/>
  <c r="Z1288" i="15"/>
  <c r="AA1288" i="15"/>
  <c r="P1289" i="15"/>
  <c r="Q1289" i="15"/>
  <c r="R1289" i="15"/>
  <c r="S1289" i="15"/>
  <c r="T1289" i="15"/>
  <c r="U1289" i="15"/>
  <c r="V1289" i="15"/>
  <c r="W1289" i="15"/>
  <c r="X1289" i="15"/>
  <c r="Y1289" i="15"/>
  <c r="Z1289" i="15"/>
  <c r="AA1289" i="15"/>
  <c r="P1290" i="15"/>
  <c r="Q1290" i="15"/>
  <c r="R1290" i="15"/>
  <c r="S1290" i="15"/>
  <c r="T1290" i="15"/>
  <c r="U1290" i="15"/>
  <c r="V1290" i="15"/>
  <c r="W1290" i="15"/>
  <c r="X1290" i="15"/>
  <c r="Y1290" i="15"/>
  <c r="Z1290" i="15"/>
  <c r="AA1290" i="15"/>
  <c r="P1291" i="15"/>
  <c r="Q1291" i="15"/>
  <c r="R1291" i="15"/>
  <c r="S1291" i="15"/>
  <c r="T1291" i="15"/>
  <c r="U1291" i="15"/>
  <c r="V1291" i="15"/>
  <c r="W1291" i="15"/>
  <c r="X1291" i="15"/>
  <c r="Y1291" i="15"/>
  <c r="Z1291" i="15"/>
  <c r="AA1291" i="15"/>
  <c r="P1292" i="15"/>
  <c r="Q1292" i="15"/>
  <c r="R1292" i="15"/>
  <c r="S1292" i="15"/>
  <c r="T1292" i="15"/>
  <c r="U1292" i="15"/>
  <c r="V1292" i="15"/>
  <c r="W1292" i="15"/>
  <c r="X1292" i="15"/>
  <c r="Y1292" i="15"/>
  <c r="Z1292" i="15"/>
  <c r="AA1292" i="15"/>
  <c r="P1293" i="15"/>
  <c r="Q1293" i="15"/>
  <c r="R1293" i="15"/>
  <c r="S1293" i="15"/>
  <c r="T1293" i="15"/>
  <c r="U1293" i="15"/>
  <c r="V1293" i="15"/>
  <c r="W1293" i="15"/>
  <c r="X1293" i="15"/>
  <c r="Y1293" i="15"/>
  <c r="Z1293" i="15"/>
  <c r="AA1293" i="15"/>
  <c r="P1294" i="15"/>
  <c r="Q1294" i="15"/>
  <c r="R1294" i="15"/>
  <c r="S1294" i="15"/>
  <c r="T1294" i="15"/>
  <c r="U1294" i="15"/>
  <c r="V1294" i="15"/>
  <c r="W1294" i="15"/>
  <c r="X1294" i="15"/>
  <c r="Y1294" i="15"/>
  <c r="Z1294" i="15"/>
  <c r="AA1294" i="15"/>
  <c r="P1295" i="15"/>
  <c r="Q1295" i="15"/>
  <c r="R1295" i="15"/>
  <c r="S1295" i="15"/>
  <c r="T1295" i="15"/>
  <c r="U1295" i="15"/>
  <c r="V1295" i="15"/>
  <c r="W1295" i="15"/>
  <c r="X1295" i="15"/>
  <c r="Y1295" i="15"/>
  <c r="Z1295" i="15"/>
  <c r="AA1295" i="15"/>
  <c r="P1296" i="15"/>
  <c r="Q1296" i="15"/>
  <c r="R1296" i="15"/>
  <c r="S1296" i="15"/>
  <c r="T1296" i="15"/>
  <c r="U1296" i="15"/>
  <c r="V1296" i="15"/>
  <c r="W1296" i="15"/>
  <c r="X1296" i="15"/>
  <c r="Y1296" i="15"/>
  <c r="Z1296" i="15"/>
  <c r="AA1296" i="15"/>
  <c r="P1297" i="15"/>
  <c r="Q1297" i="15"/>
  <c r="R1297" i="15"/>
  <c r="S1297" i="15"/>
  <c r="T1297" i="15"/>
  <c r="U1297" i="15"/>
  <c r="V1297" i="15"/>
  <c r="W1297" i="15"/>
  <c r="X1297" i="15"/>
  <c r="Y1297" i="15"/>
  <c r="Z1297" i="15"/>
  <c r="AA1297" i="15"/>
  <c r="P1298" i="15"/>
  <c r="Q1298" i="15"/>
  <c r="R1298" i="15"/>
  <c r="S1298" i="15"/>
  <c r="T1298" i="15"/>
  <c r="U1298" i="15"/>
  <c r="V1298" i="15"/>
  <c r="W1298" i="15"/>
  <c r="X1298" i="15"/>
  <c r="Y1298" i="15"/>
  <c r="Z1298" i="15"/>
  <c r="AA1298" i="15"/>
  <c r="P1299" i="15"/>
  <c r="Q1299" i="15"/>
  <c r="R1299" i="15"/>
  <c r="S1299" i="15"/>
  <c r="T1299" i="15"/>
  <c r="U1299" i="15"/>
  <c r="V1299" i="15"/>
  <c r="W1299" i="15"/>
  <c r="X1299" i="15"/>
  <c r="Y1299" i="15"/>
  <c r="Z1299" i="15"/>
  <c r="AA1299" i="15"/>
  <c r="P1300" i="15"/>
  <c r="Q1300" i="15"/>
  <c r="R1300" i="15"/>
  <c r="S1300" i="15"/>
  <c r="T1300" i="15"/>
  <c r="U1300" i="15"/>
  <c r="V1300" i="15"/>
  <c r="W1300" i="15"/>
  <c r="X1300" i="15"/>
  <c r="Y1300" i="15"/>
  <c r="Z1300" i="15"/>
  <c r="AA1300" i="15"/>
  <c r="P1301" i="15"/>
  <c r="Q1301" i="15"/>
  <c r="R1301" i="15"/>
  <c r="S1301" i="15"/>
  <c r="T1301" i="15"/>
  <c r="U1301" i="15"/>
  <c r="V1301" i="15"/>
  <c r="W1301" i="15"/>
  <c r="X1301" i="15"/>
  <c r="Y1301" i="15"/>
  <c r="Z1301" i="15"/>
  <c r="AA1301" i="15"/>
  <c r="P1302" i="15"/>
  <c r="Q1302" i="15"/>
  <c r="R1302" i="15"/>
  <c r="S1302" i="15"/>
  <c r="T1302" i="15"/>
  <c r="U1302" i="15"/>
  <c r="V1302" i="15"/>
  <c r="W1302" i="15"/>
  <c r="X1302" i="15"/>
  <c r="Y1302" i="15"/>
  <c r="Z1302" i="15"/>
  <c r="AA1302" i="15"/>
  <c r="P1303" i="15"/>
  <c r="Q1303" i="15"/>
  <c r="R1303" i="15"/>
  <c r="S1303" i="15"/>
  <c r="T1303" i="15"/>
  <c r="U1303" i="15"/>
  <c r="V1303" i="15"/>
  <c r="W1303" i="15"/>
  <c r="X1303" i="15"/>
  <c r="Y1303" i="15"/>
  <c r="Z1303" i="15"/>
  <c r="AA1303" i="15"/>
  <c r="P1304" i="15"/>
  <c r="Q1304" i="15"/>
  <c r="R1304" i="15"/>
  <c r="S1304" i="15"/>
  <c r="T1304" i="15"/>
  <c r="U1304" i="15"/>
  <c r="V1304" i="15"/>
  <c r="W1304" i="15"/>
  <c r="X1304" i="15"/>
  <c r="Y1304" i="15"/>
  <c r="Z1304" i="15"/>
  <c r="AA1304" i="15"/>
  <c r="P1305" i="15"/>
  <c r="Q1305" i="15"/>
  <c r="R1305" i="15"/>
  <c r="S1305" i="15"/>
  <c r="T1305" i="15"/>
  <c r="U1305" i="15"/>
  <c r="V1305" i="15"/>
  <c r="W1305" i="15"/>
  <c r="X1305" i="15"/>
  <c r="Y1305" i="15"/>
  <c r="Z1305" i="15"/>
  <c r="AA1305" i="15"/>
  <c r="P1306" i="15"/>
  <c r="Q1306" i="15"/>
  <c r="R1306" i="15"/>
  <c r="S1306" i="15"/>
  <c r="T1306" i="15"/>
  <c r="U1306" i="15"/>
  <c r="V1306" i="15"/>
  <c r="W1306" i="15"/>
  <c r="X1306" i="15"/>
  <c r="Y1306" i="15"/>
  <c r="Z1306" i="15"/>
  <c r="AA1306" i="15"/>
  <c r="P1307" i="15"/>
  <c r="Q1307" i="15"/>
  <c r="R1307" i="15"/>
  <c r="S1307" i="15"/>
  <c r="T1307" i="15"/>
  <c r="U1307" i="15"/>
  <c r="V1307" i="15"/>
  <c r="W1307" i="15"/>
  <c r="X1307" i="15"/>
  <c r="Y1307" i="15"/>
  <c r="Z1307" i="15"/>
  <c r="AA1307" i="15"/>
  <c r="P1308" i="15"/>
  <c r="Q1308" i="15"/>
  <c r="R1308" i="15"/>
  <c r="S1308" i="15"/>
  <c r="T1308" i="15"/>
  <c r="U1308" i="15"/>
  <c r="V1308" i="15"/>
  <c r="W1308" i="15"/>
  <c r="X1308" i="15"/>
  <c r="Y1308" i="15"/>
  <c r="Z1308" i="15"/>
  <c r="AA1308" i="15"/>
  <c r="P1309" i="15"/>
  <c r="Q1309" i="15"/>
  <c r="R1309" i="15"/>
  <c r="S1309" i="15"/>
  <c r="T1309" i="15"/>
  <c r="U1309" i="15"/>
  <c r="V1309" i="15"/>
  <c r="W1309" i="15"/>
  <c r="X1309" i="15"/>
  <c r="Y1309" i="15"/>
  <c r="Z1309" i="15"/>
  <c r="AA1309" i="15"/>
  <c r="P1310" i="15"/>
  <c r="Q1310" i="15"/>
  <c r="R1310" i="15"/>
  <c r="S1310" i="15"/>
  <c r="T1310" i="15"/>
  <c r="U1310" i="15"/>
  <c r="V1310" i="15"/>
  <c r="W1310" i="15"/>
  <c r="X1310" i="15"/>
  <c r="Y1310" i="15"/>
  <c r="Z1310" i="15"/>
  <c r="AA1310" i="15"/>
  <c r="P1311" i="15"/>
  <c r="Q1311" i="15"/>
  <c r="R1311" i="15"/>
  <c r="S1311" i="15"/>
  <c r="T1311" i="15"/>
  <c r="U1311" i="15"/>
  <c r="V1311" i="15"/>
  <c r="W1311" i="15"/>
  <c r="X1311" i="15"/>
  <c r="Y1311" i="15"/>
  <c r="Z1311" i="15"/>
  <c r="AA1311" i="15"/>
  <c r="P1312" i="15"/>
  <c r="Q1312" i="15"/>
  <c r="R1312" i="15"/>
  <c r="S1312" i="15"/>
  <c r="T1312" i="15"/>
  <c r="U1312" i="15"/>
  <c r="V1312" i="15"/>
  <c r="W1312" i="15"/>
  <c r="X1312" i="15"/>
  <c r="Y1312" i="15"/>
  <c r="Z1312" i="15"/>
  <c r="AA1312" i="15"/>
  <c r="P1313" i="15"/>
  <c r="Q1313" i="15"/>
  <c r="R1313" i="15"/>
  <c r="S1313" i="15"/>
  <c r="T1313" i="15"/>
  <c r="U1313" i="15"/>
  <c r="V1313" i="15"/>
  <c r="W1313" i="15"/>
  <c r="X1313" i="15"/>
  <c r="Y1313" i="15"/>
  <c r="Z1313" i="15"/>
  <c r="AA1313" i="15"/>
  <c r="P1314" i="15"/>
  <c r="Q1314" i="15"/>
  <c r="R1314" i="15"/>
  <c r="S1314" i="15"/>
  <c r="T1314" i="15"/>
  <c r="U1314" i="15"/>
  <c r="V1314" i="15"/>
  <c r="W1314" i="15"/>
  <c r="X1314" i="15"/>
  <c r="Y1314" i="15"/>
  <c r="Z1314" i="15"/>
  <c r="AA1314" i="15"/>
  <c r="P1315" i="15"/>
  <c r="Q1315" i="15"/>
  <c r="R1315" i="15"/>
  <c r="S1315" i="15"/>
  <c r="T1315" i="15"/>
  <c r="U1315" i="15"/>
  <c r="V1315" i="15"/>
  <c r="W1315" i="15"/>
  <c r="X1315" i="15"/>
  <c r="Y1315" i="15"/>
  <c r="Z1315" i="15"/>
  <c r="AA1315" i="15"/>
  <c r="P1316" i="15"/>
  <c r="Q1316" i="15"/>
  <c r="R1316" i="15"/>
  <c r="S1316" i="15"/>
  <c r="T1316" i="15"/>
  <c r="U1316" i="15"/>
  <c r="V1316" i="15"/>
  <c r="W1316" i="15"/>
  <c r="X1316" i="15"/>
  <c r="Y1316" i="15"/>
  <c r="Z1316" i="15"/>
  <c r="AA1316" i="15"/>
  <c r="P1317" i="15"/>
  <c r="Q1317" i="15"/>
  <c r="R1317" i="15"/>
  <c r="S1317" i="15"/>
  <c r="T1317" i="15"/>
  <c r="U1317" i="15"/>
  <c r="V1317" i="15"/>
  <c r="W1317" i="15"/>
  <c r="X1317" i="15"/>
  <c r="Y1317" i="15"/>
  <c r="Z1317" i="15"/>
  <c r="AA1317" i="15"/>
  <c r="P1318" i="15"/>
  <c r="Q1318" i="15"/>
  <c r="R1318" i="15"/>
  <c r="S1318" i="15"/>
  <c r="T1318" i="15"/>
  <c r="U1318" i="15"/>
  <c r="V1318" i="15"/>
  <c r="W1318" i="15"/>
  <c r="X1318" i="15"/>
  <c r="Y1318" i="15"/>
  <c r="Z1318" i="15"/>
  <c r="AA1318" i="15"/>
  <c r="P1319" i="15"/>
  <c r="Q1319" i="15"/>
  <c r="R1319" i="15"/>
  <c r="S1319" i="15"/>
  <c r="T1319" i="15"/>
  <c r="U1319" i="15"/>
  <c r="V1319" i="15"/>
  <c r="W1319" i="15"/>
  <c r="X1319" i="15"/>
  <c r="Y1319" i="15"/>
  <c r="Z1319" i="15"/>
  <c r="AA1319" i="15"/>
  <c r="P1320" i="15"/>
  <c r="Q1320" i="15"/>
  <c r="R1320" i="15"/>
  <c r="S1320" i="15"/>
  <c r="T1320" i="15"/>
  <c r="U1320" i="15"/>
  <c r="V1320" i="15"/>
  <c r="W1320" i="15"/>
  <c r="X1320" i="15"/>
  <c r="Y1320" i="15"/>
  <c r="Z1320" i="15"/>
  <c r="AA1320" i="15"/>
  <c r="P1321" i="15"/>
  <c r="Q1321" i="15"/>
  <c r="R1321" i="15"/>
  <c r="S1321" i="15"/>
  <c r="T1321" i="15"/>
  <c r="U1321" i="15"/>
  <c r="V1321" i="15"/>
  <c r="W1321" i="15"/>
  <c r="X1321" i="15"/>
  <c r="Y1321" i="15"/>
  <c r="Z1321" i="15"/>
  <c r="AA1321" i="15"/>
  <c r="P1322" i="15"/>
  <c r="Q1322" i="15"/>
  <c r="R1322" i="15"/>
  <c r="S1322" i="15"/>
  <c r="T1322" i="15"/>
  <c r="U1322" i="15"/>
  <c r="V1322" i="15"/>
  <c r="W1322" i="15"/>
  <c r="X1322" i="15"/>
  <c r="Y1322" i="15"/>
  <c r="Z1322" i="15"/>
  <c r="AA1322" i="15"/>
  <c r="P1323" i="15"/>
  <c r="Q1323" i="15"/>
  <c r="R1323" i="15"/>
  <c r="S1323" i="15"/>
  <c r="T1323" i="15"/>
  <c r="U1323" i="15"/>
  <c r="V1323" i="15"/>
  <c r="W1323" i="15"/>
  <c r="X1323" i="15"/>
  <c r="Y1323" i="15"/>
  <c r="Z1323" i="15"/>
  <c r="AA1323" i="15"/>
  <c r="P1324" i="15"/>
  <c r="Q1324" i="15"/>
  <c r="R1324" i="15"/>
  <c r="S1324" i="15"/>
  <c r="T1324" i="15"/>
  <c r="U1324" i="15"/>
  <c r="V1324" i="15"/>
  <c r="W1324" i="15"/>
  <c r="X1324" i="15"/>
  <c r="Y1324" i="15"/>
  <c r="Z1324" i="15"/>
  <c r="AA1324" i="15"/>
  <c r="P1325" i="15"/>
  <c r="Q1325" i="15"/>
  <c r="R1325" i="15"/>
  <c r="S1325" i="15"/>
  <c r="T1325" i="15"/>
  <c r="U1325" i="15"/>
  <c r="V1325" i="15"/>
  <c r="W1325" i="15"/>
  <c r="X1325" i="15"/>
  <c r="Y1325" i="15"/>
  <c r="Z1325" i="15"/>
  <c r="AA1325" i="15"/>
  <c r="P1326" i="15"/>
  <c r="Q1326" i="15"/>
  <c r="R1326" i="15"/>
  <c r="S1326" i="15"/>
  <c r="T1326" i="15"/>
  <c r="U1326" i="15"/>
  <c r="V1326" i="15"/>
  <c r="W1326" i="15"/>
  <c r="X1326" i="15"/>
  <c r="Y1326" i="15"/>
  <c r="Z1326" i="15"/>
  <c r="AA1326" i="15"/>
  <c r="P1327" i="15"/>
  <c r="Q1327" i="15"/>
  <c r="R1327" i="15"/>
  <c r="S1327" i="15"/>
  <c r="T1327" i="15"/>
  <c r="U1327" i="15"/>
  <c r="V1327" i="15"/>
  <c r="W1327" i="15"/>
  <c r="X1327" i="15"/>
  <c r="Y1327" i="15"/>
  <c r="Z1327" i="15"/>
  <c r="AA1327" i="15"/>
  <c r="P1328" i="15"/>
  <c r="Q1328" i="15"/>
  <c r="R1328" i="15"/>
  <c r="S1328" i="15"/>
  <c r="T1328" i="15"/>
  <c r="U1328" i="15"/>
  <c r="V1328" i="15"/>
  <c r="W1328" i="15"/>
  <c r="X1328" i="15"/>
  <c r="Y1328" i="15"/>
  <c r="Z1328" i="15"/>
  <c r="AA1328" i="15"/>
  <c r="P1329" i="15"/>
  <c r="Q1329" i="15"/>
  <c r="R1329" i="15"/>
  <c r="S1329" i="15"/>
  <c r="T1329" i="15"/>
  <c r="U1329" i="15"/>
  <c r="V1329" i="15"/>
  <c r="W1329" i="15"/>
  <c r="X1329" i="15"/>
  <c r="Y1329" i="15"/>
  <c r="Z1329" i="15"/>
  <c r="AA1329" i="15"/>
  <c r="P1330" i="15"/>
  <c r="Q1330" i="15"/>
  <c r="R1330" i="15"/>
  <c r="S1330" i="15"/>
  <c r="T1330" i="15"/>
  <c r="U1330" i="15"/>
  <c r="V1330" i="15"/>
  <c r="W1330" i="15"/>
  <c r="X1330" i="15"/>
  <c r="Y1330" i="15"/>
  <c r="Z1330" i="15"/>
  <c r="AA1330" i="15"/>
  <c r="P1331" i="15"/>
  <c r="Q1331" i="15"/>
  <c r="R1331" i="15"/>
  <c r="S1331" i="15"/>
  <c r="T1331" i="15"/>
  <c r="U1331" i="15"/>
  <c r="V1331" i="15"/>
  <c r="W1331" i="15"/>
  <c r="X1331" i="15"/>
  <c r="Y1331" i="15"/>
  <c r="Z1331" i="15"/>
  <c r="AA1331" i="15"/>
  <c r="P1332" i="15"/>
  <c r="Q1332" i="15"/>
  <c r="R1332" i="15"/>
  <c r="S1332" i="15"/>
  <c r="T1332" i="15"/>
  <c r="U1332" i="15"/>
  <c r="V1332" i="15"/>
  <c r="W1332" i="15"/>
  <c r="X1332" i="15"/>
  <c r="Y1332" i="15"/>
  <c r="Z1332" i="15"/>
  <c r="AA1332" i="15"/>
  <c r="P1333" i="15"/>
  <c r="Q1333" i="15"/>
  <c r="R1333" i="15"/>
  <c r="S1333" i="15"/>
  <c r="T1333" i="15"/>
  <c r="U1333" i="15"/>
  <c r="V1333" i="15"/>
  <c r="W1333" i="15"/>
  <c r="X1333" i="15"/>
  <c r="Y1333" i="15"/>
  <c r="Z1333" i="15"/>
  <c r="AA1333" i="15"/>
  <c r="P1334" i="15"/>
  <c r="Q1334" i="15"/>
  <c r="R1334" i="15"/>
  <c r="S1334" i="15"/>
  <c r="T1334" i="15"/>
  <c r="U1334" i="15"/>
  <c r="V1334" i="15"/>
  <c r="W1334" i="15"/>
  <c r="X1334" i="15"/>
  <c r="Y1334" i="15"/>
  <c r="Z1334" i="15"/>
  <c r="AA1334" i="15"/>
  <c r="P1335" i="15"/>
  <c r="Q1335" i="15"/>
  <c r="R1335" i="15"/>
  <c r="S1335" i="15"/>
  <c r="T1335" i="15"/>
  <c r="U1335" i="15"/>
  <c r="V1335" i="15"/>
  <c r="W1335" i="15"/>
  <c r="X1335" i="15"/>
  <c r="Y1335" i="15"/>
  <c r="Z1335" i="15"/>
  <c r="AA1335" i="15"/>
  <c r="P1336" i="15"/>
  <c r="Q1336" i="15"/>
  <c r="R1336" i="15"/>
  <c r="S1336" i="15"/>
  <c r="T1336" i="15"/>
  <c r="U1336" i="15"/>
  <c r="V1336" i="15"/>
  <c r="W1336" i="15"/>
  <c r="X1336" i="15"/>
  <c r="Y1336" i="15"/>
  <c r="Z1336" i="15"/>
  <c r="AA1336" i="15"/>
  <c r="P1337" i="15"/>
  <c r="Q1337" i="15"/>
  <c r="R1337" i="15"/>
  <c r="S1337" i="15"/>
  <c r="T1337" i="15"/>
  <c r="U1337" i="15"/>
  <c r="V1337" i="15"/>
  <c r="W1337" i="15"/>
  <c r="X1337" i="15"/>
  <c r="Y1337" i="15"/>
  <c r="Z1337" i="15"/>
  <c r="AA1337" i="15"/>
  <c r="P1338" i="15"/>
  <c r="Q1338" i="15"/>
  <c r="R1338" i="15"/>
  <c r="S1338" i="15"/>
  <c r="T1338" i="15"/>
  <c r="U1338" i="15"/>
  <c r="V1338" i="15"/>
  <c r="W1338" i="15"/>
  <c r="X1338" i="15"/>
  <c r="Y1338" i="15"/>
  <c r="Z1338" i="15"/>
  <c r="AA1338" i="15"/>
  <c r="P1339" i="15"/>
  <c r="Q1339" i="15"/>
  <c r="R1339" i="15"/>
  <c r="S1339" i="15"/>
  <c r="T1339" i="15"/>
  <c r="U1339" i="15"/>
  <c r="V1339" i="15"/>
  <c r="W1339" i="15"/>
  <c r="X1339" i="15"/>
  <c r="Y1339" i="15"/>
  <c r="Z1339" i="15"/>
  <c r="AA1339" i="15"/>
  <c r="P1340" i="15"/>
  <c r="Q1340" i="15"/>
  <c r="R1340" i="15"/>
  <c r="S1340" i="15"/>
  <c r="T1340" i="15"/>
  <c r="U1340" i="15"/>
  <c r="V1340" i="15"/>
  <c r="W1340" i="15"/>
  <c r="X1340" i="15"/>
  <c r="Y1340" i="15"/>
  <c r="Z1340" i="15"/>
  <c r="AA1340" i="15"/>
  <c r="P1341" i="15"/>
  <c r="Q1341" i="15"/>
  <c r="R1341" i="15"/>
  <c r="S1341" i="15"/>
  <c r="T1341" i="15"/>
  <c r="U1341" i="15"/>
  <c r="V1341" i="15"/>
  <c r="W1341" i="15"/>
  <c r="X1341" i="15"/>
  <c r="Y1341" i="15"/>
  <c r="Z1341" i="15"/>
  <c r="AA1341" i="15"/>
  <c r="P1342" i="15"/>
  <c r="Q1342" i="15"/>
  <c r="R1342" i="15"/>
  <c r="S1342" i="15"/>
  <c r="T1342" i="15"/>
  <c r="U1342" i="15"/>
  <c r="V1342" i="15"/>
  <c r="W1342" i="15"/>
  <c r="X1342" i="15"/>
  <c r="Y1342" i="15"/>
  <c r="Z1342" i="15"/>
  <c r="AA1342" i="15"/>
  <c r="P1343" i="15"/>
  <c r="Q1343" i="15"/>
  <c r="R1343" i="15"/>
  <c r="S1343" i="15"/>
  <c r="T1343" i="15"/>
  <c r="U1343" i="15"/>
  <c r="V1343" i="15"/>
  <c r="W1343" i="15"/>
  <c r="X1343" i="15"/>
  <c r="Y1343" i="15"/>
  <c r="Z1343" i="15"/>
  <c r="AA1343" i="15"/>
  <c r="P1344" i="15"/>
  <c r="Q1344" i="15"/>
  <c r="R1344" i="15"/>
  <c r="S1344" i="15"/>
  <c r="T1344" i="15"/>
  <c r="U1344" i="15"/>
  <c r="V1344" i="15"/>
  <c r="W1344" i="15"/>
  <c r="X1344" i="15"/>
  <c r="Y1344" i="15"/>
  <c r="Z1344" i="15"/>
  <c r="AA1344" i="15"/>
  <c r="P1345" i="15"/>
  <c r="Q1345" i="15"/>
  <c r="R1345" i="15"/>
  <c r="S1345" i="15"/>
  <c r="T1345" i="15"/>
  <c r="U1345" i="15"/>
  <c r="V1345" i="15"/>
  <c r="W1345" i="15"/>
  <c r="X1345" i="15"/>
  <c r="Y1345" i="15"/>
  <c r="Z1345" i="15"/>
  <c r="AA1345" i="15"/>
  <c r="P1346" i="15"/>
  <c r="Q1346" i="15"/>
  <c r="R1346" i="15"/>
  <c r="S1346" i="15"/>
  <c r="T1346" i="15"/>
  <c r="U1346" i="15"/>
  <c r="V1346" i="15"/>
  <c r="W1346" i="15"/>
  <c r="X1346" i="15"/>
  <c r="Y1346" i="15"/>
  <c r="Z1346" i="15"/>
  <c r="AA1346" i="15"/>
  <c r="P1347" i="15"/>
  <c r="Q1347" i="15"/>
  <c r="R1347" i="15"/>
  <c r="S1347" i="15"/>
  <c r="T1347" i="15"/>
  <c r="U1347" i="15"/>
  <c r="V1347" i="15"/>
  <c r="W1347" i="15"/>
  <c r="X1347" i="15"/>
  <c r="Y1347" i="15"/>
  <c r="Z1347" i="15"/>
  <c r="AA1347" i="15"/>
  <c r="P1348" i="15"/>
  <c r="Q1348" i="15"/>
  <c r="R1348" i="15"/>
  <c r="S1348" i="15"/>
  <c r="T1348" i="15"/>
  <c r="U1348" i="15"/>
  <c r="V1348" i="15"/>
  <c r="W1348" i="15"/>
  <c r="X1348" i="15"/>
  <c r="Y1348" i="15"/>
  <c r="Z1348" i="15"/>
  <c r="AA1348" i="15"/>
  <c r="P1349" i="15"/>
  <c r="Q1349" i="15"/>
  <c r="R1349" i="15"/>
  <c r="S1349" i="15"/>
  <c r="T1349" i="15"/>
  <c r="U1349" i="15"/>
  <c r="V1349" i="15"/>
  <c r="W1349" i="15"/>
  <c r="X1349" i="15"/>
  <c r="Y1349" i="15"/>
  <c r="Z1349" i="15"/>
  <c r="AA1349" i="15"/>
  <c r="P1350" i="15"/>
  <c r="Q1350" i="15"/>
  <c r="R1350" i="15"/>
  <c r="S1350" i="15"/>
  <c r="T1350" i="15"/>
  <c r="U1350" i="15"/>
  <c r="V1350" i="15"/>
  <c r="W1350" i="15"/>
  <c r="X1350" i="15"/>
  <c r="Y1350" i="15"/>
  <c r="Z1350" i="15"/>
  <c r="AA1350" i="15"/>
  <c r="P1351" i="15"/>
  <c r="Q1351" i="15"/>
  <c r="R1351" i="15"/>
  <c r="S1351" i="15"/>
  <c r="T1351" i="15"/>
  <c r="U1351" i="15"/>
  <c r="V1351" i="15"/>
  <c r="W1351" i="15"/>
  <c r="X1351" i="15"/>
  <c r="Y1351" i="15"/>
  <c r="Z1351" i="15"/>
  <c r="AA1351" i="15"/>
  <c r="P1352" i="15"/>
  <c r="Q1352" i="15"/>
  <c r="R1352" i="15"/>
  <c r="S1352" i="15"/>
  <c r="T1352" i="15"/>
  <c r="U1352" i="15"/>
  <c r="V1352" i="15"/>
  <c r="W1352" i="15"/>
  <c r="X1352" i="15"/>
  <c r="Y1352" i="15"/>
  <c r="Z1352" i="15"/>
  <c r="AA1352" i="15"/>
  <c r="P1353" i="15"/>
  <c r="Q1353" i="15"/>
  <c r="R1353" i="15"/>
  <c r="S1353" i="15"/>
  <c r="T1353" i="15"/>
  <c r="U1353" i="15"/>
  <c r="V1353" i="15"/>
  <c r="W1353" i="15"/>
  <c r="X1353" i="15"/>
  <c r="Y1353" i="15"/>
  <c r="Z1353" i="15"/>
  <c r="AA1353" i="15"/>
  <c r="P1354" i="15"/>
  <c r="Q1354" i="15"/>
  <c r="R1354" i="15"/>
  <c r="S1354" i="15"/>
  <c r="T1354" i="15"/>
  <c r="U1354" i="15"/>
  <c r="V1354" i="15"/>
  <c r="W1354" i="15"/>
  <c r="X1354" i="15"/>
  <c r="Y1354" i="15"/>
  <c r="Z1354" i="15"/>
  <c r="AA1354" i="15"/>
  <c r="P1355" i="15"/>
  <c r="Q1355" i="15"/>
  <c r="R1355" i="15"/>
  <c r="S1355" i="15"/>
  <c r="T1355" i="15"/>
  <c r="U1355" i="15"/>
  <c r="V1355" i="15"/>
  <c r="W1355" i="15"/>
  <c r="X1355" i="15"/>
  <c r="Y1355" i="15"/>
  <c r="Z1355" i="15"/>
  <c r="AA1355" i="15"/>
  <c r="P1356" i="15"/>
  <c r="Q1356" i="15"/>
  <c r="R1356" i="15"/>
  <c r="S1356" i="15"/>
  <c r="T1356" i="15"/>
  <c r="U1356" i="15"/>
  <c r="V1356" i="15"/>
  <c r="W1356" i="15"/>
  <c r="X1356" i="15"/>
  <c r="Y1356" i="15"/>
  <c r="Z1356" i="15"/>
  <c r="AA1356" i="15"/>
  <c r="P1357" i="15"/>
  <c r="Q1357" i="15"/>
  <c r="R1357" i="15"/>
  <c r="S1357" i="15"/>
  <c r="T1357" i="15"/>
  <c r="U1357" i="15"/>
  <c r="V1357" i="15"/>
  <c r="W1357" i="15"/>
  <c r="X1357" i="15"/>
  <c r="Y1357" i="15"/>
  <c r="Z1357" i="15"/>
  <c r="AA1357" i="15"/>
  <c r="P1358" i="15"/>
  <c r="Q1358" i="15"/>
  <c r="R1358" i="15"/>
  <c r="S1358" i="15"/>
  <c r="T1358" i="15"/>
  <c r="U1358" i="15"/>
  <c r="V1358" i="15"/>
  <c r="W1358" i="15"/>
  <c r="X1358" i="15"/>
  <c r="Y1358" i="15"/>
  <c r="Z1358" i="15"/>
  <c r="AA1358" i="15"/>
  <c r="P1359" i="15"/>
  <c r="Q1359" i="15"/>
  <c r="R1359" i="15"/>
  <c r="S1359" i="15"/>
  <c r="T1359" i="15"/>
  <c r="U1359" i="15"/>
  <c r="V1359" i="15"/>
  <c r="W1359" i="15"/>
  <c r="X1359" i="15"/>
  <c r="Y1359" i="15"/>
  <c r="Z1359" i="15"/>
  <c r="AA1359" i="15"/>
  <c r="P1360" i="15"/>
  <c r="Q1360" i="15"/>
  <c r="R1360" i="15"/>
  <c r="S1360" i="15"/>
  <c r="T1360" i="15"/>
  <c r="U1360" i="15"/>
  <c r="V1360" i="15"/>
  <c r="W1360" i="15"/>
  <c r="X1360" i="15"/>
  <c r="Y1360" i="15"/>
  <c r="Z1360" i="15"/>
  <c r="AA1360" i="15"/>
  <c r="P1361" i="15"/>
  <c r="Q1361" i="15"/>
  <c r="R1361" i="15"/>
  <c r="S1361" i="15"/>
  <c r="T1361" i="15"/>
  <c r="U1361" i="15"/>
  <c r="V1361" i="15"/>
  <c r="W1361" i="15"/>
  <c r="X1361" i="15"/>
  <c r="Y1361" i="15"/>
  <c r="Z1361" i="15"/>
  <c r="AA1361" i="15"/>
  <c r="P1362" i="15"/>
  <c r="Q1362" i="15"/>
  <c r="R1362" i="15"/>
  <c r="S1362" i="15"/>
  <c r="T1362" i="15"/>
  <c r="U1362" i="15"/>
  <c r="V1362" i="15"/>
  <c r="W1362" i="15"/>
  <c r="X1362" i="15"/>
  <c r="Y1362" i="15"/>
  <c r="Z1362" i="15"/>
  <c r="AA1362" i="15"/>
  <c r="P1363" i="15"/>
  <c r="Q1363" i="15"/>
  <c r="R1363" i="15"/>
  <c r="S1363" i="15"/>
  <c r="T1363" i="15"/>
  <c r="U1363" i="15"/>
  <c r="V1363" i="15"/>
  <c r="W1363" i="15"/>
  <c r="X1363" i="15"/>
  <c r="Y1363" i="15"/>
  <c r="Z1363" i="15"/>
  <c r="AA1363" i="15"/>
  <c r="P1364" i="15"/>
  <c r="Q1364" i="15"/>
  <c r="R1364" i="15"/>
  <c r="S1364" i="15"/>
  <c r="T1364" i="15"/>
  <c r="U1364" i="15"/>
  <c r="V1364" i="15"/>
  <c r="W1364" i="15"/>
  <c r="X1364" i="15"/>
  <c r="Y1364" i="15"/>
  <c r="Z1364" i="15"/>
  <c r="AA1364" i="15"/>
  <c r="P1365" i="15"/>
  <c r="Q1365" i="15"/>
  <c r="R1365" i="15"/>
  <c r="S1365" i="15"/>
  <c r="T1365" i="15"/>
  <c r="U1365" i="15"/>
  <c r="V1365" i="15"/>
  <c r="W1365" i="15"/>
  <c r="X1365" i="15"/>
  <c r="Y1365" i="15"/>
  <c r="Z1365" i="15"/>
  <c r="AA1365" i="15"/>
  <c r="P1366" i="15"/>
  <c r="Q1366" i="15"/>
  <c r="R1366" i="15"/>
  <c r="S1366" i="15"/>
  <c r="T1366" i="15"/>
  <c r="U1366" i="15"/>
  <c r="V1366" i="15"/>
  <c r="W1366" i="15"/>
  <c r="X1366" i="15"/>
  <c r="Y1366" i="15"/>
  <c r="Z1366" i="15"/>
  <c r="AA1366" i="15"/>
  <c r="P1367" i="15"/>
  <c r="Q1367" i="15"/>
  <c r="R1367" i="15"/>
  <c r="S1367" i="15"/>
  <c r="T1367" i="15"/>
  <c r="U1367" i="15"/>
  <c r="V1367" i="15"/>
  <c r="W1367" i="15"/>
  <c r="X1367" i="15"/>
  <c r="Y1367" i="15"/>
  <c r="Z1367" i="15"/>
  <c r="AA1367" i="15"/>
  <c r="P1368" i="15"/>
  <c r="Q1368" i="15"/>
  <c r="R1368" i="15"/>
  <c r="S1368" i="15"/>
  <c r="T1368" i="15"/>
  <c r="U1368" i="15"/>
  <c r="V1368" i="15"/>
  <c r="W1368" i="15"/>
  <c r="X1368" i="15"/>
  <c r="Y1368" i="15"/>
  <c r="Z1368" i="15"/>
  <c r="AA1368" i="15"/>
  <c r="P1369" i="15"/>
  <c r="Q1369" i="15"/>
  <c r="R1369" i="15"/>
  <c r="S1369" i="15"/>
  <c r="T1369" i="15"/>
  <c r="U1369" i="15"/>
  <c r="V1369" i="15"/>
  <c r="W1369" i="15"/>
  <c r="X1369" i="15"/>
  <c r="Y1369" i="15"/>
  <c r="Z1369" i="15"/>
  <c r="AA1369" i="15"/>
  <c r="P1370" i="15"/>
  <c r="Q1370" i="15"/>
  <c r="R1370" i="15"/>
  <c r="S1370" i="15"/>
  <c r="T1370" i="15"/>
  <c r="U1370" i="15"/>
  <c r="V1370" i="15"/>
  <c r="W1370" i="15"/>
  <c r="X1370" i="15"/>
  <c r="Y1370" i="15"/>
  <c r="Z1370" i="15"/>
  <c r="AA1370" i="15"/>
  <c r="P1371" i="15"/>
  <c r="Q1371" i="15"/>
  <c r="R1371" i="15"/>
  <c r="S1371" i="15"/>
  <c r="T1371" i="15"/>
  <c r="U1371" i="15"/>
  <c r="V1371" i="15"/>
  <c r="W1371" i="15"/>
  <c r="X1371" i="15"/>
  <c r="Y1371" i="15"/>
  <c r="Z1371" i="15"/>
  <c r="AA1371" i="15"/>
  <c r="P1372" i="15"/>
  <c r="Q1372" i="15"/>
  <c r="R1372" i="15"/>
  <c r="S1372" i="15"/>
  <c r="T1372" i="15"/>
  <c r="U1372" i="15"/>
  <c r="V1372" i="15"/>
  <c r="W1372" i="15"/>
  <c r="X1372" i="15"/>
  <c r="Y1372" i="15"/>
  <c r="Z1372" i="15"/>
  <c r="AA1372" i="15"/>
  <c r="P1373" i="15"/>
  <c r="Q1373" i="15"/>
  <c r="R1373" i="15"/>
  <c r="S1373" i="15"/>
  <c r="T1373" i="15"/>
  <c r="U1373" i="15"/>
  <c r="V1373" i="15"/>
  <c r="W1373" i="15"/>
  <c r="X1373" i="15"/>
  <c r="Y1373" i="15"/>
  <c r="Z1373" i="15"/>
  <c r="AA1373" i="15"/>
  <c r="P1374" i="15"/>
  <c r="Q1374" i="15"/>
  <c r="R1374" i="15"/>
  <c r="S1374" i="15"/>
  <c r="T1374" i="15"/>
  <c r="U1374" i="15"/>
  <c r="V1374" i="15"/>
  <c r="W1374" i="15"/>
  <c r="X1374" i="15"/>
  <c r="Y1374" i="15"/>
  <c r="Z1374" i="15"/>
  <c r="AA1374" i="15"/>
  <c r="P1375" i="15"/>
  <c r="Q1375" i="15"/>
  <c r="R1375" i="15"/>
  <c r="S1375" i="15"/>
  <c r="T1375" i="15"/>
  <c r="U1375" i="15"/>
  <c r="V1375" i="15"/>
  <c r="W1375" i="15"/>
  <c r="X1375" i="15"/>
  <c r="Y1375" i="15"/>
  <c r="Z1375" i="15"/>
  <c r="AA1375" i="15"/>
  <c r="P1376" i="15"/>
  <c r="Q1376" i="15"/>
  <c r="R1376" i="15"/>
  <c r="S1376" i="15"/>
  <c r="T1376" i="15"/>
  <c r="U1376" i="15"/>
  <c r="V1376" i="15"/>
  <c r="W1376" i="15"/>
  <c r="X1376" i="15"/>
  <c r="Y1376" i="15"/>
  <c r="Z1376" i="15"/>
  <c r="AA1376" i="15"/>
  <c r="P1377" i="15"/>
  <c r="Q1377" i="15"/>
  <c r="R1377" i="15"/>
  <c r="S1377" i="15"/>
  <c r="T1377" i="15"/>
  <c r="U1377" i="15"/>
  <c r="V1377" i="15"/>
  <c r="W1377" i="15"/>
  <c r="X1377" i="15"/>
  <c r="Y1377" i="15"/>
  <c r="Z1377" i="15"/>
  <c r="AA1377" i="15"/>
  <c r="P1378" i="15"/>
  <c r="Q1378" i="15"/>
  <c r="R1378" i="15"/>
  <c r="S1378" i="15"/>
  <c r="T1378" i="15"/>
  <c r="U1378" i="15"/>
  <c r="V1378" i="15"/>
  <c r="W1378" i="15"/>
  <c r="X1378" i="15"/>
  <c r="Y1378" i="15"/>
  <c r="Z1378" i="15"/>
  <c r="AA1378" i="15"/>
  <c r="P1379" i="15"/>
  <c r="Q1379" i="15"/>
  <c r="R1379" i="15"/>
  <c r="S1379" i="15"/>
  <c r="T1379" i="15"/>
  <c r="U1379" i="15"/>
  <c r="V1379" i="15"/>
  <c r="W1379" i="15"/>
  <c r="X1379" i="15"/>
  <c r="Y1379" i="15"/>
  <c r="Z1379" i="15"/>
  <c r="AA1379" i="15"/>
  <c r="P1385" i="15"/>
  <c r="Q1385" i="15"/>
  <c r="R1385" i="15"/>
  <c r="S1385" i="15"/>
  <c r="T1385" i="15"/>
  <c r="U1385" i="15"/>
  <c r="V1385" i="15"/>
  <c r="W1385" i="15"/>
  <c r="X1385" i="15"/>
  <c r="Y1385" i="15"/>
  <c r="Z1385" i="15"/>
  <c r="AA1385" i="15"/>
  <c r="P1386" i="15"/>
  <c r="Q1386" i="15"/>
  <c r="R1386" i="15"/>
  <c r="S1386" i="15"/>
  <c r="T1386" i="15"/>
  <c r="U1386" i="15"/>
  <c r="V1386" i="15"/>
  <c r="W1386" i="15"/>
  <c r="X1386" i="15"/>
  <c r="Y1386" i="15"/>
  <c r="Z1386" i="15"/>
  <c r="AA1386" i="15"/>
  <c r="P1387" i="15"/>
  <c r="Q1387" i="15"/>
  <c r="R1387" i="15"/>
  <c r="S1387" i="15"/>
  <c r="T1387" i="15"/>
  <c r="U1387" i="15"/>
  <c r="V1387" i="15"/>
  <c r="W1387" i="15"/>
  <c r="X1387" i="15"/>
  <c r="Y1387" i="15"/>
  <c r="Z1387" i="15"/>
  <c r="AA1387" i="15"/>
  <c r="P1388" i="15"/>
  <c r="Q1388" i="15"/>
  <c r="R1388" i="15"/>
  <c r="S1388" i="15"/>
  <c r="T1388" i="15"/>
  <c r="U1388" i="15"/>
  <c r="V1388" i="15"/>
  <c r="W1388" i="15"/>
  <c r="X1388" i="15"/>
  <c r="Y1388" i="15"/>
  <c r="Z1388" i="15"/>
  <c r="AA1388" i="15"/>
  <c r="P1389" i="15"/>
  <c r="Q1389" i="15"/>
  <c r="R1389" i="15"/>
  <c r="S1389" i="15"/>
  <c r="T1389" i="15"/>
  <c r="U1389" i="15"/>
  <c r="V1389" i="15"/>
  <c r="W1389" i="15"/>
  <c r="X1389" i="15"/>
  <c r="Y1389" i="15"/>
  <c r="Z1389" i="15"/>
  <c r="AA1389" i="15"/>
  <c r="P1390" i="15"/>
  <c r="Q1390" i="15"/>
  <c r="R1390" i="15"/>
  <c r="S1390" i="15"/>
  <c r="T1390" i="15"/>
  <c r="U1390" i="15"/>
  <c r="V1390" i="15"/>
  <c r="W1390" i="15"/>
  <c r="X1390" i="15"/>
  <c r="Y1390" i="15"/>
  <c r="Z1390" i="15"/>
  <c r="AA1390" i="15"/>
  <c r="P1391" i="15"/>
  <c r="Q1391" i="15"/>
  <c r="R1391" i="15"/>
  <c r="S1391" i="15"/>
  <c r="T1391" i="15"/>
  <c r="U1391" i="15"/>
  <c r="V1391" i="15"/>
  <c r="W1391" i="15"/>
  <c r="X1391" i="15"/>
  <c r="Y1391" i="15"/>
  <c r="Z1391" i="15"/>
  <c r="AA1391" i="15"/>
  <c r="P1392" i="15"/>
  <c r="Q1392" i="15"/>
  <c r="R1392" i="15"/>
  <c r="S1392" i="15"/>
  <c r="T1392" i="15"/>
  <c r="U1392" i="15"/>
  <c r="V1392" i="15"/>
  <c r="W1392" i="15"/>
  <c r="X1392" i="15"/>
  <c r="Y1392" i="15"/>
  <c r="Z1392" i="15"/>
  <c r="AA1392" i="15"/>
  <c r="P1393" i="15"/>
  <c r="Q1393" i="15"/>
  <c r="R1393" i="15"/>
  <c r="S1393" i="15"/>
  <c r="T1393" i="15"/>
  <c r="U1393" i="15"/>
  <c r="V1393" i="15"/>
  <c r="W1393" i="15"/>
  <c r="X1393" i="15"/>
  <c r="Y1393" i="15"/>
  <c r="Z1393" i="15"/>
  <c r="AA1393" i="15"/>
  <c r="P1394" i="15"/>
  <c r="Q1394" i="15"/>
  <c r="R1394" i="15"/>
  <c r="S1394" i="15"/>
  <c r="T1394" i="15"/>
  <c r="U1394" i="15"/>
  <c r="V1394" i="15"/>
  <c r="W1394" i="15"/>
  <c r="X1394" i="15"/>
  <c r="Y1394" i="15"/>
  <c r="Z1394" i="15"/>
  <c r="AA1394" i="15"/>
  <c r="P1395" i="15"/>
  <c r="Q1395" i="15"/>
  <c r="R1395" i="15"/>
  <c r="S1395" i="15"/>
  <c r="T1395" i="15"/>
  <c r="U1395" i="15"/>
  <c r="V1395" i="15"/>
  <c r="W1395" i="15"/>
  <c r="X1395" i="15"/>
  <c r="Y1395" i="15"/>
  <c r="Z1395" i="15"/>
  <c r="AA1395" i="15"/>
  <c r="P1396" i="15"/>
  <c r="Q1396" i="15"/>
  <c r="R1396" i="15"/>
  <c r="S1396" i="15"/>
  <c r="T1396" i="15"/>
  <c r="U1396" i="15"/>
  <c r="V1396" i="15"/>
  <c r="W1396" i="15"/>
  <c r="X1396" i="15"/>
  <c r="Y1396" i="15"/>
  <c r="Z1396" i="15"/>
  <c r="AA1396" i="15"/>
  <c r="P1397" i="15"/>
  <c r="Q1397" i="15"/>
  <c r="R1397" i="15"/>
  <c r="S1397" i="15"/>
  <c r="T1397" i="15"/>
  <c r="U1397" i="15"/>
  <c r="V1397" i="15"/>
  <c r="W1397" i="15"/>
  <c r="X1397" i="15"/>
  <c r="Y1397" i="15"/>
  <c r="Z1397" i="15"/>
  <c r="AA1397" i="15"/>
  <c r="P1398" i="15"/>
  <c r="Q1398" i="15"/>
  <c r="R1398" i="15"/>
  <c r="S1398" i="15"/>
  <c r="T1398" i="15"/>
  <c r="U1398" i="15"/>
  <c r="V1398" i="15"/>
  <c r="W1398" i="15"/>
  <c r="X1398" i="15"/>
  <c r="Y1398" i="15"/>
  <c r="Z1398" i="15"/>
  <c r="AA1398" i="15"/>
  <c r="P1399" i="15"/>
  <c r="Q1399" i="15"/>
  <c r="R1399" i="15"/>
  <c r="S1399" i="15"/>
  <c r="T1399" i="15"/>
  <c r="U1399" i="15"/>
  <c r="V1399" i="15"/>
  <c r="W1399" i="15"/>
  <c r="X1399" i="15"/>
  <c r="Y1399" i="15"/>
  <c r="Z1399" i="15"/>
  <c r="AA1399" i="15"/>
  <c r="P1400" i="15"/>
  <c r="Q1400" i="15"/>
  <c r="R1400" i="15"/>
  <c r="S1400" i="15"/>
  <c r="T1400" i="15"/>
  <c r="U1400" i="15"/>
  <c r="V1400" i="15"/>
  <c r="W1400" i="15"/>
  <c r="X1400" i="15"/>
  <c r="Y1400" i="15"/>
  <c r="Z1400" i="15"/>
  <c r="AA1400" i="15"/>
  <c r="P1401" i="15"/>
  <c r="Q1401" i="15"/>
  <c r="R1401" i="15"/>
  <c r="S1401" i="15"/>
  <c r="T1401" i="15"/>
  <c r="U1401" i="15"/>
  <c r="V1401" i="15"/>
  <c r="W1401" i="15"/>
  <c r="X1401" i="15"/>
  <c r="Y1401" i="15"/>
  <c r="Z1401" i="15"/>
  <c r="AA1401" i="15"/>
  <c r="P1402" i="15"/>
  <c r="Q1402" i="15"/>
  <c r="R1402" i="15"/>
  <c r="S1402" i="15"/>
  <c r="T1402" i="15"/>
  <c r="U1402" i="15"/>
  <c r="V1402" i="15"/>
  <c r="W1402" i="15"/>
  <c r="X1402" i="15"/>
  <c r="Y1402" i="15"/>
  <c r="Z1402" i="15"/>
  <c r="AA1402" i="15"/>
  <c r="P1403" i="15"/>
  <c r="Q1403" i="15"/>
  <c r="R1403" i="15"/>
  <c r="S1403" i="15"/>
  <c r="T1403" i="15"/>
  <c r="U1403" i="15"/>
  <c r="V1403" i="15"/>
  <c r="W1403" i="15"/>
  <c r="X1403" i="15"/>
  <c r="Y1403" i="15"/>
  <c r="Z1403" i="15"/>
  <c r="AA1403" i="15"/>
  <c r="P1404" i="15"/>
  <c r="Q1404" i="15"/>
  <c r="R1404" i="15"/>
  <c r="S1404" i="15"/>
  <c r="T1404" i="15"/>
  <c r="U1404" i="15"/>
  <c r="V1404" i="15"/>
  <c r="W1404" i="15"/>
  <c r="X1404" i="15"/>
  <c r="Y1404" i="15"/>
  <c r="Z1404" i="15"/>
  <c r="AA1404" i="15"/>
  <c r="P1405" i="15"/>
  <c r="Q1405" i="15"/>
  <c r="R1405" i="15"/>
  <c r="S1405" i="15"/>
  <c r="T1405" i="15"/>
  <c r="U1405" i="15"/>
  <c r="V1405" i="15"/>
  <c r="W1405" i="15"/>
  <c r="X1405" i="15"/>
  <c r="Y1405" i="15"/>
  <c r="Z1405" i="15"/>
  <c r="AA1405" i="15"/>
  <c r="P1406" i="15"/>
  <c r="Q1406" i="15"/>
  <c r="R1406" i="15"/>
  <c r="S1406" i="15"/>
  <c r="T1406" i="15"/>
  <c r="U1406" i="15"/>
  <c r="V1406" i="15"/>
  <c r="W1406" i="15"/>
  <c r="X1406" i="15"/>
  <c r="Y1406" i="15"/>
  <c r="Z1406" i="15"/>
  <c r="AA1406" i="15"/>
  <c r="P1407" i="15"/>
  <c r="Q1407" i="15"/>
  <c r="R1407" i="15"/>
  <c r="S1407" i="15"/>
  <c r="T1407" i="15"/>
  <c r="U1407" i="15"/>
  <c r="V1407" i="15"/>
  <c r="W1407" i="15"/>
  <c r="X1407" i="15"/>
  <c r="Y1407" i="15"/>
  <c r="Z1407" i="15"/>
  <c r="AA1407" i="15"/>
  <c r="P1408" i="15"/>
  <c r="Q1408" i="15"/>
  <c r="R1408" i="15"/>
  <c r="S1408" i="15"/>
  <c r="T1408" i="15"/>
  <c r="U1408" i="15"/>
  <c r="V1408" i="15"/>
  <c r="W1408" i="15"/>
  <c r="X1408" i="15"/>
  <c r="Y1408" i="15"/>
  <c r="Z1408" i="15"/>
  <c r="AA1408" i="15"/>
  <c r="P1409" i="15"/>
  <c r="Q1409" i="15"/>
  <c r="R1409" i="15"/>
  <c r="S1409" i="15"/>
  <c r="T1409" i="15"/>
  <c r="U1409" i="15"/>
  <c r="V1409" i="15"/>
  <c r="W1409" i="15"/>
  <c r="X1409" i="15"/>
  <c r="Y1409" i="15"/>
  <c r="Z1409" i="15"/>
  <c r="AA1409" i="15"/>
  <c r="P1410" i="15"/>
  <c r="Q1410" i="15"/>
  <c r="R1410" i="15"/>
  <c r="S1410" i="15"/>
  <c r="T1410" i="15"/>
  <c r="U1410" i="15"/>
  <c r="V1410" i="15"/>
  <c r="W1410" i="15"/>
  <c r="X1410" i="15"/>
  <c r="Y1410" i="15"/>
  <c r="Z1410" i="15"/>
  <c r="AA1410" i="15"/>
  <c r="P1411" i="15"/>
  <c r="Q1411" i="15"/>
  <c r="R1411" i="15"/>
  <c r="S1411" i="15"/>
  <c r="T1411" i="15"/>
  <c r="U1411" i="15"/>
  <c r="V1411" i="15"/>
  <c r="W1411" i="15"/>
  <c r="X1411" i="15"/>
  <c r="Y1411" i="15"/>
  <c r="Z1411" i="15"/>
  <c r="AA1411" i="15"/>
  <c r="P1412" i="15"/>
  <c r="Q1412" i="15"/>
  <c r="R1412" i="15"/>
  <c r="S1412" i="15"/>
  <c r="T1412" i="15"/>
  <c r="U1412" i="15"/>
  <c r="V1412" i="15"/>
  <c r="W1412" i="15"/>
  <c r="X1412" i="15"/>
  <c r="Y1412" i="15"/>
  <c r="Z1412" i="15"/>
  <c r="AA1412" i="15"/>
  <c r="P1413" i="15"/>
  <c r="Q1413" i="15"/>
  <c r="R1413" i="15"/>
  <c r="S1413" i="15"/>
  <c r="T1413" i="15"/>
  <c r="U1413" i="15"/>
  <c r="V1413" i="15"/>
  <c r="W1413" i="15"/>
  <c r="X1413" i="15"/>
  <c r="Y1413" i="15"/>
  <c r="Z1413" i="15"/>
  <c r="AA1413" i="15"/>
  <c r="P1414" i="15"/>
  <c r="Q1414" i="15"/>
  <c r="R1414" i="15"/>
  <c r="S1414" i="15"/>
  <c r="T1414" i="15"/>
  <c r="U1414" i="15"/>
  <c r="V1414" i="15"/>
  <c r="W1414" i="15"/>
  <c r="X1414" i="15"/>
  <c r="Y1414" i="15"/>
  <c r="Z1414" i="15"/>
  <c r="AA1414" i="15"/>
  <c r="P1415" i="15"/>
  <c r="Q1415" i="15"/>
  <c r="R1415" i="15"/>
  <c r="S1415" i="15"/>
  <c r="T1415" i="15"/>
  <c r="U1415" i="15"/>
  <c r="V1415" i="15"/>
  <c r="W1415" i="15"/>
  <c r="X1415" i="15"/>
  <c r="Y1415" i="15"/>
  <c r="Z1415" i="15"/>
  <c r="AA1415" i="15"/>
  <c r="P1416" i="15"/>
  <c r="Q1416" i="15"/>
  <c r="R1416" i="15"/>
  <c r="S1416" i="15"/>
  <c r="T1416" i="15"/>
  <c r="U1416" i="15"/>
  <c r="V1416" i="15"/>
  <c r="W1416" i="15"/>
  <c r="X1416" i="15"/>
  <c r="Y1416" i="15"/>
  <c r="Z1416" i="15"/>
  <c r="AA1416" i="15"/>
  <c r="P1417" i="15"/>
  <c r="Q1417" i="15"/>
  <c r="R1417" i="15"/>
  <c r="S1417" i="15"/>
  <c r="T1417" i="15"/>
  <c r="U1417" i="15"/>
  <c r="V1417" i="15"/>
  <c r="W1417" i="15"/>
  <c r="X1417" i="15"/>
  <c r="Y1417" i="15"/>
  <c r="Z1417" i="15"/>
  <c r="AA1417" i="15"/>
  <c r="P1418" i="15"/>
  <c r="Q1418" i="15"/>
  <c r="R1418" i="15"/>
  <c r="S1418" i="15"/>
  <c r="T1418" i="15"/>
  <c r="U1418" i="15"/>
  <c r="V1418" i="15"/>
  <c r="W1418" i="15"/>
  <c r="X1418" i="15"/>
  <c r="Y1418" i="15"/>
  <c r="Z1418" i="15"/>
  <c r="AA1418" i="15"/>
  <c r="P1419" i="15"/>
  <c r="Q1419" i="15"/>
  <c r="R1419" i="15"/>
  <c r="S1419" i="15"/>
  <c r="T1419" i="15"/>
  <c r="U1419" i="15"/>
  <c r="V1419" i="15"/>
  <c r="W1419" i="15"/>
  <c r="X1419" i="15"/>
  <c r="Y1419" i="15"/>
  <c r="Z1419" i="15"/>
  <c r="AA1419" i="15"/>
  <c r="P1420" i="15"/>
  <c r="Q1420" i="15"/>
  <c r="R1420" i="15"/>
  <c r="S1420" i="15"/>
  <c r="T1420" i="15"/>
  <c r="U1420" i="15"/>
  <c r="V1420" i="15"/>
  <c r="W1420" i="15"/>
  <c r="X1420" i="15"/>
  <c r="Y1420" i="15"/>
  <c r="Z1420" i="15"/>
  <c r="AA1420" i="15"/>
  <c r="P1421" i="15"/>
  <c r="Q1421" i="15"/>
  <c r="R1421" i="15"/>
  <c r="S1421" i="15"/>
  <c r="T1421" i="15"/>
  <c r="U1421" i="15"/>
  <c r="V1421" i="15"/>
  <c r="W1421" i="15"/>
  <c r="X1421" i="15"/>
  <c r="Y1421" i="15"/>
  <c r="Z1421" i="15"/>
  <c r="AA1421" i="15"/>
  <c r="P1422" i="15"/>
  <c r="Q1422" i="15"/>
  <c r="R1422" i="15"/>
  <c r="S1422" i="15"/>
  <c r="T1422" i="15"/>
  <c r="U1422" i="15"/>
  <c r="V1422" i="15"/>
  <c r="W1422" i="15"/>
  <c r="X1422" i="15"/>
  <c r="Y1422" i="15"/>
  <c r="Z1422" i="15"/>
  <c r="AA1422" i="15"/>
  <c r="P1423" i="15"/>
  <c r="Q1423" i="15"/>
  <c r="R1423" i="15"/>
  <c r="S1423" i="15"/>
  <c r="T1423" i="15"/>
  <c r="U1423" i="15"/>
  <c r="V1423" i="15"/>
  <c r="W1423" i="15"/>
  <c r="X1423" i="15"/>
  <c r="Y1423" i="15"/>
  <c r="Z1423" i="15"/>
  <c r="AA1423" i="15"/>
  <c r="P1424" i="15"/>
  <c r="Q1424" i="15"/>
  <c r="R1424" i="15"/>
  <c r="S1424" i="15"/>
  <c r="T1424" i="15"/>
  <c r="U1424" i="15"/>
  <c r="V1424" i="15"/>
  <c r="W1424" i="15"/>
  <c r="X1424" i="15"/>
  <c r="Y1424" i="15"/>
  <c r="Z1424" i="15"/>
  <c r="AA1424" i="15"/>
  <c r="P1425" i="15"/>
  <c r="Q1425" i="15"/>
  <c r="R1425" i="15"/>
  <c r="S1425" i="15"/>
  <c r="T1425" i="15"/>
  <c r="U1425" i="15"/>
  <c r="V1425" i="15"/>
  <c r="W1425" i="15"/>
  <c r="X1425" i="15"/>
  <c r="Y1425" i="15"/>
  <c r="Z1425" i="15"/>
  <c r="AA1425" i="15"/>
  <c r="P1426" i="15"/>
  <c r="Q1426" i="15"/>
  <c r="R1426" i="15"/>
  <c r="S1426" i="15"/>
  <c r="T1426" i="15"/>
  <c r="U1426" i="15"/>
  <c r="V1426" i="15"/>
  <c r="W1426" i="15"/>
  <c r="X1426" i="15"/>
  <c r="Y1426" i="15"/>
  <c r="Z1426" i="15"/>
  <c r="AA1426" i="15"/>
  <c r="P1427" i="15"/>
  <c r="Q1427" i="15"/>
  <c r="R1427" i="15"/>
  <c r="S1427" i="15"/>
  <c r="T1427" i="15"/>
  <c r="U1427" i="15"/>
  <c r="V1427" i="15"/>
  <c r="W1427" i="15"/>
  <c r="X1427" i="15"/>
  <c r="Y1427" i="15"/>
  <c r="Z1427" i="15"/>
  <c r="AA1427" i="15"/>
  <c r="P1428" i="15"/>
  <c r="Q1428" i="15"/>
  <c r="R1428" i="15"/>
  <c r="S1428" i="15"/>
  <c r="T1428" i="15"/>
  <c r="U1428" i="15"/>
  <c r="V1428" i="15"/>
  <c r="W1428" i="15"/>
  <c r="X1428" i="15"/>
  <c r="Y1428" i="15"/>
  <c r="Z1428" i="15"/>
  <c r="AA1428" i="15"/>
  <c r="P1429" i="15"/>
  <c r="Q1429" i="15"/>
  <c r="R1429" i="15"/>
  <c r="S1429" i="15"/>
  <c r="T1429" i="15"/>
  <c r="U1429" i="15"/>
  <c r="V1429" i="15"/>
  <c r="W1429" i="15"/>
  <c r="X1429" i="15"/>
  <c r="Y1429" i="15"/>
  <c r="Z1429" i="15"/>
  <c r="AA1429" i="15"/>
  <c r="P1430" i="15"/>
  <c r="Q1430" i="15"/>
  <c r="R1430" i="15"/>
  <c r="S1430" i="15"/>
  <c r="T1430" i="15"/>
  <c r="U1430" i="15"/>
  <c r="V1430" i="15"/>
  <c r="W1430" i="15"/>
  <c r="X1430" i="15"/>
  <c r="Y1430" i="15"/>
  <c r="Z1430" i="15"/>
  <c r="AA1430" i="15"/>
  <c r="P1431" i="15"/>
  <c r="Q1431" i="15"/>
  <c r="R1431" i="15"/>
  <c r="S1431" i="15"/>
  <c r="T1431" i="15"/>
  <c r="U1431" i="15"/>
  <c r="V1431" i="15"/>
  <c r="W1431" i="15"/>
  <c r="X1431" i="15"/>
  <c r="Y1431" i="15"/>
  <c r="Z1431" i="15"/>
  <c r="AA1431" i="15"/>
  <c r="P1432" i="15"/>
  <c r="Q1432" i="15"/>
  <c r="R1432" i="15"/>
  <c r="S1432" i="15"/>
  <c r="T1432" i="15"/>
  <c r="U1432" i="15"/>
  <c r="V1432" i="15"/>
  <c r="W1432" i="15"/>
  <c r="X1432" i="15"/>
  <c r="Y1432" i="15"/>
  <c r="Z1432" i="15"/>
  <c r="AA1432" i="15"/>
  <c r="P1433" i="15"/>
  <c r="Q1433" i="15"/>
  <c r="R1433" i="15"/>
  <c r="S1433" i="15"/>
  <c r="T1433" i="15"/>
  <c r="U1433" i="15"/>
  <c r="V1433" i="15"/>
  <c r="W1433" i="15"/>
  <c r="X1433" i="15"/>
  <c r="Y1433" i="15"/>
  <c r="Z1433" i="15"/>
  <c r="AA1433" i="15"/>
  <c r="P1434" i="15"/>
  <c r="Q1434" i="15"/>
  <c r="R1434" i="15"/>
  <c r="S1434" i="15"/>
  <c r="T1434" i="15"/>
  <c r="U1434" i="15"/>
  <c r="V1434" i="15"/>
  <c r="W1434" i="15"/>
  <c r="X1434" i="15"/>
  <c r="Y1434" i="15"/>
  <c r="Z1434" i="15"/>
  <c r="AA1434" i="15"/>
  <c r="P1435" i="15"/>
  <c r="Q1435" i="15"/>
  <c r="R1435" i="15"/>
  <c r="S1435" i="15"/>
  <c r="T1435" i="15"/>
  <c r="U1435" i="15"/>
  <c r="V1435" i="15"/>
  <c r="W1435" i="15"/>
  <c r="X1435" i="15"/>
  <c r="Y1435" i="15"/>
  <c r="Z1435" i="15"/>
  <c r="AA1435" i="15"/>
  <c r="P1436" i="15"/>
  <c r="Q1436" i="15"/>
  <c r="R1436" i="15"/>
  <c r="S1436" i="15"/>
  <c r="T1436" i="15"/>
  <c r="U1436" i="15"/>
  <c r="V1436" i="15"/>
  <c r="W1436" i="15"/>
  <c r="X1436" i="15"/>
  <c r="Y1436" i="15"/>
  <c r="Z1436" i="15"/>
  <c r="AA1436" i="15"/>
  <c r="P1437" i="15"/>
  <c r="Q1437" i="15"/>
  <c r="R1437" i="15"/>
  <c r="S1437" i="15"/>
  <c r="T1437" i="15"/>
  <c r="U1437" i="15"/>
  <c r="V1437" i="15"/>
  <c r="W1437" i="15"/>
  <c r="X1437" i="15"/>
  <c r="Y1437" i="15"/>
  <c r="Z1437" i="15"/>
  <c r="AA1437" i="15"/>
  <c r="P1438" i="15"/>
  <c r="Q1438" i="15"/>
  <c r="R1438" i="15"/>
  <c r="S1438" i="15"/>
  <c r="T1438" i="15"/>
  <c r="U1438" i="15"/>
  <c r="V1438" i="15"/>
  <c r="W1438" i="15"/>
  <c r="X1438" i="15"/>
  <c r="Y1438" i="15"/>
  <c r="Z1438" i="15"/>
  <c r="AA1438" i="15"/>
  <c r="P1439" i="15"/>
  <c r="Q1439" i="15"/>
  <c r="R1439" i="15"/>
  <c r="S1439" i="15"/>
  <c r="T1439" i="15"/>
  <c r="U1439" i="15"/>
  <c r="V1439" i="15"/>
  <c r="W1439" i="15"/>
  <c r="X1439" i="15"/>
  <c r="Y1439" i="15"/>
  <c r="Z1439" i="15"/>
  <c r="AA1439" i="15"/>
  <c r="P1440" i="15"/>
  <c r="Q1440" i="15"/>
  <c r="R1440" i="15"/>
  <c r="S1440" i="15"/>
  <c r="T1440" i="15"/>
  <c r="U1440" i="15"/>
  <c r="V1440" i="15"/>
  <c r="W1440" i="15"/>
  <c r="X1440" i="15"/>
  <c r="Y1440" i="15"/>
  <c r="Z1440" i="15"/>
  <c r="AA1440" i="15"/>
  <c r="P1441" i="15"/>
  <c r="Q1441" i="15"/>
  <c r="R1441" i="15"/>
  <c r="S1441" i="15"/>
  <c r="T1441" i="15"/>
  <c r="U1441" i="15"/>
  <c r="V1441" i="15"/>
  <c r="W1441" i="15"/>
  <c r="X1441" i="15"/>
  <c r="Y1441" i="15"/>
  <c r="Z1441" i="15"/>
  <c r="AA1441" i="15"/>
  <c r="P1442" i="15"/>
  <c r="Q1442" i="15"/>
  <c r="R1442" i="15"/>
  <c r="S1442" i="15"/>
  <c r="T1442" i="15"/>
  <c r="U1442" i="15"/>
  <c r="V1442" i="15"/>
  <c r="W1442" i="15"/>
  <c r="X1442" i="15"/>
  <c r="Y1442" i="15"/>
  <c r="Z1442" i="15"/>
  <c r="AA1442" i="15"/>
  <c r="P1443" i="15"/>
  <c r="Q1443" i="15"/>
  <c r="R1443" i="15"/>
  <c r="S1443" i="15"/>
  <c r="T1443" i="15"/>
  <c r="U1443" i="15"/>
  <c r="V1443" i="15"/>
  <c r="W1443" i="15"/>
  <c r="X1443" i="15"/>
  <c r="Y1443" i="15"/>
  <c r="Z1443" i="15"/>
  <c r="AA1443" i="15"/>
  <c r="P1444" i="15"/>
  <c r="Q1444" i="15"/>
  <c r="R1444" i="15"/>
  <c r="S1444" i="15"/>
  <c r="T1444" i="15"/>
  <c r="U1444" i="15"/>
  <c r="V1444" i="15"/>
  <c r="W1444" i="15"/>
  <c r="X1444" i="15"/>
  <c r="Y1444" i="15"/>
  <c r="Z1444" i="15"/>
  <c r="AA1444" i="15"/>
  <c r="P1445" i="15"/>
  <c r="Q1445" i="15"/>
  <c r="R1445" i="15"/>
  <c r="S1445" i="15"/>
  <c r="T1445" i="15"/>
  <c r="U1445" i="15"/>
  <c r="V1445" i="15"/>
  <c r="W1445" i="15"/>
  <c r="X1445" i="15"/>
  <c r="Y1445" i="15"/>
  <c r="Z1445" i="15"/>
  <c r="AA1445" i="15"/>
  <c r="P1446" i="15"/>
  <c r="Q1446" i="15"/>
  <c r="R1446" i="15"/>
  <c r="S1446" i="15"/>
  <c r="T1446" i="15"/>
  <c r="U1446" i="15"/>
  <c r="V1446" i="15"/>
  <c r="W1446" i="15"/>
  <c r="X1446" i="15"/>
  <c r="Y1446" i="15"/>
  <c r="Z1446" i="15"/>
  <c r="AA1446" i="15"/>
  <c r="P1447" i="15"/>
  <c r="Q1447" i="15"/>
  <c r="R1447" i="15"/>
  <c r="S1447" i="15"/>
  <c r="T1447" i="15"/>
  <c r="U1447" i="15"/>
  <c r="V1447" i="15"/>
  <c r="W1447" i="15"/>
  <c r="X1447" i="15"/>
  <c r="Y1447" i="15"/>
  <c r="Z1447" i="15"/>
  <c r="AA1447" i="15"/>
  <c r="P1448" i="15"/>
  <c r="Q1448" i="15"/>
  <c r="R1448" i="15"/>
  <c r="S1448" i="15"/>
  <c r="T1448" i="15"/>
  <c r="U1448" i="15"/>
  <c r="V1448" i="15"/>
  <c r="W1448" i="15"/>
  <c r="X1448" i="15"/>
  <c r="Y1448" i="15"/>
  <c r="Z1448" i="15"/>
  <c r="AA1448" i="15"/>
  <c r="P1449" i="15"/>
  <c r="Q1449" i="15"/>
  <c r="R1449" i="15"/>
  <c r="S1449" i="15"/>
  <c r="T1449" i="15"/>
  <c r="U1449" i="15"/>
  <c r="V1449" i="15"/>
  <c r="W1449" i="15"/>
  <c r="X1449" i="15"/>
  <c r="Y1449" i="15"/>
  <c r="Z1449" i="15"/>
  <c r="AA1449" i="15"/>
  <c r="P1450" i="15"/>
  <c r="Q1450" i="15"/>
  <c r="R1450" i="15"/>
  <c r="S1450" i="15"/>
  <c r="T1450" i="15"/>
  <c r="U1450" i="15"/>
  <c r="V1450" i="15"/>
  <c r="W1450" i="15"/>
  <c r="X1450" i="15"/>
  <c r="Y1450" i="15"/>
  <c r="Z1450" i="15"/>
  <c r="AA1450" i="15"/>
  <c r="P1451" i="15"/>
  <c r="Q1451" i="15"/>
  <c r="R1451" i="15"/>
  <c r="S1451" i="15"/>
  <c r="T1451" i="15"/>
  <c r="U1451" i="15"/>
  <c r="V1451" i="15"/>
  <c r="W1451" i="15"/>
  <c r="X1451" i="15"/>
  <c r="Y1451" i="15"/>
  <c r="Z1451" i="15"/>
  <c r="AA1451" i="15"/>
  <c r="P1452" i="15"/>
  <c r="Q1452" i="15"/>
  <c r="R1452" i="15"/>
  <c r="S1452" i="15"/>
  <c r="T1452" i="15"/>
  <c r="U1452" i="15"/>
  <c r="V1452" i="15"/>
  <c r="W1452" i="15"/>
  <c r="X1452" i="15"/>
  <c r="Y1452" i="15"/>
  <c r="Z1452" i="15"/>
  <c r="AA1452" i="15"/>
  <c r="P1453" i="15"/>
  <c r="Q1453" i="15"/>
  <c r="R1453" i="15"/>
  <c r="S1453" i="15"/>
  <c r="T1453" i="15"/>
  <c r="U1453" i="15"/>
  <c r="V1453" i="15"/>
  <c r="W1453" i="15"/>
  <c r="X1453" i="15"/>
  <c r="Y1453" i="15"/>
  <c r="Z1453" i="15"/>
  <c r="AA1453" i="15"/>
  <c r="P1454" i="15"/>
  <c r="Q1454" i="15"/>
  <c r="R1454" i="15"/>
  <c r="S1454" i="15"/>
  <c r="T1454" i="15"/>
  <c r="U1454" i="15"/>
  <c r="V1454" i="15"/>
  <c r="W1454" i="15"/>
  <c r="X1454" i="15"/>
  <c r="Y1454" i="15"/>
  <c r="Z1454" i="15"/>
  <c r="AA1454" i="15"/>
  <c r="P1455" i="15"/>
  <c r="Q1455" i="15"/>
  <c r="R1455" i="15"/>
  <c r="S1455" i="15"/>
  <c r="T1455" i="15"/>
  <c r="U1455" i="15"/>
  <c r="V1455" i="15"/>
  <c r="W1455" i="15"/>
  <c r="X1455" i="15"/>
  <c r="Y1455" i="15"/>
  <c r="Z1455" i="15"/>
  <c r="AA1455" i="15"/>
  <c r="P1456" i="15"/>
  <c r="Q1456" i="15"/>
  <c r="R1456" i="15"/>
  <c r="S1456" i="15"/>
  <c r="T1456" i="15"/>
  <c r="U1456" i="15"/>
  <c r="V1456" i="15"/>
  <c r="W1456" i="15"/>
  <c r="X1456" i="15"/>
  <c r="Y1456" i="15"/>
  <c r="Z1456" i="15"/>
  <c r="AA1456" i="15"/>
  <c r="P1457" i="15"/>
  <c r="Q1457" i="15"/>
  <c r="R1457" i="15"/>
  <c r="S1457" i="15"/>
  <c r="T1457" i="15"/>
  <c r="U1457" i="15"/>
  <c r="V1457" i="15"/>
  <c r="W1457" i="15"/>
  <c r="X1457" i="15"/>
  <c r="Y1457" i="15"/>
  <c r="Z1457" i="15"/>
  <c r="AA1457" i="15"/>
  <c r="P1458" i="15"/>
  <c r="Q1458" i="15"/>
  <c r="R1458" i="15"/>
  <c r="S1458" i="15"/>
  <c r="T1458" i="15"/>
  <c r="U1458" i="15"/>
  <c r="V1458" i="15"/>
  <c r="W1458" i="15"/>
  <c r="X1458" i="15"/>
  <c r="Y1458" i="15"/>
  <c r="Z1458" i="15"/>
  <c r="AA1458" i="15"/>
  <c r="P1459" i="15"/>
  <c r="Q1459" i="15"/>
  <c r="R1459" i="15"/>
  <c r="S1459" i="15"/>
  <c r="T1459" i="15"/>
  <c r="U1459" i="15"/>
  <c r="V1459" i="15"/>
  <c r="W1459" i="15"/>
  <c r="X1459" i="15"/>
  <c r="Y1459" i="15"/>
  <c r="Z1459" i="15"/>
  <c r="AA1459" i="15"/>
  <c r="P1460" i="15"/>
  <c r="Q1460" i="15"/>
  <c r="R1460" i="15"/>
  <c r="S1460" i="15"/>
  <c r="T1460" i="15"/>
  <c r="U1460" i="15"/>
  <c r="V1460" i="15"/>
  <c r="W1460" i="15"/>
  <c r="X1460" i="15"/>
  <c r="Y1460" i="15"/>
  <c r="Z1460" i="15"/>
  <c r="AA1460" i="15"/>
  <c r="P1461" i="15"/>
  <c r="Q1461" i="15"/>
  <c r="R1461" i="15"/>
  <c r="S1461" i="15"/>
  <c r="T1461" i="15"/>
  <c r="U1461" i="15"/>
  <c r="V1461" i="15"/>
  <c r="W1461" i="15"/>
  <c r="X1461" i="15"/>
  <c r="Y1461" i="15"/>
  <c r="Z1461" i="15"/>
  <c r="AA1461" i="15"/>
  <c r="P1462" i="15"/>
  <c r="Q1462" i="15"/>
  <c r="R1462" i="15"/>
  <c r="S1462" i="15"/>
  <c r="T1462" i="15"/>
  <c r="U1462" i="15"/>
  <c r="V1462" i="15"/>
  <c r="W1462" i="15"/>
  <c r="X1462" i="15"/>
  <c r="Y1462" i="15"/>
  <c r="Z1462" i="15"/>
  <c r="AA1462" i="15"/>
  <c r="P1463" i="15"/>
  <c r="Q1463" i="15"/>
  <c r="R1463" i="15"/>
  <c r="S1463" i="15"/>
  <c r="T1463" i="15"/>
  <c r="U1463" i="15"/>
  <c r="V1463" i="15"/>
  <c r="W1463" i="15"/>
  <c r="X1463" i="15"/>
  <c r="Y1463" i="15"/>
  <c r="Z1463" i="15"/>
  <c r="AA1463" i="15"/>
  <c r="P1464" i="15"/>
  <c r="Q1464" i="15"/>
  <c r="R1464" i="15"/>
  <c r="S1464" i="15"/>
  <c r="T1464" i="15"/>
  <c r="U1464" i="15"/>
  <c r="V1464" i="15"/>
  <c r="W1464" i="15"/>
  <c r="X1464" i="15"/>
  <c r="Y1464" i="15"/>
  <c r="Z1464" i="15"/>
  <c r="AA1464" i="15"/>
  <c r="P1465" i="15"/>
  <c r="Q1465" i="15"/>
  <c r="R1465" i="15"/>
  <c r="S1465" i="15"/>
  <c r="T1465" i="15"/>
  <c r="U1465" i="15"/>
  <c r="V1465" i="15"/>
  <c r="W1465" i="15"/>
  <c r="X1465" i="15"/>
  <c r="Y1465" i="15"/>
  <c r="Z1465" i="15"/>
  <c r="AA1465" i="15"/>
  <c r="P1466" i="15"/>
  <c r="Q1466" i="15"/>
  <c r="R1466" i="15"/>
  <c r="S1466" i="15"/>
  <c r="T1466" i="15"/>
  <c r="U1466" i="15"/>
  <c r="V1466" i="15"/>
  <c r="W1466" i="15"/>
  <c r="X1466" i="15"/>
  <c r="Y1466" i="15"/>
  <c r="Z1466" i="15"/>
  <c r="AA1466" i="15"/>
  <c r="P1467" i="15"/>
  <c r="Q1467" i="15"/>
  <c r="R1467" i="15"/>
  <c r="S1467" i="15"/>
  <c r="T1467" i="15"/>
  <c r="U1467" i="15"/>
  <c r="V1467" i="15"/>
  <c r="W1467" i="15"/>
  <c r="X1467" i="15"/>
  <c r="Y1467" i="15"/>
  <c r="Z1467" i="15"/>
  <c r="AA1467" i="15"/>
  <c r="P1468" i="15"/>
  <c r="Q1468" i="15"/>
  <c r="R1468" i="15"/>
  <c r="S1468" i="15"/>
  <c r="T1468" i="15"/>
  <c r="U1468" i="15"/>
  <c r="V1468" i="15"/>
  <c r="W1468" i="15"/>
  <c r="X1468" i="15"/>
  <c r="Y1468" i="15"/>
  <c r="Z1468" i="15"/>
  <c r="AA1468" i="15"/>
  <c r="P1469" i="15"/>
  <c r="Q1469" i="15"/>
  <c r="R1469" i="15"/>
  <c r="S1469" i="15"/>
  <c r="T1469" i="15"/>
  <c r="U1469" i="15"/>
  <c r="V1469" i="15"/>
  <c r="W1469" i="15"/>
  <c r="X1469" i="15"/>
  <c r="Y1469" i="15"/>
  <c r="Z1469" i="15"/>
  <c r="AA1469" i="15"/>
  <c r="P1470" i="15"/>
  <c r="Q1470" i="15"/>
  <c r="R1470" i="15"/>
  <c r="S1470" i="15"/>
  <c r="T1470" i="15"/>
  <c r="U1470" i="15"/>
  <c r="V1470" i="15"/>
  <c r="W1470" i="15"/>
  <c r="X1470" i="15"/>
  <c r="Y1470" i="15"/>
  <c r="Z1470" i="15"/>
  <c r="AA1470" i="15"/>
  <c r="P1471" i="15"/>
  <c r="Q1471" i="15"/>
  <c r="R1471" i="15"/>
  <c r="S1471" i="15"/>
  <c r="T1471" i="15"/>
  <c r="U1471" i="15"/>
  <c r="V1471" i="15"/>
  <c r="W1471" i="15"/>
  <c r="X1471" i="15"/>
  <c r="Y1471" i="15"/>
  <c r="Z1471" i="15"/>
  <c r="AA1471" i="15"/>
  <c r="P1472" i="15"/>
  <c r="Q1472" i="15"/>
  <c r="R1472" i="15"/>
  <c r="S1472" i="15"/>
  <c r="T1472" i="15"/>
  <c r="U1472" i="15"/>
  <c r="V1472" i="15"/>
  <c r="W1472" i="15"/>
  <c r="X1472" i="15"/>
  <c r="Y1472" i="15"/>
  <c r="Z1472" i="15"/>
  <c r="AA1472" i="15"/>
  <c r="P1473" i="15"/>
  <c r="Q1473" i="15"/>
  <c r="R1473" i="15"/>
  <c r="S1473" i="15"/>
  <c r="T1473" i="15"/>
  <c r="U1473" i="15"/>
  <c r="V1473" i="15"/>
  <c r="W1473" i="15"/>
  <c r="X1473" i="15"/>
  <c r="Y1473" i="15"/>
  <c r="Z1473" i="15"/>
  <c r="AA1473" i="15"/>
  <c r="P1474" i="15"/>
  <c r="Q1474" i="15"/>
  <c r="R1474" i="15"/>
  <c r="S1474" i="15"/>
  <c r="T1474" i="15"/>
  <c r="U1474" i="15"/>
  <c r="V1474" i="15"/>
  <c r="W1474" i="15"/>
  <c r="X1474" i="15"/>
  <c r="Y1474" i="15"/>
  <c r="Z1474" i="15"/>
  <c r="AA1474" i="15"/>
  <c r="P1475" i="15"/>
  <c r="Q1475" i="15"/>
  <c r="R1475" i="15"/>
  <c r="S1475" i="15"/>
  <c r="T1475" i="15"/>
  <c r="U1475" i="15"/>
  <c r="V1475" i="15"/>
  <c r="W1475" i="15"/>
  <c r="X1475" i="15"/>
  <c r="Y1475" i="15"/>
  <c r="Z1475" i="15"/>
  <c r="AA1475" i="15"/>
  <c r="P1476" i="15"/>
  <c r="Q1476" i="15"/>
  <c r="R1476" i="15"/>
  <c r="S1476" i="15"/>
  <c r="T1476" i="15"/>
  <c r="U1476" i="15"/>
  <c r="V1476" i="15"/>
  <c r="W1476" i="15"/>
  <c r="X1476" i="15"/>
  <c r="Y1476" i="15"/>
  <c r="Z1476" i="15"/>
  <c r="AA1476" i="15"/>
  <c r="P1477" i="15"/>
  <c r="Q1477" i="15"/>
  <c r="R1477" i="15"/>
  <c r="S1477" i="15"/>
  <c r="T1477" i="15"/>
  <c r="U1477" i="15"/>
  <c r="V1477" i="15"/>
  <c r="W1477" i="15"/>
  <c r="X1477" i="15"/>
  <c r="Y1477" i="15"/>
  <c r="Z1477" i="15"/>
  <c r="AA1477" i="15"/>
  <c r="P1478" i="15"/>
  <c r="Q1478" i="15"/>
  <c r="R1478" i="15"/>
  <c r="S1478" i="15"/>
  <c r="T1478" i="15"/>
  <c r="U1478" i="15"/>
  <c r="V1478" i="15"/>
  <c r="W1478" i="15"/>
  <c r="X1478" i="15"/>
  <c r="Y1478" i="15"/>
  <c r="Z1478" i="15"/>
  <c r="AA1478" i="15"/>
  <c r="P1479" i="15"/>
  <c r="Q1479" i="15"/>
  <c r="R1479" i="15"/>
  <c r="S1479" i="15"/>
  <c r="T1479" i="15"/>
  <c r="U1479" i="15"/>
  <c r="V1479" i="15"/>
  <c r="W1479" i="15"/>
  <c r="X1479" i="15"/>
  <c r="Y1479" i="15"/>
  <c r="Z1479" i="15"/>
  <c r="AA1479" i="15"/>
  <c r="P1480" i="15"/>
  <c r="Q1480" i="15"/>
  <c r="R1480" i="15"/>
  <c r="S1480" i="15"/>
  <c r="T1480" i="15"/>
  <c r="U1480" i="15"/>
  <c r="V1480" i="15"/>
  <c r="W1480" i="15"/>
  <c r="X1480" i="15"/>
  <c r="Y1480" i="15"/>
  <c r="Z1480" i="15"/>
  <c r="AA1480" i="15"/>
  <c r="P1481" i="15"/>
  <c r="Q1481" i="15"/>
  <c r="R1481" i="15"/>
  <c r="S1481" i="15"/>
  <c r="T1481" i="15"/>
  <c r="U1481" i="15"/>
  <c r="V1481" i="15"/>
  <c r="W1481" i="15"/>
  <c r="X1481" i="15"/>
  <c r="Y1481" i="15"/>
  <c r="Z1481" i="15"/>
  <c r="AA1481" i="15"/>
  <c r="P1482" i="15"/>
  <c r="Q1482" i="15"/>
  <c r="R1482" i="15"/>
  <c r="S1482" i="15"/>
  <c r="T1482" i="15"/>
  <c r="U1482" i="15"/>
  <c r="V1482" i="15"/>
  <c r="W1482" i="15"/>
  <c r="X1482" i="15"/>
  <c r="Y1482" i="15"/>
  <c r="Z1482" i="15"/>
  <c r="AA1482" i="15"/>
  <c r="P1483" i="15"/>
  <c r="Q1483" i="15"/>
  <c r="R1483" i="15"/>
  <c r="S1483" i="15"/>
  <c r="T1483" i="15"/>
  <c r="U1483" i="15"/>
  <c r="V1483" i="15"/>
  <c r="W1483" i="15"/>
  <c r="X1483" i="15"/>
  <c r="Y1483" i="15"/>
  <c r="Z1483" i="15"/>
  <c r="AA1483" i="15"/>
  <c r="P1484" i="15"/>
  <c r="Q1484" i="15"/>
  <c r="R1484" i="15"/>
  <c r="S1484" i="15"/>
  <c r="T1484" i="15"/>
  <c r="U1484" i="15"/>
  <c r="V1484" i="15"/>
  <c r="W1484" i="15"/>
  <c r="X1484" i="15"/>
  <c r="Y1484" i="15"/>
  <c r="Z1484" i="15"/>
  <c r="AA1484" i="15"/>
  <c r="P1485" i="15"/>
  <c r="Q1485" i="15"/>
  <c r="R1485" i="15"/>
  <c r="S1485" i="15"/>
  <c r="T1485" i="15"/>
  <c r="U1485" i="15"/>
  <c r="V1485" i="15"/>
  <c r="W1485" i="15"/>
  <c r="X1485" i="15"/>
  <c r="Y1485" i="15"/>
  <c r="Z1485" i="15"/>
  <c r="AA1485" i="15"/>
  <c r="P1486" i="15"/>
  <c r="Q1486" i="15"/>
  <c r="R1486" i="15"/>
  <c r="S1486" i="15"/>
  <c r="T1486" i="15"/>
  <c r="U1486" i="15"/>
  <c r="V1486" i="15"/>
  <c r="W1486" i="15"/>
  <c r="X1486" i="15"/>
  <c r="Y1486" i="15"/>
  <c r="Z1486" i="15"/>
  <c r="AA1486" i="15"/>
  <c r="P1487" i="15"/>
  <c r="Q1487" i="15"/>
  <c r="R1487" i="15"/>
  <c r="S1487" i="15"/>
  <c r="T1487" i="15"/>
  <c r="U1487" i="15"/>
  <c r="V1487" i="15"/>
  <c r="W1487" i="15"/>
  <c r="X1487" i="15"/>
  <c r="Y1487" i="15"/>
  <c r="Z1487" i="15"/>
  <c r="AA1487" i="15"/>
  <c r="P1488" i="15"/>
  <c r="Q1488" i="15"/>
  <c r="R1488" i="15"/>
  <c r="S1488" i="15"/>
  <c r="T1488" i="15"/>
  <c r="U1488" i="15"/>
  <c r="V1488" i="15"/>
  <c r="W1488" i="15"/>
  <c r="X1488" i="15"/>
  <c r="Y1488" i="15"/>
  <c r="Z1488" i="15"/>
  <c r="AA1488" i="15"/>
  <c r="P1489" i="15"/>
  <c r="Q1489" i="15"/>
  <c r="R1489" i="15"/>
  <c r="S1489" i="15"/>
  <c r="T1489" i="15"/>
  <c r="U1489" i="15"/>
  <c r="V1489" i="15"/>
  <c r="W1489" i="15"/>
  <c r="X1489" i="15"/>
  <c r="Y1489" i="15"/>
  <c r="Z1489" i="15"/>
  <c r="AA1489" i="15"/>
  <c r="P1490" i="15"/>
  <c r="Q1490" i="15"/>
  <c r="R1490" i="15"/>
  <c r="S1490" i="15"/>
  <c r="T1490" i="15"/>
  <c r="U1490" i="15"/>
  <c r="V1490" i="15"/>
  <c r="W1490" i="15"/>
  <c r="X1490" i="15"/>
  <c r="Y1490" i="15"/>
  <c r="Z1490" i="15"/>
  <c r="AA1490" i="15"/>
  <c r="P1491" i="15"/>
  <c r="Q1491" i="15"/>
  <c r="R1491" i="15"/>
  <c r="S1491" i="15"/>
  <c r="T1491" i="15"/>
  <c r="U1491" i="15"/>
  <c r="V1491" i="15"/>
  <c r="W1491" i="15"/>
  <c r="X1491" i="15"/>
  <c r="Y1491" i="15"/>
  <c r="Z1491" i="15"/>
  <c r="AA1491" i="15"/>
  <c r="P1492" i="15"/>
  <c r="Q1492" i="15"/>
  <c r="R1492" i="15"/>
  <c r="S1492" i="15"/>
  <c r="T1492" i="15"/>
  <c r="U1492" i="15"/>
  <c r="V1492" i="15"/>
  <c r="W1492" i="15"/>
  <c r="X1492" i="15"/>
  <c r="Y1492" i="15"/>
  <c r="Z1492" i="15"/>
  <c r="AA1492" i="15"/>
  <c r="P1493" i="15"/>
  <c r="Q1493" i="15"/>
  <c r="R1493" i="15"/>
  <c r="S1493" i="15"/>
  <c r="T1493" i="15"/>
  <c r="U1493" i="15"/>
  <c r="V1493" i="15"/>
  <c r="W1493" i="15"/>
  <c r="X1493" i="15"/>
  <c r="Y1493" i="15"/>
  <c r="Z1493" i="15"/>
  <c r="AA1493" i="15"/>
  <c r="P1494" i="15"/>
  <c r="Q1494" i="15"/>
  <c r="R1494" i="15"/>
  <c r="S1494" i="15"/>
  <c r="T1494" i="15"/>
  <c r="U1494" i="15"/>
  <c r="V1494" i="15"/>
  <c r="W1494" i="15"/>
  <c r="X1494" i="15"/>
  <c r="Y1494" i="15"/>
  <c r="Z1494" i="15"/>
  <c r="AA1494" i="15"/>
  <c r="P1495" i="15"/>
  <c r="Q1495" i="15"/>
  <c r="R1495" i="15"/>
  <c r="S1495" i="15"/>
  <c r="T1495" i="15"/>
  <c r="U1495" i="15"/>
  <c r="V1495" i="15"/>
  <c r="W1495" i="15"/>
  <c r="X1495" i="15"/>
  <c r="Y1495" i="15"/>
  <c r="Z1495" i="15"/>
  <c r="AA1495" i="15"/>
  <c r="P1496" i="15"/>
  <c r="Q1496" i="15"/>
  <c r="R1496" i="15"/>
  <c r="S1496" i="15"/>
  <c r="T1496" i="15"/>
  <c r="U1496" i="15"/>
  <c r="V1496" i="15"/>
  <c r="W1496" i="15"/>
  <c r="X1496" i="15"/>
  <c r="Y1496" i="15"/>
  <c r="Z1496" i="15"/>
  <c r="AA1496" i="15"/>
  <c r="P1497" i="15"/>
  <c r="Q1497" i="15"/>
  <c r="R1497" i="15"/>
  <c r="S1497" i="15"/>
  <c r="T1497" i="15"/>
  <c r="U1497" i="15"/>
  <c r="V1497" i="15"/>
  <c r="W1497" i="15"/>
  <c r="X1497" i="15"/>
  <c r="Y1497" i="15"/>
  <c r="Z1497" i="15"/>
  <c r="AA1497" i="15"/>
  <c r="P1498" i="15"/>
  <c r="Q1498" i="15"/>
  <c r="R1498" i="15"/>
  <c r="S1498" i="15"/>
  <c r="T1498" i="15"/>
  <c r="U1498" i="15"/>
  <c r="V1498" i="15"/>
  <c r="W1498" i="15"/>
  <c r="X1498" i="15"/>
  <c r="Y1498" i="15"/>
  <c r="Z1498" i="15"/>
  <c r="AA1498" i="15"/>
  <c r="P1499" i="15"/>
  <c r="Q1499" i="15"/>
  <c r="R1499" i="15"/>
  <c r="S1499" i="15"/>
  <c r="T1499" i="15"/>
  <c r="U1499" i="15"/>
  <c r="V1499" i="15"/>
  <c r="W1499" i="15"/>
  <c r="X1499" i="15"/>
  <c r="Y1499" i="15"/>
  <c r="Z1499" i="15"/>
  <c r="AA1499" i="15"/>
  <c r="P1500" i="15"/>
  <c r="Q1500" i="15"/>
  <c r="R1500" i="15"/>
  <c r="S1500" i="15"/>
  <c r="T1500" i="15"/>
  <c r="U1500" i="15"/>
  <c r="V1500" i="15"/>
  <c r="W1500" i="15"/>
  <c r="X1500" i="15"/>
  <c r="Y1500" i="15"/>
  <c r="Z1500" i="15"/>
  <c r="AA1500" i="15"/>
  <c r="P1501" i="15"/>
  <c r="Q1501" i="15"/>
  <c r="R1501" i="15"/>
  <c r="S1501" i="15"/>
  <c r="T1501" i="15"/>
  <c r="U1501" i="15"/>
  <c r="V1501" i="15"/>
  <c r="W1501" i="15"/>
  <c r="X1501" i="15"/>
  <c r="Y1501" i="15"/>
  <c r="Z1501" i="15"/>
  <c r="AA1501" i="15"/>
  <c r="P1502" i="15"/>
  <c r="Q1502" i="15"/>
  <c r="R1502" i="15"/>
  <c r="S1502" i="15"/>
  <c r="T1502" i="15"/>
  <c r="U1502" i="15"/>
  <c r="V1502" i="15"/>
  <c r="W1502" i="15"/>
  <c r="X1502" i="15"/>
  <c r="Y1502" i="15"/>
  <c r="Z1502" i="15"/>
  <c r="AA1502" i="15"/>
  <c r="P1503" i="15"/>
  <c r="Q1503" i="15"/>
  <c r="R1503" i="15"/>
  <c r="S1503" i="15"/>
  <c r="T1503" i="15"/>
  <c r="U1503" i="15"/>
  <c r="V1503" i="15"/>
  <c r="W1503" i="15"/>
  <c r="X1503" i="15"/>
  <c r="Y1503" i="15"/>
  <c r="Z1503" i="15"/>
  <c r="AA1503" i="15"/>
  <c r="P1504" i="15"/>
  <c r="Q1504" i="15"/>
  <c r="R1504" i="15"/>
  <c r="S1504" i="15"/>
  <c r="T1504" i="15"/>
  <c r="U1504" i="15"/>
  <c r="V1504" i="15"/>
  <c r="W1504" i="15"/>
  <c r="X1504" i="15"/>
  <c r="Y1504" i="15"/>
  <c r="Z1504" i="15"/>
  <c r="AA1504" i="15"/>
  <c r="P1505" i="15"/>
  <c r="Q1505" i="15"/>
  <c r="R1505" i="15"/>
  <c r="S1505" i="15"/>
  <c r="T1505" i="15"/>
  <c r="U1505" i="15"/>
  <c r="V1505" i="15"/>
  <c r="W1505" i="15"/>
  <c r="X1505" i="15"/>
  <c r="Y1505" i="15"/>
  <c r="Z1505" i="15"/>
  <c r="AA1505" i="15"/>
  <c r="P1506" i="15"/>
  <c r="Q1506" i="15"/>
  <c r="R1506" i="15"/>
  <c r="S1506" i="15"/>
  <c r="T1506" i="15"/>
  <c r="U1506" i="15"/>
  <c r="V1506" i="15"/>
  <c r="W1506" i="15"/>
  <c r="X1506" i="15"/>
  <c r="Y1506" i="15"/>
  <c r="Z1506" i="15"/>
  <c r="AA1506" i="15"/>
  <c r="P1507" i="15"/>
  <c r="Q1507" i="15"/>
  <c r="R1507" i="15"/>
  <c r="S1507" i="15"/>
  <c r="T1507" i="15"/>
  <c r="U1507" i="15"/>
  <c r="V1507" i="15"/>
  <c r="W1507" i="15"/>
  <c r="X1507" i="15"/>
  <c r="Y1507" i="15"/>
  <c r="Z1507" i="15"/>
  <c r="AA1507" i="15"/>
  <c r="P1508" i="15"/>
  <c r="Q1508" i="15"/>
  <c r="R1508" i="15"/>
  <c r="S1508" i="15"/>
  <c r="T1508" i="15"/>
  <c r="U1508" i="15"/>
  <c r="V1508" i="15"/>
  <c r="W1508" i="15"/>
  <c r="X1508" i="15"/>
  <c r="Y1508" i="15"/>
  <c r="Z1508" i="15"/>
  <c r="AA1508" i="15"/>
  <c r="P1509" i="15"/>
  <c r="Q1509" i="15"/>
  <c r="R1509" i="15"/>
  <c r="S1509" i="15"/>
  <c r="T1509" i="15"/>
  <c r="U1509" i="15"/>
  <c r="V1509" i="15"/>
  <c r="W1509" i="15"/>
  <c r="X1509" i="15"/>
  <c r="Y1509" i="15"/>
  <c r="Z1509" i="15"/>
  <c r="AA1509" i="15"/>
  <c r="P1510" i="15"/>
  <c r="Q1510" i="15"/>
  <c r="R1510" i="15"/>
  <c r="S1510" i="15"/>
  <c r="T1510" i="15"/>
  <c r="U1510" i="15"/>
  <c r="V1510" i="15"/>
  <c r="W1510" i="15"/>
  <c r="X1510" i="15"/>
  <c r="Y1510" i="15"/>
  <c r="Z1510" i="15"/>
  <c r="AA1510" i="15"/>
  <c r="P1511" i="15"/>
  <c r="Q1511" i="15"/>
  <c r="R1511" i="15"/>
  <c r="S1511" i="15"/>
  <c r="T1511" i="15"/>
  <c r="U1511" i="15"/>
  <c r="V1511" i="15"/>
  <c r="W1511" i="15"/>
  <c r="X1511" i="15"/>
  <c r="Y1511" i="15"/>
  <c r="Z1511" i="15"/>
  <c r="AA1511" i="15"/>
  <c r="P1512" i="15"/>
  <c r="Q1512" i="15"/>
  <c r="R1512" i="15"/>
  <c r="S1512" i="15"/>
  <c r="T1512" i="15"/>
  <c r="U1512" i="15"/>
  <c r="V1512" i="15"/>
  <c r="W1512" i="15"/>
  <c r="X1512" i="15"/>
  <c r="Y1512" i="15"/>
  <c r="Z1512" i="15"/>
  <c r="AA1512" i="15"/>
  <c r="P1513" i="15"/>
  <c r="Q1513" i="15"/>
  <c r="R1513" i="15"/>
  <c r="S1513" i="15"/>
  <c r="T1513" i="15"/>
  <c r="U1513" i="15"/>
  <c r="V1513" i="15"/>
  <c r="W1513" i="15"/>
  <c r="X1513" i="15"/>
  <c r="Y1513" i="15"/>
  <c r="Z1513" i="15"/>
  <c r="AA1513" i="15"/>
  <c r="P1514" i="15"/>
  <c r="Q1514" i="15"/>
  <c r="R1514" i="15"/>
  <c r="S1514" i="15"/>
  <c r="T1514" i="15"/>
  <c r="U1514" i="15"/>
  <c r="V1514" i="15"/>
  <c r="W1514" i="15"/>
  <c r="X1514" i="15"/>
  <c r="Y1514" i="15"/>
  <c r="Z1514" i="15"/>
  <c r="AA1514" i="15"/>
  <c r="P1515" i="15"/>
  <c r="Q1515" i="15"/>
  <c r="R1515" i="15"/>
  <c r="S1515" i="15"/>
  <c r="T1515" i="15"/>
  <c r="U1515" i="15"/>
  <c r="V1515" i="15"/>
  <c r="W1515" i="15"/>
  <c r="X1515" i="15"/>
  <c r="Y1515" i="15"/>
  <c r="Z1515" i="15"/>
  <c r="AA1515" i="15"/>
  <c r="P1516" i="15"/>
  <c r="Q1516" i="15"/>
  <c r="R1516" i="15"/>
  <c r="S1516" i="15"/>
  <c r="T1516" i="15"/>
  <c r="U1516" i="15"/>
  <c r="V1516" i="15"/>
  <c r="W1516" i="15"/>
  <c r="X1516" i="15"/>
  <c r="Y1516" i="15"/>
  <c r="Z1516" i="15"/>
  <c r="AA1516" i="15"/>
  <c r="P1517" i="15"/>
  <c r="Q1517" i="15"/>
  <c r="R1517" i="15"/>
  <c r="S1517" i="15"/>
  <c r="T1517" i="15"/>
  <c r="U1517" i="15"/>
  <c r="V1517" i="15"/>
  <c r="W1517" i="15"/>
  <c r="X1517" i="15"/>
  <c r="Y1517" i="15"/>
  <c r="Z1517" i="15"/>
  <c r="AA1517" i="15"/>
  <c r="P1518" i="15"/>
  <c r="Q1518" i="15"/>
  <c r="R1518" i="15"/>
  <c r="S1518" i="15"/>
  <c r="T1518" i="15"/>
  <c r="U1518" i="15"/>
  <c r="V1518" i="15"/>
  <c r="W1518" i="15"/>
  <c r="X1518" i="15"/>
  <c r="Y1518" i="15"/>
  <c r="Z1518" i="15"/>
  <c r="AA1518" i="15"/>
  <c r="P1519" i="15"/>
  <c r="Q1519" i="15"/>
  <c r="R1519" i="15"/>
  <c r="S1519" i="15"/>
  <c r="T1519" i="15"/>
  <c r="U1519" i="15"/>
  <c r="V1519" i="15"/>
  <c r="W1519" i="15"/>
  <c r="X1519" i="15"/>
  <c r="Y1519" i="15"/>
  <c r="Z1519" i="15"/>
  <c r="AA1519" i="15"/>
  <c r="P1520" i="15"/>
  <c r="Q1520" i="15"/>
  <c r="R1520" i="15"/>
  <c r="S1520" i="15"/>
  <c r="T1520" i="15"/>
  <c r="U1520" i="15"/>
  <c r="V1520" i="15"/>
  <c r="W1520" i="15"/>
  <c r="X1520" i="15"/>
  <c r="Y1520" i="15"/>
  <c r="Z1520" i="15"/>
  <c r="AA1520" i="15"/>
  <c r="P1521" i="15"/>
  <c r="Q1521" i="15"/>
  <c r="R1521" i="15"/>
  <c r="S1521" i="15"/>
  <c r="T1521" i="15"/>
  <c r="U1521" i="15"/>
  <c r="V1521" i="15"/>
  <c r="W1521" i="15"/>
  <c r="X1521" i="15"/>
  <c r="Y1521" i="15"/>
  <c r="Z1521" i="15"/>
  <c r="AA1521" i="15"/>
  <c r="P1522" i="15"/>
  <c r="Q1522" i="15"/>
  <c r="R1522" i="15"/>
  <c r="S1522" i="15"/>
  <c r="T1522" i="15"/>
  <c r="U1522" i="15"/>
  <c r="V1522" i="15"/>
  <c r="W1522" i="15"/>
  <c r="X1522" i="15"/>
  <c r="Y1522" i="15"/>
  <c r="Z1522" i="15"/>
  <c r="AA1522" i="15"/>
  <c r="P1523" i="15"/>
  <c r="Q1523" i="15"/>
  <c r="R1523" i="15"/>
  <c r="S1523" i="15"/>
  <c r="T1523" i="15"/>
  <c r="U1523" i="15"/>
  <c r="V1523" i="15"/>
  <c r="W1523" i="15"/>
  <c r="X1523" i="15"/>
  <c r="Y1523" i="15"/>
  <c r="Z1523" i="15"/>
  <c r="AA1523" i="15"/>
  <c r="P1524" i="15"/>
  <c r="Q1524" i="15"/>
  <c r="R1524" i="15"/>
  <c r="S1524" i="15"/>
  <c r="T1524" i="15"/>
  <c r="U1524" i="15"/>
  <c r="V1524" i="15"/>
  <c r="W1524" i="15"/>
  <c r="X1524" i="15"/>
  <c r="Y1524" i="15"/>
  <c r="Z1524" i="15"/>
  <c r="AA1524" i="15"/>
  <c r="P1525" i="15"/>
  <c r="Q1525" i="15"/>
  <c r="R1525" i="15"/>
  <c r="S1525" i="15"/>
  <c r="T1525" i="15"/>
  <c r="U1525" i="15"/>
  <c r="V1525" i="15"/>
  <c r="W1525" i="15"/>
  <c r="X1525" i="15"/>
  <c r="Y1525" i="15"/>
  <c r="Z1525" i="15"/>
  <c r="AA1525" i="15"/>
  <c r="P1526" i="15"/>
  <c r="Q1526" i="15"/>
  <c r="R1526" i="15"/>
  <c r="S1526" i="15"/>
  <c r="T1526" i="15"/>
  <c r="U1526" i="15"/>
  <c r="V1526" i="15"/>
  <c r="W1526" i="15"/>
  <c r="X1526" i="15"/>
  <c r="Y1526" i="15"/>
  <c r="Z1526" i="15"/>
  <c r="AA1526" i="15"/>
  <c r="P1527" i="15"/>
  <c r="Q1527" i="15"/>
  <c r="R1527" i="15"/>
  <c r="S1527" i="15"/>
  <c r="T1527" i="15"/>
  <c r="U1527" i="15"/>
  <c r="V1527" i="15"/>
  <c r="W1527" i="15"/>
  <c r="X1527" i="15"/>
  <c r="Y1527" i="15"/>
  <c r="Z1527" i="15"/>
  <c r="AA1527" i="15"/>
  <c r="P2145" i="15"/>
  <c r="Q2145" i="15"/>
  <c r="R2145" i="15"/>
  <c r="S2145" i="15"/>
  <c r="T2145" i="15"/>
  <c r="U2145" i="15"/>
  <c r="V2145" i="15"/>
  <c r="W2145" i="15"/>
  <c r="X2145" i="15"/>
  <c r="Y2145" i="15"/>
  <c r="Z2145" i="15"/>
  <c r="AA2145" i="15"/>
  <c r="P2146" i="15"/>
  <c r="Q2146" i="15"/>
  <c r="R2146" i="15"/>
  <c r="S2146" i="15"/>
  <c r="T2146" i="15"/>
  <c r="U2146" i="15"/>
  <c r="V2146" i="15"/>
  <c r="W2146" i="15"/>
  <c r="X2146" i="15"/>
  <c r="Y2146" i="15"/>
  <c r="Z2146" i="15"/>
  <c r="AA2146" i="15"/>
  <c r="P2147" i="15"/>
  <c r="Q2147" i="15"/>
  <c r="R2147" i="15"/>
  <c r="S2147" i="15"/>
  <c r="T2147" i="15"/>
  <c r="U2147" i="15"/>
  <c r="V2147" i="15"/>
  <c r="W2147" i="15"/>
  <c r="X2147" i="15"/>
  <c r="Y2147" i="15"/>
  <c r="Z2147" i="15"/>
  <c r="AA2147" i="15"/>
  <c r="P2148" i="15"/>
  <c r="Q2148" i="15"/>
  <c r="R2148" i="15"/>
  <c r="S2148" i="15"/>
  <c r="T2148" i="15"/>
  <c r="U2148" i="15"/>
  <c r="V2148" i="15"/>
  <c r="W2148" i="15"/>
  <c r="X2148" i="15"/>
  <c r="Y2148" i="15"/>
  <c r="Z2148" i="15"/>
  <c r="AA2148" i="15"/>
  <c r="P2149" i="15"/>
  <c r="Q2149" i="15"/>
  <c r="R2149" i="15"/>
  <c r="S2149" i="15"/>
  <c r="T2149" i="15"/>
  <c r="U2149" i="15"/>
  <c r="V2149" i="15"/>
  <c r="W2149" i="15"/>
  <c r="X2149" i="15"/>
  <c r="Y2149" i="15"/>
  <c r="Z2149" i="15"/>
  <c r="AA2149" i="15"/>
  <c r="P2150" i="15"/>
  <c r="Q2150" i="15"/>
  <c r="R2150" i="15"/>
  <c r="S2150" i="15"/>
  <c r="T2150" i="15"/>
  <c r="U2150" i="15"/>
  <c r="V2150" i="15"/>
  <c r="W2150" i="15"/>
  <c r="X2150" i="15"/>
  <c r="Y2150" i="15"/>
  <c r="Z2150" i="15"/>
  <c r="AA2150" i="15"/>
  <c r="P2151" i="15"/>
  <c r="Q2151" i="15"/>
  <c r="R2151" i="15"/>
  <c r="S2151" i="15"/>
  <c r="T2151" i="15"/>
  <c r="U2151" i="15"/>
  <c r="V2151" i="15"/>
  <c r="W2151" i="15"/>
  <c r="X2151" i="15"/>
  <c r="Y2151" i="15"/>
  <c r="Z2151" i="15"/>
  <c r="AA2151" i="15"/>
  <c r="P2152" i="15"/>
  <c r="Q2152" i="15"/>
  <c r="R2152" i="15"/>
  <c r="S2152" i="15"/>
  <c r="T2152" i="15"/>
  <c r="U2152" i="15"/>
  <c r="V2152" i="15"/>
  <c r="W2152" i="15"/>
  <c r="X2152" i="15"/>
  <c r="Y2152" i="15"/>
  <c r="Z2152" i="15"/>
  <c r="AA2152" i="15"/>
  <c r="P2153" i="15"/>
  <c r="Q2153" i="15"/>
  <c r="R2153" i="15"/>
  <c r="S2153" i="15"/>
  <c r="T2153" i="15"/>
  <c r="U2153" i="15"/>
  <c r="V2153" i="15"/>
  <c r="W2153" i="15"/>
  <c r="X2153" i="15"/>
  <c r="Y2153" i="15"/>
  <c r="Z2153" i="15"/>
  <c r="AA2153" i="15"/>
  <c r="P2154" i="15"/>
  <c r="Q2154" i="15"/>
  <c r="R2154" i="15"/>
  <c r="S2154" i="15"/>
  <c r="T2154" i="15"/>
  <c r="U2154" i="15"/>
  <c r="V2154" i="15"/>
  <c r="W2154" i="15"/>
  <c r="X2154" i="15"/>
  <c r="Y2154" i="15"/>
  <c r="Z2154" i="15"/>
  <c r="AA2154" i="15"/>
  <c r="P2155" i="15"/>
  <c r="Q2155" i="15"/>
  <c r="R2155" i="15"/>
  <c r="S2155" i="15"/>
  <c r="T2155" i="15"/>
  <c r="U2155" i="15"/>
  <c r="V2155" i="15"/>
  <c r="W2155" i="15"/>
  <c r="X2155" i="15"/>
  <c r="Y2155" i="15"/>
  <c r="Z2155" i="15"/>
  <c r="AA2155" i="15"/>
  <c r="P2156" i="15"/>
  <c r="Q2156" i="15"/>
  <c r="R2156" i="15"/>
  <c r="S2156" i="15"/>
  <c r="T2156" i="15"/>
  <c r="U2156" i="15"/>
  <c r="V2156" i="15"/>
  <c r="W2156" i="15"/>
  <c r="X2156" i="15"/>
  <c r="Y2156" i="15"/>
  <c r="Z2156" i="15"/>
  <c r="AA2156" i="15"/>
  <c r="P2157" i="15"/>
  <c r="Q2157" i="15"/>
  <c r="R2157" i="15"/>
  <c r="S2157" i="15"/>
  <c r="T2157" i="15"/>
  <c r="U2157" i="15"/>
  <c r="V2157" i="15"/>
  <c r="W2157" i="15"/>
  <c r="X2157" i="15"/>
  <c r="Y2157" i="15"/>
  <c r="Z2157" i="15"/>
  <c r="AA2157" i="15"/>
  <c r="P2158" i="15"/>
  <c r="Q2158" i="15"/>
  <c r="R2158" i="15"/>
  <c r="S2158" i="15"/>
  <c r="T2158" i="15"/>
  <c r="U2158" i="15"/>
  <c r="V2158" i="15"/>
  <c r="W2158" i="15"/>
  <c r="X2158" i="15"/>
  <c r="Y2158" i="15"/>
  <c r="Z2158" i="15"/>
  <c r="AA2158" i="15"/>
  <c r="P2159" i="15"/>
  <c r="Q2159" i="15"/>
  <c r="R2159" i="15"/>
  <c r="S2159" i="15"/>
  <c r="T2159" i="15"/>
  <c r="U2159" i="15"/>
  <c r="V2159" i="15"/>
  <c r="W2159" i="15"/>
  <c r="X2159" i="15"/>
  <c r="Y2159" i="15"/>
  <c r="Z2159" i="15"/>
  <c r="AA2159" i="15"/>
  <c r="P2160" i="15"/>
  <c r="Q2160" i="15"/>
  <c r="R2160" i="15"/>
  <c r="S2160" i="15"/>
  <c r="T2160" i="15"/>
  <c r="U2160" i="15"/>
  <c r="V2160" i="15"/>
  <c r="W2160" i="15"/>
  <c r="X2160" i="15"/>
  <c r="Y2160" i="15"/>
  <c r="Z2160" i="15"/>
  <c r="AA2160" i="15"/>
  <c r="P2161" i="15"/>
  <c r="Q2161" i="15"/>
  <c r="R2161" i="15"/>
  <c r="S2161" i="15"/>
  <c r="T2161" i="15"/>
  <c r="U2161" i="15"/>
  <c r="V2161" i="15"/>
  <c r="W2161" i="15"/>
  <c r="X2161" i="15"/>
  <c r="Y2161" i="15"/>
  <c r="Z2161" i="15"/>
  <c r="AA2161" i="15"/>
  <c r="P2162" i="15"/>
  <c r="Q2162" i="15"/>
  <c r="R2162" i="15"/>
  <c r="S2162" i="15"/>
  <c r="T2162" i="15"/>
  <c r="U2162" i="15"/>
  <c r="V2162" i="15"/>
  <c r="W2162" i="15"/>
  <c r="X2162" i="15"/>
  <c r="Y2162" i="15"/>
  <c r="Z2162" i="15"/>
  <c r="AA2162" i="15"/>
  <c r="P2163" i="15"/>
  <c r="Q2163" i="15"/>
  <c r="R2163" i="15"/>
  <c r="S2163" i="15"/>
  <c r="T2163" i="15"/>
  <c r="U2163" i="15"/>
  <c r="V2163" i="15"/>
  <c r="W2163" i="15"/>
  <c r="X2163" i="15"/>
  <c r="Y2163" i="15"/>
  <c r="Z2163" i="15"/>
  <c r="AA2163" i="15"/>
  <c r="P2164" i="15"/>
  <c r="Q2164" i="15"/>
  <c r="R2164" i="15"/>
  <c r="S2164" i="15"/>
  <c r="T2164" i="15"/>
  <c r="U2164" i="15"/>
  <c r="V2164" i="15"/>
  <c r="W2164" i="15"/>
  <c r="X2164" i="15"/>
  <c r="Y2164" i="15"/>
  <c r="Z2164" i="15"/>
  <c r="AA2164" i="15"/>
  <c r="P2165" i="15"/>
  <c r="Q2165" i="15"/>
  <c r="R2165" i="15"/>
  <c r="S2165" i="15"/>
  <c r="T2165" i="15"/>
  <c r="U2165" i="15"/>
  <c r="V2165" i="15"/>
  <c r="W2165" i="15"/>
  <c r="X2165" i="15"/>
  <c r="Y2165" i="15"/>
  <c r="Z2165" i="15"/>
  <c r="AA2165" i="15"/>
  <c r="P2166" i="15"/>
  <c r="Q2166" i="15"/>
  <c r="R2166" i="15"/>
  <c r="S2166" i="15"/>
  <c r="T2166" i="15"/>
  <c r="U2166" i="15"/>
  <c r="V2166" i="15"/>
  <c r="W2166" i="15"/>
  <c r="X2166" i="15"/>
  <c r="Y2166" i="15"/>
  <c r="Z2166" i="15"/>
  <c r="AA2166" i="15"/>
  <c r="P2167" i="15"/>
  <c r="Q2167" i="15"/>
  <c r="R2167" i="15"/>
  <c r="S2167" i="15"/>
  <c r="T2167" i="15"/>
  <c r="U2167" i="15"/>
  <c r="V2167" i="15"/>
  <c r="W2167" i="15"/>
  <c r="X2167" i="15"/>
  <c r="Y2167" i="15"/>
  <c r="Z2167" i="15"/>
  <c r="AA2167" i="15"/>
  <c r="P2168" i="15"/>
  <c r="Q2168" i="15"/>
  <c r="R2168" i="15"/>
  <c r="S2168" i="15"/>
  <c r="T2168" i="15"/>
  <c r="U2168" i="15"/>
  <c r="V2168" i="15"/>
  <c r="W2168" i="15"/>
  <c r="X2168" i="15"/>
  <c r="Y2168" i="15"/>
  <c r="Z2168" i="15"/>
  <c r="AA2168" i="15"/>
  <c r="P2169" i="15"/>
  <c r="Q2169" i="15"/>
  <c r="R2169" i="15"/>
  <c r="S2169" i="15"/>
  <c r="T2169" i="15"/>
  <c r="U2169" i="15"/>
  <c r="V2169" i="15"/>
  <c r="W2169" i="15"/>
  <c r="X2169" i="15"/>
  <c r="Y2169" i="15"/>
  <c r="Z2169" i="15"/>
  <c r="AA2169" i="15"/>
  <c r="P2170" i="15"/>
  <c r="Q2170" i="15"/>
  <c r="R2170" i="15"/>
  <c r="S2170" i="15"/>
  <c r="T2170" i="15"/>
  <c r="U2170" i="15"/>
  <c r="V2170" i="15"/>
  <c r="W2170" i="15"/>
  <c r="X2170" i="15"/>
  <c r="Y2170" i="15"/>
  <c r="Z2170" i="15"/>
  <c r="AA2170" i="15"/>
  <c r="P2171" i="15"/>
  <c r="Q2171" i="15"/>
  <c r="R2171" i="15"/>
  <c r="S2171" i="15"/>
  <c r="T2171" i="15"/>
  <c r="U2171" i="15"/>
  <c r="V2171" i="15"/>
  <c r="W2171" i="15"/>
  <c r="X2171" i="15"/>
  <c r="Y2171" i="15"/>
  <c r="Z2171" i="15"/>
  <c r="AA2171" i="15"/>
  <c r="P2172" i="15"/>
  <c r="Q2172" i="15"/>
  <c r="R2172" i="15"/>
  <c r="S2172" i="15"/>
  <c r="T2172" i="15"/>
  <c r="U2172" i="15"/>
  <c r="V2172" i="15"/>
  <c r="W2172" i="15"/>
  <c r="X2172" i="15"/>
  <c r="Y2172" i="15"/>
  <c r="Z2172" i="15"/>
  <c r="AA2172" i="15"/>
  <c r="P2173" i="15"/>
  <c r="Q2173" i="15"/>
  <c r="R2173" i="15"/>
  <c r="S2173" i="15"/>
  <c r="T2173" i="15"/>
  <c r="U2173" i="15"/>
  <c r="V2173" i="15"/>
  <c r="W2173" i="15"/>
  <c r="X2173" i="15"/>
  <c r="Y2173" i="15"/>
  <c r="Z2173" i="15"/>
  <c r="AA2173" i="15"/>
  <c r="P2174" i="15"/>
  <c r="Q2174" i="15"/>
  <c r="R2174" i="15"/>
  <c r="S2174" i="15"/>
  <c r="T2174" i="15"/>
  <c r="U2174" i="15"/>
  <c r="V2174" i="15"/>
  <c r="W2174" i="15"/>
  <c r="X2174" i="15"/>
  <c r="Y2174" i="15"/>
  <c r="Z2174" i="15"/>
  <c r="AA2174" i="15"/>
  <c r="P2175" i="15"/>
  <c r="Q2175" i="15"/>
  <c r="R2175" i="15"/>
  <c r="S2175" i="15"/>
  <c r="T2175" i="15"/>
  <c r="U2175" i="15"/>
  <c r="V2175" i="15"/>
  <c r="W2175" i="15"/>
  <c r="X2175" i="15"/>
  <c r="Y2175" i="15"/>
  <c r="Z2175" i="15"/>
  <c r="AA2175" i="15"/>
  <c r="P2176" i="15"/>
  <c r="Q2176" i="15"/>
  <c r="R2176" i="15"/>
  <c r="S2176" i="15"/>
  <c r="T2176" i="15"/>
  <c r="U2176" i="15"/>
  <c r="V2176" i="15"/>
  <c r="W2176" i="15"/>
  <c r="X2176" i="15"/>
  <c r="Y2176" i="15"/>
  <c r="Z2176" i="15"/>
  <c r="AA2176" i="15"/>
  <c r="P2177" i="15"/>
  <c r="Q2177" i="15"/>
  <c r="R2177" i="15"/>
  <c r="S2177" i="15"/>
  <c r="T2177" i="15"/>
  <c r="U2177" i="15"/>
  <c r="V2177" i="15"/>
  <c r="W2177" i="15"/>
  <c r="X2177" i="15"/>
  <c r="Y2177" i="15"/>
  <c r="Z2177" i="15"/>
  <c r="AA2177" i="15"/>
  <c r="P2178" i="15"/>
  <c r="Q2178" i="15"/>
  <c r="R2178" i="15"/>
  <c r="S2178" i="15"/>
  <c r="T2178" i="15"/>
  <c r="U2178" i="15"/>
  <c r="V2178" i="15"/>
  <c r="W2178" i="15"/>
  <c r="X2178" i="15"/>
  <c r="Y2178" i="15"/>
  <c r="Z2178" i="15"/>
  <c r="AA2178" i="15"/>
  <c r="P2179" i="15"/>
  <c r="Q2179" i="15"/>
  <c r="R2179" i="15"/>
  <c r="S2179" i="15"/>
  <c r="T2179" i="15"/>
  <c r="U2179" i="15"/>
  <c r="V2179" i="15"/>
  <c r="W2179" i="15"/>
  <c r="X2179" i="15"/>
  <c r="Y2179" i="15"/>
  <c r="Z2179" i="15"/>
  <c r="AA2179" i="15"/>
  <c r="P2180" i="15"/>
  <c r="Q2180" i="15"/>
  <c r="R2180" i="15"/>
  <c r="S2180" i="15"/>
  <c r="T2180" i="15"/>
  <c r="U2180" i="15"/>
  <c r="V2180" i="15"/>
  <c r="W2180" i="15"/>
  <c r="X2180" i="15"/>
  <c r="Y2180" i="15"/>
  <c r="Z2180" i="15"/>
  <c r="AA2180" i="15"/>
  <c r="P2181" i="15"/>
  <c r="Q2181" i="15"/>
  <c r="R2181" i="15"/>
  <c r="S2181" i="15"/>
  <c r="T2181" i="15"/>
  <c r="U2181" i="15"/>
  <c r="V2181" i="15"/>
  <c r="W2181" i="15"/>
  <c r="X2181" i="15"/>
  <c r="Y2181" i="15"/>
  <c r="Z2181" i="15"/>
  <c r="AA2181" i="15"/>
  <c r="P2182" i="15"/>
  <c r="Q2182" i="15"/>
  <c r="R2182" i="15"/>
  <c r="S2182" i="15"/>
  <c r="T2182" i="15"/>
  <c r="U2182" i="15"/>
  <c r="V2182" i="15"/>
  <c r="W2182" i="15"/>
  <c r="X2182" i="15"/>
  <c r="Y2182" i="15"/>
  <c r="Z2182" i="15"/>
  <c r="AA2182" i="15"/>
  <c r="P2183" i="15"/>
  <c r="Q2183" i="15"/>
  <c r="R2183" i="15"/>
  <c r="S2183" i="15"/>
  <c r="T2183" i="15"/>
  <c r="U2183" i="15"/>
  <c r="V2183" i="15"/>
  <c r="W2183" i="15"/>
  <c r="X2183" i="15"/>
  <c r="Y2183" i="15"/>
  <c r="Z2183" i="15"/>
  <c r="AA2183" i="15"/>
  <c r="P2184" i="15"/>
  <c r="Q2184" i="15"/>
  <c r="R2184" i="15"/>
  <c r="S2184" i="15"/>
  <c r="T2184" i="15"/>
  <c r="U2184" i="15"/>
  <c r="V2184" i="15"/>
  <c r="W2184" i="15"/>
  <c r="X2184" i="15"/>
  <c r="Y2184" i="15"/>
  <c r="Z2184" i="15"/>
  <c r="AA2184" i="15"/>
  <c r="P2185" i="15"/>
  <c r="Q2185" i="15"/>
  <c r="R2185" i="15"/>
  <c r="S2185" i="15"/>
  <c r="T2185" i="15"/>
  <c r="U2185" i="15"/>
  <c r="V2185" i="15"/>
  <c r="W2185" i="15"/>
  <c r="X2185" i="15"/>
  <c r="Y2185" i="15"/>
  <c r="Z2185" i="15"/>
  <c r="AA2185" i="15"/>
  <c r="P2186" i="15"/>
  <c r="Q2186" i="15"/>
  <c r="R2186" i="15"/>
  <c r="S2186" i="15"/>
  <c r="T2186" i="15"/>
  <c r="U2186" i="15"/>
  <c r="V2186" i="15"/>
  <c r="W2186" i="15"/>
  <c r="X2186" i="15"/>
  <c r="Y2186" i="15"/>
  <c r="Z2186" i="15"/>
  <c r="AA2186" i="15"/>
  <c r="P2187" i="15"/>
  <c r="Q2187" i="15"/>
  <c r="R2187" i="15"/>
  <c r="S2187" i="15"/>
  <c r="T2187" i="15"/>
  <c r="U2187" i="15"/>
  <c r="V2187" i="15"/>
  <c r="W2187" i="15"/>
  <c r="X2187" i="15"/>
  <c r="Y2187" i="15"/>
  <c r="Z2187" i="15"/>
  <c r="AA2187" i="15"/>
  <c r="P2188" i="15"/>
  <c r="Q2188" i="15"/>
  <c r="R2188" i="15"/>
  <c r="S2188" i="15"/>
  <c r="T2188" i="15"/>
  <c r="U2188" i="15"/>
  <c r="V2188" i="15"/>
  <c r="W2188" i="15"/>
  <c r="X2188" i="15"/>
  <c r="Y2188" i="15"/>
  <c r="Z2188" i="15"/>
  <c r="AA2188" i="15"/>
  <c r="P2189" i="15"/>
  <c r="Q2189" i="15"/>
  <c r="R2189" i="15"/>
  <c r="S2189" i="15"/>
  <c r="T2189" i="15"/>
  <c r="U2189" i="15"/>
  <c r="V2189" i="15"/>
  <c r="W2189" i="15"/>
  <c r="X2189" i="15"/>
  <c r="Y2189" i="15"/>
  <c r="Z2189" i="15"/>
  <c r="AA2189" i="15"/>
  <c r="P2190" i="15"/>
  <c r="Q2190" i="15"/>
  <c r="R2190" i="15"/>
  <c r="S2190" i="15"/>
  <c r="T2190" i="15"/>
  <c r="U2190" i="15"/>
  <c r="V2190" i="15"/>
  <c r="W2190" i="15"/>
  <c r="X2190" i="15"/>
  <c r="Y2190" i="15"/>
  <c r="Z2190" i="15"/>
  <c r="AA2190" i="15"/>
  <c r="P2191" i="15"/>
  <c r="Q2191" i="15"/>
  <c r="R2191" i="15"/>
  <c r="S2191" i="15"/>
  <c r="T2191" i="15"/>
  <c r="U2191" i="15"/>
  <c r="V2191" i="15"/>
  <c r="W2191" i="15"/>
  <c r="X2191" i="15"/>
  <c r="Y2191" i="15"/>
  <c r="Z2191" i="15"/>
  <c r="AA2191" i="15"/>
  <c r="P2192" i="15"/>
  <c r="Q2192" i="15"/>
  <c r="R2192" i="15"/>
  <c r="S2192" i="15"/>
  <c r="T2192" i="15"/>
  <c r="U2192" i="15"/>
  <c r="V2192" i="15"/>
  <c r="W2192" i="15"/>
  <c r="X2192" i="15"/>
  <c r="Y2192" i="15"/>
  <c r="Z2192" i="15"/>
  <c r="AA2192" i="15"/>
  <c r="P2193" i="15"/>
  <c r="Q2193" i="15"/>
  <c r="R2193" i="15"/>
  <c r="S2193" i="15"/>
  <c r="T2193" i="15"/>
  <c r="U2193" i="15"/>
  <c r="V2193" i="15"/>
  <c r="W2193" i="15"/>
  <c r="X2193" i="15"/>
  <c r="Y2193" i="15"/>
  <c r="Z2193" i="15"/>
  <c r="AA2193" i="15"/>
  <c r="P2194" i="15"/>
  <c r="Q2194" i="15"/>
  <c r="R2194" i="15"/>
  <c r="S2194" i="15"/>
  <c r="T2194" i="15"/>
  <c r="U2194" i="15"/>
  <c r="V2194" i="15"/>
  <c r="W2194" i="15"/>
  <c r="X2194" i="15"/>
  <c r="Y2194" i="15"/>
  <c r="Z2194" i="15"/>
  <c r="AA2194" i="15"/>
  <c r="P2195" i="15"/>
  <c r="Q2195" i="15"/>
  <c r="R2195" i="15"/>
  <c r="S2195" i="15"/>
  <c r="T2195" i="15"/>
  <c r="U2195" i="15"/>
  <c r="V2195" i="15"/>
  <c r="W2195" i="15"/>
  <c r="X2195" i="15"/>
  <c r="Y2195" i="15"/>
  <c r="Z2195" i="15"/>
  <c r="AA2195" i="15"/>
  <c r="P2196" i="15"/>
  <c r="Q2196" i="15"/>
  <c r="R2196" i="15"/>
  <c r="S2196" i="15"/>
  <c r="T2196" i="15"/>
  <c r="U2196" i="15"/>
  <c r="V2196" i="15"/>
  <c r="W2196" i="15"/>
  <c r="X2196" i="15"/>
  <c r="Y2196" i="15"/>
  <c r="Z2196" i="15"/>
  <c r="AA2196" i="15"/>
  <c r="P2197" i="15"/>
  <c r="Q2197" i="15"/>
  <c r="R2197" i="15"/>
  <c r="S2197" i="15"/>
  <c r="T2197" i="15"/>
  <c r="U2197" i="15"/>
  <c r="V2197" i="15"/>
  <c r="W2197" i="15"/>
  <c r="X2197" i="15"/>
  <c r="Y2197" i="15"/>
  <c r="Z2197" i="15"/>
  <c r="AA2197" i="15"/>
  <c r="P2198" i="15"/>
  <c r="Q2198" i="15"/>
  <c r="R2198" i="15"/>
  <c r="S2198" i="15"/>
  <c r="T2198" i="15"/>
  <c r="U2198" i="15"/>
  <c r="V2198" i="15"/>
  <c r="W2198" i="15"/>
  <c r="X2198" i="15"/>
  <c r="Y2198" i="15"/>
  <c r="Z2198" i="15"/>
  <c r="AA2198" i="15"/>
  <c r="P2199" i="15"/>
  <c r="Q2199" i="15"/>
  <c r="R2199" i="15"/>
  <c r="S2199" i="15"/>
  <c r="T2199" i="15"/>
  <c r="U2199" i="15"/>
  <c r="V2199" i="15"/>
  <c r="W2199" i="15"/>
  <c r="X2199" i="15"/>
  <c r="Y2199" i="15"/>
  <c r="Z2199" i="15"/>
  <c r="AA2199" i="15"/>
  <c r="P2200" i="15"/>
  <c r="Q2200" i="15"/>
  <c r="R2200" i="15"/>
  <c r="S2200" i="15"/>
  <c r="T2200" i="15"/>
  <c r="U2200" i="15"/>
  <c r="V2200" i="15"/>
  <c r="W2200" i="15"/>
  <c r="X2200" i="15"/>
  <c r="Y2200" i="15"/>
  <c r="Z2200" i="15"/>
  <c r="AA2200" i="15"/>
  <c r="P2201" i="15"/>
  <c r="Q2201" i="15"/>
  <c r="R2201" i="15"/>
  <c r="S2201" i="15"/>
  <c r="T2201" i="15"/>
  <c r="U2201" i="15"/>
  <c r="V2201" i="15"/>
  <c r="W2201" i="15"/>
  <c r="X2201" i="15"/>
  <c r="Y2201" i="15"/>
  <c r="Z2201" i="15"/>
  <c r="AA2201" i="15"/>
  <c r="P2202" i="15"/>
  <c r="Q2202" i="15"/>
  <c r="R2202" i="15"/>
  <c r="S2202" i="15"/>
  <c r="T2202" i="15"/>
  <c r="U2202" i="15"/>
  <c r="V2202" i="15"/>
  <c r="W2202" i="15"/>
  <c r="X2202" i="15"/>
  <c r="Y2202" i="15"/>
  <c r="Z2202" i="15"/>
  <c r="AA2202" i="15"/>
  <c r="P2203" i="15"/>
  <c r="Q2203" i="15"/>
  <c r="R2203" i="15"/>
  <c r="S2203" i="15"/>
  <c r="T2203" i="15"/>
  <c r="U2203" i="15"/>
  <c r="V2203" i="15"/>
  <c r="W2203" i="15"/>
  <c r="X2203" i="15"/>
  <c r="Y2203" i="15"/>
  <c r="Z2203" i="15"/>
  <c r="AA2203" i="15"/>
  <c r="P2204" i="15"/>
  <c r="Q2204" i="15"/>
  <c r="R2204" i="15"/>
  <c r="S2204" i="15"/>
  <c r="T2204" i="15"/>
  <c r="U2204" i="15"/>
  <c r="V2204" i="15"/>
  <c r="W2204" i="15"/>
  <c r="X2204" i="15"/>
  <c r="Y2204" i="15"/>
  <c r="Z2204" i="15"/>
  <c r="AA2204" i="15"/>
  <c r="P2205" i="15"/>
  <c r="Q2205" i="15"/>
  <c r="R2205" i="15"/>
  <c r="S2205" i="15"/>
  <c r="T2205" i="15"/>
  <c r="U2205" i="15"/>
  <c r="V2205" i="15"/>
  <c r="W2205" i="15"/>
  <c r="X2205" i="15"/>
  <c r="Y2205" i="15"/>
  <c r="Z2205" i="15"/>
  <c r="AA2205" i="15"/>
  <c r="P2206" i="15"/>
  <c r="Q2206" i="15"/>
  <c r="R2206" i="15"/>
  <c r="S2206" i="15"/>
  <c r="T2206" i="15"/>
  <c r="U2206" i="15"/>
  <c r="V2206" i="15"/>
  <c r="W2206" i="15"/>
  <c r="X2206" i="15"/>
  <c r="Y2206" i="15"/>
  <c r="Z2206" i="15"/>
  <c r="AA2206" i="15"/>
  <c r="P2207" i="15"/>
  <c r="Q2207" i="15"/>
  <c r="R2207" i="15"/>
  <c r="S2207" i="15"/>
  <c r="T2207" i="15"/>
  <c r="U2207" i="15"/>
  <c r="V2207" i="15"/>
  <c r="W2207" i="15"/>
  <c r="X2207" i="15"/>
  <c r="Y2207" i="15"/>
  <c r="Z2207" i="15"/>
  <c r="AA2207" i="15"/>
  <c r="P2208" i="15"/>
  <c r="Q2208" i="15"/>
  <c r="R2208" i="15"/>
  <c r="S2208" i="15"/>
  <c r="T2208" i="15"/>
  <c r="U2208" i="15"/>
  <c r="V2208" i="15"/>
  <c r="W2208" i="15"/>
  <c r="X2208" i="15"/>
  <c r="Y2208" i="15"/>
  <c r="Z2208" i="15"/>
  <c r="AA2208" i="15"/>
  <c r="P2209" i="15"/>
  <c r="Q2209" i="15"/>
  <c r="R2209" i="15"/>
  <c r="S2209" i="15"/>
  <c r="T2209" i="15"/>
  <c r="U2209" i="15"/>
  <c r="V2209" i="15"/>
  <c r="W2209" i="15"/>
  <c r="X2209" i="15"/>
  <c r="Y2209" i="15"/>
  <c r="Z2209" i="15"/>
  <c r="AA2209" i="15"/>
  <c r="P2210" i="15"/>
  <c r="Q2210" i="15"/>
  <c r="R2210" i="15"/>
  <c r="S2210" i="15"/>
  <c r="T2210" i="15"/>
  <c r="U2210" i="15"/>
  <c r="V2210" i="15"/>
  <c r="W2210" i="15"/>
  <c r="X2210" i="15"/>
  <c r="Y2210" i="15"/>
  <c r="Z2210" i="15"/>
  <c r="AA2210" i="15"/>
  <c r="P2211" i="15"/>
  <c r="Q2211" i="15"/>
  <c r="R2211" i="15"/>
  <c r="S2211" i="15"/>
  <c r="T2211" i="15"/>
  <c r="U2211" i="15"/>
  <c r="V2211" i="15"/>
  <c r="W2211" i="15"/>
  <c r="X2211" i="15"/>
  <c r="Y2211" i="15"/>
  <c r="Z2211" i="15"/>
  <c r="AA2211" i="15"/>
  <c r="P2212" i="15"/>
  <c r="Q2212" i="15"/>
  <c r="R2212" i="15"/>
  <c r="S2212" i="15"/>
  <c r="T2212" i="15"/>
  <c r="U2212" i="15"/>
  <c r="V2212" i="15"/>
  <c r="W2212" i="15"/>
  <c r="X2212" i="15"/>
  <c r="Y2212" i="15"/>
  <c r="Z2212" i="15"/>
  <c r="AA2212" i="15"/>
  <c r="P2213" i="15"/>
  <c r="Q2213" i="15"/>
  <c r="R2213" i="15"/>
  <c r="S2213" i="15"/>
  <c r="T2213" i="15"/>
  <c r="U2213" i="15"/>
  <c r="V2213" i="15"/>
  <c r="W2213" i="15"/>
  <c r="X2213" i="15"/>
  <c r="Y2213" i="15"/>
  <c r="Z2213" i="15"/>
  <c r="AA2213" i="15"/>
  <c r="P2214" i="15"/>
  <c r="Q2214" i="15"/>
  <c r="R2214" i="15"/>
  <c r="S2214" i="15"/>
  <c r="T2214" i="15"/>
  <c r="U2214" i="15"/>
  <c r="V2214" i="15"/>
  <c r="W2214" i="15"/>
  <c r="X2214" i="15"/>
  <c r="Y2214" i="15"/>
  <c r="Z2214" i="15"/>
  <c r="AA2214" i="15"/>
  <c r="P2215" i="15"/>
  <c r="Q2215" i="15"/>
  <c r="R2215" i="15"/>
  <c r="S2215" i="15"/>
  <c r="T2215" i="15"/>
  <c r="U2215" i="15"/>
  <c r="V2215" i="15"/>
  <c r="W2215" i="15"/>
  <c r="X2215" i="15"/>
  <c r="Y2215" i="15"/>
  <c r="Z2215" i="15"/>
  <c r="AA2215" i="15"/>
  <c r="P2216" i="15"/>
  <c r="Q2216" i="15"/>
  <c r="R2216" i="15"/>
  <c r="S2216" i="15"/>
  <c r="T2216" i="15"/>
  <c r="U2216" i="15"/>
  <c r="V2216" i="15"/>
  <c r="W2216" i="15"/>
  <c r="X2216" i="15"/>
  <c r="Y2216" i="15"/>
  <c r="Z2216" i="15"/>
  <c r="AA2216" i="15"/>
  <c r="P2217" i="15"/>
  <c r="Q2217" i="15"/>
  <c r="R2217" i="15"/>
  <c r="S2217" i="15"/>
  <c r="T2217" i="15"/>
  <c r="U2217" i="15"/>
  <c r="V2217" i="15"/>
  <c r="W2217" i="15"/>
  <c r="X2217" i="15"/>
  <c r="Y2217" i="15"/>
  <c r="Z2217" i="15"/>
  <c r="AA2217" i="15"/>
  <c r="P2218" i="15"/>
  <c r="Q2218" i="15"/>
  <c r="R2218" i="15"/>
  <c r="S2218" i="15"/>
  <c r="T2218" i="15"/>
  <c r="U2218" i="15"/>
  <c r="V2218" i="15"/>
  <c r="W2218" i="15"/>
  <c r="X2218" i="15"/>
  <c r="Y2218" i="15"/>
  <c r="Z2218" i="15"/>
  <c r="AA2218" i="15"/>
  <c r="P2219" i="15"/>
  <c r="Q2219" i="15"/>
  <c r="R2219" i="15"/>
  <c r="S2219" i="15"/>
  <c r="T2219" i="15"/>
  <c r="U2219" i="15"/>
  <c r="V2219" i="15"/>
  <c r="W2219" i="15"/>
  <c r="X2219" i="15"/>
  <c r="Y2219" i="15"/>
  <c r="Z2219" i="15"/>
  <c r="AA2219" i="15"/>
  <c r="P2220" i="15"/>
  <c r="Q2220" i="15"/>
  <c r="R2220" i="15"/>
  <c r="S2220" i="15"/>
  <c r="T2220" i="15"/>
  <c r="U2220" i="15"/>
  <c r="V2220" i="15"/>
  <c r="W2220" i="15"/>
  <c r="X2220" i="15"/>
  <c r="Y2220" i="15"/>
  <c r="Z2220" i="15"/>
  <c r="AA2220" i="15"/>
  <c r="P2221" i="15"/>
  <c r="Q2221" i="15"/>
  <c r="R2221" i="15"/>
  <c r="S2221" i="15"/>
  <c r="T2221" i="15"/>
  <c r="U2221" i="15"/>
  <c r="V2221" i="15"/>
  <c r="W2221" i="15"/>
  <c r="X2221" i="15"/>
  <c r="Y2221" i="15"/>
  <c r="Z2221" i="15"/>
  <c r="AA2221" i="15"/>
  <c r="P2222" i="15"/>
  <c r="Q2222" i="15"/>
  <c r="R2222" i="15"/>
  <c r="S2222" i="15"/>
  <c r="T2222" i="15"/>
  <c r="U2222" i="15"/>
  <c r="V2222" i="15"/>
  <c r="W2222" i="15"/>
  <c r="X2222" i="15"/>
  <c r="Y2222" i="15"/>
  <c r="Z2222" i="15"/>
  <c r="AA2222" i="15"/>
  <c r="P2223" i="15"/>
  <c r="Q2223" i="15"/>
  <c r="R2223" i="15"/>
  <c r="S2223" i="15"/>
  <c r="T2223" i="15"/>
  <c r="U2223" i="15"/>
  <c r="V2223" i="15"/>
  <c r="W2223" i="15"/>
  <c r="X2223" i="15"/>
  <c r="Y2223" i="15"/>
  <c r="Z2223" i="15"/>
  <c r="AA2223" i="15"/>
  <c r="P2224" i="15"/>
  <c r="Q2224" i="15"/>
  <c r="R2224" i="15"/>
  <c r="S2224" i="15"/>
  <c r="T2224" i="15"/>
  <c r="U2224" i="15"/>
  <c r="V2224" i="15"/>
  <c r="W2224" i="15"/>
  <c r="X2224" i="15"/>
  <c r="Y2224" i="15"/>
  <c r="Z2224" i="15"/>
  <c r="AA2224" i="15"/>
  <c r="P2225" i="15"/>
  <c r="Q2225" i="15"/>
  <c r="R2225" i="15"/>
  <c r="S2225" i="15"/>
  <c r="T2225" i="15"/>
  <c r="U2225" i="15"/>
  <c r="V2225" i="15"/>
  <c r="W2225" i="15"/>
  <c r="X2225" i="15"/>
  <c r="Y2225" i="15"/>
  <c r="Z2225" i="15"/>
  <c r="AA2225" i="15"/>
  <c r="P2226" i="15"/>
  <c r="Q2226" i="15"/>
  <c r="R2226" i="15"/>
  <c r="S2226" i="15"/>
  <c r="T2226" i="15"/>
  <c r="U2226" i="15"/>
  <c r="V2226" i="15"/>
  <c r="W2226" i="15"/>
  <c r="X2226" i="15"/>
  <c r="Y2226" i="15"/>
  <c r="Z2226" i="15"/>
  <c r="AA2226" i="15"/>
  <c r="P2227" i="15"/>
  <c r="Q2227" i="15"/>
  <c r="R2227" i="15"/>
  <c r="S2227" i="15"/>
  <c r="T2227" i="15"/>
  <c r="U2227" i="15"/>
  <c r="V2227" i="15"/>
  <c r="W2227" i="15"/>
  <c r="X2227" i="15"/>
  <c r="Y2227" i="15"/>
  <c r="Z2227" i="15"/>
  <c r="AA2227" i="15"/>
  <c r="P2228" i="15"/>
  <c r="Q2228" i="15"/>
  <c r="R2228" i="15"/>
  <c r="S2228" i="15"/>
  <c r="T2228" i="15"/>
  <c r="U2228" i="15"/>
  <c r="V2228" i="15"/>
  <c r="W2228" i="15"/>
  <c r="X2228" i="15"/>
  <c r="Y2228" i="15"/>
  <c r="Z2228" i="15"/>
  <c r="AA2228" i="15"/>
  <c r="P2229" i="15"/>
  <c r="Q2229" i="15"/>
  <c r="R2229" i="15"/>
  <c r="S2229" i="15"/>
  <c r="T2229" i="15"/>
  <c r="U2229" i="15"/>
  <c r="V2229" i="15"/>
  <c r="W2229" i="15"/>
  <c r="X2229" i="15"/>
  <c r="Y2229" i="15"/>
  <c r="Z2229" i="15"/>
  <c r="AA2229" i="15"/>
  <c r="P2230" i="15"/>
  <c r="Q2230" i="15"/>
  <c r="R2230" i="15"/>
  <c r="S2230" i="15"/>
  <c r="T2230" i="15"/>
  <c r="U2230" i="15"/>
  <c r="V2230" i="15"/>
  <c r="W2230" i="15"/>
  <c r="X2230" i="15"/>
  <c r="Y2230" i="15"/>
  <c r="Z2230" i="15"/>
  <c r="AA2230" i="15"/>
  <c r="P2231" i="15"/>
  <c r="Q2231" i="15"/>
  <c r="R2231" i="15"/>
  <c r="S2231" i="15"/>
  <c r="T2231" i="15"/>
  <c r="U2231" i="15"/>
  <c r="V2231" i="15"/>
  <c r="W2231" i="15"/>
  <c r="X2231" i="15"/>
  <c r="Y2231" i="15"/>
  <c r="Z2231" i="15"/>
  <c r="AA2231" i="15"/>
  <c r="P2232" i="15"/>
  <c r="Q2232" i="15"/>
  <c r="R2232" i="15"/>
  <c r="S2232" i="15"/>
  <c r="T2232" i="15"/>
  <c r="U2232" i="15"/>
  <c r="V2232" i="15"/>
  <c r="W2232" i="15"/>
  <c r="X2232" i="15"/>
  <c r="Y2232" i="15"/>
  <c r="Z2232" i="15"/>
  <c r="AA2232" i="15"/>
  <c r="P2233" i="15"/>
  <c r="Q2233" i="15"/>
  <c r="R2233" i="15"/>
  <c r="S2233" i="15"/>
  <c r="T2233" i="15"/>
  <c r="U2233" i="15"/>
  <c r="V2233" i="15"/>
  <c r="W2233" i="15"/>
  <c r="X2233" i="15"/>
  <c r="Y2233" i="15"/>
  <c r="Z2233" i="15"/>
  <c r="AA2233" i="15"/>
  <c r="P2234" i="15"/>
  <c r="Q2234" i="15"/>
  <c r="R2234" i="15"/>
  <c r="S2234" i="15"/>
  <c r="T2234" i="15"/>
  <c r="U2234" i="15"/>
  <c r="V2234" i="15"/>
  <c r="W2234" i="15"/>
  <c r="X2234" i="15"/>
  <c r="Y2234" i="15"/>
  <c r="Z2234" i="15"/>
  <c r="AA2234" i="15"/>
  <c r="P2235" i="15"/>
  <c r="Q2235" i="15"/>
  <c r="R2235" i="15"/>
  <c r="S2235" i="15"/>
  <c r="T2235" i="15"/>
  <c r="U2235" i="15"/>
  <c r="V2235" i="15"/>
  <c r="W2235" i="15"/>
  <c r="X2235" i="15"/>
  <c r="Y2235" i="15"/>
  <c r="Z2235" i="15"/>
  <c r="AA2235" i="15"/>
  <c r="P2236" i="15"/>
  <c r="Q2236" i="15"/>
  <c r="R2236" i="15"/>
  <c r="S2236" i="15"/>
  <c r="T2236" i="15"/>
  <c r="U2236" i="15"/>
  <c r="V2236" i="15"/>
  <c r="W2236" i="15"/>
  <c r="X2236" i="15"/>
  <c r="Y2236" i="15"/>
  <c r="Z2236" i="15"/>
  <c r="AA2236" i="15"/>
  <c r="P2237" i="15"/>
  <c r="Q2237" i="15"/>
  <c r="R2237" i="15"/>
  <c r="S2237" i="15"/>
  <c r="T2237" i="15"/>
  <c r="U2237" i="15"/>
  <c r="V2237" i="15"/>
  <c r="W2237" i="15"/>
  <c r="X2237" i="15"/>
  <c r="Y2237" i="15"/>
  <c r="Z2237" i="15"/>
  <c r="AA2237" i="15"/>
  <c r="P2238" i="15"/>
  <c r="Q2238" i="15"/>
  <c r="R2238" i="15"/>
  <c r="S2238" i="15"/>
  <c r="T2238" i="15"/>
  <c r="U2238" i="15"/>
  <c r="V2238" i="15"/>
  <c r="W2238" i="15"/>
  <c r="X2238" i="15"/>
  <c r="Y2238" i="15"/>
  <c r="Z2238" i="15"/>
  <c r="AA2238" i="15"/>
  <c r="P2239" i="15"/>
  <c r="Q2239" i="15"/>
  <c r="R2239" i="15"/>
  <c r="S2239" i="15"/>
  <c r="T2239" i="15"/>
  <c r="U2239" i="15"/>
  <c r="V2239" i="15"/>
  <c r="W2239" i="15"/>
  <c r="X2239" i="15"/>
  <c r="Y2239" i="15"/>
  <c r="Z2239" i="15"/>
  <c r="AA2239" i="15"/>
  <c r="P2240" i="15"/>
  <c r="Q2240" i="15"/>
  <c r="R2240" i="15"/>
  <c r="S2240" i="15"/>
  <c r="T2240" i="15"/>
  <c r="U2240" i="15"/>
  <c r="V2240" i="15"/>
  <c r="W2240" i="15"/>
  <c r="X2240" i="15"/>
  <c r="Y2240" i="15"/>
  <c r="Z2240" i="15"/>
  <c r="AA2240" i="15"/>
  <c r="P2241" i="15"/>
  <c r="Q2241" i="15"/>
  <c r="R2241" i="15"/>
  <c r="S2241" i="15"/>
  <c r="T2241" i="15"/>
  <c r="U2241" i="15"/>
  <c r="V2241" i="15"/>
  <c r="W2241" i="15"/>
  <c r="X2241" i="15"/>
  <c r="Y2241" i="15"/>
  <c r="Z2241" i="15"/>
  <c r="AA2241" i="15"/>
  <c r="P2242" i="15"/>
  <c r="Q2242" i="15"/>
  <c r="R2242" i="15"/>
  <c r="S2242" i="15"/>
  <c r="T2242" i="15"/>
  <c r="U2242" i="15"/>
  <c r="V2242" i="15"/>
  <c r="W2242" i="15"/>
  <c r="X2242" i="15"/>
  <c r="Y2242" i="15"/>
  <c r="Z2242" i="15"/>
  <c r="AA2242" i="15"/>
  <c r="P2243" i="15"/>
  <c r="Q2243" i="15"/>
  <c r="R2243" i="15"/>
  <c r="S2243" i="15"/>
  <c r="T2243" i="15"/>
  <c r="U2243" i="15"/>
  <c r="V2243" i="15"/>
  <c r="W2243" i="15"/>
  <c r="X2243" i="15"/>
  <c r="Y2243" i="15"/>
  <c r="Z2243" i="15"/>
  <c r="AA2243" i="15"/>
  <c r="P2244" i="15"/>
  <c r="Q2244" i="15"/>
  <c r="R2244" i="15"/>
  <c r="S2244" i="15"/>
  <c r="T2244" i="15"/>
  <c r="U2244" i="15"/>
  <c r="V2244" i="15"/>
  <c r="W2244" i="15"/>
  <c r="X2244" i="15"/>
  <c r="Y2244" i="15"/>
  <c r="Z2244" i="15"/>
  <c r="AA2244" i="15"/>
  <c r="P2245" i="15"/>
  <c r="Q2245" i="15"/>
  <c r="R2245" i="15"/>
  <c r="S2245" i="15"/>
  <c r="T2245" i="15"/>
  <c r="U2245" i="15"/>
  <c r="V2245" i="15"/>
  <c r="W2245" i="15"/>
  <c r="X2245" i="15"/>
  <c r="Y2245" i="15"/>
  <c r="Z2245" i="15"/>
  <c r="AA2245" i="15"/>
  <c r="P2246" i="15"/>
  <c r="Q2246" i="15"/>
  <c r="R2246" i="15"/>
  <c r="S2246" i="15"/>
  <c r="T2246" i="15"/>
  <c r="U2246" i="15"/>
  <c r="V2246" i="15"/>
  <c r="W2246" i="15"/>
  <c r="X2246" i="15"/>
  <c r="Y2246" i="15"/>
  <c r="Z2246" i="15"/>
  <c r="AA2246" i="15"/>
  <c r="P2247" i="15"/>
  <c r="Q2247" i="15"/>
  <c r="R2247" i="15"/>
  <c r="S2247" i="15"/>
  <c r="T2247" i="15"/>
  <c r="U2247" i="15"/>
  <c r="V2247" i="15"/>
  <c r="W2247" i="15"/>
  <c r="X2247" i="15"/>
  <c r="Y2247" i="15"/>
  <c r="Z2247" i="15"/>
  <c r="AA2247" i="15"/>
  <c r="P2248" i="15"/>
  <c r="Q2248" i="15"/>
  <c r="R2248" i="15"/>
  <c r="S2248" i="15"/>
  <c r="T2248" i="15"/>
  <c r="U2248" i="15"/>
  <c r="V2248" i="15"/>
  <c r="W2248" i="15"/>
  <c r="X2248" i="15"/>
  <c r="Y2248" i="15"/>
  <c r="Z2248" i="15"/>
  <c r="AA2248" i="15"/>
  <c r="P2249" i="15"/>
  <c r="Q2249" i="15"/>
  <c r="R2249" i="15"/>
  <c r="S2249" i="15"/>
  <c r="T2249" i="15"/>
  <c r="U2249" i="15"/>
  <c r="V2249" i="15"/>
  <c r="W2249" i="15"/>
  <c r="X2249" i="15"/>
  <c r="Y2249" i="15"/>
  <c r="Z2249" i="15"/>
  <c r="AA2249" i="15"/>
  <c r="P2250" i="15"/>
  <c r="Q2250" i="15"/>
  <c r="R2250" i="15"/>
  <c r="S2250" i="15"/>
  <c r="T2250" i="15"/>
  <c r="U2250" i="15"/>
  <c r="V2250" i="15"/>
  <c r="W2250" i="15"/>
  <c r="X2250" i="15"/>
  <c r="Y2250" i="15"/>
  <c r="Z2250" i="15"/>
  <c r="AA2250" i="15"/>
  <c r="P2251" i="15"/>
  <c r="Q2251" i="15"/>
  <c r="R2251" i="15"/>
  <c r="S2251" i="15"/>
  <c r="T2251" i="15"/>
  <c r="U2251" i="15"/>
  <c r="V2251" i="15"/>
  <c r="W2251" i="15"/>
  <c r="X2251" i="15"/>
  <c r="Y2251" i="15"/>
  <c r="Z2251" i="15"/>
  <c r="AA2251" i="15"/>
  <c r="P2252" i="15"/>
  <c r="Q2252" i="15"/>
  <c r="R2252" i="15"/>
  <c r="S2252" i="15"/>
  <c r="T2252" i="15"/>
  <c r="U2252" i="15"/>
  <c r="V2252" i="15"/>
  <c r="W2252" i="15"/>
  <c r="X2252" i="15"/>
  <c r="Y2252" i="15"/>
  <c r="Z2252" i="15"/>
  <c r="AA2252" i="15"/>
  <c r="P2253" i="15"/>
  <c r="Q2253" i="15"/>
  <c r="R2253" i="15"/>
  <c r="S2253" i="15"/>
  <c r="T2253" i="15"/>
  <c r="U2253" i="15"/>
  <c r="V2253" i="15"/>
  <c r="W2253" i="15"/>
  <c r="X2253" i="15"/>
  <c r="Y2253" i="15"/>
  <c r="Z2253" i="15"/>
  <c r="AA2253" i="15"/>
  <c r="P2254" i="15"/>
  <c r="Q2254" i="15"/>
  <c r="R2254" i="15"/>
  <c r="S2254" i="15"/>
  <c r="T2254" i="15"/>
  <c r="U2254" i="15"/>
  <c r="V2254" i="15"/>
  <c r="W2254" i="15"/>
  <c r="X2254" i="15"/>
  <c r="Y2254" i="15"/>
  <c r="Z2254" i="15"/>
  <c r="AA2254" i="15"/>
  <c r="P2255" i="15"/>
  <c r="Q2255" i="15"/>
  <c r="R2255" i="15"/>
  <c r="S2255" i="15"/>
  <c r="T2255" i="15"/>
  <c r="U2255" i="15"/>
  <c r="V2255" i="15"/>
  <c r="W2255" i="15"/>
  <c r="X2255" i="15"/>
  <c r="Y2255" i="15"/>
  <c r="Z2255" i="15"/>
  <c r="AA2255" i="15"/>
  <c r="P2256" i="15"/>
  <c r="Q2256" i="15"/>
  <c r="R2256" i="15"/>
  <c r="S2256" i="15"/>
  <c r="T2256" i="15"/>
  <c r="U2256" i="15"/>
  <c r="V2256" i="15"/>
  <c r="W2256" i="15"/>
  <c r="X2256" i="15"/>
  <c r="Y2256" i="15"/>
  <c r="Z2256" i="15"/>
  <c r="AA2256" i="15"/>
  <c r="P2257" i="15"/>
  <c r="Q2257" i="15"/>
  <c r="R2257" i="15"/>
  <c r="S2257" i="15"/>
  <c r="T2257" i="15"/>
  <c r="U2257" i="15"/>
  <c r="V2257" i="15"/>
  <c r="W2257" i="15"/>
  <c r="X2257" i="15"/>
  <c r="Y2257" i="15"/>
  <c r="Z2257" i="15"/>
  <c r="AA2257" i="15"/>
  <c r="P2258" i="15"/>
  <c r="Q2258" i="15"/>
  <c r="R2258" i="15"/>
  <c r="S2258" i="15"/>
  <c r="T2258" i="15"/>
  <c r="U2258" i="15"/>
  <c r="V2258" i="15"/>
  <c r="W2258" i="15"/>
  <c r="X2258" i="15"/>
  <c r="Y2258" i="15"/>
  <c r="Z2258" i="15"/>
  <c r="AA2258" i="15"/>
  <c r="P2259" i="15"/>
  <c r="Q2259" i="15"/>
  <c r="R2259" i="15"/>
  <c r="S2259" i="15"/>
  <c r="T2259" i="15"/>
  <c r="U2259" i="15"/>
  <c r="V2259" i="15"/>
  <c r="W2259" i="15"/>
  <c r="X2259" i="15"/>
  <c r="Y2259" i="15"/>
  <c r="Z2259" i="15"/>
  <c r="AA2259" i="15"/>
  <c r="P2260" i="15"/>
  <c r="Q2260" i="15"/>
  <c r="R2260" i="15"/>
  <c r="S2260" i="15"/>
  <c r="T2260" i="15"/>
  <c r="U2260" i="15"/>
  <c r="V2260" i="15"/>
  <c r="W2260" i="15"/>
  <c r="X2260" i="15"/>
  <c r="Y2260" i="15"/>
  <c r="Z2260" i="15"/>
  <c r="AA2260" i="15"/>
  <c r="P2261" i="15"/>
  <c r="Q2261" i="15"/>
  <c r="R2261" i="15"/>
  <c r="S2261" i="15"/>
  <c r="T2261" i="15"/>
  <c r="U2261" i="15"/>
  <c r="V2261" i="15"/>
  <c r="W2261" i="15"/>
  <c r="X2261" i="15"/>
  <c r="Y2261" i="15"/>
  <c r="Z2261" i="15"/>
  <c r="AA2261" i="15"/>
  <c r="P2262" i="15"/>
  <c r="Q2262" i="15"/>
  <c r="R2262" i="15"/>
  <c r="S2262" i="15"/>
  <c r="T2262" i="15"/>
  <c r="U2262" i="15"/>
  <c r="V2262" i="15"/>
  <c r="W2262" i="15"/>
  <c r="X2262" i="15"/>
  <c r="Y2262" i="15"/>
  <c r="Z2262" i="15"/>
  <c r="AA2262" i="15"/>
  <c r="P2263" i="15"/>
  <c r="Q2263" i="15"/>
  <c r="R2263" i="15"/>
  <c r="S2263" i="15"/>
  <c r="T2263" i="15"/>
  <c r="U2263" i="15"/>
  <c r="V2263" i="15"/>
  <c r="W2263" i="15"/>
  <c r="X2263" i="15"/>
  <c r="Y2263" i="15"/>
  <c r="Z2263" i="15"/>
  <c r="AA2263" i="15"/>
  <c r="P2264" i="15"/>
  <c r="Q2264" i="15"/>
  <c r="R2264" i="15"/>
  <c r="S2264" i="15"/>
  <c r="T2264" i="15"/>
  <c r="U2264" i="15"/>
  <c r="V2264" i="15"/>
  <c r="W2264" i="15"/>
  <c r="X2264" i="15"/>
  <c r="Y2264" i="15"/>
  <c r="Z2264" i="15"/>
  <c r="AA2264" i="15"/>
  <c r="P2265" i="15"/>
  <c r="Q2265" i="15"/>
  <c r="R2265" i="15"/>
  <c r="S2265" i="15"/>
  <c r="T2265" i="15"/>
  <c r="U2265" i="15"/>
  <c r="V2265" i="15"/>
  <c r="W2265" i="15"/>
  <c r="X2265" i="15"/>
  <c r="Y2265" i="15"/>
  <c r="Z2265" i="15"/>
  <c r="AA2265" i="15"/>
  <c r="P2266" i="15"/>
  <c r="Q2266" i="15"/>
  <c r="R2266" i="15"/>
  <c r="S2266" i="15"/>
  <c r="T2266" i="15"/>
  <c r="U2266" i="15"/>
  <c r="V2266" i="15"/>
  <c r="W2266" i="15"/>
  <c r="X2266" i="15"/>
  <c r="Y2266" i="15"/>
  <c r="Z2266" i="15"/>
  <c r="AA2266" i="15"/>
  <c r="P2267" i="15"/>
  <c r="Q2267" i="15"/>
  <c r="R2267" i="15"/>
  <c r="S2267" i="15"/>
  <c r="T2267" i="15"/>
  <c r="U2267" i="15"/>
  <c r="V2267" i="15"/>
  <c r="W2267" i="15"/>
  <c r="X2267" i="15"/>
  <c r="Y2267" i="15"/>
  <c r="Z2267" i="15"/>
  <c r="AA2267" i="15"/>
  <c r="P2268" i="15"/>
  <c r="Q2268" i="15"/>
  <c r="R2268" i="15"/>
  <c r="S2268" i="15"/>
  <c r="T2268" i="15"/>
  <c r="U2268" i="15"/>
  <c r="V2268" i="15"/>
  <c r="W2268" i="15"/>
  <c r="X2268" i="15"/>
  <c r="Y2268" i="15"/>
  <c r="Z2268" i="15"/>
  <c r="AA2268" i="15"/>
  <c r="P2269" i="15"/>
  <c r="Q2269" i="15"/>
  <c r="R2269" i="15"/>
  <c r="S2269" i="15"/>
  <c r="T2269" i="15"/>
  <c r="U2269" i="15"/>
  <c r="V2269" i="15"/>
  <c r="W2269" i="15"/>
  <c r="X2269" i="15"/>
  <c r="Y2269" i="15"/>
  <c r="Z2269" i="15"/>
  <c r="AA2269" i="15"/>
  <c r="P2270" i="15"/>
  <c r="Q2270" i="15"/>
  <c r="R2270" i="15"/>
  <c r="S2270" i="15"/>
  <c r="T2270" i="15"/>
  <c r="U2270" i="15"/>
  <c r="V2270" i="15"/>
  <c r="W2270" i="15"/>
  <c r="X2270" i="15"/>
  <c r="Y2270" i="15"/>
  <c r="Z2270" i="15"/>
  <c r="AA2270" i="15"/>
  <c r="P2271" i="15"/>
  <c r="Q2271" i="15"/>
  <c r="R2271" i="15"/>
  <c r="S2271" i="15"/>
  <c r="T2271" i="15"/>
  <c r="U2271" i="15"/>
  <c r="V2271" i="15"/>
  <c r="W2271" i="15"/>
  <c r="X2271" i="15"/>
  <c r="Y2271" i="15"/>
  <c r="Z2271" i="15"/>
  <c r="AA2271" i="15"/>
  <c r="P2272" i="15"/>
  <c r="Q2272" i="15"/>
  <c r="R2272" i="15"/>
  <c r="S2272" i="15"/>
  <c r="T2272" i="15"/>
  <c r="U2272" i="15"/>
  <c r="V2272" i="15"/>
  <c r="W2272" i="15"/>
  <c r="X2272" i="15"/>
  <c r="Y2272" i="15"/>
  <c r="Z2272" i="15"/>
  <c r="AA2272" i="15"/>
  <c r="P2273" i="15"/>
  <c r="Q2273" i="15"/>
  <c r="R2273" i="15"/>
  <c r="S2273" i="15"/>
  <c r="T2273" i="15"/>
  <c r="U2273" i="15"/>
  <c r="V2273" i="15"/>
  <c r="W2273" i="15"/>
  <c r="X2273" i="15"/>
  <c r="Y2273" i="15"/>
  <c r="Z2273" i="15"/>
  <c r="AA2273" i="15"/>
  <c r="P2274" i="15"/>
  <c r="Q2274" i="15"/>
  <c r="R2274" i="15"/>
  <c r="S2274" i="15"/>
  <c r="T2274" i="15"/>
  <c r="U2274" i="15"/>
  <c r="V2274" i="15"/>
  <c r="W2274" i="15"/>
  <c r="X2274" i="15"/>
  <c r="Y2274" i="15"/>
  <c r="Z2274" i="15"/>
  <c r="AA2274" i="15"/>
  <c r="P2275" i="15"/>
  <c r="Q2275" i="15"/>
  <c r="R2275" i="15"/>
  <c r="S2275" i="15"/>
  <c r="T2275" i="15"/>
  <c r="U2275" i="15"/>
  <c r="V2275" i="15"/>
  <c r="W2275" i="15"/>
  <c r="X2275" i="15"/>
  <c r="Y2275" i="15"/>
  <c r="Z2275" i="15"/>
  <c r="AA2275" i="15"/>
  <c r="P2276" i="15"/>
  <c r="Q2276" i="15"/>
  <c r="R2276" i="15"/>
  <c r="S2276" i="15"/>
  <c r="T2276" i="15"/>
  <c r="U2276" i="15"/>
  <c r="V2276" i="15"/>
  <c r="W2276" i="15"/>
  <c r="X2276" i="15"/>
  <c r="Y2276" i="15"/>
  <c r="Z2276" i="15"/>
  <c r="AA2276" i="15"/>
  <c r="P2277" i="15"/>
  <c r="Q2277" i="15"/>
  <c r="R2277" i="15"/>
  <c r="S2277" i="15"/>
  <c r="T2277" i="15"/>
  <c r="U2277" i="15"/>
  <c r="V2277" i="15"/>
  <c r="W2277" i="15"/>
  <c r="X2277" i="15"/>
  <c r="Y2277" i="15"/>
  <c r="Z2277" i="15"/>
  <c r="AA2277" i="15"/>
  <c r="P2278" i="15"/>
  <c r="Q2278" i="15"/>
  <c r="R2278" i="15"/>
  <c r="S2278" i="15"/>
  <c r="T2278" i="15"/>
  <c r="U2278" i="15"/>
  <c r="V2278" i="15"/>
  <c r="W2278" i="15"/>
  <c r="X2278" i="15"/>
  <c r="Y2278" i="15"/>
  <c r="Z2278" i="15"/>
  <c r="AA2278" i="15"/>
  <c r="P2279" i="15"/>
  <c r="Q2279" i="15"/>
  <c r="R2279" i="15"/>
  <c r="S2279" i="15"/>
  <c r="T2279" i="15"/>
  <c r="U2279" i="15"/>
  <c r="V2279" i="15"/>
  <c r="W2279" i="15"/>
  <c r="X2279" i="15"/>
  <c r="Y2279" i="15"/>
  <c r="Z2279" i="15"/>
  <c r="AA2279" i="15"/>
  <c r="P2280" i="15"/>
  <c r="Q2280" i="15"/>
  <c r="R2280" i="15"/>
  <c r="S2280" i="15"/>
  <c r="T2280" i="15"/>
  <c r="U2280" i="15"/>
  <c r="V2280" i="15"/>
  <c r="W2280" i="15"/>
  <c r="X2280" i="15"/>
  <c r="Y2280" i="15"/>
  <c r="Z2280" i="15"/>
  <c r="AA2280" i="15"/>
  <c r="P2281" i="15"/>
  <c r="Q2281" i="15"/>
  <c r="R2281" i="15"/>
  <c r="S2281" i="15"/>
  <c r="T2281" i="15"/>
  <c r="U2281" i="15"/>
  <c r="V2281" i="15"/>
  <c r="W2281" i="15"/>
  <c r="X2281" i="15"/>
  <c r="Y2281" i="15"/>
  <c r="Z2281" i="15"/>
  <c r="AA2281" i="15"/>
  <c r="P2282" i="15"/>
  <c r="Q2282" i="15"/>
  <c r="R2282" i="15"/>
  <c r="S2282" i="15"/>
  <c r="T2282" i="15"/>
  <c r="U2282" i="15"/>
  <c r="V2282" i="15"/>
  <c r="W2282" i="15"/>
  <c r="X2282" i="15"/>
  <c r="Y2282" i="15"/>
  <c r="Z2282" i="15"/>
  <c r="AA2282" i="15"/>
  <c r="P2283" i="15"/>
  <c r="Q2283" i="15"/>
  <c r="R2283" i="15"/>
  <c r="S2283" i="15"/>
  <c r="T2283" i="15"/>
  <c r="U2283" i="15"/>
  <c r="V2283" i="15"/>
  <c r="W2283" i="15"/>
  <c r="X2283" i="15"/>
  <c r="Y2283" i="15"/>
  <c r="Z2283" i="15"/>
  <c r="AA2283" i="15"/>
  <c r="P2284" i="15"/>
  <c r="Q2284" i="15"/>
  <c r="R2284" i="15"/>
  <c r="S2284" i="15"/>
  <c r="T2284" i="15"/>
  <c r="U2284" i="15"/>
  <c r="V2284" i="15"/>
  <c r="W2284" i="15"/>
  <c r="X2284" i="15"/>
  <c r="Y2284" i="15"/>
  <c r="Z2284" i="15"/>
  <c r="AA2284" i="15"/>
  <c r="P2285" i="15"/>
  <c r="Q2285" i="15"/>
  <c r="R2285" i="15"/>
  <c r="S2285" i="15"/>
  <c r="T2285" i="15"/>
  <c r="U2285" i="15"/>
  <c r="V2285" i="15"/>
  <c r="W2285" i="15"/>
  <c r="X2285" i="15"/>
  <c r="Y2285" i="15"/>
  <c r="Z2285" i="15"/>
  <c r="AA2285" i="15"/>
  <c r="P2286" i="15"/>
  <c r="Q2286" i="15"/>
  <c r="R2286" i="15"/>
  <c r="S2286" i="15"/>
  <c r="T2286" i="15"/>
  <c r="U2286" i="15"/>
  <c r="V2286" i="15"/>
  <c r="W2286" i="15"/>
  <c r="X2286" i="15"/>
  <c r="Y2286" i="15"/>
  <c r="Z2286" i="15"/>
  <c r="AA2286" i="15"/>
  <c r="P2287" i="15"/>
  <c r="Q2287" i="15"/>
  <c r="R2287" i="15"/>
  <c r="S2287" i="15"/>
  <c r="T2287" i="15"/>
  <c r="U2287" i="15"/>
  <c r="V2287" i="15"/>
  <c r="W2287" i="15"/>
  <c r="X2287" i="15"/>
  <c r="Y2287" i="15"/>
  <c r="Z2287" i="15"/>
  <c r="AA2287" i="15"/>
  <c r="P2288" i="15"/>
  <c r="Q2288" i="15"/>
  <c r="R2288" i="15"/>
  <c r="S2288" i="15"/>
  <c r="T2288" i="15"/>
  <c r="U2288" i="15"/>
  <c r="V2288" i="15"/>
  <c r="W2288" i="15"/>
  <c r="X2288" i="15"/>
  <c r="Y2288" i="15"/>
  <c r="Z2288" i="15"/>
  <c r="AA2288" i="15"/>
  <c r="P2289" i="15"/>
  <c r="Q2289" i="15"/>
  <c r="R2289" i="15"/>
  <c r="S2289" i="15"/>
  <c r="T2289" i="15"/>
  <c r="U2289" i="15"/>
  <c r="V2289" i="15"/>
  <c r="W2289" i="15"/>
  <c r="X2289" i="15"/>
  <c r="Y2289" i="15"/>
  <c r="Z2289" i="15"/>
  <c r="AA2289" i="15"/>
  <c r="P2290" i="15"/>
  <c r="Q2290" i="15"/>
  <c r="R2290" i="15"/>
  <c r="S2290" i="15"/>
  <c r="T2290" i="15"/>
  <c r="U2290" i="15"/>
  <c r="V2290" i="15"/>
  <c r="W2290" i="15"/>
  <c r="X2290" i="15"/>
  <c r="Y2290" i="15"/>
  <c r="Z2290" i="15"/>
  <c r="AA2290" i="15"/>
  <c r="P2291" i="15"/>
  <c r="Q2291" i="15"/>
  <c r="R2291" i="15"/>
  <c r="S2291" i="15"/>
  <c r="T2291" i="15"/>
  <c r="U2291" i="15"/>
  <c r="V2291" i="15"/>
  <c r="W2291" i="15"/>
  <c r="X2291" i="15"/>
  <c r="Y2291" i="15"/>
  <c r="Z2291" i="15"/>
  <c r="AA2291" i="15"/>
  <c r="P2292" i="15"/>
  <c r="Q2292" i="15"/>
  <c r="R2292" i="15"/>
  <c r="S2292" i="15"/>
  <c r="T2292" i="15"/>
  <c r="U2292" i="15"/>
  <c r="V2292" i="15"/>
  <c r="W2292" i="15"/>
  <c r="X2292" i="15"/>
  <c r="Y2292" i="15"/>
  <c r="Z2292" i="15"/>
  <c r="AA2292" i="15"/>
  <c r="P2293" i="15"/>
  <c r="Q2293" i="15"/>
  <c r="R2293" i="15"/>
  <c r="S2293" i="15"/>
  <c r="T2293" i="15"/>
  <c r="U2293" i="15"/>
  <c r="V2293" i="15"/>
  <c r="W2293" i="15"/>
  <c r="X2293" i="15"/>
  <c r="Y2293" i="15"/>
  <c r="Z2293" i="15"/>
  <c r="AA2293" i="15"/>
  <c r="P2294" i="15"/>
  <c r="Q2294" i="15"/>
  <c r="R2294" i="15"/>
  <c r="S2294" i="15"/>
  <c r="T2294" i="15"/>
  <c r="U2294" i="15"/>
  <c r="V2294" i="15"/>
  <c r="W2294" i="15"/>
  <c r="X2294" i="15"/>
  <c r="Y2294" i="15"/>
  <c r="Z2294" i="15"/>
  <c r="AA2294" i="15"/>
  <c r="P2295" i="15"/>
  <c r="Q2295" i="15"/>
  <c r="R2295" i="15"/>
  <c r="S2295" i="15"/>
  <c r="T2295" i="15"/>
  <c r="U2295" i="15"/>
  <c r="V2295" i="15"/>
  <c r="W2295" i="15"/>
  <c r="X2295" i="15"/>
  <c r="Y2295" i="15"/>
  <c r="Z2295" i="15"/>
  <c r="AA2295" i="15"/>
  <c r="P2296" i="15"/>
  <c r="Q2296" i="15"/>
  <c r="R2296" i="15"/>
  <c r="S2296" i="15"/>
  <c r="T2296" i="15"/>
  <c r="U2296" i="15"/>
  <c r="V2296" i="15"/>
  <c r="W2296" i="15"/>
  <c r="X2296" i="15"/>
  <c r="Y2296" i="15"/>
  <c r="Z2296" i="15"/>
  <c r="AA2296" i="15"/>
  <c r="P2297" i="15"/>
  <c r="Q2297" i="15"/>
  <c r="R2297" i="15"/>
  <c r="S2297" i="15"/>
  <c r="T2297" i="15"/>
  <c r="U2297" i="15"/>
  <c r="V2297" i="15"/>
  <c r="W2297" i="15"/>
  <c r="X2297" i="15"/>
  <c r="Y2297" i="15"/>
  <c r="Z2297" i="15"/>
  <c r="AA2297" i="15"/>
  <c r="P2298" i="15"/>
  <c r="Q2298" i="15"/>
  <c r="R2298" i="15"/>
  <c r="S2298" i="15"/>
  <c r="T2298" i="15"/>
  <c r="U2298" i="15"/>
  <c r="V2298" i="15"/>
  <c r="W2298" i="15"/>
  <c r="X2298" i="15"/>
  <c r="Y2298" i="15"/>
  <c r="Z2298" i="15"/>
  <c r="AA2298" i="15"/>
  <c r="P2299" i="15"/>
  <c r="Q2299" i="15"/>
  <c r="R2299" i="15"/>
  <c r="S2299" i="15"/>
  <c r="T2299" i="15"/>
  <c r="U2299" i="15"/>
  <c r="V2299" i="15"/>
  <c r="W2299" i="15"/>
  <c r="X2299" i="15"/>
  <c r="Y2299" i="15"/>
  <c r="Z2299" i="15"/>
  <c r="AA2299" i="15"/>
  <c r="P2300" i="15"/>
  <c r="Q2300" i="15"/>
  <c r="R2300" i="15"/>
  <c r="S2300" i="15"/>
  <c r="T2300" i="15"/>
  <c r="U2300" i="15"/>
  <c r="V2300" i="15"/>
  <c r="W2300" i="15"/>
  <c r="X2300" i="15"/>
  <c r="Y2300" i="15"/>
  <c r="Z2300" i="15"/>
  <c r="AA2300" i="15"/>
  <c r="P2301" i="15"/>
  <c r="Q2301" i="15"/>
  <c r="R2301" i="15"/>
  <c r="S2301" i="15"/>
  <c r="T2301" i="15"/>
  <c r="U2301" i="15"/>
  <c r="V2301" i="15"/>
  <c r="W2301" i="15"/>
  <c r="X2301" i="15"/>
  <c r="Y2301" i="15"/>
  <c r="Z2301" i="15"/>
  <c r="AA2301" i="15"/>
  <c r="P2302" i="15"/>
  <c r="Q2302" i="15"/>
  <c r="R2302" i="15"/>
  <c r="S2302" i="15"/>
  <c r="T2302" i="15"/>
  <c r="U2302" i="15"/>
  <c r="V2302" i="15"/>
  <c r="W2302" i="15"/>
  <c r="X2302" i="15"/>
  <c r="Y2302" i="15"/>
  <c r="Z2302" i="15"/>
  <c r="AA2302" i="15"/>
  <c r="P2303" i="15"/>
  <c r="Q2303" i="15"/>
  <c r="R2303" i="15"/>
  <c r="S2303" i="15"/>
  <c r="T2303" i="15"/>
  <c r="U2303" i="15"/>
  <c r="V2303" i="15"/>
  <c r="W2303" i="15"/>
  <c r="X2303" i="15"/>
  <c r="Y2303" i="15"/>
  <c r="Z2303" i="15"/>
  <c r="AA2303" i="15"/>
  <c r="P2304" i="15"/>
  <c r="Q2304" i="15"/>
  <c r="R2304" i="15"/>
  <c r="S2304" i="15"/>
  <c r="T2304" i="15"/>
  <c r="U2304" i="15"/>
  <c r="V2304" i="15"/>
  <c r="W2304" i="15"/>
  <c r="X2304" i="15"/>
  <c r="Y2304" i="15"/>
  <c r="Z2304" i="15"/>
  <c r="AA2304" i="15"/>
  <c r="P2305" i="15"/>
  <c r="Q2305" i="15"/>
  <c r="R2305" i="15"/>
  <c r="S2305" i="15"/>
  <c r="T2305" i="15"/>
  <c r="U2305" i="15"/>
  <c r="V2305" i="15"/>
  <c r="W2305" i="15"/>
  <c r="X2305" i="15"/>
  <c r="Y2305" i="15"/>
  <c r="Z2305" i="15"/>
  <c r="AA2305" i="15"/>
  <c r="P2306" i="15"/>
  <c r="Q2306" i="15"/>
  <c r="R2306" i="15"/>
  <c r="S2306" i="15"/>
  <c r="T2306" i="15"/>
  <c r="U2306" i="15"/>
  <c r="V2306" i="15"/>
  <c r="W2306" i="15"/>
  <c r="X2306" i="15"/>
  <c r="Y2306" i="15"/>
  <c r="Z2306" i="15"/>
  <c r="AA2306" i="15"/>
  <c r="P2307" i="15"/>
  <c r="Q2307" i="15"/>
  <c r="R2307" i="15"/>
  <c r="S2307" i="15"/>
  <c r="T2307" i="15"/>
  <c r="U2307" i="15"/>
  <c r="V2307" i="15"/>
  <c r="W2307" i="15"/>
  <c r="X2307" i="15"/>
  <c r="Y2307" i="15"/>
  <c r="Z2307" i="15"/>
  <c r="AA2307" i="15"/>
  <c r="P2308" i="15"/>
  <c r="Q2308" i="15"/>
  <c r="R2308" i="15"/>
  <c r="S2308" i="15"/>
  <c r="T2308" i="15"/>
  <c r="U2308" i="15"/>
  <c r="V2308" i="15"/>
  <c r="W2308" i="15"/>
  <c r="X2308" i="15"/>
  <c r="Y2308" i="15"/>
  <c r="Z2308" i="15"/>
  <c r="AA2308" i="15"/>
  <c r="P2309" i="15"/>
  <c r="Q2309" i="15"/>
  <c r="R2309" i="15"/>
  <c r="S2309" i="15"/>
  <c r="T2309" i="15"/>
  <c r="U2309" i="15"/>
  <c r="V2309" i="15"/>
  <c r="W2309" i="15"/>
  <c r="X2309" i="15"/>
  <c r="Y2309" i="15"/>
  <c r="Z2309" i="15"/>
  <c r="AA2309" i="15"/>
  <c r="P2310" i="15"/>
  <c r="Q2310" i="15"/>
  <c r="R2310" i="15"/>
  <c r="S2310" i="15"/>
  <c r="T2310" i="15"/>
  <c r="U2310" i="15"/>
  <c r="V2310" i="15"/>
  <c r="W2310" i="15"/>
  <c r="X2310" i="15"/>
  <c r="Y2310" i="15"/>
  <c r="Z2310" i="15"/>
  <c r="AA2310" i="15"/>
  <c r="P2311" i="15"/>
  <c r="Q2311" i="15"/>
  <c r="R2311" i="15"/>
  <c r="S2311" i="15"/>
  <c r="T2311" i="15"/>
  <c r="U2311" i="15"/>
  <c r="V2311" i="15"/>
  <c r="W2311" i="15"/>
  <c r="X2311" i="15"/>
  <c r="Y2311" i="15"/>
  <c r="Z2311" i="15"/>
  <c r="AA2311" i="15"/>
  <c r="P2312" i="15"/>
  <c r="Q2312" i="15"/>
  <c r="R2312" i="15"/>
  <c r="S2312" i="15"/>
  <c r="T2312" i="15"/>
  <c r="U2312" i="15"/>
  <c r="V2312" i="15"/>
  <c r="W2312" i="15"/>
  <c r="X2312" i="15"/>
  <c r="Y2312" i="15"/>
  <c r="Z2312" i="15"/>
  <c r="AA2312" i="15"/>
  <c r="P2313" i="15"/>
  <c r="Q2313" i="15"/>
  <c r="R2313" i="15"/>
  <c r="S2313" i="15"/>
  <c r="T2313" i="15"/>
  <c r="U2313" i="15"/>
  <c r="V2313" i="15"/>
  <c r="W2313" i="15"/>
  <c r="X2313" i="15"/>
  <c r="Y2313" i="15"/>
  <c r="Z2313" i="15"/>
  <c r="AA2313" i="15"/>
  <c r="P2314" i="15"/>
  <c r="Q2314" i="15"/>
  <c r="R2314" i="15"/>
  <c r="S2314" i="15"/>
  <c r="T2314" i="15"/>
  <c r="U2314" i="15"/>
  <c r="V2314" i="15"/>
  <c r="W2314" i="15"/>
  <c r="X2314" i="15"/>
  <c r="Y2314" i="15"/>
  <c r="Z2314" i="15"/>
  <c r="AA2314" i="15"/>
  <c r="P2315" i="15"/>
  <c r="Q2315" i="15"/>
  <c r="R2315" i="15"/>
  <c r="S2315" i="15"/>
  <c r="T2315" i="15"/>
  <c r="U2315" i="15"/>
  <c r="V2315" i="15"/>
  <c r="W2315" i="15"/>
  <c r="X2315" i="15"/>
  <c r="Y2315" i="15"/>
  <c r="Z2315" i="15"/>
  <c r="AA2315" i="15"/>
  <c r="P2316" i="15"/>
  <c r="Q2316" i="15"/>
  <c r="R2316" i="15"/>
  <c r="S2316" i="15"/>
  <c r="T2316" i="15"/>
  <c r="U2316" i="15"/>
  <c r="V2316" i="15"/>
  <c r="W2316" i="15"/>
  <c r="X2316" i="15"/>
  <c r="Y2316" i="15"/>
  <c r="Z2316" i="15"/>
  <c r="AA2316" i="15"/>
  <c r="P2317" i="15"/>
  <c r="Q2317" i="15"/>
  <c r="R2317" i="15"/>
  <c r="S2317" i="15"/>
  <c r="T2317" i="15"/>
  <c r="U2317" i="15"/>
  <c r="V2317" i="15"/>
  <c r="W2317" i="15"/>
  <c r="X2317" i="15"/>
  <c r="Y2317" i="15"/>
  <c r="Z2317" i="15"/>
  <c r="AA2317" i="15"/>
  <c r="P2318" i="15"/>
  <c r="Q2318" i="15"/>
  <c r="R2318" i="15"/>
  <c r="S2318" i="15"/>
  <c r="T2318" i="15"/>
  <c r="U2318" i="15"/>
  <c r="V2318" i="15"/>
  <c r="W2318" i="15"/>
  <c r="X2318" i="15"/>
  <c r="Y2318" i="15"/>
  <c r="Z2318" i="15"/>
  <c r="AA2318" i="15"/>
  <c r="P2319" i="15"/>
  <c r="Q2319" i="15"/>
  <c r="R2319" i="15"/>
  <c r="S2319" i="15"/>
  <c r="T2319" i="15"/>
  <c r="U2319" i="15"/>
  <c r="V2319" i="15"/>
  <c r="W2319" i="15"/>
  <c r="X2319" i="15"/>
  <c r="Y2319" i="15"/>
  <c r="Z2319" i="15"/>
  <c r="AA2319" i="15"/>
  <c r="P2320" i="15"/>
  <c r="Q2320" i="15"/>
  <c r="R2320" i="15"/>
  <c r="S2320" i="15"/>
  <c r="T2320" i="15"/>
  <c r="U2320" i="15"/>
  <c r="V2320" i="15"/>
  <c r="W2320" i="15"/>
  <c r="X2320" i="15"/>
  <c r="Y2320" i="15"/>
  <c r="Z2320" i="15"/>
  <c r="AA2320" i="15"/>
  <c r="P2321" i="15"/>
  <c r="Q2321" i="15"/>
  <c r="R2321" i="15"/>
  <c r="S2321" i="15"/>
  <c r="T2321" i="15"/>
  <c r="U2321" i="15"/>
  <c r="V2321" i="15"/>
  <c r="W2321" i="15"/>
  <c r="X2321" i="15"/>
  <c r="Y2321" i="15"/>
  <c r="Z2321" i="15"/>
  <c r="AA2321" i="15"/>
  <c r="P2322" i="15"/>
  <c r="Q2322" i="15"/>
  <c r="R2322" i="15"/>
  <c r="S2322" i="15"/>
  <c r="T2322" i="15"/>
  <c r="U2322" i="15"/>
  <c r="V2322" i="15"/>
  <c r="W2322" i="15"/>
  <c r="X2322" i="15"/>
  <c r="Y2322" i="15"/>
  <c r="Z2322" i="15"/>
  <c r="AA2322" i="15"/>
  <c r="P2323" i="15"/>
  <c r="Q2323" i="15"/>
  <c r="R2323" i="15"/>
  <c r="S2323" i="15"/>
  <c r="T2323" i="15"/>
  <c r="U2323" i="15"/>
  <c r="V2323" i="15"/>
  <c r="W2323" i="15"/>
  <c r="X2323" i="15"/>
  <c r="Y2323" i="15"/>
  <c r="Z2323" i="15"/>
  <c r="AA2323" i="15"/>
  <c r="P2324" i="15"/>
  <c r="Q2324" i="15"/>
  <c r="R2324" i="15"/>
  <c r="S2324" i="15"/>
  <c r="T2324" i="15"/>
  <c r="U2324" i="15"/>
  <c r="V2324" i="15"/>
  <c r="W2324" i="15"/>
  <c r="X2324" i="15"/>
  <c r="Y2324" i="15"/>
  <c r="Z2324" i="15"/>
  <c r="AA2324" i="15"/>
  <c r="P2325" i="15"/>
  <c r="Q2325" i="15"/>
  <c r="R2325" i="15"/>
  <c r="S2325" i="15"/>
  <c r="T2325" i="15"/>
  <c r="U2325" i="15"/>
  <c r="V2325" i="15"/>
  <c r="W2325" i="15"/>
  <c r="X2325" i="15"/>
  <c r="Y2325" i="15"/>
  <c r="Z2325" i="15"/>
  <c r="AA2325" i="15"/>
  <c r="P2326" i="15"/>
  <c r="Q2326" i="15"/>
  <c r="R2326" i="15"/>
  <c r="S2326" i="15"/>
  <c r="T2326" i="15"/>
  <c r="U2326" i="15"/>
  <c r="V2326" i="15"/>
  <c r="W2326" i="15"/>
  <c r="X2326" i="15"/>
  <c r="Y2326" i="15"/>
  <c r="Z2326" i="15"/>
  <c r="AA2326" i="15"/>
  <c r="P2327" i="15"/>
  <c r="Q2327" i="15"/>
  <c r="R2327" i="15"/>
  <c r="S2327" i="15"/>
  <c r="T2327" i="15"/>
  <c r="U2327" i="15"/>
  <c r="V2327" i="15"/>
  <c r="W2327" i="15"/>
  <c r="X2327" i="15"/>
  <c r="Y2327" i="15"/>
  <c r="Z2327" i="15"/>
  <c r="AA2327" i="15"/>
  <c r="P2328" i="15"/>
  <c r="Q2328" i="15"/>
  <c r="R2328" i="15"/>
  <c r="S2328" i="15"/>
  <c r="T2328" i="15"/>
  <c r="U2328" i="15"/>
  <c r="V2328" i="15"/>
  <c r="W2328" i="15"/>
  <c r="X2328" i="15"/>
  <c r="Y2328" i="15"/>
  <c r="Z2328" i="15"/>
  <c r="AA2328" i="15"/>
  <c r="P2329" i="15"/>
  <c r="Q2329" i="15"/>
  <c r="R2329" i="15"/>
  <c r="S2329" i="15"/>
  <c r="T2329" i="15"/>
  <c r="U2329" i="15"/>
  <c r="V2329" i="15"/>
  <c r="W2329" i="15"/>
  <c r="X2329" i="15"/>
  <c r="Y2329" i="15"/>
  <c r="Z2329" i="15"/>
  <c r="AA2329" i="15"/>
  <c r="P2330" i="15"/>
  <c r="Q2330" i="15"/>
  <c r="R2330" i="15"/>
  <c r="S2330" i="15"/>
  <c r="T2330" i="15"/>
  <c r="U2330" i="15"/>
  <c r="V2330" i="15"/>
  <c r="W2330" i="15"/>
  <c r="X2330" i="15"/>
  <c r="Y2330" i="15"/>
  <c r="Z2330" i="15"/>
  <c r="AA2330" i="15"/>
  <c r="P2331" i="15"/>
  <c r="Q2331" i="15"/>
  <c r="R2331" i="15"/>
  <c r="S2331" i="15"/>
  <c r="T2331" i="15"/>
  <c r="U2331" i="15"/>
  <c r="V2331" i="15"/>
  <c r="W2331" i="15"/>
  <c r="X2331" i="15"/>
  <c r="Y2331" i="15"/>
  <c r="Z2331" i="15"/>
  <c r="AA2331" i="15"/>
  <c r="P2332" i="15"/>
  <c r="Q2332" i="15"/>
  <c r="R2332" i="15"/>
  <c r="S2332" i="15"/>
  <c r="T2332" i="15"/>
  <c r="U2332" i="15"/>
  <c r="V2332" i="15"/>
  <c r="W2332" i="15"/>
  <c r="X2332" i="15"/>
  <c r="Y2332" i="15"/>
  <c r="Z2332" i="15"/>
  <c r="AA2332" i="15"/>
  <c r="P2333" i="15"/>
  <c r="Q2333" i="15"/>
  <c r="R2333" i="15"/>
  <c r="S2333" i="15"/>
  <c r="T2333" i="15"/>
  <c r="U2333" i="15"/>
  <c r="V2333" i="15"/>
  <c r="W2333" i="15"/>
  <c r="X2333" i="15"/>
  <c r="Y2333" i="15"/>
  <c r="Z2333" i="15"/>
  <c r="AA2333" i="15"/>
  <c r="P2334" i="15"/>
  <c r="Q2334" i="15"/>
  <c r="R2334" i="15"/>
  <c r="S2334" i="15"/>
  <c r="T2334" i="15"/>
  <c r="U2334" i="15"/>
  <c r="V2334" i="15"/>
  <c r="W2334" i="15"/>
  <c r="X2334" i="15"/>
  <c r="Y2334" i="15"/>
  <c r="Z2334" i="15"/>
  <c r="AA2334" i="15"/>
  <c r="P2335" i="15"/>
  <c r="Q2335" i="15"/>
  <c r="R2335" i="15"/>
  <c r="S2335" i="15"/>
  <c r="T2335" i="15"/>
  <c r="U2335" i="15"/>
  <c r="V2335" i="15"/>
  <c r="W2335" i="15"/>
  <c r="X2335" i="15"/>
  <c r="Y2335" i="15"/>
  <c r="Z2335" i="15"/>
  <c r="AA2335" i="15"/>
  <c r="P2336" i="15"/>
  <c r="Q2336" i="15"/>
  <c r="R2336" i="15"/>
  <c r="S2336" i="15"/>
  <c r="T2336" i="15"/>
  <c r="U2336" i="15"/>
  <c r="V2336" i="15"/>
  <c r="W2336" i="15"/>
  <c r="X2336" i="15"/>
  <c r="Y2336" i="15"/>
  <c r="Z2336" i="15"/>
  <c r="AA2336" i="15"/>
  <c r="P2337" i="15"/>
  <c r="Q2337" i="15"/>
  <c r="R2337" i="15"/>
  <c r="S2337" i="15"/>
  <c r="T2337" i="15"/>
  <c r="U2337" i="15"/>
  <c r="V2337" i="15"/>
  <c r="W2337" i="15"/>
  <c r="X2337" i="15"/>
  <c r="Y2337" i="15"/>
  <c r="Z2337" i="15"/>
  <c r="AA2337" i="15"/>
  <c r="P2338" i="15"/>
  <c r="Q2338" i="15"/>
  <c r="R2338" i="15"/>
  <c r="S2338" i="15"/>
  <c r="T2338" i="15"/>
  <c r="U2338" i="15"/>
  <c r="V2338" i="15"/>
  <c r="W2338" i="15"/>
  <c r="X2338" i="15"/>
  <c r="Y2338" i="15"/>
  <c r="Z2338" i="15"/>
  <c r="AA2338" i="15"/>
  <c r="P2339" i="15"/>
  <c r="Q2339" i="15"/>
  <c r="R2339" i="15"/>
  <c r="S2339" i="15"/>
  <c r="T2339" i="15"/>
  <c r="U2339" i="15"/>
  <c r="V2339" i="15"/>
  <c r="W2339" i="15"/>
  <c r="X2339" i="15"/>
  <c r="Y2339" i="15"/>
  <c r="Z2339" i="15"/>
  <c r="AA2339" i="15"/>
  <c r="P2340" i="15"/>
  <c r="Q2340" i="15"/>
  <c r="R2340" i="15"/>
  <c r="S2340" i="15"/>
  <c r="T2340" i="15"/>
  <c r="U2340" i="15"/>
  <c r="V2340" i="15"/>
  <c r="W2340" i="15"/>
  <c r="X2340" i="15"/>
  <c r="Y2340" i="15"/>
  <c r="Z2340" i="15"/>
  <c r="AA2340" i="15"/>
  <c r="P2341" i="15"/>
  <c r="Q2341" i="15"/>
  <c r="R2341" i="15"/>
  <c r="S2341" i="15"/>
  <c r="T2341" i="15"/>
  <c r="U2341" i="15"/>
  <c r="V2341" i="15"/>
  <c r="W2341" i="15"/>
  <c r="X2341" i="15"/>
  <c r="Y2341" i="15"/>
  <c r="Z2341" i="15"/>
  <c r="AA2341" i="15"/>
  <c r="P2342" i="15"/>
  <c r="Q2342" i="15"/>
  <c r="R2342" i="15"/>
  <c r="S2342" i="15"/>
  <c r="T2342" i="15"/>
  <c r="U2342" i="15"/>
  <c r="V2342" i="15"/>
  <c r="W2342" i="15"/>
  <c r="X2342" i="15"/>
  <c r="Y2342" i="15"/>
  <c r="Z2342" i="15"/>
  <c r="AA2342" i="15"/>
  <c r="P2343" i="15"/>
  <c r="Q2343" i="15"/>
  <c r="R2343" i="15"/>
  <c r="S2343" i="15"/>
  <c r="T2343" i="15"/>
  <c r="U2343" i="15"/>
  <c r="V2343" i="15"/>
  <c r="W2343" i="15"/>
  <c r="X2343" i="15"/>
  <c r="Y2343" i="15"/>
  <c r="Z2343" i="15"/>
  <c r="AA2343" i="15"/>
  <c r="P2344" i="15"/>
  <c r="Q2344" i="15"/>
  <c r="R2344" i="15"/>
  <c r="S2344" i="15"/>
  <c r="T2344" i="15"/>
  <c r="U2344" i="15"/>
  <c r="V2344" i="15"/>
  <c r="W2344" i="15"/>
  <c r="X2344" i="15"/>
  <c r="Y2344" i="15"/>
  <c r="Z2344" i="15"/>
  <c r="AA2344" i="15"/>
  <c r="P2345" i="15"/>
  <c r="Q2345" i="15"/>
  <c r="R2345" i="15"/>
  <c r="S2345" i="15"/>
  <c r="T2345" i="15"/>
  <c r="U2345" i="15"/>
  <c r="V2345" i="15"/>
  <c r="W2345" i="15"/>
  <c r="X2345" i="15"/>
  <c r="Y2345" i="15"/>
  <c r="Z2345" i="15"/>
  <c r="AA2345" i="15"/>
  <c r="P2346" i="15"/>
  <c r="Q2346" i="15"/>
  <c r="R2346" i="15"/>
  <c r="S2346" i="15"/>
  <c r="T2346" i="15"/>
  <c r="U2346" i="15"/>
  <c r="V2346" i="15"/>
  <c r="W2346" i="15"/>
  <c r="X2346" i="15"/>
  <c r="Y2346" i="15"/>
  <c r="Z2346" i="15"/>
  <c r="AA2346" i="15"/>
  <c r="P2347" i="15"/>
  <c r="Q2347" i="15"/>
  <c r="R2347" i="15"/>
  <c r="S2347" i="15"/>
  <c r="T2347" i="15"/>
  <c r="U2347" i="15"/>
  <c r="V2347" i="15"/>
  <c r="W2347" i="15"/>
  <c r="X2347" i="15"/>
  <c r="Y2347" i="15"/>
  <c r="Z2347" i="15"/>
  <c r="AA2347" i="15"/>
  <c r="P2348" i="15"/>
  <c r="Q2348" i="15"/>
  <c r="R2348" i="15"/>
  <c r="S2348" i="15"/>
  <c r="T2348" i="15"/>
  <c r="U2348" i="15"/>
  <c r="V2348" i="15"/>
  <c r="W2348" i="15"/>
  <c r="X2348" i="15"/>
  <c r="Y2348" i="15"/>
  <c r="Z2348" i="15"/>
  <c r="AA2348" i="15"/>
  <c r="P2349" i="15"/>
  <c r="Q2349" i="15"/>
  <c r="R2349" i="15"/>
  <c r="S2349" i="15"/>
  <c r="T2349" i="15"/>
  <c r="U2349" i="15"/>
  <c r="V2349" i="15"/>
  <c r="W2349" i="15"/>
  <c r="X2349" i="15"/>
  <c r="Y2349" i="15"/>
  <c r="Z2349" i="15"/>
  <c r="AA2349" i="15"/>
  <c r="P2350" i="15"/>
  <c r="Q2350" i="15"/>
  <c r="R2350" i="15"/>
  <c r="S2350" i="15"/>
  <c r="T2350" i="15"/>
  <c r="U2350" i="15"/>
  <c r="V2350" i="15"/>
  <c r="W2350" i="15"/>
  <c r="X2350" i="15"/>
  <c r="Y2350" i="15"/>
  <c r="Z2350" i="15"/>
  <c r="AA2350" i="15"/>
  <c r="P2351" i="15"/>
  <c r="Q2351" i="15"/>
  <c r="R2351" i="15"/>
  <c r="S2351" i="15"/>
  <c r="T2351" i="15"/>
  <c r="U2351" i="15"/>
  <c r="V2351" i="15"/>
  <c r="W2351" i="15"/>
  <c r="X2351" i="15"/>
  <c r="Y2351" i="15"/>
  <c r="Z2351" i="15"/>
  <c r="AA2351" i="15"/>
  <c r="P2352" i="15"/>
  <c r="Q2352" i="15"/>
  <c r="R2352" i="15"/>
  <c r="S2352" i="15"/>
  <c r="T2352" i="15"/>
  <c r="U2352" i="15"/>
  <c r="V2352" i="15"/>
  <c r="W2352" i="15"/>
  <c r="X2352" i="15"/>
  <c r="Y2352" i="15"/>
  <c r="Z2352" i="15"/>
  <c r="AA2352" i="15"/>
  <c r="P2353" i="15"/>
  <c r="Q2353" i="15"/>
  <c r="R2353" i="15"/>
  <c r="S2353" i="15"/>
  <c r="T2353" i="15"/>
  <c r="U2353" i="15"/>
  <c r="V2353" i="15"/>
  <c r="W2353" i="15"/>
  <c r="X2353" i="15"/>
  <c r="Y2353" i="15"/>
  <c r="Z2353" i="15"/>
  <c r="AA2353" i="15"/>
  <c r="P2354" i="15"/>
  <c r="Q2354" i="15"/>
  <c r="R2354" i="15"/>
  <c r="S2354" i="15"/>
  <c r="T2354" i="15"/>
  <c r="U2354" i="15"/>
  <c r="V2354" i="15"/>
  <c r="W2354" i="15"/>
  <c r="X2354" i="15"/>
  <c r="Y2354" i="15"/>
  <c r="Z2354" i="15"/>
  <c r="AA2354" i="15"/>
  <c r="P2355" i="15"/>
  <c r="Q2355" i="15"/>
  <c r="R2355" i="15"/>
  <c r="S2355" i="15"/>
  <c r="T2355" i="15"/>
  <c r="U2355" i="15"/>
  <c r="V2355" i="15"/>
  <c r="W2355" i="15"/>
  <c r="X2355" i="15"/>
  <c r="Y2355" i="15"/>
  <c r="Z2355" i="15"/>
  <c r="AA2355" i="15"/>
  <c r="P2356" i="15"/>
  <c r="Q2356" i="15"/>
  <c r="R2356" i="15"/>
  <c r="S2356" i="15"/>
  <c r="T2356" i="15"/>
  <c r="U2356" i="15"/>
  <c r="V2356" i="15"/>
  <c r="W2356" i="15"/>
  <c r="X2356" i="15"/>
  <c r="Y2356" i="15"/>
  <c r="Z2356" i="15"/>
  <c r="AA2356" i="15"/>
  <c r="P2357" i="15"/>
  <c r="Q2357" i="15"/>
  <c r="R2357" i="15"/>
  <c r="S2357" i="15"/>
  <c r="T2357" i="15"/>
  <c r="U2357" i="15"/>
  <c r="V2357" i="15"/>
  <c r="W2357" i="15"/>
  <c r="X2357" i="15"/>
  <c r="Y2357" i="15"/>
  <c r="Z2357" i="15"/>
  <c r="AA2357" i="15"/>
  <c r="P2358" i="15"/>
  <c r="Q2358" i="15"/>
  <c r="R2358" i="15"/>
  <c r="S2358" i="15"/>
  <c r="T2358" i="15"/>
  <c r="U2358" i="15"/>
  <c r="V2358" i="15"/>
  <c r="W2358" i="15"/>
  <c r="X2358" i="15"/>
  <c r="Y2358" i="15"/>
  <c r="Z2358" i="15"/>
  <c r="AA2358" i="15"/>
  <c r="P2359" i="15"/>
  <c r="Q2359" i="15"/>
  <c r="R2359" i="15"/>
  <c r="S2359" i="15"/>
  <c r="T2359" i="15"/>
  <c r="U2359" i="15"/>
  <c r="V2359" i="15"/>
  <c r="W2359" i="15"/>
  <c r="X2359" i="15"/>
  <c r="Y2359" i="15"/>
  <c r="Z2359" i="15"/>
  <c r="AA2359" i="15"/>
  <c r="P2360" i="15"/>
  <c r="Q2360" i="15"/>
  <c r="R2360" i="15"/>
  <c r="S2360" i="15"/>
  <c r="T2360" i="15"/>
  <c r="U2360" i="15"/>
  <c r="V2360" i="15"/>
  <c r="W2360" i="15"/>
  <c r="X2360" i="15"/>
  <c r="Y2360" i="15"/>
  <c r="Z2360" i="15"/>
  <c r="AA2360" i="15"/>
  <c r="P2361" i="15"/>
  <c r="Q2361" i="15"/>
  <c r="R2361" i="15"/>
  <c r="S2361" i="15"/>
  <c r="T2361" i="15"/>
  <c r="U2361" i="15"/>
  <c r="V2361" i="15"/>
  <c r="W2361" i="15"/>
  <c r="X2361" i="15"/>
  <c r="Y2361" i="15"/>
  <c r="Z2361" i="15"/>
  <c r="AA2361" i="15"/>
  <c r="P2362" i="15"/>
  <c r="Q2362" i="15"/>
  <c r="R2362" i="15"/>
  <c r="S2362" i="15"/>
  <c r="T2362" i="15"/>
  <c r="U2362" i="15"/>
  <c r="V2362" i="15"/>
  <c r="W2362" i="15"/>
  <c r="X2362" i="15"/>
  <c r="Y2362" i="15"/>
  <c r="Z2362" i="15"/>
  <c r="AA2362" i="15"/>
  <c r="P2363" i="15"/>
  <c r="Q2363" i="15"/>
  <c r="R2363" i="15"/>
  <c r="S2363" i="15"/>
  <c r="T2363" i="15"/>
  <c r="U2363" i="15"/>
  <c r="V2363" i="15"/>
  <c r="W2363" i="15"/>
  <c r="X2363" i="15"/>
  <c r="Y2363" i="15"/>
  <c r="Z2363" i="15"/>
  <c r="AA2363" i="15"/>
  <c r="P2364" i="15"/>
  <c r="Q2364" i="15"/>
  <c r="R2364" i="15"/>
  <c r="S2364" i="15"/>
  <c r="T2364" i="15"/>
  <c r="U2364" i="15"/>
  <c r="V2364" i="15"/>
  <c r="W2364" i="15"/>
  <c r="X2364" i="15"/>
  <c r="Y2364" i="15"/>
  <c r="Z2364" i="15"/>
  <c r="AA2364" i="15"/>
  <c r="P2365" i="15"/>
  <c r="Q2365" i="15"/>
  <c r="R2365" i="15"/>
  <c r="S2365" i="15"/>
  <c r="T2365" i="15"/>
  <c r="U2365" i="15"/>
  <c r="V2365" i="15"/>
  <c r="W2365" i="15"/>
  <c r="X2365" i="15"/>
  <c r="Y2365" i="15"/>
  <c r="Z2365" i="15"/>
  <c r="AA2365" i="15"/>
  <c r="P2366" i="15"/>
  <c r="Q2366" i="15"/>
  <c r="R2366" i="15"/>
  <c r="S2366" i="15"/>
  <c r="T2366" i="15"/>
  <c r="U2366" i="15"/>
  <c r="V2366" i="15"/>
  <c r="W2366" i="15"/>
  <c r="X2366" i="15"/>
  <c r="Y2366" i="15"/>
  <c r="Z2366" i="15"/>
  <c r="AA2366" i="15"/>
  <c r="P2367" i="15"/>
  <c r="Q2367" i="15"/>
  <c r="R2367" i="15"/>
  <c r="S2367" i="15"/>
  <c r="T2367" i="15"/>
  <c r="U2367" i="15"/>
  <c r="V2367" i="15"/>
  <c r="W2367" i="15"/>
  <c r="X2367" i="15"/>
  <c r="Y2367" i="15"/>
  <c r="Z2367" i="15"/>
  <c r="AA2367" i="15"/>
  <c r="P2368" i="15"/>
  <c r="Q2368" i="15"/>
  <c r="R2368" i="15"/>
  <c r="S2368" i="15"/>
  <c r="T2368" i="15"/>
  <c r="U2368" i="15"/>
  <c r="V2368" i="15"/>
  <c r="W2368" i="15"/>
  <c r="X2368" i="15"/>
  <c r="Y2368" i="15"/>
  <c r="Z2368" i="15"/>
  <c r="AA2368" i="15"/>
  <c r="P2369" i="15"/>
  <c r="Q2369" i="15"/>
  <c r="R2369" i="15"/>
  <c r="S2369" i="15"/>
  <c r="T2369" i="15"/>
  <c r="U2369" i="15"/>
  <c r="V2369" i="15"/>
  <c r="W2369" i="15"/>
  <c r="X2369" i="15"/>
  <c r="Y2369" i="15"/>
  <c r="Z2369" i="15"/>
  <c r="AA2369" i="15"/>
  <c r="P2370" i="15"/>
  <c r="Q2370" i="15"/>
  <c r="R2370" i="15"/>
  <c r="S2370" i="15"/>
  <c r="T2370" i="15"/>
  <c r="U2370" i="15"/>
  <c r="V2370" i="15"/>
  <c r="W2370" i="15"/>
  <c r="X2370" i="15"/>
  <c r="Y2370" i="15"/>
  <c r="Z2370" i="15"/>
  <c r="AA2370" i="15"/>
  <c r="P2371" i="15"/>
  <c r="Q2371" i="15"/>
  <c r="R2371" i="15"/>
  <c r="S2371" i="15"/>
  <c r="T2371" i="15"/>
  <c r="U2371" i="15"/>
  <c r="V2371" i="15"/>
  <c r="W2371" i="15"/>
  <c r="X2371" i="15"/>
  <c r="Y2371" i="15"/>
  <c r="Z2371" i="15"/>
  <c r="AA2371" i="15"/>
  <c r="P2372" i="15"/>
  <c r="Q2372" i="15"/>
  <c r="R2372" i="15"/>
  <c r="S2372" i="15"/>
  <c r="T2372" i="15"/>
  <c r="U2372" i="15"/>
  <c r="V2372" i="15"/>
  <c r="W2372" i="15"/>
  <c r="X2372" i="15"/>
  <c r="Y2372" i="15"/>
  <c r="Z2372" i="15"/>
  <c r="AA2372" i="15"/>
  <c r="P2373" i="15"/>
  <c r="Q2373" i="15"/>
  <c r="R2373" i="15"/>
  <c r="S2373" i="15"/>
  <c r="T2373" i="15"/>
  <c r="U2373" i="15"/>
  <c r="V2373" i="15"/>
  <c r="W2373" i="15"/>
  <c r="X2373" i="15"/>
  <c r="Y2373" i="15"/>
  <c r="Z2373" i="15"/>
  <c r="AA2373" i="15"/>
  <c r="P2374" i="15"/>
  <c r="Q2374" i="15"/>
  <c r="R2374" i="15"/>
  <c r="S2374" i="15"/>
  <c r="T2374" i="15"/>
  <c r="U2374" i="15"/>
  <c r="V2374" i="15"/>
  <c r="W2374" i="15"/>
  <c r="X2374" i="15"/>
  <c r="Y2374" i="15"/>
  <c r="Z2374" i="15"/>
  <c r="AA2374" i="15"/>
  <c r="P2375" i="15"/>
  <c r="Q2375" i="15"/>
  <c r="R2375" i="15"/>
  <c r="S2375" i="15"/>
  <c r="T2375" i="15"/>
  <c r="U2375" i="15"/>
  <c r="V2375" i="15"/>
  <c r="W2375" i="15"/>
  <c r="X2375" i="15"/>
  <c r="Y2375" i="15"/>
  <c r="Z2375" i="15"/>
  <c r="AA2375" i="15"/>
  <c r="P2376" i="15"/>
  <c r="Q2376" i="15"/>
  <c r="R2376" i="15"/>
  <c r="S2376" i="15"/>
  <c r="T2376" i="15"/>
  <c r="U2376" i="15"/>
  <c r="V2376" i="15"/>
  <c r="W2376" i="15"/>
  <c r="X2376" i="15"/>
  <c r="Y2376" i="15"/>
  <c r="Z2376" i="15"/>
  <c r="AA2376" i="15"/>
  <c r="P2377" i="15"/>
  <c r="Q2377" i="15"/>
  <c r="R2377" i="15"/>
  <c r="S2377" i="15"/>
  <c r="T2377" i="15"/>
  <c r="U2377" i="15"/>
  <c r="V2377" i="15"/>
  <c r="W2377" i="15"/>
  <c r="X2377" i="15"/>
  <c r="Y2377" i="15"/>
  <c r="Z2377" i="15"/>
  <c r="AA2377" i="15"/>
  <c r="P2378" i="15"/>
  <c r="Q2378" i="15"/>
  <c r="R2378" i="15"/>
  <c r="S2378" i="15"/>
  <c r="T2378" i="15"/>
  <c r="U2378" i="15"/>
  <c r="V2378" i="15"/>
  <c r="W2378" i="15"/>
  <c r="X2378" i="15"/>
  <c r="Y2378" i="15"/>
  <c r="Z2378" i="15"/>
  <c r="AA2378" i="15"/>
  <c r="P2379" i="15"/>
  <c r="Q2379" i="15"/>
  <c r="R2379" i="15"/>
  <c r="S2379" i="15"/>
  <c r="T2379" i="15"/>
  <c r="U2379" i="15"/>
  <c r="V2379" i="15"/>
  <c r="W2379" i="15"/>
  <c r="X2379" i="15"/>
  <c r="Y2379" i="15"/>
  <c r="Z2379" i="15"/>
  <c r="AA2379" i="15"/>
  <c r="P2380" i="15"/>
  <c r="Q2380" i="15"/>
  <c r="R2380" i="15"/>
  <c r="S2380" i="15"/>
  <c r="T2380" i="15"/>
  <c r="U2380" i="15"/>
  <c r="V2380" i="15"/>
  <c r="W2380" i="15"/>
  <c r="X2380" i="15"/>
  <c r="Y2380" i="15"/>
  <c r="Z2380" i="15"/>
  <c r="AA2380" i="15"/>
  <c r="P2381" i="15"/>
  <c r="Q2381" i="15"/>
  <c r="R2381" i="15"/>
  <c r="S2381" i="15"/>
  <c r="T2381" i="15"/>
  <c r="U2381" i="15"/>
  <c r="V2381" i="15"/>
  <c r="W2381" i="15"/>
  <c r="X2381" i="15"/>
  <c r="Y2381" i="15"/>
  <c r="Z2381" i="15"/>
  <c r="AA2381" i="15"/>
  <c r="P2382" i="15"/>
  <c r="Q2382" i="15"/>
  <c r="R2382" i="15"/>
  <c r="S2382" i="15"/>
  <c r="T2382" i="15"/>
  <c r="U2382" i="15"/>
  <c r="V2382" i="15"/>
  <c r="W2382" i="15"/>
  <c r="X2382" i="15"/>
  <c r="Y2382" i="15"/>
  <c r="Z2382" i="15"/>
  <c r="AA2382" i="15"/>
  <c r="P2383" i="15"/>
  <c r="Q2383" i="15"/>
  <c r="R2383" i="15"/>
  <c r="S2383" i="15"/>
  <c r="T2383" i="15"/>
  <c r="U2383" i="15"/>
  <c r="V2383" i="15"/>
  <c r="W2383" i="15"/>
  <c r="X2383" i="15"/>
  <c r="Y2383" i="15"/>
  <c r="Z2383" i="15"/>
  <c r="AA2383" i="15"/>
  <c r="P2384" i="15"/>
  <c r="Q2384" i="15"/>
  <c r="R2384" i="15"/>
  <c r="S2384" i="15"/>
  <c r="T2384" i="15"/>
  <c r="U2384" i="15"/>
  <c r="V2384" i="15"/>
  <c r="W2384" i="15"/>
  <c r="X2384" i="15"/>
  <c r="Y2384" i="15"/>
  <c r="Z2384" i="15"/>
  <c r="AA2384" i="15"/>
  <c r="P2385" i="15"/>
  <c r="Q2385" i="15"/>
  <c r="R2385" i="15"/>
  <c r="S2385" i="15"/>
  <c r="T2385" i="15"/>
  <c r="U2385" i="15"/>
  <c r="V2385" i="15"/>
  <c r="W2385" i="15"/>
  <c r="X2385" i="15"/>
  <c r="Y2385" i="15"/>
  <c r="Z2385" i="15"/>
  <c r="AA2385" i="15"/>
  <c r="P2386" i="15"/>
  <c r="Q2386" i="15"/>
  <c r="R2386" i="15"/>
  <c r="S2386" i="15"/>
  <c r="T2386" i="15"/>
  <c r="U2386" i="15"/>
  <c r="V2386" i="15"/>
  <c r="W2386" i="15"/>
  <c r="X2386" i="15"/>
  <c r="Y2386" i="15"/>
  <c r="Z2386" i="15"/>
  <c r="AA2386" i="15"/>
  <c r="P2387" i="15"/>
  <c r="Q2387" i="15"/>
  <c r="R2387" i="15"/>
  <c r="S2387" i="15"/>
  <c r="T2387" i="15"/>
  <c r="U2387" i="15"/>
  <c r="V2387" i="15"/>
  <c r="W2387" i="15"/>
  <c r="X2387" i="15"/>
  <c r="Y2387" i="15"/>
  <c r="Z2387" i="15"/>
  <c r="AA2387" i="15"/>
  <c r="P2388" i="15"/>
  <c r="Q2388" i="15"/>
  <c r="R2388" i="15"/>
  <c r="S2388" i="15"/>
  <c r="T2388" i="15"/>
  <c r="U2388" i="15"/>
  <c r="V2388" i="15"/>
  <c r="W2388" i="15"/>
  <c r="X2388" i="15"/>
  <c r="Y2388" i="15"/>
  <c r="Z2388" i="15"/>
  <c r="AA2388" i="15"/>
  <c r="P2389" i="15"/>
  <c r="Q2389" i="15"/>
  <c r="R2389" i="15"/>
  <c r="S2389" i="15"/>
  <c r="T2389" i="15"/>
  <c r="U2389" i="15"/>
  <c r="V2389" i="15"/>
  <c r="W2389" i="15"/>
  <c r="X2389" i="15"/>
  <c r="Y2389" i="15"/>
  <c r="Z2389" i="15"/>
  <c r="AA2389" i="15"/>
  <c r="P2390" i="15"/>
  <c r="Q2390" i="15"/>
  <c r="R2390" i="15"/>
  <c r="S2390" i="15"/>
  <c r="T2390" i="15"/>
  <c r="U2390" i="15"/>
  <c r="V2390" i="15"/>
  <c r="W2390" i="15"/>
  <c r="X2390" i="15"/>
  <c r="Y2390" i="15"/>
  <c r="Z2390" i="15"/>
  <c r="AA2390" i="15"/>
  <c r="P2391" i="15"/>
  <c r="Q2391" i="15"/>
  <c r="R2391" i="15"/>
  <c r="S2391" i="15"/>
  <c r="T2391" i="15"/>
  <c r="U2391" i="15"/>
  <c r="V2391" i="15"/>
  <c r="W2391" i="15"/>
  <c r="X2391" i="15"/>
  <c r="Y2391" i="15"/>
  <c r="Z2391" i="15"/>
  <c r="AA2391" i="15"/>
  <c r="P2392" i="15"/>
  <c r="Q2392" i="15"/>
  <c r="R2392" i="15"/>
  <c r="S2392" i="15"/>
  <c r="T2392" i="15"/>
  <c r="U2392" i="15"/>
  <c r="V2392" i="15"/>
  <c r="W2392" i="15"/>
  <c r="X2392" i="15"/>
  <c r="Y2392" i="15"/>
  <c r="Z2392" i="15"/>
  <c r="AA2392" i="15"/>
  <c r="P2393" i="15"/>
  <c r="Q2393" i="15"/>
  <c r="R2393" i="15"/>
  <c r="S2393" i="15"/>
  <c r="T2393" i="15"/>
  <c r="U2393" i="15"/>
  <c r="V2393" i="15"/>
  <c r="W2393" i="15"/>
  <c r="X2393" i="15"/>
  <c r="Y2393" i="15"/>
  <c r="Z2393" i="15"/>
  <c r="AA2393" i="15"/>
  <c r="P2394" i="15"/>
  <c r="Q2394" i="15"/>
  <c r="R2394" i="15"/>
  <c r="S2394" i="15"/>
  <c r="T2394" i="15"/>
  <c r="U2394" i="15"/>
  <c r="V2394" i="15"/>
  <c r="W2394" i="15"/>
  <c r="X2394" i="15"/>
  <c r="Y2394" i="15"/>
  <c r="Z2394" i="15"/>
  <c r="AA2394" i="15"/>
  <c r="P2395" i="15"/>
  <c r="Q2395" i="15"/>
  <c r="R2395" i="15"/>
  <c r="S2395" i="15"/>
  <c r="T2395" i="15"/>
  <c r="U2395" i="15"/>
  <c r="V2395" i="15"/>
  <c r="W2395" i="15"/>
  <c r="X2395" i="15"/>
  <c r="Y2395" i="15"/>
  <c r="Z2395" i="15"/>
  <c r="AA2395" i="15"/>
  <c r="P2396" i="15"/>
  <c r="Q2396" i="15"/>
  <c r="R2396" i="15"/>
  <c r="S2396" i="15"/>
  <c r="T2396" i="15"/>
  <c r="U2396" i="15"/>
  <c r="V2396" i="15"/>
  <c r="W2396" i="15"/>
  <c r="X2396" i="15"/>
  <c r="Y2396" i="15"/>
  <c r="Z2396" i="15"/>
  <c r="AA2396" i="15"/>
  <c r="P2397" i="15"/>
  <c r="Q2397" i="15"/>
  <c r="R2397" i="15"/>
  <c r="S2397" i="15"/>
  <c r="T2397" i="15"/>
  <c r="U2397" i="15"/>
  <c r="V2397" i="15"/>
  <c r="W2397" i="15"/>
  <c r="X2397" i="15"/>
  <c r="Y2397" i="15"/>
  <c r="Z2397" i="15"/>
  <c r="AA2397" i="15"/>
  <c r="P2398" i="15"/>
  <c r="Q2398" i="15"/>
  <c r="R2398" i="15"/>
  <c r="S2398" i="15"/>
  <c r="T2398" i="15"/>
  <c r="U2398" i="15"/>
  <c r="V2398" i="15"/>
  <c r="W2398" i="15"/>
  <c r="X2398" i="15"/>
  <c r="Y2398" i="15"/>
  <c r="Z2398" i="15"/>
  <c r="AA2398" i="15"/>
  <c r="P2399" i="15"/>
  <c r="Q2399" i="15"/>
  <c r="R2399" i="15"/>
  <c r="S2399" i="15"/>
  <c r="T2399" i="15"/>
  <c r="U2399" i="15"/>
  <c r="V2399" i="15"/>
  <c r="W2399" i="15"/>
  <c r="X2399" i="15"/>
  <c r="Y2399" i="15"/>
  <c r="Z2399" i="15"/>
  <c r="AA2399" i="15"/>
  <c r="P2400" i="15"/>
  <c r="Q2400" i="15"/>
  <c r="R2400" i="15"/>
  <c r="S2400" i="15"/>
  <c r="T2400" i="15"/>
  <c r="U2400" i="15"/>
  <c r="V2400" i="15"/>
  <c r="W2400" i="15"/>
  <c r="X2400" i="15"/>
  <c r="Y2400" i="15"/>
  <c r="Z2400" i="15"/>
  <c r="AA2400" i="15"/>
  <c r="P2401" i="15"/>
  <c r="Q2401" i="15"/>
  <c r="R2401" i="15"/>
  <c r="S2401" i="15"/>
  <c r="T2401" i="15"/>
  <c r="U2401" i="15"/>
  <c r="V2401" i="15"/>
  <c r="W2401" i="15"/>
  <c r="X2401" i="15"/>
  <c r="Y2401" i="15"/>
  <c r="Z2401" i="15"/>
  <c r="AA2401" i="15"/>
  <c r="P2402" i="15"/>
  <c r="Q2402" i="15"/>
  <c r="R2402" i="15"/>
  <c r="S2402" i="15"/>
  <c r="T2402" i="15"/>
  <c r="U2402" i="15"/>
  <c r="V2402" i="15"/>
  <c r="W2402" i="15"/>
  <c r="X2402" i="15"/>
  <c r="Y2402" i="15"/>
  <c r="Z2402" i="15"/>
  <c r="AA2402" i="15"/>
  <c r="P2403" i="15"/>
  <c r="Q2403" i="15"/>
  <c r="R2403" i="15"/>
  <c r="S2403" i="15"/>
  <c r="T2403" i="15"/>
  <c r="U2403" i="15"/>
  <c r="V2403" i="15"/>
  <c r="W2403" i="15"/>
  <c r="X2403" i="15"/>
  <c r="Y2403" i="15"/>
  <c r="Z2403" i="15"/>
  <c r="AA2403" i="15"/>
  <c r="P2404" i="15"/>
  <c r="Q2404" i="15"/>
  <c r="R2404" i="15"/>
  <c r="S2404" i="15"/>
  <c r="T2404" i="15"/>
  <c r="U2404" i="15"/>
  <c r="V2404" i="15"/>
  <c r="W2404" i="15"/>
  <c r="X2404" i="15"/>
  <c r="Y2404" i="15"/>
  <c r="Z2404" i="15"/>
  <c r="AA2404" i="15"/>
  <c r="P2405" i="15"/>
  <c r="Q2405" i="15"/>
  <c r="R2405" i="15"/>
  <c r="S2405" i="15"/>
  <c r="T2405" i="15"/>
  <c r="U2405" i="15"/>
  <c r="V2405" i="15"/>
  <c r="W2405" i="15"/>
  <c r="X2405" i="15"/>
  <c r="Y2405" i="15"/>
  <c r="Z2405" i="15"/>
  <c r="AA2405" i="15"/>
  <c r="P2406" i="15"/>
  <c r="Q2406" i="15"/>
  <c r="R2406" i="15"/>
  <c r="S2406" i="15"/>
  <c r="T2406" i="15"/>
  <c r="U2406" i="15"/>
  <c r="V2406" i="15"/>
  <c r="W2406" i="15"/>
  <c r="X2406" i="15"/>
  <c r="Y2406" i="15"/>
  <c r="Z2406" i="15"/>
  <c r="AA2406" i="15"/>
  <c r="P2407" i="15"/>
  <c r="Q2407" i="15"/>
  <c r="R2407" i="15"/>
  <c r="S2407" i="15"/>
  <c r="T2407" i="15"/>
  <c r="U2407" i="15"/>
  <c r="V2407" i="15"/>
  <c r="W2407" i="15"/>
  <c r="X2407" i="15"/>
  <c r="Y2407" i="15"/>
  <c r="Z2407" i="15"/>
  <c r="AA2407" i="15"/>
  <c r="P2408" i="15"/>
  <c r="Q2408" i="15"/>
  <c r="R2408" i="15"/>
  <c r="S2408" i="15"/>
  <c r="T2408" i="15"/>
  <c r="U2408" i="15"/>
  <c r="V2408" i="15"/>
  <c r="W2408" i="15"/>
  <c r="X2408" i="15"/>
  <c r="Y2408" i="15"/>
  <c r="Z2408" i="15"/>
  <c r="AA2408" i="15"/>
  <c r="P2409" i="15"/>
  <c r="Q2409" i="15"/>
  <c r="R2409" i="15"/>
  <c r="S2409" i="15"/>
  <c r="T2409" i="15"/>
  <c r="U2409" i="15"/>
  <c r="V2409" i="15"/>
  <c r="W2409" i="15"/>
  <c r="X2409" i="15"/>
  <c r="Y2409" i="15"/>
  <c r="Z2409" i="15"/>
  <c r="AA2409" i="15"/>
  <c r="P2410" i="15"/>
  <c r="Q2410" i="15"/>
  <c r="R2410" i="15"/>
  <c r="S2410" i="15"/>
  <c r="T2410" i="15"/>
  <c r="U2410" i="15"/>
  <c r="V2410" i="15"/>
  <c r="W2410" i="15"/>
  <c r="X2410" i="15"/>
  <c r="Y2410" i="15"/>
  <c r="Z2410" i="15"/>
  <c r="AA2410" i="15"/>
  <c r="P2411" i="15"/>
  <c r="Q2411" i="15"/>
  <c r="R2411" i="15"/>
  <c r="S2411" i="15"/>
  <c r="T2411" i="15"/>
  <c r="U2411" i="15"/>
  <c r="V2411" i="15"/>
  <c r="W2411" i="15"/>
  <c r="X2411" i="15"/>
  <c r="Y2411" i="15"/>
  <c r="Z2411" i="15"/>
  <c r="AA2411" i="15"/>
  <c r="P2412" i="15"/>
  <c r="Q2412" i="15"/>
  <c r="R2412" i="15"/>
  <c r="S2412" i="15"/>
  <c r="T2412" i="15"/>
  <c r="U2412" i="15"/>
  <c r="V2412" i="15"/>
  <c r="W2412" i="15"/>
  <c r="X2412" i="15"/>
  <c r="Y2412" i="15"/>
  <c r="Z2412" i="15"/>
  <c r="AA2412" i="15"/>
  <c r="P2413" i="15"/>
  <c r="Q2413" i="15"/>
  <c r="R2413" i="15"/>
  <c r="S2413" i="15"/>
  <c r="T2413" i="15"/>
  <c r="U2413" i="15"/>
  <c r="V2413" i="15"/>
  <c r="W2413" i="15"/>
  <c r="X2413" i="15"/>
  <c r="Y2413" i="15"/>
  <c r="Z2413" i="15"/>
  <c r="AA2413" i="15"/>
  <c r="P2414" i="15"/>
  <c r="Q2414" i="15"/>
  <c r="R2414" i="15"/>
  <c r="S2414" i="15"/>
  <c r="T2414" i="15"/>
  <c r="U2414" i="15"/>
  <c r="V2414" i="15"/>
  <c r="W2414" i="15"/>
  <c r="X2414" i="15"/>
  <c r="Y2414" i="15"/>
  <c r="Z2414" i="15"/>
  <c r="AA2414" i="15"/>
  <c r="P2415" i="15"/>
  <c r="Q2415" i="15"/>
  <c r="R2415" i="15"/>
  <c r="S2415" i="15"/>
  <c r="T2415" i="15"/>
  <c r="U2415" i="15"/>
  <c r="V2415" i="15"/>
  <c r="W2415" i="15"/>
  <c r="X2415" i="15"/>
  <c r="Y2415" i="15"/>
  <c r="Z2415" i="15"/>
  <c r="AA2415" i="15"/>
  <c r="P2416" i="15"/>
  <c r="Q2416" i="15"/>
  <c r="R2416" i="15"/>
  <c r="S2416" i="15"/>
  <c r="T2416" i="15"/>
  <c r="U2416" i="15"/>
  <c r="V2416" i="15"/>
  <c r="W2416" i="15"/>
  <c r="X2416" i="15"/>
  <c r="Y2416" i="15"/>
  <c r="Z2416" i="15"/>
  <c r="AA2416" i="15"/>
  <c r="P2417" i="15"/>
  <c r="Q2417" i="15"/>
  <c r="R2417" i="15"/>
  <c r="S2417" i="15"/>
  <c r="T2417" i="15"/>
  <c r="U2417" i="15"/>
  <c r="V2417" i="15"/>
  <c r="W2417" i="15"/>
  <c r="X2417" i="15"/>
  <c r="Y2417" i="15"/>
  <c r="Z2417" i="15"/>
  <c r="AA2417" i="15"/>
  <c r="P2418" i="15"/>
  <c r="Q2418" i="15"/>
  <c r="R2418" i="15"/>
  <c r="S2418" i="15"/>
  <c r="T2418" i="15"/>
  <c r="U2418" i="15"/>
  <c r="V2418" i="15"/>
  <c r="W2418" i="15"/>
  <c r="X2418" i="15"/>
  <c r="Y2418" i="15"/>
  <c r="Z2418" i="15"/>
  <c r="AA2418" i="15"/>
  <c r="P2419" i="15"/>
  <c r="Q2419" i="15"/>
  <c r="R2419" i="15"/>
  <c r="S2419" i="15"/>
  <c r="T2419" i="15"/>
  <c r="U2419" i="15"/>
  <c r="V2419" i="15"/>
  <c r="W2419" i="15"/>
  <c r="X2419" i="15"/>
  <c r="Y2419" i="15"/>
  <c r="Z2419" i="15"/>
  <c r="AA2419" i="15"/>
  <c r="P2420" i="15"/>
  <c r="Q2420" i="15"/>
  <c r="R2420" i="15"/>
  <c r="S2420" i="15"/>
  <c r="T2420" i="15"/>
  <c r="U2420" i="15"/>
  <c r="V2420" i="15"/>
  <c r="W2420" i="15"/>
  <c r="X2420" i="15"/>
  <c r="Y2420" i="15"/>
  <c r="Z2420" i="15"/>
  <c r="AA2420" i="15"/>
  <c r="P2421" i="15"/>
  <c r="Q2421" i="15"/>
  <c r="R2421" i="15"/>
  <c r="S2421" i="15"/>
  <c r="T2421" i="15"/>
  <c r="U2421" i="15"/>
  <c r="V2421" i="15"/>
  <c r="W2421" i="15"/>
  <c r="X2421" i="15"/>
  <c r="Y2421" i="15"/>
  <c r="Z2421" i="15"/>
  <c r="AA2421" i="15"/>
  <c r="P2422" i="15"/>
  <c r="Q2422" i="15"/>
  <c r="R2422" i="15"/>
  <c r="S2422" i="15"/>
  <c r="T2422" i="15"/>
  <c r="U2422" i="15"/>
  <c r="V2422" i="15"/>
  <c r="W2422" i="15"/>
  <c r="X2422" i="15"/>
  <c r="Y2422" i="15"/>
  <c r="Z2422" i="15"/>
  <c r="AA2422" i="15"/>
  <c r="P2423" i="15"/>
  <c r="Q2423" i="15"/>
  <c r="R2423" i="15"/>
  <c r="S2423" i="15"/>
  <c r="T2423" i="15"/>
  <c r="U2423" i="15"/>
  <c r="V2423" i="15"/>
  <c r="W2423" i="15"/>
  <c r="X2423" i="15"/>
  <c r="Y2423" i="15"/>
  <c r="Z2423" i="15"/>
  <c r="AA2423" i="15"/>
  <c r="P2424" i="15"/>
  <c r="Q2424" i="15"/>
  <c r="R2424" i="15"/>
  <c r="S2424" i="15"/>
  <c r="T2424" i="15"/>
  <c r="U2424" i="15"/>
  <c r="V2424" i="15"/>
  <c r="W2424" i="15"/>
  <c r="X2424" i="15"/>
  <c r="Y2424" i="15"/>
  <c r="Z2424" i="15"/>
  <c r="AA2424" i="15"/>
  <c r="P2425" i="15"/>
  <c r="Q2425" i="15"/>
  <c r="R2425" i="15"/>
  <c r="S2425" i="15"/>
  <c r="T2425" i="15"/>
  <c r="U2425" i="15"/>
  <c r="V2425" i="15"/>
  <c r="W2425" i="15"/>
  <c r="X2425" i="15"/>
  <c r="Y2425" i="15"/>
  <c r="Z2425" i="15"/>
  <c r="AA2425" i="15"/>
  <c r="P2426" i="15"/>
  <c r="Q2426" i="15"/>
  <c r="R2426" i="15"/>
  <c r="S2426" i="15"/>
  <c r="T2426" i="15"/>
  <c r="U2426" i="15"/>
  <c r="V2426" i="15"/>
  <c r="W2426" i="15"/>
  <c r="X2426" i="15"/>
  <c r="Y2426" i="15"/>
  <c r="Z2426" i="15"/>
  <c r="AA2426" i="15"/>
  <c r="P2427" i="15"/>
  <c r="Q2427" i="15"/>
  <c r="R2427" i="15"/>
  <c r="S2427" i="15"/>
  <c r="T2427" i="15"/>
  <c r="U2427" i="15"/>
  <c r="V2427" i="15"/>
  <c r="W2427" i="15"/>
  <c r="X2427" i="15"/>
  <c r="Y2427" i="15"/>
  <c r="Z2427" i="15"/>
  <c r="AA2427" i="15"/>
  <c r="P2428" i="15"/>
  <c r="Q2428" i="15"/>
  <c r="R2428" i="15"/>
  <c r="S2428" i="15"/>
  <c r="T2428" i="15"/>
  <c r="U2428" i="15"/>
  <c r="V2428" i="15"/>
  <c r="W2428" i="15"/>
  <c r="X2428" i="15"/>
  <c r="Y2428" i="15"/>
  <c r="Z2428" i="15"/>
  <c r="AA2428" i="15"/>
  <c r="P2429" i="15"/>
  <c r="Q2429" i="15"/>
  <c r="R2429" i="15"/>
  <c r="S2429" i="15"/>
  <c r="T2429" i="15"/>
  <c r="U2429" i="15"/>
  <c r="V2429" i="15"/>
  <c r="W2429" i="15"/>
  <c r="X2429" i="15"/>
  <c r="Y2429" i="15"/>
  <c r="Z2429" i="15"/>
  <c r="AA2429" i="15"/>
  <c r="P2430" i="15"/>
  <c r="Q2430" i="15"/>
  <c r="R2430" i="15"/>
  <c r="S2430" i="15"/>
  <c r="T2430" i="15"/>
  <c r="U2430" i="15"/>
  <c r="V2430" i="15"/>
  <c r="W2430" i="15"/>
  <c r="X2430" i="15"/>
  <c r="Y2430" i="15"/>
  <c r="Z2430" i="15"/>
  <c r="AA2430" i="15"/>
  <c r="P2431" i="15"/>
  <c r="Q2431" i="15"/>
  <c r="R2431" i="15"/>
  <c r="S2431" i="15"/>
  <c r="T2431" i="15"/>
  <c r="U2431" i="15"/>
  <c r="V2431" i="15"/>
  <c r="W2431" i="15"/>
  <c r="X2431" i="15"/>
  <c r="Y2431" i="15"/>
  <c r="Z2431" i="15"/>
  <c r="AA2431" i="15"/>
  <c r="P2432" i="15"/>
  <c r="Q2432" i="15"/>
  <c r="R2432" i="15"/>
  <c r="S2432" i="15"/>
  <c r="T2432" i="15"/>
  <c r="U2432" i="15"/>
  <c r="V2432" i="15"/>
  <c r="W2432" i="15"/>
  <c r="X2432" i="15"/>
  <c r="Y2432" i="15"/>
  <c r="Z2432" i="15"/>
  <c r="AA2432" i="15"/>
  <c r="P2433" i="15"/>
  <c r="Q2433" i="15"/>
  <c r="R2433" i="15"/>
  <c r="S2433" i="15"/>
  <c r="T2433" i="15"/>
  <c r="U2433" i="15"/>
  <c r="V2433" i="15"/>
  <c r="W2433" i="15"/>
  <c r="X2433" i="15"/>
  <c r="Y2433" i="15"/>
  <c r="Z2433" i="15"/>
  <c r="AA2433" i="15"/>
  <c r="P2434" i="15"/>
  <c r="Q2434" i="15"/>
  <c r="R2434" i="15"/>
  <c r="S2434" i="15"/>
  <c r="T2434" i="15"/>
  <c r="U2434" i="15"/>
  <c r="V2434" i="15"/>
  <c r="W2434" i="15"/>
  <c r="X2434" i="15"/>
  <c r="Y2434" i="15"/>
  <c r="Z2434" i="15"/>
  <c r="AA2434" i="15"/>
  <c r="P2435" i="15"/>
  <c r="Q2435" i="15"/>
  <c r="R2435" i="15"/>
  <c r="S2435" i="15"/>
  <c r="T2435" i="15"/>
  <c r="U2435" i="15"/>
  <c r="V2435" i="15"/>
  <c r="W2435" i="15"/>
  <c r="X2435" i="15"/>
  <c r="Y2435" i="15"/>
  <c r="Z2435" i="15"/>
  <c r="AA2435" i="15"/>
  <c r="P2436" i="15"/>
  <c r="Q2436" i="15"/>
  <c r="R2436" i="15"/>
  <c r="S2436" i="15"/>
  <c r="T2436" i="15"/>
  <c r="U2436" i="15"/>
  <c r="V2436" i="15"/>
  <c r="W2436" i="15"/>
  <c r="X2436" i="15"/>
  <c r="Y2436" i="15"/>
  <c r="Z2436" i="15"/>
  <c r="AA2436" i="15"/>
  <c r="P2437" i="15"/>
  <c r="Q2437" i="15"/>
  <c r="R2437" i="15"/>
  <c r="S2437" i="15"/>
  <c r="T2437" i="15"/>
  <c r="U2437" i="15"/>
  <c r="V2437" i="15"/>
  <c r="W2437" i="15"/>
  <c r="X2437" i="15"/>
  <c r="Y2437" i="15"/>
  <c r="Z2437" i="15"/>
  <c r="AA2437" i="15"/>
  <c r="P2438" i="15"/>
  <c r="Q2438" i="15"/>
  <c r="R2438" i="15"/>
  <c r="S2438" i="15"/>
  <c r="T2438" i="15"/>
  <c r="U2438" i="15"/>
  <c r="V2438" i="15"/>
  <c r="W2438" i="15"/>
  <c r="X2438" i="15"/>
  <c r="Y2438" i="15"/>
  <c r="Z2438" i="15"/>
  <c r="AA2438" i="15"/>
  <c r="P2439" i="15"/>
  <c r="Q2439" i="15"/>
  <c r="R2439" i="15"/>
  <c r="S2439" i="15"/>
  <c r="T2439" i="15"/>
  <c r="U2439" i="15"/>
  <c r="V2439" i="15"/>
  <c r="W2439" i="15"/>
  <c r="X2439" i="15"/>
  <c r="Y2439" i="15"/>
  <c r="Z2439" i="15"/>
  <c r="AA2439" i="15"/>
  <c r="P2440" i="15"/>
  <c r="Q2440" i="15"/>
  <c r="R2440" i="15"/>
  <c r="S2440" i="15"/>
  <c r="T2440" i="15"/>
  <c r="U2440" i="15"/>
  <c r="V2440" i="15"/>
  <c r="W2440" i="15"/>
  <c r="X2440" i="15"/>
  <c r="Y2440" i="15"/>
  <c r="Z2440" i="15"/>
  <c r="AA2440" i="15"/>
  <c r="P2441" i="15"/>
  <c r="Q2441" i="15"/>
  <c r="R2441" i="15"/>
  <c r="S2441" i="15"/>
  <c r="T2441" i="15"/>
  <c r="U2441" i="15"/>
  <c r="V2441" i="15"/>
  <c r="W2441" i="15"/>
  <c r="X2441" i="15"/>
  <c r="Y2441" i="15"/>
  <c r="Z2441" i="15"/>
  <c r="AA2441" i="15"/>
  <c r="P2442" i="15"/>
  <c r="Q2442" i="15"/>
  <c r="R2442" i="15"/>
  <c r="S2442" i="15"/>
  <c r="T2442" i="15"/>
  <c r="U2442" i="15"/>
  <c r="V2442" i="15"/>
  <c r="W2442" i="15"/>
  <c r="X2442" i="15"/>
  <c r="Y2442" i="15"/>
  <c r="Z2442" i="15"/>
  <c r="AA2442" i="15"/>
  <c r="P2443" i="15"/>
  <c r="Q2443" i="15"/>
  <c r="R2443" i="15"/>
  <c r="S2443" i="15"/>
  <c r="T2443" i="15"/>
  <c r="U2443" i="15"/>
  <c r="V2443" i="15"/>
  <c r="W2443" i="15"/>
  <c r="X2443" i="15"/>
  <c r="Y2443" i="15"/>
  <c r="Z2443" i="15"/>
  <c r="AA2443" i="15"/>
  <c r="P2444" i="15"/>
  <c r="Q2444" i="15"/>
  <c r="R2444" i="15"/>
  <c r="S2444" i="15"/>
  <c r="T2444" i="15"/>
  <c r="U2444" i="15"/>
  <c r="V2444" i="15"/>
  <c r="W2444" i="15"/>
  <c r="X2444" i="15"/>
  <c r="Y2444" i="15"/>
  <c r="Z2444" i="15"/>
  <c r="AA2444" i="15"/>
  <c r="P2445" i="15"/>
  <c r="Q2445" i="15"/>
  <c r="R2445" i="15"/>
  <c r="S2445" i="15"/>
  <c r="T2445" i="15"/>
  <c r="U2445" i="15"/>
  <c r="V2445" i="15"/>
  <c r="W2445" i="15"/>
  <c r="X2445" i="15"/>
  <c r="Y2445" i="15"/>
  <c r="Z2445" i="15"/>
  <c r="AA2445" i="15"/>
  <c r="P2446" i="15"/>
  <c r="Q2446" i="15"/>
  <c r="R2446" i="15"/>
  <c r="S2446" i="15"/>
  <c r="T2446" i="15"/>
  <c r="U2446" i="15"/>
  <c r="V2446" i="15"/>
  <c r="W2446" i="15"/>
  <c r="X2446" i="15"/>
  <c r="Y2446" i="15"/>
  <c r="Z2446" i="15"/>
  <c r="AA2446" i="15"/>
  <c r="P2447" i="15"/>
  <c r="Q2447" i="15"/>
  <c r="R2447" i="15"/>
  <c r="S2447" i="15"/>
  <c r="T2447" i="15"/>
  <c r="U2447" i="15"/>
  <c r="V2447" i="15"/>
  <c r="W2447" i="15"/>
  <c r="X2447" i="15"/>
  <c r="Y2447" i="15"/>
  <c r="Z2447" i="15"/>
  <c r="AA2447" i="15"/>
  <c r="P2448" i="15"/>
  <c r="Q2448" i="15"/>
  <c r="R2448" i="15"/>
  <c r="S2448" i="15"/>
  <c r="T2448" i="15"/>
  <c r="U2448" i="15"/>
  <c r="V2448" i="15"/>
  <c r="W2448" i="15"/>
  <c r="X2448" i="15"/>
  <c r="Y2448" i="15"/>
  <c r="Z2448" i="15"/>
  <c r="AA2448" i="15"/>
  <c r="P2449" i="15"/>
  <c r="Q2449" i="15"/>
  <c r="R2449" i="15"/>
  <c r="S2449" i="15"/>
  <c r="T2449" i="15"/>
  <c r="U2449" i="15"/>
  <c r="V2449" i="15"/>
  <c r="W2449" i="15"/>
  <c r="X2449" i="15"/>
  <c r="Y2449" i="15"/>
  <c r="Z2449" i="15"/>
  <c r="AA2449" i="15"/>
  <c r="P2450" i="15"/>
  <c r="Q2450" i="15"/>
  <c r="R2450" i="15"/>
  <c r="S2450" i="15"/>
  <c r="T2450" i="15"/>
  <c r="U2450" i="15"/>
  <c r="V2450" i="15"/>
  <c r="W2450" i="15"/>
  <c r="X2450" i="15"/>
  <c r="Y2450" i="15"/>
  <c r="Z2450" i="15"/>
  <c r="AA2450" i="15"/>
  <c r="P2451" i="15"/>
  <c r="Q2451" i="15"/>
  <c r="R2451" i="15"/>
  <c r="S2451" i="15"/>
  <c r="T2451" i="15"/>
  <c r="U2451" i="15"/>
  <c r="V2451" i="15"/>
  <c r="W2451" i="15"/>
  <c r="X2451" i="15"/>
  <c r="Y2451" i="15"/>
  <c r="Z2451" i="15"/>
  <c r="AA2451" i="15"/>
  <c r="P2452" i="15"/>
  <c r="Q2452" i="15"/>
  <c r="R2452" i="15"/>
  <c r="S2452" i="15"/>
  <c r="T2452" i="15"/>
  <c r="U2452" i="15"/>
  <c r="V2452" i="15"/>
  <c r="W2452" i="15"/>
  <c r="X2452" i="15"/>
  <c r="Y2452" i="15"/>
  <c r="Z2452" i="15"/>
  <c r="AA2452" i="15"/>
  <c r="P2453" i="15"/>
  <c r="Q2453" i="15"/>
  <c r="R2453" i="15"/>
  <c r="S2453" i="15"/>
  <c r="T2453" i="15"/>
  <c r="U2453" i="15"/>
  <c r="V2453" i="15"/>
  <c r="W2453" i="15"/>
  <c r="X2453" i="15"/>
  <c r="Y2453" i="15"/>
  <c r="Z2453" i="15"/>
  <c r="AA2453" i="15"/>
  <c r="P2454" i="15"/>
  <c r="Q2454" i="15"/>
  <c r="R2454" i="15"/>
  <c r="S2454" i="15"/>
  <c r="T2454" i="15"/>
  <c r="U2454" i="15"/>
  <c r="V2454" i="15"/>
  <c r="W2454" i="15"/>
  <c r="X2454" i="15"/>
  <c r="Y2454" i="15"/>
  <c r="Z2454" i="15"/>
  <c r="AA2454" i="15"/>
  <c r="P2455" i="15"/>
  <c r="Q2455" i="15"/>
  <c r="R2455" i="15"/>
  <c r="S2455" i="15"/>
  <c r="T2455" i="15"/>
  <c r="U2455" i="15"/>
  <c r="V2455" i="15"/>
  <c r="W2455" i="15"/>
  <c r="X2455" i="15"/>
  <c r="Y2455" i="15"/>
  <c r="Z2455" i="15"/>
  <c r="AA2455" i="15"/>
  <c r="P2456" i="15"/>
  <c r="Q2456" i="15"/>
  <c r="R2456" i="15"/>
  <c r="S2456" i="15"/>
  <c r="T2456" i="15"/>
  <c r="U2456" i="15"/>
  <c r="V2456" i="15"/>
  <c r="W2456" i="15"/>
  <c r="X2456" i="15"/>
  <c r="Y2456" i="15"/>
  <c r="Z2456" i="15"/>
  <c r="AA2456" i="15"/>
  <c r="P2457" i="15"/>
  <c r="Q2457" i="15"/>
  <c r="R2457" i="15"/>
  <c r="S2457" i="15"/>
  <c r="T2457" i="15"/>
  <c r="U2457" i="15"/>
  <c r="V2457" i="15"/>
  <c r="W2457" i="15"/>
  <c r="X2457" i="15"/>
  <c r="Y2457" i="15"/>
  <c r="Z2457" i="15"/>
  <c r="AA2457" i="15"/>
  <c r="P2458" i="15"/>
  <c r="Q2458" i="15"/>
  <c r="R2458" i="15"/>
  <c r="S2458" i="15"/>
  <c r="T2458" i="15"/>
  <c r="U2458" i="15"/>
  <c r="V2458" i="15"/>
  <c r="W2458" i="15"/>
  <c r="X2458" i="15"/>
  <c r="Y2458" i="15"/>
  <c r="Z2458" i="15"/>
  <c r="AA2458" i="15"/>
  <c r="P2459" i="15"/>
  <c r="Q2459" i="15"/>
  <c r="R2459" i="15"/>
  <c r="S2459" i="15"/>
  <c r="T2459" i="15"/>
  <c r="U2459" i="15"/>
  <c r="V2459" i="15"/>
  <c r="W2459" i="15"/>
  <c r="X2459" i="15"/>
  <c r="Y2459" i="15"/>
  <c r="Z2459" i="15"/>
  <c r="AA2459" i="15"/>
  <c r="P2460" i="15"/>
  <c r="Q2460" i="15"/>
  <c r="R2460" i="15"/>
  <c r="S2460" i="15"/>
  <c r="T2460" i="15"/>
  <c r="U2460" i="15"/>
  <c r="V2460" i="15"/>
  <c r="W2460" i="15"/>
  <c r="X2460" i="15"/>
  <c r="Y2460" i="15"/>
  <c r="Z2460" i="15"/>
  <c r="AA2460" i="15"/>
  <c r="P2461" i="15"/>
  <c r="Q2461" i="15"/>
  <c r="R2461" i="15"/>
  <c r="S2461" i="15"/>
  <c r="T2461" i="15"/>
  <c r="U2461" i="15"/>
  <c r="V2461" i="15"/>
  <c r="W2461" i="15"/>
  <c r="X2461" i="15"/>
  <c r="Y2461" i="15"/>
  <c r="Z2461" i="15"/>
  <c r="AA2461" i="15"/>
  <c r="P2462" i="15"/>
  <c r="Q2462" i="15"/>
  <c r="R2462" i="15"/>
  <c r="S2462" i="15"/>
  <c r="T2462" i="15"/>
  <c r="U2462" i="15"/>
  <c r="V2462" i="15"/>
  <c r="W2462" i="15"/>
  <c r="X2462" i="15"/>
  <c r="Y2462" i="15"/>
  <c r="Z2462" i="15"/>
  <c r="AA2462" i="15"/>
  <c r="P2463" i="15"/>
  <c r="Q2463" i="15"/>
  <c r="R2463" i="15"/>
  <c r="S2463" i="15"/>
  <c r="T2463" i="15"/>
  <c r="U2463" i="15"/>
  <c r="V2463" i="15"/>
  <c r="W2463" i="15"/>
  <c r="X2463" i="15"/>
  <c r="Y2463" i="15"/>
  <c r="Z2463" i="15"/>
  <c r="AA2463" i="15"/>
  <c r="P2464" i="15"/>
  <c r="Q2464" i="15"/>
  <c r="R2464" i="15"/>
  <c r="S2464" i="15"/>
  <c r="T2464" i="15"/>
  <c r="U2464" i="15"/>
  <c r="V2464" i="15"/>
  <c r="W2464" i="15"/>
  <c r="X2464" i="15"/>
  <c r="Y2464" i="15"/>
  <c r="Z2464" i="15"/>
  <c r="AA2464" i="15"/>
  <c r="P2465" i="15"/>
  <c r="Q2465" i="15"/>
  <c r="R2465" i="15"/>
  <c r="S2465" i="15"/>
  <c r="T2465" i="15"/>
  <c r="U2465" i="15"/>
  <c r="V2465" i="15"/>
  <c r="W2465" i="15"/>
  <c r="X2465" i="15"/>
  <c r="Y2465" i="15"/>
  <c r="Z2465" i="15"/>
  <c r="AA2465" i="15"/>
  <c r="P2466" i="15"/>
  <c r="Q2466" i="15"/>
  <c r="R2466" i="15"/>
  <c r="S2466" i="15"/>
  <c r="T2466" i="15"/>
  <c r="U2466" i="15"/>
  <c r="V2466" i="15"/>
  <c r="W2466" i="15"/>
  <c r="X2466" i="15"/>
  <c r="Y2466" i="15"/>
  <c r="Z2466" i="15"/>
  <c r="AA2466" i="15"/>
  <c r="P2467" i="15"/>
  <c r="Q2467" i="15"/>
  <c r="R2467" i="15"/>
  <c r="S2467" i="15"/>
  <c r="T2467" i="15"/>
  <c r="U2467" i="15"/>
  <c r="V2467" i="15"/>
  <c r="W2467" i="15"/>
  <c r="X2467" i="15"/>
  <c r="Y2467" i="15"/>
  <c r="Z2467" i="15"/>
  <c r="AA2467" i="15"/>
  <c r="P2468" i="15"/>
  <c r="Q2468" i="15"/>
  <c r="R2468" i="15"/>
  <c r="S2468" i="15"/>
  <c r="T2468" i="15"/>
  <c r="U2468" i="15"/>
  <c r="V2468" i="15"/>
  <c r="W2468" i="15"/>
  <c r="X2468" i="15"/>
  <c r="Y2468" i="15"/>
  <c r="Z2468" i="15"/>
  <c r="AA2468" i="15"/>
  <c r="P2469" i="15"/>
  <c r="Q2469" i="15"/>
  <c r="R2469" i="15"/>
  <c r="S2469" i="15"/>
  <c r="T2469" i="15"/>
  <c r="U2469" i="15"/>
  <c r="V2469" i="15"/>
  <c r="W2469" i="15"/>
  <c r="X2469" i="15"/>
  <c r="Y2469" i="15"/>
  <c r="Z2469" i="15"/>
  <c r="AA2469" i="15"/>
  <c r="P2470" i="15"/>
  <c r="Q2470" i="15"/>
  <c r="R2470" i="15"/>
  <c r="S2470" i="15"/>
  <c r="T2470" i="15"/>
  <c r="U2470" i="15"/>
  <c r="V2470" i="15"/>
  <c r="W2470" i="15"/>
  <c r="X2470" i="15"/>
  <c r="Y2470" i="15"/>
  <c r="Z2470" i="15"/>
  <c r="AA2470" i="15"/>
  <c r="P2471" i="15"/>
  <c r="Q2471" i="15"/>
  <c r="R2471" i="15"/>
  <c r="S2471" i="15"/>
  <c r="T2471" i="15"/>
  <c r="U2471" i="15"/>
  <c r="V2471" i="15"/>
  <c r="W2471" i="15"/>
  <c r="X2471" i="15"/>
  <c r="Y2471" i="15"/>
  <c r="Z2471" i="15"/>
  <c r="AA2471" i="15"/>
  <c r="P2472" i="15"/>
  <c r="Q2472" i="15"/>
  <c r="R2472" i="15"/>
  <c r="S2472" i="15"/>
  <c r="T2472" i="15"/>
  <c r="U2472" i="15"/>
  <c r="V2472" i="15"/>
  <c r="W2472" i="15"/>
  <c r="X2472" i="15"/>
  <c r="Y2472" i="15"/>
  <c r="Z2472" i="15"/>
  <c r="AA2472" i="15"/>
  <c r="P2473" i="15"/>
  <c r="Q2473" i="15"/>
  <c r="R2473" i="15"/>
  <c r="S2473" i="15"/>
  <c r="T2473" i="15"/>
  <c r="U2473" i="15"/>
  <c r="V2473" i="15"/>
  <c r="W2473" i="15"/>
  <c r="X2473" i="15"/>
  <c r="Y2473" i="15"/>
  <c r="Z2473" i="15"/>
  <c r="AA2473" i="15"/>
  <c r="P2474" i="15"/>
  <c r="Q2474" i="15"/>
  <c r="R2474" i="15"/>
  <c r="S2474" i="15"/>
  <c r="T2474" i="15"/>
  <c r="U2474" i="15"/>
  <c r="V2474" i="15"/>
  <c r="W2474" i="15"/>
  <c r="X2474" i="15"/>
  <c r="Y2474" i="15"/>
  <c r="Z2474" i="15"/>
  <c r="AA2474" i="15"/>
  <c r="P2475" i="15"/>
  <c r="Q2475" i="15"/>
  <c r="R2475" i="15"/>
  <c r="S2475" i="15"/>
  <c r="T2475" i="15"/>
  <c r="U2475" i="15"/>
  <c r="V2475" i="15"/>
  <c r="W2475" i="15"/>
  <c r="X2475" i="15"/>
  <c r="Y2475" i="15"/>
  <c r="Z2475" i="15"/>
  <c r="AA2475" i="15"/>
  <c r="P2476" i="15"/>
  <c r="Q2476" i="15"/>
  <c r="R2476" i="15"/>
  <c r="S2476" i="15"/>
  <c r="T2476" i="15"/>
  <c r="U2476" i="15"/>
  <c r="V2476" i="15"/>
  <c r="W2476" i="15"/>
  <c r="X2476" i="15"/>
  <c r="Y2476" i="15"/>
  <c r="Z2476" i="15"/>
  <c r="AA2476" i="15"/>
  <c r="P2477" i="15"/>
  <c r="Q2477" i="15"/>
  <c r="R2477" i="15"/>
  <c r="S2477" i="15"/>
  <c r="T2477" i="15"/>
  <c r="U2477" i="15"/>
  <c r="V2477" i="15"/>
  <c r="W2477" i="15"/>
  <c r="X2477" i="15"/>
  <c r="Y2477" i="15"/>
  <c r="Z2477" i="15"/>
  <c r="AA2477" i="15"/>
  <c r="P2478" i="15"/>
  <c r="Q2478" i="15"/>
  <c r="R2478" i="15"/>
  <c r="S2478" i="15"/>
  <c r="T2478" i="15"/>
  <c r="U2478" i="15"/>
  <c r="V2478" i="15"/>
  <c r="W2478" i="15"/>
  <c r="X2478" i="15"/>
  <c r="Y2478" i="15"/>
  <c r="Z2478" i="15"/>
  <c r="AA2478" i="15"/>
  <c r="P2479" i="15"/>
  <c r="Q2479" i="15"/>
  <c r="R2479" i="15"/>
  <c r="S2479" i="15"/>
  <c r="T2479" i="15"/>
  <c r="U2479" i="15"/>
  <c r="V2479" i="15"/>
  <c r="W2479" i="15"/>
  <c r="X2479" i="15"/>
  <c r="Y2479" i="15"/>
  <c r="Z2479" i="15"/>
  <c r="AA2479" i="15"/>
  <c r="P2480" i="15"/>
  <c r="Q2480" i="15"/>
  <c r="R2480" i="15"/>
  <c r="S2480" i="15"/>
  <c r="T2480" i="15"/>
  <c r="U2480" i="15"/>
  <c r="V2480" i="15"/>
  <c r="W2480" i="15"/>
  <c r="X2480" i="15"/>
  <c r="Y2480" i="15"/>
  <c r="Z2480" i="15"/>
  <c r="AA2480" i="15"/>
  <c r="P2481" i="15"/>
  <c r="Q2481" i="15"/>
  <c r="R2481" i="15"/>
  <c r="S2481" i="15"/>
  <c r="T2481" i="15"/>
  <c r="U2481" i="15"/>
  <c r="V2481" i="15"/>
  <c r="W2481" i="15"/>
  <c r="X2481" i="15"/>
  <c r="Y2481" i="15"/>
  <c r="Z2481" i="15"/>
  <c r="AA2481" i="15"/>
  <c r="P2482" i="15"/>
  <c r="Q2482" i="15"/>
  <c r="R2482" i="15"/>
  <c r="S2482" i="15"/>
  <c r="T2482" i="15"/>
  <c r="U2482" i="15"/>
  <c r="V2482" i="15"/>
  <c r="W2482" i="15"/>
  <c r="X2482" i="15"/>
  <c r="Y2482" i="15"/>
  <c r="Z2482" i="15"/>
  <c r="AA2482" i="15"/>
  <c r="P2483" i="15"/>
  <c r="Q2483" i="15"/>
  <c r="R2483" i="15"/>
  <c r="S2483" i="15"/>
  <c r="T2483" i="15"/>
  <c r="U2483" i="15"/>
  <c r="V2483" i="15"/>
  <c r="W2483" i="15"/>
  <c r="X2483" i="15"/>
  <c r="Y2483" i="15"/>
  <c r="Z2483" i="15"/>
  <c r="AA2483" i="15"/>
  <c r="P2484" i="15"/>
  <c r="Q2484" i="15"/>
  <c r="R2484" i="15"/>
  <c r="S2484" i="15"/>
  <c r="T2484" i="15"/>
  <c r="U2484" i="15"/>
  <c r="V2484" i="15"/>
  <c r="W2484" i="15"/>
  <c r="X2484" i="15"/>
  <c r="Y2484" i="15"/>
  <c r="Z2484" i="15"/>
  <c r="AA2484" i="15"/>
  <c r="P2485" i="15"/>
  <c r="Q2485" i="15"/>
  <c r="R2485" i="15"/>
  <c r="S2485" i="15"/>
  <c r="T2485" i="15"/>
  <c r="U2485" i="15"/>
  <c r="V2485" i="15"/>
  <c r="W2485" i="15"/>
  <c r="X2485" i="15"/>
  <c r="Y2485" i="15"/>
  <c r="Z2485" i="15"/>
  <c r="AA2485" i="15"/>
  <c r="P2486" i="15"/>
  <c r="Q2486" i="15"/>
  <c r="R2486" i="15"/>
  <c r="S2486" i="15"/>
  <c r="T2486" i="15"/>
  <c r="U2486" i="15"/>
  <c r="V2486" i="15"/>
  <c r="W2486" i="15"/>
  <c r="X2486" i="15"/>
  <c r="Y2486" i="15"/>
  <c r="Z2486" i="15"/>
  <c r="AA2486" i="15"/>
  <c r="P2487" i="15"/>
  <c r="Q2487" i="15"/>
  <c r="R2487" i="15"/>
  <c r="S2487" i="15"/>
  <c r="T2487" i="15"/>
  <c r="U2487" i="15"/>
  <c r="V2487" i="15"/>
  <c r="W2487" i="15"/>
  <c r="X2487" i="15"/>
  <c r="Y2487" i="15"/>
  <c r="Z2487" i="15"/>
  <c r="AA2487" i="15"/>
  <c r="P2488" i="15"/>
  <c r="Q2488" i="15"/>
  <c r="R2488" i="15"/>
  <c r="S2488" i="15"/>
  <c r="T2488" i="15"/>
  <c r="U2488" i="15"/>
  <c r="V2488" i="15"/>
  <c r="W2488" i="15"/>
  <c r="X2488" i="15"/>
  <c r="Y2488" i="15"/>
  <c r="Z2488" i="15"/>
  <c r="AA2488" i="15"/>
  <c r="P2489" i="15"/>
  <c r="Q2489" i="15"/>
  <c r="R2489" i="15"/>
  <c r="S2489" i="15"/>
  <c r="T2489" i="15"/>
  <c r="U2489" i="15"/>
  <c r="V2489" i="15"/>
  <c r="W2489" i="15"/>
  <c r="X2489" i="15"/>
  <c r="Y2489" i="15"/>
  <c r="Z2489" i="15"/>
  <c r="AA2489" i="15"/>
  <c r="P2490" i="15"/>
  <c r="Q2490" i="15"/>
  <c r="R2490" i="15"/>
  <c r="S2490" i="15"/>
  <c r="T2490" i="15"/>
  <c r="U2490" i="15"/>
  <c r="V2490" i="15"/>
  <c r="W2490" i="15"/>
  <c r="X2490" i="15"/>
  <c r="Y2490" i="15"/>
  <c r="Z2490" i="15"/>
  <c r="AA2490" i="15"/>
  <c r="P2491" i="15"/>
  <c r="Q2491" i="15"/>
  <c r="R2491" i="15"/>
  <c r="S2491" i="15"/>
  <c r="T2491" i="15"/>
  <c r="U2491" i="15"/>
  <c r="V2491" i="15"/>
  <c r="W2491" i="15"/>
  <c r="X2491" i="15"/>
  <c r="Y2491" i="15"/>
  <c r="Z2491" i="15"/>
  <c r="AA2491" i="15"/>
  <c r="P2492" i="15"/>
  <c r="Q2492" i="15"/>
  <c r="R2492" i="15"/>
  <c r="S2492" i="15"/>
  <c r="T2492" i="15"/>
  <c r="U2492" i="15"/>
  <c r="V2492" i="15"/>
  <c r="W2492" i="15"/>
  <c r="X2492" i="15"/>
  <c r="Y2492" i="15"/>
  <c r="Z2492" i="15"/>
  <c r="AA2492" i="15"/>
  <c r="P2493" i="15"/>
  <c r="Q2493" i="15"/>
  <c r="R2493" i="15"/>
  <c r="S2493" i="15"/>
  <c r="T2493" i="15"/>
  <c r="U2493" i="15"/>
  <c r="V2493" i="15"/>
  <c r="W2493" i="15"/>
  <c r="X2493" i="15"/>
  <c r="Y2493" i="15"/>
  <c r="Z2493" i="15"/>
  <c r="AA2493" i="15"/>
  <c r="P2494" i="15"/>
  <c r="Q2494" i="15"/>
  <c r="R2494" i="15"/>
  <c r="S2494" i="15"/>
  <c r="T2494" i="15"/>
  <c r="U2494" i="15"/>
  <c r="V2494" i="15"/>
  <c r="W2494" i="15"/>
  <c r="X2494" i="15"/>
  <c r="Y2494" i="15"/>
  <c r="Z2494" i="15"/>
  <c r="AA2494" i="15"/>
  <c r="P2495" i="15"/>
  <c r="Q2495" i="15"/>
  <c r="R2495" i="15"/>
  <c r="S2495" i="15"/>
  <c r="T2495" i="15"/>
  <c r="U2495" i="15"/>
  <c r="V2495" i="15"/>
  <c r="W2495" i="15"/>
  <c r="X2495" i="15"/>
  <c r="Y2495" i="15"/>
  <c r="Z2495" i="15"/>
  <c r="AA2495" i="15"/>
  <c r="P2496" i="15"/>
  <c r="Q2496" i="15"/>
  <c r="R2496" i="15"/>
  <c r="S2496" i="15"/>
  <c r="T2496" i="15"/>
  <c r="U2496" i="15"/>
  <c r="V2496" i="15"/>
  <c r="W2496" i="15"/>
  <c r="X2496" i="15"/>
  <c r="Y2496" i="15"/>
  <c r="Z2496" i="15"/>
  <c r="AA2496" i="15"/>
  <c r="P2497" i="15"/>
  <c r="Q2497" i="15"/>
  <c r="R2497" i="15"/>
  <c r="S2497" i="15"/>
  <c r="T2497" i="15"/>
  <c r="U2497" i="15"/>
  <c r="V2497" i="15"/>
  <c r="W2497" i="15"/>
  <c r="X2497" i="15"/>
  <c r="Y2497" i="15"/>
  <c r="Z2497" i="15"/>
  <c r="AA2497" i="15"/>
  <c r="P2498" i="15"/>
  <c r="Q2498" i="15"/>
  <c r="R2498" i="15"/>
  <c r="S2498" i="15"/>
  <c r="T2498" i="15"/>
  <c r="U2498" i="15"/>
  <c r="V2498" i="15"/>
  <c r="W2498" i="15"/>
  <c r="X2498" i="15"/>
  <c r="Y2498" i="15"/>
  <c r="Z2498" i="15"/>
  <c r="AA2498" i="15"/>
  <c r="P2499" i="15"/>
  <c r="Q2499" i="15"/>
  <c r="R2499" i="15"/>
  <c r="S2499" i="15"/>
  <c r="T2499" i="15"/>
  <c r="U2499" i="15"/>
  <c r="V2499" i="15"/>
  <c r="W2499" i="15"/>
  <c r="X2499" i="15"/>
  <c r="Y2499" i="15"/>
  <c r="Z2499" i="15"/>
  <c r="AA2499" i="15"/>
  <c r="P2500" i="15"/>
  <c r="Q2500" i="15"/>
  <c r="R2500" i="15"/>
  <c r="S2500" i="15"/>
  <c r="T2500" i="15"/>
  <c r="U2500" i="15"/>
  <c r="V2500" i="15"/>
  <c r="W2500" i="15"/>
  <c r="X2500" i="15"/>
  <c r="Y2500" i="15"/>
  <c r="Z2500" i="15"/>
  <c r="AA2500" i="15"/>
  <c r="P2501" i="15"/>
  <c r="Q2501" i="15"/>
  <c r="R2501" i="15"/>
  <c r="S2501" i="15"/>
  <c r="T2501" i="15"/>
  <c r="U2501" i="15"/>
  <c r="V2501" i="15"/>
  <c r="W2501" i="15"/>
  <c r="X2501" i="15"/>
  <c r="Y2501" i="15"/>
  <c r="Z2501" i="15"/>
  <c r="AA2501" i="15"/>
  <c r="P2502" i="15"/>
  <c r="Q2502" i="15"/>
  <c r="R2502" i="15"/>
  <c r="S2502" i="15"/>
  <c r="T2502" i="15"/>
  <c r="U2502" i="15"/>
  <c r="V2502" i="15"/>
  <c r="W2502" i="15"/>
  <c r="X2502" i="15"/>
  <c r="Y2502" i="15"/>
  <c r="Z2502" i="15"/>
  <c r="AA2502" i="15"/>
  <c r="P2503" i="15"/>
  <c r="Q2503" i="15"/>
  <c r="R2503" i="15"/>
  <c r="S2503" i="15"/>
  <c r="T2503" i="15"/>
  <c r="U2503" i="15"/>
  <c r="V2503" i="15"/>
  <c r="W2503" i="15"/>
  <c r="X2503" i="15"/>
  <c r="Y2503" i="15"/>
  <c r="Z2503" i="15"/>
  <c r="AA2503" i="15"/>
  <c r="P2504" i="15"/>
  <c r="Q2504" i="15"/>
  <c r="R2504" i="15"/>
  <c r="S2504" i="15"/>
  <c r="T2504" i="15"/>
  <c r="U2504" i="15"/>
  <c r="V2504" i="15"/>
  <c r="W2504" i="15"/>
  <c r="X2504" i="15"/>
  <c r="Y2504" i="15"/>
  <c r="Z2504" i="15"/>
  <c r="AA2504" i="15"/>
  <c r="P2505" i="15"/>
  <c r="Q2505" i="15"/>
  <c r="R2505" i="15"/>
  <c r="S2505" i="15"/>
  <c r="T2505" i="15"/>
  <c r="U2505" i="15"/>
  <c r="V2505" i="15"/>
  <c r="W2505" i="15"/>
  <c r="X2505" i="15"/>
  <c r="Y2505" i="15"/>
  <c r="Z2505" i="15"/>
  <c r="AA2505" i="15"/>
  <c r="P2506" i="15"/>
  <c r="Q2506" i="15"/>
  <c r="R2506" i="15"/>
  <c r="S2506" i="15"/>
  <c r="T2506" i="15"/>
  <c r="U2506" i="15"/>
  <c r="V2506" i="15"/>
  <c r="W2506" i="15"/>
  <c r="X2506" i="15"/>
  <c r="Y2506" i="15"/>
  <c r="Z2506" i="15"/>
  <c r="AA2506" i="15"/>
  <c r="P2507" i="15"/>
  <c r="Q2507" i="15"/>
  <c r="R2507" i="15"/>
  <c r="S2507" i="15"/>
  <c r="T2507" i="15"/>
  <c r="U2507" i="15"/>
  <c r="V2507" i="15"/>
  <c r="W2507" i="15"/>
  <c r="X2507" i="15"/>
  <c r="Y2507" i="15"/>
  <c r="Z2507" i="15"/>
  <c r="AA2507" i="15"/>
  <c r="P2508" i="15"/>
  <c r="Q2508" i="15"/>
  <c r="R2508" i="15"/>
  <c r="S2508" i="15"/>
  <c r="T2508" i="15"/>
  <c r="U2508" i="15"/>
  <c r="V2508" i="15"/>
  <c r="W2508" i="15"/>
  <c r="X2508" i="15"/>
  <c r="Y2508" i="15"/>
  <c r="Z2508" i="15"/>
  <c r="AA2508" i="15"/>
  <c r="P2509" i="15"/>
  <c r="Q2509" i="15"/>
  <c r="R2509" i="15"/>
  <c r="S2509" i="15"/>
  <c r="T2509" i="15"/>
  <c r="U2509" i="15"/>
  <c r="V2509" i="15"/>
  <c r="W2509" i="15"/>
  <c r="X2509" i="15"/>
  <c r="Y2509" i="15"/>
  <c r="Z2509" i="15"/>
  <c r="AA2509" i="15"/>
  <c r="P2510" i="15"/>
  <c r="Q2510" i="15"/>
  <c r="R2510" i="15"/>
  <c r="S2510" i="15"/>
  <c r="T2510" i="15"/>
  <c r="U2510" i="15"/>
  <c r="V2510" i="15"/>
  <c r="W2510" i="15"/>
  <c r="X2510" i="15"/>
  <c r="Y2510" i="15"/>
  <c r="Z2510" i="15"/>
  <c r="AA2510" i="15"/>
  <c r="P2511" i="15"/>
  <c r="Q2511" i="15"/>
  <c r="R2511" i="15"/>
  <c r="S2511" i="15"/>
  <c r="T2511" i="15"/>
  <c r="U2511" i="15"/>
  <c r="V2511" i="15"/>
  <c r="W2511" i="15"/>
  <c r="X2511" i="15"/>
  <c r="Y2511" i="15"/>
  <c r="Z2511" i="15"/>
  <c r="AA2511" i="15"/>
  <c r="P2512" i="15"/>
  <c r="Q2512" i="15"/>
  <c r="R2512" i="15"/>
  <c r="S2512" i="15"/>
  <c r="T2512" i="15"/>
  <c r="U2512" i="15"/>
  <c r="V2512" i="15"/>
  <c r="W2512" i="15"/>
  <c r="X2512" i="15"/>
  <c r="Y2512" i="15"/>
  <c r="Z2512" i="15"/>
  <c r="AA2512" i="15"/>
  <c r="P2513" i="15"/>
  <c r="Q2513" i="15"/>
  <c r="R2513" i="15"/>
  <c r="S2513" i="15"/>
  <c r="T2513" i="15"/>
  <c r="U2513" i="15"/>
  <c r="V2513" i="15"/>
  <c r="W2513" i="15"/>
  <c r="X2513" i="15"/>
  <c r="Y2513" i="15"/>
  <c r="Z2513" i="15"/>
  <c r="AA2513" i="15"/>
  <c r="P2514" i="15"/>
  <c r="Q2514" i="15"/>
  <c r="R2514" i="15"/>
  <c r="S2514" i="15"/>
  <c r="T2514" i="15"/>
  <c r="U2514" i="15"/>
  <c r="V2514" i="15"/>
  <c r="W2514" i="15"/>
  <c r="X2514" i="15"/>
  <c r="Y2514" i="15"/>
  <c r="Z2514" i="15"/>
  <c r="AA2514" i="15"/>
  <c r="P2515" i="15"/>
  <c r="Q2515" i="15"/>
  <c r="R2515" i="15"/>
  <c r="S2515" i="15"/>
  <c r="T2515" i="15"/>
  <c r="U2515" i="15"/>
  <c r="V2515" i="15"/>
  <c r="W2515" i="15"/>
  <c r="X2515" i="15"/>
  <c r="Y2515" i="15"/>
  <c r="Z2515" i="15"/>
  <c r="AA2515" i="15"/>
  <c r="P2516" i="15"/>
  <c r="Q2516" i="15"/>
  <c r="R2516" i="15"/>
  <c r="S2516" i="15"/>
  <c r="T2516" i="15"/>
  <c r="U2516" i="15"/>
  <c r="V2516" i="15"/>
  <c r="W2516" i="15"/>
  <c r="X2516" i="15"/>
  <c r="Y2516" i="15"/>
  <c r="Z2516" i="15"/>
  <c r="AA2516" i="15"/>
  <c r="P2517" i="15"/>
  <c r="Q2517" i="15"/>
  <c r="R2517" i="15"/>
  <c r="S2517" i="15"/>
  <c r="T2517" i="15"/>
  <c r="U2517" i="15"/>
  <c r="V2517" i="15"/>
  <c r="W2517" i="15"/>
  <c r="X2517" i="15"/>
  <c r="Y2517" i="15"/>
  <c r="Z2517" i="15"/>
  <c r="AA2517" i="15"/>
  <c r="P2518" i="15"/>
  <c r="Q2518" i="15"/>
  <c r="R2518" i="15"/>
  <c r="S2518" i="15"/>
  <c r="T2518" i="15"/>
  <c r="U2518" i="15"/>
  <c r="V2518" i="15"/>
  <c r="W2518" i="15"/>
  <c r="X2518" i="15"/>
  <c r="Y2518" i="15"/>
  <c r="Z2518" i="15"/>
  <c r="AA2518" i="15"/>
  <c r="P2519" i="15"/>
  <c r="Q2519" i="15"/>
  <c r="R2519" i="15"/>
  <c r="S2519" i="15"/>
  <c r="T2519" i="15"/>
  <c r="U2519" i="15"/>
  <c r="V2519" i="15"/>
  <c r="W2519" i="15"/>
  <c r="X2519" i="15"/>
  <c r="Y2519" i="15"/>
  <c r="Z2519" i="15"/>
  <c r="AA2519" i="15"/>
  <c r="P2520" i="15"/>
  <c r="Q2520" i="15"/>
  <c r="R2520" i="15"/>
  <c r="S2520" i="15"/>
  <c r="T2520" i="15"/>
  <c r="U2520" i="15"/>
  <c r="V2520" i="15"/>
  <c r="W2520" i="15"/>
  <c r="X2520" i="15"/>
  <c r="Y2520" i="15"/>
  <c r="Z2520" i="15"/>
  <c r="AA2520" i="15"/>
  <c r="P2521" i="15"/>
  <c r="Q2521" i="15"/>
  <c r="R2521" i="15"/>
  <c r="S2521" i="15"/>
  <c r="T2521" i="15"/>
  <c r="U2521" i="15"/>
  <c r="V2521" i="15"/>
  <c r="W2521" i="15"/>
  <c r="X2521" i="15"/>
  <c r="Y2521" i="15"/>
  <c r="Z2521" i="15"/>
  <c r="AA2521" i="15"/>
  <c r="P2522" i="15"/>
  <c r="Q2522" i="15"/>
  <c r="R2522" i="15"/>
  <c r="S2522" i="15"/>
  <c r="T2522" i="15"/>
  <c r="U2522" i="15"/>
  <c r="V2522" i="15"/>
  <c r="W2522" i="15"/>
  <c r="X2522" i="15"/>
  <c r="Y2522" i="15"/>
  <c r="Z2522" i="15"/>
  <c r="AA2522" i="15"/>
  <c r="P2523" i="15"/>
  <c r="Q2523" i="15"/>
  <c r="R2523" i="15"/>
  <c r="S2523" i="15"/>
  <c r="T2523" i="15"/>
  <c r="U2523" i="15"/>
  <c r="V2523" i="15"/>
  <c r="W2523" i="15"/>
  <c r="X2523" i="15"/>
  <c r="Y2523" i="15"/>
  <c r="Z2523" i="15"/>
  <c r="AA2523" i="15"/>
  <c r="P2524" i="15"/>
  <c r="Q2524" i="15"/>
  <c r="R2524" i="15"/>
  <c r="S2524" i="15"/>
  <c r="T2524" i="15"/>
  <c r="U2524" i="15"/>
  <c r="V2524" i="15"/>
  <c r="W2524" i="15"/>
  <c r="X2524" i="15"/>
  <c r="Y2524" i="15"/>
  <c r="Z2524" i="15"/>
  <c r="AA2524" i="15"/>
  <c r="P2525" i="15"/>
  <c r="Q2525" i="15"/>
  <c r="R2525" i="15"/>
  <c r="S2525" i="15"/>
  <c r="T2525" i="15"/>
  <c r="U2525" i="15"/>
  <c r="V2525" i="15"/>
  <c r="W2525" i="15"/>
  <c r="X2525" i="15"/>
  <c r="Y2525" i="15"/>
  <c r="Z2525" i="15"/>
  <c r="AA2525" i="15"/>
  <c r="P2526" i="15"/>
  <c r="Q2526" i="15"/>
  <c r="R2526" i="15"/>
  <c r="S2526" i="15"/>
  <c r="T2526" i="15"/>
  <c r="U2526" i="15"/>
  <c r="V2526" i="15"/>
  <c r="W2526" i="15"/>
  <c r="X2526" i="15"/>
  <c r="Y2526" i="15"/>
  <c r="Z2526" i="15"/>
  <c r="AA2526" i="15"/>
  <c r="P2527" i="15"/>
  <c r="Q2527" i="15"/>
  <c r="R2527" i="15"/>
  <c r="S2527" i="15"/>
  <c r="T2527" i="15"/>
  <c r="U2527" i="15"/>
  <c r="V2527" i="15"/>
  <c r="W2527" i="15"/>
  <c r="X2527" i="15"/>
  <c r="Y2527" i="15"/>
  <c r="Z2527" i="15"/>
  <c r="AA2527" i="15"/>
  <c r="P2528" i="15"/>
  <c r="Q2528" i="15"/>
  <c r="R2528" i="15"/>
  <c r="S2528" i="15"/>
  <c r="T2528" i="15"/>
  <c r="U2528" i="15"/>
  <c r="V2528" i="15"/>
  <c r="W2528" i="15"/>
  <c r="X2528" i="15"/>
  <c r="Y2528" i="15"/>
  <c r="Z2528" i="15"/>
  <c r="AA2528" i="15"/>
  <c r="P2529" i="15"/>
  <c r="Q2529" i="15"/>
  <c r="R2529" i="15"/>
  <c r="S2529" i="15"/>
  <c r="T2529" i="15"/>
  <c r="U2529" i="15"/>
  <c r="V2529" i="15"/>
  <c r="W2529" i="15"/>
  <c r="X2529" i="15"/>
  <c r="Y2529" i="15"/>
  <c r="Z2529" i="15"/>
  <c r="AA2529" i="15"/>
  <c r="P2530" i="15"/>
  <c r="Q2530" i="15"/>
  <c r="R2530" i="15"/>
  <c r="S2530" i="15"/>
  <c r="T2530" i="15"/>
  <c r="U2530" i="15"/>
  <c r="V2530" i="15"/>
  <c r="W2530" i="15"/>
  <c r="X2530" i="15"/>
  <c r="Y2530" i="15"/>
  <c r="Z2530" i="15"/>
  <c r="AA2530" i="15"/>
  <c r="P2531" i="15"/>
  <c r="Q2531" i="15"/>
  <c r="R2531" i="15"/>
  <c r="S2531" i="15"/>
  <c r="T2531" i="15"/>
  <c r="U2531" i="15"/>
  <c r="V2531" i="15"/>
  <c r="W2531" i="15"/>
  <c r="X2531" i="15"/>
  <c r="Y2531" i="15"/>
  <c r="Z2531" i="15"/>
  <c r="AA2531" i="15"/>
  <c r="P2532" i="15"/>
  <c r="Q2532" i="15"/>
  <c r="R2532" i="15"/>
  <c r="S2532" i="15"/>
  <c r="T2532" i="15"/>
  <c r="U2532" i="15"/>
  <c r="V2532" i="15"/>
  <c r="W2532" i="15"/>
  <c r="X2532" i="15"/>
  <c r="Y2532" i="15"/>
  <c r="Z2532" i="15"/>
  <c r="AA2532" i="15"/>
  <c r="P2533" i="15"/>
  <c r="Q2533" i="15"/>
  <c r="R2533" i="15"/>
  <c r="S2533" i="15"/>
  <c r="T2533" i="15"/>
  <c r="U2533" i="15"/>
  <c r="V2533" i="15"/>
  <c r="W2533" i="15"/>
  <c r="X2533" i="15"/>
  <c r="Y2533" i="15"/>
  <c r="Z2533" i="15"/>
  <c r="AA2533" i="15"/>
  <c r="P2534" i="15"/>
  <c r="Q2534" i="15"/>
  <c r="R2534" i="15"/>
  <c r="S2534" i="15"/>
  <c r="T2534" i="15"/>
  <c r="U2534" i="15"/>
  <c r="V2534" i="15"/>
  <c r="W2534" i="15"/>
  <c r="X2534" i="15"/>
  <c r="Y2534" i="15"/>
  <c r="Z2534" i="15"/>
  <c r="AA2534" i="15"/>
  <c r="P2535" i="15"/>
  <c r="Q2535" i="15"/>
  <c r="R2535" i="15"/>
  <c r="S2535" i="15"/>
  <c r="T2535" i="15"/>
  <c r="U2535" i="15"/>
  <c r="V2535" i="15"/>
  <c r="W2535" i="15"/>
  <c r="X2535" i="15"/>
  <c r="Y2535" i="15"/>
  <c r="Z2535" i="15"/>
  <c r="AA2535" i="15"/>
  <c r="P2536" i="15"/>
  <c r="Q2536" i="15"/>
  <c r="R2536" i="15"/>
  <c r="S2536" i="15"/>
  <c r="T2536" i="15"/>
  <c r="U2536" i="15"/>
  <c r="V2536" i="15"/>
  <c r="W2536" i="15"/>
  <c r="X2536" i="15"/>
  <c r="Y2536" i="15"/>
  <c r="Z2536" i="15"/>
  <c r="AA2536" i="15"/>
  <c r="P2537" i="15"/>
  <c r="Q2537" i="15"/>
  <c r="R2537" i="15"/>
  <c r="S2537" i="15"/>
  <c r="T2537" i="15"/>
  <c r="U2537" i="15"/>
  <c r="V2537" i="15"/>
  <c r="W2537" i="15"/>
  <c r="X2537" i="15"/>
  <c r="Y2537" i="15"/>
  <c r="Z2537" i="15"/>
  <c r="AA2537" i="15"/>
  <c r="P2538" i="15"/>
  <c r="Q2538" i="15"/>
  <c r="R2538" i="15"/>
  <c r="S2538" i="15"/>
  <c r="T2538" i="15"/>
  <c r="U2538" i="15"/>
  <c r="V2538" i="15"/>
  <c r="W2538" i="15"/>
  <c r="X2538" i="15"/>
  <c r="Y2538" i="15"/>
  <c r="Z2538" i="15"/>
  <c r="AA2538" i="15"/>
  <c r="P2539" i="15"/>
  <c r="Q2539" i="15"/>
  <c r="R2539" i="15"/>
  <c r="S2539" i="15"/>
  <c r="T2539" i="15"/>
  <c r="U2539" i="15"/>
  <c r="V2539" i="15"/>
  <c r="W2539" i="15"/>
  <c r="X2539" i="15"/>
  <c r="Y2539" i="15"/>
  <c r="Z2539" i="15"/>
  <c r="AA2539" i="15"/>
  <c r="P2540" i="15"/>
  <c r="Q2540" i="15"/>
  <c r="R2540" i="15"/>
  <c r="S2540" i="15"/>
  <c r="T2540" i="15"/>
  <c r="U2540" i="15"/>
  <c r="V2540" i="15"/>
  <c r="W2540" i="15"/>
  <c r="X2540" i="15"/>
  <c r="Y2540" i="15"/>
  <c r="Z2540" i="15"/>
  <c r="AA2540" i="15"/>
  <c r="P2541" i="15"/>
  <c r="Q2541" i="15"/>
  <c r="R2541" i="15"/>
  <c r="S2541" i="15"/>
  <c r="T2541" i="15"/>
  <c r="U2541" i="15"/>
  <c r="V2541" i="15"/>
  <c r="W2541" i="15"/>
  <c r="X2541" i="15"/>
  <c r="Y2541" i="15"/>
  <c r="Z2541" i="15"/>
  <c r="AA2541" i="15"/>
  <c r="P2542" i="15"/>
  <c r="Q2542" i="15"/>
  <c r="R2542" i="15"/>
  <c r="S2542" i="15"/>
  <c r="T2542" i="15"/>
  <c r="U2542" i="15"/>
  <c r="V2542" i="15"/>
  <c r="W2542" i="15"/>
  <c r="X2542" i="15"/>
  <c r="Y2542" i="15"/>
  <c r="Z2542" i="15"/>
  <c r="AA2542" i="15"/>
  <c r="P2543" i="15"/>
  <c r="Q2543" i="15"/>
  <c r="R2543" i="15"/>
  <c r="S2543" i="15"/>
  <c r="T2543" i="15"/>
  <c r="U2543" i="15"/>
  <c r="V2543" i="15"/>
  <c r="W2543" i="15"/>
  <c r="X2543" i="15"/>
  <c r="Y2543" i="15"/>
  <c r="Z2543" i="15"/>
  <c r="AA2543" i="15"/>
  <c r="P2544" i="15"/>
  <c r="Q2544" i="15"/>
  <c r="R2544" i="15"/>
  <c r="S2544" i="15"/>
  <c r="T2544" i="15"/>
  <c r="U2544" i="15"/>
  <c r="V2544" i="15"/>
  <c r="W2544" i="15"/>
  <c r="X2544" i="15"/>
  <c r="Y2544" i="15"/>
  <c r="Z2544" i="15"/>
  <c r="AA2544" i="15"/>
  <c r="P2545" i="15"/>
  <c r="Q2545" i="15"/>
  <c r="R2545" i="15"/>
  <c r="S2545" i="15"/>
  <c r="T2545" i="15"/>
  <c r="U2545" i="15"/>
  <c r="V2545" i="15"/>
  <c r="W2545" i="15"/>
  <c r="X2545" i="15"/>
  <c r="Y2545" i="15"/>
  <c r="Z2545" i="15"/>
  <c r="AA2545" i="15"/>
  <c r="P2546" i="15"/>
  <c r="Q2546" i="15"/>
  <c r="R2546" i="15"/>
  <c r="S2546" i="15"/>
  <c r="T2546" i="15"/>
  <c r="U2546" i="15"/>
  <c r="V2546" i="15"/>
  <c r="W2546" i="15"/>
  <c r="X2546" i="15"/>
  <c r="Y2546" i="15"/>
  <c r="Z2546" i="15"/>
  <c r="AA2546" i="15"/>
  <c r="P2547" i="15"/>
  <c r="Q2547" i="15"/>
  <c r="R2547" i="15"/>
  <c r="S2547" i="15"/>
  <c r="T2547" i="15"/>
  <c r="U2547" i="15"/>
  <c r="V2547" i="15"/>
  <c r="W2547" i="15"/>
  <c r="X2547" i="15"/>
  <c r="Y2547" i="15"/>
  <c r="Z2547" i="15"/>
  <c r="AA2547" i="15"/>
  <c r="P2548" i="15"/>
  <c r="Q2548" i="15"/>
  <c r="R2548" i="15"/>
  <c r="S2548" i="15"/>
  <c r="T2548" i="15"/>
  <c r="U2548" i="15"/>
  <c r="V2548" i="15"/>
  <c r="W2548" i="15"/>
  <c r="X2548" i="15"/>
  <c r="Y2548" i="15"/>
  <c r="Z2548" i="15"/>
  <c r="AA2548" i="15"/>
  <c r="P2549" i="15"/>
  <c r="Q2549" i="15"/>
  <c r="R2549" i="15"/>
  <c r="S2549" i="15"/>
  <c r="T2549" i="15"/>
  <c r="U2549" i="15"/>
  <c r="V2549" i="15"/>
  <c r="W2549" i="15"/>
  <c r="X2549" i="15"/>
  <c r="Y2549" i="15"/>
  <c r="Z2549" i="15"/>
  <c r="AA2549" i="15"/>
  <c r="P2550" i="15"/>
  <c r="Q2550" i="15"/>
  <c r="R2550" i="15"/>
  <c r="S2550" i="15"/>
  <c r="T2550" i="15"/>
  <c r="U2550" i="15"/>
  <c r="V2550" i="15"/>
  <c r="W2550" i="15"/>
  <c r="X2550" i="15"/>
  <c r="Y2550" i="15"/>
  <c r="Z2550" i="15"/>
  <c r="AA2550" i="15"/>
  <c r="P2551" i="15"/>
  <c r="Q2551" i="15"/>
  <c r="R2551" i="15"/>
  <c r="S2551" i="15"/>
  <c r="T2551" i="15"/>
  <c r="U2551" i="15"/>
  <c r="V2551" i="15"/>
  <c r="W2551" i="15"/>
  <c r="X2551" i="15"/>
  <c r="Y2551" i="15"/>
  <c r="Z2551" i="15"/>
  <c r="AA2551" i="15"/>
  <c r="P2552" i="15"/>
  <c r="Q2552" i="15"/>
  <c r="R2552" i="15"/>
  <c r="S2552" i="15"/>
  <c r="T2552" i="15"/>
  <c r="U2552" i="15"/>
  <c r="V2552" i="15"/>
  <c r="W2552" i="15"/>
  <c r="X2552" i="15"/>
  <c r="Y2552" i="15"/>
  <c r="Z2552" i="15"/>
  <c r="AA2552" i="15"/>
  <c r="P2553" i="15"/>
  <c r="Q2553" i="15"/>
  <c r="R2553" i="15"/>
  <c r="S2553" i="15"/>
  <c r="T2553" i="15"/>
  <c r="U2553" i="15"/>
  <c r="V2553" i="15"/>
  <c r="W2553" i="15"/>
  <c r="X2553" i="15"/>
  <c r="Y2553" i="15"/>
  <c r="Z2553" i="15"/>
  <c r="AA2553" i="15"/>
  <c r="P2554" i="15"/>
  <c r="Q2554" i="15"/>
  <c r="R2554" i="15"/>
  <c r="S2554" i="15"/>
  <c r="T2554" i="15"/>
  <c r="U2554" i="15"/>
  <c r="V2554" i="15"/>
  <c r="W2554" i="15"/>
  <c r="X2554" i="15"/>
  <c r="Y2554" i="15"/>
  <c r="Z2554" i="15"/>
  <c r="AA2554" i="15"/>
  <c r="P2555" i="15"/>
  <c r="Q2555" i="15"/>
  <c r="R2555" i="15"/>
  <c r="S2555" i="15"/>
  <c r="T2555" i="15"/>
  <c r="U2555" i="15"/>
  <c r="V2555" i="15"/>
  <c r="W2555" i="15"/>
  <c r="X2555" i="15"/>
  <c r="Y2555" i="15"/>
  <c r="Z2555" i="15"/>
  <c r="AA2555" i="15"/>
  <c r="P2556" i="15"/>
  <c r="Q2556" i="15"/>
  <c r="R2556" i="15"/>
  <c r="S2556" i="15"/>
  <c r="T2556" i="15"/>
  <c r="U2556" i="15"/>
  <c r="V2556" i="15"/>
  <c r="W2556" i="15"/>
  <c r="X2556" i="15"/>
  <c r="Y2556" i="15"/>
  <c r="Z2556" i="15"/>
  <c r="AA2556" i="15"/>
  <c r="P2557" i="15"/>
  <c r="Q2557" i="15"/>
  <c r="R2557" i="15"/>
  <c r="S2557" i="15"/>
  <c r="T2557" i="15"/>
  <c r="U2557" i="15"/>
  <c r="V2557" i="15"/>
  <c r="W2557" i="15"/>
  <c r="X2557" i="15"/>
  <c r="Y2557" i="15"/>
  <c r="Z2557" i="15"/>
  <c r="AA2557" i="15"/>
  <c r="P2558" i="15"/>
  <c r="Q2558" i="15"/>
  <c r="R2558" i="15"/>
  <c r="S2558" i="15"/>
  <c r="T2558" i="15"/>
  <c r="U2558" i="15"/>
  <c r="V2558" i="15"/>
  <c r="W2558" i="15"/>
  <c r="X2558" i="15"/>
  <c r="Y2558" i="15"/>
  <c r="Z2558" i="15"/>
  <c r="AA2558" i="15"/>
  <c r="P2559" i="15"/>
  <c r="Q2559" i="15"/>
  <c r="R2559" i="15"/>
  <c r="S2559" i="15"/>
  <c r="T2559" i="15"/>
  <c r="U2559" i="15"/>
  <c r="V2559" i="15"/>
  <c r="W2559" i="15"/>
  <c r="X2559" i="15"/>
  <c r="Y2559" i="15"/>
  <c r="Z2559" i="15"/>
  <c r="AA2559" i="15"/>
  <c r="P2560" i="15"/>
  <c r="Q2560" i="15"/>
  <c r="R2560" i="15"/>
  <c r="S2560" i="15"/>
  <c r="T2560" i="15"/>
  <c r="U2560" i="15"/>
  <c r="V2560" i="15"/>
  <c r="W2560" i="15"/>
  <c r="X2560" i="15"/>
  <c r="Y2560" i="15"/>
  <c r="Z2560" i="15"/>
  <c r="AA2560" i="15"/>
  <c r="P2561" i="15"/>
  <c r="Q2561" i="15"/>
  <c r="R2561" i="15"/>
  <c r="S2561" i="15"/>
  <c r="T2561" i="15"/>
  <c r="U2561" i="15"/>
  <c r="V2561" i="15"/>
  <c r="W2561" i="15"/>
  <c r="X2561" i="15"/>
  <c r="Y2561" i="15"/>
  <c r="Z2561" i="15"/>
  <c r="AA2561" i="15"/>
  <c r="P2562" i="15"/>
  <c r="Q2562" i="15"/>
  <c r="R2562" i="15"/>
  <c r="S2562" i="15"/>
  <c r="T2562" i="15"/>
  <c r="U2562" i="15"/>
  <c r="V2562" i="15"/>
  <c r="W2562" i="15"/>
  <c r="X2562" i="15"/>
  <c r="Y2562" i="15"/>
  <c r="Z2562" i="15"/>
  <c r="AA2562" i="15"/>
  <c r="P2563" i="15"/>
  <c r="Q2563" i="15"/>
  <c r="R2563" i="15"/>
  <c r="S2563" i="15"/>
  <c r="T2563" i="15"/>
  <c r="U2563" i="15"/>
  <c r="V2563" i="15"/>
  <c r="W2563" i="15"/>
  <c r="X2563" i="15"/>
  <c r="Y2563" i="15"/>
  <c r="Z2563" i="15"/>
  <c r="AA2563" i="15"/>
  <c r="P2564" i="15"/>
  <c r="Q2564" i="15"/>
  <c r="R2564" i="15"/>
  <c r="S2564" i="15"/>
  <c r="T2564" i="15"/>
  <c r="U2564" i="15"/>
  <c r="V2564" i="15"/>
  <c r="W2564" i="15"/>
  <c r="X2564" i="15"/>
  <c r="Y2564" i="15"/>
  <c r="Z2564" i="15"/>
  <c r="AA2564" i="15"/>
  <c r="P2565" i="15"/>
  <c r="Q2565" i="15"/>
  <c r="R2565" i="15"/>
  <c r="S2565" i="15"/>
  <c r="T2565" i="15"/>
  <c r="U2565" i="15"/>
  <c r="V2565" i="15"/>
  <c r="W2565" i="15"/>
  <c r="X2565" i="15"/>
  <c r="Y2565" i="15"/>
  <c r="Z2565" i="15"/>
  <c r="AA2565" i="15"/>
  <c r="P2566" i="15"/>
  <c r="Q2566" i="15"/>
  <c r="R2566" i="15"/>
  <c r="S2566" i="15"/>
  <c r="T2566" i="15"/>
  <c r="U2566" i="15"/>
  <c r="V2566" i="15"/>
  <c r="W2566" i="15"/>
  <c r="X2566" i="15"/>
  <c r="Y2566" i="15"/>
  <c r="Z2566" i="15"/>
  <c r="AA2566" i="15"/>
  <c r="P2567" i="15"/>
  <c r="Q2567" i="15"/>
  <c r="R2567" i="15"/>
  <c r="S2567" i="15"/>
  <c r="T2567" i="15"/>
  <c r="U2567" i="15"/>
  <c r="V2567" i="15"/>
  <c r="W2567" i="15"/>
  <c r="X2567" i="15"/>
  <c r="Y2567" i="15"/>
  <c r="Z2567" i="15"/>
  <c r="AA2567" i="15"/>
  <c r="P2568" i="15"/>
  <c r="Q2568" i="15"/>
  <c r="R2568" i="15"/>
  <c r="S2568" i="15"/>
  <c r="T2568" i="15"/>
  <c r="U2568" i="15"/>
  <c r="V2568" i="15"/>
  <c r="W2568" i="15"/>
  <c r="X2568" i="15"/>
  <c r="Y2568" i="15"/>
  <c r="Z2568" i="15"/>
  <c r="AA2568" i="15"/>
  <c r="P2569" i="15"/>
  <c r="Q2569" i="15"/>
  <c r="R2569" i="15"/>
  <c r="S2569" i="15"/>
  <c r="T2569" i="15"/>
  <c r="U2569" i="15"/>
  <c r="V2569" i="15"/>
  <c r="W2569" i="15"/>
  <c r="X2569" i="15"/>
  <c r="Y2569" i="15"/>
  <c r="Z2569" i="15"/>
  <c r="AA2569" i="15"/>
  <c r="P2570" i="15"/>
  <c r="Q2570" i="15"/>
  <c r="R2570" i="15"/>
  <c r="S2570" i="15"/>
  <c r="T2570" i="15"/>
  <c r="U2570" i="15"/>
  <c r="V2570" i="15"/>
  <c r="W2570" i="15"/>
  <c r="X2570" i="15"/>
  <c r="Y2570" i="15"/>
  <c r="Z2570" i="15"/>
  <c r="AA2570" i="15"/>
  <c r="P2571" i="15"/>
  <c r="Q2571" i="15"/>
  <c r="R2571" i="15"/>
  <c r="S2571" i="15"/>
  <c r="T2571" i="15"/>
  <c r="U2571" i="15"/>
  <c r="V2571" i="15"/>
  <c r="W2571" i="15"/>
  <c r="X2571" i="15"/>
  <c r="Y2571" i="15"/>
  <c r="Z2571" i="15"/>
  <c r="AA2571" i="15"/>
  <c r="P2572" i="15"/>
  <c r="Q2572" i="15"/>
  <c r="R2572" i="15"/>
  <c r="S2572" i="15"/>
  <c r="T2572" i="15"/>
  <c r="U2572" i="15"/>
  <c r="V2572" i="15"/>
  <c r="W2572" i="15"/>
  <c r="X2572" i="15"/>
  <c r="Y2572" i="15"/>
  <c r="Z2572" i="15"/>
  <c r="AA2572" i="15"/>
  <c r="P2573" i="15"/>
  <c r="Q2573" i="15"/>
  <c r="R2573" i="15"/>
  <c r="S2573" i="15"/>
  <c r="T2573" i="15"/>
  <c r="U2573" i="15"/>
  <c r="V2573" i="15"/>
  <c r="W2573" i="15"/>
  <c r="X2573" i="15"/>
  <c r="Y2573" i="15"/>
  <c r="Z2573" i="15"/>
  <c r="AA2573" i="15"/>
  <c r="P2574" i="15"/>
  <c r="Q2574" i="15"/>
  <c r="R2574" i="15"/>
  <c r="S2574" i="15"/>
  <c r="T2574" i="15"/>
  <c r="U2574" i="15"/>
  <c r="V2574" i="15"/>
  <c r="W2574" i="15"/>
  <c r="X2574" i="15"/>
  <c r="Y2574" i="15"/>
  <c r="Z2574" i="15"/>
  <c r="AA2574" i="15"/>
  <c r="P2575" i="15"/>
  <c r="Q2575" i="15"/>
  <c r="R2575" i="15"/>
  <c r="S2575" i="15"/>
  <c r="T2575" i="15"/>
  <c r="U2575" i="15"/>
  <c r="V2575" i="15"/>
  <c r="W2575" i="15"/>
  <c r="X2575" i="15"/>
  <c r="Y2575" i="15"/>
  <c r="Z2575" i="15"/>
  <c r="AA2575" i="15"/>
  <c r="P2576" i="15"/>
  <c r="Q2576" i="15"/>
  <c r="R2576" i="15"/>
  <c r="S2576" i="15"/>
  <c r="T2576" i="15"/>
  <c r="U2576" i="15"/>
  <c r="V2576" i="15"/>
  <c r="W2576" i="15"/>
  <c r="X2576" i="15"/>
  <c r="Y2576" i="15"/>
  <c r="Z2576" i="15"/>
  <c r="AA2576" i="15"/>
  <c r="P2577" i="15"/>
  <c r="Q2577" i="15"/>
  <c r="R2577" i="15"/>
  <c r="S2577" i="15"/>
  <c r="T2577" i="15"/>
  <c r="U2577" i="15"/>
  <c r="V2577" i="15"/>
  <c r="W2577" i="15"/>
  <c r="X2577" i="15"/>
  <c r="Y2577" i="15"/>
  <c r="Z2577" i="15"/>
  <c r="AA2577" i="15"/>
  <c r="P2578" i="15"/>
  <c r="Q2578" i="15"/>
  <c r="R2578" i="15"/>
  <c r="S2578" i="15"/>
  <c r="T2578" i="15"/>
  <c r="U2578" i="15"/>
  <c r="V2578" i="15"/>
  <c r="W2578" i="15"/>
  <c r="X2578" i="15"/>
  <c r="Y2578" i="15"/>
  <c r="Z2578" i="15"/>
  <c r="AA2578" i="15"/>
  <c r="P2579" i="15"/>
  <c r="Q2579" i="15"/>
  <c r="R2579" i="15"/>
  <c r="S2579" i="15"/>
  <c r="T2579" i="15"/>
  <c r="U2579" i="15"/>
  <c r="V2579" i="15"/>
  <c r="W2579" i="15"/>
  <c r="X2579" i="15"/>
  <c r="Y2579" i="15"/>
  <c r="Z2579" i="15"/>
  <c r="AA2579" i="15"/>
  <c r="P2580" i="15"/>
  <c r="Q2580" i="15"/>
  <c r="R2580" i="15"/>
  <c r="S2580" i="15"/>
  <c r="T2580" i="15"/>
  <c r="U2580" i="15"/>
  <c r="V2580" i="15"/>
  <c r="W2580" i="15"/>
  <c r="X2580" i="15"/>
  <c r="Y2580" i="15"/>
  <c r="Z2580" i="15"/>
  <c r="AA2580" i="15"/>
  <c r="P2581" i="15"/>
  <c r="Q2581" i="15"/>
  <c r="R2581" i="15"/>
  <c r="S2581" i="15"/>
  <c r="T2581" i="15"/>
  <c r="U2581" i="15"/>
  <c r="V2581" i="15"/>
  <c r="W2581" i="15"/>
  <c r="X2581" i="15"/>
  <c r="Y2581" i="15"/>
  <c r="Z2581" i="15"/>
  <c r="AA2581" i="15"/>
  <c r="P2582" i="15"/>
  <c r="Q2582" i="15"/>
  <c r="R2582" i="15"/>
  <c r="S2582" i="15"/>
  <c r="T2582" i="15"/>
  <c r="U2582" i="15"/>
  <c r="V2582" i="15"/>
  <c r="W2582" i="15"/>
  <c r="X2582" i="15"/>
  <c r="Y2582" i="15"/>
  <c r="Z2582" i="15"/>
  <c r="AA2582" i="15"/>
  <c r="P2583" i="15"/>
  <c r="Q2583" i="15"/>
  <c r="R2583" i="15"/>
  <c r="S2583" i="15"/>
  <c r="T2583" i="15"/>
  <c r="U2583" i="15"/>
  <c r="V2583" i="15"/>
  <c r="W2583" i="15"/>
  <c r="X2583" i="15"/>
  <c r="Y2583" i="15"/>
  <c r="Z2583" i="15"/>
  <c r="AA2583" i="15"/>
  <c r="P2584" i="15"/>
  <c r="Q2584" i="15"/>
  <c r="R2584" i="15"/>
  <c r="S2584" i="15"/>
  <c r="T2584" i="15"/>
  <c r="U2584" i="15"/>
  <c r="V2584" i="15"/>
  <c r="W2584" i="15"/>
  <c r="X2584" i="15"/>
  <c r="Y2584" i="15"/>
  <c r="Z2584" i="15"/>
  <c r="AA2584" i="15"/>
  <c r="P2585" i="15"/>
  <c r="Q2585" i="15"/>
  <c r="R2585" i="15"/>
  <c r="S2585" i="15"/>
  <c r="T2585" i="15"/>
  <c r="U2585" i="15"/>
  <c r="V2585" i="15"/>
  <c r="W2585" i="15"/>
  <c r="X2585" i="15"/>
  <c r="Y2585" i="15"/>
  <c r="Z2585" i="15"/>
  <c r="AA2585" i="15"/>
  <c r="P2586" i="15"/>
  <c r="Q2586" i="15"/>
  <c r="R2586" i="15"/>
  <c r="S2586" i="15"/>
  <c r="T2586" i="15"/>
  <c r="U2586" i="15"/>
  <c r="V2586" i="15"/>
  <c r="W2586" i="15"/>
  <c r="X2586" i="15"/>
  <c r="Y2586" i="15"/>
  <c r="Z2586" i="15"/>
  <c r="AA2586" i="15"/>
  <c r="P2587" i="15"/>
  <c r="Q2587" i="15"/>
  <c r="R2587" i="15"/>
  <c r="S2587" i="15"/>
  <c r="T2587" i="15"/>
  <c r="U2587" i="15"/>
  <c r="V2587" i="15"/>
  <c r="W2587" i="15"/>
  <c r="X2587" i="15"/>
  <c r="Y2587" i="15"/>
  <c r="Z2587" i="15"/>
  <c r="AA2587" i="15"/>
  <c r="P2588" i="15"/>
  <c r="Q2588" i="15"/>
  <c r="R2588" i="15"/>
  <c r="S2588" i="15"/>
  <c r="T2588" i="15"/>
  <c r="U2588" i="15"/>
  <c r="V2588" i="15"/>
  <c r="W2588" i="15"/>
  <c r="X2588" i="15"/>
  <c r="Y2588" i="15"/>
  <c r="Z2588" i="15"/>
  <c r="AA2588" i="15"/>
  <c r="P2589" i="15"/>
  <c r="Q2589" i="15"/>
  <c r="R2589" i="15"/>
  <c r="S2589" i="15"/>
  <c r="T2589" i="15"/>
  <c r="U2589" i="15"/>
  <c r="V2589" i="15"/>
  <c r="W2589" i="15"/>
  <c r="X2589" i="15"/>
  <c r="Y2589" i="15"/>
  <c r="Z2589" i="15"/>
  <c r="AA2589" i="15"/>
  <c r="P2590" i="15"/>
  <c r="Q2590" i="15"/>
  <c r="R2590" i="15"/>
  <c r="S2590" i="15"/>
  <c r="T2590" i="15"/>
  <c r="U2590" i="15"/>
  <c r="V2590" i="15"/>
  <c r="W2590" i="15"/>
  <c r="X2590" i="15"/>
  <c r="Y2590" i="15"/>
  <c r="Z2590" i="15"/>
  <c r="AA2590" i="15"/>
  <c r="P2591" i="15"/>
  <c r="Q2591" i="15"/>
  <c r="R2591" i="15"/>
  <c r="S2591" i="15"/>
  <c r="T2591" i="15"/>
  <c r="U2591" i="15"/>
  <c r="V2591" i="15"/>
  <c r="W2591" i="15"/>
  <c r="X2591" i="15"/>
  <c r="Y2591" i="15"/>
  <c r="Z2591" i="15"/>
  <c r="AA2591" i="15"/>
  <c r="P2592" i="15"/>
  <c r="Q2592" i="15"/>
  <c r="R2592" i="15"/>
  <c r="S2592" i="15"/>
  <c r="T2592" i="15"/>
  <c r="U2592" i="15"/>
  <c r="V2592" i="15"/>
  <c r="W2592" i="15"/>
  <c r="X2592" i="15"/>
  <c r="Y2592" i="15"/>
  <c r="Z2592" i="15"/>
  <c r="AA2592" i="15"/>
  <c r="P2593" i="15"/>
  <c r="Q2593" i="15"/>
  <c r="R2593" i="15"/>
  <c r="S2593" i="15"/>
  <c r="T2593" i="15"/>
  <c r="U2593" i="15"/>
  <c r="V2593" i="15"/>
  <c r="W2593" i="15"/>
  <c r="X2593" i="15"/>
  <c r="Y2593" i="15"/>
  <c r="Z2593" i="15"/>
  <c r="AA2593" i="15"/>
  <c r="P2594" i="15"/>
  <c r="Q2594" i="15"/>
  <c r="R2594" i="15"/>
  <c r="S2594" i="15"/>
  <c r="T2594" i="15"/>
  <c r="U2594" i="15"/>
  <c r="V2594" i="15"/>
  <c r="W2594" i="15"/>
  <c r="X2594" i="15"/>
  <c r="Y2594" i="15"/>
  <c r="Z2594" i="15"/>
  <c r="AA2594" i="15"/>
  <c r="P2595" i="15"/>
  <c r="Q2595" i="15"/>
  <c r="R2595" i="15"/>
  <c r="S2595" i="15"/>
  <c r="T2595" i="15"/>
  <c r="U2595" i="15"/>
  <c r="V2595" i="15"/>
  <c r="W2595" i="15"/>
  <c r="X2595" i="15"/>
  <c r="Y2595" i="15"/>
  <c r="Z2595" i="15"/>
  <c r="AA2595" i="15"/>
  <c r="P2596" i="15"/>
  <c r="Q2596" i="15"/>
  <c r="R2596" i="15"/>
  <c r="S2596" i="15"/>
  <c r="T2596" i="15"/>
  <c r="U2596" i="15"/>
  <c r="V2596" i="15"/>
  <c r="W2596" i="15"/>
  <c r="X2596" i="15"/>
  <c r="Y2596" i="15"/>
  <c r="Z2596" i="15"/>
  <c r="AA2596" i="15"/>
  <c r="P2597" i="15"/>
  <c r="Q2597" i="15"/>
  <c r="R2597" i="15"/>
  <c r="S2597" i="15"/>
  <c r="T2597" i="15"/>
  <c r="U2597" i="15"/>
  <c r="V2597" i="15"/>
  <c r="W2597" i="15"/>
  <c r="X2597" i="15"/>
  <c r="Y2597" i="15"/>
  <c r="Z2597" i="15"/>
  <c r="AA2597" i="15"/>
  <c r="P2598" i="15"/>
  <c r="Q2598" i="15"/>
  <c r="R2598" i="15"/>
  <c r="S2598" i="15"/>
  <c r="T2598" i="15"/>
  <c r="U2598" i="15"/>
  <c r="V2598" i="15"/>
  <c r="W2598" i="15"/>
  <c r="X2598" i="15"/>
  <c r="Y2598" i="15"/>
  <c r="Z2598" i="15"/>
  <c r="AA2598" i="15"/>
  <c r="P2599" i="15"/>
  <c r="Q2599" i="15"/>
  <c r="R2599" i="15"/>
  <c r="S2599" i="15"/>
  <c r="T2599" i="15"/>
  <c r="U2599" i="15"/>
  <c r="V2599" i="15"/>
  <c r="W2599" i="15"/>
  <c r="X2599" i="15"/>
  <c r="Y2599" i="15"/>
  <c r="Z2599" i="15"/>
  <c r="AA2599" i="15"/>
  <c r="P2600" i="15"/>
  <c r="Q2600" i="15"/>
  <c r="R2600" i="15"/>
  <c r="S2600" i="15"/>
  <c r="T2600" i="15"/>
  <c r="U2600" i="15"/>
  <c r="V2600" i="15"/>
  <c r="W2600" i="15"/>
  <c r="X2600" i="15"/>
  <c r="Y2600" i="15"/>
  <c r="Z2600" i="15"/>
  <c r="AA2600" i="15"/>
  <c r="P2601" i="15"/>
  <c r="Q2601" i="15"/>
  <c r="R2601" i="15"/>
  <c r="S2601" i="15"/>
  <c r="T2601" i="15"/>
  <c r="U2601" i="15"/>
  <c r="V2601" i="15"/>
  <c r="W2601" i="15"/>
  <c r="X2601" i="15"/>
  <c r="Y2601" i="15"/>
  <c r="Z2601" i="15"/>
  <c r="AA2601" i="15"/>
  <c r="P2602" i="15"/>
  <c r="Q2602" i="15"/>
  <c r="R2602" i="15"/>
  <c r="S2602" i="15"/>
  <c r="T2602" i="15"/>
  <c r="U2602" i="15"/>
  <c r="V2602" i="15"/>
  <c r="W2602" i="15"/>
  <c r="X2602" i="15"/>
  <c r="Y2602" i="15"/>
  <c r="Z2602" i="15"/>
  <c r="AA2602" i="15"/>
  <c r="P2603" i="15"/>
  <c r="Q2603" i="15"/>
  <c r="R2603" i="15"/>
  <c r="S2603" i="15"/>
  <c r="T2603" i="15"/>
  <c r="U2603" i="15"/>
  <c r="V2603" i="15"/>
  <c r="W2603" i="15"/>
  <c r="X2603" i="15"/>
  <c r="Y2603" i="15"/>
  <c r="Z2603" i="15"/>
  <c r="AA2603" i="15"/>
  <c r="P2604" i="15"/>
  <c r="Q2604" i="15"/>
  <c r="R2604" i="15"/>
  <c r="S2604" i="15"/>
  <c r="T2604" i="15"/>
  <c r="U2604" i="15"/>
  <c r="V2604" i="15"/>
  <c r="W2604" i="15"/>
  <c r="X2604" i="15"/>
  <c r="Y2604" i="15"/>
  <c r="Z2604" i="15"/>
  <c r="AA2604" i="15"/>
  <c r="P2605" i="15"/>
  <c r="Q2605" i="15"/>
  <c r="R2605" i="15"/>
  <c r="S2605" i="15"/>
  <c r="T2605" i="15"/>
  <c r="U2605" i="15"/>
  <c r="V2605" i="15"/>
  <c r="W2605" i="15"/>
  <c r="X2605" i="15"/>
  <c r="Y2605" i="15"/>
  <c r="Z2605" i="15"/>
  <c r="AA2605" i="15"/>
  <c r="P2606" i="15"/>
  <c r="Q2606" i="15"/>
  <c r="R2606" i="15"/>
  <c r="S2606" i="15"/>
  <c r="T2606" i="15"/>
  <c r="U2606" i="15"/>
  <c r="V2606" i="15"/>
  <c r="W2606" i="15"/>
  <c r="X2606" i="15"/>
  <c r="Y2606" i="15"/>
  <c r="Z2606" i="15"/>
  <c r="AA2606" i="15"/>
  <c r="P2607" i="15"/>
  <c r="Q2607" i="15"/>
  <c r="R2607" i="15"/>
  <c r="S2607" i="15"/>
  <c r="T2607" i="15"/>
  <c r="U2607" i="15"/>
  <c r="V2607" i="15"/>
  <c r="W2607" i="15"/>
  <c r="X2607" i="15"/>
  <c r="Y2607" i="15"/>
  <c r="Z2607" i="15"/>
  <c r="AA2607" i="15"/>
  <c r="P2608" i="15"/>
  <c r="Q2608" i="15"/>
  <c r="R2608" i="15"/>
  <c r="S2608" i="15"/>
  <c r="T2608" i="15"/>
  <c r="U2608" i="15"/>
  <c r="V2608" i="15"/>
  <c r="W2608" i="15"/>
  <c r="X2608" i="15"/>
  <c r="Y2608" i="15"/>
  <c r="Z2608" i="15"/>
  <c r="AA2608" i="15"/>
  <c r="P2609" i="15"/>
  <c r="Q2609" i="15"/>
  <c r="R2609" i="15"/>
  <c r="S2609" i="15"/>
  <c r="T2609" i="15"/>
  <c r="U2609" i="15"/>
  <c r="V2609" i="15"/>
  <c r="W2609" i="15"/>
  <c r="X2609" i="15"/>
  <c r="Y2609" i="15"/>
  <c r="Z2609" i="15"/>
  <c r="AA2609" i="15"/>
  <c r="P2610" i="15"/>
  <c r="Q2610" i="15"/>
  <c r="R2610" i="15"/>
  <c r="S2610" i="15"/>
  <c r="T2610" i="15"/>
  <c r="U2610" i="15"/>
  <c r="V2610" i="15"/>
  <c r="W2610" i="15"/>
  <c r="X2610" i="15"/>
  <c r="Y2610" i="15"/>
  <c r="Z2610" i="15"/>
  <c r="AA2610" i="15"/>
  <c r="P2611" i="15"/>
  <c r="Q2611" i="15"/>
  <c r="R2611" i="15"/>
  <c r="S2611" i="15"/>
  <c r="T2611" i="15"/>
  <c r="U2611" i="15"/>
  <c r="V2611" i="15"/>
  <c r="W2611" i="15"/>
  <c r="X2611" i="15"/>
  <c r="Y2611" i="15"/>
  <c r="Z2611" i="15"/>
  <c r="AA2611" i="15"/>
  <c r="P2612" i="15"/>
  <c r="Q2612" i="15"/>
  <c r="R2612" i="15"/>
  <c r="S2612" i="15"/>
  <c r="T2612" i="15"/>
  <c r="U2612" i="15"/>
  <c r="V2612" i="15"/>
  <c r="W2612" i="15"/>
  <c r="X2612" i="15"/>
  <c r="Y2612" i="15"/>
  <c r="Z2612" i="15"/>
  <c r="AA2612" i="15"/>
  <c r="P2613" i="15"/>
  <c r="Q2613" i="15"/>
  <c r="R2613" i="15"/>
  <c r="S2613" i="15"/>
  <c r="T2613" i="15"/>
  <c r="U2613" i="15"/>
  <c r="V2613" i="15"/>
  <c r="W2613" i="15"/>
  <c r="X2613" i="15"/>
  <c r="Y2613" i="15"/>
  <c r="Z2613" i="15"/>
  <c r="AA2613" i="15"/>
  <c r="P2614" i="15"/>
  <c r="Q2614" i="15"/>
  <c r="R2614" i="15"/>
  <c r="S2614" i="15"/>
  <c r="T2614" i="15"/>
  <c r="U2614" i="15"/>
  <c r="V2614" i="15"/>
  <c r="W2614" i="15"/>
  <c r="X2614" i="15"/>
  <c r="Y2614" i="15"/>
  <c r="Z2614" i="15"/>
  <c r="AA2614" i="15"/>
  <c r="N1164" i="15"/>
  <c r="N1163" i="15"/>
  <c r="N1162" i="15"/>
  <c r="N1161" i="15"/>
  <c r="N1160" i="15"/>
  <c r="N1159" i="15"/>
  <c r="N1158" i="15"/>
  <c r="N1157" i="15"/>
  <c r="N1156" i="15"/>
  <c r="N1155" i="15"/>
  <c r="N1154" i="15"/>
  <c r="N1153" i="15"/>
  <c r="N1152" i="15"/>
  <c r="N1151" i="15"/>
  <c r="N1150" i="15"/>
  <c r="N1149" i="15"/>
  <c r="N1148" i="15"/>
  <c r="N1147" i="15"/>
  <c r="N1146" i="15"/>
  <c r="N1145" i="15"/>
  <c r="N1144" i="15"/>
  <c r="N1143" i="15"/>
  <c r="N1142" i="15"/>
  <c r="N1141" i="15"/>
  <c r="N1140" i="15"/>
  <c r="N1139" i="15"/>
  <c r="B27" i="21"/>
  <c r="J37" i="26"/>
  <c r="J31" i="26"/>
  <c r="J100" i="26"/>
  <c r="J27" i="26"/>
  <c r="J14" i="26"/>
  <c r="J36" i="26"/>
  <c r="J29" i="26"/>
  <c r="J15" i="26"/>
  <c r="J96" i="26"/>
  <c r="J21" i="26"/>
  <c r="J58" i="26"/>
  <c r="J88" i="26"/>
  <c r="J89" i="26"/>
  <c r="J90" i="26"/>
  <c r="J87" i="26"/>
  <c r="N1174" i="1"/>
  <c r="N1173" i="1"/>
  <c r="N1172" i="1"/>
  <c r="N1171" i="1"/>
  <c r="N1170" i="1"/>
  <c r="N1169" i="1"/>
  <c r="N1168" i="1"/>
  <c r="N1167" i="1"/>
  <c r="N1166" i="1"/>
  <c r="N1165" i="1"/>
  <c r="N1164" i="1"/>
  <c r="N1163" i="1"/>
  <c r="N1162" i="1"/>
  <c r="N1161" i="1"/>
  <c r="N1160" i="1"/>
  <c r="N1159" i="1"/>
  <c r="N1158" i="1"/>
  <c r="N1157" i="1"/>
  <c r="N1156" i="1"/>
  <c r="N1155" i="1"/>
  <c r="N1154" i="1"/>
  <c r="N1153" i="1"/>
  <c r="N1152" i="1"/>
  <c r="N1151" i="1"/>
  <c r="N1150" i="1"/>
  <c r="N1149" i="1"/>
  <c r="N1148" i="1"/>
  <c r="N1147" i="1"/>
  <c r="N1146" i="1"/>
  <c r="N1145" i="1"/>
  <c r="N1144" i="1"/>
  <c r="N1143" i="1"/>
  <c r="N1142" i="1"/>
  <c r="N1141" i="1"/>
  <c r="N1140" i="1"/>
  <c r="N1139" i="1"/>
  <c r="N1138" i="1"/>
  <c r="L43" i="11" l="1"/>
  <c r="W43" i="11"/>
  <c r="U43" i="11"/>
  <c r="Q43" i="11"/>
  <c r="E43" i="11"/>
  <c r="P42" i="11"/>
  <c r="T43" i="11"/>
  <c r="J42" i="11"/>
  <c r="M42" i="11"/>
  <c r="Q42" i="11"/>
  <c r="N43" i="11"/>
  <c r="AB43" i="11"/>
  <c r="U42" i="11"/>
  <c r="X42" i="11"/>
  <c r="G42" i="11"/>
  <c r="P43" i="11"/>
  <c r="F42" i="11"/>
  <c r="I43" i="11"/>
  <c r="K43" i="11"/>
  <c r="X43" i="11"/>
  <c r="R43" i="11"/>
  <c r="N42" i="11"/>
  <c r="S43" i="11"/>
  <c r="V43" i="11"/>
  <c r="T42" i="11"/>
  <c r="K42" i="11"/>
  <c r="V42" i="11"/>
  <c r="L42" i="11"/>
  <c r="H42" i="11"/>
  <c r="H43" i="11"/>
  <c r="S42" i="11"/>
  <c r="G43" i="11"/>
  <c r="W42" i="11"/>
  <c r="R42" i="11"/>
  <c r="E42" i="11"/>
  <c r="O42" i="11"/>
  <c r="M43" i="11"/>
  <c r="O43" i="11"/>
  <c r="J43" i="11"/>
  <c r="F43" i="11"/>
  <c r="I42" i="11"/>
  <c r="R43" i="13"/>
  <c r="X42" i="13"/>
  <c r="P42" i="13"/>
  <c r="E42" i="13"/>
  <c r="J42" i="13"/>
  <c r="S42" i="13"/>
  <c r="L43" i="13"/>
  <c r="G42" i="13"/>
  <c r="H43" i="13"/>
  <c r="Q43" i="13"/>
  <c r="L42" i="13"/>
  <c r="I43" i="13"/>
  <c r="E43" i="13"/>
  <c r="T42" i="13"/>
  <c r="N43" i="13"/>
  <c r="T43" i="13"/>
  <c r="K43" i="13"/>
  <c r="X43" i="13"/>
  <c r="F43" i="13"/>
  <c r="U42" i="13"/>
  <c r="M43" i="13"/>
  <c r="F42" i="13"/>
  <c r="S43" i="13"/>
  <c r="I42" i="13"/>
  <c r="U43" i="13"/>
  <c r="O43" i="13"/>
  <c r="H42" i="13"/>
  <c r="R42" i="13"/>
  <c r="Q42" i="13"/>
  <c r="N42" i="13"/>
  <c r="G43" i="13"/>
  <c r="P43" i="13"/>
  <c r="W43" i="13"/>
  <c r="K42" i="13"/>
  <c r="W42" i="13"/>
  <c r="J43" i="13"/>
  <c r="O42" i="13"/>
  <c r="V42" i="13"/>
  <c r="M42" i="13"/>
  <c r="V43" i="13"/>
  <c r="L43" i="7"/>
  <c r="W43" i="7"/>
  <c r="P43" i="7"/>
  <c r="M42" i="7"/>
  <c r="L42" i="7"/>
  <c r="S43" i="7"/>
  <c r="T43" i="7"/>
  <c r="P42" i="7"/>
  <c r="X42" i="7"/>
  <c r="J43" i="7"/>
  <c r="W42" i="7"/>
  <c r="E42" i="7"/>
  <c r="K43" i="7"/>
  <c r="O42" i="7"/>
  <c r="E43" i="7"/>
  <c r="F42" i="7"/>
  <c r="N43" i="7"/>
  <c r="H42" i="7"/>
  <c r="V43" i="7"/>
  <c r="M43" i="7"/>
  <c r="N42" i="7"/>
  <c r="R42" i="7"/>
  <c r="I42" i="7"/>
  <c r="U43" i="7"/>
  <c r="X43" i="7"/>
  <c r="K42" i="7"/>
  <c r="V42" i="7"/>
  <c r="G42" i="7"/>
  <c r="F43" i="7"/>
  <c r="H43" i="7"/>
  <c r="T42" i="7"/>
  <c r="S42" i="7"/>
  <c r="G43" i="7"/>
  <c r="Q42" i="7"/>
  <c r="Q43" i="7"/>
  <c r="J42" i="7"/>
  <c r="R43" i="7"/>
  <c r="O43" i="7"/>
  <c r="I43" i="7"/>
  <c r="U42" i="7"/>
  <c r="V43" i="14"/>
  <c r="G42" i="14"/>
  <c r="R43" i="14"/>
  <c r="M43" i="14"/>
  <c r="L42" i="14"/>
  <c r="H42" i="14"/>
  <c r="R42" i="14"/>
  <c r="AB43" i="14"/>
  <c r="X43" i="14"/>
  <c r="L43" i="14"/>
  <c r="K43" i="14"/>
  <c r="P42" i="14"/>
  <c r="AB42" i="14"/>
  <c r="J42" i="14"/>
  <c r="E43" i="14"/>
  <c r="O43" i="14"/>
  <c r="X42" i="14"/>
  <c r="P43" i="14"/>
  <c r="T42" i="14"/>
  <c r="V42" i="14"/>
  <c r="W43" i="14"/>
  <c r="Q42" i="14"/>
  <c r="U42" i="14"/>
  <c r="Q43" i="14"/>
  <c r="I42" i="14"/>
  <c r="S43" i="14"/>
  <c r="W42" i="14"/>
  <c r="K42" i="14"/>
  <c r="I43" i="14"/>
  <c r="T43" i="14"/>
  <c r="E42" i="14"/>
  <c r="U43" i="14"/>
  <c r="F42" i="14"/>
  <c r="S42" i="14"/>
  <c r="M42" i="14"/>
  <c r="G43" i="14"/>
  <c r="J43" i="14"/>
  <c r="F43" i="14"/>
  <c r="H43" i="14"/>
  <c r="N42" i="14"/>
  <c r="N43" i="14"/>
  <c r="O42" i="14"/>
  <c r="L43" i="18"/>
  <c r="W43" i="18"/>
  <c r="X43" i="18"/>
  <c r="I43" i="18"/>
  <c r="R43" i="18"/>
  <c r="F43" i="18"/>
  <c r="T43" i="18"/>
  <c r="M42" i="18"/>
  <c r="P42" i="18"/>
  <c r="S43" i="18"/>
  <c r="W42" i="18"/>
  <c r="X42" i="18"/>
  <c r="Q42" i="18"/>
  <c r="U43" i="18"/>
  <c r="E42" i="18"/>
  <c r="F42" i="18"/>
  <c r="K43" i="18"/>
  <c r="L46" i="18" s="1"/>
  <c r="N43" i="18"/>
  <c r="P43" i="18"/>
  <c r="H43" i="18"/>
  <c r="L42" i="18"/>
  <c r="N42" i="18"/>
  <c r="V43" i="18"/>
  <c r="R42" i="18"/>
  <c r="G42" i="18"/>
  <c r="J43" i="18"/>
  <c r="K42" i="18"/>
  <c r="V42" i="18"/>
  <c r="O42" i="18"/>
  <c r="E43" i="18"/>
  <c r="Q43" i="18"/>
  <c r="S42" i="18"/>
  <c r="G43" i="18"/>
  <c r="J42" i="18"/>
  <c r="I42" i="18"/>
  <c r="O43" i="18"/>
  <c r="M43" i="18"/>
  <c r="U42" i="18"/>
  <c r="T42" i="18"/>
  <c r="H42" i="18"/>
  <c r="V43" i="8"/>
  <c r="L42" i="8"/>
  <c r="O42" i="8"/>
  <c r="F42" i="8"/>
  <c r="I42" i="8"/>
  <c r="R42" i="8"/>
  <c r="H42" i="8"/>
  <c r="W42" i="8"/>
  <c r="G43" i="8"/>
  <c r="P43" i="8"/>
  <c r="P42" i="8"/>
  <c r="K43" i="8"/>
  <c r="M43" i="8"/>
  <c r="V42" i="8"/>
  <c r="X42" i="8"/>
  <c r="U43" i="8"/>
  <c r="X43" i="8"/>
  <c r="E43" i="8"/>
  <c r="K42" i="8"/>
  <c r="T43" i="8"/>
  <c r="U42" i="8"/>
  <c r="Q43" i="8"/>
  <c r="T42" i="8"/>
  <c r="R43" i="8"/>
  <c r="L43" i="8"/>
  <c r="J43" i="8"/>
  <c r="M42" i="8"/>
  <c r="W43" i="8"/>
  <c r="Q42" i="8"/>
  <c r="F43" i="8"/>
  <c r="J42" i="8"/>
  <c r="O43" i="8"/>
  <c r="N43" i="8"/>
  <c r="H43" i="8"/>
  <c r="I43" i="8"/>
  <c r="S43" i="8"/>
  <c r="G42" i="8"/>
  <c r="E42" i="8"/>
  <c r="N42" i="8"/>
  <c r="S42" i="8"/>
  <c r="O42" i="6"/>
  <c r="J42" i="6"/>
  <c r="Q43" i="6"/>
  <c r="T43" i="6"/>
  <c r="K42" i="6"/>
  <c r="X43" i="6"/>
  <c r="W42" i="6"/>
  <c r="L42" i="6"/>
  <c r="N42" i="6"/>
  <c r="L43" i="6"/>
  <c r="V42" i="6"/>
  <c r="I42" i="6"/>
  <c r="T42" i="6"/>
  <c r="S42" i="6"/>
  <c r="M42" i="6"/>
  <c r="V43" i="6"/>
  <c r="Q42" i="6"/>
  <c r="H43" i="6"/>
  <c r="O43" i="6"/>
  <c r="N43" i="6"/>
  <c r="X42" i="6"/>
  <c r="J43" i="6"/>
  <c r="F42" i="6"/>
  <c r="P43" i="6"/>
  <c r="R43" i="6"/>
  <c r="U42" i="6"/>
  <c r="E42" i="6"/>
  <c r="I43" i="6"/>
  <c r="M43" i="6"/>
  <c r="W43" i="6"/>
  <c r="U43" i="6"/>
  <c r="E43" i="6"/>
  <c r="R42" i="6"/>
  <c r="H42" i="6"/>
  <c r="F43" i="6"/>
  <c r="G42" i="6"/>
  <c r="G43" i="6"/>
  <c r="K43" i="6"/>
  <c r="S43" i="6"/>
  <c r="P42" i="6"/>
  <c r="V43" i="20"/>
  <c r="L42" i="20"/>
  <c r="Q42" i="20"/>
  <c r="H42" i="20"/>
  <c r="T42" i="20"/>
  <c r="W42" i="20"/>
  <c r="N42" i="20"/>
  <c r="O43" i="20"/>
  <c r="P42" i="20"/>
  <c r="H43" i="20"/>
  <c r="K43" i="20"/>
  <c r="L43" i="20"/>
  <c r="R43" i="20"/>
  <c r="G43" i="20"/>
  <c r="X42" i="20"/>
  <c r="S43" i="20"/>
  <c r="U43" i="20"/>
  <c r="E42" i="20"/>
  <c r="U42" i="20"/>
  <c r="Q43" i="20"/>
  <c r="V42" i="20"/>
  <c r="R42" i="20"/>
  <c r="M43" i="20"/>
  <c r="W43" i="20"/>
  <c r="F43" i="20"/>
  <c r="G42" i="20"/>
  <c r="X43" i="20"/>
  <c r="N43" i="20"/>
  <c r="P43" i="20"/>
  <c r="O42" i="20"/>
  <c r="E43" i="20"/>
  <c r="S42" i="20"/>
  <c r="K42" i="20"/>
  <c r="F42" i="20"/>
  <c r="M42" i="20"/>
  <c r="T43" i="20"/>
  <c r="O42" i="9"/>
  <c r="K42" i="9"/>
  <c r="E42" i="9"/>
  <c r="P42" i="9"/>
  <c r="W42" i="9"/>
  <c r="K43" i="9"/>
  <c r="U42" i="9"/>
  <c r="F42" i="9"/>
  <c r="W43" i="9"/>
  <c r="M42" i="9"/>
  <c r="H43" i="9"/>
  <c r="S43" i="9"/>
  <c r="Q42" i="9"/>
  <c r="L43" i="9"/>
  <c r="P43" i="9"/>
  <c r="T43" i="9"/>
  <c r="N43" i="9"/>
  <c r="N42" i="9"/>
  <c r="E43" i="9"/>
  <c r="V42" i="9"/>
  <c r="H42" i="9"/>
  <c r="R42" i="9"/>
  <c r="U43" i="9"/>
  <c r="F43" i="9"/>
  <c r="O43" i="9"/>
  <c r="M43" i="9"/>
  <c r="T42" i="9"/>
  <c r="S42" i="9"/>
  <c r="G43" i="9"/>
  <c r="X42" i="9"/>
  <c r="Q43" i="9"/>
  <c r="G42" i="9"/>
  <c r="R43" i="9"/>
  <c r="V43" i="9"/>
  <c r="X43" i="9"/>
  <c r="L42" i="9"/>
  <c r="O42" i="12"/>
  <c r="G43" i="12"/>
  <c r="L42" i="12"/>
  <c r="U42" i="12"/>
  <c r="W42" i="12"/>
  <c r="K43" i="12"/>
  <c r="H42" i="12"/>
  <c r="R43" i="12"/>
  <c r="J43" i="12"/>
  <c r="T43" i="12"/>
  <c r="H43" i="12"/>
  <c r="S43" i="12"/>
  <c r="S42" i="12"/>
  <c r="N42" i="12"/>
  <c r="E43" i="12"/>
  <c r="X42" i="12"/>
  <c r="P43" i="12"/>
  <c r="F43" i="12"/>
  <c r="P42" i="12"/>
  <c r="V42" i="12"/>
  <c r="E42" i="12"/>
  <c r="M42" i="12"/>
  <c r="J42" i="12"/>
  <c r="I42" i="12"/>
  <c r="L43" i="12"/>
  <c r="R42" i="12"/>
  <c r="T42" i="12"/>
  <c r="N43" i="12"/>
  <c r="F42" i="12"/>
  <c r="M43" i="12"/>
  <c r="U43" i="12"/>
  <c r="Q42" i="12"/>
  <c r="W43" i="12"/>
  <c r="K42" i="12"/>
  <c r="G42" i="12"/>
  <c r="O43" i="12"/>
  <c r="I43" i="12"/>
  <c r="X43" i="12"/>
  <c r="Q43" i="12"/>
  <c r="V43" i="12"/>
  <c r="R43" i="10"/>
  <c r="P42" i="10"/>
  <c r="X42" i="10"/>
  <c r="W42" i="10"/>
  <c r="I43" i="10"/>
  <c r="E43" i="10"/>
  <c r="L43" i="10"/>
  <c r="V43" i="10"/>
  <c r="K43" i="10"/>
  <c r="I42" i="10"/>
  <c r="U43" i="10"/>
  <c r="H42" i="10"/>
  <c r="S43" i="10"/>
  <c r="M42" i="10"/>
  <c r="Q42" i="10"/>
  <c r="F42" i="10"/>
  <c r="S42" i="10"/>
  <c r="V42" i="10"/>
  <c r="K42" i="10"/>
  <c r="O43" i="10"/>
  <c r="G43" i="10"/>
  <c r="T43" i="10"/>
  <c r="O42" i="10"/>
  <c r="J43" i="10"/>
  <c r="Q43" i="10"/>
  <c r="E42" i="10"/>
  <c r="N43" i="10"/>
  <c r="L42" i="10"/>
  <c r="G42" i="10"/>
  <c r="T42" i="10"/>
  <c r="R42" i="10"/>
  <c r="N42" i="10"/>
  <c r="X43" i="10"/>
  <c r="F43" i="10"/>
  <c r="W43" i="10"/>
  <c r="J42" i="10"/>
  <c r="M43" i="10"/>
  <c r="P43" i="10"/>
  <c r="U42" i="10"/>
  <c r="H43" i="10"/>
  <c r="N27" i="19"/>
  <c r="P27" i="19"/>
  <c r="T27" i="19" s="1"/>
  <c r="H6" i="3"/>
  <c r="O5" i="19"/>
  <c r="Z31" i="14"/>
  <c r="Z30" i="14"/>
  <c r="Z29" i="14"/>
  <c r="Z28" i="14"/>
  <c r="Z27" i="14"/>
  <c r="Z26" i="14"/>
  <c r="Z25" i="14"/>
  <c r="Z24" i="14"/>
  <c r="Z23" i="14"/>
  <c r="Z22" i="14"/>
  <c r="Z21" i="14"/>
  <c r="Z20" i="14"/>
  <c r="Z19" i="14"/>
  <c r="Z18" i="14"/>
  <c r="Z17" i="14"/>
  <c r="Z16" i="14"/>
  <c r="Z15" i="14"/>
  <c r="Z14" i="14"/>
  <c r="Z9" i="14"/>
  <c r="Z8" i="14"/>
  <c r="Z31" i="11"/>
  <c r="Z30" i="11"/>
  <c r="Z29" i="11"/>
  <c r="Z28" i="11"/>
  <c r="Z27" i="11"/>
  <c r="Z26" i="11"/>
  <c r="Z25" i="11"/>
  <c r="Z24" i="11"/>
  <c r="Z23" i="11"/>
  <c r="Z22" i="11"/>
  <c r="Z21" i="11"/>
  <c r="Z20" i="11"/>
  <c r="Z19" i="11"/>
  <c r="Z18" i="11"/>
  <c r="Z17" i="11"/>
  <c r="Z16" i="11"/>
  <c r="Z15" i="11"/>
  <c r="Z14" i="11"/>
  <c r="Z9" i="11"/>
  <c r="Z8" i="11"/>
  <c r="Z31" i="12"/>
  <c r="Z30" i="12"/>
  <c r="Z29" i="12"/>
  <c r="Z28" i="12"/>
  <c r="Z27" i="12"/>
  <c r="Z26" i="12"/>
  <c r="Z25" i="12"/>
  <c r="Z24" i="12"/>
  <c r="Z23" i="12"/>
  <c r="Z22" i="12"/>
  <c r="Z21" i="12"/>
  <c r="Z20" i="12"/>
  <c r="Z19" i="12"/>
  <c r="Z18" i="12"/>
  <c r="Z17" i="12"/>
  <c r="Z16" i="12"/>
  <c r="Z15" i="12"/>
  <c r="Z14" i="12"/>
  <c r="Z9" i="12"/>
  <c r="Z8" i="12"/>
  <c r="Z31" i="20"/>
  <c r="Z30" i="20"/>
  <c r="Z29" i="20"/>
  <c r="Z28" i="20"/>
  <c r="Z27" i="20"/>
  <c r="Z26" i="20"/>
  <c r="Z25" i="20"/>
  <c r="Z24" i="20"/>
  <c r="Z23" i="20"/>
  <c r="Z22" i="20"/>
  <c r="Z21" i="20"/>
  <c r="Z20" i="20"/>
  <c r="Z19" i="20"/>
  <c r="Z18" i="20"/>
  <c r="Z17" i="20"/>
  <c r="Z16" i="20"/>
  <c r="Z15" i="20"/>
  <c r="Z14" i="20"/>
  <c r="Z9" i="20"/>
  <c r="Z8" i="20"/>
  <c r="Z31" i="18"/>
  <c r="Z30" i="18"/>
  <c r="Z29" i="18"/>
  <c r="Z28" i="18"/>
  <c r="Z27" i="18"/>
  <c r="Z26" i="18"/>
  <c r="Z25" i="18"/>
  <c r="Z24" i="18"/>
  <c r="Z23" i="18"/>
  <c r="Z22" i="18"/>
  <c r="Z21" i="18"/>
  <c r="Z20" i="18"/>
  <c r="Z19" i="18"/>
  <c r="Z18" i="18"/>
  <c r="Z17" i="18"/>
  <c r="Z16" i="18"/>
  <c r="Z15" i="18"/>
  <c r="Z14" i="18"/>
  <c r="Z9" i="18"/>
  <c r="Z8" i="18"/>
  <c r="Z31" i="13"/>
  <c r="Z30" i="13"/>
  <c r="Z29" i="13"/>
  <c r="Z28" i="13"/>
  <c r="Z27" i="13"/>
  <c r="Z26" i="13"/>
  <c r="Z25" i="13"/>
  <c r="Z24" i="13"/>
  <c r="Z23" i="13"/>
  <c r="Z22" i="13"/>
  <c r="Z21" i="13"/>
  <c r="Z20" i="13"/>
  <c r="Z19" i="13"/>
  <c r="Z18" i="13"/>
  <c r="Z17" i="13"/>
  <c r="Z16" i="13"/>
  <c r="Z15" i="13"/>
  <c r="Z14" i="13"/>
  <c r="Z9" i="13"/>
  <c r="Z8" i="13"/>
  <c r="Z31" i="10"/>
  <c r="Z30" i="10"/>
  <c r="Z29" i="10"/>
  <c r="Z28" i="10"/>
  <c r="Z27" i="10"/>
  <c r="Z26" i="10"/>
  <c r="Z25" i="10"/>
  <c r="Z24" i="10"/>
  <c r="Z23" i="10"/>
  <c r="Z22" i="10"/>
  <c r="Z21" i="10"/>
  <c r="Z20" i="10"/>
  <c r="Z19" i="10"/>
  <c r="Z18" i="10"/>
  <c r="Z17" i="10"/>
  <c r="Z16" i="10"/>
  <c r="Z15" i="10"/>
  <c r="Z14" i="10"/>
  <c r="Z9" i="10"/>
  <c r="Z8" i="10"/>
  <c r="Z31" i="9"/>
  <c r="Z30" i="9"/>
  <c r="Z29" i="9"/>
  <c r="Z28" i="9"/>
  <c r="Z27" i="9"/>
  <c r="Z26" i="9"/>
  <c r="Z25" i="9"/>
  <c r="Z24" i="9"/>
  <c r="Z23" i="9"/>
  <c r="Z22" i="9"/>
  <c r="Z21" i="9"/>
  <c r="Z20" i="9"/>
  <c r="Z19" i="9"/>
  <c r="Z18" i="9"/>
  <c r="Z17" i="9"/>
  <c r="Z16" i="9"/>
  <c r="Z15" i="9"/>
  <c r="Z14" i="9"/>
  <c r="Z9" i="9"/>
  <c r="Z8" i="9"/>
  <c r="Z31" i="8"/>
  <c r="Z30" i="8"/>
  <c r="Z29" i="8"/>
  <c r="Z28" i="8"/>
  <c r="Z27" i="8"/>
  <c r="Z26" i="8"/>
  <c r="Z25" i="8"/>
  <c r="Z24" i="8"/>
  <c r="Z23" i="8"/>
  <c r="Z22" i="8"/>
  <c r="Z21" i="8"/>
  <c r="Z20" i="8"/>
  <c r="Z19" i="8"/>
  <c r="Z18" i="8"/>
  <c r="Z17" i="8"/>
  <c r="Z16" i="8"/>
  <c r="Z15" i="8"/>
  <c r="Z14" i="8"/>
  <c r="Z9" i="8"/>
  <c r="Z8" i="8"/>
  <c r="Z31" i="7"/>
  <c r="Z30" i="7"/>
  <c r="Z29" i="7"/>
  <c r="Z28" i="7"/>
  <c r="Z27" i="7"/>
  <c r="Z26" i="7"/>
  <c r="Z25" i="7"/>
  <c r="Z22" i="7"/>
  <c r="Z21" i="7"/>
  <c r="Z20" i="7"/>
  <c r="Z19" i="7"/>
  <c r="Z18" i="7"/>
  <c r="Z17" i="7"/>
  <c r="Z16" i="7"/>
  <c r="Z15" i="7"/>
  <c r="Z14" i="7"/>
  <c r="Z9" i="7"/>
  <c r="Z8" i="7"/>
  <c r="Z31" i="6"/>
  <c r="Z30" i="6"/>
  <c r="Z29" i="6"/>
  <c r="Z28" i="6"/>
  <c r="Z27" i="6"/>
  <c r="Z26" i="6"/>
  <c r="Z25" i="6"/>
  <c r="Z24" i="6"/>
  <c r="Z23" i="6"/>
  <c r="Z22" i="6"/>
  <c r="Z21" i="6"/>
  <c r="Z20" i="6"/>
  <c r="Z19" i="6"/>
  <c r="Z18" i="6"/>
  <c r="Z17" i="6"/>
  <c r="Z16" i="6"/>
  <c r="Z15" i="6"/>
  <c r="Z14" i="6"/>
  <c r="Z9" i="6"/>
  <c r="Z8" i="6"/>
  <c r="Z15" i="5"/>
  <c r="Z16" i="5"/>
  <c r="Z17" i="5"/>
  <c r="Z18" i="5"/>
  <c r="Z19" i="5"/>
  <c r="Z20" i="5"/>
  <c r="Z21" i="5"/>
  <c r="Z22" i="5"/>
  <c r="Z23" i="5"/>
  <c r="Z24" i="5"/>
  <c r="Z25" i="5"/>
  <c r="Z26" i="5"/>
  <c r="Z27" i="5"/>
  <c r="Z28" i="5"/>
  <c r="Z29" i="5"/>
  <c r="Z30" i="5"/>
  <c r="Z31" i="5"/>
  <c r="Y31" i="14"/>
  <c r="Y30" i="14"/>
  <c r="Y29" i="14"/>
  <c r="Y28" i="14"/>
  <c r="Y27" i="14"/>
  <c r="Y26" i="14"/>
  <c r="Y25" i="14"/>
  <c r="Y24" i="14"/>
  <c r="Y23" i="14"/>
  <c r="Y22" i="14"/>
  <c r="Y21" i="14"/>
  <c r="Y20" i="14"/>
  <c r="Y19" i="14"/>
  <c r="Y18" i="14"/>
  <c r="Y17" i="14"/>
  <c r="Y16" i="14"/>
  <c r="Y15" i="14"/>
  <c r="Y14" i="14"/>
  <c r="Y9" i="14"/>
  <c r="Y8" i="14"/>
  <c r="Y31" i="11"/>
  <c r="Y30" i="11"/>
  <c r="Y29" i="11"/>
  <c r="Y28" i="11"/>
  <c r="Y27" i="11"/>
  <c r="Y26" i="11"/>
  <c r="AB26" i="11" s="1"/>
  <c r="Y25" i="11"/>
  <c r="Y24" i="11"/>
  <c r="Y23" i="11"/>
  <c r="Y22" i="11"/>
  <c r="Y21" i="11"/>
  <c r="Y20" i="11"/>
  <c r="Y19" i="11"/>
  <c r="Y18" i="11"/>
  <c r="Y17" i="11"/>
  <c r="AB17" i="11" s="1"/>
  <c r="Y16" i="11"/>
  <c r="Y15" i="11"/>
  <c r="Y14" i="11"/>
  <c r="Y9" i="11"/>
  <c r="Y8" i="11"/>
  <c r="Y31" i="12"/>
  <c r="Y30" i="12"/>
  <c r="Y29" i="12"/>
  <c r="AB29" i="12" s="1"/>
  <c r="Y28" i="12"/>
  <c r="Y27" i="12"/>
  <c r="Y26" i="12"/>
  <c r="Y25" i="12"/>
  <c r="Y24" i="12"/>
  <c r="Y23" i="12"/>
  <c r="Y22" i="12"/>
  <c r="Y21" i="12"/>
  <c r="AB21" i="12" s="1"/>
  <c r="Y20" i="12"/>
  <c r="Y19" i="12"/>
  <c r="Y18" i="12"/>
  <c r="Y17" i="12"/>
  <c r="Y16" i="12"/>
  <c r="Y15" i="12"/>
  <c r="Y14" i="12"/>
  <c r="Y9" i="12"/>
  <c r="Y8" i="12"/>
  <c r="Y31" i="20"/>
  <c r="Y30" i="20"/>
  <c r="Y29" i="20"/>
  <c r="Y28" i="20"/>
  <c r="Y27" i="20"/>
  <c r="Y26" i="20"/>
  <c r="Y25" i="20"/>
  <c r="AB25" i="20" s="1"/>
  <c r="Y24" i="20"/>
  <c r="Y23" i="20"/>
  <c r="Y22" i="20"/>
  <c r="Y21" i="20"/>
  <c r="Y20" i="20"/>
  <c r="Y19" i="20"/>
  <c r="Y18" i="20"/>
  <c r="Y17" i="20"/>
  <c r="AB17" i="20" s="1"/>
  <c r="Y16" i="20"/>
  <c r="Y15" i="20"/>
  <c r="Y14" i="20"/>
  <c r="Y9" i="20"/>
  <c r="Y8" i="20"/>
  <c r="Y31" i="18"/>
  <c r="Y30" i="18"/>
  <c r="Y29" i="18"/>
  <c r="AB29" i="18" s="1"/>
  <c r="Y28" i="18"/>
  <c r="Y27" i="18"/>
  <c r="Y26" i="18"/>
  <c r="Y25" i="18"/>
  <c r="Y24" i="18"/>
  <c r="Y23" i="18"/>
  <c r="Y22" i="18"/>
  <c r="Y21" i="18"/>
  <c r="AB21" i="18" s="1"/>
  <c r="Y20" i="18"/>
  <c r="Y19" i="18"/>
  <c r="Y18" i="18"/>
  <c r="Y17" i="18"/>
  <c r="Y16" i="18"/>
  <c r="Y15" i="18"/>
  <c r="Y14" i="18"/>
  <c r="Y9" i="18"/>
  <c r="Y8" i="18"/>
  <c r="Y31" i="13"/>
  <c r="Y30" i="13"/>
  <c r="Y29" i="13"/>
  <c r="Y28" i="13"/>
  <c r="Y27" i="13"/>
  <c r="Y26" i="13"/>
  <c r="Y25" i="13"/>
  <c r="Y24" i="13"/>
  <c r="Y23" i="13"/>
  <c r="Y22" i="13"/>
  <c r="Y21" i="13"/>
  <c r="Y20" i="13"/>
  <c r="Y19" i="13"/>
  <c r="Y18" i="13"/>
  <c r="Y17" i="13"/>
  <c r="AB17" i="13" s="1"/>
  <c r="Y16" i="13"/>
  <c r="Y15" i="13"/>
  <c r="Y14" i="13"/>
  <c r="Y9" i="13"/>
  <c r="Y8" i="13"/>
  <c r="Y31" i="10"/>
  <c r="Y30" i="10"/>
  <c r="Y29" i="10"/>
  <c r="Y28" i="10"/>
  <c r="Y27" i="10"/>
  <c r="Y26" i="10"/>
  <c r="Y25" i="10"/>
  <c r="Y24" i="10"/>
  <c r="Y23" i="10"/>
  <c r="Y22" i="10"/>
  <c r="Y21" i="10"/>
  <c r="Y20" i="10"/>
  <c r="Y19" i="10"/>
  <c r="Y18" i="10"/>
  <c r="Y17" i="10"/>
  <c r="Y16" i="10"/>
  <c r="Y15" i="10"/>
  <c r="Y14" i="10"/>
  <c r="Y9" i="10"/>
  <c r="Y8" i="10"/>
  <c r="Y31" i="9"/>
  <c r="Y30" i="9"/>
  <c r="Y29" i="9"/>
  <c r="Y28" i="9"/>
  <c r="Y27" i="9"/>
  <c r="Y26" i="9"/>
  <c r="Y25" i="9"/>
  <c r="AB25" i="9" s="1"/>
  <c r="Y24" i="9"/>
  <c r="Y23" i="9"/>
  <c r="Y22" i="9"/>
  <c r="Y21" i="9"/>
  <c r="Y20" i="9"/>
  <c r="Y19" i="9"/>
  <c r="Y18" i="9"/>
  <c r="Y17" i="9"/>
  <c r="AB17" i="9" s="1"/>
  <c r="Y16" i="9"/>
  <c r="Y15" i="9"/>
  <c r="Y14" i="9"/>
  <c r="Y9" i="9"/>
  <c r="Y8" i="9"/>
  <c r="Y31" i="8"/>
  <c r="Y30" i="8"/>
  <c r="Y29" i="8"/>
  <c r="Y28" i="8"/>
  <c r="Y27" i="8"/>
  <c r="Y26" i="8"/>
  <c r="Y25" i="8"/>
  <c r="Y24" i="8"/>
  <c r="Y23" i="8"/>
  <c r="Y22" i="8"/>
  <c r="Y21" i="8"/>
  <c r="Y20" i="8"/>
  <c r="Y19" i="8"/>
  <c r="Y18" i="8"/>
  <c r="Y17" i="8"/>
  <c r="Y16" i="8"/>
  <c r="Y15" i="8"/>
  <c r="Y14" i="8"/>
  <c r="Y9" i="8"/>
  <c r="Y8" i="8"/>
  <c r="Y31" i="7"/>
  <c r="Y30" i="7"/>
  <c r="Y29" i="7"/>
  <c r="Y28" i="7"/>
  <c r="Y27" i="7"/>
  <c r="Y26" i="7"/>
  <c r="Y25" i="7"/>
  <c r="Y22" i="7"/>
  <c r="Y21" i="7"/>
  <c r="Y20" i="7"/>
  <c r="Y19" i="7"/>
  <c r="Y18" i="7"/>
  <c r="Y17" i="7"/>
  <c r="Y16" i="7"/>
  <c r="Y15" i="7"/>
  <c r="Y14" i="7"/>
  <c r="Y9" i="7"/>
  <c r="Y8" i="7"/>
  <c r="Y31" i="6"/>
  <c r="Y30" i="6"/>
  <c r="Y29" i="6"/>
  <c r="Y28" i="6"/>
  <c r="Y27" i="6"/>
  <c r="Y26" i="6"/>
  <c r="Y25" i="6"/>
  <c r="Y24" i="6"/>
  <c r="Y23" i="6"/>
  <c r="Y22" i="6"/>
  <c r="Y21" i="6"/>
  <c r="Y20" i="6"/>
  <c r="Y19" i="6"/>
  <c r="Y18" i="6"/>
  <c r="Y17" i="6"/>
  <c r="Y16" i="6"/>
  <c r="Y15" i="6"/>
  <c r="Y14" i="6"/>
  <c r="Y9" i="6"/>
  <c r="Y8" i="6"/>
  <c r="Y15" i="5"/>
  <c r="Y16" i="5"/>
  <c r="Y17" i="5"/>
  <c r="Y18" i="5"/>
  <c r="Y19" i="5"/>
  <c r="Y20" i="5"/>
  <c r="Y21" i="5"/>
  <c r="Y22" i="5"/>
  <c r="Y23" i="5"/>
  <c r="Y24" i="5"/>
  <c r="Y25" i="5"/>
  <c r="Y26" i="5"/>
  <c r="Y27" i="5"/>
  <c r="Y28" i="5"/>
  <c r="Y29" i="5"/>
  <c r="Y30" i="5"/>
  <c r="Y31" i="5"/>
  <c r="J34" i="3"/>
  <c r="H34" i="3"/>
  <c r="F34" i="3"/>
  <c r="D34" i="3"/>
  <c r="B34" i="3"/>
  <c r="H45" i="9" l="1"/>
  <c r="AB27" i="6"/>
  <c r="AB23" i="5"/>
  <c r="AB29" i="8"/>
  <c r="AB15" i="7"/>
  <c r="AB25" i="7"/>
  <c r="AB19" i="6"/>
  <c r="AB31" i="5"/>
  <c r="AB21" i="10"/>
  <c r="AB27" i="13"/>
  <c r="AB23" i="18"/>
  <c r="AB31" i="18"/>
  <c r="AB19" i="20"/>
  <c r="AB27" i="20"/>
  <c r="AB15" i="12"/>
  <c r="AB23" i="12"/>
  <c r="AB19" i="11"/>
  <c r="AB27" i="11"/>
  <c r="AB14" i="13"/>
  <c r="AC14" i="13" s="1"/>
  <c r="AB30" i="13"/>
  <c r="AB14" i="20"/>
  <c r="AC14" i="20" s="1"/>
  <c r="AB22" i="20"/>
  <c r="AB30" i="20"/>
  <c r="AB18" i="12"/>
  <c r="AB26" i="12"/>
  <c r="AB30" i="11"/>
  <c r="AB18" i="10"/>
  <c r="AB26" i="10"/>
  <c r="AB16" i="7"/>
  <c r="AB26" i="7"/>
  <c r="AB14" i="8"/>
  <c r="AC14" i="8" s="1"/>
  <c r="AB30" i="8"/>
  <c r="AB18" i="9"/>
  <c r="AB26" i="9"/>
  <c r="AB18" i="13"/>
  <c r="AB26" i="13"/>
  <c r="AB14" i="18"/>
  <c r="AC14" i="18" s="1"/>
  <c r="AB22" i="18"/>
  <c r="AB30" i="18"/>
  <c r="AB18" i="20"/>
  <c r="AB26" i="20"/>
  <c r="AB15" i="18"/>
  <c r="AB31" i="8"/>
  <c r="AB19" i="9"/>
  <c r="AB27" i="9"/>
  <c r="AB15" i="10"/>
  <c r="AB23" i="10"/>
  <c r="AB31" i="10"/>
  <c r="AB29" i="10"/>
  <c r="AB29" i="5"/>
  <c r="AB21" i="5"/>
  <c r="AB21" i="6"/>
  <c r="AB29" i="6"/>
  <c r="AB17" i="7"/>
  <c r="AB27" i="7"/>
  <c r="AB15" i="8"/>
  <c r="AB23" i="8"/>
  <c r="AB24" i="5"/>
  <c r="AB16" i="5"/>
  <c r="AB18" i="6"/>
  <c r="AB26" i="6"/>
  <c r="AB20" i="8"/>
  <c r="AB28" i="8"/>
  <c r="AB16" i="9"/>
  <c r="AB24" i="9"/>
  <c r="AB20" i="10"/>
  <c r="AB28" i="10"/>
  <c r="AB20" i="18"/>
  <c r="AB28" i="18"/>
  <c r="AB24" i="20"/>
  <c r="AB28" i="12"/>
  <c r="AB18" i="5"/>
  <c r="AB16" i="6"/>
  <c r="AB24" i="6"/>
  <c r="AB20" i="7"/>
  <c r="AB30" i="7"/>
  <c r="AB14" i="9"/>
  <c r="AC14" i="9" s="1"/>
  <c r="AB22" i="9"/>
  <c r="AB30" i="9"/>
  <c r="AB27" i="5"/>
  <c r="AB19" i="5"/>
  <c r="AB15" i="6"/>
  <c r="AB23" i="6"/>
  <c r="AB31" i="6"/>
  <c r="AB19" i="7"/>
  <c r="AB29" i="7"/>
  <c r="AB17" i="8"/>
  <c r="AB25" i="8"/>
  <c r="AB21" i="9"/>
  <c r="AB29" i="9"/>
  <c r="AB17" i="10"/>
  <c r="AB25" i="10"/>
  <c r="AB17" i="18"/>
  <c r="AB25" i="18"/>
  <c r="AB21" i="20"/>
  <c r="AB29" i="20"/>
  <c r="AB17" i="12"/>
  <c r="AB25" i="12"/>
  <c r="AB21" i="11"/>
  <c r="AB26" i="5"/>
  <c r="AB16" i="18"/>
  <c r="AB24" i="18"/>
  <c r="AB24" i="12"/>
  <c r="AB28" i="5"/>
  <c r="AB20" i="5"/>
  <c r="AB14" i="6"/>
  <c r="AC14" i="6" s="1"/>
  <c r="AB22" i="6"/>
  <c r="AB30" i="6"/>
  <c r="AB18" i="7"/>
  <c r="AB28" i="7"/>
  <c r="AB16" i="8"/>
  <c r="AB16" i="10"/>
  <c r="AB24" i="10"/>
  <c r="AB25" i="5"/>
  <c r="AB17" i="6"/>
  <c r="AB25" i="6"/>
  <c r="AB21" i="7"/>
  <c r="AB31" i="7"/>
  <c r="AB19" i="8"/>
  <c r="AB27" i="8"/>
  <c r="AB15" i="9"/>
  <c r="AB23" i="9"/>
  <c r="AB31" i="9"/>
  <c r="AB19" i="10"/>
  <c r="AB27" i="10"/>
  <c r="AB15" i="13"/>
  <c r="AB19" i="18"/>
  <c r="AB27" i="18"/>
  <c r="AB23" i="20"/>
  <c r="AB31" i="20"/>
  <c r="AB19" i="12"/>
  <c r="AB27" i="12"/>
  <c r="AB23" i="11"/>
  <c r="Z43" i="20"/>
  <c r="H45" i="7"/>
  <c r="J46" i="12"/>
  <c r="H46" i="6"/>
  <c r="L45" i="6"/>
  <c r="H45" i="8"/>
  <c r="H46" i="13"/>
  <c r="H45" i="6"/>
  <c r="J45" i="6"/>
  <c r="L45" i="8"/>
  <c r="AB30" i="5"/>
  <c r="AB22" i="5"/>
  <c r="AB20" i="6"/>
  <c r="AB28" i="6"/>
  <c r="AB14" i="7"/>
  <c r="AC14" i="7" s="1"/>
  <c r="AB22" i="7"/>
  <c r="AB18" i="8"/>
  <c r="AB26" i="8"/>
  <c r="AB20" i="9"/>
  <c r="AB28" i="9"/>
  <c r="AB14" i="10"/>
  <c r="AC14" i="10" s="1"/>
  <c r="AB22" i="10"/>
  <c r="AB30" i="10"/>
  <c r="AB16" i="13"/>
  <c r="AB18" i="18"/>
  <c r="AB26" i="18"/>
  <c r="AB20" i="20"/>
  <c r="AB28" i="20"/>
  <c r="AB14" i="12"/>
  <c r="AC14" i="12" s="1"/>
  <c r="AB22" i="12"/>
  <c r="AB30" i="12"/>
  <c r="Y50" i="8"/>
  <c r="L46" i="6"/>
  <c r="H45" i="20"/>
  <c r="L45" i="20"/>
  <c r="J45" i="8"/>
  <c r="Z42" i="8"/>
  <c r="Z42" i="18"/>
  <c r="Y50" i="13"/>
  <c r="Y50" i="11"/>
  <c r="Z42" i="6"/>
  <c r="Z42" i="9"/>
  <c r="Z42" i="20"/>
  <c r="Y42" i="13"/>
  <c r="Y48" i="11"/>
  <c r="Z43" i="8"/>
  <c r="Z50" i="8"/>
  <c r="Z43" i="18"/>
  <c r="Z50" i="18"/>
  <c r="Z43" i="14"/>
  <c r="Z50" i="14"/>
  <c r="L45" i="10"/>
  <c r="Z42" i="14"/>
  <c r="J45" i="10"/>
  <c r="L45" i="12"/>
  <c r="H46" i="12"/>
  <c r="L45" i="18"/>
  <c r="Y50" i="5"/>
  <c r="Y42" i="12"/>
  <c r="Z43" i="13"/>
  <c r="Z50" i="13"/>
  <c r="Z43" i="11"/>
  <c r="Z50" i="11"/>
  <c r="H46" i="9"/>
  <c r="L45" i="14"/>
  <c r="J46" i="13"/>
  <c r="Y50" i="9"/>
  <c r="Y50" i="20"/>
  <c r="Z48" i="13"/>
  <c r="Y50" i="7"/>
  <c r="Y43" i="10"/>
  <c r="Y50" i="10"/>
  <c r="Y43" i="12"/>
  <c r="Y50" i="12"/>
  <c r="Y50" i="6"/>
  <c r="Z50" i="7"/>
  <c r="Z50" i="10"/>
  <c r="Z50" i="12"/>
  <c r="H45" i="14"/>
  <c r="L45" i="7"/>
  <c r="L46" i="11"/>
  <c r="Y50" i="18"/>
  <c r="Y50" i="14"/>
  <c r="Z50" i="5"/>
  <c r="Z48" i="7"/>
  <c r="Z48" i="10"/>
  <c r="Z48" i="12"/>
  <c r="J45" i="14"/>
  <c r="H46" i="7"/>
  <c r="L45" i="11"/>
  <c r="Z43" i="6"/>
  <c r="Z50" i="6"/>
  <c r="Z50" i="9"/>
  <c r="Z50" i="20"/>
  <c r="H45" i="10"/>
  <c r="H46" i="10"/>
  <c r="J46" i="10"/>
  <c r="J45" i="11"/>
  <c r="AB15" i="5"/>
  <c r="Y57" i="5"/>
  <c r="Y49" i="5"/>
  <c r="Y43" i="5"/>
  <c r="Y40" i="5"/>
  <c r="AB9" i="7"/>
  <c r="Y48" i="7"/>
  <c r="Y57" i="9"/>
  <c r="AB8" i="9"/>
  <c r="Y49" i="9"/>
  <c r="Y40" i="9"/>
  <c r="Z48" i="5"/>
  <c r="Z42" i="5"/>
  <c r="Z48" i="11"/>
  <c r="Y42" i="11"/>
  <c r="Y57" i="7"/>
  <c r="AB8" i="7"/>
  <c r="Y40" i="7"/>
  <c r="Y49" i="7"/>
  <c r="AB9" i="10"/>
  <c r="Y48" i="10"/>
  <c r="Y57" i="6"/>
  <c r="AB8" i="6"/>
  <c r="Y49" i="6"/>
  <c r="Y40" i="6"/>
  <c r="Y57" i="20"/>
  <c r="Y49" i="20"/>
  <c r="Y40" i="20"/>
  <c r="AB9" i="6"/>
  <c r="Y48" i="6"/>
  <c r="AB9" i="9"/>
  <c r="Y48" i="9"/>
  <c r="Y48" i="20"/>
  <c r="Z57" i="7"/>
  <c r="Z49" i="7"/>
  <c r="Z40" i="7"/>
  <c r="Z57" i="10"/>
  <c r="Z49" i="10"/>
  <c r="Z40" i="10"/>
  <c r="Z57" i="12"/>
  <c r="Z49" i="12"/>
  <c r="Z40" i="12"/>
  <c r="Z42" i="10"/>
  <c r="Z43" i="10"/>
  <c r="Z42" i="12"/>
  <c r="L46" i="12"/>
  <c r="L46" i="9"/>
  <c r="L46" i="20"/>
  <c r="J46" i="6"/>
  <c r="J46" i="8"/>
  <c r="J45" i="18"/>
  <c r="J46" i="14"/>
  <c r="Z42" i="7"/>
  <c r="Y42" i="7"/>
  <c r="L46" i="7"/>
  <c r="Z42" i="13"/>
  <c r="L45" i="13"/>
  <c r="Z42" i="11"/>
  <c r="AB17" i="5"/>
  <c r="Y42" i="5"/>
  <c r="Y48" i="5"/>
  <c r="Y57" i="18"/>
  <c r="AB8" i="18"/>
  <c r="Y49" i="18"/>
  <c r="Y40" i="18"/>
  <c r="Y57" i="14"/>
  <c r="Y49" i="14"/>
  <c r="Y40" i="14"/>
  <c r="Z40" i="5"/>
  <c r="Z57" i="5"/>
  <c r="Z49" i="5"/>
  <c r="Z43" i="5"/>
  <c r="Y42" i="10"/>
  <c r="AB9" i="18"/>
  <c r="Y48" i="18"/>
  <c r="Z57" i="6"/>
  <c r="Z49" i="6"/>
  <c r="Z40" i="6"/>
  <c r="Z57" i="9"/>
  <c r="Z49" i="9"/>
  <c r="Z40" i="9"/>
  <c r="Z57" i="20"/>
  <c r="Z49" i="20"/>
  <c r="Z40" i="20"/>
  <c r="Y43" i="20"/>
  <c r="L46" i="8"/>
  <c r="Y42" i="18"/>
  <c r="Y57" i="8"/>
  <c r="AB8" i="8"/>
  <c r="Y49" i="8"/>
  <c r="Y40" i="8"/>
  <c r="AB9" i="8"/>
  <c r="Y48" i="8"/>
  <c r="Y48" i="14"/>
  <c r="Y57" i="13"/>
  <c r="AB8" i="13"/>
  <c r="Y49" i="13"/>
  <c r="Y40" i="13"/>
  <c r="Y57" i="11"/>
  <c r="Y40" i="11"/>
  <c r="Y49" i="11"/>
  <c r="Z48" i="6"/>
  <c r="Z48" i="9"/>
  <c r="Z48" i="20"/>
  <c r="L46" i="10"/>
  <c r="J45" i="12"/>
  <c r="Z43" i="9"/>
  <c r="Y42" i="9"/>
  <c r="Y42" i="20"/>
  <c r="Y42" i="6"/>
  <c r="H46" i="18"/>
  <c r="H45" i="18"/>
  <c r="J46" i="18"/>
  <c r="L46" i="14"/>
  <c r="J46" i="7"/>
  <c r="H46" i="11"/>
  <c r="J46" i="11"/>
  <c r="AB9" i="13"/>
  <c r="Y48" i="13"/>
  <c r="Z57" i="8"/>
  <c r="Z49" i="8"/>
  <c r="Z40" i="8"/>
  <c r="Z57" i="18"/>
  <c r="Z49" i="18"/>
  <c r="Z40" i="18"/>
  <c r="Z57" i="14"/>
  <c r="Z40" i="14"/>
  <c r="Z49" i="14"/>
  <c r="J45" i="7"/>
  <c r="J45" i="13"/>
  <c r="L46" i="13"/>
  <c r="Y57" i="12"/>
  <c r="AB8" i="12"/>
  <c r="Y49" i="12"/>
  <c r="Y40" i="12"/>
  <c r="Z48" i="8"/>
  <c r="Z48" i="18"/>
  <c r="Z48" i="14"/>
  <c r="Z43" i="12"/>
  <c r="L45" i="9"/>
  <c r="H46" i="20"/>
  <c r="Y42" i="8"/>
  <c r="H46" i="8"/>
  <c r="Y43" i="18"/>
  <c r="H46" i="14"/>
  <c r="Y43" i="13"/>
  <c r="H45" i="13"/>
  <c r="Y57" i="10"/>
  <c r="AB8" i="10"/>
  <c r="Y49" i="10"/>
  <c r="Y40" i="10"/>
  <c r="Y48" i="12"/>
  <c r="Z57" i="13"/>
  <c r="Z49" i="13"/>
  <c r="Z40" i="13"/>
  <c r="Z57" i="11"/>
  <c r="Z49" i="11"/>
  <c r="Z40" i="11"/>
  <c r="H45" i="12"/>
  <c r="Y43" i="9"/>
  <c r="Y43" i="6"/>
  <c r="Y43" i="8"/>
  <c r="Y43" i="14"/>
  <c r="Y42" i="14"/>
  <c r="Y43" i="7"/>
  <c r="Z43" i="7"/>
  <c r="Y43" i="11"/>
  <c r="H45" i="11"/>
  <c r="Z37" i="14"/>
  <c r="Z37" i="11"/>
  <c r="Z37" i="12"/>
  <c r="Z37" i="20"/>
  <c r="Z37" i="18"/>
  <c r="Z37" i="13"/>
  <c r="Z37" i="10"/>
  <c r="Z37" i="9"/>
  <c r="Z37" i="8"/>
  <c r="Z37" i="7"/>
  <c r="Z37" i="6"/>
  <c r="Z37" i="5"/>
  <c r="Y37" i="6"/>
  <c r="Y37" i="10"/>
  <c r="Y37" i="14"/>
  <c r="Y37" i="20"/>
  <c r="Y37" i="12"/>
  <c r="Y37" i="11"/>
  <c r="Y37" i="18"/>
  <c r="Y37" i="13"/>
  <c r="Y37" i="9"/>
  <c r="Y37" i="8"/>
  <c r="Y37" i="7"/>
  <c r="Y37" i="5"/>
  <c r="M37" i="3"/>
  <c r="J37" i="3"/>
  <c r="H37" i="3"/>
  <c r="F37" i="3"/>
  <c r="D37" i="3"/>
  <c r="B37" i="3"/>
  <c r="M36" i="3"/>
  <c r="J36" i="3"/>
  <c r="H36" i="3"/>
  <c r="F36" i="3"/>
  <c r="D36" i="3"/>
  <c r="B36" i="3"/>
  <c r="M35" i="3"/>
  <c r="J35" i="3"/>
  <c r="H35" i="3"/>
  <c r="F35" i="3"/>
  <c r="D35" i="3"/>
  <c r="B35" i="3"/>
  <c r="M34" i="3"/>
  <c r="J3" i="26"/>
  <c r="J4" i="26"/>
  <c r="J5" i="26"/>
  <c r="J6" i="26"/>
  <c r="J7" i="26"/>
  <c r="J8" i="26"/>
  <c r="J9" i="26"/>
  <c r="J10" i="26"/>
  <c r="J12" i="26"/>
  <c r="J13" i="26"/>
  <c r="J16" i="26"/>
  <c r="J20" i="26"/>
  <c r="J22" i="26"/>
  <c r="J26" i="26"/>
  <c r="J62" i="26"/>
  <c r="J45" i="26"/>
  <c r="J41" i="26"/>
  <c r="J54" i="26"/>
  <c r="J52" i="26"/>
  <c r="J53" i="26"/>
  <c r="J68" i="26"/>
  <c r="J77" i="26"/>
  <c r="J60" i="26"/>
  <c r="J70" i="26"/>
  <c r="J67" i="26"/>
  <c r="J38" i="26"/>
  <c r="J71" i="26"/>
  <c r="J86" i="26"/>
  <c r="J74" i="26"/>
  <c r="J99" i="26"/>
  <c r="J23" i="26"/>
  <c r="J80" i="26"/>
  <c r="J79" i="26"/>
  <c r="J82" i="26"/>
  <c r="J83" i="26"/>
  <c r="J84" i="26"/>
  <c r="J85" i="26"/>
  <c r="J11" i="26"/>
  <c r="B1" i="28"/>
  <c r="P1138" i="1"/>
  <c r="Q1138" i="1"/>
  <c r="R1138" i="1"/>
  <c r="S1138" i="1"/>
  <c r="T1138" i="1"/>
  <c r="U1138" i="1"/>
  <c r="V1138" i="1"/>
  <c r="W1138" i="1"/>
  <c r="X1138" i="1"/>
  <c r="Y1138" i="1"/>
  <c r="Z1138" i="1"/>
  <c r="AA1138" i="1"/>
  <c r="P1139" i="1"/>
  <c r="Q1139" i="1"/>
  <c r="R1139" i="1"/>
  <c r="S1139" i="1"/>
  <c r="T1139" i="1"/>
  <c r="U1139" i="1"/>
  <c r="V1139" i="1"/>
  <c r="W1139" i="1"/>
  <c r="X1139" i="1"/>
  <c r="Y1139" i="1"/>
  <c r="Z1139" i="1"/>
  <c r="AA1139" i="1"/>
  <c r="P1140" i="1"/>
  <c r="Q1140" i="1"/>
  <c r="R1140" i="1"/>
  <c r="S1140" i="1"/>
  <c r="T1140" i="1"/>
  <c r="U1140" i="1"/>
  <c r="V1140" i="1"/>
  <c r="W1140" i="1"/>
  <c r="X1140" i="1"/>
  <c r="Y1140" i="1"/>
  <c r="Z1140" i="1"/>
  <c r="AA1140" i="1"/>
  <c r="P1141" i="1"/>
  <c r="Q1141" i="1"/>
  <c r="R1141" i="1"/>
  <c r="S1141" i="1"/>
  <c r="T1141" i="1"/>
  <c r="U1141" i="1"/>
  <c r="V1141" i="1"/>
  <c r="W1141" i="1"/>
  <c r="X1141" i="1"/>
  <c r="Y1141" i="1"/>
  <c r="Z1141" i="1"/>
  <c r="AA1141" i="1"/>
  <c r="P1142" i="1"/>
  <c r="Q1142" i="1"/>
  <c r="R1142" i="1"/>
  <c r="S1142" i="1"/>
  <c r="T1142" i="1"/>
  <c r="U1142" i="1"/>
  <c r="V1142" i="1"/>
  <c r="W1142" i="1"/>
  <c r="X1142" i="1"/>
  <c r="Y1142" i="1"/>
  <c r="Z1142" i="1"/>
  <c r="AA1142" i="1"/>
  <c r="P1143" i="1"/>
  <c r="Q1143" i="1"/>
  <c r="R1143" i="1"/>
  <c r="S1143" i="1"/>
  <c r="T1143" i="1"/>
  <c r="U1143" i="1"/>
  <c r="V1143" i="1"/>
  <c r="W1143" i="1"/>
  <c r="X1143" i="1"/>
  <c r="Y1143" i="1"/>
  <c r="Z1143" i="1"/>
  <c r="AA1143" i="1"/>
  <c r="P1144" i="1"/>
  <c r="Q1144" i="1"/>
  <c r="R1144" i="1"/>
  <c r="S1144" i="1"/>
  <c r="T1144" i="1"/>
  <c r="U1144" i="1"/>
  <c r="V1144" i="1"/>
  <c r="W1144" i="1"/>
  <c r="X1144" i="1"/>
  <c r="Y1144" i="1"/>
  <c r="Z1144" i="1"/>
  <c r="AA1144" i="1"/>
  <c r="P1145" i="1"/>
  <c r="Q1145" i="1"/>
  <c r="R1145" i="1"/>
  <c r="S1145" i="1"/>
  <c r="T1145" i="1"/>
  <c r="U1145" i="1"/>
  <c r="V1145" i="1"/>
  <c r="W1145" i="1"/>
  <c r="X1145" i="1"/>
  <c r="Y1145" i="1"/>
  <c r="Z1145" i="1"/>
  <c r="AA1145" i="1"/>
  <c r="P1146" i="1"/>
  <c r="Q1146" i="1"/>
  <c r="R1146" i="1"/>
  <c r="S1146" i="1"/>
  <c r="T1146" i="1"/>
  <c r="U1146" i="1"/>
  <c r="V1146" i="1"/>
  <c r="W1146" i="1"/>
  <c r="X1146" i="1"/>
  <c r="Y1146" i="1"/>
  <c r="Z1146" i="1"/>
  <c r="AA1146" i="1"/>
  <c r="P1147" i="1"/>
  <c r="Q1147" i="1"/>
  <c r="R1147" i="1"/>
  <c r="S1147" i="1"/>
  <c r="T1147" i="1"/>
  <c r="U1147" i="1"/>
  <c r="V1147" i="1"/>
  <c r="W1147" i="1"/>
  <c r="X1147" i="1"/>
  <c r="Y1147" i="1"/>
  <c r="Z1147" i="1"/>
  <c r="AA1147" i="1"/>
  <c r="P1148" i="1"/>
  <c r="Q1148" i="1"/>
  <c r="R1148" i="1"/>
  <c r="S1148" i="1"/>
  <c r="T1148" i="1"/>
  <c r="U1148" i="1"/>
  <c r="V1148" i="1"/>
  <c r="W1148" i="1"/>
  <c r="X1148" i="1"/>
  <c r="Y1148" i="1"/>
  <c r="Z1148" i="1"/>
  <c r="AA1148" i="1"/>
  <c r="P1149" i="1"/>
  <c r="Q1149" i="1"/>
  <c r="R1149" i="1"/>
  <c r="S1149" i="1"/>
  <c r="T1149" i="1"/>
  <c r="U1149" i="1"/>
  <c r="V1149" i="1"/>
  <c r="W1149" i="1"/>
  <c r="X1149" i="1"/>
  <c r="Y1149" i="1"/>
  <c r="Z1149" i="1"/>
  <c r="AA1149" i="1"/>
  <c r="P1150" i="1"/>
  <c r="Q1150" i="1"/>
  <c r="R1150" i="1"/>
  <c r="S1150" i="1"/>
  <c r="T1150" i="1"/>
  <c r="U1150" i="1"/>
  <c r="V1150" i="1"/>
  <c r="W1150" i="1"/>
  <c r="X1150" i="1"/>
  <c r="Y1150" i="1"/>
  <c r="Z1150" i="1"/>
  <c r="AA1150" i="1"/>
  <c r="P1151" i="1"/>
  <c r="Q1151" i="1"/>
  <c r="R1151" i="1"/>
  <c r="S1151" i="1"/>
  <c r="T1151" i="1"/>
  <c r="U1151" i="1"/>
  <c r="V1151" i="1"/>
  <c r="W1151" i="1"/>
  <c r="X1151" i="1"/>
  <c r="Y1151" i="1"/>
  <c r="Z1151" i="1"/>
  <c r="AA1151" i="1"/>
  <c r="P1152" i="1"/>
  <c r="Q1152" i="1"/>
  <c r="R1152" i="1"/>
  <c r="S1152" i="1"/>
  <c r="T1152" i="1"/>
  <c r="U1152" i="1"/>
  <c r="V1152" i="1"/>
  <c r="W1152" i="1"/>
  <c r="X1152" i="1"/>
  <c r="Y1152" i="1"/>
  <c r="Z1152" i="1"/>
  <c r="AA1152" i="1"/>
  <c r="P1153" i="1"/>
  <c r="Q1153" i="1"/>
  <c r="R1153" i="1"/>
  <c r="S1153" i="1"/>
  <c r="T1153" i="1"/>
  <c r="U1153" i="1"/>
  <c r="V1153" i="1"/>
  <c r="W1153" i="1"/>
  <c r="X1153" i="1"/>
  <c r="Y1153" i="1"/>
  <c r="Z1153" i="1"/>
  <c r="AA1153" i="1"/>
  <c r="P1154" i="1"/>
  <c r="Q1154" i="1"/>
  <c r="R1154" i="1"/>
  <c r="S1154" i="1"/>
  <c r="T1154" i="1"/>
  <c r="U1154" i="1"/>
  <c r="V1154" i="1"/>
  <c r="W1154" i="1"/>
  <c r="X1154" i="1"/>
  <c r="Y1154" i="1"/>
  <c r="Z1154" i="1"/>
  <c r="AA1154" i="1"/>
  <c r="P1155" i="1"/>
  <c r="Q1155" i="1"/>
  <c r="R1155" i="1"/>
  <c r="S1155" i="1"/>
  <c r="T1155" i="1"/>
  <c r="U1155" i="1"/>
  <c r="V1155" i="1"/>
  <c r="W1155" i="1"/>
  <c r="X1155" i="1"/>
  <c r="Y1155" i="1"/>
  <c r="Z1155" i="1"/>
  <c r="AA1155" i="1"/>
  <c r="P1156" i="1"/>
  <c r="Q1156" i="1"/>
  <c r="R1156" i="1"/>
  <c r="S1156" i="1"/>
  <c r="T1156" i="1"/>
  <c r="U1156" i="1"/>
  <c r="V1156" i="1"/>
  <c r="W1156" i="1"/>
  <c r="X1156" i="1"/>
  <c r="Y1156" i="1"/>
  <c r="Z1156" i="1"/>
  <c r="AA1156" i="1"/>
  <c r="P1157" i="1"/>
  <c r="Q1157" i="1"/>
  <c r="R1157" i="1"/>
  <c r="S1157" i="1"/>
  <c r="T1157" i="1"/>
  <c r="U1157" i="1"/>
  <c r="V1157" i="1"/>
  <c r="W1157" i="1"/>
  <c r="X1157" i="1"/>
  <c r="Y1157" i="1"/>
  <c r="Z1157" i="1"/>
  <c r="AA1157" i="1"/>
  <c r="P1158" i="1"/>
  <c r="Q1158" i="1"/>
  <c r="R1158" i="1"/>
  <c r="S1158" i="1"/>
  <c r="T1158" i="1"/>
  <c r="U1158" i="1"/>
  <c r="V1158" i="1"/>
  <c r="W1158" i="1"/>
  <c r="X1158" i="1"/>
  <c r="Y1158" i="1"/>
  <c r="Z1158" i="1"/>
  <c r="AA1158" i="1"/>
  <c r="P1159" i="1"/>
  <c r="Q1159" i="1"/>
  <c r="R1159" i="1"/>
  <c r="S1159" i="1"/>
  <c r="T1159" i="1"/>
  <c r="U1159" i="1"/>
  <c r="V1159" i="1"/>
  <c r="W1159" i="1"/>
  <c r="X1159" i="1"/>
  <c r="Y1159" i="1"/>
  <c r="Z1159" i="1"/>
  <c r="AA1159" i="1"/>
  <c r="P1160" i="1"/>
  <c r="Q1160" i="1"/>
  <c r="R1160" i="1"/>
  <c r="S1160" i="1"/>
  <c r="T1160" i="1"/>
  <c r="U1160" i="1"/>
  <c r="V1160" i="1"/>
  <c r="W1160" i="1"/>
  <c r="X1160" i="1"/>
  <c r="Y1160" i="1"/>
  <c r="Z1160" i="1"/>
  <c r="AA1160" i="1"/>
  <c r="P1161" i="1"/>
  <c r="Q1161" i="1"/>
  <c r="R1161" i="1"/>
  <c r="S1161" i="1"/>
  <c r="T1161" i="1"/>
  <c r="U1161" i="1"/>
  <c r="V1161" i="1"/>
  <c r="W1161" i="1"/>
  <c r="X1161" i="1"/>
  <c r="Y1161" i="1"/>
  <c r="Z1161" i="1"/>
  <c r="AA1161" i="1"/>
  <c r="P1162" i="1"/>
  <c r="Q1162" i="1"/>
  <c r="R1162" i="1"/>
  <c r="S1162" i="1"/>
  <c r="T1162" i="1"/>
  <c r="U1162" i="1"/>
  <c r="V1162" i="1"/>
  <c r="W1162" i="1"/>
  <c r="X1162" i="1"/>
  <c r="Y1162" i="1"/>
  <c r="Z1162" i="1"/>
  <c r="AA1162" i="1"/>
  <c r="P1163" i="1"/>
  <c r="Q1163" i="1"/>
  <c r="R1163" i="1"/>
  <c r="S1163" i="1"/>
  <c r="T1163" i="1"/>
  <c r="U1163" i="1"/>
  <c r="V1163" i="1"/>
  <c r="W1163" i="1"/>
  <c r="X1163" i="1"/>
  <c r="Y1163" i="1"/>
  <c r="Z1163" i="1"/>
  <c r="AA1163" i="1"/>
  <c r="P1164" i="1"/>
  <c r="Q1164" i="1"/>
  <c r="R1164" i="1"/>
  <c r="S1164" i="1"/>
  <c r="T1164" i="1"/>
  <c r="U1164" i="1"/>
  <c r="V1164" i="1"/>
  <c r="W1164" i="1"/>
  <c r="X1164" i="1"/>
  <c r="Y1164" i="1"/>
  <c r="Z1164" i="1"/>
  <c r="AA1164" i="1"/>
  <c r="P1165" i="1"/>
  <c r="Q1165" i="1"/>
  <c r="R1165" i="1"/>
  <c r="S1165" i="1"/>
  <c r="T1165" i="1"/>
  <c r="U1165" i="1"/>
  <c r="V1165" i="1"/>
  <c r="W1165" i="1"/>
  <c r="X1165" i="1"/>
  <c r="Y1165" i="1"/>
  <c r="Z1165" i="1"/>
  <c r="AA1165" i="1"/>
  <c r="P1166" i="1"/>
  <c r="Q1166" i="1"/>
  <c r="R1166" i="1"/>
  <c r="S1166" i="1"/>
  <c r="T1166" i="1"/>
  <c r="U1166" i="1"/>
  <c r="V1166" i="1"/>
  <c r="W1166" i="1"/>
  <c r="X1166" i="1"/>
  <c r="Y1166" i="1"/>
  <c r="Z1166" i="1"/>
  <c r="AA1166" i="1"/>
  <c r="P1167" i="1"/>
  <c r="Q1167" i="1"/>
  <c r="R1167" i="1"/>
  <c r="S1167" i="1"/>
  <c r="T1167" i="1"/>
  <c r="U1167" i="1"/>
  <c r="V1167" i="1"/>
  <c r="W1167" i="1"/>
  <c r="X1167" i="1"/>
  <c r="Y1167" i="1"/>
  <c r="Z1167" i="1"/>
  <c r="AA1167" i="1"/>
  <c r="P1168" i="1"/>
  <c r="Q1168" i="1"/>
  <c r="R1168" i="1"/>
  <c r="S1168" i="1"/>
  <c r="T1168" i="1"/>
  <c r="U1168" i="1"/>
  <c r="V1168" i="1"/>
  <c r="W1168" i="1"/>
  <c r="X1168" i="1"/>
  <c r="Y1168" i="1"/>
  <c r="Z1168" i="1"/>
  <c r="AA1168" i="1"/>
  <c r="P1169" i="1"/>
  <c r="Q1169" i="1"/>
  <c r="R1169" i="1"/>
  <c r="S1169" i="1"/>
  <c r="T1169" i="1"/>
  <c r="U1169" i="1"/>
  <c r="V1169" i="1"/>
  <c r="W1169" i="1"/>
  <c r="X1169" i="1"/>
  <c r="Y1169" i="1"/>
  <c r="Z1169" i="1"/>
  <c r="AA1169" i="1"/>
  <c r="P1170" i="1"/>
  <c r="Q1170" i="1"/>
  <c r="R1170" i="1"/>
  <c r="S1170" i="1"/>
  <c r="T1170" i="1"/>
  <c r="U1170" i="1"/>
  <c r="V1170" i="1"/>
  <c r="W1170" i="1"/>
  <c r="X1170" i="1"/>
  <c r="Y1170" i="1"/>
  <c r="Z1170" i="1"/>
  <c r="AA1170" i="1"/>
  <c r="P1171" i="1"/>
  <c r="Q1171" i="1"/>
  <c r="R1171" i="1"/>
  <c r="S1171" i="1"/>
  <c r="T1171" i="1"/>
  <c r="U1171" i="1"/>
  <c r="V1171" i="1"/>
  <c r="W1171" i="1"/>
  <c r="X1171" i="1"/>
  <c r="Y1171" i="1"/>
  <c r="Z1171" i="1"/>
  <c r="AA1171" i="1"/>
  <c r="P1172" i="1"/>
  <c r="Q1172" i="1"/>
  <c r="R1172" i="1"/>
  <c r="S1172" i="1"/>
  <c r="T1172" i="1"/>
  <c r="U1172" i="1"/>
  <c r="V1172" i="1"/>
  <c r="W1172" i="1"/>
  <c r="X1172" i="1"/>
  <c r="Y1172" i="1"/>
  <c r="Z1172" i="1"/>
  <c r="AA1172" i="1"/>
  <c r="P1173" i="1"/>
  <c r="Q1173" i="1"/>
  <c r="R1173" i="1"/>
  <c r="S1173" i="1"/>
  <c r="T1173" i="1"/>
  <c r="U1173" i="1"/>
  <c r="V1173" i="1"/>
  <c r="W1173" i="1"/>
  <c r="X1173" i="1"/>
  <c r="Y1173" i="1"/>
  <c r="Z1173" i="1"/>
  <c r="AA1173" i="1"/>
  <c r="P1174" i="1"/>
  <c r="Q1174" i="1"/>
  <c r="R1174" i="1"/>
  <c r="S1174" i="1"/>
  <c r="T1174" i="1"/>
  <c r="U1174" i="1"/>
  <c r="V1174" i="1"/>
  <c r="W1174" i="1"/>
  <c r="X1174" i="1"/>
  <c r="Y1174" i="1"/>
  <c r="Z1174" i="1"/>
  <c r="AA1174" i="1"/>
  <c r="P1175" i="1"/>
  <c r="Q1175" i="1"/>
  <c r="R1175" i="1"/>
  <c r="S1175" i="1"/>
  <c r="T1175" i="1"/>
  <c r="U1175" i="1"/>
  <c r="V1175" i="1"/>
  <c r="W1175" i="1"/>
  <c r="X1175" i="1"/>
  <c r="Y1175" i="1"/>
  <c r="Z1175" i="1"/>
  <c r="AA1175" i="1"/>
  <c r="P1176" i="1"/>
  <c r="Q1176" i="1"/>
  <c r="R1176" i="1"/>
  <c r="S1176" i="1"/>
  <c r="T1176" i="1"/>
  <c r="U1176" i="1"/>
  <c r="V1176" i="1"/>
  <c r="W1176" i="1"/>
  <c r="X1176" i="1"/>
  <c r="Y1176" i="1"/>
  <c r="Z1176" i="1"/>
  <c r="AA1176" i="1"/>
  <c r="P1177" i="1"/>
  <c r="Q1177" i="1"/>
  <c r="R1177" i="1"/>
  <c r="S1177" i="1"/>
  <c r="T1177" i="1"/>
  <c r="U1177" i="1"/>
  <c r="V1177" i="1"/>
  <c r="W1177" i="1"/>
  <c r="X1177" i="1"/>
  <c r="Y1177" i="1"/>
  <c r="Z1177" i="1"/>
  <c r="AA1177" i="1"/>
  <c r="P1178" i="1"/>
  <c r="Q1178" i="1"/>
  <c r="R1178" i="1"/>
  <c r="S1178" i="1"/>
  <c r="T1178" i="1"/>
  <c r="U1178" i="1"/>
  <c r="V1178" i="1"/>
  <c r="W1178" i="1"/>
  <c r="X1178" i="1"/>
  <c r="Y1178" i="1"/>
  <c r="Z1178" i="1"/>
  <c r="AA1178" i="1"/>
  <c r="P1179" i="1"/>
  <c r="Q1179" i="1"/>
  <c r="R1179" i="1"/>
  <c r="S1179" i="1"/>
  <c r="T1179" i="1"/>
  <c r="U1179" i="1"/>
  <c r="V1179" i="1"/>
  <c r="W1179" i="1"/>
  <c r="X1179" i="1"/>
  <c r="Y1179" i="1"/>
  <c r="Z1179" i="1"/>
  <c r="AA1179" i="1"/>
  <c r="P1180" i="1"/>
  <c r="Q1180" i="1"/>
  <c r="R1180" i="1"/>
  <c r="S1180" i="1"/>
  <c r="T1180" i="1"/>
  <c r="U1180" i="1"/>
  <c r="V1180" i="1"/>
  <c r="W1180" i="1"/>
  <c r="X1180" i="1"/>
  <c r="Y1180" i="1"/>
  <c r="Z1180" i="1"/>
  <c r="AA1180" i="1"/>
  <c r="P1181" i="1"/>
  <c r="Q1181" i="1"/>
  <c r="R1181" i="1"/>
  <c r="S1181" i="1"/>
  <c r="T1181" i="1"/>
  <c r="U1181" i="1"/>
  <c r="V1181" i="1"/>
  <c r="W1181" i="1"/>
  <c r="X1181" i="1"/>
  <c r="Y1181" i="1"/>
  <c r="Z1181" i="1"/>
  <c r="AA1181" i="1"/>
  <c r="P1182" i="1"/>
  <c r="Q1182" i="1"/>
  <c r="R1182" i="1"/>
  <c r="S1182" i="1"/>
  <c r="T1182" i="1"/>
  <c r="U1182" i="1"/>
  <c r="V1182" i="1"/>
  <c r="W1182" i="1"/>
  <c r="X1182" i="1"/>
  <c r="Y1182" i="1"/>
  <c r="Z1182" i="1"/>
  <c r="AA1182" i="1"/>
  <c r="P1183" i="1"/>
  <c r="Q1183" i="1"/>
  <c r="R1183" i="1"/>
  <c r="S1183" i="1"/>
  <c r="T1183" i="1"/>
  <c r="U1183" i="1"/>
  <c r="V1183" i="1"/>
  <c r="W1183" i="1"/>
  <c r="X1183" i="1"/>
  <c r="Y1183" i="1"/>
  <c r="Z1183" i="1"/>
  <c r="AA1183" i="1"/>
  <c r="P1184" i="1"/>
  <c r="Q1184" i="1"/>
  <c r="R1184" i="1"/>
  <c r="S1184" i="1"/>
  <c r="T1184" i="1"/>
  <c r="U1184" i="1"/>
  <c r="V1184" i="1"/>
  <c r="W1184" i="1"/>
  <c r="X1184" i="1"/>
  <c r="Y1184" i="1"/>
  <c r="Z1184" i="1"/>
  <c r="AA1184" i="1"/>
  <c r="P1185" i="1"/>
  <c r="Q1185" i="1"/>
  <c r="R1185" i="1"/>
  <c r="S1185" i="1"/>
  <c r="T1185" i="1"/>
  <c r="U1185" i="1"/>
  <c r="V1185" i="1"/>
  <c r="W1185" i="1"/>
  <c r="X1185" i="1"/>
  <c r="Y1185" i="1"/>
  <c r="Z1185" i="1"/>
  <c r="AA1185" i="1"/>
  <c r="P1186" i="1"/>
  <c r="Q1186" i="1"/>
  <c r="R1186" i="1"/>
  <c r="S1186" i="1"/>
  <c r="T1186" i="1"/>
  <c r="U1186" i="1"/>
  <c r="V1186" i="1"/>
  <c r="W1186" i="1"/>
  <c r="X1186" i="1"/>
  <c r="Y1186" i="1"/>
  <c r="Z1186" i="1"/>
  <c r="AA1186" i="1"/>
  <c r="P1187" i="1"/>
  <c r="Q1187" i="1"/>
  <c r="R1187" i="1"/>
  <c r="S1187" i="1"/>
  <c r="T1187" i="1"/>
  <c r="U1187" i="1"/>
  <c r="V1187" i="1"/>
  <c r="W1187" i="1"/>
  <c r="X1187" i="1"/>
  <c r="Y1187" i="1"/>
  <c r="Z1187" i="1"/>
  <c r="AA1187" i="1"/>
  <c r="P1188" i="1"/>
  <c r="Q1188" i="1"/>
  <c r="R1188" i="1"/>
  <c r="S1188" i="1"/>
  <c r="T1188" i="1"/>
  <c r="U1188" i="1"/>
  <c r="V1188" i="1"/>
  <c r="W1188" i="1"/>
  <c r="X1188" i="1"/>
  <c r="Y1188" i="1"/>
  <c r="Z1188" i="1"/>
  <c r="AA1188" i="1"/>
  <c r="P1189" i="1"/>
  <c r="Q1189" i="1"/>
  <c r="R1189" i="1"/>
  <c r="S1189" i="1"/>
  <c r="T1189" i="1"/>
  <c r="U1189" i="1"/>
  <c r="V1189" i="1"/>
  <c r="W1189" i="1"/>
  <c r="X1189" i="1"/>
  <c r="Y1189" i="1"/>
  <c r="Z1189" i="1"/>
  <c r="AA1189" i="1"/>
  <c r="P1190" i="1"/>
  <c r="Q1190" i="1"/>
  <c r="R1190" i="1"/>
  <c r="S1190" i="1"/>
  <c r="T1190" i="1"/>
  <c r="U1190" i="1"/>
  <c r="V1190" i="1"/>
  <c r="W1190" i="1"/>
  <c r="X1190" i="1"/>
  <c r="Y1190" i="1"/>
  <c r="Z1190" i="1"/>
  <c r="AA1190" i="1"/>
  <c r="P1191" i="1"/>
  <c r="Q1191" i="1"/>
  <c r="R1191" i="1"/>
  <c r="S1191" i="1"/>
  <c r="T1191" i="1"/>
  <c r="U1191" i="1"/>
  <c r="V1191" i="1"/>
  <c r="W1191" i="1"/>
  <c r="X1191" i="1"/>
  <c r="Y1191" i="1"/>
  <c r="Z1191" i="1"/>
  <c r="AA1191" i="1"/>
  <c r="P1192" i="1"/>
  <c r="Q1192" i="1"/>
  <c r="R1192" i="1"/>
  <c r="S1192" i="1"/>
  <c r="T1192" i="1"/>
  <c r="U1192" i="1"/>
  <c r="V1192" i="1"/>
  <c r="W1192" i="1"/>
  <c r="X1192" i="1"/>
  <c r="Y1192" i="1"/>
  <c r="Z1192" i="1"/>
  <c r="AA1192" i="1"/>
  <c r="P1193" i="1"/>
  <c r="Q1193" i="1"/>
  <c r="R1193" i="1"/>
  <c r="S1193" i="1"/>
  <c r="T1193" i="1"/>
  <c r="U1193" i="1"/>
  <c r="V1193" i="1"/>
  <c r="W1193" i="1"/>
  <c r="X1193" i="1"/>
  <c r="Y1193" i="1"/>
  <c r="Z1193" i="1"/>
  <c r="AA1193" i="1"/>
  <c r="P1194" i="1"/>
  <c r="Q1194" i="1"/>
  <c r="R1194" i="1"/>
  <c r="S1194" i="1"/>
  <c r="T1194" i="1"/>
  <c r="U1194" i="1"/>
  <c r="V1194" i="1"/>
  <c r="W1194" i="1"/>
  <c r="X1194" i="1"/>
  <c r="Y1194" i="1"/>
  <c r="Z1194" i="1"/>
  <c r="AA1194" i="1"/>
  <c r="P1195" i="1"/>
  <c r="Q1195" i="1"/>
  <c r="R1195" i="1"/>
  <c r="S1195" i="1"/>
  <c r="T1195" i="1"/>
  <c r="U1195" i="1"/>
  <c r="V1195" i="1"/>
  <c r="W1195" i="1"/>
  <c r="X1195" i="1"/>
  <c r="Y1195" i="1"/>
  <c r="Z1195" i="1"/>
  <c r="AA1195" i="1"/>
  <c r="P1196" i="1"/>
  <c r="Q1196" i="1"/>
  <c r="R1196" i="1"/>
  <c r="S1196" i="1"/>
  <c r="T1196" i="1"/>
  <c r="U1196" i="1"/>
  <c r="V1196" i="1"/>
  <c r="W1196" i="1"/>
  <c r="X1196" i="1"/>
  <c r="Y1196" i="1"/>
  <c r="Z1196" i="1"/>
  <c r="AA1196" i="1"/>
  <c r="P1197" i="1"/>
  <c r="Q1197" i="1"/>
  <c r="R1197" i="1"/>
  <c r="S1197" i="1"/>
  <c r="T1197" i="1"/>
  <c r="U1197" i="1"/>
  <c r="V1197" i="1"/>
  <c r="W1197" i="1"/>
  <c r="X1197" i="1"/>
  <c r="Y1197" i="1"/>
  <c r="Z1197" i="1"/>
  <c r="AA1197" i="1"/>
  <c r="P1198" i="1"/>
  <c r="Q1198" i="1"/>
  <c r="R1198" i="1"/>
  <c r="S1198" i="1"/>
  <c r="T1198" i="1"/>
  <c r="U1198" i="1"/>
  <c r="V1198" i="1"/>
  <c r="W1198" i="1"/>
  <c r="X1198" i="1"/>
  <c r="Y1198" i="1"/>
  <c r="Z1198" i="1"/>
  <c r="AA1198" i="1"/>
  <c r="P1199" i="1"/>
  <c r="Q1199" i="1"/>
  <c r="R1199" i="1"/>
  <c r="S1199" i="1"/>
  <c r="T1199" i="1"/>
  <c r="U1199" i="1"/>
  <c r="V1199" i="1"/>
  <c r="W1199" i="1"/>
  <c r="X1199" i="1"/>
  <c r="Y1199" i="1"/>
  <c r="Z1199" i="1"/>
  <c r="AA1199" i="1"/>
  <c r="P1200" i="1"/>
  <c r="Q1200" i="1"/>
  <c r="R1200" i="1"/>
  <c r="S1200" i="1"/>
  <c r="T1200" i="1"/>
  <c r="U1200" i="1"/>
  <c r="V1200" i="1"/>
  <c r="W1200" i="1"/>
  <c r="X1200" i="1"/>
  <c r="Y1200" i="1"/>
  <c r="Z1200" i="1"/>
  <c r="AA1200" i="1"/>
  <c r="P1201" i="1"/>
  <c r="Q1201" i="1"/>
  <c r="R1201" i="1"/>
  <c r="S1201" i="1"/>
  <c r="T1201" i="1"/>
  <c r="U1201" i="1"/>
  <c r="V1201" i="1"/>
  <c r="W1201" i="1"/>
  <c r="X1201" i="1"/>
  <c r="Y1201" i="1"/>
  <c r="Z1201" i="1"/>
  <c r="AA1201" i="1"/>
  <c r="P1202" i="1"/>
  <c r="Q1202" i="1"/>
  <c r="R1202" i="1"/>
  <c r="S1202" i="1"/>
  <c r="T1202" i="1"/>
  <c r="U1202" i="1"/>
  <c r="V1202" i="1"/>
  <c r="W1202" i="1"/>
  <c r="X1202" i="1"/>
  <c r="Y1202" i="1"/>
  <c r="Z1202" i="1"/>
  <c r="AA1202" i="1"/>
  <c r="P1203" i="1"/>
  <c r="Q1203" i="1"/>
  <c r="R1203" i="1"/>
  <c r="S1203" i="1"/>
  <c r="T1203" i="1"/>
  <c r="U1203" i="1"/>
  <c r="V1203" i="1"/>
  <c r="W1203" i="1"/>
  <c r="X1203" i="1"/>
  <c r="Y1203" i="1"/>
  <c r="Z1203" i="1"/>
  <c r="AA1203" i="1"/>
  <c r="P1204" i="1"/>
  <c r="Q1204" i="1"/>
  <c r="R1204" i="1"/>
  <c r="S1204" i="1"/>
  <c r="T1204" i="1"/>
  <c r="U1204" i="1"/>
  <c r="V1204" i="1"/>
  <c r="W1204" i="1"/>
  <c r="X1204" i="1"/>
  <c r="Y1204" i="1"/>
  <c r="Z1204" i="1"/>
  <c r="AA1204" i="1"/>
  <c r="P1205" i="1"/>
  <c r="Q1205" i="1"/>
  <c r="R1205" i="1"/>
  <c r="S1205" i="1"/>
  <c r="T1205" i="1"/>
  <c r="U1205" i="1"/>
  <c r="V1205" i="1"/>
  <c r="W1205" i="1"/>
  <c r="X1205" i="1"/>
  <c r="Y1205" i="1"/>
  <c r="Z1205" i="1"/>
  <c r="AA1205" i="1"/>
  <c r="P1206" i="1"/>
  <c r="Q1206" i="1"/>
  <c r="R1206" i="1"/>
  <c r="S1206" i="1"/>
  <c r="T1206" i="1"/>
  <c r="U1206" i="1"/>
  <c r="V1206" i="1"/>
  <c r="W1206" i="1"/>
  <c r="X1206" i="1"/>
  <c r="Y1206" i="1"/>
  <c r="Z1206" i="1"/>
  <c r="AA1206" i="1"/>
  <c r="P1207" i="1"/>
  <c r="Q1207" i="1"/>
  <c r="R1207" i="1"/>
  <c r="S1207" i="1"/>
  <c r="T1207" i="1"/>
  <c r="U1207" i="1"/>
  <c r="V1207" i="1"/>
  <c r="W1207" i="1"/>
  <c r="X1207" i="1"/>
  <c r="Y1207" i="1"/>
  <c r="Z1207" i="1"/>
  <c r="AA1207" i="1"/>
  <c r="P1208" i="1"/>
  <c r="Q1208" i="1"/>
  <c r="R1208" i="1"/>
  <c r="S1208" i="1"/>
  <c r="T1208" i="1"/>
  <c r="U1208" i="1"/>
  <c r="V1208" i="1"/>
  <c r="W1208" i="1"/>
  <c r="X1208" i="1"/>
  <c r="Y1208" i="1"/>
  <c r="Z1208" i="1"/>
  <c r="AA1208" i="1"/>
  <c r="P1209" i="1"/>
  <c r="Q1209" i="1"/>
  <c r="R1209" i="1"/>
  <c r="S1209" i="1"/>
  <c r="T1209" i="1"/>
  <c r="U1209" i="1"/>
  <c r="V1209" i="1"/>
  <c r="W1209" i="1"/>
  <c r="X1209" i="1"/>
  <c r="Y1209" i="1"/>
  <c r="Z1209" i="1"/>
  <c r="AA1209" i="1"/>
  <c r="P1210" i="1"/>
  <c r="Q1210" i="1"/>
  <c r="R1210" i="1"/>
  <c r="S1210" i="1"/>
  <c r="T1210" i="1"/>
  <c r="U1210" i="1"/>
  <c r="V1210" i="1"/>
  <c r="W1210" i="1"/>
  <c r="X1210" i="1"/>
  <c r="Y1210" i="1"/>
  <c r="Z1210" i="1"/>
  <c r="AA1210" i="1"/>
  <c r="P1211" i="1"/>
  <c r="Q1211" i="1"/>
  <c r="R1211" i="1"/>
  <c r="S1211" i="1"/>
  <c r="T1211" i="1"/>
  <c r="U1211" i="1"/>
  <c r="V1211" i="1"/>
  <c r="W1211" i="1"/>
  <c r="X1211" i="1"/>
  <c r="Y1211" i="1"/>
  <c r="Z1211" i="1"/>
  <c r="AA1211" i="1"/>
  <c r="P1212" i="1"/>
  <c r="Q1212" i="1"/>
  <c r="R1212" i="1"/>
  <c r="S1212" i="1"/>
  <c r="T1212" i="1"/>
  <c r="U1212" i="1"/>
  <c r="V1212" i="1"/>
  <c r="W1212" i="1"/>
  <c r="X1212" i="1"/>
  <c r="Y1212" i="1"/>
  <c r="Z1212" i="1"/>
  <c r="AA1212" i="1"/>
  <c r="P1213" i="1"/>
  <c r="Q1213" i="1"/>
  <c r="R1213" i="1"/>
  <c r="S1213" i="1"/>
  <c r="T1213" i="1"/>
  <c r="U1213" i="1"/>
  <c r="V1213" i="1"/>
  <c r="W1213" i="1"/>
  <c r="X1213" i="1"/>
  <c r="Y1213" i="1"/>
  <c r="Z1213" i="1"/>
  <c r="AA1213" i="1"/>
  <c r="P1214" i="1"/>
  <c r="Q1214" i="1"/>
  <c r="R1214" i="1"/>
  <c r="S1214" i="1"/>
  <c r="T1214" i="1"/>
  <c r="U1214" i="1"/>
  <c r="V1214" i="1"/>
  <c r="W1214" i="1"/>
  <c r="X1214" i="1"/>
  <c r="Y1214" i="1"/>
  <c r="Z1214" i="1"/>
  <c r="AA1214" i="1"/>
  <c r="P1215" i="1"/>
  <c r="Q1215" i="1"/>
  <c r="R1215" i="1"/>
  <c r="S1215" i="1"/>
  <c r="T1215" i="1"/>
  <c r="U1215" i="1"/>
  <c r="V1215" i="1"/>
  <c r="W1215" i="1"/>
  <c r="X1215" i="1"/>
  <c r="Y1215" i="1"/>
  <c r="Z1215" i="1"/>
  <c r="AA1215" i="1"/>
  <c r="P1216" i="1"/>
  <c r="Q1216" i="1"/>
  <c r="R1216" i="1"/>
  <c r="S1216" i="1"/>
  <c r="T1216" i="1"/>
  <c r="U1216" i="1"/>
  <c r="V1216" i="1"/>
  <c r="W1216" i="1"/>
  <c r="X1216" i="1"/>
  <c r="Y1216" i="1"/>
  <c r="Z1216" i="1"/>
  <c r="AA1216" i="1"/>
  <c r="P1217" i="1"/>
  <c r="Q1217" i="1"/>
  <c r="R1217" i="1"/>
  <c r="S1217" i="1"/>
  <c r="T1217" i="1"/>
  <c r="U1217" i="1"/>
  <c r="V1217" i="1"/>
  <c r="W1217" i="1"/>
  <c r="X1217" i="1"/>
  <c r="Y1217" i="1"/>
  <c r="Z1217" i="1"/>
  <c r="AA1217" i="1"/>
  <c r="P1218" i="1"/>
  <c r="Q1218" i="1"/>
  <c r="R1218" i="1"/>
  <c r="S1218" i="1"/>
  <c r="T1218" i="1"/>
  <c r="U1218" i="1"/>
  <c r="V1218" i="1"/>
  <c r="W1218" i="1"/>
  <c r="X1218" i="1"/>
  <c r="Y1218" i="1"/>
  <c r="Z1218" i="1"/>
  <c r="AA1218" i="1"/>
  <c r="P1219" i="1"/>
  <c r="Q1219" i="1"/>
  <c r="R1219" i="1"/>
  <c r="S1219" i="1"/>
  <c r="T1219" i="1"/>
  <c r="U1219" i="1"/>
  <c r="V1219" i="1"/>
  <c r="W1219" i="1"/>
  <c r="X1219" i="1"/>
  <c r="Y1219" i="1"/>
  <c r="Z1219" i="1"/>
  <c r="AA1219" i="1"/>
  <c r="P1220" i="1"/>
  <c r="Q1220" i="1"/>
  <c r="R1220" i="1"/>
  <c r="S1220" i="1"/>
  <c r="T1220" i="1"/>
  <c r="U1220" i="1"/>
  <c r="V1220" i="1"/>
  <c r="W1220" i="1"/>
  <c r="X1220" i="1"/>
  <c r="Y1220" i="1"/>
  <c r="Z1220" i="1"/>
  <c r="AA1220" i="1"/>
  <c r="P1221" i="1"/>
  <c r="Q1221" i="1"/>
  <c r="R1221" i="1"/>
  <c r="S1221" i="1"/>
  <c r="T1221" i="1"/>
  <c r="U1221" i="1"/>
  <c r="V1221" i="1"/>
  <c r="W1221" i="1"/>
  <c r="X1221" i="1"/>
  <c r="Y1221" i="1"/>
  <c r="Z1221" i="1"/>
  <c r="AA1221" i="1"/>
  <c r="P1222" i="1"/>
  <c r="Q1222" i="1"/>
  <c r="R1222" i="1"/>
  <c r="S1222" i="1"/>
  <c r="T1222" i="1"/>
  <c r="U1222" i="1"/>
  <c r="V1222" i="1"/>
  <c r="W1222" i="1"/>
  <c r="X1222" i="1"/>
  <c r="Y1222" i="1"/>
  <c r="Z1222" i="1"/>
  <c r="AA1222" i="1"/>
  <c r="P1223" i="1"/>
  <c r="Q1223" i="1"/>
  <c r="R1223" i="1"/>
  <c r="S1223" i="1"/>
  <c r="T1223" i="1"/>
  <c r="U1223" i="1"/>
  <c r="V1223" i="1"/>
  <c r="W1223" i="1"/>
  <c r="X1223" i="1"/>
  <c r="Y1223" i="1"/>
  <c r="Z1223" i="1"/>
  <c r="AA1223" i="1"/>
  <c r="P1224" i="1"/>
  <c r="Q1224" i="1"/>
  <c r="R1224" i="1"/>
  <c r="S1224" i="1"/>
  <c r="T1224" i="1"/>
  <c r="U1224" i="1"/>
  <c r="V1224" i="1"/>
  <c r="W1224" i="1"/>
  <c r="X1224" i="1"/>
  <c r="Y1224" i="1"/>
  <c r="Z1224" i="1"/>
  <c r="AA1224" i="1"/>
  <c r="P1225" i="1"/>
  <c r="Q1225" i="1"/>
  <c r="R1225" i="1"/>
  <c r="S1225" i="1"/>
  <c r="T1225" i="1"/>
  <c r="U1225" i="1"/>
  <c r="V1225" i="1"/>
  <c r="W1225" i="1"/>
  <c r="X1225" i="1"/>
  <c r="Y1225" i="1"/>
  <c r="Z1225" i="1"/>
  <c r="AA1225" i="1"/>
  <c r="P1226" i="1"/>
  <c r="Q1226" i="1"/>
  <c r="R1226" i="1"/>
  <c r="S1226" i="1"/>
  <c r="T1226" i="1"/>
  <c r="U1226" i="1"/>
  <c r="V1226" i="1"/>
  <c r="W1226" i="1"/>
  <c r="X1226" i="1"/>
  <c r="Y1226" i="1"/>
  <c r="Z1226" i="1"/>
  <c r="AA1226" i="1"/>
  <c r="P1227" i="1"/>
  <c r="Q1227" i="1"/>
  <c r="R1227" i="1"/>
  <c r="S1227" i="1"/>
  <c r="T1227" i="1"/>
  <c r="U1227" i="1"/>
  <c r="V1227" i="1"/>
  <c r="W1227" i="1"/>
  <c r="X1227" i="1"/>
  <c r="Y1227" i="1"/>
  <c r="Z1227" i="1"/>
  <c r="AA1227" i="1"/>
  <c r="P1228" i="1"/>
  <c r="Q1228" i="1"/>
  <c r="R1228" i="1"/>
  <c r="S1228" i="1"/>
  <c r="T1228" i="1"/>
  <c r="U1228" i="1"/>
  <c r="V1228" i="1"/>
  <c r="W1228" i="1"/>
  <c r="X1228" i="1"/>
  <c r="Y1228" i="1"/>
  <c r="Z1228" i="1"/>
  <c r="AA1228" i="1"/>
  <c r="P1229" i="1"/>
  <c r="Q1229" i="1"/>
  <c r="R1229" i="1"/>
  <c r="S1229" i="1"/>
  <c r="T1229" i="1"/>
  <c r="U1229" i="1"/>
  <c r="V1229" i="1"/>
  <c r="W1229" i="1"/>
  <c r="X1229" i="1"/>
  <c r="Y1229" i="1"/>
  <c r="Z1229" i="1"/>
  <c r="AA1229" i="1"/>
  <c r="P1230" i="1"/>
  <c r="Q1230" i="1"/>
  <c r="R1230" i="1"/>
  <c r="S1230" i="1"/>
  <c r="T1230" i="1"/>
  <c r="U1230" i="1"/>
  <c r="V1230" i="1"/>
  <c r="W1230" i="1"/>
  <c r="X1230" i="1"/>
  <c r="Y1230" i="1"/>
  <c r="Z1230" i="1"/>
  <c r="AA1230" i="1"/>
  <c r="P1231" i="1"/>
  <c r="Q1231" i="1"/>
  <c r="R1231" i="1"/>
  <c r="S1231" i="1"/>
  <c r="T1231" i="1"/>
  <c r="U1231" i="1"/>
  <c r="V1231" i="1"/>
  <c r="W1231" i="1"/>
  <c r="X1231" i="1"/>
  <c r="Y1231" i="1"/>
  <c r="Z1231" i="1"/>
  <c r="AA1231" i="1"/>
  <c r="P1232" i="1"/>
  <c r="Q1232" i="1"/>
  <c r="R1232" i="1"/>
  <c r="S1232" i="1"/>
  <c r="T1232" i="1"/>
  <c r="U1232" i="1"/>
  <c r="V1232" i="1"/>
  <c r="W1232" i="1"/>
  <c r="X1232" i="1"/>
  <c r="Y1232" i="1"/>
  <c r="Z1232" i="1"/>
  <c r="AA1232" i="1"/>
  <c r="P1233" i="1"/>
  <c r="Q1233" i="1"/>
  <c r="R1233" i="1"/>
  <c r="S1233" i="1"/>
  <c r="T1233" i="1"/>
  <c r="U1233" i="1"/>
  <c r="V1233" i="1"/>
  <c r="W1233" i="1"/>
  <c r="X1233" i="1"/>
  <c r="Y1233" i="1"/>
  <c r="Z1233" i="1"/>
  <c r="AA1233" i="1"/>
  <c r="P1234" i="1"/>
  <c r="Q1234" i="1"/>
  <c r="R1234" i="1"/>
  <c r="S1234" i="1"/>
  <c r="T1234" i="1"/>
  <c r="U1234" i="1"/>
  <c r="V1234" i="1"/>
  <c r="W1234" i="1"/>
  <c r="X1234" i="1"/>
  <c r="Y1234" i="1"/>
  <c r="Z1234" i="1"/>
  <c r="AA1234" i="1"/>
  <c r="P1235" i="1"/>
  <c r="Q1235" i="1"/>
  <c r="R1235" i="1"/>
  <c r="S1235" i="1"/>
  <c r="T1235" i="1"/>
  <c r="U1235" i="1"/>
  <c r="V1235" i="1"/>
  <c r="W1235" i="1"/>
  <c r="X1235" i="1"/>
  <c r="Y1235" i="1"/>
  <c r="Z1235" i="1"/>
  <c r="AA1235" i="1"/>
  <c r="P1236" i="1"/>
  <c r="Q1236" i="1"/>
  <c r="R1236" i="1"/>
  <c r="S1236" i="1"/>
  <c r="T1236" i="1"/>
  <c r="U1236" i="1"/>
  <c r="V1236" i="1"/>
  <c r="W1236" i="1"/>
  <c r="X1236" i="1"/>
  <c r="Y1236" i="1"/>
  <c r="Z1236" i="1"/>
  <c r="AA1236" i="1"/>
  <c r="P1237" i="1"/>
  <c r="Q1237" i="1"/>
  <c r="R1237" i="1"/>
  <c r="S1237" i="1"/>
  <c r="T1237" i="1"/>
  <c r="U1237" i="1"/>
  <c r="V1237" i="1"/>
  <c r="W1237" i="1"/>
  <c r="X1237" i="1"/>
  <c r="Y1237" i="1"/>
  <c r="Z1237" i="1"/>
  <c r="AA1237" i="1"/>
  <c r="P1238" i="1"/>
  <c r="Q1238" i="1"/>
  <c r="R1238" i="1"/>
  <c r="S1238" i="1"/>
  <c r="T1238" i="1"/>
  <c r="U1238" i="1"/>
  <c r="V1238" i="1"/>
  <c r="W1238" i="1"/>
  <c r="X1238" i="1"/>
  <c r="Y1238" i="1"/>
  <c r="Z1238" i="1"/>
  <c r="AA1238" i="1"/>
  <c r="P1239" i="1"/>
  <c r="Q1239" i="1"/>
  <c r="R1239" i="1"/>
  <c r="S1239" i="1"/>
  <c r="T1239" i="1"/>
  <c r="U1239" i="1"/>
  <c r="V1239" i="1"/>
  <c r="W1239" i="1"/>
  <c r="X1239" i="1"/>
  <c r="Y1239" i="1"/>
  <c r="Z1239" i="1"/>
  <c r="AA1239" i="1"/>
  <c r="P1240" i="1"/>
  <c r="Q1240" i="1"/>
  <c r="R1240" i="1"/>
  <c r="S1240" i="1"/>
  <c r="T1240" i="1"/>
  <c r="U1240" i="1"/>
  <c r="V1240" i="1"/>
  <c r="W1240" i="1"/>
  <c r="X1240" i="1"/>
  <c r="Y1240" i="1"/>
  <c r="Z1240" i="1"/>
  <c r="AA1240" i="1"/>
  <c r="P1241" i="1"/>
  <c r="Q1241" i="1"/>
  <c r="R1241" i="1"/>
  <c r="S1241" i="1"/>
  <c r="T1241" i="1"/>
  <c r="U1241" i="1"/>
  <c r="V1241" i="1"/>
  <c r="W1241" i="1"/>
  <c r="X1241" i="1"/>
  <c r="Y1241" i="1"/>
  <c r="Z1241" i="1"/>
  <c r="AA1241" i="1"/>
  <c r="P1242" i="1"/>
  <c r="Q1242" i="1"/>
  <c r="R1242" i="1"/>
  <c r="S1242" i="1"/>
  <c r="T1242" i="1"/>
  <c r="U1242" i="1"/>
  <c r="V1242" i="1"/>
  <c r="W1242" i="1"/>
  <c r="X1242" i="1"/>
  <c r="Y1242" i="1"/>
  <c r="Z1242" i="1"/>
  <c r="AA1242" i="1"/>
  <c r="P1243" i="1"/>
  <c r="Q1243" i="1"/>
  <c r="R1243" i="1"/>
  <c r="S1243" i="1"/>
  <c r="T1243" i="1"/>
  <c r="U1243" i="1"/>
  <c r="V1243" i="1"/>
  <c r="W1243" i="1"/>
  <c r="X1243" i="1"/>
  <c r="Y1243" i="1"/>
  <c r="Z1243" i="1"/>
  <c r="AA1243" i="1"/>
  <c r="P1244" i="1"/>
  <c r="Q1244" i="1"/>
  <c r="R1244" i="1"/>
  <c r="S1244" i="1"/>
  <c r="T1244" i="1"/>
  <c r="U1244" i="1"/>
  <c r="V1244" i="1"/>
  <c r="W1244" i="1"/>
  <c r="X1244" i="1"/>
  <c r="Y1244" i="1"/>
  <c r="Z1244" i="1"/>
  <c r="AA1244" i="1"/>
  <c r="P1245" i="1"/>
  <c r="Q1245" i="1"/>
  <c r="R1245" i="1"/>
  <c r="S1245" i="1"/>
  <c r="T1245" i="1"/>
  <c r="U1245" i="1"/>
  <c r="V1245" i="1"/>
  <c r="W1245" i="1"/>
  <c r="X1245" i="1"/>
  <c r="Y1245" i="1"/>
  <c r="Z1245" i="1"/>
  <c r="AA1245" i="1"/>
  <c r="P1246" i="1"/>
  <c r="Q1246" i="1"/>
  <c r="R1246" i="1"/>
  <c r="S1246" i="1"/>
  <c r="T1246" i="1"/>
  <c r="U1246" i="1"/>
  <c r="V1246" i="1"/>
  <c r="W1246" i="1"/>
  <c r="X1246" i="1"/>
  <c r="Y1246" i="1"/>
  <c r="Z1246" i="1"/>
  <c r="AA1246" i="1"/>
  <c r="P1247" i="1"/>
  <c r="Q1247" i="1"/>
  <c r="R1247" i="1"/>
  <c r="S1247" i="1"/>
  <c r="T1247" i="1"/>
  <c r="U1247" i="1"/>
  <c r="V1247" i="1"/>
  <c r="W1247" i="1"/>
  <c r="X1247" i="1"/>
  <c r="Y1247" i="1"/>
  <c r="Z1247" i="1"/>
  <c r="AA1247" i="1"/>
  <c r="P1248" i="1"/>
  <c r="Q1248" i="1"/>
  <c r="R1248" i="1"/>
  <c r="S1248" i="1"/>
  <c r="T1248" i="1"/>
  <c r="U1248" i="1"/>
  <c r="V1248" i="1"/>
  <c r="W1248" i="1"/>
  <c r="X1248" i="1"/>
  <c r="Y1248" i="1"/>
  <c r="Z1248" i="1"/>
  <c r="AA1248" i="1"/>
  <c r="P1249" i="1"/>
  <c r="Q1249" i="1"/>
  <c r="R1249" i="1"/>
  <c r="S1249" i="1"/>
  <c r="T1249" i="1"/>
  <c r="U1249" i="1"/>
  <c r="V1249" i="1"/>
  <c r="W1249" i="1"/>
  <c r="X1249" i="1"/>
  <c r="Y1249" i="1"/>
  <c r="Z1249" i="1"/>
  <c r="AA1249" i="1"/>
  <c r="P1250" i="1"/>
  <c r="Q1250" i="1"/>
  <c r="R1250" i="1"/>
  <c r="S1250" i="1"/>
  <c r="T1250" i="1"/>
  <c r="U1250" i="1"/>
  <c r="V1250" i="1"/>
  <c r="W1250" i="1"/>
  <c r="X1250" i="1"/>
  <c r="Y1250" i="1"/>
  <c r="Z1250" i="1"/>
  <c r="AA1250" i="1"/>
  <c r="P1251" i="1"/>
  <c r="Q1251" i="1"/>
  <c r="R1251" i="1"/>
  <c r="S1251" i="1"/>
  <c r="T1251" i="1"/>
  <c r="U1251" i="1"/>
  <c r="V1251" i="1"/>
  <c r="W1251" i="1"/>
  <c r="X1251" i="1"/>
  <c r="Y1251" i="1"/>
  <c r="Z1251" i="1"/>
  <c r="AA1251" i="1"/>
  <c r="P1252" i="1"/>
  <c r="Q1252" i="1"/>
  <c r="R1252" i="1"/>
  <c r="S1252" i="1"/>
  <c r="T1252" i="1"/>
  <c r="U1252" i="1"/>
  <c r="V1252" i="1"/>
  <c r="W1252" i="1"/>
  <c r="X1252" i="1"/>
  <c r="Y1252" i="1"/>
  <c r="Z1252" i="1"/>
  <c r="AA1252" i="1"/>
  <c r="P1253" i="1"/>
  <c r="Q1253" i="1"/>
  <c r="R1253" i="1"/>
  <c r="S1253" i="1"/>
  <c r="T1253" i="1"/>
  <c r="U1253" i="1"/>
  <c r="V1253" i="1"/>
  <c r="W1253" i="1"/>
  <c r="X1253" i="1"/>
  <c r="Y1253" i="1"/>
  <c r="Z1253" i="1"/>
  <c r="AA1253" i="1"/>
  <c r="P1254" i="1"/>
  <c r="Q1254" i="1"/>
  <c r="R1254" i="1"/>
  <c r="S1254" i="1"/>
  <c r="T1254" i="1"/>
  <c r="U1254" i="1"/>
  <c r="V1254" i="1"/>
  <c r="W1254" i="1"/>
  <c r="X1254" i="1"/>
  <c r="Y1254" i="1"/>
  <c r="Z1254" i="1"/>
  <c r="AA1254" i="1"/>
  <c r="P1255" i="1"/>
  <c r="Q1255" i="1"/>
  <c r="R1255" i="1"/>
  <c r="S1255" i="1"/>
  <c r="T1255" i="1"/>
  <c r="U1255" i="1"/>
  <c r="V1255" i="1"/>
  <c r="W1255" i="1"/>
  <c r="X1255" i="1"/>
  <c r="Y1255" i="1"/>
  <c r="Z1255" i="1"/>
  <c r="AA1255" i="1"/>
  <c r="P1256" i="1"/>
  <c r="Q1256" i="1"/>
  <c r="R1256" i="1"/>
  <c r="S1256" i="1"/>
  <c r="T1256" i="1"/>
  <c r="U1256" i="1"/>
  <c r="V1256" i="1"/>
  <c r="W1256" i="1"/>
  <c r="X1256" i="1"/>
  <c r="Y1256" i="1"/>
  <c r="Z1256" i="1"/>
  <c r="AA1256" i="1"/>
  <c r="P1257" i="1"/>
  <c r="Q1257" i="1"/>
  <c r="R1257" i="1"/>
  <c r="S1257" i="1"/>
  <c r="T1257" i="1"/>
  <c r="U1257" i="1"/>
  <c r="V1257" i="1"/>
  <c r="W1257" i="1"/>
  <c r="X1257" i="1"/>
  <c r="Y1257" i="1"/>
  <c r="Z1257" i="1"/>
  <c r="AA1257" i="1"/>
  <c r="P1258" i="1"/>
  <c r="Q1258" i="1"/>
  <c r="R1258" i="1"/>
  <c r="S1258" i="1"/>
  <c r="T1258" i="1"/>
  <c r="U1258" i="1"/>
  <c r="V1258" i="1"/>
  <c r="W1258" i="1"/>
  <c r="X1258" i="1"/>
  <c r="Y1258" i="1"/>
  <c r="Z1258" i="1"/>
  <c r="AA1258" i="1"/>
  <c r="P1259" i="1"/>
  <c r="Q1259" i="1"/>
  <c r="R1259" i="1"/>
  <c r="S1259" i="1"/>
  <c r="T1259" i="1"/>
  <c r="U1259" i="1"/>
  <c r="V1259" i="1"/>
  <c r="W1259" i="1"/>
  <c r="X1259" i="1"/>
  <c r="Y1259" i="1"/>
  <c r="Z1259" i="1"/>
  <c r="AA1259" i="1"/>
  <c r="P1260" i="1"/>
  <c r="Q1260" i="1"/>
  <c r="R1260" i="1"/>
  <c r="S1260" i="1"/>
  <c r="T1260" i="1"/>
  <c r="U1260" i="1"/>
  <c r="V1260" i="1"/>
  <c r="W1260" i="1"/>
  <c r="X1260" i="1"/>
  <c r="Y1260" i="1"/>
  <c r="Z1260" i="1"/>
  <c r="AA1260" i="1"/>
  <c r="P1261" i="1"/>
  <c r="Q1261" i="1"/>
  <c r="R1261" i="1"/>
  <c r="S1261" i="1"/>
  <c r="T1261" i="1"/>
  <c r="U1261" i="1"/>
  <c r="V1261" i="1"/>
  <c r="W1261" i="1"/>
  <c r="X1261" i="1"/>
  <c r="Y1261" i="1"/>
  <c r="Z1261" i="1"/>
  <c r="AA1261" i="1"/>
  <c r="P1262" i="1"/>
  <c r="Q1262" i="1"/>
  <c r="R1262" i="1"/>
  <c r="S1262" i="1"/>
  <c r="T1262" i="1"/>
  <c r="U1262" i="1"/>
  <c r="V1262" i="1"/>
  <c r="W1262" i="1"/>
  <c r="X1262" i="1"/>
  <c r="Y1262" i="1"/>
  <c r="Z1262" i="1"/>
  <c r="AA1262" i="1"/>
  <c r="P1263" i="1"/>
  <c r="Q1263" i="1"/>
  <c r="R1263" i="1"/>
  <c r="S1263" i="1"/>
  <c r="T1263" i="1"/>
  <c r="U1263" i="1"/>
  <c r="V1263" i="1"/>
  <c r="W1263" i="1"/>
  <c r="X1263" i="1"/>
  <c r="Y1263" i="1"/>
  <c r="Z1263" i="1"/>
  <c r="AA1263" i="1"/>
  <c r="P1264" i="1"/>
  <c r="Q1264" i="1"/>
  <c r="R1264" i="1"/>
  <c r="S1264" i="1"/>
  <c r="T1264" i="1"/>
  <c r="U1264" i="1"/>
  <c r="V1264" i="1"/>
  <c r="W1264" i="1"/>
  <c r="X1264" i="1"/>
  <c r="Y1264" i="1"/>
  <c r="Z1264" i="1"/>
  <c r="AA1264" i="1"/>
  <c r="P1265" i="1"/>
  <c r="Q1265" i="1"/>
  <c r="R1265" i="1"/>
  <c r="S1265" i="1"/>
  <c r="T1265" i="1"/>
  <c r="U1265" i="1"/>
  <c r="V1265" i="1"/>
  <c r="W1265" i="1"/>
  <c r="X1265" i="1"/>
  <c r="Y1265" i="1"/>
  <c r="Z1265" i="1"/>
  <c r="AA1265" i="1"/>
  <c r="P1266" i="1"/>
  <c r="Q1266" i="1"/>
  <c r="R1266" i="1"/>
  <c r="S1266" i="1"/>
  <c r="T1266" i="1"/>
  <c r="U1266" i="1"/>
  <c r="V1266" i="1"/>
  <c r="W1266" i="1"/>
  <c r="X1266" i="1"/>
  <c r="Y1266" i="1"/>
  <c r="Z1266" i="1"/>
  <c r="AA1266" i="1"/>
  <c r="P1267" i="1"/>
  <c r="Q1267" i="1"/>
  <c r="R1267" i="1"/>
  <c r="S1267" i="1"/>
  <c r="T1267" i="1"/>
  <c r="U1267" i="1"/>
  <c r="V1267" i="1"/>
  <c r="W1267" i="1"/>
  <c r="X1267" i="1"/>
  <c r="Y1267" i="1"/>
  <c r="Z1267" i="1"/>
  <c r="AA1267" i="1"/>
  <c r="P1268" i="1"/>
  <c r="Q1268" i="1"/>
  <c r="R1268" i="1"/>
  <c r="S1268" i="1"/>
  <c r="T1268" i="1"/>
  <c r="U1268" i="1"/>
  <c r="V1268" i="1"/>
  <c r="W1268" i="1"/>
  <c r="X1268" i="1"/>
  <c r="Y1268" i="1"/>
  <c r="Z1268" i="1"/>
  <c r="AA1268" i="1"/>
  <c r="P1269" i="1"/>
  <c r="Q1269" i="1"/>
  <c r="R1269" i="1"/>
  <c r="S1269" i="1"/>
  <c r="T1269" i="1"/>
  <c r="U1269" i="1"/>
  <c r="V1269" i="1"/>
  <c r="W1269" i="1"/>
  <c r="X1269" i="1"/>
  <c r="Y1269" i="1"/>
  <c r="Z1269" i="1"/>
  <c r="AA1269" i="1"/>
  <c r="P1270" i="1"/>
  <c r="Q1270" i="1"/>
  <c r="R1270" i="1"/>
  <c r="S1270" i="1"/>
  <c r="T1270" i="1"/>
  <c r="U1270" i="1"/>
  <c r="V1270" i="1"/>
  <c r="W1270" i="1"/>
  <c r="X1270" i="1"/>
  <c r="Y1270" i="1"/>
  <c r="Z1270" i="1"/>
  <c r="AA1270" i="1"/>
  <c r="P1271" i="1"/>
  <c r="Q1271" i="1"/>
  <c r="R1271" i="1"/>
  <c r="S1271" i="1"/>
  <c r="T1271" i="1"/>
  <c r="U1271" i="1"/>
  <c r="V1271" i="1"/>
  <c r="W1271" i="1"/>
  <c r="X1271" i="1"/>
  <c r="Y1271" i="1"/>
  <c r="Z1271" i="1"/>
  <c r="AA1271" i="1"/>
  <c r="P1272" i="1"/>
  <c r="Q1272" i="1"/>
  <c r="R1272" i="1"/>
  <c r="S1272" i="1"/>
  <c r="T1272" i="1"/>
  <c r="U1272" i="1"/>
  <c r="V1272" i="1"/>
  <c r="W1272" i="1"/>
  <c r="X1272" i="1"/>
  <c r="Y1272" i="1"/>
  <c r="Z1272" i="1"/>
  <c r="AA1272" i="1"/>
  <c r="P1273" i="1"/>
  <c r="Q1273" i="1"/>
  <c r="R1273" i="1"/>
  <c r="S1273" i="1"/>
  <c r="T1273" i="1"/>
  <c r="U1273" i="1"/>
  <c r="V1273" i="1"/>
  <c r="W1273" i="1"/>
  <c r="X1273" i="1"/>
  <c r="Y1273" i="1"/>
  <c r="Z1273" i="1"/>
  <c r="AA1273" i="1"/>
  <c r="P1274" i="1"/>
  <c r="Q1274" i="1"/>
  <c r="R1274" i="1"/>
  <c r="S1274" i="1"/>
  <c r="T1274" i="1"/>
  <c r="U1274" i="1"/>
  <c r="V1274" i="1"/>
  <c r="W1274" i="1"/>
  <c r="X1274" i="1"/>
  <c r="Y1274" i="1"/>
  <c r="Z1274" i="1"/>
  <c r="AA1274" i="1"/>
  <c r="P1275" i="1"/>
  <c r="Q1275" i="1"/>
  <c r="R1275" i="1"/>
  <c r="S1275" i="1"/>
  <c r="T1275" i="1"/>
  <c r="U1275" i="1"/>
  <c r="V1275" i="1"/>
  <c r="W1275" i="1"/>
  <c r="X1275" i="1"/>
  <c r="Y1275" i="1"/>
  <c r="Z1275" i="1"/>
  <c r="AA1275" i="1"/>
  <c r="P1276" i="1"/>
  <c r="Q1276" i="1"/>
  <c r="R1276" i="1"/>
  <c r="S1276" i="1"/>
  <c r="T1276" i="1"/>
  <c r="U1276" i="1"/>
  <c r="V1276" i="1"/>
  <c r="W1276" i="1"/>
  <c r="X1276" i="1"/>
  <c r="Y1276" i="1"/>
  <c r="Z1276" i="1"/>
  <c r="AA1276" i="1"/>
  <c r="P1277" i="1"/>
  <c r="Q1277" i="1"/>
  <c r="R1277" i="1"/>
  <c r="S1277" i="1"/>
  <c r="T1277" i="1"/>
  <c r="U1277" i="1"/>
  <c r="V1277" i="1"/>
  <c r="W1277" i="1"/>
  <c r="X1277" i="1"/>
  <c r="Y1277" i="1"/>
  <c r="Z1277" i="1"/>
  <c r="AA1277" i="1"/>
  <c r="P1278" i="1"/>
  <c r="Q1278" i="1"/>
  <c r="R1278" i="1"/>
  <c r="S1278" i="1"/>
  <c r="T1278" i="1"/>
  <c r="U1278" i="1"/>
  <c r="V1278" i="1"/>
  <c r="W1278" i="1"/>
  <c r="X1278" i="1"/>
  <c r="Y1278" i="1"/>
  <c r="Z1278" i="1"/>
  <c r="AA1278" i="1"/>
  <c r="P1279" i="1"/>
  <c r="Q1279" i="1"/>
  <c r="R1279" i="1"/>
  <c r="S1279" i="1"/>
  <c r="T1279" i="1"/>
  <c r="U1279" i="1"/>
  <c r="V1279" i="1"/>
  <c r="W1279" i="1"/>
  <c r="X1279" i="1"/>
  <c r="Y1279" i="1"/>
  <c r="Z1279" i="1"/>
  <c r="AA1279" i="1"/>
  <c r="P1280" i="1"/>
  <c r="Q1280" i="1"/>
  <c r="R1280" i="1"/>
  <c r="S1280" i="1"/>
  <c r="T1280" i="1"/>
  <c r="U1280" i="1"/>
  <c r="V1280" i="1"/>
  <c r="W1280" i="1"/>
  <c r="X1280" i="1"/>
  <c r="Y1280" i="1"/>
  <c r="Z1280" i="1"/>
  <c r="AA1280" i="1"/>
  <c r="P1281" i="1"/>
  <c r="Q1281" i="1"/>
  <c r="R1281" i="1"/>
  <c r="S1281" i="1"/>
  <c r="T1281" i="1"/>
  <c r="U1281" i="1"/>
  <c r="V1281" i="1"/>
  <c r="W1281" i="1"/>
  <c r="X1281" i="1"/>
  <c r="Y1281" i="1"/>
  <c r="Z1281" i="1"/>
  <c r="AA1281" i="1"/>
  <c r="P1282" i="1"/>
  <c r="Q1282" i="1"/>
  <c r="R1282" i="1"/>
  <c r="S1282" i="1"/>
  <c r="T1282" i="1"/>
  <c r="U1282" i="1"/>
  <c r="V1282" i="1"/>
  <c r="W1282" i="1"/>
  <c r="X1282" i="1"/>
  <c r="Y1282" i="1"/>
  <c r="Z1282" i="1"/>
  <c r="AA1282" i="1"/>
  <c r="P1283" i="1"/>
  <c r="Q1283" i="1"/>
  <c r="R1283" i="1"/>
  <c r="S1283" i="1"/>
  <c r="T1283" i="1"/>
  <c r="U1283" i="1"/>
  <c r="V1283" i="1"/>
  <c r="W1283" i="1"/>
  <c r="X1283" i="1"/>
  <c r="Y1283" i="1"/>
  <c r="Z1283" i="1"/>
  <c r="AA1283" i="1"/>
  <c r="P1284" i="1"/>
  <c r="Q1284" i="1"/>
  <c r="R1284" i="1"/>
  <c r="S1284" i="1"/>
  <c r="T1284" i="1"/>
  <c r="U1284" i="1"/>
  <c r="V1284" i="1"/>
  <c r="W1284" i="1"/>
  <c r="X1284" i="1"/>
  <c r="Y1284" i="1"/>
  <c r="Z1284" i="1"/>
  <c r="AA1284" i="1"/>
  <c r="P1285" i="1"/>
  <c r="Q1285" i="1"/>
  <c r="R1285" i="1"/>
  <c r="S1285" i="1"/>
  <c r="T1285" i="1"/>
  <c r="U1285" i="1"/>
  <c r="V1285" i="1"/>
  <c r="W1285" i="1"/>
  <c r="X1285" i="1"/>
  <c r="Y1285" i="1"/>
  <c r="Z1285" i="1"/>
  <c r="AA1285" i="1"/>
  <c r="P1286" i="1"/>
  <c r="Q1286" i="1"/>
  <c r="R1286" i="1"/>
  <c r="S1286" i="1"/>
  <c r="T1286" i="1"/>
  <c r="U1286" i="1"/>
  <c r="V1286" i="1"/>
  <c r="W1286" i="1"/>
  <c r="X1286" i="1"/>
  <c r="Y1286" i="1"/>
  <c r="Z1286" i="1"/>
  <c r="AA1286" i="1"/>
  <c r="P1287" i="1"/>
  <c r="Q1287" i="1"/>
  <c r="R1287" i="1"/>
  <c r="S1287" i="1"/>
  <c r="T1287" i="1"/>
  <c r="U1287" i="1"/>
  <c r="V1287" i="1"/>
  <c r="W1287" i="1"/>
  <c r="X1287" i="1"/>
  <c r="Y1287" i="1"/>
  <c r="Z1287" i="1"/>
  <c r="AA1287" i="1"/>
  <c r="P1288" i="1"/>
  <c r="Q1288" i="1"/>
  <c r="R1288" i="1"/>
  <c r="S1288" i="1"/>
  <c r="T1288" i="1"/>
  <c r="U1288" i="1"/>
  <c r="V1288" i="1"/>
  <c r="W1288" i="1"/>
  <c r="X1288" i="1"/>
  <c r="Y1288" i="1"/>
  <c r="Z1288" i="1"/>
  <c r="AA1288" i="1"/>
  <c r="P1289" i="1"/>
  <c r="Q1289" i="1"/>
  <c r="R1289" i="1"/>
  <c r="S1289" i="1"/>
  <c r="T1289" i="1"/>
  <c r="U1289" i="1"/>
  <c r="V1289" i="1"/>
  <c r="W1289" i="1"/>
  <c r="X1289" i="1"/>
  <c r="Y1289" i="1"/>
  <c r="Z1289" i="1"/>
  <c r="AA1289" i="1"/>
  <c r="P1290" i="1"/>
  <c r="Q1290" i="1"/>
  <c r="R1290" i="1"/>
  <c r="S1290" i="1"/>
  <c r="T1290" i="1"/>
  <c r="U1290" i="1"/>
  <c r="V1290" i="1"/>
  <c r="W1290" i="1"/>
  <c r="X1290" i="1"/>
  <c r="Y1290" i="1"/>
  <c r="Z1290" i="1"/>
  <c r="AA1290" i="1"/>
  <c r="P1291" i="1"/>
  <c r="Q1291" i="1"/>
  <c r="R1291" i="1"/>
  <c r="S1291" i="1"/>
  <c r="T1291" i="1"/>
  <c r="U1291" i="1"/>
  <c r="V1291" i="1"/>
  <c r="W1291" i="1"/>
  <c r="X1291" i="1"/>
  <c r="Y1291" i="1"/>
  <c r="Z1291" i="1"/>
  <c r="AA1291" i="1"/>
  <c r="P1292" i="1"/>
  <c r="Q1292" i="1"/>
  <c r="R1292" i="1"/>
  <c r="S1292" i="1"/>
  <c r="T1292" i="1"/>
  <c r="U1292" i="1"/>
  <c r="V1292" i="1"/>
  <c r="W1292" i="1"/>
  <c r="X1292" i="1"/>
  <c r="Y1292" i="1"/>
  <c r="Z1292" i="1"/>
  <c r="AA1292" i="1"/>
  <c r="P1293" i="1"/>
  <c r="Q1293" i="1"/>
  <c r="R1293" i="1"/>
  <c r="S1293" i="1"/>
  <c r="T1293" i="1"/>
  <c r="U1293" i="1"/>
  <c r="V1293" i="1"/>
  <c r="W1293" i="1"/>
  <c r="X1293" i="1"/>
  <c r="Y1293" i="1"/>
  <c r="Z1293" i="1"/>
  <c r="AA1293" i="1"/>
  <c r="P1294" i="1"/>
  <c r="Q1294" i="1"/>
  <c r="R1294" i="1"/>
  <c r="S1294" i="1"/>
  <c r="T1294" i="1"/>
  <c r="U1294" i="1"/>
  <c r="V1294" i="1"/>
  <c r="W1294" i="1"/>
  <c r="X1294" i="1"/>
  <c r="Y1294" i="1"/>
  <c r="Z1294" i="1"/>
  <c r="AA1294" i="1"/>
  <c r="P1295" i="1"/>
  <c r="Q1295" i="1"/>
  <c r="R1295" i="1"/>
  <c r="S1295" i="1"/>
  <c r="T1295" i="1"/>
  <c r="U1295" i="1"/>
  <c r="V1295" i="1"/>
  <c r="W1295" i="1"/>
  <c r="X1295" i="1"/>
  <c r="Y1295" i="1"/>
  <c r="Z1295" i="1"/>
  <c r="AA1295" i="1"/>
  <c r="P1296" i="1"/>
  <c r="Q1296" i="1"/>
  <c r="R1296" i="1"/>
  <c r="S1296" i="1"/>
  <c r="T1296" i="1"/>
  <c r="U1296" i="1"/>
  <c r="V1296" i="1"/>
  <c r="W1296" i="1"/>
  <c r="X1296" i="1"/>
  <c r="Y1296" i="1"/>
  <c r="Z1296" i="1"/>
  <c r="AA1296" i="1"/>
  <c r="P1297" i="1"/>
  <c r="Q1297" i="1"/>
  <c r="R1297" i="1"/>
  <c r="S1297" i="1"/>
  <c r="T1297" i="1"/>
  <c r="U1297" i="1"/>
  <c r="V1297" i="1"/>
  <c r="W1297" i="1"/>
  <c r="X1297" i="1"/>
  <c r="Y1297" i="1"/>
  <c r="Z1297" i="1"/>
  <c r="AA1297" i="1"/>
  <c r="P1298" i="1"/>
  <c r="Q1298" i="1"/>
  <c r="R1298" i="1"/>
  <c r="S1298" i="1"/>
  <c r="T1298" i="1"/>
  <c r="U1298" i="1"/>
  <c r="V1298" i="1"/>
  <c r="W1298" i="1"/>
  <c r="X1298" i="1"/>
  <c r="Y1298" i="1"/>
  <c r="Z1298" i="1"/>
  <c r="AA1298" i="1"/>
  <c r="P1299" i="1"/>
  <c r="Q1299" i="1"/>
  <c r="R1299" i="1"/>
  <c r="S1299" i="1"/>
  <c r="T1299" i="1"/>
  <c r="U1299" i="1"/>
  <c r="V1299" i="1"/>
  <c r="W1299" i="1"/>
  <c r="X1299" i="1"/>
  <c r="Y1299" i="1"/>
  <c r="Z1299" i="1"/>
  <c r="AA1299" i="1"/>
  <c r="P1300" i="1"/>
  <c r="Q1300" i="1"/>
  <c r="R1300" i="1"/>
  <c r="S1300" i="1"/>
  <c r="T1300" i="1"/>
  <c r="U1300" i="1"/>
  <c r="V1300" i="1"/>
  <c r="W1300" i="1"/>
  <c r="X1300" i="1"/>
  <c r="Y1300" i="1"/>
  <c r="Z1300" i="1"/>
  <c r="AA1300" i="1"/>
  <c r="P1301" i="1"/>
  <c r="Q1301" i="1"/>
  <c r="R1301" i="1"/>
  <c r="S1301" i="1"/>
  <c r="T1301" i="1"/>
  <c r="U1301" i="1"/>
  <c r="V1301" i="1"/>
  <c r="W1301" i="1"/>
  <c r="X1301" i="1"/>
  <c r="Y1301" i="1"/>
  <c r="Z1301" i="1"/>
  <c r="AA1301" i="1"/>
  <c r="P1302" i="1"/>
  <c r="Q1302" i="1"/>
  <c r="R1302" i="1"/>
  <c r="S1302" i="1"/>
  <c r="T1302" i="1"/>
  <c r="U1302" i="1"/>
  <c r="V1302" i="1"/>
  <c r="W1302" i="1"/>
  <c r="X1302" i="1"/>
  <c r="Y1302" i="1"/>
  <c r="Z1302" i="1"/>
  <c r="AA1302" i="1"/>
  <c r="P1303" i="1"/>
  <c r="Q1303" i="1"/>
  <c r="R1303" i="1"/>
  <c r="S1303" i="1"/>
  <c r="T1303" i="1"/>
  <c r="U1303" i="1"/>
  <c r="V1303" i="1"/>
  <c r="W1303" i="1"/>
  <c r="X1303" i="1"/>
  <c r="Y1303" i="1"/>
  <c r="Z1303" i="1"/>
  <c r="AA1303" i="1"/>
  <c r="P1304" i="1"/>
  <c r="Q1304" i="1"/>
  <c r="R1304" i="1"/>
  <c r="S1304" i="1"/>
  <c r="T1304" i="1"/>
  <c r="U1304" i="1"/>
  <c r="V1304" i="1"/>
  <c r="W1304" i="1"/>
  <c r="X1304" i="1"/>
  <c r="Y1304" i="1"/>
  <c r="Z1304" i="1"/>
  <c r="AA1304" i="1"/>
  <c r="P1305" i="1"/>
  <c r="Q1305" i="1"/>
  <c r="R1305" i="1"/>
  <c r="S1305" i="1"/>
  <c r="T1305" i="1"/>
  <c r="U1305" i="1"/>
  <c r="V1305" i="1"/>
  <c r="W1305" i="1"/>
  <c r="X1305" i="1"/>
  <c r="Y1305" i="1"/>
  <c r="Z1305" i="1"/>
  <c r="AA1305" i="1"/>
  <c r="P1306" i="1"/>
  <c r="Q1306" i="1"/>
  <c r="R1306" i="1"/>
  <c r="S1306" i="1"/>
  <c r="T1306" i="1"/>
  <c r="U1306" i="1"/>
  <c r="V1306" i="1"/>
  <c r="W1306" i="1"/>
  <c r="X1306" i="1"/>
  <c r="Y1306" i="1"/>
  <c r="Z1306" i="1"/>
  <c r="AA1306" i="1"/>
  <c r="P1307" i="1"/>
  <c r="Q1307" i="1"/>
  <c r="R1307" i="1"/>
  <c r="S1307" i="1"/>
  <c r="T1307" i="1"/>
  <c r="U1307" i="1"/>
  <c r="V1307" i="1"/>
  <c r="W1307" i="1"/>
  <c r="X1307" i="1"/>
  <c r="Y1307" i="1"/>
  <c r="Z1307" i="1"/>
  <c r="AA1307" i="1"/>
  <c r="P1308" i="1"/>
  <c r="Q1308" i="1"/>
  <c r="R1308" i="1"/>
  <c r="S1308" i="1"/>
  <c r="T1308" i="1"/>
  <c r="U1308" i="1"/>
  <c r="V1308" i="1"/>
  <c r="W1308" i="1"/>
  <c r="X1308" i="1"/>
  <c r="Y1308" i="1"/>
  <c r="Z1308" i="1"/>
  <c r="AA1308" i="1"/>
  <c r="P1309" i="1"/>
  <c r="Q1309" i="1"/>
  <c r="R1309" i="1"/>
  <c r="S1309" i="1"/>
  <c r="T1309" i="1"/>
  <c r="U1309" i="1"/>
  <c r="V1309" i="1"/>
  <c r="W1309" i="1"/>
  <c r="X1309" i="1"/>
  <c r="Y1309" i="1"/>
  <c r="Z1309" i="1"/>
  <c r="AA1309" i="1"/>
  <c r="P1310" i="1"/>
  <c r="Q1310" i="1"/>
  <c r="R1310" i="1"/>
  <c r="S1310" i="1"/>
  <c r="T1310" i="1"/>
  <c r="U1310" i="1"/>
  <c r="V1310" i="1"/>
  <c r="W1310" i="1"/>
  <c r="X1310" i="1"/>
  <c r="Y1310" i="1"/>
  <c r="Z1310" i="1"/>
  <c r="AA1310" i="1"/>
  <c r="P1311" i="1"/>
  <c r="Q1311" i="1"/>
  <c r="R1311" i="1"/>
  <c r="S1311" i="1"/>
  <c r="T1311" i="1"/>
  <c r="U1311" i="1"/>
  <c r="V1311" i="1"/>
  <c r="W1311" i="1"/>
  <c r="X1311" i="1"/>
  <c r="Y1311" i="1"/>
  <c r="Z1311" i="1"/>
  <c r="AA1311" i="1"/>
  <c r="P1312" i="1"/>
  <c r="Q1312" i="1"/>
  <c r="R1312" i="1"/>
  <c r="S1312" i="1"/>
  <c r="T1312" i="1"/>
  <c r="U1312" i="1"/>
  <c r="V1312" i="1"/>
  <c r="W1312" i="1"/>
  <c r="X1312" i="1"/>
  <c r="Y1312" i="1"/>
  <c r="Z1312" i="1"/>
  <c r="AA1312" i="1"/>
  <c r="P1313" i="1"/>
  <c r="Q1313" i="1"/>
  <c r="R1313" i="1"/>
  <c r="S1313" i="1"/>
  <c r="T1313" i="1"/>
  <c r="U1313" i="1"/>
  <c r="V1313" i="1"/>
  <c r="W1313" i="1"/>
  <c r="X1313" i="1"/>
  <c r="Y1313" i="1"/>
  <c r="Z1313" i="1"/>
  <c r="AA1313" i="1"/>
  <c r="P1314" i="1"/>
  <c r="Q1314" i="1"/>
  <c r="R1314" i="1"/>
  <c r="S1314" i="1"/>
  <c r="T1314" i="1"/>
  <c r="U1314" i="1"/>
  <c r="V1314" i="1"/>
  <c r="W1314" i="1"/>
  <c r="X1314" i="1"/>
  <c r="Y1314" i="1"/>
  <c r="Z1314" i="1"/>
  <c r="AA1314" i="1"/>
  <c r="P1315" i="1"/>
  <c r="Q1315" i="1"/>
  <c r="R1315" i="1"/>
  <c r="S1315" i="1"/>
  <c r="T1315" i="1"/>
  <c r="U1315" i="1"/>
  <c r="V1315" i="1"/>
  <c r="W1315" i="1"/>
  <c r="X1315" i="1"/>
  <c r="Y1315" i="1"/>
  <c r="Z1315" i="1"/>
  <c r="AA1315" i="1"/>
  <c r="P1316" i="1"/>
  <c r="Q1316" i="1"/>
  <c r="R1316" i="1"/>
  <c r="S1316" i="1"/>
  <c r="T1316" i="1"/>
  <c r="U1316" i="1"/>
  <c r="V1316" i="1"/>
  <c r="W1316" i="1"/>
  <c r="X1316" i="1"/>
  <c r="Y1316" i="1"/>
  <c r="Z1316" i="1"/>
  <c r="AA1316" i="1"/>
  <c r="P1317" i="1"/>
  <c r="Q1317" i="1"/>
  <c r="R1317" i="1"/>
  <c r="S1317" i="1"/>
  <c r="T1317" i="1"/>
  <c r="U1317" i="1"/>
  <c r="V1317" i="1"/>
  <c r="W1317" i="1"/>
  <c r="X1317" i="1"/>
  <c r="Y1317" i="1"/>
  <c r="Z1317" i="1"/>
  <c r="AA1317" i="1"/>
  <c r="P1318" i="1"/>
  <c r="Q1318" i="1"/>
  <c r="R1318" i="1"/>
  <c r="S1318" i="1"/>
  <c r="T1318" i="1"/>
  <c r="U1318" i="1"/>
  <c r="V1318" i="1"/>
  <c r="W1318" i="1"/>
  <c r="X1318" i="1"/>
  <c r="Y1318" i="1"/>
  <c r="Z1318" i="1"/>
  <c r="AA1318" i="1"/>
  <c r="P1320" i="1"/>
  <c r="Q1320" i="1"/>
  <c r="R1320" i="1"/>
  <c r="S1320" i="1"/>
  <c r="T1320" i="1"/>
  <c r="U1320" i="1"/>
  <c r="V1320" i="1"/>
  <c r="W1320" i="1"/>
  <c r="X1320" i="1"/>
  <c r="Y1320" i="1"/>
  <c r="Z1320" i="1"/>
  <c r="AA1320" i="1"/>
  <c r="P1321" i="1"/>
  <c r="Q1321" i="1"/>
  <c r="R1321" i="1"/>
  <c r="S1321" i="1"/>
  <c r="T1321" i="1"/>
  <c r="U1321" i="1"/>
  <c r="V1321" i="1"/>
  <c r="W1321" i="1"/>
  <c r="X1321" i="1"/>
  <c r="Y1321" i="1"/>
  <c r="Z1321" i="1"/>
  <c r="AA1321" i="1"/>
  <c r="P1322" i="1"/>
  <c r="Q1322" i="1"/>
  <c r="R1322" i="1"/>
  <c r="S1322" i="1"/>
  <c r="T1322" i="1"/>
  <c r="U1322" i="1"/>
  <c r="V1322" i="1"/>
  <c r="W1322" i="1"/>
  <c r="X1322" i="1"/>
  <c r="Y1322" i="1"/>
  <c r="Z1322" i="1"/>
  <c r="AA1322" i="1"/>
  <c r="P1323" i="1"/>
  <c r="Q1323" i="1"/>
  <c r="R1323" i="1"/>
  <c r="S1323" i="1"/>
  <c r="T1323" i="1"/>
  <c r="U1323" i="1"/>
  <c r="V1323" i="1"/>
  <c r="W1323" i="1"/>
  <c r="X1323" i="1"/>
  <c r="Y1323" i="1"/>
  <c r="Z1323" i="1"/>
  <c r="AA1323" i="1"/>
  <c r="P1324" i="1"/>
  <c r="Q1324" i="1"/>
  <c r="R1324" i="1"/>
  <c r="S1324" i="1"/>
  <c r="T1324" i="1"/>
  <c r="U1324" i="1"/>
  <c r="V1324" i="1"/>
  <c r="W1324" i="1"/>
  <c r="X1324" i="1"/>
  <c r="Y1324" i="1"/>
  <c r="Z1324" i="1"/>
  <c r="AA1324" i="1"/>
  <c r="P1325" i="1"/>
  <c r="Q1325" i="1"/>
  <c r="R1325" i="1"/>
  <c r="S1325" i="1"/>
  <c r="T1325" i="1"/>
  <c r="U1325" i="1"/>
  <c r="V1325" i="1"/>
  <c r="W1325" i="1"/>
  <c r="X1325" i="1"/>
  <c r="Y1325" i="1"/>
  <c r="Z1325" i="1"/>
  <c r="AA1325" i="1"/>
  <c r="P1326" i="1"/>
  <c r="Q1326" i="1"/>
  <c r="R1326" i="1"/>
  <c r="S1326" i="1"/>
  <c r="T1326" i="1"/>
  <c r="U1326" i="1"/>
  <c r="V1326" i="1"/>
  <c r="W1326" i="1"/>
  <c r="X1326" i="1"/>
  <c r="Y1326" i="1"/>
  <c r="Z1326" i="1"/>
  <c r="AA1326" i="1"/>
  <c r="P1327" i="1"/>
  <c r="Q1327" i="1"/>
  <c r="R1327" i="1"/>
  <c r="S1327" i="1"/>
  <c r="T1327" i="1"/>
  <c r="U1327" i="1"/>
  <c r="V1327" i="1"/>
  <c r="W1327" i="1"/>
  <c r="X1327" i="1"/>
  <c r="Y1327" i="1"/>
  <c r="Z1327" i="1"/>
  <c r="AA1327" i="1"/>
  <c r="P1328" i="1"/>
  <c r="Q1328" i="1"/>
  <c r="R1328" i="1"/>
  <c r="S1328" i="1"/>
  <c r="T1328" i="1"/>
  <c r="U1328" i="1"/>
  <c r="V1328" i="1"/>
  <c r="W1328" i="1"/>
  <c r="X1328" i="1"/>
  <c r="Y1328" i="1"/>
  <c r="Z1328" i="1"/>
  <c r="AA1328" i="1"/>
  <c r="P1329" i="1"/>
  <c r="Q1329" i="1"/>
  <c r="R1329" i="1"/>
  <c r="S1329" i="1"/>
  <c r="T1329" i="1"/>
  <c r="U1329" i="1"/>
  <c r="V1329" i="1"/>
  <c r="W1329" i="1"/>
  <c r="X1329" i="1"/>
  <c r="Y1329" i="1"/>
  <c r="Z1329" i="1"/>
  <c r="AA1329" i="1"/>
  <c r="P1330" i="1"/>
  <c r="Q1330" i="1"/>
  <c r="R1330" i="1"/>
  <c r="S1330" i="1"/>
  <c r="T1330" i="1"/>
  <c r="U1330" i="1"/>
  <c r="V1330" i="1"/>
  <c r="W1330" i="1"/>
  <c r="X1330" i="1"/>
  <c r="Y1330" i="1"/>
  <c r="Z1330" i="1"/>
  <c r="AA1330" i="1"/>
  <c r="P1331" i="1"/>
  <c r="Q1331" i="1"/>
  <c r="R1331" i="1"/>
  <c r="S1331" i="1"/>
  <c r="T1331" i="1"/>
  <c r="U1331" i="1"/>
  <c r="V1331" i="1"/>
  <c r="W1331" i="1"/>
  <c r="X1331" i="1"/>
  <c r="Y1331" i="1"/>
  <c r="Z1331" i="1"/>
  <c r="AA1331" i="1"/>
  <c r="P1332" i="1"/>
  <c r="Q1332" i="1"/>
  <c r="R1332" i="1"/>
  <c r="S1332" i="1"/>
  <c r="T1332" i="1"/>
  <c r="U1332" i="1"/>
  <c r="V1332" i="1"/>
  <c r="W1332" i="1"/>
  <c r="X1332" i="1"/>
  <c r="Y1332" i="1"/>
  <c r="Z1332" i="1"/>
  <c r="AA1332" i="1"/>
  <c r="P1333" i="1"/>
  <c r="Q1333" i="1"/>
  <c r="R1333" i="1"/>
  <c r="S1333" i="1"/>
  <c r="T1333" i="1"/>
  <c r="U1333" i="1"/>
  <c r="V1333" i="1"/>
  <c r="W1333" i="1"/>
  <c r="X1333" i="1"/>
  <c r="Y1333" i="1"/>
  <c r="Z1333" i="1"/>
  <c r="AA1333" i="1"/>
  <c r="P1334" i="1"/>
  <c r="Q1334" i="1"/>
  <c r="R1334" i="1"/>
  <c r="S1334" i="1"/>
  <c r="T1334" i="1"/>
  <c r="U1334" i="1"/>
  <c r="V1334" i="1"/>
  <c r="W1334" i="1"/>
  <c r="X1334" i="1"/>
  <c r="Y1334" i="1"/>
  <c r="Z1334" i="1"/>
  <c r="AA1334" i="1"/>
  <c r="P1335" i="1"/>
  <c r="Q1335" i="1"/>
  <c r="R1335" i="1"/>
  <c r="S1335" i="1"/>
  <c r="T1335" i="1"/>
  <c r="U1335" i="1"/>
  <c r="V1335" i="1"/>
  <c r="W1335" i="1"/>
  <c r="X1335" i="1"/>
  <c r="Y1335" i="1"/>
  <c r="Z1335" i="1"/>
  <c r="AA1335" i="1"/>
  <c r="P1336" i="1"/>
  <c r="Q1336" i="1"/>
  <c r="R1336" i="1"/>
  <c r="S1336" i="1"/>
  <c r="T1336" i="1"/>
  <c r="U1336" i="1"/>
  <c r="V1336" i="1"/>
  <c r="W1336" i="1"/>
  <c r="X1336" i="1"/>
  <c r="Y1336" i="1"/>
  <c r="Z1336" i="1"/>
  <c r="AA1336" i="1"/>
  <c r="P1337" i="1"/>
  <c r="Q1337" i="1"/>
  <c r="R1337" i="1"/>
  <c r="S1337" i="1"/>
  <c r="T1337" i="1"/>
  <c r="U1337" i="1"/>
  <c r="V1337" i="1"/>
  <c r="W1337" i="1"/>
  <c r="X1337" i="1"/>
  <c r="Y1337" i="1"/>
  <c r="Z1337" i="1"/>
  <c r="AA1337" i="1"/>
  <c r="P1338" i="1"/>
  <c r="Q1338" i="1"/>
  <c r="R1338" i="1"/>
  <c r="S1338" i="1"/>
  <c r="T1338" i="1"/>
  <c r="U1338" i="1"/>
  <c r="V1338" i="1"/>
  <c r="W1338" i="1"/>
  <c r="X1338" i="1"/>
  <c r="Y1338" i="1"/>
  <c r="Z1338" i="1"/>
  <c r="AA1338" i="1"/>
  <c r="P1339" i="1"/>
  <c r="Q1339" i="1"/>
  <c r="R1339" i="1"/>
  <c r="S1339" i="1"/>
  <c r="T1339" i="1"/>
  <c r="U1339" i="1"/>
  <c r="V1339" i="1"/>
  <c r="W1339" i="1"/>
  <c r="X1339" i="1"/>
  <c r="Y1339" i="1"/>
  <c r="Z1339" i="1"/>
  <c r="AA1339" i="1"/>
  <c r="P1340" i="1"/>
  <c r="Q1340" i="1"/>
  <c r="R1340" i="1"/>
  <c r="S1340" i="1"/>
  <c r="T1340" i="1"/>
  <c r="U1340" i="1"/>
  <c r="V1340" i="1"/>
  <c r="W1340" i="1"/>
  <c r="X1340" i="1"/>
  <c r="Y1340" i="1"/>
  <c r="Z1340" i="1"/>
  <c r="AA1340" i="1"/>
  <c r="P1341" i="1"/>
  <c r="Q1341" i="1"/>
  <c r="R1341" i="1"/>
  <c r="S1341" i="1"/>
  <c r="T1341" i="1"/>
  <c r="U1341" i="1"/>
  <c r="V1341" i="1"/>
  <c r="W1341" i="1"/>
  <c r="X1341" i="1"/>
  <c r="Y1341" i="1"/>
  <c r="Z1341" i="1"/>
  <c r="AA1341" i="1"/>
  <c r="P1342" i="1"/>
  <c r="Q1342" i="1"/>
  <c r="R1342" i="1"/>
  <c r="S1342" i="1"/>
  <c r="T1342" i="1"/>
  <c r="U1342" i="1"/>
  <c r="V1342" i="1"/>
  <c r="W1342" i="1"/>
  <c r="X1342" i="1"/>
  <c r="Y1342" i="1"/>
  <c r="Z1342" i="1"/>
  <c r="AA1342" i="1"/>
  <c r="P1343" i="1"/>
  <c r="Q1343" i="1"/>
  <c r="R1343" i="1"/>
  <c r="S1343" i="1"/>
  <c r="T1343" i="1"/>
  <c r="U1343" i="1"/>
  <c r="V1343" i="1"/>
  <c r="W1343" i="1"/>
  <c r="X1343" i="1"/>
  <c r="Y1343" i="1"/>
  <c r="Z1343" i="1"/>
  <c r="AA1343" i="1"/>
  <c r="P1344" i="1"/>
  <c r="Q1344" i="1"/>
  <c r="R1344" i="1"/>
  <c r="S1344" i="1"/>
  <c r="T1344" i="1"/>
  <c r="U1344" i="1"/>
  <c r="V1344" i="1"/>
  <c r="W1344" i="1"/>
  <c r="X1344" i="1"/>
  <c r="Y1344" i="1"/>
  <c r="Z1344" i="1"/>
  <c r="AA1344" i="1"/>
  <c r="P1345" i="1"/>
  <c r="Q1345" i="1"/>
  <c r="R1345" i="1"/>
  <c r="S1345" i="1"/>
  <c r="T1345" i="1"/>
  <c r="U1345" i="1"/>
  <c r="V1345" i="1"/>
  <c r="W1345" i="1"/>
  <c r="X1345" i="1"/>
  <c r="Y1345" i="1"/>
  <c r="Z1345" i="1"/>
  <c r="AA1345" i="1"/>
  <c r="P1346" i="1"/>
  <c r="Q1346" i="1"/>
  <c r="R1346" i="1"/>
  <c r="S1346" i="1"/>
  <c r="T1346" i="1"/>
  <c r="U1346" i="1"/>
  <c r="V1346" i="1"/>
  <c r="W1346" i="1"/>
  <c r="X1346" i="1"/>
  <c r="Y1346" i="1"/>
  <c r="Z1346" i="1"/>
  <c r="AA1346" i="1"/>
  <c r="P1347" i="1"/>
  <c r="Q1347" i="1"/>
  <c r="R1347" i="1"/>
  <c r="S1347" i="1"/>
  <c r="T1347" i="1"/>
  <c r="U1347" i="1"/>
  <c r="V1347" i="1"/>
  <c r="W1347" i="1"/>
  <c r="X1347" i="1"/>
  <c r="Y1347" i="1"/>
  <c r="Z1347" i="1"/>
  <c r="AA1347" i="1"/>
  <c r="P1348" i="1"/>
  <c r="Q1348" i="1"/>
  <c r="R1348" i="1"/>
  <c r="S1348" i="1"/>
  <c r="T1348" i="1"/>
  <c r="U1348" i="1"/>
  <c r="V1348" i="1"/>
  <c r="W1348" i="1"/>
  <c r="X1348" i="1"/>
  <c r="Y1348" i="1"/>
  <c r="Z1348" i="1"/>
  <c r="AA1348" i="1"/>
  <c r="P1349" i="1"/>
  <c r="Q1349" i="1"/>
  <c r="R1349" i="1"/>
  <c r="S1349" i="1"/>
  <c r="T1349" i="1"/>
  <c r="U1349" i="1"/>
  <c r="V1349" i="1"/>
  <c r="W1349" i="1"/>
  <c r="X1349" i="1"/>
  <c r="Y1349" i="1"/>
  <c r="Z1349" i="1"/>
  <c r="AA1349" i="1"/>
  <c r="P1350" i="1"/>
  <c r="Q1350" i="1"/>
  <c r="R1350" i="1"/>
  <c r="S1350" i="1"/>
  <c r="T1350" i="1"/>
  <c r="U1350" i="1"/>
  <c r="V1350" i="1"/>
  <c r="W1350" i="1"/>
  <c r="X1350" i="1"/>
  <c r="Y1350" i="1"/>
  <c r="Z1350" i="1"/>
  <c r="AA1350" i="1"/>
  <c r="P1351" i="1"/>
  <c r="Q1351" i="1"/>
  <c r="R1351" i="1"/>
  <c r="S1351" i="1"/>
  <c r="T1351" i="1"/>
  <c r="U1351" i="1"/>
  <c r="V1351" i="1"/>
  <c r="W1351" i="1"/>
  <c r="X1351" i="1"/>
  <c r="Y1351" i="1"/>
  <c r="Z1351" i="1"/>
  <c r="AA1351" i="1"/>
  <c r="P1352" i="1"/>
  <c r="Q1352" i="1"/>
  <c r="R1352" i="1"/>
  <c r="S1352" i="1"/>
  <c r="T1352" i="1"/>
  <c r="U1352" i="1"/>
  <c r="V1352" i="1"/>
  <c r="W1352" i="1"/>
  <c r="X1352" i="1"/>
  <c r="Y1352" i="1"/>
  <c r="Z1352" i="1"/>
  <c r="AA1352" i="1"/>
  <c r="P1353" i="1"/>
  <c r="Q1353" i="1"/>
  <c r="R1353" i="1"/>
  <c r="S1353" i="1"/>
  <c r="T1353" i="1"/>
  <c r="U1353" i="1"/>
  <c r="V1353" i="1"/>
  <c r="W1353" i="1"/>
  <c r="X1353" i="1"/>
  <c r="Y1353" i="1"/>
  <c r="Z1353" i="1"/>
  <c r="AA1353" i="1"/>
  <c r="P1354" i="1"/>
  <c r="Q1354" i="1"/>
  <c r="R1354" i="1"/>
  <c r="S1354" i="1"/>
  <c r="T1354" i="1"/>
  <c r="U1354" i="1"/>
  <c r="V1354" i="1"/>
  <c r="W1354" i="1"/>
  <c r="X1354" i="1"/>
  <c r="Y1354" i="1"/>
  <c r="Z1354" i="1"/>
  <c r="AA1354" i="1"/>
  <c r="P1355" i="1"/>
  <c r="Q1355" i="1"/>
  <c r="R1355" i="1"/>
  <c r="S1355" i="1"/>
  <c r="T1355" i="1"/>
  <c r="U1355" i="1"/>
  <c r="V1355" i="1"/>
  <c r="W1355" i="1"/>
  <c r="X1355" i="1"/>
  <c r="Y1355" i="1"/>
  <c r="Z1355" i="1"/>
  <c r="AA1355" i="1"/>
  <c r="P1356" i="1"/>
  <c r="Q1356" i="1"/>
  <c r="R1356" i="1"/>
  <c r="S1356" i="1"/>
  <c r="T1356" i="1"/>
  <c r="U1356" i="1"/>
  <c r="V1356" i="1"/>
  <c r="W1356" i="1"/>
  <c r="X1356" i="1"/>
  <c r="Y1356" i="1"/>
  <c r="Z1356" i="1"/>
  <c r="AA1356" i="1"/>
  <c r="P1357" i="1"/>
  <c r="Q1357" i="1"/>
  <c r="R1357" i="1"/>
  <c r="S1357" i="1"/>
  <c r="T1357" i="1"/>
  <c r="U1357" i="1"/>
  <c r="V1357" i="1"/>
  <c r="W1357" i="1"/>
  <c r="X1357" i="1"/>
  <c r="Y1357" i="1"/>
  <c r="Z1357" i="1"/>
  <c r="AA1357" i="1"/>
  <c r="P1358" i="1"/>
  <c r="Q1358" i="1"/>
  <c r="R1358" i="1"/>
  <c r="S1358" i="1"/>
  <c r="T1358" i="1"/>
  <c r="U1358" i="1"/>
  <c r="V1358" i="1"/>
  <c r="W1358" i="1"/>
  <c r="X1358" i="1"/>
  <c r="Y1358" i="1"/>
  <c r="Z1358" i="1"/>
  <c r="AA1358" i="1"/>
  <c r="P1359" i="1"/>
  <c r="Q1359" i="1"/>
  <c r="R1359" i="1"/>
  <c r="S1359" i="1"/>
  <c r="T1359" i="1"/>
  <c r="U1359" i="1"/>
  <c r="V1359" i="1"/>
  <c r="W1359" i="1"/>
  <c r="X1359" i="1"/>
  <c r="Y1359" i="1"/>
  <c r="Z1359" i="1"/>
  <c r="AA1359" i="1"/>
  <c r="P1360" i="1"/>
  <c r="Q1360" i="1"/>
  <c r="R1360" i="1"/>
  <c r="S1360" i="1"/>
  <c r="T1360" i="1"/>
  <c r="U1360" i="1"/>
  <c r="V1360" i="1"/>
  <c r="W1360" i="1"/>
  <c r="X1360" i="1"/>
  <c r="Y1360" i="1"/>
  <c r="Z1360" i="1"/>
  <c r="AA1360" i="1"/>
  <c r="P1361" i="1"/>
  <c r="Q1361" i="1"/>
  <c r="R1361" i="1"/>
  <c r="S1361" i="1"/>
  <c r="T1361" i="1"/>
  <c r="U1361" i="1"/>
  <c r="V1361" i="1"/>
  <c r="W1361" i="1"/>
  <c r="X1361" i="1"/>
  <c r="Y1361" i="1"/>
  <c r="Z1361" i="1"/>
  <c r="AA1361" i="1"/>
  <c r="P1362" i="1"/>
  <c r="Q1362" i="1"/>
  <c r="R1362" i="1"/>
  <c r="S1362" i="1"/>
  <c r="T1362" i="1"/>
  <c r="U1362" i="1"/>
  <c r="V1362" i="1"/>
  <c r="W1362" i="1"/>
  <c r="X1362" i="1"/>
  <c r="Y1362" i="1"/>
  <c r="Z1362" i="1"/>
  <c r="AA1362" i="1"/>
  <c r="P1363" i="1"/>
  <c r="Q1363" i="1"/>
  <c r="R1363" i="1"/>
  <c r="S1363" i="1"/>
  <c r="T1363" i="1"/>
  <c r="U1363" i="1"/>
  <c r="V1363" i="1"/>
  <c r="W1363" i="1"/>
  <c r="X1363" i="1"/>
  <c r="Y1363" i="1"/>
  <c r="Z1363" i="1"/>
  <c r="AA1363" i="1"/>
  <c r="P1364" i="1"/>
  <c r="Q1364" i="1"/>
  <c r="R1364" i="1"/>
  <c r="S1364" i="1"/>
  <c r="T1364" i="1"/>
  <c r="U1364" i="1"/>
  <c r="V1364" i="1"/>
  <c r="W1364" i="1"/>
  <c r="X1364" i="1"/>
  <c r="Y1364" i="1"/>
  <c r="Z1364" i="1"/>
  <c r="AA1364" i="1"/>
  <c r="P1365" i="1"/>
  <c r="Q1365" i="1"/>
  <c r="R1365" i="1"/>
  <c r="S1365" i="1"/>
  <c r="T1365" i="1"/>
  <c r="U1365" i="1"/>
  <c r="V1365" i="1"/>
  <c r="W1365" i="1"/>
  <c r="X1365" i="1"/>
  <c r="Y1365" i="1"/>
  <c r="Z1365" i="1"/>
  <c r="AA1365" i="1"/>
  <c r="P1366" i="1"/>
  <c r="Q1366" i="1"/>
  <c r="R1366" i="1"/>
  <c r="S1366" i="1"/>
  <c r="T1366" i="1"/>
  <c r="U1366" i="1"/>
  <c r="V1366" i="1"/>
  <c r="W1366" i="1"/>
  <c r="X1366" i="1"/>
  <c r="Y1366" i="1"/>
  <c r="Z1366" i="1"/>
  <c r="AA1366" i="1"/>
  <c r="P1367" i="1"/>
  <c r="Q1367" i="1"/>
  <c r="R1367" i="1"/>
  <c r="S1367" i="1"/>
  <c r="T1367" i="1"/>
  <c r="U1367" i="1"/>
  <c r="V1367" i="1"/>
  <c r="W1367" i="1"/>
  <c r="X1367" i="1"/>
  <c r="Y1367" i="1"/>
  <c r="Z1367" i="1"/>
  <c r="AA1367" i="1"/>
  <c r="P1368" i="1"/>
  <c r="Q1368" i="1"/>
  <c r="R1368" i="1"/>
  <c r="S1368" i="1"/>
  <c r="T1368" i="1"/>
  <c r="U1368" i="1"/>
  <c r="V1368" i="1"/>
  <c r="W1368" i="1"/>
  <c r="X1368" i="1"/>
  <c r="Y1368" i="1"/>
  <c r="Z1368" i="1"/>
  <c r="AA1368" i="1"/>
  <c r="P1369" i="1"/>
  <c r="Q1369" i="1"/>
  <c r="R1369" i="1"/>
  <c r="S1369" i="1"/>
  <c r="T1369" i="1"/>
  <c r="U1369" i="1"/>
  <c r="V1369" i="1"/>
  <c r="W1369" i="1"/>
  <c r="X1369" i="1"/>
  <c r="Y1369" i="1"/>
  <c r="Z1369" i="1"/>
  <c r="AA1369" i="1"/>
  <c r="P1370" i="1"/>
  <c r="Q1370" i="1"/>
  <c r="R1370" i="1"/>
  <c r="S1370" i="1"/>
  <c r="T1370" i="1"/>
  <c r="U1370" i="1"/>
  <c r="V1370" i="1"/>
  <c r="W1370" i="1"/>
  <c r="X1370" i="1"/>
  <c r="Y1370" i="1"/>
  <c r="Z1370" i="1"/>
  <c r="AA1370" i="1"/>
  <c r="P1371" i="1"/>
  <c r="Q1371" i="1"/>
  <c r="R1371" i="1"/>
  <c r="S1371" i="1"/>
  <c r="T1371" i="1"/>
  <c r="U1371" i="1"/>
  <c r="V1371" i="1"/>
  <c r="W1371" i="1"/>
  <c r="X1371" i="1"/>
  <c r="Y1371" i="1"/>
  <c r="Z1371" i="1"/>
  <c r="AA1371" i="1"/>
  <c r="P1372" i="1"/>
  <c r="Q1372" i="1"/>
  <c r="R1372" i="1"/>
  <c r="S1372" i="1"/>
  <c r="T1372" i="1"/>
  <c r="U1372" i="1"/>
  <c r="V1372" i="1"/>
  <c r="W1372" i="1"/>
  <c r="X1372" i="1"/>
  <c r="Y1372" i="1"/>
  <c r="Z1372" i="1"/>
  <c r="AA1372" i="1"/>
  <c r="P1373" i="1"/>
  <c r="Q1373" i="1"/>
  <c r="R1373" i="1"/>
  <c r="S1373" i="1"/>
  <c r="T1373" i="1"/>
  <c r="U1373" i="1"/>
  <c r="V1373" i="1"/>
  <c r="W1373" i="1"/>
  <c r="X1373" i="1"/>
  <c r="Y1373" i="1"/>
  <c r="Z1373" i="1"/>
  <c r="AA1373" i="1"/>
  <c r="P1374" i="1"/>
  <c r="Q1374" i="1"/>
  <c r="R1374" i="1"/>
  <c r="S1374" i="1"/>
  <c r="T1374" i="1"/>
  <c r="U1374" i="1"/>
  <c r="V1374" i="1"/>
  <c r="W1374" i="1"/>
  <c r="X1374" i="1"/>
  <c r="Y1374" i="1"/>
  <c r="Z1374" i="1"/>
  <c r="AA1374" i="1"/>
  <c r="P1375" i="1"/>
  <c r="Q1375" i="1"/>
  <c r="R1375" i="1"/>
  <c r="S1375" i="1"/>
  <c r="T1375" i="1"/>
  <c r="U1375" i="1"/>
  <c r="V1375" i="1"/>
  <c r="W1375" i="1"/>
  <c r="X1375" i="1"/>
  <c r="Y1375" i="1"/>
  <c r="Z1375" i="1"/>
  <c r="AA1375" i="1"/>
  <c r="P1376" i="1"/>
  <c r="Q1376" i="1"/>
  <c r="R1376" i="1"/>
  <c r="S1376" i="1"/>
  <c r="T1376" i="1"/>
  <c r="U1376" i="1"/>
  <c r="V1376" i="1"/>
  <c r="W1376" i="1"/>
  <c r="X1376" i="1"/>
  <c r="Y1376" i="1"/>
  <c r="Z1376" i="1"/>
  <c r="AA1376" i="1"/>
  <c r="P1377" i="1"/>
  <c r="Q1377" i="1"/>
  <c r="R1377" i="1"/>
  <c r="S1377" i="1"/>
  <c r="T1377" i="1"/>
  <c r="U1377" i="1"/>
  <c r="V1377" i="1"/>
  <c r="W1377" i="1"/>
  <c r="X1377" i="1"/>
  <c r="Y1377" i="1"/>
  <c r="Z1377" i="1"/>
  <c r="AA1377" i="1"/>
  <c r="P1378" i="1"/>
  <c r="Q1378" i="1"/>
  <c r="R1378" i="1"/>
  <c r="S1378" i="1"/>
  <c r="T1378" i="1"/>
  <c r="U1378" i="1"/>
  <c r="V1378" i="1"/>
  <c r="W1378" i="1"/>
  <c r="X1378" i="1"/>
  <c r="Y1378" i="1"/>
  <c r="Z1378" i="1"/>
  <c r="AA1378" i="1"/>
  <c r="P1379" i="1"/>
  <c r="Q1379" i="1"/>
  <c r="R1379" i="1"/>
  <c r="S1379" i="1"/>
  <c r="T1379" i="1"/>
  <c r="U1379" i="1"/>
  <c r="V1379" i="1"/>
  <c r="W1379" i="1"/>
  <c r="X1379" i="1"/>
  <c r="Y1379" i="1"/>
  <c r="Z1379" i="1"/>
  <c r="AA1379" i="1"/>
  <c r="P1380" i="1"/>
  <c r="Q1380" i="1"/>
  <c r="R1380" i="1"/>
  <c r="S1380" i="1"/>
  <c r="T1380" i="1"/>
  <c r="U1380" i="1"/>
  <c r="V1380" i="1"/>
  <c r="W1380" i="1"/>
  <c r="X1380" i="1"/>
  <c r="Y1380" i="1"/>
  <c r="Z1380" i="1"/>
  <c r="AA1380" i="1"/>
  <c r="P1381" i="1"/>
  <c r="Q1381" i="1"/>
  <c r="R1381" i="1"/>
  <c r="S1381" i="1"/>
  <c r="T1381" i="1"/>
  <c r="U1381" i="1"/>
  <c r="V1381" i="1"/>
  <c r="W1381" i="1"/>
  <c r="X1381" i="1"/>
  <c r="Y1381" i="1"/>
  <c r="Z1381" i="1"/>
  <c r="AA1381" i="1"/>
  <c r="P1382" i="1"/>
  <c r="Q1382" i="1"/>
  <c r="R1382" i="1"/>
  <c r="S1382" i="1"/>
  <c r="T1382" i="1"/>
  <c r="U1382" i="1"/>
  <c r="V1382" i="1"/>
  <c r="W1382" i="1"/>
  <c r="X1382" i="1"/>
  <c r="Y1382" i="1"/>
  <c r="Z1382" i="1"/>
  <c r="AA1382" i="1"/>
  <c r="P1383" i="1"/>
  <c r="Q1383" i="1"/>
  <c r="R1383" i="1"/>
  <c r="S1383" i="1"/>
  <c r="T1383" i="1"/>
  <c r="U1383" i="1"/>
  <c r="V1383" i="1"/>
  <c r="W1383" i="1"/>
  <c r="X1383" i="1"/>
  <c r="Y1383" i="1"/>
  <c r="Z1383" i="1"/>
  <c r="AA1383" i="1"/>
  <c r="P1384" i="1"/>
  <c r="Q1384" i="1"/>
  <c r="R1384" i="1"/>
  <c r="S1384" i="1"/>
  <c r="T1384" i="1"/>
  <c r="U1384" i="1"/>
  <c r="V1384" i="1"/>
  <c r="W1384" i="1"/>
  <c r="X1384" i="1"/>
  <c r="Y1384" i="1"/>
  <c r="Z1384" i="1"/>
  <c r="AA1384" i="1"/>
  <c r="P1385" i="1"/>
  <c r="Q1385" i="1"/>
  <c r="R1385" i="1"/>
  <c r="S1385" i="1"/>
  <c r="T1385" i="1"/>
  <c r="U1385" i="1"/>
  <c r="V1385" i="1"/>
  <c r="W1385" i="1"/>
  <c r="X1385" i="1"/>
  <c r="Y1385" i="1"/>
  <c r="Z1385" i="1"/>
  <c r="AA1385" i="1"/>
  <c r="P1386" i="1"/>
  <c r="Q1386" i="1"/>
  <c r="R1386" i="1"/>
  <c r="S1386" i="1"/>
  <c r="T1386" i="1"/>
  <c r="U1386" i="1"/>
  <c r="V1386" i="1"/>
  <c r="W1386" i="1"/>
  <c r="X1386" i="1"/>
  <c r="Y1386" i="1"/>
  <c r="Z1386" i="1"/>
  <c r="AA1386" i="1"/>
  <c r="P1387" i="1"/>
  <c r="Q1387" i="1"/>
  <c r="R1387" i="1"/>
  <c r="S1387" i="1"/>
  <c r="T1387" i="1"/>
  <c r="U1387" i="1"/>
  <c r="V1387" i="1"/>
  <c r="W1387" i="1"/>
  <c r="X1387" i="1"/>
  <c r="Y1387" i="1"/>
  <c r="Z1387" i="1"/>
  <c r="AA1387" i="1"/>
  <c r="P1388" i="1"/>
  <c r="Q1388" i="1"/>
  <c r="R1388" i="1"/>
  <c r="S1388" i="1"/>
  <c r="T1388" i="1"/>
  <c r="U1388" i="1"/>
  <c r="V1388" i="1"/>
  <c r="W1388" i="1"/>
  <c r="X1388" i="1"/>
  <c r="Y1388" i="1"/>
  <c r="Z1388" i="1"/>
  <c r="AA1388" i="1"/>
  <c r="P1389" i="1"/>
  <c r="Q1389" i="1"/>
  <c r="R1389" i="1"/>
  <c r="S1389" i="1"/>
  <c r="T1389" i="1"/>
  <c r="U1389" i="1"/>
  <c r="V1389" i="1"/>
  <c r="W1389" i="1"/>
  <c r="X1389" i="1"/>
  <c r="Y1389" i="1"/>
  <c r="Z1389" i="1"/>
  <c r="AA1389" i="1"/>
  <c r="P1390" i="1"/>
  <c r="Q1390" i="1"/>
  <c r="R1390" i="1"/>
  <c r="S1390" i="1"/>
  <c r="T1390" i="1"/>
  <c r="U1390" i="1"/>
  <c r="V1390" i="1"/>
  <c r="W1390" i="1"/>
  <c r="X1390" i="1"/>
  <c r="Y1390" i="1"/>
  <c r="Z1390" i="1"/>
  <c r="AA1390" i="1"/>
  <c r="P1391" i="1"/>
  <c r="Q1391" i="1"/>
  <c r="R1391" i="1"/>
  <c r="S1391" i="1"/>
  <c r="T1391" i="1"/>
  <c r="U1391" i="1"/>
  <c r="V1391" i="1"/>
  <c r="W1391" i="1"/>
  <c r="X1391" i="1"/>
  <c r="Y1391" i="1"/>
  <c r="Z1391" i="1"/>
  <c r="AA1391" i="1"/>
  <c r="P1392" i="1"/>
  <c r="Q1392" i="1"/>
  <c r="R1392" i="1"/>
  <c r="S1392" i="1"/>
  <c r="T1392" i="1"/>
  <c r="U1392" i="1"/>
  <c r="V1392" i="1"/>
  <c r="W1392" i="1"/>
  <c r="X1392" i="1"/>
  <c r="Y1392" i="1"/>
  <c r="Z1392" i="1"/>
  <c r="AA1392" i="1"/>
  <c r="P1393" i="1"/>
  <c r="Q1393" i="1"/>
  <c r="R1393" i="1"/>
  <c r="S1393" i="1"/>
  <c r="T1393" i="1"/>
  <c r="U1393" i="1"/>
  <c r="V1393" i="1"/>
  <c r="W1393" i="1"/>
  <c r="X1393" i="1"/>
  <c r="Y1393" i="1"/>
  <c r="Z1393" i="1"/>
  <c r="AA1393" i="1"/>
  <c r="P1394" i="1"/>
  <c r="Q1394" i="1"/>
  <c r="R1394" i="1"/>
  <c r="S1394" i="1"/>
  <c r="T1394" i="1"/>
  <c r="U1394" i="1"/>
  <c r="V1394" i="1"/>
  <c r="W1394" i="1"/>
  <c r="X1394" i="1"/>
  <c r="Y1394" i="1"/>
  <c r="Z1394" i="1"/>
  <c r="AA1394" i="1"/>
  <c r="P1395" i="1"/>
  <c r="Q1395" i="1"/>
  <c r="R1395" i="1"/>
  <c r="S1395" i="1"/>
  <c r="T1395" i="1"/>
  <c r="U1395" i="1"/>
  <c r="V1395" i="1"/>
  <c r="W1395" i="1"/>
  <c r="X1395" i="1"/>
  <c r="Y1395" i="1"/>
  <c r="Z1395" i="1"/>
  <c r="AA1395" i="1"/>
  <c r="P1396" i="1"/>
  <c r="Q1396" i="1"/>
  <c r="R1396" i="1"/>
  <c r="S1396" i="1"/>
  <c r="T1396" i="1"/>
  <c r="U1396" i="1"/>
  <c r="V1396" i="1"/>
  <c r="W1396" i="1"/>
  <c r="X1396" i="1"/>
  <c r="Y1396" i="1"/>
  <c r="Z1396" i="1"/>
  <c r="AA1396" i="1"/>
  <c r="P1397" i="1"/>
  <c r="Q1397" i="1"/>
  <c r="R1397" i="1"/>
  <c r="S1397" i="1"/>
  <c r="T1397" i="1"/>
  <c r="U1397" i="1"/>
  <c r="V1397" i="1"/>
  <c r="W1397" i="1"/>
  <c r="X1397" i="1"/>
  <c r="Y1397" i="1"/>
  <c r="Z1397" i="1"/>
  <c r="AA1397" i="1"/>
  <c r="P1398" i="1"/>
  <c r="Q1398" i="1"/>
  <c r="R1398" i="1"/>
  <c r="S1398" i="1"/>
  <c r="T1398" i="1"/>
  <c r="U1398" i="1"/>
  <c r="V1398" i="1"/>
  <c r="W1398" i="1"/>
  <c r="X1398" i="1"/>
  <c r="Y1398" i="1"/>
  <c r="Z1398" i="1"/>
  <c r="AA1398" i="1"/>
  <c r="P1399" i="1"/>
  <c r="Q1399" i="1"/>
  <c r="R1399" i="1"/>
  <c r="S1399" i="1"/>
  <c r="T1399" i="1"/>
  <c r="U1399" i="1"/>
  <c r="V1399" i="1"/>
  <c r="W1399" i="1"/>
  <c r="X1399" i="1"/>
  <c r="Y1399" i="1"/>
  <c r="Z1399" i="1"/>
  <c r="AA1399" i="1"/>
  <c r="P1400" i="1"/>
  <c r="Q1400" i="1"/>
  <c r="R1400" i="1"/>
  <c r="S1400" i="1"/>
  <c r="T1400" i="1"/>
  <c r="U1400" i="1"/>
  <c r="V1400" i="1"/>
  <c r="W1400" i="1"/>
  <c r="X1400" i="1"/>
  <c r="Y1400" i="1"/>
  <c r="Z1400" i="1"/>
  <c r="AA1400" i="1"/>
  <c r="P1401" i="1"/>
  <c r="Q1401" i="1"/>
  <c r="R1401" i="1"/>
  <c r="S1401" i="1"/>
  <c r="T1401" i="1"/>
  <c r="U1401" i="1"/>
  <c r="V1401" i="1"/>
  <c r="W1401" i="1"/>
  <c r="X1401" i="1"/>
  <c r="Y1401" i="1"/>
  <c r="Z1401" i="1"/>
  <c r="AA1401" i="1"/>
  <c r="P1402" i="1"/>
  <c r="Q1402" i="1"/>
  <c r="R1402" i="1"/>
  <c r="S1402" i="1"/>
  <c r="T1402" i="1"/>
  <c r="U1402" i="1"/>
  <c r="V1402" i="1"/>
  <c r="W1402" i="1"/>
  <c r="X1402" i="1"/>
  <c r="Y1402" i="1"/>
  <c r="Z1402" i="1"/>
  <c r="AA1402" i="1"/>
  <c r="P1403" i="1"/>
  <c r="Q1403" i="1"/>
  <c r="R1403" i="1"/>
  <c r="S1403" i="1"/>
  <c r="T1403" i="1"/>
  <c r="U1403" i="1"/>
  <c r="V1403" i="1"/>
  <c r="W1403" i="1"/>
  <c r="X1403" i="1"/>
  <c r="Y1403" i="1"/>
  <c r="Z1403" i="1"/>
  <c r="AA1403" i="1"/>
  <c r="P1404" i="1"/>
  <c r="Q1404" i="1"/>
  <c r="R1404" i="1"/>
  <c r="S1404" i="1"/>
  <c r="T1404" i="1"/>
  <c r="U1404" i="1"/>
  <c r="V1404" i="1"/>
  <c r="W1404" i="1"/>
  <c r="X1404" i="1"/>
  <c r="Y1404" i="1"/>
  <c r="Z1404" i="1"/>
  <c r="AA1404" i="1"/>
  <c r="P1405" i="1"/>
  <c r="Q1405" i="1"/>
  <c r="R1405" i="1"/>
  <c r="S1405" i="1"/>
  <c r="T1405" i="1"/>
  <c r="U1405" i="1"/>
  <c r="V1405" i="1"/>
  <c r="W1405" i="1"/>
  <c r="X1405" i="1"/>
  <c r="Y1405" i="1"/>
  <c r="Z1405" i="1"/>
  <c r="AA1405" i="1"/>
  <c r="P1406" i="1"/>
  <c r="Q1406" i="1"/>
  <c r="R1406" i="1"/>
  <c r="S1406" i="1"/>
  <c r="T1406" i="1"/>
  <c r="U1406" i="1"/>
  <c r="V1406" i="1"/>
  <c r="W1406" i="1"/>
  <c r="X1406" i="1"/>
  <c r="Y1406" i="1"/>
  <c r="Z1406" i="1"/>
  <c r="AA1406" i="1"/>
  <c r="P1407" i="1"/>
  <c r="Q1407" i="1"/>
  <c r="R1407" i="1"/>
  <c r="S1407" i="1"/>
  <c r="T1407" i="1"/>
  <c r="U1407" i="1"/>
  <c r="V1407" i="1"/>
  <c r="W1407" i="1"/>
  <c r="X1407" i="1"/>
  <c r="Y1407" i="1"/>
  <c r="Z1407" i="1"/>
  <c r="AA1407" i="1"/>
  <c r="P1408" i="1"/>
  <c r="Q1408" i="1"/>
  <c r="R1408" i="1"/>
  <c r="S1408" i="1"/>
  <c r="T1408" i="1"/>
  <c r="U1408" i="1"/>
  <c r="V1408" i="1"/>
  <c r="W1408" i="1"/>
  <c r="X1408" i="1"/>
  <c r="Y1408" i="1"/>
  <c r="Z1408" i="1"/>
  <c r="AA1408" i="1"/>
  <c r="P1409" i="1"/>
  <c r="Q1409" i="1"/>
  <c r="R1409" i="1"/>
  <c r="S1409" i="1"/>
  <c r="T1409" i="1"/>
  <c r="U1409" i="1"/>
  <c r="V1409" i="1"/>
  <c r="W1409" i="1"/>
  <c r="X1409" i="1"/>
  <c r="Y1409" i="1"/>
  <c r="Z1409" i="1"/>
  <c r="AA1409" i="1"/>
  <c r="P1410" i="1"/>
  <c r="Q1410" i="1"/>
  <c r="R1410" i="1"/>
  <c r="S1410" i="1"/>
  <c r="T1410" i="1"/>
  <c r="U1410" i="1"/>
  <c r="V1410" i="1"/>
  <c r="W1410" i="1"/>
  <c r="X1410" i="1"/>
  <c r="Y1410" i="1"/>
  <c r="Z1410" i="1"/>
  <c r="AA1410" i="1"/>
  <c r="P1411" i="1"/>
  <c r="Q1411" i="1"/>
  <c r="R1411" i="1"/>
  <c r="S1411" i="1"/>
  <c r="T1411" i="1"/>
  <c r="U1411" i="1"/>
  <c r="V1411" i="1"/>
  <c r="W1411" i="1"/>
  <c r="X1411" i="1"/>
  <c r="Y1411" i="1"/>
  <c r="Z1411" i="1"/>
  <c r="AA1411" i="1"/>
  <c r="P1412" i="1"/>
  <c r="Q1412" i="1"/>
  <c r="R1412" i="1"/>
  <c r="S1412" i="1"/>
  <c r="T1412" i="1"/>
  <c r="U1412" i="1"/>
  <c r="V1412" i="1"/>
  <c r="W1412" i="1"/>
  <c r="X1412" i="1"/>
  <c r="Y1412" i="1"/>
  <c r="Z1412" i="1"/>
  <c r="AA1412" i="1"/>
  <c r="P1413" i="1"/>
  <c r="Q1413" i="1"/>
  <c r="R1413" i="1"/>
  <c r="S1413" i="1"/>
  <c r="T1413" i="1"/>
  <c r="U1413" i="1"/>
  <c r="V1413" i="1"/>
  <c r="W1413" i="1"/>
  <c r="X1413" i="1"/>
  <c r="Y1413" i="1"/>
  <c r="Z1413" i="1"/>
  <c r="AA1413" i="1"/>
  <c r="P1414" i="1"/>
  <c r="Q1414" i="1"/>
  <c r="R1414" i="1"/>
  <c r="S1414" i="1"/>
  <c r="T1414" i="1"/>
  <c r="U1414" i="1"/>
  <c r="V1414" i="1"/>
  <c r="W1414" i="1"/>
  <c r="X1414" i="1"/>
  <c r="Y1414" i="1"/>
  <c r="Z1414" i="1"/>
  <c r="AA1414" i="1"/>
  <c r="P1415" i="1"/>
  <c r="Q1415" i="1"/>
  <c r="R1415" i="1"/>
  <c r="S1415" i="1"/>
  <c r="T1415" i="1"/>
  <c r="U1415" i="1"/>
  <c r="V1415" i="1"/>
  <c r="W1415" i="1"/>
  <c r="X1415" i="1"/>
  <c r="Y1415" i="1"/>
  <c r="Z1415" i="1"/>
  <c r="AA1415" i="1"/>
  <c r="P1416" i="1"/>
  <c r="Q1416" i="1"/>
  <c r="R1416" i="1"/>
  <c r="S1416" i="1"/>
  <c r="T1416" i="1"/>
  <c r="U1416" i="1"/>
  <c r="V1416" i="1"/>
  <c r="W1416" i="1"/>
  <c r="X1416" i="1"/>
  <c r="Y1416" i="1"/>
  <c r="Z1416" i="1"/>
  <c r="AA1416" i="1"/>
  <c r="P1417" i="1"/>
  <c r="Q1417" i="1"/>
  <c r="R1417" i="1"/>
  <c r="S1417" i="1"/>
  <c r="T1417" i="1"/>
  <c r="U1417" i="1"/>
  <c r="V1417" i="1"/>
  <c r="W1417" i="1"/>
  <c r="X1417" i="1"/>
  <c r="Y1417" i="1"/>
  <c r="Z1417" i="1"/>
  <c r="AA1417" i="1"/>
  <c r="P1418" i="1"/>
  <c r="Q1418" i="1"/>
  <c r="R1418" i="1"/>
  <c r="S1418" i="1"/>
  <c r="T1418" i="1"/>
  <c r="U1418" i="1"/>
  <c r="V1418" i="1"/>
  <c r="W1418" i="1"/>
  <c r="X1418" i="1"/>
  <c r="Y1418" i="1"/>
  <c r="Z1418" i="1"/>
  <c r="AA1418" i="1"/>
  <c r="P1419" i="1"/>
  <c r="Q1419" i="1"/>
  <c r="R1419" i="1"/>
  <c r="S1419" i="1"/>
  <c r="T1419" i="1"/>
  <c r="U1419" i="1"/>
  <c r="V1419" i="1"/>
  <c r="W1419" i="1"/>
  <c r="X1419" i="1"/>
  <c r="Y1419" i="1"/>
  <c r="Z1419" i="1"/>
  <c r="AA1419" i="1"/>
  <c r="P1420" i="1"/>
  <c r="Q1420" i="1"/>
  <c r="R1420" i="1"/>
  <c r="S1420" i="1"/>
  <c r="T1420" i="1"/>
  <c r="U1420" i="1"/>
  <c r="V1420" i="1"/>
  <c r="W1420" i="1"/>
  <c r="X1420" i="1"/>
  <c r="Y1420" i="1"/>
  <c r="Z1420" i="1"/>
  <c r="AA1420" i="1"/>
  <c r="P1421" i="1"/>
  <c r="Q1421" i="1"/>
  <c r="R1421" i="1"/>
  <c r="S1421" i="1"/>
  <c r="T1421" i="1"/>
  <c r="U1421" i="1"/>
  <c r="V1421" i="1"/>
  <c r="W1421" i="1"/>
  <c r="X1421" i="1"/>
  <c r="Y1421" i="1"/>
  <c r="Z1421" i="1"/>
  <c r="AA1421" i="1"/>
  <c r="P1422" i="1"/>
  <c r="Q1422" i="1"/>
  <c r="R1422" i="1"/>
  <c r="S1422" i="1"/>
  <c r="T1422" i="1"/>
  <c r="U1422" i="1"/>
  <c r="V1422" i="1"/>
  <c r="W1422" i="1"/>
  <c r="X1422" i="1"/>
  <c r="Y1422" i="1"/>
  <c r="Z1422" i="1"/>
  <c r="AA1422" i="1"/>
  <c r="P1423" i="1"/>
  <c r="Q1423" i="1"/>
  <c r="R1423" i="1"/>
  <c r="S1423" i="1"/>
  <c r="T1423" i="1"/>
  <c r="U1423" i="1"/>
  <c r="V1423" i="1"/>
  <c r="W1423" i="1"/>
  <c r="X1423" i="1"/>
  <c r="Y1423" i="1"/>
  <c r="Z1423" i="1"/>
  <c r="AA1423" i="1"/>
  <c r="P1424" i="1"/>
  <c r="Q1424" i="1"/>
  <c r="R1424" i="1"/>
  <c r="S1424" i="1"/>
  <c r="T1424" i="1"/>
  <c r="U1424" i="1"/>
  <c r="V1424" i="1"/>
  <c r="W1424" i="1"/>
  <c r="X1424" i="1"/>
  <c r="Y1424" i="1"/>
  <c r="Z1424" i="1"/>
  <c r="AA1424" i="1"/>
  <c r="P1425" i="1"/>
  <c r="Q1425" i="1"/>
  <c r="R1425" i="1"/>
  <c r="S1425" i="1"/>
  <c r="T1425" i="1"/>
  <c r="U1425" i="1"/>
  <c r="V1425" i="1"/>
  <c r="W1425" i="1"/>
  <c r="X1425" i="1"/>
  <c r="Y1425" i="1"/>
  <c r="Z1425" i="1"/>
  <c r="AA1425" i="1"/>
  <c r="P1426" i="1"/>
  <c r="Q1426" i="1"/>
  <c r="R1426" i="1"/>
  <c r="S1426" i="1"/>
  <c r="T1426" i="1"/>
  <c r="U1426" i="1"/>
  <c r="V1426" i="1"/>
  <c r="W1426" i="1"/>
  <c r="X1426" i="1"/>
  <c r="Y1426" i="1"/>
  <c r="Z1426" i="1"/>
  <c r="AA1426" i="1"/>
  <c r="P1427" i="1"/>
  <c r="Q1427" i="1"/>
  <c r="R1427" i="1"/>
  <c r="S1427" i="1"/>
  <c r="T1427" i="1"/>
  <c r="U1427" i="1"/>
  <c r="V1427" i="1"/>
  <c r="W1427" i="1"/>
  <c r="X1427" i="1"/>
  <c r="Y1427" i="1"/>
  <c r="Z1427" i="1"/>
  <c r="AA1427" i="1"/>
  <c r="P1428" i="1"/>
  <c r="Q1428" i="1"/>
  <c r="R1428" i="1"/>
  <c r="S1428" i="1"/>
  <c r="T1428" i="1"/>
  <c r="U1428" i="1"/>
  <c r="V1428" i="1"/>
  <c r="W1428" i="1"/>
  <c r="X1428" i="1"/>
  <c r="Y1428" i="1"/>
  <c r="Z1428" i="1"/>
  <c r="AA1428" i="1"/>
  <c r="P1429" i="1"/>
  <c r="Q1429" i="1"/>
  <c r="R1429" i="1"/>
  <c r="S1429" i="1"/>
  <c r="T1429" i="1"/>
  <c r="U1429" i="1"/>
  <c r="V1429" i="1"/>
  <c r="W1429" i="1"/>
  <c r="X1429" i="1"/>
  <c r="Y1429" i="1"/>
  <c r="Z1429" i="1"/>
  <c r="AA1429" i="1"/>
  <c r="P1430" i="1"/>
  <c r="Q1430" i="1"/>
  <c r="R1430" i="1"/>
  <c r="S1430" i="1"/>
  <c r="T1430" i="1"/>
  <c r="U1430" i="1"/>
  <c r="V1430" i="1"/>
  <c r="W1430" i="1"/>
  <c r="X1430" i="1"/>
  <c r="Y1430" i="1"/>
  <c r="Z1430" i="1"/>
  <c r="AA1430" i="1"/>
  <c r="P1431" i="1"/>
  <c r="Q1431" i="1"/>
  <c r="R1431" i="1"/>
  <c r="S1431" i="1"/>
  <c r="T1431" i="1"/>
  <c r="U1431" i="1"/>
  <c r="V1431" i="1"/>
  <c r="W1431" i="1"/>
  <c r="X1431" i="1"/>
  <c r="Y1431" i="1"/>
  <c r="Z1431" i="1"/>
  <c r="AA1431" i="1"/>
  <c r="P1432" i="1"/>
  <c r="Q1432" i="1"/>
  <c r="R1432" i="1"/>
  <c r="S1432" i="1"/>
  <c r="T1432" i="1"/>
  <c r="U1432" i="1"/>
  <c r="V1432" i="1"/>
  <c r="W1432" i="1"/>
  <c r="X1432" i="1"/>
  <c r="Y1432" i="1"/>
  <c r="Z1432" i="1"/>
  <c r="AA1432" i="1"/>
  <c r="P1433" i="1"/>
  <c r="Q1433" i="1"/>
  <c r="R1433" i="1"/>
  <c r="S1433" i="1"/>
  <c r="T1433" i="1"/>
  <c r="U1433" i="1"/>
  <c r="V1433" i="1"/>
  <c r="W1433" i="1"/>
  <c r="X1433" i="1"/>
  <c r="Y1433" i="1"/>
  <c r="Z1433" i="1"/>
  <c r="AA1433" i="1"/>
  <c r="P1434" i="1"/>
  <c r="Q1434" i="1"/>
  <c r="R1434" i="1"/>
  <c r="S1434" i="1"/>
  <c r="T1434" i="1"/>
  <c r="U1434" i="1"/>
  <c r="V1434" i="1"/>
  <c r="W1434" i="1"/>
  <c r="X1434" i="1"/>
  <c r="Y1434" i="1"/>
  <c r="Z1434" i="1"/>
  <c r="AA1434" i="1"/>
  <c r="P1435" i="1"/>
  <c r="Q1435" i="1"/>
  <c r="R1435" i="1"/>
  <c r="S1435" i="1"/>
  <c r="T1435" i="1"/>
  <c r="U1435" i="1"/>
  <c r="V1435" i="1"/>
  <c r="W1435" i="1"/>
  <c r="X1435" i="1"/>
  <c r="Y1435" i="1"/>
  <c r="Z1435" i="1"/>
  <c r="AA1435" i="1"/>
  <c r="P1436" i="1"/>
  <c r="Q1436" i="1"/>
  <c r="R1436" i="1"/>
  <c r="S1436" i="1"/>
  <c r="T1436" i="1"/>
  <c r="U1436" i="1"/>
  <c r="V1436" i="1"/>
  <c r="W1436" i="1"/>
  <c r="X1436" i="1"/>
  <c r="Y1436" i="1"/>
  <c r="Z1436" i="1"/>
  <c r="AA1436" i="1"/>
  <c r="P1437" i="1"/>
  <c r="Q1437" i="1"/>
  <c r="R1437" i="1"/>
  <c r="S1437" i="1"/>
  <c r="T1437" i="1"/>
  <c r="U1437" i="1"/>
  <c r="V1437" i="1"/>
  <c r="W1437" i="1"/>
  <c r="X1437" i="1"/>
  <c r="Y1437" i="1"/>
  <c r="Z1437" i="1"/>
  <c r="AA1437" i="1"/>
  <c r="P1438" i="1"/>
  <c r="Q1438" i="1"/>
  <c r="R1438" i="1"/>
  <c r="S1438" i="1"/>
  <c r="T1438" i="1"/>
  <c r="U1438" i="1"/>
  <c r="V1438" i="1"/>
  <c r="W1438" i="1"/>
  <c r="X1438" i="1"/>
  <c r="Y1438" i="1"/>
  <c r="Z1438" i="1"/>
  <c r="AA1438" i="1"/>
  <c r="P1439" i="1"/>
  <c r="Q1439" i="1"/>
  <c r="R1439" i="1"/>
  <c r="S1439" i="1"/>
  <c r="T1439" i="1"/>
  <c r="U1439" i="1"/>
  <c r="V1439" i="1"/>
  <c r="W1439" i="1"/>
  <c r="X1439" i="1"/>
  <c r="Y1439" i="1"/>
  <c r="Z1439" i="1"/>
  <c r="AA1439" i="1"/>
  <c r="P1440" i="1"/>
  <c r="Q1440" i="1"/>
  <c r="R1440" i="1"/>
  <c r="S1440" i="1"/>
  <c r="T1440" i="1"/>
  <c r="U1440" i="1"/>
  <c r="V1440" i="1"/>
  <c r="W1440" i="1"/>
  <c r="X1440" i="1"/>
  <c r="Y1440" i="1"/>
  <c r="Z1440" i="1"/>
  <c r="AA1440" i="1"/>
  <c r="P1441" i="1"/>
  <c r="Q1441" i="1"/>
  <c r="R1441" i="1"/>
  <c r="S1441" i="1"/>
  <c r="T1441" i="1"/>
  <c r="U1441" i="1"/>
  <c r="V1441" i="1"/>
  <c r="W1441" i="1"/>
  <c r="X1441" i="1"/>
  <c r="Y1441" i="1"/>
  <c r="Z1441" i="1"/>
  <c r="AA1441" i="1"/>
  <c r="P1442" i="1"/>
  <c r="Q1442" i="1"/>
  <c r="R1442" i="1"/>
  <c r="S1442" i="1"/>
  <c r="T1442" i="1"/>
  <c r="U1442" i="1"/>
  <c r="V1442" i="1"/>
  <c r="W1442" i="1"/>
  <c r="X1442" i="1"/>
  <c r="Y1442" i="1"/>
  <c r="Z1442" i="1"/>
  <c r="AA1442" i="1"/>
  <c r="P1443" i="1"/>
  <c r="Q1443" i="1"/>
  <c r="R1443" i="1"/>
  <c r="S1443" i="1"/>
  <c r="T1443" i="1"/>
  <c r="U1443" i="1"/>
  <c r="V1443" i="1"/>
  <c r="W1443" i="1"/>
  <c r="X1443" i="1"/>
  <c r="Y1443" i="1"/>
  <c r="Z1443" i="1"/>
  <c r="AA1443" i="1"/>
  <c r="P1444" i="1"/>
  <c r="Q1444" i="1"/>
  <c r="R1444" i="1"/>
  <c r="S1444" i="1"/>
  <c r="T1444" i="1"/>
  <c r="U1444" i="1"/>
  <c r="V1444" i="1"/>
  <c r="W1444" i="1"/>
  <c r="X1444" i="1"/>
  <c r="Y1444" i="1"/>
  <c r="Z1444" i="1"/>
  <c r="AA1444" i="1"/>
  <c r="P1445" i="1"/>
  <c r="Q1445" i="1"/>
  <c r="R1445" i="1"/>
  <c r="S1445" i="1"/>
  <c r="T1445" i="1"/>
  <c r="U1445" i="1"/>
  <c r="V1445" i="1"/>
  <c r="W1445" i="1"/>
  <c r="X1445" i="1"/>
  <c r="Y1445" i="1"/>
  <c r="Z1445" i="1"/>
  <c r="AA1445" i="1"/>
  <c r="P1446" i="1"/>
  <c r="Q1446" i="1"/>
  <c r="R1446" i="1"/>
  <c r="S1446" i="1"/>
  <c r="T1446" i="1"/>
  <c r="U1446" i="1"/>
  <c r="V1446" i="1"/>
  <c r="W1446" i="1"/>
  <c r="X1446" i="1"/>
  <c r="Y1446" i="1"/>
  <c r="Z1446" i="1"/>
  <c r="AA1446" i="1"/>
  <c r="P1447" i="1"/>
  <c r="Q1447" i="1"/>
  <c r="R1447" i="1"/>
  <c r="S1447" i="1"/>
  <c r="T1447" i="1"/>
  <c r="U1447" i="1"/>
  <c r="V1447" i="1"/>
  <c r="W1447" i="1"/>
  <c r="X1447" i="1"/>
  <c r="Y1447" i="1"/>
  <c r="Z1447" i="1"/>
  <c r="AA1447" i="1"/>
  <c r="P1448" i="1"/>
  <c r="Q1448" i="1"/>
  <c r="R1448" i="1"/>
  <c r="S1448" i="1"/>
  <c r="T1448" i="1"/>
  <c r="U1448" i="1"/>
  <c r="V1448" i="1"/>
  <c r="W1448" i="1"/>
  <c r="X1448" i="1"/>
  <c r="Y1448" i="1"/>
  <c r="Z1448" i="1"/>
  <c r="AA1448" i="1"/>
  <c r="P1449" i="1"/>
  <c r="Q1449" i="1"/>
  <c r="R1449" i="1"/>
  <c r="S1449" i="1"/>
  <c r="T1449" i="1"/>
  <c r="U1449" i="1"/>
  <c r="V1449" i="1"/>
  <c r="W1449" i="1"/>
  <c r="X1449" i="1"/>
  <c r="Y1449" i="1"/>
  <c r="Z1449" i="1"/>
  <c r="AA1449" i="1"/>
  <c r="P1450" i="1"/>
  <c r="Q1450" i="1"/>
  <c r="R1450" i="1"/>
  <c r="S1450" i="1"/>
  <c r="T1450" i="1"/>
  <c r="U1450" i="1"/>
  <c r="V1450" i="1"/>
  <c r="W1450" i="1"/>
  <c r="X1450" i="1"/>
  <c r="Y1450" i="1"/>
  <c r="Z1450" i="1"/>
  <c r="AA1450" i="1"/>
  <c r="P1451" i="1"/>
  <c r="Q1451" i="1"/>
  <c r="R1451" i="1"/>
  <c r="S1451" i="1"/>
  <c r="T1451" i="1"/>
  <c r="U1451" i="1"/>
  <c r="V1451" i="1"/>
  <c r="W1451" i="1"/>
  <c r="X1451" i="1"/>
  <c r="Y1451" i="1"/>
  <c r="Z1451" i="1"/>
  <c r="AA1451" i="1"/>
  <c r="P1452" i="1"/>
  <c r="Q1452" i="1"/>
  <c r="R1452" i="1"/>
  <c r="S1452" i="1"/>
  <c r="T1452" i="1"/>
  <c r="U1452" i="1"/>
  <c r="V1452" i="1"/>
  <c r="W1452" i="1"/>
  <c r="X1452" i="1"/>
  <c r="Y1452" i="1"/>
  <c r="Z1452" i="1"/>
  <c r="AA1452" i="1"/>
  <c r="P1453" i="1"/>
  <c r="Q1453" i="1"/>
  <c r="R1453" i="1"/>
  <c r="S1453" i="1"/>
  <c r="T1453" i="1"/>
  <c r="U1453" i="1"/>
  <c r="V1453" i="1"/>
  <c r="W1453" i="1"/>
  <c r="X1453" i="1"/>
  <c r="Y1453" i="1"/>
  <c r="Z1453" i="1"/>
  <c r="AA1453" i="1"/>
  <c r="P1454" i="1"/>
  <c r="Q1454" i="1"/>
  <c r="R1454" i="1"/>
  <c r="S1454" i="1"/>
  <c r="T1454" i="1"/>
  <c r="U1454" i="1"/>
  <c r="V1454" i="1"/>
  <c r="W1454" i="1"/>
  <c r="X1454" i="1"/>
  <c r="Y1454" i="1"/>
  <c r="Z1454" i="1"/>
  <c r="AA1454" i="1"/>
  <c r="P1455" i="1"/>
  <c r="Q1455" i="1"/>
  <c r="R1455" i="1"/>
  <c r="S1455" i="1"/>
  <c r="T1455" i="1"/>
  <c r="U1455" i="1"/>
  <c r="V1455" i="1"/>
  <c r="W1455" i="1"/>
  <c r="X1455" i="1"/>
  <c r="Y1455" i="1"/>
  <c r="Z1455" i="1"/>
  <c r="AA1455" i="1"/>
  <c r="P1456" i="1"/>
  <c r="Q1456" i="1"/>
  <c r="R1456" i="1"/>
  <c r="S1456" i="1"/>
  <c r="T1456" i="1"/>
  <c r="U1456" i="1"/>
  <c r="V1456" i="1"/>
  <c r="W1456" i="1"/>
  <c r="X1456" i="1"/>
  <c r="Y1456" i="1"/>
  <c r="Z1456" i="1"/>
  <c r="AA1456" i="1"/>
  <c r="P1457" i="1"/>
  <c r="Q1457" i="1"/>
  <c r="R1457" i="1"/>
  <c r="S1457" i="1"/>
  <c r="T1457" i="1"/>
  <c r="U1457" i="1"/>
  <c r="V1457" i="1"/>
  <c r="W1457" i="1"/>
  <c r="X1457" i="1"/>
  <c r="Y1457" i="1"/>
  <c r="Z1457" i="1"/>
  <c r="AA1457" i="1"/>
  <c r="P1458" i="1"/>
  <c r="Q1458" i="1"/>
  <c r="R1458" i="1"/>
  <c r="S1458" i="1"/>
  <c r="T1458" i="1"/>
  <c r="U1458" i="1"/>
  <c r="V1458" i="1"/>
  <c r="W1458" i="1"/>
  <c r="X1458" i="1"/>
  <c r="Y1458" i="1"/>
  <c r="Z1458" i="1"/>
  <c r="AA1458" i="1"/>
  <c r="P1459" i="1"/>
  <c r="Q1459" i="1"/>
  <c r="R1459" i="1"/>
  <c r="S1459" i="1"/>
  <c r="T1459" i="1"/>
  <c r="U1459" i="1"/>
  <c r="V1459" i="1"/>
  <c r="W1459" i="1"/>
  <c r="X1459" i="1"/>
  <c r="Y1459" i="1"/>
  <c r="Z1459" i="1"/>
  <c r="AA1459" i="1"/>
  <c r="P1460" i="1"/>
  <c r="Q1460" i="1"/>
  <c r="R1460" i="1"/>
  <c r="S1460" i="1"/>
  <c r="T1460" i="1"/>
  <c r="U1460" i="1"/>
  <c r="V1460" i="1"/>
  <c r="W1460" i="1"/>
  <c r="X1460" i="1"/>
  <c r="Y1460" i="1"/>
  <c r="Z1460" i="1"/>
  <c r="AA1460" i="1"/>
  <c r="P1461" i="1"/>
  <c r="Q1461" i="1"/>
  <c r="R1461" i="1"/>
  <c r="S1461" i="1"/>
  <c r="T1461" i="1"/>
  <c r="U1461" i="1"/>
  <c r="V1461" i="1"/>
  <c r="W1461" i="1"/>
  <c r="X1461" i="1"/>
  <c r="Y1461" i="1"/>
  <c r="Z1461" i="1"/>
  <c r="AA1461" i="1"/>
  <c r="P1462" i="1"/>
  <c r="Q1462" i="1"/>
  <c r="R1462" i="1"/>
  <c r="S1462" i="1"/>
  <c r="T1462" i="1"/>
  <c r="U1462" i="1"/>
  <c r="V1462" i="1"/>
  <c r="W1462" i="1"/>
  <c r="X1462" i="1"/>
  <c r="Y1462" i="1"/>
  <c r="Z1462" i="1"/>
  <c r="AA1462" i="1"/>
  <c r="P1463" i="1"/>
  <c r="Q1463" i="1"/>
  <c r="R1463" i="1"/>
  <c r="S1463" i="1"/>
  <c r="T1463" i="1"/>
  <c r="U1463" i="1"/>
  <c r="V1463" i="1"/>
  <c r="W1463" i="1"/>
  <c r="X1463" i="1"/>
  <c r="Y1463" i="1"/>
  <c r="Z1463" i="1"/>
  <c r="AA1463" i="1"/>
  <c r="P1464" i="1"/>
  <c r="Q1464" i="1"/>
  <c r="R1464" i="1"/>
  <c r="S1464" i="1"/>
  <c r="T1464" i="1"/>
  <c r="U1464" i="1"/>
  <c r="V1464" i="1"/>
  <c r="W1464" i="1"/>
  <c r="X1464" i="1"/>
  <c r="Y1464" i="1"/>
  <c r="Z1464" i="1"/>
  <c r="AA1464" i="1"/>
  <c r="P1465" i="1"/>
  <c r="Q1465" i="1"/>
  <c r="R1465" i="1"/>
  <c r="S1465" i="1"/>
  <c r="T1465" i="1"/>
  <c r="U1465" i="1"/>
  <c r="V1465" i="1"/>
  <c r="W1465" i="1"/>
  <c r="X1465" i="1"/>
  <c r="Y1465" i="1"/>
  <c r="Z1465" i="1"/>
  <c r="AA1465" i="1"/>
  <c r="P1466" i="1"/>
  <c r="Q1466" i="1"/>
  <c r="R1466" i="1"/>
  <c r="S1466" i="1"/>
  <c r="T1466" i="1"/>
  <c r="U1466" i="1"/>
  <c r="V1466" i="1"/>
  <c r="W1466" i="1"/>
  <c r="X1466" i="1"/>
  <c r="Y1466" i="1"/>
  <c r="Z1466" i="1"/>
  <c r="AA1466" i="1"/>
  <c r="P1467" i="1"/>
  <c r="Q1467" i="1"/>
  <c r="R1467" i="1"/>
  <c r="S1467" i="1"/>
  <c r="T1467" i="1"/>
  <c r="U1467" i="1"/>
  <c r="V1467" i="1"/>
  <c r="W1467" i="1"/>
  <c r="X1467" i="1"/>
  <c r="Y1467" i="1"/>
  <c r="Z1467" i="1"/>
  <c r="AA1467" i="1"/>
  <c r="P1468" i="1"/>
  <c r="Q1468" i="1"/>
  <c r="R1468" i="1"/>
  <c r="S1468" i="1"/>
  <c r="T1468" i="1"/>
  <c r="U1468" i="1"/>
  <c r="V1468" i="1"/>
  <c r="W1468" i="1"/>
  <c r="X1468" i="1"/>
  <c r="Y1468" i="1"/>
  <c r="Z1468" i="1"/>
  <c r="AA1468" i="1"/>
  <c r="P1469" i="1"/>
  <c r="Q1469" i="1"/>
  <c r="R1469" i="1"/>
  <c r="S1469" i="1"/>
  <c r="T1469" i="1"/>
  <c r="U1469" i="1"/>
  <c r="V1469" i="1"/>
  <c r="W1469" i="1"/>
  <c r="X1469" i="1"/>
  <c r="Y1469" i="1"/>
  <c r="Z1469" i="1"/>
  <c r="AA1469" i="1"/>
  <c r="P1470" i="1"/>
  <c r="Q1470" i="1"/>
  <c r="R1470" i="1"/>
  <c r="S1470" i="1"/>
  <c r="T1470" i="1"/>
  <c r="U1470" i="1"/>
  <c r="V1470" i="1"/>
  <c r="W1470" i="1"/>
  <c r="X1470" i="1"/>
  <c r="Y1470" i="1"/>
  <c r="Z1470" i="1"/>
  <c r="AA1470" i="1"/>
  <c r="P1471" i="1"/>
  <c r="Q1471" i="1"/>
  <c r="R1471" i="1"/>
  <c r="S1471" i="1"/>
  <c r="T1471" i="1"/>
  <c r="U1471" i="1"/>
  <c r="V1471" i="1"/>
  <c r="W1471" i="1"/>
  <c r="X1471" i="1"/>
  <c r="Y1471" i="1"/>
  <c r="Z1471" i="1"/>
  <c r="AA1471" i="1"/>
  <c r="P1472" i="1"/>
  <c r="Q1472" i="1"/>
  <c r="R1472" i="1"/>
  <c r="S1472" i="1"/>
  <c r="T1472" i="1"/>
  <c r="U1472" i="1"/>
  <c r="V1472" i="1"/>
  <c r="W1472" i="1"/>
  <c r="X1472" i="1"/>
  <c r="Y1472" i="1"/>
  <c r="Z1472" i="1"/>
  <c r="AA1472" i="1"/>
  <c r="P1473" i="1"/>
  <c r="Q1473" i="1"/>
  <c r="R1473" i="1"/>
  <c r="S1473" i="1"/>
  <c r="T1473" i="1"/>
  <c r="U1473" i="1"/>
  <c r="V1473" i="1"/>
  <c r="W1473" i="1"/>
  <c r="X1473" i="1"/>
  <c r="Y1473" i="1"/>
  <c r="Z1473" i="1"/>
  <c r="AA1473" i="1"/>
  <c r="P1474" i="1"/>
  <c r="Q1474" i="1"/>
  <c r="R1474" i="1"/>
  <c r="S1474" i="1"/>
  <c r="T1474" i="1"/>
  <c r="U1474" i="1"/>
  <c r="V1474" i="1"/>
  <c r="W1474" i="1"/>
  <c r="X1474" i="1"/>
  <c r="Y1474" i="1"/>
  <c r="Z1474" i="1"/>
  <c r="AA1474" i="1"/>
  <c r="P1475" i="1"/>
  <c r="Q1475" i="1"/>
  <c r="R1475" i="1"/>
  <c r="S1475" i="1"/>
  <c r="T1475" i="1"/>
  <c r="U1475" i="1"/>
  <c r="V1475" i="1"/>
  <c r="W1475" i="1"/>
  <c r="X1475" i="1"/>
  <c r="Y1475" i="1"/>
  <c r="Z1475" i="1"/>
  <c r="AA1475" i="1"/>
  <c r="P1476" i="1"/>
  <c r="Q1476" i="1"/>
  <c r="R1476" i="1"/>
  <c r="S1476" i="1"/>
  <c r="T1476" i="1"/>
  <c r="U1476" i="1"/>
  <c r="V1476" i="1"/>
  <c r="W1476" i="1"/>
  <c r="X1476" i="1"/>
  <c r="Y1476" i="1"/>
  <c r="Z1476" i="1"/>
  <c r="AA1476" i="1"/>
  <c r="P1477" i="1"/>
  <c r="Q1477" i="1"/>
  <c r="R1477" i="1"/>
  <c r="S1477" i="1"/>
  <c r="T1477" i="1"/>
  <c r="U1477" i="1"/>
  <c r="V1477" i="1"/>
  <c r="W1477" i="1"/>
  <c r="X1477" i="1"/>
  <c r="Y1477" i="1"/>
  <c r="Z1477" i="1"/>
  <c r="AA1477" i="1"/>
  <c r="P1478" i="1"/>
  <c r="Q1478" i="1"/>
  <c r="R1478" i="1"/>
  <c r="S1478" i="1"/>
  <c r="T1478" i="1"/>
  <c r="U1478" i="1"/>
  <c r="V1478" i="1"/>
  <c r="W1478" i="1"/>
  <c r="X1478" i="1"/>
  <c r="Y1478" i="1"/>
  <c r="Z1478" i="1"/>
  <c r="AA1478" i="1"/>
  <c r="P1479" i="1"/>
  <c r="Q1479" i="1"/>
  <c r="R1479" i="1"/>
  <c r="S1479" i="1"/>
  <c r="T1479" i="1"/>
  <c r="U1479" i="1"/>
  <c r="V1479" i="1"/>
  <c r="W1479" i="1"/>
  <c r="X1479" i="1"/>
  <c r="Y1479" i="1"/>
  <c r="Z1479" i="1"/>
  <c r="AA1479" i="1"/>
  <c r="P1480" i="1"/>
  <c r="Q1480" i="1"/>
  <c r="R1480" i="1"/>
  <c r="S1480" i="1"/>
  <c r="T1480" i="1"/>
  <c r="U1480" i="1"/>
  <c r="V1480" i="1"/>
  <c r="W1480" i="1"/>
  <c r="X1480" i="1"/>
  <c r="Y1480" i="1"/>
  <c r="Z1480" i="1"/>
  <c r="AA1480" i="1"/>
  <c r="P1481" i="1"/>
  <c r="Q1481" i="1"/>
  <c r="R1481" i="1"/>
  <c r="S1481" i="1"/>
  <c r="T1481" i="1"/>
  <c r="U1481" i="1"/>
  <c r="V1481" i="1"/>
  <c r="W1481" i="1"/>
  <c r="X1481" i="1"/>
  <c r="Y1481" i="1"/>
  <c r="Z1481" i="1"/>
  <c r="AA1481" i="1"/>
  <c r="P1482" i="1"/>
  <c r="Q1482" i="1"/>
  <c r="R1482" i="1"/>
  <c r="S1482" i="1"/>
  <c r="T1482" i="1"/>
  <c r="U1482" i="1"/>
  <c r="V1482" i="1"/>
  <c r="W1482" i="1"/>
  <c r="X1482" i="1"/>
  <c r="Y1482" i="1"/>
  <c r="Z1482" i="1"/>
  <c r="AA1482" i="1"/>
  <c r="P1483" i="1"/>
  <c r="Q1483" i="1"/>
  <c r="R1483" i="1"/>
  <c r="S1483" i="1"/>
  <c r="T1483" i="1"/>
  <c r="U1483" i="1"/>
  <c r="V1483" i="1"/>
  <c r="W1483" i="1"/>
  <c r="X1483" i="1"/>
  <c r="Y1483" i="1"/>
  <c r="Z1483" i="1"/>
  <c r="AA1483" i="1"/>
  <c r="P1484" i="1"/>
  <c r="Q1484" i="1"/>
  <c r="R1484" i="1"/>
  <c r="S1484" i="1"/>
  <c r="T1484" i="1"/>
  <c r="U1484" i="1"/>
  <c r="V1484" i="1"/>
  <c r="W1484" i="1"/>
  <c r="X1484" i="1"/>
  <c r="Y1484" i="1"/>
  <c r="Z1484" i="1"/>
  <c r="AA1484" i="1"/>
  <c r="P1485" i="1"/>
  <c r="Q1485" i="1"/>
  <c r="R1485" i="1"/>
  <c r="S1485" i="1"/>
  <c r="T1485" i="1"/>
  <c r="U1485" i="1"/>
  <c r="V1485" i="1"/>
  <c r="W1485" i="1"/>
  <c r="X1485" i="1"/>
  <c r="Y1485" i="1"/>
  <c r="Z1485" i="1"/>
  <c r="AA1485" i="1"/>
  <c r="P1486" i="1"/>
  <c r="Q1486" i="1"/>
  <c r="R1486" i="1"/>
  <c r="S1486" i="1"/>
  <c r="T1486" i="1"/>
  <c r="U1486" i="1"/>
  <c r="V1486" i="1"/>
  <c r="W1486" i="1"/>
  <c r="X1486" i="1"/>
  <c r="Y1486" i="1"/>
  <c r="Z1486" i="1"/>
  <c r="AA1486" i="1"/>
  <c r="P1487" i="1"/>
  <c r="Q1487" i="1"/>
  <c r="R1487" i="1"/>
  <c r="S1487" i="1"/>
  <c r="T1487" i="1"/>
  <c r="U1487" i="1"/>
  <c r="V1487" i="1"/>
  <c r="W1487" i="1"/>
  <c r="X1487" i="1"/>
  <c r="Y1487" i="1"/>
  <c r="Z1487" i="1"/>
  <c r="AA1487" i="1"/>
  <c r="P1488" i="1"/>
  <c r="Q1488" i="1"/>
  <c r="R1488" i="1"/>
  <c r="S1488" i="1"/>
  <c r="T1488" i="1"/>
  <c r="U1488" i="1"/>
  <c r="V1488" i="1"/>
  <c r="W1488" i="1"/>
  <c r="X1488" i="1"/>
  <c r="Y1488" i="1"/>
  <c r="Z1488" i="1"/>
  <c r="AA1488" i="1"/>
  <c r="P1489" i="1"/>
  <c r="Q1489" i="1"/>
  <c r="R1489" i="1"/>
  <c r="S1489" i="1"/>
  <c r="T1489" i="1"/>
  <c r="U1489" i="1"/>
  <c r="V1489" i="1"/>
  <c r="W1489" i="1"/>
  <c r="X1489" i="1"/>
  <c r="Y1489" i="1"/>
  <c r="Z1489" i="1"/>
  <c r="AA1489" i="1"/>
  <c r="P1490" i="1"/>
  <c r="Q1490" i="1"/>
  <c r="R1490" i="1"/>
  <c r="S1490" i="1"/>
  <c r="T1490" i="1"/>
  <c r="U1490" i="1"/>
  <c r="V1490" i="1"/>
  <c r="W1490" i="1"/>
  <c r="X1490" i="1"/>
  <c r="Y1490" i="1"/>
  <c r="Z1490" i="1"/>
  <c r="AA1490" i="1"/>
  <c r="P1491" i="1"/>
  <c r="Q1491" i="1"/>
  <c r="R1491" i="1"/>
  <c r="S1491" i="1"/>
  <c r="T1491" i="1"/>
  <c r="U1491" i="1"/>
  <c r="V1491" i="1"/>
  <c r="W1491" i="1"/>
  <c r="X1491" i="1"/>
  <c r="Y1491" i="1"/>
  <c r="Z1491" i="1"/>
  <c r="AA1491" i="1"/>
  <c r="P1492" i="1"/>
  <c r="Q1492" i="1"/>
  <c r="R1492" i="1"/>
  <c r="S1492" i="1"/>
  <c r="T1492" i="1"/>
  <c r="U1492" i="1"/>
  <c r="V1492" i="1"/>
  <c r="W1492" i="1"/>
  <c r="X1492" i="1"/>
  <c r="Y1492" i="1"/>
  <c r="Z1492" i="1"/>
  <c r="AA1492" i="1"/>
  <c r="P1493" i="1"/>
  <c r="Q1493" i="1"/>
  <c r="R1493" i="1"/>
  <c r="S1493" i="1"/>
  <c r="T1493" i="1"/>
  <c r="U1493" i="1"/>
  <c r="V1493" i="1"/>
  <c r="W1493" i="1"/>
  <c r="X1493" i="1"/>
  <c r="Y1493" i="1"/>
  <c r="Z1493" i="1"/>
  <c r="AA1493" i="1"/>
  <c r="P1494" i="1"/>
  <c r="Q1494" i="1"/>
  <c r="R1494" i="1"/>
  <c r="S1494" i="1"/>
  <c r="T1494" i="1"/>
  <c r="U1494" i="1"/>
  <c r="V1494" i="1"/>
  <c r="W1494" i="1"/>
  <c r="X1494" i="1"/>
  <c r="Y1494" i="1"/>
  <c r="Z1494" i="1"/>
  <c r="AA1494" i="1"/>
  <c r="P1495" i="1"/>
  <c r="Q1495" i="1"/>
  <c r="R1495" i="1"/>
  <c r="S1495" i="1"/>
  <c r="T1495" i="1"/>
  <c r="U1495" i="1"/>
  <c r="V1495" i="1"/>
  <c r="W1495" i="1"/>
  <c r="X1495" i="1"/>
  <c r="Y1495" i="1"/>
  <c r="Z1495" i="1"/>
  <c r="AA1495" i="1"/>
  <c r="P1496" i="1"/>
  <c r="Q1496" i="1"/>
  <c r="R1496" i="1"/>
  <c r="S1496" i="1"/>
  <c r="T1496" i="1"/>
  <c r="U1496" i="1"/>
  <c r="V1496" i="1"/>
  <c r="W1496" i="1"/>
  <c r="X1496" i="1"/>
  <c r="Y1496" i="1"/>
  <c r="Z1496" i="1"/>
  <c r="AA1496" i="1"/>
  <c r="P1497" i="1"/>
  <c r="Q1497" i="1"/>
  <c r="R1497" i="1"/>
  <c r="S1497" i="1"/>
  <c r="T1497" i="1"/>
  <c r="U1497" i="1"/>
  <c r="V1497" i="1"/>
  <c r="W1497" i="1"/>
  <c r="X1497" i="1"/>
  <c r="Y1497" i="1"/>
  <c r="Z1497" i="1"/>
  <c r="AA1497" i="1"/>
  <c r="P1498" i="1"/>
  <c r="Q1498" i="1"/>
  <c r="R1498" i="1"/>
  <c r="S1498" i="1"/>
  <c r="T1498" i="1"/>
  <c r="U1498" i="1"/>
  <c r="V1498" i="1"/>
  <c r="W1498" i="1"/>
  <c r="X1498" i="1"/>
  <c r="Y1498" i="1"/>
  <c r="Z1498" i="1"/>
  <c r="AA1498" i="1"/>
  <c r="P1499" i="1"/>
  <c r="Q1499" i="1"/>
  <c r="R1499" i="1"/>
  <c r="S1499" i="1"/>
  <c r="T1499" i="1"/>
  <c r="U1499" i="1"/>
  <c r="V1499" i="1"/>
  <c r="W1499" i="1"/>
  <c r="X1499" i="1"/>
  <c r="Y1499" i="1"/>
  <c r="Z1499" i="1"/>
  <c r="AA1499" i="1"/>
  <c r="P1500" i="1"/>
  <c r="Q1500" i="1"/>
  <c r="R1500" i="1"/>
  <c r="S1500" i="1"/>
  <c r="T1500" i="1"/>
  <c r="U1500" i="1"/>
  <c r="V1500" i="1"/>
  <c r="W1500" i="1"/>
  <c r="X1500" i="1"/>
  <c r="Y1500" i="1"/>
  <c r="Z1500" i="1"/>
  <c r="AA1500" i="1"/>
  <c r="P1501" i="1"/>
  <c r="Q1501" i="1"/>
  <c r="R1501" i="1"/>
  <c r="S1501" i="1"/>
  <c r="T1501" i="1"/>
  <c r="U1501" i="1"/>
  <c r="V1501" i="1"/>
  <c r="W1501" i="1"/>
  <c r="X1501" i="1"/>
  <c r="Y1501" i="1"/>
  <c r="Z1501" i="1"/>
  <c r="AA1501" i="1"/>
  <c r="P1502" i="1"/>
  <c r="Q1502" i="1"/>
  <c r="R1502" i="1"/>
  <c r="S1502" i="1"/>
  <c r="T1502" i="1"/>
  <c r="U1502" i="1"/>
  <c r="V1502" i="1"/>
  <c r="W1502" i="1"/>
  <c r="X1502" i="1"/>
  <c r="Y1502" i="1"/>
  <c r="Z1502" i="1"/>
  <c r="AA1502" i="1"/>
  <c r="P1503" i="1"/>
  <c r="Q1503" i="1"/>
  <c r="R1503" i="1"/>
  <c r="S1503" i="1"/>
  <c r="T1503" i="1"/>
  <c r="U1503" i="1"/>
  <c r="V1503" i="1"/>
  <c r="W1503" i="1"/>
  <c r="X1503" i="1"/>
  <c r="Y1503" i="1"/>
  <c r="Z1503" i="1"/>
  <c r="AA1503" i="1"/>
  <c r="P1504" i="1"/>
  <c r="Q1504" i="1"/>
  <c r="R1504" i="1"/>
  <c r="S1504" i="1"/>
  <c r="T1504" i="1"/>
  <c r="U1504" i="1"/>
  <c r="V1504" i="1"/>
  <c r="W1504" i="1"/>
  <c r="X1504" i="1"/>
  <c r="Y1504" i="1"/>
  <c r="Z1504" i="1"/>
  <c r="AA1504" i="1"/>
  <c r="P1505" i="1"/>
  <c r="Q1505" i="1"/>
  <c r="R1505" i="1"/>
  <c r="S1505" i="1"/>
  <c r="T1505" i="1"/>
  <c r="U1505" i="1"/>
  <c r="V1505" i="1"/>
  <c r="W1505" i="1"/>
  <c r="X1505" i="1"/>
  <c r="Y1505" i="1"/>
  <c r="Z1505" i="1"/>
  <c r="AA1505" i="1"/>
  <c r="P1506" i="1"/>
  <c r="Q1506" i="1"/>
  <c r="R1506" i="1"/>
  <c r="S1506" i="1"/>
  <c r="T1506" i="1"/>
  <c r="U1506" i="1"/>
  <c r="V1506" i="1"/>
  <c r="W1506" i="1"/>
  <c r="X1506" i="1"/>
  <c r="Y1506" i="1"/>
  <c r="Z1506" i="1"/>
  <c r="AA1506" i="1"/>
  <c r="P1507" i="1"/>
  <c r="Q1507" i="1"/>
  <c r="R1507" i="1"/>
  <c r="S1507" i="1"/>
  <c r="T1507" i="1"/>
  <c r="U1507" i="1"/>
  <c r="V1507" i="1"/>
  <c r="W1507" i="1"/>
  <c r="X1507" i="1"/>
  <c r="Y1507" i="1"/>
  <c r="Z1507" i="1"/>
  <c r="AA1507" i="1"/>
  <c r="P1508" i="1"/>
  <c r="Q1508" i="1"/>
  <c r="R1508" i="1"/>
  <c r="S1508" i="1"/>
  <c r="T1508" i="1"/>
  <c r="U1508" i="1"/>
  <c r="V1508" i="1"/>
  <c r="W1508" i="1"/>
  <c r="X1508" i="1"/>
  <c r="Y1508" i="1"/>
  <c r="Z1508" i="1"/>
  <c r="AA1508" i="1"/>
  <c r="P1509" i="1"/>
  <c r="Q1509" i="1"/>
  <c r="R1509" i="1"/>
  <c r="S1509" i="1"/>
  <c r="T1509" i="1"/>
  <c r="U1509" i="1"/>
  <c r="V1509" i="1"/>
  <c r="W1509" i="1"/>
  <c r="X1509" i="1"/>
  <c r="Y1509" i="1"/>
  <c r="Z1509" i="1"/>
  <c r="AA1509" i="1"/>
  <c r="P1510" i="1"/>
  <c r="Q1510" i="1"/>
  <c r="R1510" i="1"/>
  <c r="S1510" i="1"/>
  <c r="T1510" i="1"/>
  <c r="U1510" i="1"/>
  <c r="V1510" i="1"/>
  <c r="W1510" i="1"/>
  <c r="X1510" i="1"/>
  <c r="Y1510" i="1"/>
  <c r="Z1510" i="1"/>
  <c r="AA1510" i="1"/>
  <c r="P1511" i="1"/>
  <c r="Q1511" i="1"/>
  <c r="R1511" i="1"/>
  <c r="S1511" i="1"/>
  <c r="T1511" i="1"/>
  <c r="U1511" i="1"/>
  <c r="V1511" i="1"/>
  <c r="W1511" i="1"/>
  <c r="X1511" i="1"/>
  <c r="Y1511" i="1"/>
  <c r="Z1511" i="1"/>
  <c r="AA1511" i="1"/>
  <c r="P1512" i="1"/>
  <c r="Q1512" i="1"/>
  <c r="R1512" i="1"/>
  <c r="S1512" i="1"/>
  <c r="T1512" i="1"/>
  <c r="U1512" i="1"/>
  <c r="V1512" i="1"/>
  <c r="W1512" i="1"/>
  <c r="X1512" i="1"/>
  <c r="Y1512" i="1"/>
  <c r="Z1512" i="1"/>
  <c r="AA1512" i="1"/>
  <c r="P1513" i="1"/>
  <c r="Q1513" i="1"/>
  <c r="R1513" i="1"/>
  <c r="S1513" i="1"/>
  <c r="T1513" i="1"/>
  <c r="U1513" i="1"/>
  <c r="V1513" i="1"/>
  <c r="W1513" i="1"/>
  <c r="X1513" i="1"/>
  <c r="Y1513" i="1"/>
  <c r="Z1513" i="1"/>
  <c r="AA1513" i="1"/>
  <c r="P1514" i="1"/>
  <c r="Q1514" i="1"/>
  <c r="R1514" i="1"/>
  <c r="S1514" i="1"/>
  <c r="T1514" i="1"/>
  <c r="U1514" i="1"/>
  <c r="V1514" i="1"/>
  <c r="W1514" i="1"/>
  <c r="X1514" i="1"/>
  <c r="Y1514" i="1"/>
  <c r="Z1514" i="1"/>
  <c r="AA1514" i="1"/>
  <c r="P1515" i="1"/>
  <c r="Q1515" i="1"/>
  <c r="R1515" i="1"/>
  <c r="S1515" i="1"/>
  <c r="T1515" i="1"/>
  <c r="U1515" i="1"/>
  <c r="V1515" i="1"/>
  <c r="W1515" i="1"/>
  <c r="X1515" i="1"/>
  <c r="Y1515" i="1"/>
  <c r="Z1515" i="1"/>
  <c r="AA1515" i="1"/>
  <c r="P1516" i="1"/>
  <c r="Q1516" i="1"/>
  <c r="R1516" i="1"/>
  <c r="S1516" i="1"/>
  <c r="T1516" i="1"/>
  <c r="U1516" i="1"/>
  <c r="V1516" i="1"/>
  <c r="W1516" i="1"/>
  <c r="X1516" i="1"/>
  <c r="Y1516" i="1"/>
  <c r="Z1516" i="1"/>
  <c r="AA1516" i="1"/>
  <c r="P1517" i="1"/>
  <c r="Q1517" i="1"/>
  <c r="R1517" i="1"/>
  <c r="S1517" i="1"/>
  <c r="T1517" i="1"/>
  <c r="U1517" i="1"/>
  <c r="V1517" i="1"/>
  <c r="W1517" i="1"/>
  <c r="X1517" i="1"/>
  <c r="Y1517" i="1"/>
  <c r="Z1517" i="1"/>
  <c r="AA1517" i="1"/>
  <c r="P1518" i="1"/>
  <c r="Q1518" i="1"/>
  <c r="R1518" i="1"/>
  <c r="S1518" i="1"/>
  <c r="T1518" i="1"/>
  <c r="U1518" i="1"/>
  <c r="V1518" i="1"/>
  <c r="W1518" i="1"/>
  <c r="X1518" i="1"/>
  <c r="Y1518" i="1"/>
  <c r="Z1518" i="1"/>
  <c r="AA1518" i="1"/>
  <c r="P1519" i="1"/>
  <c r="Q1519" i="1"/>
  <c r="R1519" i="1"/>
  <c r="S1519" i="1"/>
  <c r="T1519" i="1"/>
  <c r="U1519" i="1"/>
  <c r="V1519" i="1"/>
  <c r="W1519" i="1"/>
  <c r="X1519" i="1"/>
  <c r="Y1519" i="1"/>
  <c r="Z1519" i="1"/>
  <c r="AA1519" i="1"/>
  <c r="P1520" i="1"/>
  <c r="Q1520" i="1"/>
  <c r="R1520" i="1"/>
  <c r="S1520" i="1"/>
  <c r="T1520" i="1"/>
  <c r="U1520" i="1"/>
  <c r="V1520" i="1"/>
  <c r="W1520" i="1"/>
  <c r="X1520" i="1"/>
  <c r="Y1520" i="1"/>
  <c r="Z1520" i="1"/>
  <c r="AA1520" i="1"/>
  <c r="P1521" i="1"/>
  <c r="Q1521" i="1"/>
  <c r="R1521" i="1"/>
  <c r="S1521" i="1"/>
  <c r="T1521" i="1"/>
  <c r="U1521" i="1"/>
  <c r="V1521" i="1"/>
  <c r="W1521" i="1"/>
  <c r="X1521" i="1"/>
  <c r="Y1521" i="1"/>
  <c r="Z1521" i="1"/>
  <c r="AA1521" i="1"/>
  <c r="P1522" i="1"/>
  <c r="Q1522" i="1"/>
  <c r="R1522" i="1"/>
  <c r="S1522" i="1"/>
  <c r="T1522" i="1"/>
  <c r="U1522" i="1"/>
  <c r="V1522" i="1"/>
  <c r="W1522" i="1"/>
  <c r="X1522" i="1"/>
  <c r="Y1522" i="1"/>
  <c r="Z1522" i="1"/>
  <c r="AA1522" i="1"/>
  <c r="P1523" i="1"/>
  <c r="Q1523" i="1"/>
  <c r="R1523" i="1"/>
  <c r="S1523" i="1"/>
  <c r="T1523" i="1"/>
  <c r="U1523" i="1"/>
  <c r="V1523" i="1"/>
  <c r="W1523" i="1"/>
  <c r="X1523" i="1"/>
  <c r="Y1523" i="1"/>
  <c r="Z1523" i="1"/>
  <c r="AA1523" i="1"/>
  <c r="P1524" i="1"/>
  <c r="Q1524" i="1"/>
  <c r="R1524" i="1"/>
  <c r="S1524" i="1"/>
  <c r="T1524" i="1"/>
  <c r="U1524" i="1"/>
  <c r="V1524" i="1"/>
  <c r="W1524" i="1"/>
  <c r="X1524" i="1"/>
  <c r="Y1524" i="1"/>
  <c r="Z1524" i="1"/>
  <c r="AA1524" i="1"/>
  <c r="P1525" i="1"/>
  <c r="Q1525" i="1"/>
  <c r="R1525" i="1"/>
  <c r="S1525" i="1"/>
  <c r="T1525" i="1"/>
  <c r="U1525" i="1"/>
  <c r="V1525" i="1"/>
  <c r="W1525" i="1"/>
  <c r="X1525" i="1"/>
  <c r="Y1525" i="1"/>
  <c r="Z1525" i="1"/>
  <c r="AA1525" i="1"/>
  <c r="P1526" i="1"/>
  <c r="Q1526" i="1"/>
  <c r="R1526" i="1"/>
  <c r="S1526" i="1"/>
  <c r="T1526" i="1"/>
  <c r="U1526" i="1"/>
  <c r="V1526" i="1"/>
  <c r="W1526" i="1"/>
  <c r="X1526" i="1"/>
  <c r="Y1526" i="1"/>
  <c r="Z1526" i="1"/>
  <c r="AA1526" i="1"/>
  <c r="P1527" i="1"/>
  <c r="Q1527" i="1"/>
  <c r="R1527" i="1"/>
  <c r="S1527" i="1"/>
  <c r="T1527" i="1"/>
  <c r="U1527" i="1"/>
  <c r="V1527" i="1"/>
  <c r="W1527" i="1"/>
  <c r="X1527" i="1"/>
  <c r="Y1527" i="1"/>
  <c r="Z1527" i="1"/>
  <c r="AA1527" i="1"/>
  <c r="P1528" i="1"/>
  <c r="Q1528" i="1"/>
  <c r="R1528" i="1"/>
  <c r="S1528" i="1"/>
  <c r="T1528" i="1"/>
  <c r="U1528" i="1"/>
  <c r="V1528" i="1"/>
  <c r="W1528" i="1"/>
  <c r="X1528" i="1"/>
  <c r="Y1528" i="1"/>
  <c r="Z1528" i="1"/>
  <c r="AA1528" i="1"/>
  <c r="P1529" i="1"/>
  <c r="Q1529" i="1"/>
  <c r="R1529" i="1"/>
  <c r="S1529" i="1"/>
  <c r="T1529" i="1"/>
  <c r="U1529" i="1"/>
  <c r="V1529" i="1"/>
  <c r="W1529" i="1"/>
  <c r="X1529" i="1"/>
  <c r="Y1529" i="1"/>
  <c r="Z1529" i="1"/>
  <c r="AA1529" i="1"/>
  <c r="P1530" i="1"/>
  <c r="Q1530" i="1"/>
  <c r="R1530" i="1"/>
  <c r="S1530" i="1"/>
  <c r="T1530" i="1"/>
  <c r="U1530" i="1"/>
  <c r="V1530" i="1"/>
  <c r="W1530" i="1"/>
  <c r="X1530" i="1"/>
  <c r="Y1530" i="1"/>
  <c r="Z1530" i="1"/>
  <c r="AA1530" i="1"/>
  <c r="P1531" i="1"/>
  <c r="Q1531" i="1"/>
  <c r="R1531" i="1"/>
  <c r="S1531" i="1"/>
  <c r="T1531" i="1"/>
  <c r="U1531" i="1"/>
  <c r="V1531" i="1"/>
  <c r="W1531" i="1"/>
  <c r="X1531" i="1"/>
  <c r="Y1531" i="1"/>
  <c r="Z1531" i="1"/>
  <c r="AA1531" i="1"/>
  <c r="P1532" i="1"/>
  <c r="Q1532" i="1"/>
  <c r="R1532" i="1"/>
  <c r="S1532" i="1"/>
  <c r="T1532" i="1"/>
  <c r="U1532" i="1"/>
  <c r="V1532" i="1"/>
  <c r="W1532" i="1"/>
  <c r="X1532" i="1"/>
  <c r="Y1532" i="1"/>
  <c r="Z1532" i="1"/>
  <c r="AA1532" i="1"/>
  <c r="P1533" i="1"/>
  <c r="Q1533" i="1"/>
  <c r="R1533" i="1"/>
  <c r="S1533" i="1"/>
  <c r="T1533" i="1"/>
  <c r="U1533" i="1"/>
  <c r="V1533" i="1"/>
  <c r="W1533" i="1"/>
  <c r="X1533" i="1"/>
  <c r="Y1533" i="1"/>
  <c r="Z1533" i="1"/>
  <c r="AA1533" i="1"/>
  <c r="P1534" i="1"/>
  <c r="Q1534" i="1"/>
  <c r="R1534" i="1"/>
  <c r="S1534" i="1"/>
  <c r="T1534" i="1"/>
  <c r="U1534" i="1"/>
  <c r="V1534" i="1"/>
  <c r="W1534" i="1"/>
  <c r="X1534" i="1"/>
  <c r="Y1534" i="1"/>
  <c r="Z1534" i="1"/>
  <c r="AA1534" i="1"/>
  <c r="P1535" i="1"/>
  <c r="Q1535" i="1"/>
  <c r="R1535" i="1"/>
  <c r="S1535" i="1"/>
  <c r="T1535" i="1"/>
  <c r="U1535" i="1"/>
  <c r="V1535" i="1"/>
  <c r="W1535" i="1"/>
  <c r="X1535" i="1"/>
  <c r="Y1535" i="1"/>
  <c r="Z1535" i="1"/>
  <c r="AA1535" i="1"/>
  <c r="P1536" i="1"/>
  <c r="Q1536" i="1"/>
  <c r="R1536" i="1"/>
  <c r="S1536" i="1"/>
  <c r="T1536" i="1"/>
  <c r="U1536" i="1"/>
  <c r="V1536" i="1"/>
  <c r="W1536" i="1"/>
  <c r="X1536" i="1"/>
  <c r="Y1536" i="1"/>
  <c r="Z1536" i="1"/>
  <c r="AA1536" i="1"/>
  <c r="P1537" i="1"/>
  <c r="Q1537" i="1"/>
  <c r="R1537" i="1"/>
  <c r="S1537" i="1"/>
  <c r="T1537" i="1"/>
  <c r="U1537" i="1"/>
  <c r="V1537" i="1"/>
  <c r="W1537" i="1"/>
  <c r="X1537" i="1"/>
  <c r="Y1537" i="1"/>
  <c r="Z1537" i="1"/>
  <c r="AA1537" i="1"/>
  <c r="P1538" i="1"/>
  <c r="Q1538" i="1"/>
  <c r="R1538" i="1"/>
  <c r="S1538" i="1"/>
  <c r="T1538" i="1"/>
  <c r="U1538" i="1"/>
  <c r="V1538" i="1"/>
  <c r="W1538" i="1"/>
  <c r="X1538" i="1"/>
  <c r="Y1538" i="1"/>
  <c r="Z1538" i="1"/>
  <c r="AA1538" i="1"/>
  <c r="P1539" i="1"/>
  <c r="Q1539" i="1"/>
  <c r="R1539" i="1"/>
  <c r="S1539" i="1"/>
  <c r="T1539" i="1"/>
  <c r="U1539" i="1"/>
  <c r="V1539" i="1"/>
  <c r="W1539" i="1"/>
  <c r="X1539" i="1"/>
  <c r="Y1539" i="1"/>
  <c r="Z1539" i="1"/>
  <c r="AA1539" i="1"/>
  <c r="P1540" i="1"/>
  <c r="Q1540" i="1"/>
  <c r="R1540" i="1"/>
  <c r="S1540" i="1"/>
  <c r="T1540" i="1"/>
  <c r="U1540" i="1"/>
  <c r="V1540" i="1"/>
  <c r="W1540" i="1"/>
  <c r="X1540" i="1"/>
  <c r="Y1540" i="1"/>
  <c r="Z1540" i="1"/>
  <c r="AA1540" i="1"/>
  <c r="P1541" i="1"/>
  <c r="Q1541" i="1"/>
  <c r="R1541" i="1"/>
  <c r="S1541" i="1"/>
  <c r="T1541" i="1"/>
  <c r="U1541" i="1"/>
  <c r="V1541" i="1"/>
  <c r="W1541" i="1"/>
  <c r="X1541" i="1"/>
  <c r="Y1541" i="1"/>
  <c r="Z1541" i="1"/>
  <c r="AA1541" i="1"/>
  <c r="P1542" i="1"/>
  <c r="Q1542" i="1"/>
  <c r="R1542" i="1"/>
  <c r="S1542" i="1"/>
  <c r="T1542" i="1"/>
  <c r="U1542" i="1"/>
  <c r="V1542" i="1"/>
  <c r="W1542" i="1"/>
  <c r="X1542" i="1"/>
  <c r="Y1542" i="1"/>
  <c r="Z1542" i="1"/>
  <c r="AA1542" i="1"/>
  <c r="P1543" i="1"/>
  <c r="Q1543" i="1"/>
  <c r="R1543" i="1"/>
  <c r="S1543" i="1"/>
  <c r="T1543" i="1"/>
  <c r="U1543" i="1"/>
  <c r="V1543" i="1"/>
  <c r="W1543" i="1"/>
  <c r="X1543" i="1"/>
  <c r="Y1543" i="1"/>
  <c r="Z1543" i="1"/>
  <c r="AA1543" i="1"/>
  <c r="P1544" i="1"/>
  <c r="Q1544" i="1"/>
  <c r="R1544" i="1"/>
  <c r="S1544" i="1"/>
  <c r="T1544" i="1"/>
  <c r="U1544" i="1"/>
  <c r="V1544" i="1"/>
  <c r="W1544" i="1"/>
  <c r="X1544" i="1"/>
  <c r="Y1544" i="1"/>
  <c r="Z1544" i="1"/>
  <c r="AA1544" i="1"/>
  <c r="P1545" i="1"/>
  <c r="Q1545" i="1"/>
  <c r="R1545" i="1"/>
  <c r="S1545" i="1"/>
  <c r="T1545" i="1"/>
  <c r="U1545" i="1"/>
  <c r="V1545" i="1"/>
  <c r="W1545" i="1"/>
  <c r="X1545" i="1"/>
  <c r="Y1545" i="1"/>
  <c r="Z1545" i="1"/>
  <c r="AA1545" i="1"/>
  <c r="P1546" i="1"/>
  <c r="Q1546" i="1"/>
  <c r="R1546" i="1"/>
  <c r="S1546" i="1"/>
  <c r="T1546" i="1"/>
  <c r="U1546" i="1"/>
  <c r="V1546" i="1"/>
  <c r="W1546" i="1"/>
  <c r="X1546" i="1"/>
  <c r="Y1546" i="1"/>
  <c r="Z1546" i="1"/>
  <c r="AA1546" i="1"/>
  <c r="P1547" i="1"/>
  <c r="Q1547" i="1"/>
  <c r="R1547" i="1"/>
  <c r="S1547" i="1"/>
  <c r="T1547" i="1"/>
  <c r="U1547" i="1"/>
  <c r="V1547" i="1"/>
  <c r="W1547" i="1"/>
  <c r="X1547" i="1"/>
  <c r="Y1547" i="1"/>
  <c r="Z1547" i="1"/>
  <c r="AA1547" i="1"/>
  <c r="P1548" i="1"/>
  <c r="Q1548" i="1"/>
  <c r="R1548" i="1"/>
  <c r="S1548" i="1"/>
  <c r="T1548" i="1"/>
  <c r="U1548" i="1"/>
  <c r="V1548" i="1"/>
  <c r="W1548" i="1"/>
  <c r="X1548" i="1"/>
  <c r="Y1548" i="1"/>
  <c r="Z1548" i="1"/>
  <c r="AA1548" i="1"/>
  <c r="P1549" i="1"/>
  <c r="Q1549" i="1"/>
  <c r="R1549" i="1"/>
  <c r="S1549" i="1"/>
  <c r="T1549" i="1"/>
  <c r="U1549" i="1"/>
  <c r="V1549" i="1"/>
  <c r="W1549" i="1"/>
  <c r="X1549" i="1"/>
  <c r="Y1549" i="1"/>
  <c r="Z1549" i="1"/>
  <c r="AA1549" i="1"/>
  <c r="P1550" i="1"/>
  <c r="Q1550" i="1"/>
  <c r="R1550" i="1"/>
  <c r="S1550" i="1"/>
  <c r="T1550" i="1"/>
  <c r="U1550" i="1"/>
  <c r="V1550" i="1"/>
  <c r="W1550" i="1"/>
  <c r="X1550" i="1"/>
  <c r="Y1550" i="1"/>
  <c r="Z1550" i="1"/>
  <c r="AA1550" i="1"/>
  <c r="P1551" i="1"/>
  <c r="Q1551" i="1"/>
  <c r="R1551" i="1"/>
  <c r="S1551" i="1"/>
  <c r="T1551" i="1"/>
  <c r="U1551" i="1"/>
  <c r="V1551" i="1"/>
  <c r="W1551" i="1"/>
  <c r="X1551" i="1"/>
  <c r="Y1551" i="1"/>
  <c r="Z1551" i="1"/>
  <c r="AA1551" i="1"/>
  <c r="P1552" i="1"/>
  <c r="Q1552" i="1"/>
  <c r="R1552" i="1"/>
  <c r="S1552" i="1"/>
  <c r="T1552" i="1"/>
  <c r="U1552" i="1"/>
  <c r="V1552" i="1"/>
  <c r="W1552" i="1"/>
  <c r="X1552" i="1"/>
  <c r="Y1552" i="1"/>
  <c r="Z1552" i="1"/>
  <c r="AA1552" i="1"/>
  <c r="P1553" i="1"/>
  <c r="Q1553" i="1"/>
  <c r="R1553" i="1"/>
  <c r="S1553" i="1"/>
  <c r="T1553" i="1"/>
  <c r="U1553" i="1"/>
  <c r="V1553" i="1"/>
  <c r="W1553" i="1"/>
  <c r="X1553" i="1"/>
  <c r="Y1553" i="1"/>
  <c r="Z1553" i="1"/>
  <c r="AA1553" i="1"/>
  <c r="P1554" i="1"/>
  <c r="Q1554" i="1"/>
  <c r="R1554" i="1"/>
  <c r="S1554" i="1"/>
  <c r="T1554" i="1"/>
  <c r="U1554" i="1"/>
  <c r="V1554" i="1"/>
  <c r="W1554" i="1"/>
  <c r="X1554" i="1"/>
  <c r="Y1554" i="1"/>
  <c r="Z1554" i="1"/>
  <c r="AA1554" i="1"/>
  <c r="P1555" i="1"/>
  <c r="Q1555" i="1"/>
  <c r="R1555" i="1"/>
  <c r="S1555" i="1"/>
  <c r="T1555" i="1"/>
  <c r="U1555" i="1"/>
  <c r="V1555" i="1"/>
  <c r="W1555" i="1"/>
  <c r="X1555" i="1"/>
  <c r="Y1555" i="1"/>
  <c r="Z1555" i="1"/>
  <c r="AA1555" i="1"/>
  <c r="P1556" i="1"/>
  <c r="Q1556" i="1"/>
  <c r="R1556" i="1"/>
  <c r="S1556" i="1"/>
  <c r="T1556" i="1"/>
  <c r="U1556" i="1"/>
  <c r="V1556" i="1"/>
  <c r="W1556" i="1"/>
  <c r="X1556" i="1"/>
  <c r="Y1556" i="1"/>
  <c r="Z1556" i="1"/>
  <c r="AA1556" i="1"/>
  <c r="P1557" i="1"/>
  <c r="Q1557" i="1"/>
  <c r="R1557" i="1"/>
  <c r="S1557" i="1"/>
  <c r="T1557" i="1"/>
  <c r="U1557" i="1"/>
  <c r="V1557" i="1"/>
  <c r="W1557" i="1"/>
  <c r="X1557" i="1"/>
  <c r="Y1557" i="1"/>
  <c r="Z1557" i="1"/>
  <c r="AA1557" i="1"/>
  <c r="P1558" i="1"/>
  <c r="Q1558" i="1"/>
  <c r="R1558" i="1"/>
  <c r="S1558" i="1"/>
  <c r="T1558" i="1"/>
  <c r="U1558" i="1"/>
  <c r="V1558" i="1"/>
  <c r="W1558" i="1"/>
  <c r="X1558" i="1"/>
  <c r="Y1558" i="1"/>
  <c r="Z1558" i="1"/>
  <c r="AA1558" i="1"/>
  <c r="P1559" i="1"/>
  <c r="Q1559" i="1"/>
  <c r="R1559" i="1"/>
  <c r="S1559" i="1"/>
  <c r="T1559" i="1"/>
  <c r="U1559" i="1"/>
  <c r="V1559" i="1"/>
  <c r="W1559" i="1"/>
  <c r="X1559" i="1"/>
  <c r="Y1559" i="1"/>
  <c r="Z1559" i="1"/>
  <c r="AA1559" i="1"/>
  <c r="P1560" i="1"/>
  <c r="Q1560" i="1"/>
  <c r="R1560" i="1"/>
  <c r="S1560" i="1"/>
  <c r="T1560" i="1"/>
  <c r="U1560" i="1"/>
  <c r="V1560" i="1"/>
  <c r="W1560" i="1"/>
  <c r="X1560" i="1"/>
  <c r="Y1560" i="1"/>
  <c r="Z1560" i="1"/>
  <c r="AA1560" i="1"/>
  <c r="P1561" i="1"/>
  <c r="Q1561" i="1"/>
  <c r="R1561" i="1"/>
  <c r="S1561" i="1"/>
  <c r="T1561" i="1"/>
  <c r="U1561" i="1"/>
  <c r="V1561" i="1"/>
  <c r="W1561" i="1"/>
  <c r="X1561" i="1"/>
  <c r="Y1561" i="1"/>
  <c r="Z1561" i="1"/>
  <c r="AA1561" i="1"/>
  <c r="P1562" i="1"/>
  <c r="Q1562" i="1"/>
  <c r="R1562" i="1"/>
  <c r="S1562" i="1"/>
  <c r="T1562" i="1"/>
  <c r="U1562" i="1"/>
  <c r="V1562" i="1"/>
  <c r="W1562" i="1"/>
  <c r="X1562" i="1"/>
  <c r="Y1562" i="1"/>
  <c r="Z1562" i="1"/>
  <c r="AA1562" i="1"/>
  <c r="P1563" i="1"/>
  <c r="Q1563" i="1"/>
  <c r="R1563" i="1"/>
  <c r="S1563" i="1"/>
  <c r="T1563" i="1"/>
  <c r="U1563" i="1"/>
  <c r="V1563" i="1"/>
  <c r="W1563" i="1"/>
  <c r="X1563" i="1"/>
  <c r="Y1563" i="1"/>
  <c r="Z1563" i="1"/>
  <c r="AA1563" i="1"/>
  <c r="P1564" i="1"/>
  <c r="Q1564" i="1"/>
  <c r="R1564" i="1"/>
  <c r="S1564" i="1"/>
  <c r="T1564" i="1"/>
  <c r="U1564" i="1"/>
  <c r="V1564" i="1"/>
  <c r="W1564" i="1"/>
  <c r="X1564" i="1"/>
  <c r="Y1564" i="1"/>
  <c r="Z1564" i="1"/>
  <c r="AA1564" i="1"/>
  <c r="P1565" i="1"/>
  <c r="Q1565" i="1"/>
  <c r="R1565" i="1"/>
  <c r="S1565" i="1"/>
  <c r="T1565" i="1"/>
  <c r="U1565" i="1"/>
  <c r="V1565" i="1"/>
  <c r="W1565" i="1"/>
  <c r="X1565" i="1"/>
  <c r="Y1565" i="1"/>
  <c r="Z1565" i="1"/>
  <c r="AA1565" i="1"/>
  <c r="P1566" i="1"/>
  <c r="Q1566" i="1"/>
  <c r="R1566" i="1"/>
  <c r="S1566" i="1"/>
  <c r="T1566" i="1"/>
  <c r="U1566" i="1"/>
  <c r="V1566" i="1"/>
  <c r="W1566" i="1"/>
  <c r="X1566" i="1"/>
  <c r="Y1566" i="1"/>
  <c r="Z1566" i="1"/>
  <c r="AA1566" i="1"/>
  <c r="P1567" i="1"/>
  <c r="Q1567" i="1"/>
  <c r="R1567" i="1"/>
  <c r="S1567" i="1"/>
  <c r="T1567" i="1"/>
  <c r="U1567" i="1"/>
  <c r="V1567" i="1"/>
  <c r="W1567" i="1"/>
  <c r="X1567" i="1"/>
  <c r="Y1567" i="1"/>
  <c r="Z1567" i="1"/>
  <c r="AA1567" i="1"/>
  <c r="P1568" i="1"/>
  <c r="Q1568" i="1"/>
  <c r="R1568" i="1"/>
  <c r="S1568" i="1"/>
  <c r="T1568" i="1"/>
  <c r="U1568" i="1"/>
  <c r="V1568" i="1"/>
  <c r="W1568" i="1"/>
  <c r="X1568" i="1"/>
  <c r="Y1568" i="1"/>
  <c r="Z1568" i="1"/>
  <c r="AA1568" i="1"/>
  <c r="P1569" i="1"/>
  <c r="Q1569" i="1"/>
  <c r="R1569" i="1"/>
  <c r="S1569" i="1"/>
  <c r="T1569" i="1"/>
  <c r="U1569" i="1"/>
  <c r="V1569" i="1"/>
  <c r="W1569" i="1"/>
  <c r="X1569" i="1"/>
  <c r="Y1569" i="1"/>
  <c r="Z1569" i="1"/>
  <c r="AA1569" i="1"/>
  <c r="P1570" i="1"/>
  <c r="Q1570" i="1"/>
  <c r="R1570" i="1"/>
  <c r="S1570" i="1"/>
  <c r="T1570" i="1"/>
  <c r="U1570" i="1"/>
  <c r="V1570" i="1"/>
  <c r="W1570" i="1"/>
  <c r="X1570" i="1"/>
  <c r="Y1570" i="1"/>
  <c r="Z1570" i="1"/>
  <c r="AA1570" i="1"/>
  <c r="P1571" i="1"/>
  <c r="Q1571" i="1"/>
  <c r="R1571" i="1"/>
  <c r="S1571" i="1"/>
  <c r="T1571" i="1"/>
  <c r="U1571" i="1"/>
  <c r="V1571" i="1"/>
  <c r="W1571" i="1"/>
  <c r="X1571" i="1"/>
  <c r="Y1571" i="1"/>
  <c r="Z1571" i="1"/>
  <c r="AA1571" i="1"/>
  <c r="P1572" i="1"/>
  <c r="Q1572" i="1"/>
  <c r="R1572" i="1"/>
  <c r="S1572" i="1"/>
  <c r="T1572" i="1"/>
  <c r="U1572" i="1"/>
  <c r="V1572" i="1"/>
  <c r="W1572" i="1"/>
  <c r="X1572" i="1"/>
  <c r="Y1572" i="1"/>
  <c r="Z1572" i="1"/>
  <c r="AA1572" i="1"/>
  <c r="P1573" i="1"/>
  <c r="Q1573" i="1"/>
  <c r="R1573" i="1"/>
  <c r="S1573" i="1"/>
  <c r="T1573" i="1"/>
  <c r="U1573" i="1"/>
  <c r="V1573" i="1"/>
  <c r="W1573" i="1"/>
  <c r="X1573" i="1"/>
  <c r="Y1573" i="1"/>
  <c r="Z1573" i="1"/>
  <c r="AA1573" i="1"/>
  <c r="P1574" i="1"/>
  <c r="Q1574" i="1"/>
  <c r="R1574" i="1"/>
  <c r="S1574" i="1"/>
  <c r="T1574" i="1"/>
  <c r="U1574" i="1"/>
  <c r="V1574" i="1"/>
  <c r="W1574" i="1"/>
  <c r="X1574" i="1"/>
  <c r="Y1574" i="1"/>
  <c r="Z1574" i="1"/>
  <c r="AA1574" i="1"/>
  <c r="P1575" i="1"/>
  <c r="Q1575" i="1"/>
  <c r="R1575" i="1"/>
  <c r="S1575" i="1"/>
  <c r="T1575" i="1"/>
  <c r="U1575" i="1"/>
  <c r="V1575" i="1"/>
  <c r="W1575" i="1"/>
  <c r="X1575" i="1"/>
  <c r="Y1575" i="1"/>
  <c r="Z1575" i="1"/>
  <c r="AA1575" i="1"/>
  <c r="P1576" i="1"/>
  <c r="Q1576" i="1"/>
  <c r="R1576" i="1"/>
  <c r="S1576" i="1"/>
  <c r="T1576" i="1"/>
  <c r="U1576" i="1"/>
  <c r="V1576" i="1"/>
  <c r="W1576" i="1"/>
  <c r="X1576" i="1"/>
  <c r="Y1576" i="1"/>
  <c r="Z1576" i="1"/>
  <c r="AA1576" i="1"/>
  <c r="P1577" i="1"/>
  <c r="Q1577" i="1"/>
  <c r="R1577" i="1"/>
  <c r="S1577" i="1"/>
  <c r="T1577" i="1"/>
  <c r="U1577" i="1"/>
  <c r="V1577" i="1"/>
  <c r="W1577" i="1"/>
  <c r="X1577" i="1"/>
  <c r="Y1577" i="1"/>
  <c r="Z1577" i="1"/>
  <c r="AA1577" i="1"/>
  <c r="P1578" i="1"/>
  <c r="Q1578" i="1"/>
  <c r="R1578" i="1"/>
  <c r="S1578" i="1"/>
  <c r="T1578" i="1"/>
  <c r="U1578" i="1"/>
  <c r="V1578" i="1"/>
  <c r="W1578" i="1"/>
  <c r="X1578" i="1"/>
  <c r="Y1578" i="1"/>
  <c r="Z1578" i="1"/>
  <c r="AA1578" i="1"/>
  <c r="P1579" i="1"/>
  <c r="Q1579" i="1"/>
  <c r="R1579" i="1"/>
  <c r="S1579" i="1"/>
  <c r="T1579" i="1"/>
  <c r="U1579" i="1"/>
  <c r="V1579" i="1"/>
  <c r="W1579" i="1"/>
  <c r="X1579" i="1"/>
  <c r="Y1579" i="1"/>
  <c r="Z1579" i="1"/>
  <c r="AA1579" i="1"/>
  <c r="P1580" i="1"/>
  <c r="Q1580" i="1"/>
  <c r="R1580" i="1"/>
  <c r="S1580" i="1"/>
  <c r="T1580" i="1"/>
  <c r="U1580" i="1"/>
  <c r="V1580" i="1"/>
  <c r="W1580" i="1"/>
  <c r="X1580" i="1"/>
  <c r="Y1580" i="1"/>
  <c r="Z1580" i="1"/>
  <c r="AA1580" i="1"/>
  <c r="P1581" i="1"/>
  <c r="Q1581" i="1"/>
  <c r="R1581" i="1"/>
  <c r="S1581" i="1"/>
  <c r="T1581" i="1"/>
  <c r="U1581" i="1"/>
  <c r="V1581" i="1"/>
  <c r="W1581" i="1"/>
  <c r="X1581" i="1"/>
  <c r="Y1581" i="1"/>
  <c r="Z1581" i="1"/>
  <c r="AA1581" i="1"/>
  <c r="P1582" i="1"/>
  <c r="Q1582" i="1"/>
  <c r="R1582" i="1"/>
  <c r="S1582" i="1"/>
  <c r="T1582" i="1"/>
  <c r="U1582" i="1"/>
  <c r="V1582" i="1"/>
  <c r="W1582" i="1"/>
  <c r="X1582" i="1"/>
  <c r="Y1582" i="1"/>
  <c r="Z1582" i="1"/>
  <c r="AA1582" i="1"/>
  <c r="P1583" i="1"/>
  <c r="Q1583" i="1"/>
  <c r="R1583" i="1"/>
  <c r="S1583" i="1"/>
  <c r="T1583" i="1"/>
  <c r="U1583" i="1"/>
  <c r="V1583" i="1"/>
  <c r="W1583" i="1"/>
  <c r="X1583" i="1"/>
  <c r="Y1583" i="1"/>
  <c r="Z1583" i="1"/>
  <c r="AA1583" i="1"/>
  <c r="P1584" i="1"/>
  <c r="Q1584" i="1"/>
  <c r="R1584" i="1"/>
  <c r="S1584" i="1"/>
  <c r="T1584" i="1"/>
  <c r="U1584" i="1"/>
  <c r="V1584" i="1"/>
  <c r="W1584" i="1"/>
  <c r="X1584" i="1"/>
  <c r="Y1584" i="1"/>
  <c r="Z1584" i="1"/>
  <c r="AA1584" i="1"/>
  <c r="P1585" i="1"/>
  <c r="Q1585" i="1"/>
  <c r="R1585" i="1"/>
  <c r="S1585" i="1"/>
  <c r="T1585" i="1"/>
  <c r="U1585" i="1"/>
  <c r="V1585" i="1"/>
  <c r="W1585" i="1"/>
  <c r="X1585" i="1"/>
  <c r="Y1585" i="1"/>
  <c r="Z1585" i="1"/>
  <c r="AA1585" i="1"/>
  <c r="P1586" i="1"/>
  <c r="Q1586" i="1"/>
  <c r="R1586" i="1"/>
  <c r="S1586" i="1"/>
  <c r="T1586" i="1"/>
  <c r="U1586" i="1"/>
  <c r="V1586" i="1"/>
  <c r="W1586" i="1"/>
  <c r="X1586" i="1"/>
  <c r="Y1586" i="1"/>
  <c r="Z1586" i="1"/>
  <c r="AA1586" i="1"/>
  <c r="P1587" i="1"/>
  <c r="Q1587" i="1"/>
  <c r="R1587" i="1"/>
  <c r="S1587" i="1"/>
  <c r="T1587" i="1"/>
  <c r="U1587" i="1"/>
  <c r="V1587" i="1"/>
  <c r="W1587" i="1"/>
  <c r="X1587" i="1"/>
  <c r="Y1587" i="1"/>
  <c r="Z1587" i="1"/>
  <c r="AA1587" i="1"/>
  <c r="P1588" i="1"/>
  <c r="Q1588" i="1"/>
  <c r="R1588" i="1"/>
  <c r="S1588" i="1"/>
  <c r="T1588" i="1"/>
  <c r="U1588" i="1"/>
  <c r="V1588" i="1"/>
  <c r="W1588" i="1"/>
  <c r="X1588" i="1"/>
  <c r="Y1588" i="1"/>
  <c r="Z1588" i="1"/>
  <c r="AA1588" i="1"/>
  <c r="P1589" i="1"/>
  <c r="Q1589" i="1"/>
  <c r="R1589" i="1"/>
  <c r="S1589" i="1"/>
  <c r="T1589" i="1"/>
  <c r="U1589" i="1"/>
  <c r="V1589" i="1"/>
  <c r="W1589" i="1"/>
  <c r="X1589" i="1"/>
  <c r="Y1589" i="1"/>
  <c r="Z1589" i="1"/>
  <c r="AA1589" i="1"/>
  <c r="P1590" i="1"/>
  <c r="Q1590" i="1"/>
  <c r="R1590" i="1"/>
  <c r="S1590" i="1"/>
  <c r="T1590" i="1"/>
  <c r="U1590" i="1"/>
  <c r="V1590" i="1"/>
  <c r="W1590" i="1"/>
  <c r="X1590" i="1"/>
  <c r="Y1590" i="1"/>
  <c r="Z1590" i="1"/>
  <c r="AA1590" i="1"/>
  <c r="P1591" i="1"/>
  <c r="Q1591" i="1"/>
  <c r="R1591" i="1"/>
  <c r="S1591" i="1"/>
  <c r="T1591" i="1"/>
  <c r="U1591" i="1"/>
  <c r="V1591" i="1"/>
  <c r="W1591" i="1"/>
  <c r="X1591" i="1"/>
  <c r="Y1591" i="1"/>
  <c r="Z1591" i="1"/>
  <c r="AA1591" i="1"/>
  <c r="P1592" i="1"/>
  <c r="Q1592" i="1"/>
  <c r="R1592" i="1"/>
  <c r="S1592" i="1"/>
  <c r="T1592" i="1"/>
  <c r="U1592" i="1"/>
  <c r="V1592" i="1"/>
  <c r="W1592" i="1"/>
  <c r="X1592" i="1"/>
  <c r="Y1592" i="1"/>
  <c r="Z1592" i="1"/>
  <c r="AA1592" i="1"/>
  <c r="P1593" i="1"/>
  <c r="Q1593" i="1"/>
  <c r="R1593" i="1"/>
  <c r="S1593" i="1"/>
  <c r="T1593" i="1"/>
  <c r="U1593" i="1"/>
  <c r="V1593" i="1"/>
  <c r="W1593" i="1"/>
  <c r="X1593" i="1"/>
  <c r="Y1593" i="1"/>
  <c r="Z1593" i="1"/>
  <c r="AA1593" i="1"/>
  <c r="P1594" i="1"/>
  <c r="Q1594" i="1"/>
  <c r="R1594" i="1"/>
  <c r="S1594" i="1"/>
  <c r="T1594" i="1"/>
  <c r="U1594" i="1"/>
  <c r="V1594" i="1"/>
  <c r="W1594" i="1"/>
  <c r="X1594" i="1"/>
  <c r="Y1594" i="1"/>
  <c r="Z1594" i="1"/>
  <c r="AA1594" i="1"/>
  <c r="P1595" i="1"/>
  <c r="Q1595" i="1"/>
  <c r="R1595" i="1"/>
  <c r="S1595" i="1"/>
  <c r="T1595" i="1"/>
  <c r="U1595" i="1"/>
  <c r="V1595" i="1"/>
  <c r="W1595" i="1"/>
  <c r="X1595" i="1"/>
  <c r="Y1595" i="1"/>
  <c r="Z1595" i="1"/>
  <c r="AA1595" i="1"/>
  <c r="P1596" i="1"/>
  <c r="Q1596" i="1"/>
  <c r="R1596" i="1"/>
  <c r="S1596" i="1"/>
  <c r="T1596" i="1"/>
  <c r="U1596" i="1"/>
  <c r="V1596" i="1"/>
  <c r="W1596" i="1"/>
  <c r="X1596" i="1"/>
  <c r="Y1596" i="1"/>
  <c r="Z1596" i="1"/>
  <c r="AA1596" i="1"/>
  <c r="P1597" i="1"/>
  <c r="Q1597" i="1"/>
  <c r="R1597" i="1"/>
  <c r="S1597" i="1"/>
  <c r="T1597" i="1"/>
  <c r="U1597" i="1"/>
  <c r="V1597" i="1"/>
  <c r="W1597" i="1"/>
  <c r="X1597" i="1"/>
  <c r="Y1597" i="1"/>
  <c r="Z1597" i="1"/>
  <c r="AA1597" i="1"/>
  <c r="P1598" i="1"/>
  <c r="Q1598" i="1"/>
  <c r="R1598" i="1"/>
  <c r="S1598" i="1"/>
  <c r="T1598" i="1"/>
  <c r="U1598" i="1"/>
  <c r="V1598" i="1"/>
  <c r="W1598" i="1"/>
  <c r="X1598" i="1"/>
  <c r="Y1598" i="1"/>
  <c r="Z1598" i="1"/>
  <c r="AA1598" i="1"/>
  <c r="P1599" i="1"/>
  <c r="Q1599" i="1"/>
  <c r="R1599" i="1"/>
  <c r="S1599" i="1"/>
  <c r="T1599" i="1"/>
  <c r="U1599" i="1"/>
  <c r="V1599" i="1"/>
  <c r="W1599" i="1"/>
  <c r="X1599" i="1"/>
  <c r="Y1599" i="1"/>
  <c r="Z1599" i="1"/>
  <c r="AA1599" i="1"/>
  <c r="P1600" i="1"/>
  <c r="Q1600" i="1"/>
  <c r="R1600" i="1"/>
  <c r="S1600" i="1"/>
  <c r="T1600" i="1"/>
  <c r="U1600" i="1"/>
  <c r="V1600" i="1"/>
  <c r="W1600" i="1"/>
  <c r="X1600" i="1"/>
  <c r="Y1600" i="1"/>
  <c r="Z1600" i="1"/>
  <c r="AA1600" i="1"/>
  <c r="P1601" i="1"/>
  <c r="Q1601" i="1"/>
  <c r="R1601" i="1"/>
  <c r="S1601" i="1"/>
  <c r="T1601" i="1"/>
  <c r="U1601" i="1"/>
  <c r="V1601" i="1"/>
  <c r="W1601" i="1"/>
  <c r="X1601" i="1"/>
  <c r="Y1601" i="1"/>
  <c r="Z1601" i="1"/>
  <c r="AA1601" i="1"/>
  <c r="P1602" i="1"/>
  <c r="Q1602" i="1"/>
  <c r="R1602" i="1"/>
  <c r="S1602" i="1"/>
  <c r="T1602" i="1"/>
  <c r="U1602" i="1"/>
  <c r="V1602" i="1"/>
  <c r="W1602" i="1"/>
  <c r="X1602" i="1"/>
  <c r="Y1602" i="1"/>
  <c r="Z1602" i="1"/>
  <c r="AA1602" i="1"/>
  <c r="P1603" i="1"/>
  <c r="Q1603" i="1"/>
  <c r="R1603" i="1"/>
  <c r="S1603" i="1"/>
  <c r="T1603" i="1"/>
  <c r="U1603" i="1"/>
  <c r="V1603" i="1"/>
  <c r="W1603" i="1"/>
  <c r="X1603" i="1"/>
  <c r="Y1603" i="1"/>
  <c r="Z1603" i="1"/>
  <c r="AA1603" i="1"/>
  <c r="P1604" i="1"/>
  <c r="Q1604" i="1"/>
  <c r="R1604" i="1"/>
  <c r="S1604" i="1"/>
  <c r="T1604" i="1"/>
  <c r="U1604" i="1"/>
  <c r="V1604" i="1"/>
  <c r="W1604" i="1"/>
  <c r="X1604" i="1"/>
  <c r="Y1604" i="1"/>
  <c r="Z1604" i="1"/>
  <c r="AA1604" i="1"/>
  <c r="P1605" i="1"/>
  <c r="Q1605" i="1"/>
  <c r="R1605" i="1"/>
  <c r="S1605" i="1"/>
  <c r="T1605" i="1"/>
  <c r="U1605" i="1"/>
  <c r="V1605" i="1"/>
  <c r="W1605" i="1"/>
  <c r="X1605" i="1"/>
  <c r="Y1605" i="1"/>
  <c r="Z1605" i="1"/>
  <c r="AA1605" i="1"/>
  <c r="P1606" i="1"/>
  <c r="Q1606" i="1"/>
  <c r="R1606" i="1"/>
  <c r="S1606" i="1"/>
  <c r="T1606" i="1"/>
  <c r="U1606" i="1"/>
  <c r="V1606" i="1"/>
  <c r="W1606" i="1"/>
  <c r="X1606" i="1"/>
  <c r="Y1606" i="1"/>
  <c r="Z1606" i="1"/>
  <c r="AA1606" i="1"/>
  <c r="P1607" i="1"/>
  <c r="Q1607" i="1"/>
  <c r="R1607" i="1"/>
  <c r="S1607" i="1"/>
  <c r="T1607" i="1"/>
  <c r="U1607" i="1"/>
  <c r="V1607" i="1"/>
  <c r="W1607" i="1"/>
  <c r="X1607" i="1"/>
  <c r="Y1607" i="1"/>
  <c r="Z1607" i="1"/>
  <c r="AA1607" i="1"/>
  <c r="P1608" i="1"/>
  <c r="Q1608" i="1"/>
  <c r="R1608" i="1"/>
  <c r="S1608" i="1"/>
  <c r="T1608" i="1"/>
  <c r="U1608" i="1"/>
  <c r="V1608" i="1"/>
  <c r="W1608" i="1"/>
  <c r="X1608" i="1"/>
  <c r="Y1608" i="1"/>
  <c r="Z1608" i="1"/>
  <c r="AA1608" i="1"/>
  <c r="P1609" i="1"/>
  <c r="Q1609" i="1"/>
  <c r="R1609" i="1"/>
  <c r="S1609" i="1"/>
  <c r="T1609" i="1"/>
  <c r="U1609" i="1"/>
  <c r="V1609" i="1"/>
  <c r="W1609" i="1"/>
  <c r="X1609" i="1"/>
  <c r="Y1609" i="1"/>
  <c r="Z1609" i="1"/>
  <c r="AA1609" i="1"/>
  <c r="P1610" i="1"/>
  <c r="Q1610" i="1"/>
  <c r="R1610" i="1"/>
  <c r="S1610" i="1"/>
  <c r="T1610" i="1"/>
  <c r="U1610" i="1"/>
  <c r="V1610" i="1"/>
  <c r="W1610" i="1"/>
  <c r="X1610" i="1"/>
  <c r="Y1610" i="1"/>
  <c r="Z1610" i="1"/>
  <c r="AA1610" i="1"/>
  <c r="P1611" i="1"/>
  <c r="Q1611" i="1"/>
  <c r="R1611" i="1"/>
  <c r="S1611" i="1"/>
  <c r="T1611" i="1"/>
  <c r="U1611" i="1"/>
  <c r="V1611" i="1"/>
  <c r="W1611" i="1"/>
  <c r="X1611" i="1"/>
  <c r="Y1611" i="1"/>
  <c r="Z1611" i="1"/>
  <c r="AA1611" i="1"/>
  <c r="P1612" i="1"/>
  <c r="Q1612" i="1"/>
  <c r="R1612" i="1"/>
  <c r="S1612" i="1"/>
  <c r="T1612" i="1"/>
  <c r="U1612" i="1"/>
  <c r="V1612" i="1"/>
  <c r="W1612" i="1"/>
  <c r="X1612" i="1"/>
  <c r="Y1612" i="1"/>
  <c r="Z1612" i="1"/>
  <c r="AA1612" i="1"/>
  <c r="P1613" i="1"/>
  <c r="Q1613" i="1"/>
  <c r="R1613" i="1"/>
  <c r="S1613" i="1"/>
  <c r="T1613" i="1"/>
  <c r="U1613" i="1"/>
  <c r="V1613" i="1"/>
  <c r="W1613" i="1"/>
  <c r="X1613" i="1"/>
  <c r="Y1613" i="1"/>
  <c r="Z1613" i="1"/>
  <c r="AA1613" i="1"/>
  <c r="P1614" i="1"/>
  <c r="Q1614" i="1"/>
  <c r="R1614" i="1"/>
  <c r="S1614" i="1"/>
  <c r="T1614" i="1"/>
  <c r="U1614" i="1"/>
  <c r="V1614" i="1"/>
  <c r="W1614" i="1"/>
  <c r="X1614" i="1"/>
  <c r="Y1614" i="1"/>
  <c r="Z1614" i="1"/>
  <c r="AA1614" i="1"/>
  <c r="P1615" i="1"/>
  <c r="Q1615" i="1"/>
  <c r="R1615" i="1"/>
  <c r="S1615" i="1"/>
  <c r="T1615" i="1"/>
  <c r="U1615" i="1"/>
  <c r="V1615" i="1"/>
  <c r="W1615" i="1"/>
  <c r="X1615" i="1"/>
  <c r="Y1615" i="1"/>
  <c r="Z1615" i="1"/>
  <c r="AA1615" i="1"/>
  <c r="P1616" i="1"/>
  <c r="Q1616" i="1"/>
  <c r="R1616" i="1"/>
  <c r="S1616" i="1"/>
  <c r="T1616" i="1"/>
  <c r="U1616" i="1"/>
  <c r="V1616" i="1"/>
  <c r="W1616" i="1"/>
  <c r="X1616" i="1"/>
  <c r="Y1616" i="1"/>
  <c r="Z1616" i="1"/>
  <c r="AA1616" i="1"/>
  <c r="P1617" i="1"/>
  <c r="Q1617" i="1"/>
  <c r="R1617" i="1"/>
  <c r="S1617" i="1"/>
  <c r="T1617" i="1"/>
  <c r="U1617" i="1"/>
  <c r="V1617" i="1"/>
  <c r="W1617" i="1"/>
  <c r="X1617" i="1"/>
  <c r="Y1617" i="1"/>
  <c r="Z1617" i="1"/>
  <c r="AA1617" i="1"/>
  <c r="P1618" i="1"/>
  <c r="Q1618" i="1"/>
  <c r="R1618" i="1"/>
  <c r="S1618" i="1"/>
  <c r="T1618" i="1"/>
  <c r="U1618" i="1"/>
  <c r="V1618" i="1"/>
  <c r="W1618" i="1"/>
  <c r="X1618" i="1"/>
  <c r="Y1618" i="1"/>
  <c r="Z1618" i="1"/>
  <c r="AA1618" i="1"/>
  <c r="P1619" i="1"/>
  <c r="Q1619" i="1"/>
  <c r="R1619" i="1"/>
  <c r="S1619" i="1"/>
  <c r="T1619" i="1"/>
  <c r="U1619" i="1"/>
  <c r="V1619" i="1"/>
  <c r="W1619" i="1"/>
  <c r="X1619" i="1"/>
  <c r="Y1619" i="1"/>
  <c r="Z1619" i="1"/>
  <c r="AA1619" i="1"/>
  <c r="P1620" i="1"/>
  <c r="Q1620" i="1"/>
  <c r="R1620" i="1"/>
  <c r="S1620" i="1"/>
  <c r="T1620" i="1"/>
  <c r="U1620" i="1"/>
  <c r="V1620" i="1"/>
  <c r="W1620" i="1"/>
  <c r="X1620" i="1"/>
  <c r="Y1620" i="1"/>
  <c r="Z1620" i="1"/>
  <c r="AA1620" i="1"/>
  <c r="P1621" i="1"/>
  <c r="Q1621" i="1"/>
  <c r="R1621" i="1"/>
  <c r="S1621" i="1"/>
  <c r="T1621" i="1"/>
  <c r="U1621" i="1"/>
  <c r="V1621" i="1"/>
  <c r="W1621" i="1"/>
  <c r="X1621" i="1"/>
  <c r="Y1621" i="1"/>
  <c r="Z1621" i="1"/>
  <c r="AA1621" i="1"/>
  <c r="P1622" i="1"/>
  <c r="Q1622" i="1"/>
  <c r="R1622" i="1"/>
  <c r="S1622" i="1"/>
  <c r="T1622" i="1"/>
  <c r="U1622" i="1"/>
  <c r="V1622" i="1"/>
  <c r="W1622" i="1"/>
  <c r="X1622" i="1"/>
  <c r="Y1622" i="1"/>
  <c r="Z1622" i="1"/>
  <c r="AA1622" i="1"/>
  <c r="P1623" i="1"/>
  <c r="Q1623" i="1"/>
  <c r="R1623" i="1"/>
  <c r="S1623" i="1"/>
  <c r="T1623" i="1"/>
  <c r="U1623" i="1"/>
  <c r="V1623" i="1"/>
  <c r="W1623" i="1"/>
  <c r="X1623" i="1"/>
  <c r="Y1623" i="1"/>
  <c r="Z1623" i="1"/>
  <c r="AA1623" i="1"/>
  <c r="P1624" i="1"/>
  <c r="Q1624" i="1"/>
  <c r="R1624" i="1"/>
  <c r="S1624" i="1"/>
  <c r="T1624" i="1"/>
  <c r="U1624" i="1"/>
  <c r="V1624" i="1"/>
  <c r="W1624" i="1"/>
  <c r="X1624" i="1"/>
  <c r="Y1624" i="1"/>
  <c r="Z1624" i="1"/>
  <c r="AA1624" i="1"/>
  <c r="P1625" i="1"/>
  <c r="Q1625" i="1"/>
  <c r="R1625" i="1"/>
  <c r="S1625" i="1"/>
  <c r="T1625" i="1"/>
  <c r="U1625" i="1"/>
  <c r="V1625" i="1"/>
  <c r="W1625" i="1"/>
  <c r="X1625" i="1"/>
  <c r="Y1625" i="1"/>
  <c r="Z1625" i="1"/>
  <c r="AA1625" i="1"/>
  <c r="P1626" i="1"/>
  <c r="Q1626" i="1"/>
  <c r="R1626" i="1"/>
  <c r="S1626" i="1"/>
  <c r="T1626" i="1"/>
  <c r="U1626" i="1"/>
  <c r="V1626" i="1"/>
  <c r="W1626" i="1"/>
  <c r="X1626" i="1"/>
  <c r="Y1626" i="1"/>
  <c r="Z1626" i="1"/>
  <c r="AA1626" i="1"/>
  <c r="P1627" i="1"/>
  <c r="Q1627" i="1"/>
  <c r="R1627" i="1"/>
  <c r="S1627" i="1"/>
  <c r="T1627" i="1"/>
  <c r="U1627" i="1"/>
  <c r="V1627" i="1"/>
  <c r="W1627" i="1"/>
  <c r="X1627" i="1"/>
  <c r="Y1627" i="1"/>
  <c r="Z1627" i="1"/>
  <c r="AA1627" i="1"/>
  <c r="P1628" i="1"/>
  <c r="Q1628" i="1"/>
  <c r="R1628" i="1"/>
  <c r="S1628" i="1"/>
  <c r="T1628" i="1"/>
  <c r="U1628" i="1"/>
  <c r="V1628" i="1"/>
  <c r="W1628" i="1"/>
  <c r="X1628" i="1"/>
  <c r="Y1628" i="1"/>
  <c r="Z1628" i="1"/>
  <c r="AA1628" i="1"/>
  <c r="P1629" i="1"/>
  <c r="Q1629" i="1"/>
  <c r="R1629" i="1"/>
  <c r="S1629" i="1"/>
  <c r="T1629" i="1"/>
  <c r="U1629" i="1"/>
  <c r="V1629" i="1"/>
  <c r="W1629" i="1"/>
  <c r="X1629" i="1"/>
  <c r="Y1629" i="1"/>
  <c r="Z1629" i="1"/>
  <c r="AA1629" i="1"/>
  <c r="P1630" i="1"/>
  <c r="Q1630" i="1"/>
  <c r="R1630" i="1"/>
  <c r="S1630" i="1"/>
  <c r="T1630" i="1"/>
  <c r="U1630" i="1"/>
  <c r="V1630" i="1"/>
  <c r="W1630" i="1"/>
  <c r="X1630" i="1"/>
  <c r="Y1630" i="1"/>
  <c r="Z1630" i="1"/>
  <c r="AA1630" i="1"/>
  <c r="P1631" i="1"/>
  <c r="Q1631" i="1"/>
  <c r="R1631" i="1"/>
  <c r="S1631" i="1"/>
  <c r="T1631" i="1"/>
  <c r="U1631" i="1"/>
  <c r="V1631" i="1"/>
  <c r="W1631" i="1"/>
  <c r="X1631" i="1"/>
  <c r="Y1631" i="1"/>
  <c r="Z1631" i="1"/>
  <c r="AA1631" i="1"/>
  <c r="P1632" i="1"/>
  <c r="Q1632" i="1"/>
  <c r="R1632" i="1"/>
  <c r="S1632" i="1"/>
  <c r="T1632" i="1"/>
  <c r="U1632" i="1"/>
  <c r="V1632" i="1"/>
  <c r="W1632" i="1"/>
  <c r="X1632" i="1"/>
  <c r="Y1632" i="1"/>
  <c r="Z1632" i="1"/>
  <c r="AA1632" i="1"/>
  <c r="P1633" i="1"/>
  <c r="Q1633" i="1"/>
  <c r="R1633" i="1"/>
  <c r="S1633" i="1"/>
  <c r="T1633" i="1"/>
  <c r="U1633" i="1"/>
  <c r="V1633" i="1"/>
  <c r="W1633" i="1"/>
  <c r="X1633" i="1"/>
  <c r="Y1633" i="1"/>
  <c r="Z1633" i="1"/>
  <c r="AA1633" i="1"/>
  <c r="P1634" i="1"/>
  <c r="Q1634" i="1"/>
  <c r="R1634" i="1"/>
  <c r="S1634" i="1"/>
  <c r="T1634" i="1"/>
  <c r="U1634" i="1"/>
  <c r="V1634" i="1"/>
  <c r="W1634" i="1"/>
  <c r="X1634" i="1"/>
  <c r="Y1634" i="1"/>
  <c r="Z1634" i="1"/>
  <c r="AA1634" i="1"/>
  <c r="P1635" i="1"/>
  <c r="Q1635" i="1"/>
  <c r="R1635" i="1"/>
  <c r="S1635" i="1"/>
  <c r="T1635" i="1"/>
  <c r="U1635" i="1"/>
  <c r="V1635" i="1"/>
  <c r="W1635" i="1"/>
  <c r="X1635" i="1"/>
  <c r="Y1635" i="1"/>
  <c r="Z1635" i="1"/>
  <c r="AA1635" i="1"/>
  <c r="P1636" i="1"/>
  <c r="Q1636" i="1"/>
  <c r="R1636" i="1"/>
  <c r="S1636" i="1"/>
  <c r="T1636" i="1"/>
  <c r="U1636" i="1"/>
  <c r="V1636" i="1"/>
  <c r="W1636" i="1"/>
  <c r="X1636" i="1"/>
  <c r="Y1636" i="1"/>
  <c r="Z1636" i="1"/>
  <c r="AA1636" i="1"/>
  <c r="P1637" i="1"/>
  <c r="Q1637" i="1"/>
  <c r="R1637" i="1"/>
  <c r="S1637" i="1"/>
  <c r="T1637" i="1"/>
  <c r="U1637" i="1"/>
  <c r="V1637" i="1"/>
  <c r="W1637" i="1"/>
  <c r="X1637" i="1"/>
  <c r="Y1637" i="1"/>
  <c r="Z1637" i="1"/>
  <c r="AA1637" i="1"/>
  <c r="P1638" i="1"/>
  <c r="Q1638" i="1"/>
  <c r="R1638" i="1"/>
  <c r="S1638" i="1"/>
  <c r="T1638" i="1"/>
  <c r="U1638" i="1"/>
  <c r="V1638" i="1"/>
  <c r="W1638" i="1"/>
  <c r="X1638" i="1"/>
  <c r="Y1638" i="1"/>
  <c r="Z1638" i="1"/>
  <c r="AA1638" i="1"/>
  <c r="P1639" i="1"/>
  <c r="Q1639" i="1"/>
  <c r="R1639" i="1"/>
  <c r="S1639" i="1"/>
  <c r="T1639" i="1"/>
  <c r="U1639" i="1"/>
  <c r="V1639" i="1"/>
  <c r="W1639" i="1"/>
  <c r="X1639" i="1"/>
  <c r="Y1639" i="1"/>
  <c r="Z1639" i="1"/>
  <c r="AA1639" i="1"/>
  <c r="P1640" i="1"/>
  <c r="Q1640" i="1"/>
  <c r="R1640" i="1"/>
  <c r="S1640" i="1"/>
  <c r="T1640" i="1"/>
  <c r="U1640" i="1"/>
  <c r="V1640" i="1"/>
  <c r="W1640" i="1"/>
  <c r="X1640" i="1"/>
  <c r="Y1640" i="1"/>
  <c r="Z1640" i="1"/>
  <c r="AA1640" i="1"/>
  <c r="P1641" i="1"/>
  <c r="Q1641" i="1"/>
  <c r="R1641" i="1"/>
  <c r="S1641" i="1"/>
  <c r="T1641" i="1"/>
  <c r="U1641" i="1"/>
  <c r="V1641" i="1"/>
  <c r="W1641" i="1"/>
  <c r="X1641" i="1"/>
  <c r="Y1641" i="1"/>
  <c r="Z1641" i="1"/>
  <c r="AA1641" i="1"/>
  <c r="P1642" i="1"/>
  <c r="Q1642" i="1"/>
  <c r="R1642" i="1"/>
  <c r="S1642" i="1"/>
  <c r="T1642" i="1"/>
  <c r="U1642" i="1"/>
  <c r="V1642" i="1"/>
  <c r="W1642" i="1"/>
  <c r="X1642" i="1"/>
  <c r="Y1642" i="1"/>
  <c r="Z1642" i="1"/>
  <c r="AA1642" i="1"/>
  <c r="P1643" i="1"/>
  <c r="Q1643" i="1"/>
  <c r="R1643" i="1"/>
  <c r="S1643" i="1"/>
  <c r="T1643" i="1"/>
  <c r="U1643" i="1"/>
  <c r="V1643" i="1"/>
  <c r="W1643" i="1"/>
  <c r="X1643" i="1"/>
  <c r="Y1643" i="1"/>
  <c r="Z1643" i="1"/>
  <c r="AA1643" i="1"/>
  <c r="P1644" i="1"/>
  <c r="Q1644" i="1"/>
  <c r="R1644" i="1"/>
  <c r="S1644" i="1"/>
  <c r="T1644" i="1"/>
  <c r="U1644" i="1"/>
  <c r="V1644" i="1"/>
  <c r="W1644" i="1"/>
  <c r="X1644" i="1"/>
  <c r="Y1644" i="1"/>
  <c r="Z1644" i="1"/>
  <c r="AA1644" i="1"/>
  <c r="P1645" i="1"/>
  <c r="Q1645" i="1"/>
  <c r="R1645" i="1"/>
  <c r="S1645" i="1"/>
  <c r="T1645" i="1"/>
  <c r="U1645" i="1"/>
  <c r="V1645" i="1"/>
  <c r="W1645" i="1"/>
  <c r="X1645" i="1"/>
  <c r="Y1645" i="1"/>
  <c r="Z1645" i="1"/>
  <c r="AA1645" i="1"/>
  <c r="P1646" i="1"/>
  <c r="Q1646" i="1"/>
  <c r="R1646" i="1"/>
  <c r="S1646" i="1"/>
  <c r="T1646" i="1"/>
  <c r="U1646" i="1"/>
  <c r="V1646" i="1"/>
  <c r="W1646" i="1"/>
  <c r="X1646" i="1"/>
  <c r="Y1646" i="1"/>
  <c r="Z1646" i="1"/>
  <c r="AA1646" i="1"/>
  <c r="P1647" i="1"/>
  <c r="Q1647" i="1"/>
  <c r="R1647" i="1"/>
  <c r="S1647" i="1"/>
  <c r="T1647" i="1"/>
  <c r="U1647" i="1"/>
  <c r="V1647" i="1"/>
  <c r="W1647" i="1"/>
  <c r="X1647" i="1"/>
  <c r="Y1647" i="1"/>
  <c r="Z1647" i="1"/>
  <c r="AA1647" i="1"/>
  <c r="P1648" i="1"/>
  <c r="Q1648" i="1"/>
  <c r="R1648" i="1"/>
  <c r="S1648" i="1"/>
  <c r="T1648" i="1"/>
  <c r="U1648" i="1"/>
  <c r="V1648" i="1"/>
  <c r="W1648" i="1"/>
  <c r="X1648" i="1"/>
  <c r="Y1648" i="1"/>
  <c r="Z1648" i="1"/>
  <c r="AA1648" i="1"/>
  <c r="P1649" i="1"/>
  <c r="Q1649" i="1"/>
  <c r="R1649" i="1"/>
  <c r="S1649" i="1"/>
  <c r="T1649" i="1"/>
  <c r="U1649" i="1"/>
  <c r="V1649" i="1"/>
  <c r="W1649" i="1"/>
  <c r="X1649" i="1"/>
  <c r="Y1649" i="1"/>
  <c r="Z1649" i="1"/>
  <c r="AA1649" i="1"/>
  <c r="P1650" i="1"/>
  <c r="Q1650" i="1"/>
  <c r="R1650" i="1"/>
  <c r="S1650" i="1"/>
  <c r="T1650" i="1"/>
  <c r="U1650" i="1"/>
  <c r="V1650" i="1"/>
  <c r="W1650" i="1"/>
  <c r="X1650" i="1"/>
  <c r="Y1650" i="1"/>
  <c r="Z1650" i="1"/>
  <c r="AA1650" i="1"/>
  <c r="P1651" i="1"/>
  <c r="Q1651" i="1"/>
  <c r="R1651" i="1"/>
  <c r="S1651" i="1"/>
  <c r="T1651" i="1"/>
  <c r="U1651" i="1"/>
  <c r="V1651" i="1"/>
  <c r="W1651" i="1"/>
  <c r="X1651" i="1"/>
  <c r="Y1651" i="1"/>
  <c r="Z1651" i="1"/>
  <c r="AA1651" i="1"/>
  <c r="P1652" i="1"/>
  <c r="Q1652" i="1"/>
  <c r="R1652" i="1"/>
  <c r="S1652" i="1"/>
  <c r="T1652" i="1"/>
  <c r="U1652" i="1"/>
  <c r="V1652" i="1"/>
  <c r="W1652" i="1"/>
  <c r="X1652" i="1"/>
  <c r="Y1652" i="1"/>
  <c r="Z1652" i="1"/>
  <c r="AA1652" i="1"/>
  <c r="P1653" i="1"/>
  <c r="Q1653" i="1"/>
  <c r="R1653" i="1"/>
  <c r="S1653" i="1"/>
  <c r="T1653" i="1"/>
  <c r="U1653" i="1"/>
  <c r="V1653" i="1"/>
  <c r="W1653" i="1"/>
  <c r="X1653" i="1"/>
  <c r="Y1653" i="1"/>
  <c r="Z1653" i="1"/>
  <c r="AA1653" i="1"/>
  <c r="P1654" i="1"/>
  <c r="Q1654" i="1"/>
  <c r="R1654" i="1"/>
  <c r="S1654" i="1"/>
  <c r="T1654" i="1"/>
  <c r="U1654" i="1"/>
  <c r="V1654" i="1"/>
  <c r="W1654" i="1"/>
  <c r="X1654" i="1"/>
  <c r="Y1654" i="1"/>
  <c r="Z1654" i="1"/>
  <c r="AA1654" i="1"/>
  <c r="P1655" i="1"/>
  <c r="Q1655" i="1"/>
  <c r="R1655" i="1"/>
  <c r="S1655" i="1"/>
  <c r="T1655" i="1"/>
  <c r="U1655" i="1"/>
  <c r="V1655" i="1"/>
  <c r="W1655" i="1"/>
  <c r="X1655" i="1"/>
  <c r="Y1655" i="1"/>
  <c r="Z1655" i="1"/>
  <c r="AA1655" i="1"/>
  <c r="P1656" i="1"/>
  <c r="Q1656" i="1"/>
  <c r="R1656" i="1"/>
  <c r="S1656" i="1"/>
  <c r="T1656" i="1"/>
  <c r="U1656" i="1"/>
  <c r="V1656" i="1"/>
  <c r="W1656" i="1"/>
  <c r="X1656" i="1"/>
  <c r="Y1656" i="1"/>
  <c r="Z1656" i="1"/>
  <c r="AA1656" i="1"/>
  <c r="P1657" i="1"/>
  <c r="Q1657" i="1"/>
  <c r="R1657" i="1"/>
  <c r="S1657" i="1"/>
  <c r="T1657" i="1"/>
  <c r="U1657" i="1"/>
  <c r="V1657" i="1"/>
  <c r="W1657" i="1"/>
  <c r="X1657" i="1"/>
  <c r="Y1657" i="1"/>
  <c r="Z1657" i="1"/>
  <c r="AA1657" i="1"/>
  <c r="P1658" i="1"/>
  <c r="Q1658" i="1"/>
  <c r="R1658" i="1"/>
  <c r="S1658" i="1"/>
  <c r="T1658" i="1"/>
  <c r="U1658" i="1"/>
  <c r="V1658" i="1"/>
  <c r="W1658" i="1"/>
  <c r="X1658" i="1"/>
  <c r="Y1658" i="1"/>
  <c r="Z1658" i="1"/>
  <c r="AA1658" i="1"/>
  <c r="P1659" i="1"/>
  <c r="Q1659" i="1"/>
  <c r="R1659" i="1"/>
  <c r="S1659" i="1"/>
  <c r="T1659" i="1"/>
  <c r="U1659" i="1"/>
  <c r="V1659" i="1"/>
  <c r="W1659" i="1"/>
  <c r="X1659" i="1"/>
  <c r="Y1659" i="1"/>
  <c r="Z1659" i="1"/>
  <c r="AA1659" i="1"/>
  <c r="P1660" i="1"/>
  <c r="Q1660" i="1"/>
  <c r="R1660" i="1"/>
  <c r="S1660" i="1"/>
  <c r="T1660" i="1"/>
  <c r="U1660" i="1"/>
  <c r="V1660" i="1"/>
  <c r="W1660" i="1"/>
  <c r="X1660" i="1"/>
  <c r="Y1660" i="1"/>
  <c r="Z1660" i="1"/>
  <c r="AA1660" i="1"/>
  <c r="P1661" i="1"/>
  <c r="Q1661" i="1"/>
  <c r="R1661" i="1"/>
  <c r="S1661" i="1"/>
  <c r="T1661" i="1"/>
  <c r="U1661" i="1"/>
  <c r="V1661" i="1"/>
  <c r="W1661" i="1"/>
  <c r="X1661" i="1"/>
  <c r="Y1661" i="1"/>
  <c r="Z1661" i="1"/>
  <c r="AA1661" i="1"/>
  <c r="P1662" i="1"/>
  <c r="Q1662" i="1"/>
  <c r="R1662" i="1"/>
  <c r="S1662" i="1"/>
  <c r="T1662" i="1"/>
  <c r="U1662" i="1"/>
  <c r="V1662" i="1"/>
  <c r="W1662" i="1"/>
  <c r="X1662" i="1"/>
  <c r="Y1662" i="1"/>
  <c r="Z1662" i="1"/>
  <c r="AA1662" i="1"/>
  <c r="P1663" i="1"/>
  <c r="Q1663" i="1"/>
  <c r="R1663" i="1"/>
  <c r="S1663" i="1"/>
  <c r="T1663" i="1"/>
  <c r="U1663" i="1"/>
  <c r="V1663" i="1"/>
  <c r="W1663" i="1"/>
  <c r="X1663" i="1"/>
  <c r="Y1663" i="1"/>
  <c r="Z1663" i="1"/>
  <c r="AA1663" i="1"/>
  <c r="P1664" i="1"/>
  <c r="Q1664" i="1"/>
  <c r="R1664" i="1"/>
  <c r="S1664" i="1"/>
  <c r="T1664" i="1"/>
  <c r="U1664" i="1"/>
  <c r="V1664" i="1"/>
  <c r="W1664" i="1"/>
  <c r="X1664" i="1"/>
  <c r="Y1664" i="1"/>
  <c r="Z1664" i="1"/>
  <c r="AA1664" i="1"/>
  <c r="P1665" i="1"/>
  <c r="Q1665" i="1"/>
  <c r="R1665" i="1"/>
  <c r="S1665" i="1"/>
  <c r="T1665" i="1"/>
  <c r="U1665" i="1"/>
  <c r="V1665" i="1"/>
  <c r="W1665" i="1"/>
  <c r="X1665" i="1"/>
  <c r="Y1665" i="1"/>
  <c r="Z1665" i="1"/>
  <c r="AA1665" i="1"/>
  <c r="P1666" i="1"/>
  <c r="Q1666" i="1"/>
  <c r="R1666" i="1"/>
  <c r="S1666" i="1"/>
  <c r="T1666" i="1"/>
  <c r="U1666" i="1"/>
  <c r="V1666" i="1"/>
  <c r="W1666" i="1"/>
  <c r="X1666" i="1"/>
  <c r="Y1666" i="1"/>
  <c r="Z1666" i="1"/>
  <c r="AA1666" i="1"/>
  <c r="P1667" i="1"/>
  <c r="Q1667" i="1"/>
  <c r="R1667" i="1"/>
  <c r="S1667" i="1"/>
  <c r="T1667" i="1"/>
  <c r="U1667" i="1"/>
  <c r="V1667" i="1"/>
  <c r="W1667" i="1"/>
  <c r="X1667" i="1"/>
  <c r="Y1667" i="1"/>
  <c r="Z1667" i="1"/>
  <c r="AA1667" i="1"/>
  <c r="P1668" i="1"/>
  <c r="Q1668" i="1"/>
  <c r="R1668" i="1"/>
  <c r="S1668" i="1"/>
  <c r="T1668" i="1"/>
  <c r="U1668" i="1"/>
  <c r="V1668" i="1"/>
  <c r="W1668" i="1"/>
  <c r="X1668" i="1"/>
  <c r="Y1668" i="1"/>
  <c r="Z1668" i="1"/>
  <c r="AA1668" i="1"/>
  <c r="P1669" i="1"/>
  <c r="Q1669" i="1"/>
  <c r="R1669" i="1"/>
  <c r="S1669" i="1"/>
  <c r="T1669" i="1"/>
  <c r="U1669" i="1"/>
  <c r="V1669" i="1"/>
  <c r="W1669" i="1"/>
  <c r="X1669" i="1"/>
  <c r="Y1669" i="1"/>
  <c r="Z1669" i="1"/>
  <c r="AA1669" i="1"/>
  <c r="P1670" i="1"/>
  <c r="Q1670" i="1"/>
  <c r="R1670" i="1"/>
  <c r="S1670" i="1"/>
  <c r="T1670" i="1"/>
  <c r="U1670" i="1"/>
  <c r="V1670" i="1"/>
  <c r="W1670" i="1"/>
  <c r="X1670" i="1"/>
  <c r="Y1670" i="1"/>
  <c r="Z1670" i="1"/>
  <c r="AA1670" i="1"/>
  <c r="P1671" i="1"/>
  <c r="Q1671" i="1"/>
  <c r="R1671" i="1"/>
  <c r="S1671" i="1"/>
  <c r="T1671" i="1"/>
  <c r="U1671" i="1"/>
  <c r="V1671" i="1"/>
  <c r="W1671" i="1"/>
  <c r="X1671" i="1"/>
  <c r="Y1671" i="1"/>
  <c r="Z1671" i="1"/>
  <c r="AA1671" i="1"/>
  <c r="P1672" i="1"/>
  <c r="Q1672" i="1"/>
  <c r="R1672" i="1"/>
  <c r="S1672" i="1"/>
  <c r="T1672" i="1"/>
  <c r="U1672" i="1"/>
  <c r="V1672" i="1"/>
  <c r="W1672" i="1"/>
  <c r="X1672" i="1"/>
  <c r="Y1672" i="1"/>
  <c r="Z1672" i="1"/>
  <c r="AA1672" i="1"/>
  <c r="P1673" i="1"/>
  <c r="Q1673" i="1"/>
  <c r="R1673" i="1"/>
  <c r="S1673" i="1"/>
  <c r="T1673" i="1"/>
  <c r="U1673" i="1"/>
  <c r="V1673" i="1"/>
  <c r="W1673" i="1"/>
  <c r="X1673" i="1"/>
  <c r="Y1673" i="1"/>
  <c r="Z1673" i="1"/>
  <c r="AA1673" i="1"/>
  <c r="P1674" i="1"/>
  <c r="Q1674" i="1"/>
  <c r="R1674" i="1"/>
  <c r="S1674" i="1"/>
  <c r="T1674" i="1"/>
  <c r="U1674" i="1"/>
  <c r="V1674" i="1"/>
  <c r="W1674" i="1"/>
  <c r="X1674" i="1"/>
  <c r="Y1674" i="1"/>
  <c r="Z1674" i="1"/>
  <c r="AA1674" i="1"/>
  <c r="P1675" i="1"/>
  <c r="Q1675" i="1"/>
  <c r="R1675" i="1"/>
  <c r="S1675" i="1"/>
  <c r="T1675" i="1"/>
  <c r="U1675" i="1"/>
  <c r="V1675" i="1"/>
  <c r="W1675" i="1"/>
  <c r="X1675" i="1"/>
  <c r="Y1675" i="1"/>
  <c r="Z1675" i="1"/>
  <c r="AA1675" i="1"/>
  <c r="P1676" i="1"/>
  <c r="Q1676" i="1"/>
  <c r="R1676" i="1"/>
  <c r="S1676" i="1"/>
  <c r="T1676" i="1"/>
  <c r="U1676" i="1"/>
  <c r="V1676" i="1"/>
  <c r="W1676" i="1"/>
  <c r="X1676" i="1"/>
  <c r="Y1676" i="1"/>
  <c r="Z1676" i="1"/>
  <c r="AA1676" i="1"/>
  <c r="P1677" i="1"/>
  <c r="Q1677" i="1"/>
  <c r="R1677" i="1"/>
  <c r="S1677" i="1"/>
  <c r="T1677" i="1"/>
  <c r="U1677" i="1"/>
  <c r="V1677" i="1"/>
  <c r="W1677" i="1"/>
  <c r="X1677" i="1"/>
  <c r="Y1677" i="1"/>
  <c r="Z1677" i="1"/>
  <c r="AA1677" i="1"/>
  <c r="P1678" i="1"/>
  <c r="Q1678" i="1"/>
  <c r="R1678" i="1"/>
  <c r="S1678" i="1"/>
  <c r="T1678" i="1"/>
  <c r="U1678" i="1"/>
  <c r="V1678" i="1"/>
  <c r="W1678" i="1"/>
  <c r="X1678" i="1"/>
  <c r="Y1678" i="1"/>
  <c r="Z1678" i="1"/>
  <c r="AA1678" i="1"/>
  <c r="P1679" i="1"/>
  <c r="Q1679" i="1"/>
  <c r="R1679" i="1"/>
  <c r="S1679" i="1"/>
  <c r="T1679" i="1"/>
  <c r="U1679" i="1"/>
  <c r="V1679" i="1"/>
  <c r="W1679" i="1"/>
  <c r="X1679" i="1"/>
  <c r="Y1679" i="1"/>
  <c r="Z1679" i="1"/>
  <c r="AA1679" i="1"/>
  <c r="P1680" i="1"/>
  <c r="Q1680" i="1"/>
  <c r="R1680" i="1"/>
  <c r="S1680" i="1"/>
  <c r="T1680" i="1"/>
  <c r="U1680" i="1"/>
  <c r="V1680" i="1"/>
  <c r="W1680" i="1"/>
  <c r="X1680" i="1"/>
  <c r="Y1680" i="1"/>
  <c r="Z1680" i="1"/>
  <c r="AA1680" i="1"/>
  <c r="P1681" i="1"/>
  <c r="Q1681" i="1"/>
  <c r="R1681" i="1"/>
  <c r="S1681" i="1"/>
  <c r="T1681" i="1"/>
  <c r="U1681" i="1"/>
  <c r="V1681" i="1"/>
  <c r="W1681" i="1"/>
  <c r="X1681" i="1"/>
  <c r="Y1681" i="1"/>
  <c r="Z1681" i="1"/>
  <c r="AA1681" i="1"/>
  <c r="P1682" i="1"/>
  <c r="Q1682" i="1"/>
  <c r="R1682" i="1"/>
  <c r="S1682" i="1"/>
  <c r="T1682" i="1"/>
  <c r="U1682" i="1"/>
  <c r="V1682" i="1"/>
  <c r="W1682" i="1"/>
  <c r="X1682" i="1"/>
  <c r="Y1682" i="1"/>
  <c r="Z1682" i="1"/>
  <c r="AA1682" i="1"/>
  <c r="P1683" i="1"/>
  <c r="Q1683" i="1"/>
  <c r="R1683" i="1"/>
  <c r="S1683" i="1"/>
  <c r="T1683" i="1"/>
  <c r="U1683" i="1"/>
  <c r="V1683" i="1"/>
  <c r="W1683" i="1"/>
  <c r="X1683" i="1"/>
  <c r="Y1683" i="1"/>
  <c r="Z1683" i="1"/>
  <c r="AA1683" i="1"/>
  <c r="P1684" i="1"/>
  <c r="Q1684" i="1"/>
  <c r="R1684" i="1"/>
  <c r="S1684" i="1"/>
  <c r="T1684" i="1"/>
  <c r="U1684" i="1"/>
  <c r="V1684" i="1"/>
  <c r="W1684" i="1"/>
  <c r="X1684" i="1"/>
  <c r="Y1684" i="1"/>
  <c r="Z1684" i="1"/>
  <c r="AA1684" i="1"/>
  <c r="P1685" i="1"/>
  <c r="Q1685" i="1"/>
  <c r="R1685" i="1"/>
  <c r="S1685" i="1"/>
  <c r="T1685" i="1"/>
  <c r="U1685" i="1"/>
  <c r="V1685" i="1"/>
  <c r="W1685" i="1"/>
  <c r="X1685" i="1"/>
  <c r="Y1685" i="1"/>
  <c r="Z1685" i="1"/>
  <c r="AA1685" i="1"/>
  <c r="P1686" i="1"/>
  <c r="Q1686" i="1"/>
  <c r="R1686" i="1"/>
  <c r="S1686" i="1"/>
  <c r="T1686" i="1"/>
  <c r="U1686" i="1"/>
  <c r="V1686" i="1"/>
  <c r="W1686" i="1"/>
  <c r="X1686" i="1"/>
  <c r="Y1686" i="1"/>
  <c r="Z1686" i="1"/>
  <c r="AA1686" i="1"/>
  <c r="P1687" i="1"/>
  <c r="Q1687" i="1"/>
  <c r="R1687" i="1"/>
  <c r="S1687" i="1"/>
  <c r="T1687" i="1"/>
  <c r="U1687" i="1"/>
  <c r="V1687" i="1"/>
  <c r="W1687" i="1"/>
  <c r="X1687" i="1"/>
  <c r="Y1687" i="1"/>
  <c r="Z1687" i="1"/>
  <c r="AA1687" i="1"/>
  <c r="P1688" i="1"/>
  <c r="Q1688" i="1"/>
  <c r="R1688" i="1"/>
  <c r="S1688" i="1"/>
  <c r="T1688" i="1"/>
  <c r="U1688" i="1"/>
  <c r="V1688" i="1"/>
  <c r="W1688" i="1"/>
  <c r="X1688" i="1"/>
  <c r="Y1688" i="1"/>
  <c r="Z1688" i="1"/>
  <c r="AA1688" i="1"/>
  <c r="P1689" i="1"/>
  <c r="Q1689" i="1"/>
  <c r="R1689" i="1"/>
  <c r="S1689" i="1"/>
  <c r="T1689" i="1"/>
  <c r="U1689" i="1"/>
  <c r="V1689" i="1"/>
  <c r="W1689" i="1"/>
  <c r="X1689" i="1"/>
  <c r="Y1689" i="1"/>
  <c r="Z1689" i="1"/>
  <c r="AA1689" i="1"/>
  <c r="P1690" i="1"/>
  <c r="Q1690" i="1"/>
  <c r="R1690" i="1"/>
  <c r="S1690" i="1"/>
  <c r="T1690" i="1"/>
  <c r="U1690" i="1"/>
  <c r="V1690" i="1"/>
  <c r="W1690" i="1"/>
  <c r="X1690" i="1"/>
  <c r="Y1690" i="1"/>
  <c r="Z1690" i="1"/>
  <c r="AA1690" i="1"/>
  <c r="P1691" i="1"/>
  <c r="Q1691" i="1"/>
  <c r="R1691" i="1"/>
  <c r="S1691" i="1"/>
  <c r="T1691" i="1"/>
  <c r="U1691" i="1"/>
  <c r="V1691" i="1"/>
  <c r="W1691" i="1"/>
  <c r="X1691" i="1"/>
  <c r="Y1691" i="1"/>
  <c r="Z1691" i="1"/>
  <c r="AA1691" i="1"/>
  <c r="P1692" i="1"/>
  <c r="Q1692" i="1"/>
  <c r="R1692" i="1"/>
  <c r="S1692" i="1"/>
  <c r="T1692" i="1"/>
  <c r="U1692" i="1"/>
  <c r="V1692" i="1"/>
  <c r="W1692" i="1"/>
  <c r="X1692" i="1"/>
  <c r="Y1692" i="1"/>
  <c r="Z1692" i="1"/>
  <c r="AA1692" i="1"/>
  <c r="P1693" i="1"/>
  <c r="Q1693" i="1"/>
  <c r="R1693" i="1"/>
  <c r="S1693" i="1"/>
  <c r="T1693" i="1"/>
  <c r="U1693" i="1"/>
  <c r="V1693" i="1"/>
  <c r="W1693" i="1"/>
  <c r="X1693" i="1"/>
  <c r="Y1693" i="1"/>
  <c r="Z1693" i="1"/>
  <c r="AA1693" i="1"/>
  <c r="P1694" i="1"/>
  <c r="Q1694" i="1"/>
  <c r="R1694" i="1"/>
  <c r="S1694" i="1"/>
  <c r="T1694" i="1"/>
  <c r="U1694" i="1"/>
  <c r="V1694" i="1"/>
  <c r="W1694" i="1"/>
  <c r="X1694" i="1"/>
  <c r="Y1694" i="1"/>
  <c r="Z1694" i="1"/>
  <c r="AA1694" i="1"/>
  <c r="P1695" i="1"/>
  <c r="Q1695" i="1"/>
  <c r="R1695" i="1"/>
  <c r="S1695" i="1"/>
  <c r="T1695" i="1"/>
  <c r="U1695" i="1"/>
  <c r="V1695" i="1"/>
  <c r="W1695" i="1"/>
  <c r="X1695" i="1"/>
  <c r="Y1695" i="1"/>
  <c r="Z1695" i="1"/>
  <c r="AA1695" i="1"/>
  <c r="P1696" i="1"/>
  <c r="Q1696" i="1"/>
  <c r="R1696" i="1"/>
  <c r="S1696" i="1"/>
  <c r="T1696" i="1"/>
  <c r="U1696" i="1"/>
  <c r="V1696" i="1"/>
  <c r="W1696" i="1"/>
  <c r="X1696" i="1"/>
  <c r="Y1696" i="1"/>
  <c r="Z1696" i="1"/>
  <c r="AA1696" i="1"/>
  <c r="P1697" i="1"/>
  <c r="Q1697" i="1"/>
  <c r="R1697" i="1"/>
  <c r="S1697" i="1"/>
  <c r="T1697" i="1"/>
  <c r="U1697" i="1"/>
  <c r="V1697" i="1"/>
  <c r="W1697" i="1"/>
  <c r="X1697" i="1"/>
  <c r="Y1697" i="1"/>
  <c r="Z1697" i="1"/>
  <c r="AA1697" i="1"/>
  <c r="P1698" i="1"/>
  <c r="Q1698" i="1"/>
  <c r="R1698" i="1"/>
  <c r="S1698" i="1"/>
  <c r="T1698" i="1"/>
  <c r="U1698" i="1"/>
  <c r="V1698" i="1"/>
  <c r="W1698" i="1"/>
  <c r="X1698" i="1"/>
  <c r="Y1698" i="1"/>
  <c r="Z1698" i="1"/>
  <c r="AA1698" i="1"/>
  <c r="P1699" i="1"/>
  <c r="Q1699" i="1"/>
  <c r="R1699" i="1"/>
  <c r="S1699" i="1"/>
  <c r="T1699" i="1"/>
  <c r="U1699" i="1"/>
  <c r="V1699" i="1"/>
  <c r="W1699" i="1"/>
  <c r="X1699" i="1"/>
  <c r="Y1699" i="1"/>
  <c r="Z1699" i="1"/>
  <c r="AA1699" i="1"/>
  <c r="P1700" i="1"/>
  <c r="Q1700" i="1"/>
  <c r="R1700" i="1"/>
  <c r="S1700" i="1"/>
  <c r="T1700" i="1"/>
  <c r="U1700" i="1"/>
  <c r="V1700" i="1"/>
  <c r="W1700" i="1"/>
  <c r="X1700" i="1"/>
  <c r="Y1700" i="1"/>
  <c r="Z1700" i="1"/>
  <c r="AA1700" i="1"/>
  <c r="P1701" i="1"/>
  <c r="Q1701" i="1"/>
  <c r="R1701" i="1"/>
  <c r="S1701" i="1"/>
  <c r="T1701" i="1"/>
  <c r="U1701" i="1"/>
  <c r="V1701" i="1"/>
  <c r="W1701" i="1"/>
  <c r="X1701" i="1"/>
  <c r="Y1701" i="1"/>
  <c r="Z1701" i="1"/>
  <c r="AA1701" i="1"/>
  <c r="P1702" i="1"/>
  <c r="Q1702" i="1"/>
  <c r="R1702" i="1"/>
  <c r="S1702" i="1"/>
  <c r="T1702" i="1"/>
  <c r="U1702" i="1"/>
  <c r="V1702" i="1"/>
  <c r="W1702" i="1"/>
  <c r="X1702" i="1"/>
  <c r="Y1702" i="1"/>
  <c r="Z1702" i="1"/>
  <c r="AA1702" i="1"/>
  <c r="P1703" i="1"/>
  <c r="Q1703" i="1"/>
  <c r="R1703" i="1"/>
  <c r="S1703" i="1"/>
  <c r="T1703" i="1"/>
  <c r="U1703" i="1"/>
  <c r="V1703" i="1"/>
  <c r="W1703" i="1"/>
  <c r="X1703" i="1"/>
  <c r="Y1703" i="1"/>
  <c r="Z1703" i="1"/>
  <c r="AA1703" i="1"/>
  <c r="P1704" i="1"/>
  <c r="Q1704" i="1"/>
  <c r="R1704" i="1"/>
  <c r="S1704" i="1"/>
  <c r="T1704" i="1"/>
  <c r="U1704" i="1"/>
  <c r="V1704" i="1"/>
  <c r="W1704" i="1"/>
  <c r="X1704" i="1"/>
  <c r="Y1704" i="1"/>
  <c r="Z1704" i="1"/>
  <c r="AA1704" i="1"/>
  <c r="P1705" i="1"/>
  <c r="Q1705" i="1"/>
  <c r="R1705" i="1"/>
  <c r="S1705" i="1"/>
  <c r="T1705" i="1"/>
  <c r="U1705" i="1"/>
  <c r="V1705" i="1"/>
  <c r="W1705" i="1"/>
  <c r="X1705" i="1"/>
  <c r="Y1705" i="1"/>
  <c r="Z1705" i="1"/>
  <c r="AA1705" i="1"/>
  <c r="P1706" i="1"/>
  <c r="Q1706" i="1"/>
  <c r="R1706" i="1"/>
  <c r="S1706" i="1"/>
  <c r="T1706" i="1"/>
  <c r="U1706" i="1"/>
  <c r="V1706" i="1"/>
  <c r="W1706" i="1"/>
  <c r="X1706" i="1"/>
  <c r="Y1706" i="1"/>
  <c r="Z1706" i="1"/>
  <c r="AA1706" i="1"/>
  <c r="P1707" i="1"/>
  <c r="Q1707" i="1"/>
  <c r="R1707" i="1"/>
  <c r="S1707" i="1"/>
  <c r="T1707" i="1"/>
  <c r="U1707" i="1"/>
  <c r="V1707" i="1"/>
  <c r="W1707" i="1"/>
  <c r="X1707" i="1"/>
  <c r="Y1707" i="1"/>
  <c r="Z1707" i="1"/>
  <c r="AA1707" i="1"/>
  <c r="P1708" i="1"/>
  <c r="Q1708" i="1"/>
  <c r="R1708" i="1"/>
  <c r="S1708" i="1"/>
  <c r="T1708" i="1"/>
  <c r="U1708" i="1"/>
  <c r="V1708" i="1"/>
  <c r="W1708" i="1"/>
  <c r="X1708" i="1"/>
  <c r="Y1708" i="1"/>
  <c r="Z1708" i="1"/>
  <c r="AA1708" i="1"/>
  <c r="P1709" i="1"/>
  <c r="Q1709" i="1"/>
  <c r="R1709" i="1"/>
  <c r="S1709" i="1"/>
  <c r="T1709" i="1"/>
  <c r="U1709" i="1"/>
  <c r="V1709" i="1"/>
  <c r="W1709" i="1"/>
  <c r="X1709" i="1"/>
  <c r="Y1709" i="1"/>
  <c r="Z1709" i="1"/>
  <c r="AA1709" i="1"/>
  <c r="P1710" i="1"/>
  <c r="Q1710" i="1"/>
  <c r="R1710" i="1"/>
  <c r="S1710" i="1"/>
  <c r="T1710" i="1"/>
  <c r="U1710" i="1"/>
  <c r="V1710" i="1"/>
  <c r="W1710" i="1"/>
  <c r="X1710" i="1"/>
  <c r="Y1710" i="1"/>
  <c r="Z1710" i="1"/>
  <c r="AA1710" i="1"/>
  <c r="P1711" i="1"/>
  <c r="Q1711" i="1"/>
  <c r="R1711" i="1"/>
  <c r="S1711" i="1"/>
  <c r="T1711" i="1"/>
  <c r="U1711" i="1"/>
  <c r="V1711" i="1"/>
  <c r="W1711" i="1"/>
  <c r="X1711" i="1"/>
  <c r="Y1711" i="1"/>
  <c r="Z1711" i="1"/>
  <c r="AA1711" i="1"/>
  <c r="P1712" i="1"/>
  <c r="Q1712" i="1"/>
  <c r="R1712" i="1"/>
  <c r="S1712" i="1"/>
  <c r="T1712" i="1"/>
  <c r="U1712" i="1"/>
  <c r="V1712" i="1"/>
  <c r="W1712" i="1"/>
  <c r="X1712" i="1"/>
  <c r="Y1712" i="1"/>
  <c r="Z1712" i="1"/>
  <c r="AA1712" i="1"/>
  <c r="P1713" i="1"/>
  <c r="Q1713" i="1"/>
  <c r="R1713" i="1"/>
  <c r="S1713" i="1"/>
  <c r="T1713" i="1"/>
  <c r="U1713" i="1"/>
  <c r="V1713" i="1"/>
  <c r="W1713" i="1"/>
  <c r="X1713" i="1"/>
  <c r="Y1713" i="1"/>
  <c r="Z1713" i="1"/>
  <c r="AA1713" i="1"/>
  <c r="P1714" i="1"/>
  <c r="Q1714" i="1"/>
  <c r="R1714" i="1"/>
  <c r="S1714" i="1"/>
  <c r="T1714" i="1"/>
  <c r="U1714" i="1"/>
  <c r="V1714" i="1"/>
  <c r="W1714" i="1"/>
  <c r="X1714" i="1"/>
  <c r="Y1714" i="1"/>
  <c r="Z1714" i="1"/>
  <c r="AA1714" i="1"/>
  <c r="P1715" i="1"/>
  <c r="Q1715" i="1"/>
  <c r="R1715" i="1"/>
  <c r="S1715" i="1"/>
  <c r="T1715" i="1"/>
  <c r="U1715" i="1"/>
  <c r="V1715" i="1"/>
  <c r="W1715" i="1"/>
  <c r="X1715" i="1"/>
  <c r="Y1715" i="1"/>
  <c r="Z1715" i="1"/>
  <c r="AA1715" i="1"/>
  <c r="P1716" i="1"/>
  <c r="Q1716" i="1"/>
  <c r="R1716" i="1"/>
  <c r="S1716" i="1"/>
  <c r="T1716" i="1"/>
  <c r="U1716" i="1"/>
  <c r="V1716" i="1"/>
  <c r="W1716" i="1"/>
  <c r="X1716" i="1"/>
  <c r="Y1716" i="1"/>
  <c r="Z1716" i="1"/>
  <c r="AA1716" i="1"/>
  <c r="P1717" i="1"/>
  <c r="Q1717" i="1"/>
  <c r="R1717" i="1"/>
  <c r="S1717" i="1"/>
  <c r="T1717" i="1"/>
  <c r="U1717" i="1"/>
  <c r="V1717" i="1"/>
  <c r="W1717" i="1"/>
  <c r="X1717" i="1"/>
  <c r="Y1717" i="1"/>
  <c r="Z1717" i="1"/>
  <c r="AA1717" i="1"/>
  <c r="P1718" i="1"/>
  <c r="Q1718" i="1"/>
  <c r="R1718" i="1"/>
  <c r="S1718" i="1"/>
  <c r="T1718" i="1"/>
  <c r="U1718" i="1"/>
  <c r="V1718" i="1"/>
  <c r="W1718" i="1"/>
  <c r="X1718" i="1"/>
  <c r="Y1718" i="1"/>
  <c r="Z1718" i="1"/>
  <c r="AA1718" i="1"/>
  <c r="P1719" i="1"/>
  <c r="Q1719" i="1"/>
  <c r="R1719" i="1"/>
  <c r="S1719" i="1"/>
  <c r="T1719" i="1"/>
  <c r="U1719" i="1"/>
  <c r="V1719" i="1"/>
  <c r="W1719" i="1"/>
  <c r="X1719" i="1"/>
  <c r="Y1719" i="1"/>
  <c r="Z1719" i="1"/>
  <c r="AA1719" i="1"/>
  <c r="P1720" i="1"/>
  <c r="Q1720" i="1"/>
  <c r="R1720" i="1"/>
  <c r="S1720" i="1"/>
  <c r="T1720" i="1"/>
  <c r="U1720" i="1"/>
  <c r="V1720" i="1"/>
  <c r="W1720" i="1"/>
  <c r="X1720" i="1"/>
  <c r="Y1720" i="1"/>
  <c r="Z1720" i="1"/>
  <c r="AA1720" i="1"/>
  <c r="P1721" i="1"/>
  <c r="Q1721" i="1"/>
  <c r="R1721" i="1"/>
  <c r="S1721" i="1"/>
  <c r="T1721" i="1"/>
  <c r="U1721" i="1"/>
  <c r="V1721" i="1"/>
  <c r="W1721" i="1"/>
  <c r="X1721" i="1"/>
  <c r="Y1721" i="1"/>
  <c r="Z1721" i="1"/>
  <c r="AA1721" i="1"/>
  <c r="P1722" i="1"/>
  <c r="Q1722" i="1"/>
  <c r="R1722" i="1"/>
  <c r="S1722" i="1"/>
  <c r="T1722" i="1"/>
  <c r="U1722" i="1"/>
  <c r="V1722" i="1"/>
  <c r="W1722" i="1"/>
  <c r="X1722" i="1"/>
  <c r="Y1722" i="1"/>
  <c r="Z1722" i="1"/>
  <c r="AA1722" i="1"/>
  <c r="P1723" i="1"/>
  <c r="Q1723" i="1"/>
  <c r="R1723" i="1"/>
  <c r="S1723" i="1"/>
  <c r="T1723" i="1"/>
  <c r="U1723" i="1"/>
  <c r="V1723" i="1"/>
  <c r="W1723" i="1"/>
  <c r="X1723" i="1"/>
  <c r="Y1723" i="1"/>
  <c r="Z1723" i="1"/>
  <c r="AA1723" i="1"/>
  <c r="P1724" i="1"/>
  <c r="Q1724" i="1"/>
  <c r="R1724" i="1"/>
  <c r="S1724" i="1"/>
  <c r="T1724" i="1"/>
  <c r="U1724" i="1"/>
  <c r="V1724" i="1"/>
  <c r="W1724" i="1"/>
  <c r="X1724" i="1"/>
  <c r="Y1724" i="1"/>
  <c r="Z1724" i="1"/>
  <c r="AA1724" i="1"/>
  <c r="P1725" i="1"/>
  <c r="Q1725" i="1"/>
  <c r="R1725" i="1"/>
  <c r="S1725" i="1"/>
  <c r="T1725" i="1"/>
  <c r="U1725" i="1"/>
  <c r="V1725" i="1"/>
  <c r="W1725" i="1"/>
  <c r="X1725" i="1"/>
  <c r="Y1725" i="1"/>
  <c r="Z1725" i="1"/>
  <c r="AA1725" i="1"/>
  <c r="P1726" i="1"/>
  <c r="Q1726" i="1"/>
  <c r="R1726" i="1"/>
  <c r="S1726" i="1"/>
  <c r="T1726" i="1"/>
  <c r="U1726" i="1"/>
  <c r="V1726" i="1"/>
  <c r="W1726" i="1"/>
  <c r="X1726" i="1"/>
  <c r="Y1726" i="1"/>
  <c r="Z1726" i="1"/>
  <c r="AA1726" i="1"/>
  <c r="P1727" i="1"/>
  <c r="Q1727" i="1"/>
  <c r="R1727" i="1"/>
  <c r="S1727" i="1"/>
  <c r="T1727" i="1"/>
  <c r="U1727" i="1"/>
  <c r="V1727" i="1"/>
  <c r="W1727" i="1"/>
  <c r="X1727" i="1"/>
  <c r="Y1727" i="1"/>
  <c r="Z1727" i="1"/>
  <c r="AA1727" i="1"/>
  <c r="P1728" i="1"/>
  <c r="Q1728" i="1"/>
  <c r="R1728" i="1"/>
  <c r="S1728" i="1"/>
  <c r="T1728" i="1"/>
  <c r="U1728" i="1"/>
  <c r="V1728" i="1"/>
  <c r="W1728" i="1"/>
  <c r="X1728" i="1"/>
  <c r="Y1728" i="1"/>
  <c r="Z1728" i="1"/>
  <c r="AA1728" i="1"/>
  <c r="P1729" i="1"/>
  <c r="Q1729" i="1"/>
  <c r="R1729" i="1"/>
  <c r="S1729" i="1"/>
  <c r="T1729" i="1"/>
  <c r="U1729" i="1"/>
  <c r="V1729" i="1"/>
  <c r="W1729" i="1"/>
  <c r="X1729" i="1"/>
  <c r="Y1729" i="1"/>
  <c r="Z1729" i="1"/>
  <c r="AA1729" i="1"/>
  <c r="P1730" i="1"/>
  <c r="Q1730" i="1"/>
  <c r="R1730" i="1"/>
  <c r="S1730" i="1"/>
  <c r="T1730" i="1"/>
  <c r="U1730" i="1"/>
  <c r="V1730" i="1"/>
  <c r="W1730" i="1"/>
  <c r="X1730" i="1"/>
  <c r="Y1730" i="1"/>
  <c r="Z1730" i="1"/>
  <c r="AA1730" i="1"/>
  <c r="P1731" i="1"/>
  <c r="Q1731" i="1"/>
  <c r="R1731" i="1"/>
  <c r="S1731" i="1"/>
  <c r="T1731" i="1"/>
  <c r="U1731" i="1"/>
  <c r="V1731" i="1"/>
  <c r="W1731" i="1"/>
  <c r="X1731" i="1"/>
  <c r="Y1731" i="1"/>
  <c r="Z1731" i="1"/>
  <c r="AA1731" i="1"/>
  <c r="P1732" i="1"/>
  <c r="Q1732" i="1"/>
  <c r="R1732" i="1"/>
  <c r="S1732" i="1"/>
  <c r="T1732" i="1"/>
  <c r="U1732" i="1"/>
  <c r="V1732" i="1"/>
  <c r="W1732" i="1"/>
  <c r="X1732" i="1"/>
  <c r="Y1732" i="1"/>
  <c r="Z1732" i="1"/>
  <c r="AA1732" i="1"/>
  <c r="P1733" i="1"/>
  <c r="Q1733" i="1"/>
  <c r="R1733" i="1"/>
  <c r="S1733" i="1"/>
  <c r="T1733" i="1"/>
  <c r="U1733" i="1"/>
  <c r="V1733" i="1"/>
  <c r="W1733" i="1"/>
  <c r="X1733" i="1"/>
  <c r="Y1733" i="1"/>
  <c r="Z1733" i="1"/>
  <c r="AA1733" i="1"/>
  <c r="P1734" i="1"/>
  <c r="Q1734" i="1"/>
  <c r="R1734" i="1"/>
  <c r="S1734" i="1"/>
  <c r="T1734" i="1"/>
  <c r="U1734" i="1"/>
  <c r="V1734" i="1"/>
  <c r="W1734" i="1"/>
  <c r="X1734" i="1"/>
  <c r="Y1734" i="1"/>
  <c r="Z1734" i="1"/>
  <c r="AA1734" i="1"/>
  <c r="P1735" i="1"/>
  <c r="Q1735" i="1"/>
  <c r="R1735" i="1"/>
  <c r="S1735" i="1"/>
  <c r="T1735" i="1"/>
  <c r="U1735" i="1"/>
  <c r="V1735" i="1"/>
  <c r="W1735" i="1"/>
  <c r="X1735" i="1"/>
  <c r="Y1735" i="1"/>
  <c r="Z1735" i="1"/>
  <c r="AA1735" i="1"/>
  <c r="P1736" i="1"/>
  <c r="Q1736" i="1"/>
  <c r="R1736" i="1"/>
  <c r="S1736" i="1"/>
  <c r="T1736" i="1"/>
  <c r="U1736" i="1"/>
  <c r="V1736" i="1"/>
  <c r="W1736" i="1"/>
  <c r="X1736" i="1"/>
  <c r="Y1736" i="1"/>
  <c r="Z1736" i="1"/>
  <c r="AA1736" i="1"/>
  <c r="P1737" i="1"/>
  <c r="Q1737" i="1"/>
  <c r="R1737" i="1"/>
  <c r="S1737" i="1"/>
  <c r="T1737" i="1"/>
  <c r="U1737" i="1"/>
  <c r="V1737" i="1"/>
  <c r="W1737" i="1"/>
  <c r="X1737" i="1"/>
  <c r="Y1737" i="1"/>
  <c r="Z1737" i="1"/>
  <c r="AA1737" i="1"/>
  <c r="P1738" i="1"/>
  <c r="Q1738" i="1"/>
  <c r="R1738" i="1"/>
  <c r="S1738" i="1"/>
  <c r="T1738" i="1"/>
  <c r="U1738" i="1"/>
  <c r="V1738" i="1"/>
  <c r="W1738" i="1"/>
  <c r="X1738" i="1"/>
  <c r="Y1738" i="1"/>
  <c r="Z1738" i="1"/>
  <c r="AA1738" i="1"/>
  <c r="P1740" i="1"/>
  <c r="Q1740" i="1"/>
  <c r="R1740" i="1"/>
  <c r="S1740" i="1"/>
  <c r="T1740" i="1"/>
  <c r="U1740" i="1"/>
  <c r="V1740" i="1"/>
  <c r="W1740" i="1"/>
  <c r="X1740" i="1"/>
  <c r="Y1740" i="1"/>
  <c r="Z1740" i="1"/>
  <c r="AA1740" i="1"/>
  <c r="P1741" i="1"/>
  <c r="Q1741" i="1"/>
  <c r="R1741" i="1"/>
  <c r="S1741" i="1"/>
  <c r="T1741" i="1"/>
  <c r="U1741" i="1"/>
  <c r="V1741" i="1"/>
  <c r="W1741" i="1"/>
  <c r="X1741" i="1"/>
  <c r="Y1741" i="1"/>
  <c r="Z1741" i="1"/>
  <c r="AA1741" i="1"/>
  <c r="P1742" i="1"/>
  <c r="Q1742" i="1"/>
  <c r="R1742" i="1"/>
  <c r="S1742" i="1"/>
  <c r="T1742" i="1"/>
  <c r="U1742" i="1"/>
  <c r="V1742" i="1"/>
  <c r="W1742" i="1"/>
  <c r="X1742" i="1"/>
  <c r="Y1742" i="1"/>
  <c r="Z1742" i="1"/>
  <c r="AA1742" i="1"/>
  <c r="P1743" i="1"/>
  <c r="Q1743" i="1"/>
  <c r="R1743" i="1"/>
  <c r="S1743" i="1"/>
  <c r="T1743" i="1"/>
  <c r="U1743" i="1"/>
  <c r="V1743" i="1"/>
  <c r="W1743" i="1"/>
  <c r="X1743" i="1"/>
  <c r="Y1743" i="1"/>
  <c r="Z1743" i="1"/>
  <c r="AA1743" i="1"/>
  <c r="P1744" i="1"/>
  <c r="Q1744" i="1"/>
  <c r="R1744" i="1"/>
  <c r="S1744" i="1"/>
  <c r="T1744" i="1"/>
  <c r="U1744" i="1"/>
  <c r="V1744" i="1"/>
  <c r="W1744" i="1"/>
  <c r="X1744" i="1"/>
  <c r="Y1744" i="1"/>
  <c r="Z1744" i="1"/>
  <c r="AA1744" i="1"/>
  <c r="P1745" i="1"/>
  <c r="Q1745" i="1"/>
  <c r="R1745" i="1"/>
  <c r="S1745" i="1"/>
  <c r="T1745" i="1"/>
  <c r="U1745" i="1"/>
  <c r="V1745" i="1"/>
  <c r="W1745" i="1"/>
  <c r="X1745" i="1"/>
  <c r="Y1745" i="1"/>
  <c r="Z1745" i="1"/>
  <c r="AA1745" i="1"/>
  <c r="P1746" i="1"/>
  <c r="Q1746" i="1"/>
  <c r="R1746" i="1"/>
  <c r="S1746" i="1"/>
  <c r="T1746" i="1"/>
  <c r="U1746" i="1"/>
  <c r="V1746" i="1"/>
  <c r="W1746" i="1"/>
  <c r="X1746" i="1"/>
  <c r="Y1746" i="1"/>
  <c r="Z1746" i="1"/>
  <c r="AA1746" i="1"/>
  <c r="P1747" i="1"/>
  <c r="Q1747" i="1"/>
  <c r="R1747" i="1"/>
  <c r="S1747" i="1"/>
  <c r="T1747" i="1"/>
  <c r="U1747" i="1"/>
  <c r="V1747" i="1"/>
  <c r="W1747" i="1"/>
  <c r="X1747" i="1"/>
  <c r="Y1747" i="1"/>
  <c r="Z1747" i="1"/>
  <c r="AA1747" i="1"/>
  <c r="P1748" i="1"/>
  <c r="Q1748" i="1"/>
  <c r="R1748" i="1"/>
  <c r="S1748" i="1"/>
  <c r="T1748" i="1"/>
  <c r="U1748" i="1"/>
  <c r="V1748" i="1"/>
  <c r="W1748" i="1"/>
  <c r="X1748" i="1"/>
  <c r="Y1748" i="1"/>
  <c r="Z1748" i="1"/>
  <c r="AA1748" i="1"/>
  <c r="P1749" i="1"/>
  <c r="Q1749" i="1"/>
  <c r="R1749" i="1"/>
  <c r="S1749" i="1"/>
  <c r="T1749" i="1"/>
  <c r="U1749" i="1"/>
  <c r="V1749" i="1"/>
  <c r="W1749" i="1"/>
  <c r="X1749" i="1"/>
  <c r="Y1749" i="1"/>
  <c r="Z1749" i="1"/>
  <c r="AA1749" i="1"/>
  <c r="P1750" i="1"/>
  <c r="Q1750" i="1"/>
  <c r="R1750" i="1"/>
  <c r="S1750" i="1"/>
  <c r="T1750" i="1"/>
  <c r="U1750" i="1"/>
  <c r="V1750" i="1"/>
  <c r="W1750" i="1"/>
  <c r="X1750" i="1"/>
  <c r="Y1750" i="1"/>
  <c r="Z1750" i="1"/>
  <c r="AA1750" i="1"/>
  <c r="P1751" i="1"/>
  <c r="Q1751" i="1"/>
  <c r="R1751" i="1"/>
  <c r="S1751" i="1"/>
  <c r="T1751" i="1"/>
  <c r="U1751" i="1"/>
  <c r="V1751" i="1"/>
  <c r="W1751" i="1"/>
  <c r="X1751" i="1"/>
  <c r="Y1751" i="1"/>
  <c r="Z1751" i="1"/>
  <c r="AA1751" i="1"/>
  <c r="P1752" i="1"/>
  <c r="Q1752" i="1"/>
  <c r="R1752" i="1"/>
  <c r="S1752" i="1"/>
  <c r="T1752" i="1"/>
  <c r="U1752" i="1"/>
  <c r="V1752" i="1"/>
  <c r="W1752" i="1"/>
  <c r="X1752" i="1"/>
  <c r="Y1752" i="1"/>
  <c r="Z1752" i="1"/>
  <c r="AA1752" i="1"/>
  <c r="P1753" i="1"/>
  <c r="Q1753" i="1"/>
  <c r="R1753" i="1"/>
  <c r="S1753" i="1"/>
  <c r="T1753" i="1"/>
  <c r="U1753" i="1"/>
  <c r="V1753" i="1"/>
  <c r="W1753" i="1"/>
  <c r="X1753" i="1"/>
  <c r="Y1753" i="1"/>
  <c r="Z1753" i="1"/>
  <c r="AA1753" i="1"/>
  <c r="P1754" i="1"/>
  <c r="Q1754" i="1"/>
  <c r="R1754" i="1"/>
  <c r="S1754" i="1"/>
  <c r="T1754" i="1"/>
  <c r="U1754" i="1"/>
  <c r="V1754" i="1"/>
  <c r="W1754" i="1"/>
  <c r="X1754" i="1"/>
  <c r="Y1754" i="1"/>
  <c r="Z1754" i="1"/>
  <c r="AA1754" i="1"/>
  <c r="P1755" i="1"/>
  <c r="Q1755" i="1"/>
  <c r="R1755" i="1"/>
  <c r="S1755" i="1"/>
  <c r="T1755" i="1"/>
  <c r="U1755" i="1"/>
  <c r="V1755" i="1"/>
  <c r="W1755" i="1"/>
  <c r="X1755" i="1"/>
  <c r="Y1755" i="1"/>
  <c r="Z1755" i="1"/>
  <c r="AA1755" i="1"/>
  <c r="P1756" i="1"/>
  <c r="Q1756" i="1"/>
  <c r="R1756" i="1"/>
  <c r="S1756" i="1"/>
  <c r="T1756" i="1"/>
  <c r="U1756" i="1"/>
  <c r="V1756" i="1"/>
  <c r="W1756" i="1"/>
  <c r="X1756" i="1"/>
  <c r="Y1756" i="1"/>
  <c r="Z1756" i="1"/>
  <c r="AA1756" i="1"/>
  <c r="P1757" i="1"/>
  <c r="Q1757" i="1"/>
  <c r="R1757" i="1"/>
  <c r="S1757" i="1"/>
  <c r="T1757" i="1"/>
  <c r="U1757" i="1"/>
  <c r="V1757" i="1"/>
  <c r="W1757" i="1"/>
  <c r="X1757" i="1"/>
  <c r="Y1757" i="1"/>
  <c r="Z1757" i="1"/>
  <c r="AA1757" i="1"/>
  <c r="P1758" i="1"/>
  <c r="Q1758" i="1"/>
  <c r="R1758" i="1"/>
  <c r="S1758" i="1"/>
  <c r="T1758" i="1"/>
  <c r="U1758" i="1"/>
  <c r="V1758" i="1"/>
  <c r="W1758" i="1"/>
  <c r="X1758" i="1"/>
  <c r="Y1758" i="1"/>
  <c r="Z1758" i="1"/>
  <c r="AA1758" i="1"/>
  <c r="P1759" i="1"/>
  <c r="Q1759" i="1"/>
  <c r="R1759" i="1"/>
  <c r="S1759" i="1"/>
  <c r="T1759" i="1"/>
  <c r="U1759" i="1"/>
  <c r="V1759" i="1"/>
  <c r="W1759" i="1"/>
  <c r="X1759" i="1"/>
  <c r="Y1759" i="1"/>
  <c r="Z1759" i="1"/>
  <c r="AA1759" i="1"/>
  <c r="P1760" i="1"/>
  <c r="Q1760" i="1"/>
  <c r="R1760" i="1"/>
  <c r="S1760" i="1"/>
  <c r="T1760" i="1"/>
  <c r="U1760" i="1"/>
  <c r="V1760" i="1"/>
  <c r="W1760" i="1"/>
  <c r="X1760" i="1"/>
  <c r="Y1760" i="1"/>
  <c r="Z1760" i="1"/>
  <c r="AA1760" i="1"/>
  <c r="P1761" i="1"/>
  <c r="Q1761" i="1"/>
  <c r="R1761" i="1"/>
  <c r="S1761" i="1"/>
  <c r="T1761" i="1"/>
  <c r="U1761" i="1"/>
  <c r="V1761" i="1"/>
  <c r="W1761" i="1"/>
  <c r="X1761" i="1"/>
  <c r="Y1761" i="1"/>
  <c r="Z1761" i="1"/>
  <c r="AA1761" i="1"/>
  <c r="P1762" i="1"/>
  <c r="Q1762" i="1"/>
  <c r="R1762" i="1"/>
  <c r="S1762" i="1"/>
  <c r="T1762" i="1"/>
  <c r="U1762" i="1"/>
  <c r="V1762" i="1"/>
  <c r="W1762" i="1"/>
  <c r="X1762" i="1"/>
  <c r="Y1762" i="1"/>
  <c r="Z1762" i="1"/>
  <c r="AA1762" i="1"/>
  <c r="P1763" i="1"/>
  <c r="Q1763" i="1"/>
  <c r="R1763" i="1"/>
  <c r="S1763" i="1"/>
  <c r="T1763" i="1"/>
  <c r="U1763" i="1"/>
  <c r="V1763" i="1"/>
  <c r="W1763" i="1"/>
  <c r="X1763" i="1"/>
  <c r="Y1763" i="1"/>
  <c r="Z1763" i="1"/>
  <c r="AA1763" i="1"/>
  <c r="P1764" i="1"/>
  <c r="Q1764" i="1"/>
  <c r="R1764" i="1"/>
  <c r="S1764" i="1"/>
  <c r="T1764" i="1"/>
  <c r="U1764" i="1"/>
  <c r="V1764" i="1"/>
  <c r="W1764" i="1"/>
  <c r="X1764" i="1"/>
  <c r="Y1764" i="1"/>
  <c r="Z1764" i="1"/>
  <c r="AA1764" i="1"/>
  <c r="P1765" i="1"/>
  <c r="Q1765" i="1"/>
  <c r="R1765" i="1"/>
  <c r="S1765" i="1"/>
  <c r="T1765" i="1"/>
  <c r="U1765" i="1"/>
  <c r="V1765" i="1"/>
  <c r="W1765" i="1"/>
  <c r="X1765" i="1"/>
  <c r="Y1765" i="1"/>
  <c r="Z1765" i="1"/>
  <c r="AA1765" i="1"/>
  <c r="P1766" i="1"/>
  <c r="Q1766" i="1"/>
  <c r="R1766" i="1"/>
  <c r="S1766" i="1"/>
  <c r="T1766" i="1"/>
  <c r="U1766" i="1"/>
  <c r="V1766" i="1"/>
  <c r="W1766" i="1"/>
  <c r="X1766" i="1"/>
  <c r="Y1766" i="1"/>
  <c r="Z1766" i="1"/>
  <c r="AA1766" i="1"/>
  <c r="P1767" i="1"/>
  <c r="Q1767" i="1"/>
  <c r="R1767" i="1"/>
  <c r="S1767" i="1"/>
  <c r="T1767" i="1"/>
  <c r="U1767" i="1"/>
  <c r="V1767" i="1"/>
  <c r="W1767" i="1"/>
  <c r="X1767" i="1"/>
  <c r="Y1767" i="1"/>
  <c r="Z1767" i="1"/>
  <c r="AA1767" i="1"/>
  <c r="P1768" i="1"/>
  <c r="Q1768" i="1"/>
  <c r="R1768" i="1"/>
  <c r="S1768" i="1"/>
  <c r="T1768" i="1"/>
  <c r="U1768" i="1"/>
  <c r="V1768" i="1"/>
  <c r="W1768" i="1"/>
  <c r="X1768" i="1"/>
  <c r="Y1768" i="1"/>
  <c r="Z1768" i="1"/>
  <c r="AA1768" i="1"/>
  <c r="P1769" i="1"/>
  <c r="Q1769" i="1"/>
  <c r="R1769" i="1"/>
  <c r="S1769" i="1"/>
  <c r="T1769" i="1"/>
  <c r="U1769" i="1"/>
  <c r="V1769" i="1"/>
  <c r="W1769" i="1"/>
  <c r="X1769" i="1"/>
  <c r="Y1769" i="1"/>
  <c r="Z1769" i="1"/>
  <c r="AA1769" i="1"/>
  <c r="P1770" i="1"/>
  <c r="Q1770" i="1"/>
  <c r="R1770" i="1"/>
  <c r="S1770" i="1"/>
  <c r="T1770" i="1"/>
  <c r="U1770" i="1"/>
  <c r="V1770" i="1"/>
  <c r="W1770" i="1"/>
  <c r="X1770" i="1"/>
  <c r="Y1770" i="1"/>
  <c r="Z1770" i="1"/>
  <c r="AA1770" i="1"/>
  <c r="P1771" i="1"/>
  <c r="Q1771" i="1"/>
  <c r="R1771" i="1"/>
  <c r="S1771" i="1"/>
  <c r="T1771" i="1"/>
  <c r="U1771" i="1"/>
  <c r="V1771" i="1"/>
  <c r="W1771" i="1"/>
  <c r="X1771" i="1"/>
  <c r="Y1771" i="1"/>
  <c r="Z1771" i="1"/>
  <c r="AA1771" i="1"/>
  <c r="P1772" i="1"/>
  <c r="Q1772" i="1"/>
  <c r="R1772" i="1"/>
  <c r="S1772" i="1"/>
  <c r="T1772" i="1"/>
  <c r="U1772" i="1"/>
  <c r="V1772" i="1"/>
  <c r="W1772" i="1"/>
  <c r="X1772" i="1"/>
  <c r="Y1772" i="1"/>
  <c r="Z1772" i="1"/>
  <c r="AA1772" i="1"/>
  <c r="P1773" i="1"/>
  <c r="Q1773" i="1"/>
  <c r="R1773" i="1"/>
  <c r="S1773" i="1"/>
  <c r="T1773" i="1"/>
  <c r="U1773" i="1"/>
  <c r="V1773" i="1"/>
  <c r="W1773" i="1"/>
  <c r="X1773" i="1"/>
  <c r="Y1773" i="1"/>
  <c r="Z1773" i="1"/>
  <c r="AA1773" i="1"/>
  <c r="P1774" i="1"/>
  <c r="Q1774" i="1"/>
  <c r="R1774" i="1"/>
  <c r="S1774" i="1"/>
  <c r="T1774" i="1"/>
  <c r="U1774" i="1"/>
  <c r="V1774" i="1"/>
  <c r="W1774" i="1"/>
  <c r="X1774" i="1"/>
  <c r="Y1774" i="1"/>
  <c r="Z1774" i="1"/>
  <c r="AA1774" i="1"/>
  <c r="P1775" i="1"/>
  <c r="Q1775" i="1"/>
  <c r="R1775" i="1"/>
  <c r="S1775" i="1"/>
  <c r="T1775" i="1"/>
  <c r="U1775" i="1"/>
  <c r="V1775" i="1"/>
  <c r="W1775" i="1"/>
  <c r="X1775" i="1"/>
  <c r="Y1775" i="1"/>
  <c r="Z1775" i="1"/>
  <c r="AA1775" i="1"/>
  <c r="P1776" i="1"/>
  <c r="Q1776" i="1"/>
  <c r="R1776" i="1"/>
  <c r="S1776" i="1"/>
  <c r="T1776" i="1"/>
  <c r="U1776" i="1"/>
  <c r="V1776" i="1"/>
  <c r="W1776" i="1"/>
  <c r="X1776" i="1"/>
  <c r="Y1776" i="1"/>
  <c r="Z1776" i="1"/>
  <c r="AA1776" i="1"/>
  <c r="P1777" i="1"/>
  <c r="Q1777" i="1"/>
  <c r="R1777" i="1"/>
  <c r="S1777" i="1"/>
  <c r="T1777" i="1"/>
  <c r="U1777" i="1"/>
  <c r="V1777" i="1"/>
  <c r="W1777" i="1"/>
  <c r="X1777" i="1"/>
  <c r="Y1777" i="1"/>
  <c r="Z1777" i="1"/>
  <c r="AA1777" i="1"/>
  <c r="P1778" i="1"/>
  <c r="Q1778" i="1"/>
  <c r="R1778" i="1"/>
  <c r="S1778" i="1"/>
  <c r="T1778" i="1"/>
  <c r="U1778" i="1"/>
  <c r="V1778" i="1"/>
  <c r="W1778" i="1"/>
  <c r="X1778" i="1"/>
  <c r="Y1778" i="1"/>
  <c r="Z1778" i="1"/>
  <c r="AA1778" i="1"/>
  <c r="P1779" i="1"/>
  <c r="Q1779" i="1"/>
  <c r="R1779" i="1"/>
  <c r="S1779" i="1"/>
  <c r="T1779" i="1"/>
  <c r="U1779" i="1"/>
  <c r="V1779" i="1"/>
  <c r="W1779" i="1"/>
  <c r="X1779" i="1"/>
  <c r="Y1779" i="1"/>
  <c r="Z1779" i="1"/>
  <c r="AA1779" i="1"/>
  <c r="P1780" i="1"/>
  <c r="Q1780" i="1"/>
  <c r="R1780" i="1"/>
  <c r="S1780" i="1"/>
  <c r="T1780" i="1"/>
  <c r="U1780" i="1"/>
  <c r="V1780" i="1"/>
  <c r="W1780" i="1"/>
  <c r="X1780" i="1"/>
  <c r="Y1780" i="1"/>
  <c r="Z1780" i="1"/>
  <c r="AA1780" i="1"/>
  <c r="P1781" i="1"/>
  <c r="Q1781" i="1"/>
  <c r="R1781" i="1"/>
  <c r="S1781" i="1"/>
  <c r="T1781" i="1"/>
  <c r="U1781" i="1"/>
  <c r="V1781" i="1"/>
  <c r="W1781" i="1"/>
  <c r="X1781" i="1"/>
  <c r="Y1781" i="1"/>
  <c r="Z1781" i="1"/>
  <c r="AA1781" i="1"/>
  <c r="P1782" i="1"/>
  <c r="Q1782" i="1"/>
  <c r="R1782" i="1"/>
  <c r="S1782" i="1"/>
  <c r="T1782" i="1"/>
  <c r="U1782" i="1"/>
  <c r="V1782" i="1"/>
  <c r="W1782" i="1"/>
  <c r="X1782" i="1"/>
  <c r="Y1782" i="1"/>
  <c r="Z1782" i="1"/>
  <c r="AA1782" i="1"/>
  <c r="P1783" i="1"/>
  <c r="Q1783" i="1"/>
  <c r="R1783" i="1"/>
  <c r="S1783" i="1"/>
  <c r="T1783" i="1"/>
  <c r="U1783" i="1"/>
  <c r="V1783" i="1"/>
  <c r="W1783" i="1"/>
  <c r="X1783" i="1"/>
  <c r="Y1783" i="1"/>
  <c r="Z1783" i="1"/>
  <c r="AA1783" i="1"/>
  <c r="P1784" i="1"/>
  <c r="Q1784" i="1"/>
  <c r="R1784" i="1"/>
  <c r="S1784" i="1"/>
  <c r="T1784" i="1"/>
  <c r="U1784" i="1"/>
  <c r="V1784" i="1"/>
  <c r="W1784" i="1"/>
  <c r="X1784" i="1"/>
  <c r="Y1784" i="1"/>
  <c r="Z1784" i="1"/>
  <c r="AA1784" i="1"/>
  <c r="P1785" i="1"/>
  <c r="Q1785" i="1"/>
  <c r="R1785" i="1"/>
  <c r="S1785" i="1"/>
  <c r="T1785" i="1"/>
  <c r="U1785" i="1"/>
  <c r="V1785" i="1"/>
  <c r="W1785" i="1"/>
  <c r="X1785" i="1"/>
  <c r="Y1785" i="1"/>
  <c r="Z1785" i="1"/>
  <c r="AA1785" i="1"/>
  <c r="P1786" i="1"/>
  <c r="Q1786" i="1"/>
  <c r="R1786" i="1"/>
  <c r="S1786" i="1"/>
  <c r="T1786" i="1"/>
  <c r="U1786" i="1"/>
  <c r="V1786" i="1"/>
  <c r="W1786" i="1"/>
  <c r="X1786" i="1"/>
  <c r="Y1786" i="1"/>
  <c r="Z1786" i="1"/>
  <c r="AA1786" i="1"/>
  <c r="P1787" i="1"/>
  <c r="Q1787" i="1"/>
  <c r="R1787" i="1"/>
  <c r="S1787" i="1"/>
  <c r="T1787" i="1"/>
  <c r="U1787" i="1"/>
  <c r="V1787" i="1"/>
  <c r="W1787" i="1"/>
  <c r="X1787" i="1"/>
  <c r="Y1787" i="1"/>
  <c r="Z1787" i="1"/>
  <c r="AA1787" i="1"/>
  <c r="P1788" i="1"/>
  <c r="Q1788" i="1"/>
  <c r="R1788" i="1"/>
  <c r="S1788" i="1"/>
  <c r="T1788" i="1"/>
  <c r="U1788" i="1"/>
  <c r="V1788" i="1"/>
  <c r="W1788" i="1"/>
  <c r="X1788" i="1"/>
  <c r="Y1788" i="1"/>
  <c r="Z1788" i="1"/>
  <c r="AA1788" i="1"/>
  <c r="P1789" i="1"/>
  <c r="Q1789" i="1"/>
  <c r="R1789" i="1"/>
  <c r="S1789" i="1"/>
  <c r="T1789" i="1"/>
  <c r="U1789" i="1"/>
  <c r="V1789" i="1"/>
  <c r="W1789" i="1"/>
  <c r="X1789" i="1"/>
  <c r="Y1789" i="1"/>
  <c r="Z1789" i="1"/>
  <c r="AA1789" i="1"/>
  <c r="P1790" i="1"/>
  <c r="Q1790" i="1"/>
  <c r="R1790" i="1"/>
  <c r="S1790" i="1"/>
  <c r="T1790" i="1"/>
  <c r="U1790" i="1"/>
  <c r="V1790" i="1"/>
  <c r="W1790" i="1"/>
  <c r="X1790" i="1"/>
  <c r="Y1790" i="1"/>
  <c r="Z1790" i="1"/>
  <c r="AA1790" i="1"/>
  <c r="P1791" i="1"/>
  <c r="Q1791" i="1"/>
  <c r="R1791" i="1"/>
  <c r="S1791" i="1"/>
  <c r="T1791" i="1"/>
  <c r="U1791" i="1"/>
  <c r="V1791" i="1"/>
  <c r="W1791" i="1"/>
  <c r="X1791" i="1"/>
  <c r="Y1791" i="1"/>
  <c r="Z1791" i="1"/>
  <c r="AA1791" i="1"/>
  <c r="P1792" i="1"/>
  <c r="Q1792" i="1"/>
  <c r="R1792" i="1"/>
  <c r="S1792" i="1"/>
  <c r="T1792" i="1"/>
  <c r="U1792" i="1"/>
  <c r="V1792" i="1"/>
  <c r="W1792" i="1"/>
  <c r="X1792" i="1"/>
  <c r="Y1792" i="1"/>
  <c r="Z1792" i="1"/>
  <c r="AA1792" i="1"/>
  <c r="P1793" i="1"/>
  <c r="Q1793" i="1"/>
  <c r="R1793" i="1"/>
  <c r="S1793" i="1"/>
  <c r="T1793" i="1"/>
  <c r="U1793" i="1"/>
  <c r="V1793" i="1"/>
  <c r="W1793" i="1"/>
  <c r="X1793" i="1"/>
  <c r="Y1793" i="1"/>
  <c r="Z1793" i="1"/>
  <c r="AA1793" i="1"/>
  <c r="P1794" i="1"/>
  <c r="Q1794" i="1"/>
  <c r="R1794" i="1"/>
  <c r="S1794" i="1"/>
  <c r="T1794" i="1"/>
  <c r="U1794" i="1"/>
  <c r="V1794" i="1"/>
  <c r="W1794" i="1"/>
  <c r="X1794" i="1"/>
  <c r="Y1794" i="1"/>
  <c r="Z1794" i="1"/>
  <c r="AA1794" i="1"/>
  <c r="P1795" i="1"/>
  <c r="Q1795" i="1"/>
  <c r="R1795" i="1"/>
  <c r="S1795" i="1"/>
  <c r="T1795" i="1"/>
  <c r="U1795" i="1"/>
  <c r="V1795" i="1"/>
  <c r="W1795" i="1"/>
  <c r="X1795" i="1"/>
  <c r="Y1795" i="1"/>
  <c r="Z1795" i="1"/>
  <c r="AA1795" i="1"/>
  <c r="P1796" i="1"/>
  <c r="Q1796" i="1"/>
  <c r="R1796" i="1"/>
  <c r="S1796" i="1"/>
  <c r="T1796" i="1"/>
  <c r="U1796" i="1"/>
  <c r="V1796" i="1"/>
  <c r="W1796" i="1"/>
  <c r="X1796" i="1"/>
  <c r="Y1796" i="1"/>
  <c r="Z1796" i="1"/>
  <c r="AA1796" i="1"/>
  <c r="P1797" i="1"/>
  <c r="Q1797" i="1"/>
  <c r="R1797" i="1"/>
  <c r="S1797" i="1"/>
  <c r="T1797" i="1"/>
  <c r="U1797" i="1"/>
  <c r="V1797" i="1"/>
  <c r="W1797" i="1"/>
  <c r="X1797" i="1"/>
  <c r="Y1797" i="1"/>
  <c r="Z1797" i="1"/>
  <c r="AA1797" i="1"/>
  <c r="P1798" i="1"/>
  <c r="Q1798" i="1"/>
  <c r="R1798" i="1"/>
  <c r="S1798" i="1"/>
  <c r="T1798" i="1"/>
  <c r="U1798" i="1"/>
  <c r="V1798" i="1"/>
  <c r="W1798" i="1"/>
  <c r="X1798" i="1"/>
  <c r="Y1798" i="1"/>
  <c r="Z1798" i="1"/>
  <c r="AA1798" i="1"/>
  <c r="P1799" i="1"/>
  <c r="Q1799" i="1"/>
  <c r="R1799" i="1"/>
  <c r="S1799" i="1"/>
  <c r="T1799" i="1"/>
  <c r="U1799" i="1"/>
  <c r="V1799" i="1"/>
  <c r="W1799" i="1"/>
  <c r="X1799" i="1"/>
  <c r="Y1799" i="1"/>
  <c r="Z1799" i="1"/>
  <c r="AA1799" i="1"/>
  <c r="P1800" i="1"/>
  <c r="Q1800" i="1"/>
  <c r="R1800" i="1"/>
  <c r="S1800" i="1"/>
  <c r="T1800" i="1"/>
  <c r="U1800" i="1"/>
  <c r="V1800" i="1"/>
  <c r="W1800" i="1"/>
  <c r="X1800" i="1"/>
  <c r="Y1800" i="1"/>
  <c r="Z1800" i="1"/>
  <c r="AA1800" i="1"/>
  <c r="P1801" i="1"/>
  <c r="Q1801" i="1"/>
  <c r="R1801" i="1"/>
  <c r="S1801" i="1"/>
  <c r="T1801" i="1"/>
  <c r="U1801" i="1"/>
  <c r="V1801" i="1"/>
  <c r="W1801" i="1"/>
  <c r="X1801" i="1"/>
  <c r="Y1801" i="1"/>
  <c r="Z1801" i="1"/>
  <c r="AA1801" i="1"/>
  <c r="P1802" i="1"/>
  <c r="Q1802" i="1"/>
  <c r="R1802" i="1"/>
  <c r="S1802" i="1"/>
  <c r="T1802" i="1"/>
  <c r="U1802" i="1"/>
  <c r="V1802" i="1"/>
  <c r="W1802" i="1"/>
  <c r="X1802" i="1"/>
  <c r="Y1802" i="1"/>
  <c r="Z1802" i="1"/>
  <c r="AA1802" i="1"/>
  <c r="P1803" i="1"/>
  <c r="Q1803" i="1"/>
  <c r="R1803" i="1"/>
  <c r="S1803" i="1"/>
  <c r="T1803" i="1"/>
  <c r="U1803" i="1"/>
  <c r="V1803" i="1"/>
  <c r="W1803" i="1"/>
  <c r="X1803" i="1"/>
  <c r="Y1803" i="1"/>
  <c r="Z1803" i="1"/>
  <c r="AA1803" i="1"/>
  <c r="P1804" i="1"/>
  <c r="Q1804" i="1"/>
  <c r="R1804" i="1"/>
  <c r="S1804" i="1"/>
  <c r="T1804" i="1"/>
  <c r="U1804" i="1"/>
  <c r="V1804" i="1"/>
  <c r="W1804" i="1"/>
  <c r="X1804" i="1"/>
  <c r="Y1804" i="1"/>
  <c r="Z1804" i="1"/>
  <c r="AA1804" i="1"/>
  <c r="P1805" i="1"/>
  <c r="Q1805" i="1"/>
  <c r="R1805" i="1"/>
  <c r="S1805" i="1"/>
  <c r="T1805" i="1"/>
  <c r="U1805" i="1"/>
  <c r="V1805" i="1"/>
  <c r="W1805" i="1"/>
  <c r="X1805" i="1"/>
  <c r="Y1805" i="1"/>
  <c r="Z1805" i="1"/>
  <c r="AA1805" i="1"/>
  <c r="P1806" i="1"/>
  <c r="Q1806" i="1"/>
  <c r="R1806" i="1"/>
  <c r="S1806" i="1"/>
  <c r="T1806" i="1"/>
  <c r="U1806" i="1"/>
  <c r="V1806" i="1"/>
  <c r="W1806" i="1"/>
  <c r="X1806" i="1"/>
  <c r="Y1806" i="1"/>
  <c r="Z1806" i="1"/>
  <c r="AA1806" i="1"/>
  <c r="P1807" i="1"/>
  <c r="Q1807" i="1"/>
  <c r="R1807" i="1"/>
  <c r="S1807" i="1"/>
  <c r="T1807" i="1"/>
  <c r="U1807" i="1"/>
  <c r="V1807" i="1"/>
  <c r="W1807" i="1"/>
  <c r="X1807" i="1"/>
  <c r="Y1807" i="1"/>
  <c r="Z1807" i="1"/>
  <c r="AA1807" i="1"/>
  <c r="P1808" i="1"/>
  <c r="Q1808" i="1"/>
  <c r="R1808" i="1"/>
  <c r="S1808" i="1"/>
  <c r="T1808" i="1"/>
  <c r="U1808" i="1"/>
  <c r="V1808" i="1"/>
  <c r="W1808" i="1"/>
  <c r="X1808" i="1"/>
  <c r="Y1808" i="1"/>
  <c r="Z1808" i="1"/>
  <c r="AA1808" i="1"/>
  <c r="P1809" i="1"/>
  <c r="Q1809" i="1"/>
  <c r="R1809" i="1"/>
  <c r="S1809" i="1"/>
  <c r="T1809" i="1"/>
  <c r="U1809" i="1"/>
  <c r="V1809" i="1"/>
  <c r="W1809" i="1"/>
  <c r="X1809" i="1"/>
  <c r="Y1809" i="1"/>
  <c r="Z1809" i="1"/>
  <c r="AA1809" i="1"/>
  <c r="P1810" i="1"/>
  <c r="Q1810" i="1"/>
  <c r="R1810" i="1"/>
  <c r="S1810" i="1"/>
  <c r="T1810" i="1"/>
  <c r="U1810" i="1"/>
  <c r="V1810" i="1"/>
  <c r="W1810" i="1"/>
  <c r="X1810" i="1"/>
  <c r="Y1810" i="1"/>
  <c r="Z1810" i="1"/>
  <c r="AA1810" i="1"/>
  <c r="P1811" i="1"/>
  <c r="Q1811" i="1"/>
  <c r="R1811" i="1"/>
  <c r="S1811" i="1"/>
  <c r="T1811" i="1"/>
  <c r="U1811" i="1"/>
  <c r="V1811" i="1"/>
  <c r="W1811" i="1"/>
  <c r="X1811" i="1"/>
  <c r="Y1811" i="1"/>
  <c r="Z1811" i="1"/>
  <c r="AA1811" i="1"/>
  <c r="P1812" i="1"/>
  <c r="Q1812" i="1"/>
  <c r="R1812" i="1"/>
  <c r="S1812" i="1"/>
  <c r="T1812" i="1"/>
  <c r="U1812" i="1"/>
  <c r="V1812" i="1"/>
  <c r="W1812" i="1"/>
  <c r="X1812" i="1"/>
  <c r="Y1812" i="1"/>
  <c r="Z1812" i="1"/>
  <c r="AA1812" i="1"/>
  <c r="P1813" i="1"/>
  <c r="Q1813" i="1"/>
  <c r="R1813" i="1"/>
  <c r="S1813" i="1"/>
  <c r="T1813" i="1"/>
  <c r="U1813" i="1"/>
  <c r="V1813" i="1"/>
  <c r="W1813" i="1"/>
  <c r="X1813" i="1"/>
  <c r="Y1813" i="1"/>
  <c r="Z1813" i="1"/>
  <c r="AA1813" i="1"/>
  <c r="P1814" i="1"/>
  <c r="Q1814" i="1"/>
  <c r="R1814" i="1"/>
  <c r="S1814" i="1"/>
  <c r="T1814" i="1"/>
  <c r="U1814" i="1"/>
  <c r="V1814" i="1"/>
  <c r="W1814" i="1"/>
  <c r="X1814" i="1"/>
  <c r="Y1814" i="1"/>
  <c r="Z1814" i="1"/>
  <c r="AA1814" i="1"/>
  <c r="P1815" i="1"/>
  <c r="Q1815" i="1"/>
  <c r="R1815" i="1"/>
  <c r="S1815" i="1"/>
  <c r="T1815" i="1"/>
  <c r="U1815" i="1"/>
  <c r="V1815" i="1"/>
  <c r="W1815" i="1"/>
  <c r="X1815" i="1"/>
  <c r="Y1815" i="1"/>
  <c r="Z1815" i="1"/>
  <c r="AA1815" i="1"/>
  <c r="P1816" i="1"/>
  <c r="Q1816" i="1"/>
  <c r="R1816" i="1"/>
  <c r="S1816" i="1"/>
  <c r="T1816" i="1"/>
  <c r="U1816" i="1"/>
  <c r="V1816" i="1"/>
  <c r="W1816" i="1"/>
  <c r="X1816" i="1"/>
  <c r="Y1816" i="1"/>
  <c r="Z1816" i="1"/>
  <c r="AA1816" i="1"/>
  <c r="P1817" i="1"/>
  <c r="Q1817" i="1"/>
  <c r="R1817" i="1"/>
  <c r="S1817" i="1"/>
  <c r="T1817" i="1"/>
  <c r="U1817" i="1"/>
  <c r="V1817" i="1"/>
  <c r="W1817" i="1"/>
  <c r="X1817" i="1"/>
  <c r="Y1817" i="1"/>
  <c r="Z1817" i="1"/>
  <c r="AA1817" i="1"/>
  <c r="P1818" i="1"/>
  <c r="Q1818" i="1"/>
  <c r="R1818" i="1"/>
  <c r="S1818" i="1"/>
  <c r="T1818" i="1"/>
  <c r="U1818" i="1"/>
  <c r="V1818" i="1"/>
  <c r="W1818" i="1"/>
  <c r="X1818" i="1"/>
  <c r="Y1818" i="1"/>
  <c r="Z1818" i="1"/>
  <c r="AA1818" i="1"/>
  <c r="P1819" i="1"/>
  <c r="Q1819" i="1"/>
  <c r="R1819" i="1"/>
  <c r="S1819" i="1"/>
  <c r="T1819" i="1"/>
  <c r="U1819" i="1"/>
  <c r="V1819" i="1"/>
  <c r="W1819" i="1"/>
  <c r="X1819" i="1"/>
  <c r="Y1819" i="1"/>
  <c r="Z1819" i="1"/>
  <c r="AA1819" i="1"/>
  <c r="P1820" i="1"/>
  <c r="Q1820" i="1"/>
  <c r="R1820" i="1"/>
  <c r="S1820" i="1"/>
  <c r="T1820" i="1"/>
  <c r="U1820" i="1"/>
  <c r="V1820" i="1"/>
  <c r="W1820" i="1"/>
  <c r="X1820" i="1"/>
  <c r="Y1820" i="1"/>
  <c r="Z1820" i="1"/>
  <c r="AA1820" i="1"/>
  <c r="P1821" i="1"/>
  <c r="Q1821" i="1"/>
  <c r="R1821" i="1"/>
  <c r="S1821" i="1"/>
  <c r="T1821" i="1"/>
  <c r="U1821" i="1"/>
  <c r="V1821" i="1"/>
  <c r="W1821" i="1"/>
  <c r="X1821" i="1"/>
  <c r="Y1821" i="1"/>
  <c r="Z1821" i="1"/>
  <c r="AA1821" i="1"/>
  <c r="P1822" i="1"/>
  <c r="Q1822" i="1"/>
  <c r="R1822" i="1"/>
  <c r="S1822" i="1"/>
  <c r="T1822" i="1"/>
  <c r="U1822" i="1"/>
  <c r="V1822" i="1"/>
  <c r="W1822" i="1"/>
  <c r="X1822" i="1"/>
  <c r="Y1822" i="1"/>
  <c r="Z1822" i="1"/>
  <c r="AA1822" i="1"/>
  <c r="P1823" i="1"/>
  <c r="Q1823" i="1"/>
  <c r="R1823" i="1"/>
  <c r="S1823" i="1"/>
  <c r="T1823" i="1"/>
  <c r="U1823" i="1"/>
  <c r="V1823" i="1"/>
  <c r="W1823" i="1"/>
  <c r="X1823" i="1"/>
  <c r="Y1823" i="1"/>
  <c r="Z1823" i="1"/>
  <c r="AA1823" i="1"/>
  <c r="P1824" i="1"/>
  <c r="Q1824" i="1"/>
  <c r="R1824" i="1"/>
  <c r="S1824" i="1"/>
  <c r="T1824" i="1"/>
  <c r="U1824" i="1"/>
  <c r="V1824" i="1"/>
  <c r="W1824" i="1"/>
  <c r="X1824" i="1"/>
  <c r="Y1824" i="1"/>
  <c r="Z1824" i="1"/>
  <c r="AA1824" i="1"/>
  <c r="P1825" i="1"/>
  <c r="Q1825" i="1"/>
  <c r="R1825" i="1"/>
  <c r="S1825" i="1"/>
  <c r="T1825" i="1"/>
  <c r="U1825" i="1"/>
  <c r="V1825" i="1"/>
  <c r="W1825" i="1"/>
  <c r="X1825" i="1"/>
  <c r="Y1825" i="1"/>
  <c r="Z1825" i="1"/>
  <c r="AA1825" i="1"/>
  <c r="P1826" i="1"/>
  <c r="Q1826" i="1"/>
  <c r="R1826" i="1"/>
  <c r="S1826" i="1"/>
  <c r="T1826" i="1"/>
  <c r="U1826" i="1"/>
  <c r="V1826" i="1"/>
  <c r="W1826" i="1"/>
  <c r="X1826" i="1"/>
  <c r="Y1826" i="1"/>
  <c r="Z1826" i="1"/>
  <c r="AA1826" i="1"/>
  <c r="P1827" i="1"/>
  <c r="Q1827" i="1"/>
  <c r="R1827" i="1"/>
  <c r="S1827" i="1"/>
  <c r="T1827" i="1"/>
  <c r="U1827" i="1"/>
  <c r="V1827" i="1"/>
  <c r="W1827" i="1"/>
  <c r="X1827" i="1"/>
  <c r="Y1827" i="1"/>
  <c r="Z1827" i="1"/>
  <c r="AA1827" i="1"/>
  <c r="P1828" i="1"/>
  <c r="Q1828" i="1"/>
  <c r="R1828" i="1"/>
  <c r="S1828" i="1"/>
  <c r="T1828" i="1"/>
  <c r="U1828" i="1"/>
  <c r="V1828" i="1"/>
  <c r="W1828" i="1"/>
  <c r="X1828" i="1"/>
  <c r="Y1828" i="1"/>
  <c r="Z1828" i="1"/>
  <c r="AA1828" i="1"/>
  <c r="P1829" i="1"/>
  <c r="Q1829" i="1"/>
  <c r="R1829" i="1"/>
  <c r="S1829" i="1"/>
  <c r="T1829" i="1"/>
  <c r="U1829" i="1"/>
  <c r="V1829" i="1"/>
  <c r="W1829" i="1"/>
  <c r="X1829" i="1"/>
  <c r="Y1829" i="1"/>
  <c r="Z1829" i="1"/>
  <c r="AA1829" i="1"/>
  <c r="P1830" i="1"/>
  <c r="Q1830" i="1"/>
  <c r="R1830" i="1"/>
  <c r="S1830" i="1"/>
  <c r="T1830" i="1"/>
  <c r="U1830" i="1"/>
  <c r="V1830" i="1"/>
  <c r="W1830" i="1"/>
  <c r="X1830" i="1"/>
  <c r="Y1830" i="1"/>
  <c r="Z1830" i="1"/>
  <c r="AA1830" i="1"/>
  <c r="P1831" i="1"/>
  <c r="Q1831" i="1"/>
  <c r="R1831" i="1"/>
  <c r="S1831" i="1"/>
  <c r="T1831" i="1"/>
  <c r="U1831" i="1"/>
  <c r="V1831" i="1"/>
  <c r="W1831" i="1"/>
  <c r="X1831" i="1"/>
  <c r="Y1831" i="1"/>
  <c r="Z1831" i="1"/>
  <c r="AA1831" i="1"/>
  <c r="P1832" i="1"/>
  <c r="Q1832" i="1"/>
  <c r="R1832" i="1"/>
  <c r="S1832" i="1"/>
  <c r="T1832" i="1"/>
  <c r="U1832" i="1"/>
  <c r="V1832" i="1"/>
  <c r="W1832" i="1"/>
  <c r="X1832" i="1"/>
  <c r="Y1832" i="1"/>
  <c r="Z1832" i="1"/>
  <c r="AA1832" i="1"/>
  <c r="P1833" i="1"/>
  <c r="Q1833" i="1"/>
  <c r="R1833" i="1"/>
  <c r="S1833" i="1"/>
  <c r="T1833" i="1"/>
  <c r="U1833" i="1"/>
  <c r="V1833" i="1"/>
  <c r="W1833" i="1"/>
  <c r="X1833" i="1"/>
  <c r="Y1833" i="1"/>
  <c r="Z1833" i="1"/>
  <c r="AA1833" i="1"/>
  <c r="P1834" i="1"/>
  <c r="Q1834" i="1"/>
  <c r="R1834" i="1"/>
  <c r="S1834" i="1"/>
  <c r="T1834" i="1"/>
  <c r="U1834" i="1"/>
  <c r="V1834" i="1"/>
  <c r="W1834" i="1"/>
  <c r="X1834" i="1"/>
  <c r="Y1834" i="1"/>
  <c r="Z1834" i="1"/>
  <c r="AA1834" i="1"/>
  <c r="P1835" i="1"/>
  <c r="Q1835" i="1"/>
  <c r="R1835" i="1"/>
  <c r="S1835" i="1"/>
  <c r="T1835" i="1"/>
  <c r="U1835" i="1"/>
  <c r="V1835" i="1"/>
  <c r="W1835" i="1"/>
  <c r="X1835" i="1"/>
  <c r="Y1835" i="1"/>
  <c r="Z1835" i="1"/>
  <c r="AA1835" i="1"/>
  <c r="P1836" i="1"/>
  <c r="Q1836" i="1"/>
  <c r="R1836" i="1"/>
  <c r="S1836" i="1"/>
  <c r="T1836" i="1"/>
  <c r="U1836" i="1"/>
  <c r="V1836" i="1"/>
  <c r="W1836" i="1"/>
  <c r="X1836" i="1"/>
  <c r="Y1836" i="1"/>
  <c r="Z1836" i="1"/>
  <c r="AA1836" i="1"/>
  <c r="P1837" i="1"/>
  <c r="Q1837" i="1"/>
  <c r="R1837" i="1"/>
  <c r="S1837" i="1"/>
  <c r="T1837" i="1"/>
  <c r="U1837" i="1"/>
  <c r="V1837" i="1"/>
  <c r="W1837" i="1"/>
  <c r="X1837" i="1"/>
  <c r="Y1837" i="1"/>
  <c r="Z1837" i="1"/>
  <c r="AA1837" i="1"/>
  <c r="P1838" i="1"/>
  <c r="Q1838" i="1"/>
  <c r="R1838" i="1"/>
  <c r="S1838" i="1"/>
  <c r="T1838" i="1"/>
  <c r="U1838" i="1"/>
  <c r="V1838" i="1"/>
  <c r="W1838" i="1"/>
  <c r="X1838" i="1"/>
  <c r="Y1838" i="1"/>
  <c r="Z1838" i="1"/>
  <c r="AA1838" i="1"/>
  <c r="P1839" i="1"/>
  <c r="Q1839" i="1"/>
  <c r="R1839" i="1"/>
  <c r="S1839" i="1"/>
  <c r="T1839" i="1"/>
  <c r="U1839" i="1"/>
  <c r="V1839" i="1"/>
  <c r="W1839" i="1"/>
  <c r="X1839" i="1"/>
  <c r="Y1839" i="1"/>
  <c r="Z1839" i="1"/>
  <c r="AA1839" i="1"/>
  <c r="P1840" i="1"/>
  <c r="Q1840" i="1"/>
  <c r="R1840" i="1"/>
  <c r="S1840" i="1"/>
  <c r="T1840" i="1"/>
  <c r="U1840" i="1"/>
  <c r="V1840" i="1"/>
  <c r="W1840" i="1"/>
  <c r="X1840" i="1"/>
  <c r="Y1840" i="1"/>
  <c r="Z1840" i="1"/>
  <c r="AA1840" i="1"/>
  <c r="P1841" i="1"/>
  <c r="Q1841" i="1"/>
  <c r="R1841" i="1"/>
  <c r="S1841" i="1"/>
  <c r="T1841" i="1"/>
  <c r="U1841" i="1"/>
  <c r="V1841" i="1"/>
  <c r="W1841" i="1"/>
  <c r="X1841" i="1"/>
  <c r="Y1841" i="1"/>
  <c r="Z1841" i="1"/>
  <c r="AA1841" i="1"/>
  <c r="P1842" i="1"/>
  <c r="Q1842" i="1"/>
  <c r="R1842" i="1"/>
  <c r="S1842" i="1"/>
  <c r="T1842" i="1"/>
  <c r="U1842" i="1"/>
  <c r="V1842" i="1"/>
  <c r="W1842" i="1"/>
  <c r="X1842" i="1"/>
  <c r="Y1842" i="1"/>
  <c r="Z1842" i="1"/>
  <c r="AA1842" i="1"/>
  <c r="P1843" i="1"/>
  <c r="Q1843" i="1"/>
  <c r="R1843" i="1"/>
  <c r="S1843" i="1"/>
  <c r="T1843" i="1"/>
  <c r="U1843" i="1"/>
  <c r="V1843" i="1"/>
  <c r="W1843" i="1"/>
  <c r="X1843" i="1"/>
  <c r="Y1843" i="1"/>
  <c r="Z1843" i="1"/>
  <c r="AA1843" i="1"/>
  <c r="P1844" i="1"/>
  <c r="Q1844" i="1"/>
  <c r="R1844" i="1"/>
  <c r="S1844" i="1"/>
  <c r="T1844" i="1"/>
  <c r="U1844" i="1"/>
  <c r="V1844" i="1"/>
  <c r="W1844" i="1"/>
  <c r="X1844" i="1"/>
  <c r="Y1844" i="1"/>
  <c r="Z1844" i="1"/>
  <c r="AA1844" i="1"/>
  <c r="P1845" i="1"/>
  <c r="Q1845" i="1"/>
  <c r="R1845" i="1"/>
  <c r="S1845" i="1"/>
  <c r="T1845" i="1"/>
  <c r="U1845" i="1"/>
  <c r="V1845" i="1"/>
  <c r="W1845" i="1"/>
  <c r="X1845" i="1"/>
  <c r="Y1845" i="1"/>
  <c r="Z1845" i="1"/>
  <c r="AA1845" i="1"/>
  <c r="P1846" i="1"/>
  <c r="Q1846" i="1"/>
  <c r="R1846" i="1"/>
  <c r="S1846" i="1"/>
  <c r="T1846" i="1"/>
  <c r="U1846" i="1"/>
  <c r="V1846" i="1"/>
  <c r="W1846" i="1"/>
  <c r="X1846" i="1"/>
  <c r="Y1846" i="1"/>
  <c r="Z1846" i="1"/>
  <c r="AA1846" i="1"/>
  <c r="P1847" i="1"/>
  <c r="Q1847" i="1"/>
  <c r="R1847" i="1"/>
  <c r="S1847" i="1"/>
  <c r="T1847" i="1"/>
  <c r="U1847" i="1"/>
  <c r="V1847" i="1"/>
  <c r="W1847" i="1"/>
  <c r="X1847" i="1"/>
  <c r="Y1847" i="1"/>
  <c r="Z1847" i="1"/>
  <c r="AA1847" i="1"/>
  <c r="P1848" i="1"/>
  <c r="Q1848" i="1"/>
  <c r="R1848" i="1"/>
  <c r="S1848" i="1"/>
  <c r="T1848" i="1"/>
  <c r="U1848" i="1"/>
  <c r="V1848" i="1"/>
  <c r="W1848" i="1"/>
  <c r="X1848" i="1"/>
  <c r="Y1848" i="1"/>
  <c r="Z1848" i="1"/>
  <c r="AA1848" i="1"/>
  <c r="P1849" i="1"/>
  <c r="Q1849" i="1"/>
  <c r="R1849" i="1"/>
  <c r="S1849" i="1"/>
  <c r="T1849" i="1"/>
  <c r="U1849" i="1"/>
  <c r="V1849" i="1"/>
  <c r="W1849" i="1"/>
  <c r="X1849" i="1"/>
  <c r="Y1849" i="1"/>
  <c r="Z1849" i="1"/>
  <c r="AA1849" i="1"/>
  <c r="P1850" i="1"/>
  <c r="Q1850" i="1"/>
  <c r="R1850" i="1"/>
  <c r="S1850" i="1"/>
  <c r="T1850" i="1"/>
  <c r="U1850" i="1"/>
  <c r="V1850" i="1"/>
  <c r="W1850" i="1"/>
  <c r="X1850" i="1"/>
  <c r="Y1850" i="1"/>
  <c r="Z1850" i="1"/>
  <c r="AA1850" i="1"/>
  <c r="P1851" i="1"/>
  <c r="Q1851" i="1"/>
  <c r="R1851" i="1"/>
  <c r="S1851" i="1"/>
  <c r="T1851" i="1"/>
  <c r="U1851" i="1"/>
  <c r="V1851" i="1"/>
  <c r="W1851" i="1"/>
  <c r="X1851" i="1"/>
  <c r="Y1851" i="1"/>
  <c r="Z1851" i="1"/>
  <c r="AA1851" i="1"/>
  <c r="P1852" i="1"/>
  <c r="Q1852" i="1"/>
  <c r="R1852" i="1"/>
  <c r="S1852" i="1"/>
  <c r="T1852" i="1"/>
  <c r="U1852" i="1"/>
  <c r="V1852" i="1"/>
  <c r="W1852" i="1"/>
  <c r="X1852" i="1"/>
  <c r="Y1852" i="1"/>
  <c r="Z1852" i="1"/>
  <c r="AA1852" i="1"/>
  <c r="P1853" i="1"/>
  <c r="Q1853" i="1"/>
  <c r="R1853" i="1"/>
  <c r="S1853" i="1"/>
  <c r="T1853" i="1"/>
  <c r="U1853" i="1"/>
  <c r="V1853" i="1"/>
  <c r="W1853" i="1"/>
  <c r="X1853" i="1"/>
  <c r="Y1853" i="1"/>
  <c r="Z1853" i="1"/>
  <c r="AA1853" i="1"/>
  <c r="P1854" i="1"/>
  <c r="Q1854" i="1"/>
  <c r="R1854" i="1"/>
  <c r="S1854" i="1"/>
  <c r="T1854" i="1"/>
  <c r="U1854" i="1"/>
  <c r="V1854" i="1"/>
  <c r="W1854" i="1"/>
  <c r="X1854" i="1"/>
  <c r="Y1854" i="1"/>
  <c r="Z1854" i="1"/>
  <c r="AA1854" i="1"/>
  <c r="P1855" i="1"/>
  <c r="Q1855" i="1"/>
  <c r="R1855" i="1"/>
  <c r="S1855" i="1"/>
  <c r="T1855" i="1"/>
  <c r="U1855" i="1"/>
  <c r="V1855" i="1"/>
  <c r="W1855" i="1"/>
  <c r="X1855" i="1"/>
  <c r="Y1855" i="1"/>
  <c r="Z1855" i="1"/>
  <c r="AA1855" i="1"/>
  <c r="P1856" i="1"/>
  <c r="Q1856" i="1"/>
  <c r="R1856" i="1"/>
  <c r="S1856" i="1"/>
  <c r="T1856" i="1"/>
  <c r="U1856" i="1"/>
  <c r="V1856" i="1"/>
  <c r="W1856" i="1"/>
  <c r="X1856" i="1"/>
  <c r="Y1856" i="1"/>
  <c r="Z1856" i="1"/>
  <c r="AA1856" i="1"/>
  <c r="P1857" i="1"/>
  <c r="Q1857" i="1"/>
  <c r="R1857" i="1"/>
  <c r="S1857" i="1"/>
  <c r="T1857" i="1"/>
  <c r="U1857" i="1"/>
  <c r="V1857" i="1"/>
  <c r="W1857" i="1"/>
  <c r="X1857" i="1"/>
  <c r="Y1857" i="1"/>
  <c r="Z1857" i="1"/>
  <c r="AA1857" i="1"/>
  <c r="P1858" i="1"/>
  <c r="Q1858" i="1"/>
  <c r="R1858" i="1"/>
  <c r="S1858" i="1"/>
  <c r="T1858" i="1"/>
  <c r="U1858" i="1"/>
  <c r="V1858" i="1"/>
  <c r="W1858" i="1"/>
  <c r="X1858" i="1"/>
  <c r="Y1858" i="1"/>
  <c r="Z1858" i="1"/>
  <c r="AA1858" i="1"/>
  <c r="P1859" i="1"/>
  <c r="Q1859" i="1"/>
  <c r="R1859" i="1"/>
  <c r="S1859" i="1"/>
  <c r="T1859" i="1"/>
  <c r="U1859" i="1"/>
  <c r="V1859" i="1"/>
  <c r="W1859" i="1"/>
  <c r="X1859" i="1"/>
  <c r="Y1859" i="1"/>
  <c r="Z1859" i="1"/>
  <c r="AA1859" i="1"/>
  <c r="P1860" i="1"/>
  <c r="Q1860" i="1"/>
  <c r="R1860" i="1"/>
  <c r="S1860" i="1"/>
  <c r="T1860" i="1"/>
  <c r="U1860" i="1"/>
  <c r="V1860" i="1"/>
  <c r="W1860" i="1"/>
  <c r="X1860" i="1"/>
  <c r="Y1860" i="1"/>
  <c r="Z1860" i="1"/>
  <c r="AA1860" i="1"/>
  <c r="P1861" i="1"/>
  <c r="Q1861" i="1"/>
  <c r="R1861" i="1"/>
  <c r="S1861" i="1"/>
  <c r="T1861" i="1"/>
  <c r="U1861" i="1"/>
  <c r="V1861" i="1"/>
  <c r="W1861" i="1"/>
  <c r="X1861" i="1"/>
  <c r="Y1861" i="1"/>
  <c r="Z1861" i="1"/>
  <c r="AA1861" i="1"/>
  <c r="P1862" i="1"/>
  <c r="Q1862" i="1"/>
  <c r="R1862" i="1"/>
  <c r="S1862" i="1"/>
  <c r="T1862" i="1"/>
  <c r="U1862" i="1"/>
  <c r="V1862" i="1"/>
  <c r="W1862" i="1"/>
  <c r="X1862" i="1"/>
  <c r="Y1862" i="1"/>
  <c r="Z1862" i="1"/>
  <c r="AA1862" i="1"/>
  <c r="P1863" i="1"/>
  <c r="Q1863" i="1"/>
  <c r="R1863" i="1"/>
  <c r="S1863" i="1"/>
  <c r="T1863" i="1"/>
  <c r="U1863" i="1"/>
  <c r="V1863" i="1"/>
  <c r="W1863" i="1"/>
  <c r="X1863" i="1"/>
  <c r="Y1863" i="1"/>
  <c r="Z1863" i="1"/>
  <c r="AA1863" i="1"/>
  <c r="P1864" i="1"/>
  <c r="Q1864" i="1"/>
  <c r="R1864" i="1"/>
  <c r="S1864" i="1"/>
  <c r="T1864" i="1"/>
  <c r="U1864" i="1"/>
  <c r="V1864" i="1"/>
  <c r="W1864" i="1"/>
  <c r="X1864" i="1"/>
  <c r="Y1864" i="1"/>
  <c r="Z1864" i="1"/>
  <c r="AA1864" i="1"/>
  <c r="P1865" i="1"/>
  <c r="Q1865" i="1"/>
  <c r="R1865" i="1"/>
  <c r="S1865" i="1"/>
  <c r="T1865" i="1"/>
  <c r="U1865" i="1"/>
  <c r="V1865" i="1"/>
  <c r="W1865" i="1"/>
  <c r="X1865" i="1"/>
  <c r="Y1865" i="1"/>
  <c r="Z1865" i="1"/>
  <c r="AA1865" i="1"/>
  <c r="P1866" i="1"/>
  <c r="Q1866" i="1"/>
  <c r="R1866" i="1"/>
  <c r="S1866" i="1"/>
  <c r="T1866" i="1"/>
  <c r="U1866" i="1"/>
  <c r="V1866" i="1"/>
  <c r="W1866" i="1"/>
  <c r="X1866" i="1"/>
  <c r="Y1866" i="1"/>
  <c r="Z1866" i="1"/>
  <c r="AA1866" i="1"/>
  <c r="P1867" i="1"/>
  <c r="Q1867" i="1"/>
  <c r="R1867" i="1"/>
  <c r="S1867" i="1"/>
  <c r="T1867" i="1"/>
  <c r="U1867" i="1"/>
  <c r="V1867" i="1"/>
  <c r="W1867" i="1"/>
  <c r="X1867" i="1"/>
  <c r="Y1867" i="1"/>
  <c r="Z1867" i="1"/>
  <c r="AA1867" i="1"/>
  <c r="P1868" i="1"/>
  <c r="Q1868" i="1"/>
  <c r="R1868" i="1"/>
  <c r="S1868" i="1"/>
  <c r="T1868" i="1"/>
  <c r="U1868" i="1"/>
  <c r="V1868" i="1"/>
  <c r="W1868" i="1"/>
  <c r="X1868" i="1"/>
  <c r="Y1868" i="1"/>
  <c r="Z1868" i="1"/>
  <c r="AA1868" i="1"/>
  <c r="P1869" i="1"/>
  <c r="Q1869" i="1"/>
  <c r="R1869" i="1"/>
  <c r="S1869" i="1"/>
  <c r="T1869" i="1"/>
  <c r="U1869" i="1"/>
  <c r="V1869" i="1"/>
  <c r="W1869" i="1"/>
  <c r="X1869" i="1"/>
  <c r="Y1869" i="1"/>
  <c r="Z1869" i="1"/>
  <c r="AA1869" i="1"/>
  <c r="P1870" i="1"/>
  <c r="Q1870" i="1"/>
  <c r="R1870" i="1"/>
  <c r="S1870" i="1"/>
  <c r="T1870" i="1"/>
  <c r="U1870" i="1"/>
  <c r="V1870" i="1"/>
  <c r="W1870" i="1"/>
  <c r="X1870" i="1"/>
  <c r="Y1870" i="1"/>
  <c r="Z1870" i="1"/>
  <c r="AA1870" i="1"/>
  <c r="P1871" i="1"/>
  <c r="Q1871" i="1"/>
  <c r="R1871" i="1"/>
  <c r="S1871" i="1"/>
  <c r="T1871" i="1"/>
  <c r="U1871" i="1"/>
  <c r="V1871" i="1"/>
  <c r="W1871" i="1"/>
  <c r="X1871" i="1"/>
  <c r="Y1871" i="1"/>
  <c r="Z1871" i="1"/>
  <c r="AA1871" i="1"/>
  <c r="P1872" i="1"/>
  <c r="Q1872" i="1"/>
  <c r="R1872" i="1"/>
  <c r="S1872" i="1"/>
  <c r="T1872" i="1"/>
  <c r="U1872" i="1"/>
  <c r="V1872" i="1"/>
  <c r="W1872" i="1"/>
  <c r="X1872" i="1"/>
  <c r="Y1872" i="1"/>
  <c r="Z1872" i="1"/>
  <c r="AA1872" i="1"/>
  <c r="P1873" i="1"/>
  <c r="Q1873" i="1"/>
  <c r="R1873" i="1"/>
  <c r="S1873" i="1"/>
  <c r="T1873" i="1"/>
  <c r="U1873" i="1"/>
  <c r="V1873" i="1"/>
  <c r="W1873" i="1"/>
  <c r="X1873" i="1"/>
  <c r="Y1873" i="1"/>
  <c r="Z1873" i="1"/>
  <c r="AA1873" i="1"/>
  <c r="P1874" i="1"/>
  <c r="Q1874" i="1"/>
  <c r="R1874" i="1"/>
  <c r="S1874" i="1"/>
  <c r="T1874" i="1"/>
  <c r="U1874" i="1"/>
  <c r="V1874" i="1"/>
  <c r="W1874" i="1"/>
  <c r="X1874" i="1"/>
  <c r="Y1874" i="1"/>
  <c r="Z1874" i="1"/>
  <c r="AA1874" i="1"/>
  <c r="P1875" i="1"/>
  <c r="Q1875" i="1"/>
  <c r="R1875" i="1"/>
  <c r="S1875" i="1"/>
  <c r="T1875" i="1"/>
  <c r="U1875" i="1"/>
  <c r="V1875" i="1"/>
  <c r="W1875" i="1"/>
  <c r="X1875" i="1"/>
  <c r="Y1875" i="1"/>
  <c r="Z1875" i="1"/>
  <c r="AA1875" i="1"/>
  <c r="P1876" i="1"/>
  <c r="Q1876" i="1"/>
  <c r="R1876" i="1"/>
  <c r="S1876" i="1"/>
  <c r="T1876" i="1"/>
  <c r="U1876" i="1"/>
  <c r="V1876" i="1"/>
  <c r="W1876" i="1"/>
  <c r="X1876" i="1"/>
  <c r="Y1876" i="1"/>
  <c r="Z1876" i="1"/>
  <c r="AA1876" i="1"/>
  <c r="P1877" i="1"/>
  <c r="Q1877" i="1"/>
  <c r="R1877" i="1"/>
  <c r="S1877" i="1"/>
  <c r="T1877" i="1"/>
  <c r="U1877" i="1"/>
  <c r="V1877" i="1"/>
  <c r="W1877" i="1"/>
  <c r="X1877" i="1"/>
  <c r="Y1877" i="1"/>
  <c r="Z1877" i="1"/>
  <c r="AA1877" i="1"/>
  <c r="P1878" i="1"/>
  <c r="Q1878" i="1"/>
  <c r="R1878" i="1"/>
  <c r="S1878" i="1"/>
  <c r="T1878" i="1"/>
  <c r="U1878" i="1"/>
  <c r="V1878" i="1"/>
  <c r="W1878" i="1"/>
  <c r="X1878" i="1"/>
  <c r="Y1878" i="1"/>
  <c r="Z1878" i="1"/>
  <c r="AA1878" i="1"/>
  <c r="P1879" i="1"/>
  <c r="Q1879" i="1"/>
  <c r="R1879" i="1"/>
  <c r="S1879" i="1"/>
  <c r="T1879" i="1"/>
  <c r="U1879" i="1"/>
  <c r="V1879" i="1"/>
  <c r="W1879" i="1"/>
  <c r="X1879" i="1"/>
  <c r="Y1879" i="1"/>
  <c r="Z1879" i="1"/>
  <c r="AA1879" i="1"/>
  <c r="P1880" i="1"/>
  <c r="Q1880" i="1"/>
  <c r="R1880" i="1"/>
  <c r="S1880" i="1"/>
  <c r="T1880" i="1"/>
  <c r="U1880" i="1"/>
  <c r="V1880" i="1"/>
  <c r="W1880" i="1"/>
  <c r="X1880" i="1"/>
  <c r="Y1880" i="1"/>
  <c r="Z1880" i="1"/>
  <c r="AA1880" i="1"/>
  <c r="P1881" i="1"/>
  <c r="Q1881" i="1"/>
  <c r="R1881" i="1"/>
  <c r="S1881" i="1"/>
  <c r="T1881" i="1"/>
  <c r="U1881" i="1"/>
  <c r="V1881" i="1"/>
  <c r="W1881" i="1"/>
  <c r="X1881" i="1"/>
  <c r="Y1881" i="1"/>
  <c r="Z1881" i="1"/>
  <c r="AA1881" i="1"/>
  <c r="P1882" i="1"/>
  <c r="Q1882" i="1"/>
  <c r="R1882" i="1"/>
  <c r="S1882" i="1"/>
  <c r="T1882" i="1"/>
  <c r="U1882" i="1"/>
  <c r="V1882" i="1"/>
  <c r="W1882" i="1"/>
  <c r="X1882" i="1"/>
  <c r="Y1882" i="1"/>
  <c r="Z1882" i="1"/>
  <c r="AA1882" i="1"/>
  <c r="P1883" i="1"/>
  <c r="Q1883" i="1"/>
  <c r="R1883" i="1"/>
  <c r="S1883" i="1"/>
  <c r="T1883" i="1"/>
  <c r="U1883" i="1"/>
  <c r="V1883" i="1"/>
  <c r="W1883" i="1"/>
  <c r="X1883" i="1"/>
  <c r="Y1883" i="1"/>
  <c r="Z1883" i="1"/>
  <c r="AA1883" i="1"/>
  <c r="P1884" i="1"/>
  <c r="Q1884" i="1"/>
  <c r="R1884" i="1"/>
  <c r="S1884" i="1"/>
  <c r="T1884" i="1"/>
  <c r="U1884" i="1"/>
  <c r="V1884" i="1"/>
  <c r="W1884" i="1"/>
  <c r="X1884" i="1"/>
  <c r="Y1884" i="1"/>
  <c r="Z1884" i="1"/>
  <c r="AA1884" i="1"/>
  <c r="P1886" i="1"/>
  <c r="Q1886" i="1"/>
  <c r="R1886" i="1"/>
  <c r="S1886" i="1"/>
  <c r="T1886" i="1"/>
  <c r="U1886" i="1"/>
  <c r="V1886" i="1"/>
  <c r="W1886" i="1"/>
  <c r="X1886" i="1"/>
  <c r="Y1886" i="1"/>
  <c r="Z1886" i="1"/>
  <c r="AA1886" i="1"/>
  <c r="P1887" i="1"/>
  <c r="Q1887" i="1"/>
  <c r="R1887" i="1"/>
  <c r="S1887" i="1"/>
  <c r="T1887" i="1"/>
  <c r="U1887" i="1"/>
  <c r="V1887" i="1"/>
  <c r="W1887" i="1"/>
  <c r="X1887" i="1"/>
  <c r="Y1887" i="1"/>
  <c r="Z1887" i="1"/>
  <c r="AA1887" i="1"/>
  <c r="P1888" i="1"/>
  <c r="Q1888" i="1"/>
  <c r="R1888" i="1"/>
  <c r="S1888" i="1"/>
  <c r="T1888" i="1"/>
  <c r="U1888" i="1"/>
  <c r="V1888" i="1"/>
  <c r="W1888" i="1"/>
  <c r="X1888" i="1"/>
  <c r="Y1888" i="1"/>
  <c r="Z1888" i="1"/>
  <c r="AA1888" i="1"/>
  <c r="P1889" i="1"/>
  <c r="Q1889" i="1"/>
  <c r="R1889" i="1"/>
  <c r="S1889" i="1"/>
  <c r="T1889" i="1"/>
  <c r="U1889" i="1"/>
  <c r="V1889" i="1"/>
  <c r="W1889" i="1"/>
  <c r="X1889" i="1"/>
  <c r="Y1889" i="1"/>
  <c r="Z1889" i="1"/>
  <c r="AA1889" i="1"/>
  <c r="P1890" i="1"/>
  <c r="Q1890" i="1"/>
  <c r="R1890" i="1"/>
  <c r="S1890" i="1"/>
  <c r="T1890" i="1"/>
  <c r="U1890" i="1"/>
  <c r="V1890" i="1"/>
  <c r="W1890" i="1"/>
  <c r="X1890" i="1"/>
  <c r="Y1890" i="1"/>
  <c r="Z1890" i="1"/>
  <c r="AA1890" i="1"/>
  <c r="P1891" i="1"/>
  <c r="Q1891" i="1"/>
  <c r="R1891" i="1"/>
  <c r="S1891" i="1"/>
  <c r="T1891" i="1"/>
  <c r="U1891" i="1"/>
  <c r="V1891" i="1"/>
  <c r="W1891" i="1"/>
  <c r="X1891" i="1"/>
  <c r="Y1891" i="1"/>
  <c r="Z1891" i="1"/>
  <c r="AA1891" i="1"/>
  <c r="P1892" i="1"/>
  <c r="Q1892" i="1"/>
  <c r="R1892" i="1"/>
  <c r="S1892" i="1"/>
  <c r="T1892" i="1"/>
  <c r="U1892" i="1"/>
  <c r="V1892" i="1"/>
  <c r="W1892" i="1"/>
  <c r="X1892" i="1"/>
  <c r="Y1892" i="1"/>
  <c r="Z1892" i="1"/>
  <c r="AA1892" i="1"/>
  <c r="P1893" i="1"/>
  <c r="Q1893" i="1"/>
  <c r="R1893" i="1"/>
  <c r="S1893" i="1"/>
  <c r="T1893" i="1"/>
  <c r="U1893" i="1"/>
  <c r="V1893" i="1"/>
  <c r="W1893" i="1"/>
  <c r="X1893" i="1"/>
  <c r="Y1893" i="1"/>
  <c r="Z1893" i="1"/>
  <c r="AA1893" i="1"/>
  <c r="P1894" i="1"/>
  <c r="Q1894" i="1"/>
  <c r="R1894" i="1"/>
  <c r="S1894" i="1"/>
  <c r="T1894" i="1"/>
  <c r="U1894" i="1"/>
  <c r="V1894" i="1"/>
  <c r="W1894" i="1"/>
  <c r="X1894" i="1"/>
  <c r="Y1894" i="1"/>
  <c r="Z1894" i="1"/>
  <c r="AA1894" i="1"/>
  <c r="P1895" i="1"/>
  <c r="Q1895" i="1"/>
  <c r="R1895" i="1"/>
  <c r="S1895" i="1"/>
  <c r="T1895" i="1"/>
  <c r="U1895" i="1"/>
  <c r="V1895" i="1"/>
  <c r="W1895" i="1"/>
  <c r="X1895" i="1"/>
  <c r="Y1895" i="1"/>
  <c r="Z1895" i="1"/>
  <c r="AA1895" i="1"/>
  <c r="P1896" i="1"/>
  <c r="Q1896" i="1"/>
  <c r="R1896" i="1"/>
  <c r="S1896" i="1"/>
  <c r="T1896" i="1"/>
  <c r="U1896" i="1"/>
  <c r="V1896" i="1"/>
  <c r="W1896" i="1"/>
  <c r="X1896" i="1"/>
  <c r="Y1896" i="1"/>
  <c r="Z1896" i="1"/>
  <c r="AA1896" i="1"/>
  <c r="P1897" i="1"/>
  <c r="Q1897" i="1"/>
  <c r="R1897" i="1"/>
  <c r="S1897" i="1"/>
  <c r="T1897" i="1"/>
  <c r="U1897" i="1"/>
  <c r="V1897" i="1"/>
  <c r="W1897" i="1"/>
  <c r="X1897" i="1"/>
  <c r="Y1897" i="1"/>
  <c r="Z1897" i="1"/>
  <c r="AA1897" i="1"/>
  <c r="P1898" i="1"/>
  <c r="Q1898" i="1"/>
  <c r="R1898" i="1"/>
  <c r="S1898" i="1"/>
  <c r="T1898" i="1"/>
  <c r="U1898" i="1"/>
  <c r="V1898" i="1"/>
  <c r="W1898" i="1"/>
  <c r="X1898" i="1"/>
  <c r="Y1898" i="1"/>
  <c r="Z1898" i="1"/>
  <c r="AA1898" i="1"/>
  <c r="P1899" i="1"/>
  <c r="Q1899" i="1"/>
  <c r="R1899" i="1"/>
  <c r="S1899" i="1"/>
  <c r="T1899" i="1"/>
  <c r="U1899" i="1"/>
  <c r="V1899" i="1"/>
  <c r="W1899" i="1"/>
  <c r="X1899" i="1"/>
  <c r="Y1899" i="1"/>
  <c r="Z1899" i="1"/>
  <c r="AA1899" i="1"/>
  <c r="P1900" i="1"/>
  <c r="Q1900" i="1"/>
  <c r="R1900" i="1"/>
  <c r="S1900" i="1"/>
  <c r="T1900" i="1"/>
  <c r="U1900" i="1"/>
  <c r="V1900" i="1"/>
  <c r="W1900" i="1"/>
  <c r="X1900" i="1"/>
  <c r="Y1900" i="1"/>
  <c r="Z1900" i="1"/>
  <c r="AA1900" i="1"/>
  <c r="P1901" i="1"/>
  <c r="Q1901" i="1"/>
  <c r="R1901" i="1"/>
  <c r="S1901" i="1"/>
  <c r="T1901" i="1"/>
  <c r="U1901" i="1"/>
  <c r="V1901" i="1"/>
  <c r="W1901" i="1"/>
  <c r="X1901" i="1"/>
  <c r="Y1901" i="1"/>
  <c r="Z1901" i="1"/>
  <c r="AA1901" i="1"/>
  <c r="P1902" i="1"/>
  <c r="Q1902" i="1"/>
  <c r="R1902" i="1"/>
  <c r="S1902" i="1"/>
  <c r="T1902" i="1"/>
  <c r="U1902" i="1"/>
  <c r="V1902" i="1"/>
  <c r="W1902" i="1"/>
  <c r="X1902" i="1"/>
  <c r="Y1902" i="1"/>
  <c r="Z1902" i="1"/>
  <c r="AA1902" i="1"/>
  <c r="P1903" i="1"/>
  <c r="Q1903" i="1"/>
  <c r="R1903" i="1"/>
  <c r="S1903" i="1"/>
  <c r="T1903" i="1"/>
  <c r="U1903" i="1"/>
  <c r="V1903" i="1"/>
  <c r="W1903" i="1"/>
  <c r="X1903" i="1"/>
  <c r="Y1903" i="1"/>
  <c r="Z1903" i="1"/>
  <c r="AA1903" i="1"/>
  <c r="P1904" i="1"/>
  <c r="Q1904" i="1"/>
  <c r="R1904" i="1"/>
  <c r="S1904" i="1"/>
  <c r="T1904" i="1"/>
  <c r="U1904" i="1"/>
  <c r="V1904" i="1"/>
  <c r="W1904" i="1"/>
  <c r="X1904" i="1"/>
  <c r="Y1904" i="1"/>
  <c r="Z1904" i="1"/>
  <c r="AA1904" i="1"/>
  <c r="P1905" i="1"/>
  <c r="Q1905" i="1"/>
  <c r="R1905" i="1"/>
  <c r="S1905" i="1"/>
  <c r="T1905" i="1"/>
  <c r="U1905" i="1"/>
  <c r="V1905" i="1"/>
  <c r="W1905" i="1"/>
  <c r="X1905" i="1"/>
  <c r="Y1905" i="1"/>
  <c r="Z1905" i="1"/>
  <c r="AA1905" i="1"/>
  <c r="P1906" i="1"/>
  <c r="Q1906" i="1"/>
  <c r="R1906" i="1"/>
  <c r="S1906" i="1"/>
  <c r="T1906" i="1"/>
  <c r="U1906" i="1"/>
  <c r="V1906" i="1"/>
  <c r="W1906" i="1"/>
  <c r="X1906" i="1"/>
  <c r="Y1906" i="1"/>
  <c r="Z1906" i="1"/>
  <c r="AA1906" i="1"/>
  <c r="P1907" i="1"/>
  <c r="Q1907" i="1"/>
  <c r="R1907" i="1"/>
  <c r="S1907" i="1"/>
  <c r="T1907" i="1"/>
  <c r="U1907" i="1"/>
  <c r="V1907" i="1"/>
  <c r="W1907" i="1"/>
  <c r="X1907" i="1"/>
  <c r="Y1907" i="1"/>
  <c r="Z1907" i="1"/>
  <c r="AA1907" i="1"/>
  <c r="P1908" i="1"/>
  <c r="Q1908" i="1"/>
  <c r="R1908" i="1"/>
  <c r="S1908" i="1"/>
  <c r="T1908" i="1"/>
  <c r="U1908" i="1"/>
  <c r="V1908" i="1"/>
  <c r="W1908" i="1"/>
  <c r="X1908" i="1"/>
  <c r="Y1908" i="1"/>
  <c r="Z1908" i="1"/>
  <c r="AA1908" i="1"/>
  <c r="P1909" i="1"/>
  <c r="Q1909" i="1"/>
  <c r="R1909" i="1"/>
  <c r="S1909" i="1"/>
  <c r="T1909" i="1"/>
  <c r="U1909" i="1"/>
  <c r="V1909" i="1"/>
  <c r="W1909" i="1"/>
  <c r="X1909" i="1"/>
  <c r="Y1909" i="1"/>
  <c r="Z1909" i="1"/>
  <c r="AA1909" i="1"/>
  <c r="P1910" i="1"/>
  <c r="Q1910" i="1"/>
  <c r="R1910" i="1"/>
  <c r="S1910" i="1"/>
  <c r="T1910" i="1"/>
  <c r="U1910" i="1"/>
  <c r="V1910" i="1"/>
  <c r="W1910" i="1"/>
  <c r="X1910" i="1"/>
  <c r="Y1910" i="1"/>
  <c r="Z1910" i="1"/>
  <c r="AA1910" i="1"/>
  <c r="P1911" i="1"/>
  <c r="Q1911" i="1"/>
  <c r="R1911" i="1"/>
  <c r="S1911" i="1"/>
  <c r="T1911" i="1"/>
  <c r="U1911" i="1"/>
  <c r="V1911" i="1"/>
  <c r="W1911" i="1"/>
  <c r="X1911" i="1"/>
  <c r="Y1911" i="1"/>
  <c r="Z1911" i="1"/>
  <c r="AA1911" i="1"/>
  <c r="P1912" i="1"/>
  <c r="Q1912" i="1"/>
  <c r="R1912" i="1"/>
  <c r="S1912" i="1"/>
  <c r="T1912" i="1"/>
  <c r="U1912" i="1"/>
  <c r="V1912" i="1"/>
  <c r="W1912" i="1"/>
  <c r="X1912" i="1"/>
  <c r="Y1912" i="1"/>
  <c r="Z1912" i="1"/>
  <c r="AA1912" i="1"/>
  <c r="P1913" i="1"/>
  <c r="Q1913" i="1"/>
  <c r="R1913" i="1"/>
  <c r="S1913" i="1"/>
  <c r="T1913" i="1"/>
  <c r="U1913" i="1"/>
  <c r="V1913" i="1"/>
  <c r="W1913" i="1"/>
  <c r="X1913" i="1"/>
  <c r="Y1913" i="1"/>
  <c r="Z1913" i="1"/>
  <c r="AA1913" i="1"/>
  <c r="P1914" i="1"/>
  <c r="Q1914" i="1"/>
  <c r="R1914" i="1"/>
  <c r="S1914" i="1"/>
  <c r="T1914" i="1"/>
  <c r="U1914" i="1"/>
  <c r="V1914" i="1"/>
  <c r="W1914" i="1"/>
  <c r="X1914" i="1"/>
  <c r="Y1914" i="1"/>
  <c r="Z1914" i="1"/>
  <c r="AA1914" i="1"/>
  <c r="P1915" i="1"/>
  <c r="Q1915" i="1"/>
  <c r="R1915" i="1"/>
  <c r="S1915" i="1"/>
  <c r="T1915" i="1"/>
  <c r="U1915" i="1"/>
  <c r="V1915" i="1"/>
  <c r="W1915" i="1"/>
  <c r="X1915" i="1"/>
  <c r="Y1915" i="1"/>
  <c r="Z1915" i="1"/>
  <c r="AA1915" i="1"/>
  <c r="P1916" i="1"/>
  <c r="Q1916" i="1"/>
  <c r="R1916" i="1"/>
  <c r="S1916" i="1"/>
  <c r="T1916" i="1"/>
  <c r="U1916" i="1"/>
  <c r="V1916" i="1"/>
  <c r="W1916" i="1"/>
  <c r="X1916" i="1"/>
  <c r="Y1916" i="1"/>
  <c r="Z1916" i="1"/>
  <c r="AA1916" i="1"/>
  <c r="P1917" i="1"/>
  <c r="Q1917" i="1"/>
  <c r="R1917" i="1"/>
  <c r="S1917" i="1"/>
  <c r="T1917" i="1"/>
  <c r="U1917" i="1"/>
  <c r="V1917" i="1"/>
  <c r="W1917" i="1"/>
  <c r="X1917" i="1"/>
  <c r="Y1917" i="1"/>
  <c r="Z1917" i="1"/>
  <c r="AA1917" i="1"/>
  <c r="P1918" i="1"/>
  <c r="Q1918" i="1"/>
  <c r="R1918" i="1"/>
  <c r="S1918" i="1"/>
  <c r="T1918" i="1"/>
  <c r="U1918" i="1"/>
  <c r="V1918" i="1"/>
  <c r="W1918" i="1"/>
  <c r="X1918" i="1"/>
  <c r="Y1918" i="1"/>
  <c r="Z1918" i="1"/>
  <c r="AA1918" i="1"/>
  <c r="P1919" i="1"/>
  <c r="Q1919" i="1"/>
  <c r="R1919" i="1"/>
  <c r="S1919" i="1"/>
  <c r="T1919" i="1"/>
  <c r="U1919" i="1"/>
  <c r="V1919" i="1"/>
  <c r="W1919" i="1"/>
  <c r="X1919" i="1"/>
  <c r="Y1919" i="1"/>
  <c r="Z1919" i="1"/>
  <c r="AA1919" i="1"/>
  <c r="P1920" i="1"/>
  <c r="Q1920" i="1"/>
  <c r="R1920" i="1"/>
  <c r="S1920" i="1"/>
  <c r="T1920" i="1"/>
  <c r="U1920" i="1"/>
  <c r="V1920" i="1"/>
  <c r="W1920" i="1"/>
  <c r="X1920" i="1"/>
  <c r="Y1920" i="1"/>
  <c r="Z1920" i="1"/>
  <c r="AA1920" i="1"/>
  <c r="P1921" i="1"/>
  <c r="Q1921" i="1"/>
  <c r="R1921" i="1"/>
  <c r="S1921" i="1"/>
  <c r="T1921" i="1"/>
  <c r="U1921" i="1"/>
  <c r="V1921" i="1"/>
  <c r="W1921" i="1"/>
  <c r="X1921" i="1"/>
  <c r="Y1921" i="1"/>
  <c r="Z1921" i="1"/>
  <c r="AA1921" i="1"/>
  <c r="P1922" i="1"/>
  <c r="Q1922" i="1"/>
  <c r="R1922" i="1"/>
  <c r="S1922" i="1"/>
  <c r="T1922" i="1"/>
  <c r="U1922" i="1"/>
  <c r="V1922" i="1"/>
  <c r="W1922" i="1"/>
  <c r="X1922" i="1"/>
  <c r="Y1922" i="1"/>
  <c r="Z1922" i="1"/>
  <c r="AA1922" i="1"/>
  <c r="P1923" i="1"/>
  <c r="Q1923" i="1"/>
  <c r="R1923" i="1"/>
  <c r="S1923" i="1"/>
  <c r="T1923" i="1"/>
  <c r="U1923" i="1"/>
  <c r="V1923" i="1"/>
  <c r="W1923" i="1"/>
  <c r="X1923" i="1"/>
  <c r="Y1923" i="1"/>
  <c r="Z1923" i="1"/>
  <c r="AA1923" i="1"/>
  <c r="P1924" i="1"/>
  <c r="Q1924" i="1"/>
  <c r="R1924" i="1"/>
  <c r="S1924" i="1"/>
  <c r="T1924" i="1"/>
  <c r="U1924" i="1"/>
  <c r="V1924" i="1"/>
  <c r="W1924" i="1"/>
  <c r="X1924" i="1"/>
  <c r="Y1924" i="1"/>
  <c r="Z1924" i="1"/>
  <c r="AA1924" i="1"/>
  <c r="P1925" i="1"/>
  <c r="Q1925" i="1"/>
  <c r="R1925" i="1"/>
  <c r="S1925" i="1"/>
  <c r="T1925" i="1"/>
  <c r="U1925" i="1"/>
  <c r="V1925" i="1"/>
  <c r="W1925" i="1"/>
  <c r="X1925" i="1"/>
  <c r="Y1925" i="1"/>
  <c r="Z1925" i="1"/>
  <c r="AA1925" i="1"/>
  <c r="P1926" i="1"/>
  <c r="Q1926" i="1"/>
  <c r="R1926" i="1"/>
  <c r="S1926" i="1"/>
  <c r="T1926" i="1"/>
  <c r="U1926" i="1"/>
  <c r="V1926" i="1"/>
  <c r="W1926" i="1"/>
  <c r="X1926" i="1"/>
  <c r="Y1926" i="1"/>
  <c r="Z1926" i="1"/>
  <c r="AA1926" i="1"/>
  <c r="P1927" i="1"/>
  <c r="Q1927" i="1"/>
  <c r="R1927" i="1"/>
  <c r="S1927" i="1"/>
  <c r="T1927" i="1"/>
  <c r="U1927" i="1"/>
  <c r="V1927" i="1"/>
  <c r="W1927" i="1"/>
  <c r="X1927" i="1"/>
  <c r="Y1927" i="1"/>
  <c r="Z1927" i="1"/>
  <c r="AA1927" i="1"/>
  <c r="P1928" i="1"/>
  <c r="Q1928" i="1"/>
  <c r="R1928" i="1"/>
  <c r="S1928" i="1"/>
  <c r="T1928" i="1"/>
  <c r="U1928" i="1"/>
  <c r="V1928" i="1"/>
  <c r="W1928" i="1"/>
  <c r="X1928" i="1"/>
  <c r="Y1928" i="1"/>
  <c r="Z1928" i="1"/>
  <c r="AA1928" i="1"/>
  <c r="P1929" i="1"/>
  <c r="Q1929" i="1"/>
  <c r="R1929" i="1"/>
  <c r="S1929" i="1"/>
  <c r="T1929" i="1"/>
  <c r="U1929" i="1"/>
  <c r="V1929" i="1"/>
  <c r="W1929" i="1"/>
  <c r="X1929" i="1"/>
  <c r="Y1929" i="1"/>
  <c r="Z1929" i="1"/>
  <c r="AA1929" i="1"/>
  <c r="P1930" i="1"/>
  <c r="Q1930" i="1"/>
  <c r="R1930" i="1"/>
  <c r="S1930" i="1"/>
  <c r="T1930" i="1"/>
  <c r="U1930" i="1"/>
  <c r="V1930" i="1"/>
  <c r="W1930" i="1"/>
  <c r="X1930" i="1"/>
  <c r="Y1930" i="1"/>
  <c r="Z1930" i="1"/>
  <c r="AA1930" i="1"/>
  <c r="P1931" i="1"/>
  <c r="Q1931" i="1"/>
  <c r="R1931" i="1"/>
  <c r="S1931" i="1"/>
  <c r="T1931" i="1"/>
  <c r="U1931" i="1"/>
  <c r="V1931" i="1"/>
  <c r="W1931" i="1"/>
  <c r="X1931" i="1"/>
  <c r="Y1931" i="1"/>
  <c r="Z1931" i="1"/>
  <c r="AA1931" i="1"/>
  <c r="P1932" i="1"/>
  <c r="Q1932" i="1"/>
  <c r="R1932" i="1"/>
  <c r="S1932" i="1"/>
  <c r="T1932" i="1"/>
  <c r="U1932" i="1"/>
  <c r="V1932" i="1"/>
  <c r="W1932" i="1"/>
  <c r="X1932" i="1"/>
  <c r="Y1932" i="1"/>
  <c r="Z1932" i="1"/>
  <c r="AA1932" i="1"/>
  <c r="P1933" i="1"/>
  <c r="Q1933" i="1"/>
  <c r="R1933" i="1"/>
  <c r="S1933" i="1"/>
  <c r="T1933" i="1"/>
  <c r="U1933" i="1"/>
  <c r="V1933" i="1"/>
  <c r="W1933" i="1"/>
  <c r="X1933" i="1"/>
  <c r="Y1933" i="1"/>
  <c r="Z1933" i="1"/>
  <c r="AA1933" i="1"/>
  <c r="P1934" i="1"/>
  <c r="Q1934" i="1"/>
  <c r="R1934" i="1"/>
  <c r="S1934" i="1"/>
  <c r="T1934" i="1"/>
  <c r="U1934" i="1"/>
  <c r="V1934" i="1"/>
  <c r="W1934" i="1"/>
  <c r="X1934" i="1"/>
  <c r="Y1934" i="1"/>
  <c r="Z1934" i="1"/>
  <c r="AA1934" i="1"/>
  <c r="P1935" i="1"/>
  <c r="Q1935" i="1"/>
  <c r="R1935" i="1"/>
  <c r="S1935" i="1"/>
  <c r="T1935" i="1"/>
  <c r="U1935" i="1"/>
  <c r="V1935" i="1"/>
  <c r="W1935" i="1"/>
  <c r="X1935" i="1"/>
  <c r="Y1935" i="1"/>
  <c r="Z1935" i="1"/>
  <c r="AA1935" i="1"/>
  <c r="P1936" i="1"/>
  <c r="Q1936" i="1"/>
  <c r="R1936" i="1"/>
  <c r="S1936" i="1"/>
  <c r="T1936" i="1"/>
  <c r="U1936" i="1"/>
  <c r="V1936" i="1"/>
  <c r="W1936" i="1"/>
  <c r="X1936" i="1"/>
  <c r="Y1936" i="1"/>
  <c r="Z1936" i="1"/>
  <c r="AA1936" i="1"/>
  <c r="P1937" i="1"/>
  <c r="Q1937" i="1"/>
  <c r="R1937" i="1"/>
  <c r="S1937" i="1"/>
  <c r="T1937" i="1"/>
  <c r="U1937" i="1"/>
  <c r="V1937" i="1"/>
  <c r="W1937" i="1"/>
  <c r="X1937" i="1"/>
  <c r="Y1937" i="1"/>
  <c r="Z1937" i="1"/>
  <c r="AA1937" i="1"/>
  <c r="P1938" i="1"/>
  <c r="Q1938" i="1"/>
  <c r="R1938" i="1"/>
  <c r="S1938" i="1"/>
  <c r="T1938" i="1"/>
  <c r="U1938" i="1"/>
  <c r="V1938" i="1"/>
  <c r="W1938" i="1"/>
  <c r="X1938" i="1"/>
  <c r="Y1938" i="1"/>
  <c r="Z1938" i="1"/>
  <c r="AA1938" i="1"/>
  <c r="P1939" i="1"/>
  <c r="Q1939" i="1"/>
  <c r="R1939" i="1"/>
  <c r="S1939" i="1"/>
  <c r="T1939" i="1"/>
  <c r="U1939" i="1"/>
  <c r="V1939" i="1"/>
  <c r="W1939" i="1"/>
  <c r="X1939" i="1"/>
  <c r="Y1939" i="1"/>
  <c r="Z1939" i="1"/>
  <c r="AA1939" i="1"/>
  <c r="P1940" i="1"/>
  <c r="Q1940" i="1"/>
  <c r="R1940" i="1"/>
  <c r="S1940" i="1"/>
  <c r="T1940" i="1"/>
  <c r="U1940" i="1"/>
  <c r="V1940" i="1"/>
  <c r="W1940" i="1"/>
  <c r="X1940" i="1"/>
  <c r="Y1940" i="1"/>
  <c r="Z1940" i="1"/>
  <c r="AA1940" i="1"/>
  <c r="P1941" i="1"/>
  <c r="Q1941" i="1"/>
  <c r="R1941" i="1"/>
  <c r="S1941" i="1"/>
  <c r="T1941" i="1"/>
  <c r="U1941" i="1"/>
  <c r="V1941" i="1"/>
  <c r="W1941" i="1"/>
  <c r="X1941" i="1"/>
  <c r="Y1941" i="1"/>
  <c r="Z1941" i="1"/>
  <c r="AA1941" i="1"/>
  <c r="P1942" i="1"/>
  <c r="Q1942" i="1"/>
  <c r="R1942" i="1"/>
  <c r="S1942" i="1"/>
  <c r="T1942" i="1"/>
  <c r="U1942" i="1"/>
  <c r="V1942" i="1"/>
  <c r="W1942" i="1"/>
  <c r="X1942" i="1"/>
  <c r="Y1942" i="1"/>
  <c r="Z1942" i="1"/>
  <c r="AA1942" i="1"/>
  <c r="P1943" i="1"/>
  <c r="Q1943" i="1"/>
  <c r="R1943" i="1"/>
  <c r="S1943" i="1"/>
  <c r="T1943" i="1"/>
  <c r="U1943" i="1"/>
  <c r="V1943" i="1"/>
  <c r="W1943" i="1"/>
  <c r="X1943" i="1"/>
  <c r="Y1943" i="1"/>
  <c r="Z1943" i="1"/>
  <c r="AA1943" i="1"/>
  <c r="P1944" i="1"/>
  <c r="Q1944" i="1"/>
  <c r="R1944" i="1"/>
  <c r="S1944" i="1"/>
  <c r="T1944" i="1"/>
  <c r="U1944" i="1"/>
  <c r="V1944" i="1"/>
  <c r="W1944" i="1"/>
  <c r="X1944" i="1"/>
  <c r="Y1944" i="1"/>
  <c r="Z1944" i="1"/>
  <c r="AA1944" i="1"/>
  <c r="P1945" i="1"/>
  <c r="Q1945" i="1"/>
  <c r="R1945" i="1"/>
  <c r="S1945" i="1"/>
  <c r="T1945" i="1"/>
  <c r="U1945" i="1"/>
  <c r="V1945" i="1"/>
  <c r="W1945" i="1"/>
  <c r="X1945" i="1"/>
  <c r="Y1945" i="1"/>
  <c r="Z1945" i="1"/>
  <c r="AA1945" i="1"/>
  <c r="P1946" i="1"/>
  <c r="Q1946" i="1"/>
  <c r="R1946" i="1"/>
  <c r="S1946" i="1"/>
  <c r="T1946" i="1"/>
  <c r="U1946" i="1"/>
  <c r="V1946" i="1"/>
  <c r="W1946" i="1"/>
  <c r="X1946" i="1"/>
  <c r="Y1946" i="1"/>
  <c r="Z1946" i="1"/>
  <c r="AA1946" i="1"/>
  <c r="P1947" i="1"/>
  <c r="Q1947" i="1"/>
  <c r="R1947" i="1"/>
  <c r="S1947" i="1"/>
  <c r="T1947" i="1"/>
  <c r="U1947" i="1"/>
  <c r="V1947" i="1"/>
  <c r="W1947" i="1"/>
  <c r="X1947" i="1"/>
  <c r="Y1947" i="1"/>
  <c r="Z1947" i="1"/>
  <c r="AA1947" i="1"/>
  <c r="P1948" i="1"/>
  <c r="Q1948" i="1"/>
  <c r="R1948" i="1"/>
  <c r="S1948" i="1"/>
  <c r="T1948" i="1"/>
  <c r="U1948" i="1"/>
  <c r="V1948" i="1"/>
  <c r="W1948" i="1"/>
  <c r="X1948" i="1"/>
  <c r="Y1948" i="1"/>
  <c r="Z1948" i="1"/>
  <c r="AA1948" i="1"/>
  <c r="P1949" i="1"/>
  <c r="Q1949" i="1"/>
  <c r="R1949" i="1"/>
  <c r="S1949" i="1"/>
  <c r="T1949" i="1"/>
  <c r="U1949" i="1"/>
  <c r="V1949" i="1"/>
  <c r="W1949" i="1"/>
  <c r="X1949" i="1"/>
  <c r="Y1949" i="1"/>
  <c r="Z1949" i="1"/>
  <c r="AA1949" i="1"/>
  <c r="P1950" i="1"/>
  <c r="Q1950" i="1"/>
  <c r="R1950" i="1"/>
  <c r="S1950" i="1"/>
  <c r="T1950" i="1"/>
  <c r="U1950" i="1"/>
  <c r="V1950" i="1"/>
  <c r="W1950" i="1"/>
  <c r="X1950" i="1"/>
  <c r="Y1950" i="1"/>
  <c r="Z1950" i="1"/>
  <c r="AA1950" i="1"/>
  <c r="P1951" i="1"/>
  <c r="Q1951" i="1"/>
  <c r="R1951" i="1"/>
  <c r="S1951" i="1"/>
  <c r="T1951" i="1"/>
  <c r="U1951" i="1"/>
  <c r="V1951" i="1"/>
  <c r="W1951" i="1"/>
  <c r="X1951" i="1"/>
  <c r="Y1951" i="1"/>
  <c r="Z1951" i="1"/>
  <c r="AA1951" i="1"/>
  <c r="P1952" i="1"/>
  <c r="Q1952" i="1"/>
  <c r="R1952" i="1"/>
  <c r="S1952" i="1"/>
  <c r="T1952" i="1"/>
  <c r="U1952" i="1"/>
  <c r="V1952" i="1"/>
  <c r="W1952" i="1"/>
  <c r="X1952" i="1"/>
  <c r="Y1952" i="1"/>
  <c r="Z1952" i="1"/>
  <c r="AA1952" i="1"/>
  <c r="P1953" i="1"/>
  <c r="Q1953" i="1"/>
  <c r="R1953" i="1"/>
  <c r="S1953" i="1"/>
  <c r="T1953" i="1"/>
  <c r="U1953" i="1"/>
  <c r="V1953" i="1"/>
  <c r="W1953" i="1"/>
  <c r="X1953" i="1"/>
  <c r="Y1953" i="1"/>
  <c r="Z1953" i="1"/>
  <c r="AA1953" i="1"/>
  <c r="P1954" i="1"/>
  <c r="Q1954" i="1"/>
  <c r="R1954" i="1"/>
  <c r="S1954" i="1"/>
  <c r="T1954" i="1"/>
  <c r="U1954" i="1"/>
  <c r="V1954" i="1"/>
  <c r="W1954" i="1"/>
  <c r="X1954" i="1"/>
  <c r="Y1954" i="1"/>
  <c r="Z1954" i="1"/>
  <c r="AA1954" i="1"/>
  <c r="P1955" i="1"/>
  <c r="Q1955" i="1"/>
  <c r="R1955" i="1"/>
  <c r="S1955" i="1"/>
  <c r="T1955" i="1"/>
  <c r="U1955" i="1"/>
  <c r="V1955" i="1"/>
  <c r="W1955" i="1"/>
  <c r="X1955" i="1"/>
  <c r="Y1955" i="1"/>
  <c r="Z1955" i="1"/>
  <c r="AA1955" i="1"/>
  <c r="P1956" i="1"/>
  <c r="Q1956" i="1"/>
  <c r="R1956" i="1"/>
  <c r="S1956" i="1"/>
  <c r="T1956" i="1"/>
  <c r="U1956" i="1"/>
  <c r="V1956" i="1"/>
  <c r="W1956" i="1"/>
  <c r="X1956" i="1"/>
  <c r="Y1956" i="1"/>
  <c r="Z1956" i="1"/>
  <c r="AA1956" i="1"/>
  <c r="P1957" i="1"/>
  <c r="Q1957" i="1"/>
  <c r="R1957" i="1"/>
  <c r="S1957" i="1"/>
  <c r="T1957" i="1"/>
  <c r="U1957" i="1"/>
  <c r="V1957" i="1"/>
  <c r="W1957" i="1"/>
  <c r="X1957" i="1"/>
  <c r="Y1957" i="1"/>
  <c r="Z1957" i="1"/>
  <c r="AA1957" i="1"/>
  <c r="P1958" i="1"/>
  <c r="Q1958" i="1"/>
  <c r="R1958" i="1"/>
  <c r="S1958" i="1"/>
  <c r="T1958" i="1"/>
  <c r="U1958" i="1"/>
  <c r="V1958" i="1"/>
  <c r="W1958" i="1"/>
  <c r="X1958" i="1"/>
  <c r="Y1958" i="1"/>
  <c r="Z1958" i="1"/>
  <c r="AA1958" i="1"/>
  <c r="P1959" i="1"/>
  <c r="Q1959" i="1"/>
  <c r="R1959" i="1"/>
  <c r="S1959" i="1"/>
  <c r="T1959" i="1"/>
  <c r="U1959" i="1"/>
  <c r="V1959" i="1"/>
  <c r="W1959" i="1"/>
  <c r="X1959" i="1"/>
  <c r="Y1959" i="1"/>
  <c r="Z1959" i="1"/>
  <c r="AA1959" i="1"/>
  <c r="P1960" i="1"/>
  <c r="Q1960" i="1"/>
  <c r="R1960" i="1"/>
  <c r="S1960" i="1"/>
  <c r="T1960" i="1"/>
  <c r="U1960" i="1"/>
  <c r="V1960" i="1"/>
  <c r="W1960" i="1"/>
  <c r="X1960" i="1"/>
  <c r="Y1960" i="1"/>
  <c r="Z1960" i="1"/>
  <c r="AA1960" i="1"/>
  <c r="P1961" i="1"/>
  <c r="Q1961" i="1"/>
  <c r="R1961" i="1"/>
  <c r="S1961" i="1"/>
  <c r="T1961" i="1"/>
  <c r="U1961" i="1"/>
  <c r="V1961" i="1"/>
  <c r="W1961" i="1"/>
  <c r="X1961" i="1"/>
  <c r="Y1961" i="1"/>
  <c r="Z1961" i="1"/>
  <c r="AA1961" i="1"/>
  <c r="P1962" i="1"/>
  <c r="Q1962" i="1"/>
  <c r="R1962" i="1"/>
  <c r="S1962" i="1"/>
  <c r="T1962" i="1"/>
  <c r="U1962" i="1"/>
  <c r="V1962" i="1"/>
  <c r="W1962" i="1"/>
  <c r="X1962" i="1"/>
  <c r="Y1962" i="1"/>
  <c r="Z1962" i="1"/>
  <c r="AA1962" i="1"/>
  <c r="P1963" i="1"/>
  <c r="Q1963" i="1"/>
  <c r="R1963" i="1"/>
  <c r="S1963" i="1"/>
  <c r="T1963" i="1"/>
  <c r="U1963" i="1"/>
  <c r="V1963" i="1"/>
  <c r="W1963" i="1"/>
  <c r="X1963" i="1"/>
  <c r="Y1963" i="1"/>
  <c r="Z1963" i="1"/>
  <c r="AA1963" i="1"/>
  <c r="P1964" i="1"/>
  <c r="Q1964" i="1"/>
  <c r="R1964" i="1"/>
  <c r="S1964" i="1"/>
  <c r="T1964" i="1"/>
  <c r="U1964" i="1"/>
  <c r="V1964" i="1"/>
  <c r="W1964" i="1"/>
  <c r="X1964" i="1"/>
  <c r="Y1964" i="1"/>
  <c r="Z1964" i="1"/>
  <c r="AA1964" i="1"/>
  <c r="P1965" i="1"/>
  <c r="Q1965" i="1"/>
  <c r="R1965" i="1"/>
  <c r="S1965" i="1"/>
  <c r="T1965" i="1"/>
  <c r="U1965" i="1"/>
  <c r="V1965" i="1"/>
  <c r="W1965" i="1"/>
  <c r="X1965" i="1"/>
  <c r="Y1965" i="1"/>
  <c r="Z1965" i="1"/>
  <c r="AA1965" i="1"/>
  <c r="P1966" i="1"/>
  <c r="Q1966" i="1"/>
  <c r="R1966" i="1"/>
  <c r="S1966" i="1"/>
  <c r="T1966" i="1"/>
  <c r="U1966" i="1"/>
  <c r="V1966" i="1"/>
  <c r="W1966" i="1"/>
  <c r="X1966" i="1"/>
  <c r="Y1966" i="1"/>
  <c r="Z1966" i="1"/>
  <c r="AA1966" i="1"/>
  <c r="P1967" i="1"/>
  <c r="Q1967" i="1"/>
  <c r="R1967" i="1"/>
  <c r="S1967" i="1"/>
  <c r="T1967" i="1"/>
  <c r="U1967" i="1"/>
  <c r="V1967" i="1"/>
  <c r="W1967" i="1"/>
  <c r="X1967" i="1"/>
  <c r="Y1967" i="1"/>
  <c r="Z1967" i="1"/>
  <c r="AA1967" i="1"/>
  <c r="P1968" i="1"/>
  <c r="Q1968" i="1"/>
  <c r="R1968" i="1"/>
  <c r="S1968" i="1"/>
  <c r="T1968" i="1"/>
  <c r="U1968" i="1"/>
  <c r="V1968" i="1"/>
  <c r="W1968" i="1"/>
  <c r="X1968" i="1"/>
  <c r="Y1968" i="1"/>
  <c r="Z1968" i="1"/>
  <c r="AA1968" i="1"/>
  <c r="P1969" i="1"/>
  <c r="Q1969" i="1"/>
  <c r="R1969" i="1"/>
  <c r="S1969" i="1"/>
  <c r="T1969" i="1"/>
  <c r="U1969" i="1"/>
  <c r="V1969" i="1"/>
  <c r="W1969" i="1"/>
  <c r="X1969" i="1"/>
  <c r="Y1969" i="1"/>
  <c r="Z1969" i="1"/>
  <c r="AA1969" i="1"/>
  <c r="P1970" i="1"/>
  <c r="Q1970" i="1"/>
  <c r="R1970" i="1"/>
  <c r="S1970" i="1"/>
  <c r="T1970" i="1"/>
  <c r="U1970" i="1"/>
  <c r="V1970" i="1"/>
  <c r="W1970" i="1"/>
  <c r="X1970" i="1"/>
  <c r="Y1970" i="1"/>
  <c r="Z1970" i="1"/>
  <c r="AA1970" i="1"/>
  <c r="P1971" i="1"/>
  <c r="Q1971" i="1"/>
  <c r="R1971" i="1"/>
  <c r="S1971" i="1"/>
  <c r="T1971" i="1"/>
  <c r="U1971" i="1"/>
  <c r="V1971" i="1"/>
  <c r="W1971" i="1"/>
  <c r="X1971" i="1"/>
  <c r="Y1971" i="1"/>
  <c r="Z1971" i="1"/>
  <c r="AA1971" i="1"/>
  <c r="P1972" i="1"/>
  <c r="Q1972" i="1"/>
  <c r="R1972" i="1"/>
  <c r="S1972" i="1"/>
  <c r="T1972" i="1"/>
  <c r="U1972" i="1"/>
  <c r="V1972" i="1"/>
  <c r="W1972" i="1"/>
  <c r="X1972" i="1"/>
  <c r="Y1972" i="1"/>
  <c r="Z1972" i="1"/>
  <c r="AA1972" i="1"/>
  <c r="P1973" i="1"/>
  <c r="Q1973" i="1"/>
  <c r="R1973" i="1"/>
  <c r="S1973" i="1"/>
  <c r="T1973" i="1"/>
  <c r="U1973" i="1"/>
  <c r="V1973" i="1"/>
  <c r="W1973" i="1"/>
  <c r="X1973" i="1"/>
  <c r="Y1973" i="1"/>
  <c r="Z1973" i="1"/>
  <c r="AA1973" i="1"/>
  <c r="P1974" i="1"/>
  <c r="Q1974" i="1"/>
  <c r="R1974" i="1"/>
  <c r="S1974" i="1"/>
  <c r="T1974" i="1"/>
  <c r="U1974" i="1"/>
  <c r="V1974" i="1"/>
  <c r="W1974" i="1"/>
  <c r="X1974" i="1"/>
  <c r="Y1974" i="1"/>
  <c r="Z1974" i="1"/>
  <c r="AA1974" i="1"/>
  <c r="P1975" i="1"/>
  <c r="Q1975" i="1"/>
  <c r="R1975" i="1"/>
  <c r="S1975" i="1"/>
  <c r="T1975" i="1"/>
  <c r="U1975" i="1"/>
  <c r="V1975" i="1"/>
  <c r="W1975" i="1"/>
  <c r="X1975" i="1"/>
  <c r="Y1975" i="1"/>
  <c r="Z1975" i="1"/>
  <c r="AA1975" i="1"/>
  <c r="P1976" i="1"/>
  <c r="Q1976" i="1"/>
  <c r="R1976" i="1"/>
  <c r="S1976" i="1"/>
  <c r="T1976" i="1"/>
  <c r="U1976" i="1"/>
  <c r="V1976" i="1"/>
  <c r="W1976" i="1"/>
  <c r="X1976" i="1"/>
  <c r="Y1976" i="1"/>
  <c r="Z1976" i="1"/>
  <c r="AA1976" i="1"/>
  <c r="P1977" i="1"/>
  <c r="Q1977" i="1"/>
  <c r="R1977" i="1"/>
  <c r="S1977" i="1"/>
  <c r="T1977" i="1"/>
  <c r="U1977" i="1"/>
  <c r="V1977" i="1"/>
  <c r="W1977" i="1"/>
  <c r="X1977" i="1"/>
  <c r="Y1977" i="1"/>
  <c r="Z1977" i="1"/>
  <c r="AA1977" i="1"/>
  <c r="P1978" i="1"/>
  <c r="Q1978" i="1"/>
  <c r="R1978" i="1"/>
  <c r="S1978" i="1"/>
  <c r="T1978" i="1"/>
  <c r="U1978" i="1"/>
  <c r="V1978" i="1"/>
  <c r="W1978" i="1"/>
  <c r="X1978" i="1"/>
  <c r="Y1978" i="1"/>
  <c r="Z1978" i="1"/>
  <c r="AA1978" i="1"/>
  <c r="P1979" i="1"/>
  <c r="Q1979" i="1"/>
  <c r="R1979" i="1"/>
  <c r="S1979" i="1"/>
  <c r="T1979" i="1"/>
  <c r="U1979" i="1"/>
  <c r="V1979" i="1"/>
  <c r="W1979" i="1"/>
  <c r="X1979" i="1"/>
  <c r="Y1979" i="1"/>
  <c r="Z1979" i="1"/>
  <c r="AA1979" i="1"/>
  <c r="P1980" i="1"/>
  <c r="Q1980" i="1"/>
  <c r="R1980" i="1"/>
  <c r="S1980" i="1"/>
  <c r="T1980" i="1"/>
  <c r="U1980" i="1"/>
  <c r="V1980" i="1"/>
  <c r="W1980" i="1"/>
  <c r="X1980" i="1"/>
  <c r="Y1980" i="1"/>
  <c r="Z1980" i="1"/>
  <c r="AA1980" i="1"/>
  <c r="P1981" i="1"/>
  <c r="Q1981" i="1"/>
  <c r="R1981" i="1"/>
  <c r="S1981" i="1"/>
  <c r="T1981" i="1"/>
  <c r="U1981" i="1"/>
  <c r="V1981" i="1"/>
  <c r="W1981" i="1"/>
  <c r="X1981" i="1"/>
  <c r="Y1981" i="1"/>
  <c r="Z1981" i="1"/>
  <c r="AA1981" i="1"/>
  <c r="P1982" i="1"/>
  <c r="Q1982" i="1"/>
  <c r="R1982" i="1"/>
  <c r="S1982" i="1"/>
  <c r="T1982" i="1"/>
  <c r="U1982" i="1"/>
  <c r="V1982" i="1"/>
  <c r="W1982" i="1"/>
  <c r="X1982" i="1"/>
  <c r="Y1982" i="1"/>
  <c r="Z1982" i="1"/>
  <c r="AA1982" i="1"/>
  <c r="P1983" i="1"/>
  <c r="Q1983" i="1"/>
  <c r="R1983" i="1"/>
  <c r="S1983" i="1"/>
  <c r="T1983" i="1"/>
  <c r="U1983" i="1"/>
  <c r="V1983" i="1"/>
  <c r="W1983" i="1"/>
  <c r="X1983" i="1"/>
  <c r="Y1983" i="1"/>
  <c r="Z1983" i="1"/>
  <c r="AA1983" i="1"/>
  <c r="P1984" i="1"/>
  <c r="Q1984" i="1"/>
  <c r="R1984" i="1"/>
  <c r="S1984" i="1"/>
  <c r="T1984" i="1"/>
  <c r="U1984" i="1"/>
  <c r="V1984" i="1"/>
  <c r="W1984" i="1"/>
  <c r="X1984" i="1"/>
  <c r="Y1984" i="1"/>
  <c r="Z1984" i="1"/>
  <c r="AA1984" i="1"/>
  <c r="P1985" i="1"/>
  <c r="Q1985" i="1"/>
  <c r="R1985" i="1"/>
  <c r="S1985" i="1"/>
  <c r="T1985" i="1"/>
  <c r="U1985" i="1"/>
  <c r="V1985" i="1"/>
  <c r="W1985" i="1"/>
  <c r="X1985" i="1"/>
  <c r="Y1985" i="1"/>
  <c r="Z1985" i="1"/>
  <c r="AA1985" i="1"/>
  <c r="P1986" i="1"/>
  <c r="Q1986" i="1"/>
  <c r="R1986" i="1"/>
  <c r="S1986" i="1"/>
  <c r="T1986" i="1"/>
  <c r="U1986" i="1"/>
  <c r="V1986" i="1"/>
  <c r="W1986" i="1"/>
  <c r="X1986" i="1"/>
  <c r="Y1986" i="1"/>
  <c r="Z1986" i="1"/>
  <c r="AA1986" i="1"/>
  <c r="P1987" i="1"/>
  <c r="Q1987" i="1"/>
  <c r="R1987" i="1"/>
  <c r="S1987" i="1"/>
  <c r="T1987" i="1"/>
  <c r="U1987" i="1"/>
  <c r="V1987" i="1"/>
  <c r="W1987" i="1"/>
  <c r="X1987" i="1"/>
  <c r="Y1987" i="1"/>
  <c r="Z1987" i="1"/>
  <c r="AA1987" i="1"/>
  <c r="P1988" i="1"/>
  <c r="Q1988" i="1"/>
  <c r="R1988" i="1"/>
  <c r="S1988" i="1"/>
  <c r="T1988" i="1"/>
  <c r="U1988" i="1"/>
  <c r="V1988" i="1"/>
  <c r="W1988" i="1"/>
  <c r="X1988" i="1"/>
  <c r="Y1988" i="1"/>
  <c r="Z1988" i="1"/>
  <c r="AA1988" i="1"/>
  <c r="P1989" i="1"/>
  <c r="Q1989" i="1"/>
  <c r="R1989" i="1"/>
  <c r="S1989" i="1"/>
  <c r="T1989" i="1"/>
  <c r="U1989" i="1"/>
  <c r="V1989" i="1"/>
  <c r="W1989" i="1"/>
  <c r="X1989" i="1"/>
  <c r="Y1989" i="1"/>
  <c r="Z1989" i="1"/>
  <c r="AA1989" i="1"/>
  <c r="P1990" i="1"/>
  <c r="Q1990" i="1"/>
  <c r="R1990" i="1"/>
  <c r="S1990" i="1"/>
  <c r="T1990" i="1"/>
  <c r="U1990" i="1"/>
  <c r="V1990" i="1"/>
  <c r="W1990" i="1"/>
  <c r="X1990" i="1"/>
  <c r="Y1990" i="1"/>
  <c r="Z1990" i="1"/>
  <c r="AA1990" i="1"/>
  <c r="P1991" i="1"/>
  <c r="Q1991" i="1"/>
  <c r="R1991" i="1"/>
  <c r="S1991" i="1"/>
  <c r="T1991" i="1"/>
  <c r="U1991" i="1"/>
  <c r="V1991" i="1"/>
  <c r="W1991" i="1"/>
  <c r="X1991" i="1"/>
  <c r="Y1991" i="1"/>
  <c r="Z1991" i="1"/>
  <c r="AA1991" i="1"/>
  <c r="P1992" i="1"/>
  <c r="Q1992" i="1"/>
  <c r="R1992" i="1"/>
  <c r="S1992" i="1"/>
  <c r="T1992" i="1"/>
  <c r="U1992" i="1"/>
  <c r="V1992" i="1"/>
  <c r="W1992" i="1"/>
  <c r="X1992" i="1"/>
  <c r="Y1992" i="1"/>
  <c r="Z1992" i="1"/>
  <c r="AA1992" i="1"/>
  <c r="P1993" i="1"/>
  <c r="Q1993" i="1"/>
  <c r="R1993" i="1"/>
  <c r="S1993" i="1"/>
  <c r="T1993" i="1"/>
  <c r="U1993" i="1"/>
  <c r="V1993" i="1"/>
  <c r="W1993" i="1"/>
  <c r="X1993" i="1"/>
  <c r="Y1993" i="1"/>
  <c r="Z1993" i="1"/>
  <c r="AA1993" i="1"/>
  <c r="P1994" i="1"/>
  <c r="Q1994" i="1"/>
  <c r="R1994" i="1"/>
  <c r="S1994" i="1"/>
  <c r="T1994" i="1"/>
  <c r="U1994" i="1"/>
  <c r="V1994" i="1"/>
  <c r="W1994" i="1"/>
  <c r="X1994" i="1"/>
  <c r="Y1994" i="1"/>
  <c r="Z1994" i="1"/>
  <c r="AA1994" i="1"/>
  <c r="P1995" i="1"/>
  <c r="Q1995" i="1"/>
  <c r="R1995" i="1"/>
  <c r="S1995" i="1"/>
  <c r="T1995" i="1"/>
  <c r="U1995" i="1"/>
  <c r="V1995" i="1"/>
  <c r="W1995" i="1"/>
  <c r="X1995" i="1"/>
  <c r="Y1995" i="1"/>
  <c r="Z1995" i="1"/>
  <c r="AA1995" i="1"/>
  <c r="P1996" i="1"/>
  <c r="Q1996" i="1"/>
  <c r="R1996" i="1"/>
  <c r="S1996" i="1"/>
  <c r="T1996" i="1"/>
  <c r="U1996" i="1"/>
  <c r="V1996" i="1"/>
  <c r="W1996" i="1"/>
  <c r="X1996" i="1"/>
  <c r="Y1996" i="1"/>
  <c r="Z1996" i="1"/>
  <c r="AA1996" i="1"/>
  <c r="P1997" i="1"/>
  <c r="Q1997" i="1"/>
  <c r="R1997" i="1"/>
  <c r="S1997" i="1"/>
  <c r="T1997" i="1"/>
  <c r="U1997" i="1"/>
  <c r="V1997" i="1"/>
  <c r="W1997" i="1"/>
  <c r="X1997" i="1"/>
  <c r="Y1997" i="1"/>
  <c r="Z1997" i="1"/>
  <c r="AA1997" i="1"/>
  <c r="P1998" i="1"/>
  <c r="Q1998" i="1"/>
  <c r="R1998" i="1"/>
  <c r="S1998" i="1"/>
  <c r="T1998" i="1"/>
  <c r="U1998" i="1"/>
  <c r="V1998" i="1"/>
  <c r="W1998" i="1"/>
  <c r="X1998" i="1"/>
  <c r="Y1998" i="1"/>
  <c r="Z1998" i="1"/>
  <c r="AA1998" i="1"/>
  <c r="P1999" i="1"/>
  <c r="Q1999" i="1"/>
  <c r="R1999" i="1"/>
  <c r="S1999" i="1"/>
  <c r="T1999" i="1"/>
  <c r="U1999" i="1"/>
  <c r="V1999" i="1"/>
  <c r="W1999" i="1"/>
  <c r="X1999" i="1"/>
  <c r="Y1999" i="1"/>
  <c r="Z1999" i="1"/>
  <c r="AA1999" i="1"/>
  <c r="P2000" i="1"/>
  <c r="Q2000" i="1"/>
  <c r="R2000" i="1"/>
  <c r="S2000" i="1"/>
  <c r="T2000" i="1"/>
  <c r="U2000" i="1"/>
  <c r="V2000" i="1"/>
  <c r="W2000" i="1"/>
  <c r="X2000" i="1"/>
  <c r="Y2000" i="1"/>
  <c r="Z2000" i="1"/>
  <c r="AA2000" i="1"/>
  <c r="P2001" i="1"/>
  <c r="Q2001" i="1"/>
  <c r="R2001" i="1"/>
  <c r="S2001" i="1"/>
  <c r="T2001" i="1"/>
  <c r="U2001" i="1"/>
  <c r="V2001" i="1"/>
  <c r="W2001" i="1"/>
  <c r="X2001" i="1"/>
  <c r="Y2001" i="1"/>
  <c r="Z2001" i="1"/>
  <c r="AA2001" i="1"/>
  <c r="P2002" i="1"/>
  <c r="Q2002" i="1"/>
  <c r="R2002" i="1"/>
  <c r="S2002" i="1"/>
  <c r="T2002" i="1"/>
  <c r="U2002" i="1"/>
  <c r="V2002" i="1"/>
  <c r="W2002" i="1"/>
  <c r="X2002" i="1"/>
  <c r="Y2002" i="1"/>
  <c r="Z2002" i="1"/>
  <c r="AA2002" i="1"/>
  <c r="P2003" i="1"/>
  <c r="Q2003" i="1"/>
  <c r="R2003" i="1"/>
  <c r="S2003" i="1"/>
  <c r="T2003" i="1"/>
  <c r="U2003" i="1"/>
  <c r="V2003" i="1"/>
  <c r="W2003" i="1"/>
  <c r="X2003" i="1"/>
  <c r="Y2003" i="1"/>
  <c r="Z2003" i="1"/>
  <c r="AA2003" i="1"/>
  <c r="P2004" i="1"/>
  <c r="Q2004" i="1"/>
  <c r="R2004" i="1"/>
  <c r="S2004" i="1"/>
  <c r="T2004" i="1"/>
  <c r="U2004" i="1"/>
  <c r="V2004" i="1"/>
  <c r="W2004" i="1"/>
  <c r="X2004" i="1"/>
  <c r="Y2004" i="1"/>
  <c r="Z2004" i="1"/>
  <c r="AA2004" i="1"/>
  <c r="P2005" i="1"/>
  <c r="Q2005" i="1"/>
  <c r="R2005" i="1"/>
  <c r="S2005" i="1"/>
  <c r="T2005" i="1"/>
  <c r="U2005" i="1"/>
  <c r="V2005" i="1"/>
  <c r="W2005" i="1"/>
  <c r="X2005" i="1"/>
  <c r="Y2005" i="1"/>
  <c r="Z2005" i="1"/>
  <c r="AA2005" i="1"/>
  <c r="P2006" i="1"/>
  <c r="Q2006" i="1"/>
  <c r="R2006" i="1"/>
  <c r="S2006" i="1"/>
  <c r="T2006" i="1"/>
  <c r="U2006" i="1"/>
  <c r="V2006" i="1"/>
  <c r="W2006" i="1"/>
  <c r="X2006" i="1"/>
  <c r="Y2006" i="1"/>
  <c r="Z2006" i="1"/>
  <c r="AA2006" i="1"/>
  <c r="P2007" i="1"/>
  <c r="Q2007" i="1"/>
  <c r="R2007" i="1"/>
  <c r="S2007" i="1"/>
  <c r="T2007" i="1"/>
  <c r="U2007" i="1"/>
  <c r="V2007" i="1"/>
  <c r="W2007" i="1"/>
  <c r="X2007" i="1"/>
  <c r="Y2007" i="1"/>
  <c r="Z2007" i="1"/>
  <c r="AA2007" i="1"/>
  <c r="P2008" i="1"/>
  <c r="Q2008" i="1"/>
  <c r="R2008" i="1"/>
  <c r="S2008" i="1"/>
  <c r="T2008" i="1"/>
  <c r="U2008" i="1"/>
  <c r="V2008" i="1"/>
  <c r="W2008" i="1"/>
  <c r="X2008" i="1"/>
  <c r="Y2008" i="1"/>
  <c r="Z2008" i="1"/>
  <c r="AA2008" i="1"/>
  <c r="P2009" i="1"/>
  <c r="Q2009" i="1"/>
  <c r="R2009" i="1"/>
  <c r="S2009" i="1"/>
  <c r="T2009" i="1"/>
  <c r="U2009" i="1"/>
  <c r="V2009" i="1"/>
  <c r="W2009" i="1"/>
  <c r="X2009" i="1"/>
  <c r="Y2009" i="1"/>
  <c r="Z2009" i="1"/>
  <c r="AA2009" i="1"/>
  <c r="P2010" i="1"/>
  <c r="Q2010" i="1"/>
  <c r="R2010" i="1"/>
  <c r="S2010" i="1"/>
  <c r="T2010" i="1"/>
  <c r="U2010" i="1"/>
  <c r="V2010" i="1"/>
  <c r="W2010" i="1"/>
  <c r="X2010" i="1"/>
  <c r="Y2010" i="1"/>
  <c r="Z2010" i="1"/>
  <c r="AA2010" i="1"/>
  <c r="P2011" i="1"/>
  <c r="Q2011" i="1"/>
  <c r="R2011" i="1"/>
  <c r="S2011" i="1"/>
  <c r="T2011" i="1"/>
  <c r="U2011" i="1"/>
  <c r="V2011" i="1"/>
  <c r="W2011" i="1"/>
  <c r="X2011" i="1"/>
  <c r="Y2011" i="1"/>
  <c r="Z2011" i="1"/>
  <c r="AA2011" i="1"/>
  <c r="P2012" i="1"/>
  <c r="Q2012" i="1"/>
  <c r="R2012" i="1"/>
  <c r="S2012" i="1"/>
  <c r="T2012" i="1"/>
  <c r="U2012" i="1"/>
  <c r="V2012" i="1"/>
  <c r="W2012" i="1"/>
  <c r="X2012" i="1"/>
  <c r="Y2012" i="1"/>
  <c r="Z2012" i="1"/>
  <c r="AA2012" i="1"/>
  <c r="P2013" i="1"/>
  <c r="Q2013" i="1"/>
  <c r="R2013" i="1"/>
  <c r="S2013" i="1"/>
  <c r="T2013" i="1"/>
  <c r="U2013" i="1"/>
  <c r="V2013" i="1"/>
  <c r="W2013" i="1"/>
  <c r="X2013" i="1"/>
  <c r="Y2013" i="1"/>
  <c r="Z2013" i="1"/>
  <c r="AA2013" i="1"/>
  <c r="P2014" i="1"/>
  <c r="Q2014" i="1"/>
  <c r="R2014" i="1"/>
  <c r="S2014" i="1"/>
  <c r="T2014" i="1"/>
  <c r="U2014" i="1"/>
  <c r="V2014" i="1"/>
  <c r="W2014" i="1"/>
  <c r="X2014" i="1"/>
  <c r="Y2014" i="1"/>
  <c r="Z2014" i="1"/>
  <c r="AA2014" i="1"/>
  <c r="P2015" i="1"/>
  <c r="Q2015" i="1"/>
  <c r="R2015" i="1"/>
  <c r="S2015" i="1"/>
  <c r="T2015" i="1"/>
  <c r="U2015" i="1"/>
  <c r="V2015" i="1"/>
  <c r="W2015" i="1"/>
  <c r="X2015" i="1"/>
  <c r="Y2015" i="1"/>
  <c r="Z2015" i="1"/>
  <c r="AA2015" i="1"/>
  <c r="P2016" i="1"/>
  <c r="Q2016" i="1"/>
  <c r="R2016" i="1"/>
  <c r="S2016" i="1"/>
  <c r="T2016" i="1"/>
  <c r="U2016" i="1"/>
  <c r="V2016" i="1"/>
  <c r="W2016" i="1"/>
  <c r="X2016" i="1"/>
  <c r="Y2016" i="1"/>
  <c r="Z2016" i="1"/>
  <c r="AA2016" i="1"/>
  <c r="P2017" i="1"/>
  <c r="Q2017" i="1"/>
  <c r="R2017" i="1"/>
  <c r="S2017" i="1"/>
  <c r="T2017" i="1"/>
  <c r="U2017" i="1"/>
  <c r="V2017" i="1"/>
  <c r="W2017" i="1"/>
  <c r="X2017" i="1"/>
  <c r="Y2017" i="1"/>
  <c r="Z2017" i="1"/>
  <c r="AA2017" i="1"/>
  <c r="P2018" i="1"/>
  <c r="Q2018" i="1"/>
  <c r="R2018" i="1"/>
  <c r="S2018" i="1"/>
  <c r="T2018" i="1"/>
  <c r="U2018" i="1"/>
  <c r="V2018" i="1"/>
  <c r="W2018" i="1"/>
  <c r="X2018" i="1"/>
  <c r="Y2018" i="1"/>
  <c r="Z2018" i="1"/>
  <c r="AA2018" i="1"/>
  <c r="P2019" i="1"/>
  <c r="Q2019" i="1"/>
  <c r="R2019" i="1"/>
  <c r="S2019" i="1"/>
  <c r="T2019" i="1"/>
  <c r="U2019" i="1"/>
  <c r="V2019" i="1"/>
  <c r="W2019" i="1"/>
  <c r="X2019" i="1"/>
  <c r="Y2019" i="1"/>
  <c r="Z2019" i="1"/>
  <c r="AA2019" i="1"/>
  <c r="P2020" i="1"/>
  <c r="Q2020" i="1"/>
  <c r="R2020" i="1"/>
  <c r="S2020" i="1"/>
  <c r="T2020" i="1"/>
  <c r="U2020" i="1"/>
  <c r="V2020" i="1"/>
  <c r="W2020" i="1"/>
  <c r="X2020" i="1"/>
  <c r="Y2020" i="1"/>
  <c r="Z2020" i="1"/>
  <c r="AA2020" i="1"/>
  <c r="P2021" i="1"/>
  <c r="Q2021" i="1"/>
  <c r="R2021" i="1"/>
  <c r="S2021" i="1"/>
  <c r="T2021" i="1"/>
  <c r="U2021" i="1"/>
  <c r="V2021" i="1"/>
  <c r="W2021" i="1"/>
  <c r="X2021" i="1"/>
  <c r="Y2021" i="1"/>
  <c r="Z2021" i="1"/>
  <c r="AA2021" i="1"/>
  <c r="P2022" i="1"/>
  <c r="Q2022" i="1"/>
  <c r="R2022" i="1"/>
  <c r="S2022" i="1"/>
  <c r="T2022" i="1"/>
  <c r="U2022" i="1"/>
  <c r="V2022" i="1"/>
  <c r="W2022" i="1"/>
  <c r="X2022" i="1"/>
  <c r="Y2022" i="1"/>
  <c r="Z2022" i="1"/>
  <c r="AA2022" i="1"/>
  <c r="P2023" i="1"/>
  <c r="Q2023" i="1"/>
  <c r="R2023" i="1"/>
  <c r="S2023" i="1"/>
  <c r="T2023" i="1"/>
  <c r="U2023" i="1"/>
  <c r="V2023" i="1"/>
  <c r="W2023" i="1"/>
  <c r="X2023" i="1"/>
  <c r="Y2023" i="1"/>
  <c r="Z2023" i="1"/>
  <c r="AA2023" i="1"/>
  <c r="P2024" i="1"/>
  <c r="Q2024" i="1"/>
  <c r="R2024" i="1"/>
  <c r="S2024" i="1"/>
  <c r="T2024" i="1"/>
  <c r="U2024" i="1"/>
  <c r="V2024" i="1"/>
  <c r="W2024" i="1"/>
  <c r="X2024" i="1"/>
  <c r="Y2024" i="1"/>
  <c r="Z2024" i="1"/>
  <c r="AA2024" i="1"/>
  <c r="P2025" i="1"/>
  <c r="Q2025" i="1"/>
  <c r="R2025" i="1"/>
  <c r="S2025" i="1"/>
  <c r="T2025" i="1"/>
  <c r="U2025" i="1"/>
  <c r="V2025" i="1"/>
  <c r="W2025" i="1"/>
  <c r="X2025" i="1"/>
  <c r="Y2025" i="1"/>
  <c r="Z2025" i="1"/>
  <c r="AA2025" i="1"/>
  <c r="P2026" i="1"/>
  <c r="Q2026" i="1"/>
  <c r="R2026" i="1"/>
  <c r="S2026" i="1"/>
  <c r="T2026" i="1"/>
  <c r="U2026" i="1"/>
  <c r="V2026" i="1"/>
  <c r="W2026" i="1"/>
  <c r="X2026" i="1"/>
  <c r="Y2026" i="1"/>
  <c r="Z2026" i="1"/>
  <c r="AA2026" i="1"/>
  <c r="P2027" i="1"/>
  <c r="Q2027" i="1"/>
  <c r="R2027" i="1"/>
  <c r="S2027" i="1"/>
  <c r="T2027" i="1"/>
  <c r="U2027" i="1"/>
  <c r="V2027" i="1"/>
  <c r="W2027" i="1"/>
  <c r="X2027" i="1"/>
  <c r="Y2027" i="1"/>
  <c r="Z2027" i="1"/>
  <c r="AA2027" i="1"/>
  <c r="P2028" i="1"/>
  <c r="Q2028" i="1"/>
  <c r="R2028" i="1"/>
  <c r="S2028" i="1"/>
  <c r="T2028" i="1"/>
  <c r="U2028" i="1"/>
  <c r="V2028" i="1"/>
  <c r="W2028" i="1"/>
  <c r="X2028" i="1"/>
  <c r="Y2028" i="1"/>
  <c r="Z2028" i="1"/>
  <c r="AA2028" i="1"/>
  <c r="P2029" i="1"/>
  <c r="Q2029" i="1"/>
  <c r="R2029" i="1"/>
  <c r="S2029" i="1"/>
  <c r="T2029" i="1"/>
  <c r="U2029" i="1"/>
  <c r="V2029" i="1"/>
  <c r="W2029" i="1"/>
  <c r="X2029" i="1"/>
  <c r="Y2029" i="1"/>
  <c r="Z2029" i="1"/>
  <c r="AA2029" i="1"/>
  <c r="P2030" i="1"/>
  <c r="Q2030" i="1"/>
  <c r="R2030" i="1"/>
  <c r="S2030" i="1"/>
  <c r="T2030" i="1"/>
  <c r="U2030" i="1"/>
  <c r="V2030" i="1"/>
  <c r="W2030" i="1"/>
  <c r="X2030" i="1"/>
  <c r="Y2030" i="1"/>
  <c r="Z2030" i="1"/>
  <c r="AA2030" i="1"/>
  <c r="P2031" i="1"/>
  <c r="Q2031" i="1"/>
  <c r="R2031" i="1"/>
  <c r="S2031" i="1"/>
  <c r="T2031" i="1"/>
  <c r="U2031" i="1"/>
  <c r="V2031" i="1"/>
  <c r="W2031" i="1"/>
  <c r="X2031" i="1"/>
  <c r="Y2031" i="1"/>
  <c r="Z2031" i="1"/>
  <c r="AA2031" i="1"/>
  <c r="P2032" i="1"/>
  <c r="Q2032" i="1"/>
  <c r="R2032" i="1"/>
  <c r="S2032" i="1"/>
  <c r="T2032" i="1"/>
  <c r="U2032" i="1"/>
  <c r="V2032" i="1"/>
  <c r="W2032" i="1"/>
  <c r="X2032" i="1"/>
  <c r="Y2032" i="1"/>
  <c r="Z2032" i="1"/>
  <c r="AA2032" i="1"/>
  <c r="P2033" i="1"/>
  <c r="Q2033" i="1"/>
  <c r="R2033" i="1"/>
  <c r="S2033" i="1"/>
  <c r="T2033" i="1"/>
  <c r="U2033" i="1"/>
  <c r="V2033" i="1"/>
  <c r="W2033" i="1"/>
  <c r="X2033" i="1"/>
  <c r="Y2033" i="1"/>
  <c r="Z2033" i="1"/>
  <c r="AA2033" i="1"/>
  <c r="P2034" i="1"/>
  <c r="Q2034" i="1"/>
  <c r="R2034" i="1"/>
  <c r="S2034" i="1"/>
  <c r="T2034" i="1"/>
  <c r="U2034" i="1"/>
  <c r="V2034" i="1"/>
  <c r="W2034" i="1"/>
  <c r="X2034" i="1"/>
  <c r="Y2034" i="1"/>
  <c r="Z2034" i="1"/>
  <c r="AA2034" i="1"/>
  <c r="P2035" i="1"/>
  <c r="Q2035" i="1"/>
  <c r="R2035" i="1"/>
  <c r="S2035" i="1"/>
  <c r="T2035" i="1"/>
  <c r="U2035" i="1"/>
  <c r="V2035" i="1"/>
  <c r="W2035" i="1"/>
  <c r="X2035" i="1"/>
  <c r="Y2035" i="1"/>
  <c r="Z2035" i="1"/>
  <c r="AA2035" i="1"/>
  <c r="P2036" i="1"/>
  <c r="Q2036" i="1"/>
  <c r="R2036" i="1"/>
  <c r="S2036" i="1"/>
  <c r="T2036" i="1"/>
  <c r="U2036" i="1"/>
  <c r="V2036" i="1"/>
  <c r="W2036" i="1"/>
  <c r="X2036" i="1"/>
  <c r="Y2036" i="1"/>
  <c r="Z2036" i="1"/>
  <c r="AA2036" i="1"/>
  <c r="P2037" i="1"/>
  <c r="Q2037" i="1"/>
  <c r="R2037" i="1"/>
  <c r="S2037" i="1"/>
  <c r="T2037" i="1"/>
  <c r="U2037" i="1"/>
  <c r="V2037" i="1"/>
  <c r="W2037" i="1"/>
  <c r="X2037" i="1"/>
  <c r="Y2037" i="1"/>
  <c r="Z2037" i="1"/>
  <c r="AA2037" i="1"/>
  <c r="P2038" i="1"/>
  <c r="Q2038" i="1"/>
  <c r="R2038" i="1"/>
  <c r="S2038" i="1"/>
  <c r="T2038" i="1"/>
  <c r="U2038" i="1"/>
  <c r="V2038" i="1"/>
  <c r="W2038" i="1"/>
  <c r="X2038" i="1"/>
  <c r="Y2038" i="1"/>
  <c r="Z2038" i="1"/>
  <c r="AA2038" i="1"/>
  <c r="P2039" i="1"/>
  <c r="Q2039" i="1"/>
  <c r="R2039" i="1"/>
  <c r="S2039" i="1"/>
  <c r="T2039" i="1"/>
  <c r="U2039" i="1"/>
  <c r="V2039" i="1"/>
  <c r="W2039" i="1"/>
  <c r="X2039" i="1"/>
  <c r="Y2039" i="1"/>
  <c r="Z2039" i="1"/>
  <c r="AA2039" i="1"/>
  <c r="P2040" i="1"/>
  <c r="Q2040" i="1"/>
  <c r="R2040" i="1"/>
  <c r="S2040" i="1"/>
  <c r="T2040" i="1"/>
  <c r="U2040" i="1"/>
  <c r="V2040" i="1"/>
  <c r="W2040" i="1"/>
  <c r="X2040" i="1"/>
  <c r="Y2040" i="1"/>
  <c r="Z2040" i="1"/>
  <c r="AA2040" i="1"/>
  <c r="P2041" i="1"/>
  <c r="Q2041" i="1"/>
  <c r="R2041" i="1"/>
  <c r="S2041" i="1"/>
  <c r="T2041" i="1"/>
  <c r="U2041" i="1"/>
  <c r="V2041" i="1"/>
  <c r="W2041" i="1"/>
  <c r="X2041" i="1"/>
  <c r="Y2041" i="1"/>
  <c r="Z2041" i="1"/>
  <c r="AA2041" i="1"/>
  <c r="P2042" i="1"/>
  <c r="Q2042" i="1"/>
  <c r="R2042" i="1"/>
  <c r="S2042" i="1"/>
  <c r="T2042" i="1"/>
  <c r="U2042" i="1"/>
  <c r="V2042" i="1"/>
  <c r="W2042" i="1"/>
  <c r="X2042" i="1"/>
  <c r="Y2042" i="1"/>
  <c r="Z2042" i="1"/>
  <c r="AA2042" i="1"/>
  <c r="P2043" i="1"/>
  <c r="Q2043" i="1"/>
  <c r="R2043" i="1"/>
  <c r="S2043" i="1"/>
  <c r="T2043" i="1"/>
  <c r="U2043" i="1"/>
  <c r="V2043" i="1"/>
  <c r="W2043" i="1"/>
  <c r="X2043" i="1"/>
  <c r="Y2043" i="1"/>
  <c r="Z2043" i="1"/>
  <c r="AA2043" i="1"/>
  <c r="P2044" i="1"/>
  <c r="Q2044" i="1"/>
  <c r="R2044" i="1"/>
  <c r="S2044" i="1"/>
  <c r="T2044" i="1"/>
  <c r="U2044" i="1"/>
  <c r="V2044" i="1"/>
  <c r="W2044" i="1"/>
  <c r="X2044" i="1"/>
  <c r="Y2044" i="1"/>
  <c r="Z2044" i="1"/>
  <c r="AA2044" i="1"/>
  <c r="P2045" i="1"/>
  <c r="Q2045" i="1"/>
  <c r="R2045" i="1"/>
  <c r="S2045" i="1"/>
  <c r="T2045" i="1"/>
  <c r="U2045" i="1"/>
  <c r="V2045" i="1"/>
  <c r="W2045" i="1"/>
  <c r="X2045" i="1"/>
  <c r="Y2045" i="1"/>
  <c r="Z2045" i="1"/>
  <c r="AA2045" i="1"/>
  <c r="P2046" i="1"/>
  <c r="Q2046" i="1"/>
  <c r="R2046" i="1"/>
  <c r="S2046" i="1"/>
  <c r="T2046" i="1"/>
  <c r="U2046" i="1"/>
  <c r="V2046" i="1"/>
  <c r="W2046" i="1"/>
  <c r="X2046" i="1"/>
  <c r="Y2046" i="1"/>
  <c r="Z2046" i="1"/>
  <c r="AA2046" i="1"/>
  <c r="P2047" i="1"/>
  <c r="Q2047" i="1"/>
  <c r="R2047" i="1"/>
  <c r="S2047" i="1"/>
  <c r="T2047" i="1"/>
  <c r="U2047" i="1"/>
  <c r="V2047" i="1"/>
  <c r="W2047" i="1"/>
  <c r="X2047" i="1"/>
  <c r="Y2047" i="1"/>
  <c r="Z2047" i="1"/>
  <c r="AA2047" i="1"/>
  <c r="P2048" i="1"/>
  <c r="Q2048" i="1"/>
  <c r="R2048" i="1"/>
  <c r="S2048" i="1"/>
  <c r="T2048" i="1"/>
  <c r="U2048" i="1"/>
  <c r="V2048" i="1"/>
  <c r="W2048" i="1"/>
  <c r="X2048" i="1"/>
  <c r="Y2048" i="1"/>
  <c r="Z2048" i="1"/>
  <c r="AA2048" i="1"/>
  <c r="P2049" i="1"/>
  <c r="Q2049" i="1"/>
  <c r="R2049" i="1"/>
  <c r="S2049" i="1"/>
  <c r="T2049" i="1"/>
  <c r="U2049" i="1"/>
  <c r="V2049" i="1"/>
  <c r="W2049" i="1"/>
  <c r="X2049" i="1"/>
  <c r="Y2049" i="1"/>
  <c r="Z2049" i="1"/>
  <c r="AA2049" i="1"/>
  <c r="P2050" i="1"/>
  <c r="Q2050" i="1"/>
  <c r="R2050" i="1"/>
  <c r="S2050" i="1"/>
  <c r="T2050" i="1"/>
  <c r="U2050" i="1"/>
  <c r="V2050" i="1"/>
  <c r="W2050" i="1"/>
  <c r="X2050" i="1"/>
  <c r="Y2050" i="1"/>
  <c r="Z2050" i="1"/>
  <c r="AA2050" i="1"/>
  <c r="P2051" i="1"/>
  <c r="Q2051" i="1"/>
  <c r="R2051" i="1"/>
  <c r="S2051" i="1"/>
  <c r="T2051" i="1"/>
  <c r="U2051" i="1"/>
  <c r="V2051" i="1"/>
  <c r="W2051" i="1"/>
  <c r="X2051" i="1"/>
  <c r="Y2051" i="1"/>
  <c r="Z2051" i="1"/>
  <c r="AA2051" i="1"/>
  <c r="P2052" i="1"/>
  <c r="Q2052" i="1"/>
  <c r="R2052" i="1"/>
  <c r="S2052" i="1"/>
  <c r="T2052" i="1"/>
  <c r="U2052" i="1"/>
  <c r="V2052" i="1"/>
  <c r="W2052" i="1"/>
  <c r="X2052" i="1"/>
  <c r="Y2052" i="1"/>
  <c r="Z2052" i="1"/>
  <c r="AA2052" i="1"/>
  <c r="P2053" i="1"/>
  <c r="Q2053" i="1"/>
  <c r="R2053" i="1"/>
  <c r="S2053" i="1"/>
  <c r="T2053" i="1"/>
  <c r="U2053" i="1"/>
  <c r="V2053" i="1"/>
  <c r="W2053" i="1"/>
  <c r="X2053" i="1"/>
  <c r="Y2053" i="1"/>
  <c r="Z2053" i="1"/>
  <c r="AA2053" i="1"/>
  <c r="P2054" i="1"/>
  <c r="Q2054" i="1"/>
  <c r="R2054" i="1"/>
  <c r="S2054" i="1"/>
  <c r="T2054" i="1"/>
  <c r="U2054" i="1"/>
  <c r="V2054" i="1"/>
  <c r="W2054" i="1"/>
  <c r="X2054" i="1"/>
  <c r="Y2054" i="1"/>
  <c r="Z2054" i="1"/>
  <c r="AA2054" i="1"/>
  <c r="P2055" i="1"/>
  <c r="Q2055" i="1"/>
  <c r="R2055" i="1"/>
  <c r="S2055" i="1"/>
  <c r="T2055" i="1"/>
  <c r="U2055" i="1"/>
  <c r="V2055" i="1"/>
  <c r="W2055" i="1"/>
  <c r="X2055" i="1"/>
  <c r="Y2055" i="1"/>
  <c r="Z2055" i="1"/>
  <c r="AA2055" i="1"/>
  <c r="P2056" i="1"/>
  <c r="Q2056" i="1"/>
  <c r="R2056" i="1"/>
  <c r="S2056" i="1"/>
  <c r="T2056" i="1"/>
  <c r="U2056" i="1"/>
  <c r="V2056" i="1"/>
  <c r="W2056" i="1"/>
  <c r="X2056" i="1"/>
  <c r="Y2056" i="1"/>
  <c r="Z2056" i="1"/>
  <c r="AA2056" i="1"/>
  <c r="P2057" i="1"/>
  <c r="Q2057" i="1"/>
  <c r="R2057" i="1"/>
  <c r="S2057" i="1"/>
  <c r="T2057" i="1"/>
  <c r="U2057" i="1"/>
  <c r="V2057" i="1"/>
  <c r="W2057" i="1"/>
  <c r="X2057" i="1"/>
  <c r="Y2057" i="1"/>
  <c r="Z2057" i="1"/>
  <c r="AA2057" i="1"/>
  <c r="P2058" i="1"/>
  <c r="Q2058" i="1"/>
  <c r="R2058" i="1"/>
  <c r="S2058" i="1"/>
  <c r="T2058" i="1"/>
  <c r="U2058" i="1"/>
  <c r="V2058" i="1"/>
  <c r="W2058" i="1"/>
  <c r="X2058" i="1"/>
  <c r="Y2058" i="1"/>
  <c r="Z2058" i="1"/>
  <c r="AA2058" i="1"/>
  <c r="P2059" i="1"/>
  <c r="Q2059" i="1"/>
  <c r="R2059" i="1"/>
  <c r="S2059" i="1"/>
  <c r="T2059" i="1"/>
  <c r="U2059" i="1"/>
  <c r="V2059" i="1"/>
  <c r="W2059" i="1"/>
  <c r="X2059" i="1"/>
  <c r="Y2059" i="1"/>
  <c r="Z2059" i="1"/>
  <c r="AA2059" i="1"/>
  <c r="P2060" i="1"/>
  <c r="Q2060" i="1"/>
  <c r="R2060" i="1"/>
  <c r="S2060" i="1"/>
  <c r="T2060" i="1"/>
  <c r="U2060" i="1"/>
  <c r="V2060" i="1"/>
  <c r="W2060" i="1"/>
  <c r="X2060" i="1"/>
  <c r="Y2060" i="1"/>
  <c r="Z2060" i="1"/>
  <c r="AA2060" i="1"/>
  <c r="P2061" i="1"/>
  <c r="Q2061" i="1"/>
  <c r="R2061" i="1"/>
  <c r="S2061" i="1"/>
  <c r="T2061" i="1"/>
  <c r="U2061" i="1"/>
  <c r="V2061" i="1"/>
  <c r="W2061" i="1"/>
  <c r="X2061" i="1"/>
  <c r="Y2061" i="1"/>
  <c r="Z2061" i="1"/>
  <c r="AA2061" i="1"/>
  <c r="P2062" i="1"/>
  <c r="Q2062" i="1"/>
  <c r="R2062" i="1"/>
  <c r="S2062" i="1"/>
  <c r="T2062" i="1"/>
  <c r="U2062" i="1"/>
  <c r="V2062" i="1"/>
  <c r="W2062" i="1"/>
  <c r="X2062" i="1"/>
  <c r="Y2062" i="1"/>
  <c r="Z2062" i="1"/>
  <c r="AA2062" i="1"/>
  <c r="P2063" i="1"/>
  <c r="Q2063" i="1"/>
  <c r="R2063" i="1"/>
  <c r="S2063" i="1"/>
  <c r="T2063" i="1"/>
  <c r="U2063" i="1"/>
  <c r="V2063" i="1"/>
  <c r="W2063" i="1"/>
  <c r="X2063" i="1"/>
  <c r="Y2063" i="1"/>
  <c r="Z2063" i="1"/>
  <c r="AA2063" i="1"/>
  <c r="P2064" i="1"/>
  <c r="Q2064" i="1"/>
  <c r="R2064" i="1"/>
  <c r="S2064" i="1"/>
  <c r="T2064" i="1"/>
  <c r="U2064" i="1"/>
  <c r="V2064" i="1"/>
  <c r="W2064" i="1"/>
  <c r="X2064" i="1"/>
  <c r="Y2064" i="1"/>
  <c r="Z2064" i="1"/>
  <c r="AA2064" i="1"/>
  <c r="P2065" i="1"/>
  <c r="Q2065" i="1"/>
  <c r="R2065" i="1"/>
  <c r="S2065" i="1"/>
  <c r="T2065" i="1"/>
  <c r="U2065" i="1"/>
  <c r="V2065" i="1"/>
  <c r="W2065" i="1"/>
  <c r="X2065" i="1"/>
  <c r="Y2065" i="1"/>
  <c r="Z2065" i="1"/>
  <c r="AA2065" i="1"/>
  <c r="P2066" i="1"/>
  <c r="Q2066" i="1"/>
  <c r="R2066" i="1"/>
  <c r="S2066" i="1"/>
  <c r="T2066" i="1"/>
  <c r="U2066" i="1"/>
  <c r="V2066" i="1"/>
  <c r="W2066" i="1"/>
  <c r="X2066" i="1"/>
  <c r="Y2066" i="1"/>
  <c r="Z2066" i="1"/>
  <c r="AA2066" i="1"/>
  <c r="P2067" i="1"/>
  <c r="Q2067" i="1"/>
  <c r="R2067" i="1"/>
  <c r="S2067" i="1"/>
  <c r="T2067" i="1"/>
  <c r="U2067" i="1"/>
  <c r="V2067" i="1"/>
  <c r="W2067" i="1"/>
  <c r="X2067" i="1"/>
  <c r="Y2067" i="1"/>
  <c r="Z2067" i="1"/>
  <c r="AA2067" i="1"/>
  <c r="P2068" i="1"/>
  <c r="Q2068" i="1"/>
  <c r="R2068" i="1"/>
  <c r="S2068" i="1"/>
  <c r="T2068" i="1"/>
  <c r="U2068" i="1"/>
  <c r="V2068" i="1"/>
  <c r="W2068" i="1"/>
  <c r="X2068" i="1"/>
  <c r="Y2068" i="1"/>
  <c r="Z2068" i="1"/>
  <c r="AA2068" i="1"/>
  <c r="P2069" i="1"/>
  <c r="Q2069" i="1"/>
  <c r="R2069" i="1"/>
  <c r="S2069" i="1"/>
  <c r="T2069" i="1"/>
  <c r="U2069" i="1"/>
  <c r="V2069" i="1"/>
  <c r="W2069" i="1"/>
  <c r="X2069" i="1"/>
  <c r="Y2069" i="1"/>
  <c r="Z2069" i="1"/>
  <c r="AA2069" i="1"/>
  <c r="P2070" i="1"/>
  <c r="Q2070" i="1"/>
  <c r="R2070" i="1"/>
  <c r="S2070" i="1"/>
  <c r="T2070" i="1"/>
  <c r="U2070" i="1"/>
  <c r="V2070" i="1"/>
  <c r="W2070" i="1"/>
  <c r="X2070" i="1"/>
  <c r="Y2070" i="1"/>
  <c r="Z2070" i="1"/>
  <c r="AA2070" i="1"/>
  <c r="P2071" i="1"/>
  <c r="Q2071" i="1"/>
  <c r="R2071" i="1"/>
  <c r="S2071" i="1"/>
  <c r="T2071" i="1"/>
  <c r="U2071" i="1"/>
  <c r="V2071" i="1"/>
  <c r="W2071" i="1"/>
  <c r="X2071" i="1"/>
  <c r="Y2071" i="1"/>
  <c r="Z2071" i="1"/>
  <c r="AA2071" i="1"/>
  <c r="P2072" i="1"/>
  <c r="Q2072" i="1"/>
  <c r="R2072" i="1"/>
  <c r="S2072" i="1"/>
  <c r="T2072" i="1"/>
  <c r="U2072" i="1"/>
  <c r="V2072" i="1"/>
  <c r="W2072" i="1"/>
  <c r="X2072" i="1"/>
  <c r="Y2072" i="1"/>
  <c r="Z2072" i="1"/>
  <c r="AA2072" i="1"/>
  <c r="P2073" i="1"/>
  <c r="Q2073" i="1"/>
  <c r="R2073" i="1"/>
  <c r="S2073" i="1"/>
  <c r="T2073" i="1"/>
  <c r="U2073" i="1"/>
  <c r="V2073" i="1"/>
  <c r="W2073" i="1"/>
  <c r="X2073" i="1"/>
  <c r="Y2073" i="1"/>
  <c r="Z2073" i="1"/>
  <c r="AA2073" i="1"/>
  <c r="P2074" i="1"/>
  <c r="Q2074" i="1"/>
  <c r="R2074" i="1"/>
  <c r="S2074" i="1"/>
  <c r="T2074" i="1"/>
  <c r="U2074" i="1"/>
  <c r="V2074" i="1"/>
  <c r="W2074" i="1"/>
  <c r="X2074" i="1"/>
  <c r="Y2074" i="1"/>
  <c r="Z2074" i="1"/>
  <c r="AA2074" i="1"/>
  <c r="P2075" i="1"/>
  <c r="Q2075" i="1"/>
  <c r="R2075" i="1"/>
  <c r="S2075" i="1"/>
  <c r="T2075" i="1"/>
  <c r="U2075" i="1"/>
  <c r="V2075" i="1"/>
  <c r="W2075" i="1"/>
  <c r="X2075" i="1"/>
  <c r="Y2075" i="1"/>
  <c r="Z2075" i="1"/>
  <c r="AA2075" i="1"/>
  <c r="P2076" i="1"/>
  <c r="Q2076" i="1"/>
  <c r="R2076" i="1"/>
  <c r="S2076" i="1"/>
  <c r="T2076" i="1"/>
  <c r="U2076" i="1"/>
  <c r="V2076" i="1"/>
  <c r="W2076" i="1"/>
  <c r="X2076" i="1"/>
  <c r="Y2076" i="1"/>
  <c r="Z2076" i="1"/>
  <c r="AA2076" i="1"/>
  <c r="P2077" i="1"/>
  <c r="Q2077" i="1"/>
  <c r="R2077" i="1"/>
  <c r="S2077" i="1"/>
  <c r="T2077" i="1"/>
  <c r="U2077" i="1"/>
  <c r="V2077" i="1"/>
  <c r="W2077" i="1"/>
  <c r="X2077" i="1"/>
  <c r="Y2077" i="1"/>
  <c r="Z2077" i="1"/>
  <c r="AA2077" i="1"/>
  <c r="P2078" i="1"/>
  <c r="Q2078" i="1"/>
  <c r="R2078" i="1"/>
  <c r="S2078" i="1"/>
  <c r="T2078" i="1"/>
  <c r="U2078" i="1"/>
  <c r="V2078" i="1"/>
  <c r="W2078" i="1"/>
  <c r="X2078" i="1"/>
  <c r="Y2078" i="1"/>
  <c r="Z2078" i="1"/>
  <c r="AA2078" i="1"/>
  <c r="P2079" i="1"/>
  <c r="Q2079" i="1"/>
  <c r="R2079" i="1"/>
  <c r="S2079" i="1"/>
  <c r="T2079" i="1"/>
  <c r="U2079" i="1"/>
  <c r="V2079" i="1"/>
  <c r="W2079" i="1"/>
  <c r="X2079" i="1"/>
  <c r="Y2079" i="1"/>
  <c r="Z2079" i="1"/>
  <c r="AA2079" i="1"/>
  <c r="P2080" i="1"/>
  <c r="Q2080" i="1"/>
  <c r="R2080" i="1"/>
  <c r="S2080" i="1"/>
  <c r="T2080" i="1"/>
  <c r="U2080" i="1"/>
  <c r="V2080" i="1"/>
  <c r="W2080" i="1"/>
  <c r="X2080" i="1"/>
  <c r="Y2080" i="1"/>
  <c r="Z2080" i="1"/>
  <c r="AA2080" i="1"/>
  <c r="P2081" i="1"/>
  <c r="Q2081" i="1"/>
  <c r="R2081" i="1"/>
  <c r="S2081" i="1"/>
  <c r="T2081" i="1"/>
  <c r="U2081" i="1"/>
  <c r="V2081" i="1"/>
  <c r="W2081" i="1"/>
  <c r="X2081" i="1"/>
  <c r="Y2081" i="1"/>
  <c r="Z2081" i="1"/>
  <c r="AA2081" i="1"/>
  <c r="P2082" i="1"/>
  <c r="Q2082" i="1"/>
  <c r="R2082" i="1"/>
  <c r="S2082" i="1"/>
  <c r="T2082" i="1"/>
  <c r="U2082" i="1"/>
  <c r="V2082" i="1"/>
  <c r="W2082" i="1"/>
  <c r="X2082" i="1"/>
  <c r="Y2082" i="1"/>
  <c r="Z2082" i="1"/>
  <c r="AA2082" i="1"/>
  <c r="P2083" i="1"/>
  <c r="Q2083" i="1"/>
  <c r="R2083" i="1"/>
  <c r="S2083" i="1"/>
  <c r="T2083" i="1"/>
  <c r="U2083" i="1"/>
  <c r="V2083" i="1"/>
  <c r="W2083" i="1"/>
  <c r="X2083" i="1"/>
  <c r="Y2083" i="1"/>
  <c r="Z2083" i="1"/>
  <c r="AA2083" i="1"/>
  <c r="P2084" i="1"/>
  <c r="Q2084" i="1"/>
  <c r="R2084" i="1"/>
  <c r="S2084" i="1"/>
  <c r="T2084" i="1"/>
  <c r="U2084" i="1"/>
  <c r="V2084" i="1"/>
  <c r="W2084" i="1"/>
  <c r="X2084" i="1"/>
  <c r="Y2084" i="1"/>
  <c r="Z2084" i="1"/>
  <c r="AA2084" i="1"/>
  <c r="P2085" i="1"/>
  <c r="Q2085" i="1"/>
  <c r="R2085" i="1"/>
  <c r="S2085" i="1"/>
  <c r="T2085" i="1"/>
  <c r="U2085" i="1"/>
  <c r="V2085" i="1"/>
  <c r="W2085" i="1"/>
  <c r="X2085" i="1"/>
  <c r="Y2085" i="1"/>
  <c r="Z2085" i="1"/>
  <c r="AA2085" i="1"/>
  <c r="P2086" i="1"/>
  <c r="Q2086" i="1"/>
  <c r="R2086" i="1"/>
  <c r="S2086" i="1"/>
  <c r="T2086" i="1"/>
  <c r="U2086" i="1"/>
  <c r="V2086" i="1"/>
  <c r="W2086" i="1"/>
  <c r="X2086" i="1"/>
  <c r="Y2086" i="1"/>
  <c r="Z2086" i="1"/>
  <c r="AA2086" i="1"/>
  <c r="P2087" i="1"/>
  <c r="Q2087" i="1"/>
  <c r="R2087" i="1"/>
  <c r="S2087" i="1"/>
  <c r="T2087" i="1"/>
  <c r="U2087" i="1"/>
  <c r="V2087" i="1"/>
  <c r="W2087" i="1"/>
  <c r="X2087" i="1"/>
  <c r="Y2087" i="1"/>
  <c r="Z2087" i="1"/>
  <c r="AA2087" i="1"/>
  <c r="P2088" i="1"/>
  <c r="Q2088" i="1"/>
  <c r="R2088" i="1"/>
  <c r="S2088" i="1"/>
  <c r="T2088" i="1"/>
  <c r="U2088" i="1"/>
  <c r="V2088" i="1"/>
  <c r="W2088" i="1"/>
  <c r="X2088" i="1"/>
  <c r="Y2088" i="1"/>
  <c r="Z2088" i="1"/>
  <c r="AA2088" i="1"/>
  <c r="P2089" i="1"/>
  <c r="Q2089" i="1"/>
  <c r="R2089" i="1"/>
  <c r="S2089" i="1"/>
  <c r="T2089" i="1"/>
  <c r="U2089" i="1"/>
  <c r="V2089" i="1"/>
  <c r="W2089" i="1"/>
  <c r="X2089" i="1"/>
  <c r="Y2089" i="1"/>
  <c r="Z2089" i="1"/>
  <c r="AA2089" i="1"/>
  <c r="P2090" i="1"/>
  <c r="Q2090" i="1"/>
  <c r="R2090" i="1"/>
  <c r="S2090" i="1"/>
  <c r="T2090" i="1"/>
  <c r="U2090" i="1"/>
  <c r="V2090" i="1"/>
  <c r="W2090" i="1"/>
  <c r="X2090" i="1"/>
  <c r="Y2090" i="1"/>
  <c r="Z2090" i="1"/>
  <c r="AA2090" i="1"/>
  <c r="P2091" i="1"/>
  <c r="Q2091" i="1"/>
  <c r="R2091" i="1"/>
  <c r="S2091" i="1"/>
  <c r="T2091" i="1"/>
  <c r="U2091" i="1"/>
  <c r="V2091" i="1"/>
  <c r="W2091" i="1"/>
  <c r="X2091" i="1"/>
  <c r="Y2091" i="1"/>
  <c r="Z2091" i="1"/>
  <c r="AA2091" i="1"/>
  <c r="P2092" i="1"/>
  <c r="Q2092" i="1"/>
  <c r="R2092" i="1"/>
  <c r="S2092" i="1"/>
  <c r="T2092" i="1"/>
  <c r="U2092" i="1"/>
  <c r="V2092" i="1"/>
  <c r="W2092" i="1"/>
  <c r="X2092" i="1"/>
  <c r="Y2092" i="1"/>
  <c r="Z2092" i="1"/>
  <c r="AA2092" i="1"/>
  <c r="P2093" i="1"/>
  <c r="Q2093" i="1"/>
  <c r="R2093" i="1"/>
  <c r="S2093" i="1"/>
  <c r="T2093" i="1"/>
  <c r="U2093" i="1"/>
  <c r="V2093" i="1"/>
  <c r="W2093" i="1"/>
  <c r="X2093" i="1"/>
  <c r="Y2093" i="1"/>
  <c r="Z2093" i="1"/>
  <c r="AA2093" i="1"/>
  <c r="P2094" i="1"/>
  <c r="Q2094" i="1"/>
  <c r="R2094" i="1"/>
  <c r="S2094" i="1"/>
  <c r="T2094" i="1"/>
  <c r="U2094" i="1"/>
  <c r="V2094" i="1"/>
  <c r="W2094" i="1"/>
  <c r="X2094" i="1"/>
  <c r="Y2094" i="1"/>
  <c r="Z2094" i="1"/>
  <c r="AA2094" i="1"/>
  <c r="P2095" i="1"/>
  <c r="Q2095" i="1"/>
  <c r="R2095" i="1"/>
  <c r="S2095" i="1"/>
  <c r="T2095" i="1"/>
  <c r="U2095" i="1"/>
  <c r="V2095" i="1"/>
  <c r="W2095" i="1"/>
  <c r="X2095" i="1"/>
  <c r="Y2095" i="1"/>
  <c r="Z2095" i="1"/>
  <c r="AA2095" i="1"/>
  <c r="P2096" i="1"/>
  <c r="Q2096" i="1"/>
  <c r="R2096" i="1"/>
  <c r="S2096" i="1"/>
  <c r="T2096" i="1"/>
  <c r="U2096" i="1"/>
  <c r="V2096" i="1"/>
  <c r="W2096" i="1"/>
  <c r="X2096" i="1"/>
  <c r="Y2096" i="1"/>
  <c r="Z2096" i="1"/>
  <c r="AA2096" i="1"/>
  <c r="P2097" i="1"/>
  <c r="Q2097" i="1"/>
  <c r="R2097" i="1"/>
  <c r="S2097" i="1"/>
  <c r="T2097" i="1"/>
  <c r="U2097" i="1"/>
  <c r="V2097" i="1"/>
  <c r="W2097" i="1"/>
  <c r="X2097" i="1"/>
  <c r="Y2097" i="1"/>
  <c r="Z2097" i="1"/>
  <c r="AA2097" i="1"/>
  <c r="P2098" i="1"/>
  <c r="Q2098" i="1"/>
  <c r="R2098" i="1"/>
  <c r="S2098" i="1"/>
  <c r="T2098" i="1"/>
  <c r="U2098" i="1"/>
  <c r="V2098" i="1"/>
  <c r="W2098" i="1"/>
  <c r="X2098" i="1"/>
  <c r="Y2098" i="1"/>
  <c r="Z2098" i="1"/>
  <c r="AA2098" i="1"/>
  <c r="P2099" i="1"/>
  <c r="Q2099" i="1"/>
  <c r="R2099" i="1"/>
  <c r="S2099" i="1"/>
  <c r="T2099" i="1"/>
  <c r="U2099" i="1"/>
  <c r="V2099" i="1"/>
  <c r="W2099" i="1"/>
  <c r="X2099" i="1"/>
  <c r="Y2099" i="1"/>
  <c r="Z2099" i="1"/>
  <c r="AA2099" i="1"/>
  <c r="P2100" i="1"/>
  <c r="Q2100" i="1"/>
  <c r="R2100" i="1"/>
  <c r="S2100" i="1"/>
  <c r="T2100" i="1"/>
  <c r="U2100" i="1"/>
  <c r="V2100" i="1"/>
  <c r="W2100" i="1"/>
  <c r="X2100" i="1"/>
  <c r="Y2100" i="1"/>
  <c r="Z2100" i="1"/>
  <c r="AA2100" i="1"/>
  <c r="P2101" i="1"/>
  <c r="Q2101" i="1"/>
  <c r="R2101" i="1"/>
  <c r="S2101" i="1"/>
  <c r="T2101" i="1"/>
  <c r="U2101" i="1"/>
  <c r="V2101" i="1"/>
  <c r="W2101" i="1"/>
  <c r="X2101" i="1"/>
  <c r="Y2101" i="1"/>
  <c r="Z2101" i="1"/>
  <c r="AA2101" i="1"/>
  <c r="P2102" i="1"/>
  <c r="Q2102" i="1"/>
  <c r="R2102" i="1"/>
  <c r="S2102" i="1"/>
  <c r="T2102" i="1"/>
  <c r="U2102" i="1"/>
  <c r="V2102" i="1"/>
  <c r="W2102" i="1"/>
  <c r="X2102" i="1"/>
  <c r="Y2102" i="1"/>
  <c r="Z2102" i="1"/>
  <c r="AA2102" i="1"/>
  <c r="P2103" i="1"/>
  <c r="Q2103" i="1"/>
  <c r="R2103" i="1"/>
  <c r="S2103" i="1"/>
  <c r="T2103" i="1"/>
  <c r="U2103" i="1"/>
  <c r="V2103" i="1"/>
  <c r="W2103" i="1"/>
  <c r="X2103" i="1"/>
  <c r="Y2103" i="1"/>
  <c r="Z2103" i="1"/>
  <c r="AA2103" i="1"/>
  <c r="P2104" i="1"/>
  <c r="Q2104" i="1"/>
  <c r="R2104" i="1"/>
  <c r="S2104" i="1"/>
  <c r="T2104" i="1"/>
  <c r="U2104" i="1"/>
  <c r="V2104" i="1"/>
  <c r="W2104" i="1"/>
  <c r="X2104" i="1"/>
  <c r="Y2104" i="1"/>
  <c r="Z2104" i="1"/>
  <c r="AA2104" i="1"/>
  <c r="P2105" i="1"/>
  <c r="Q2105" i="1"/>
  <c r="R2105" i="1"/>
  <c r="S2105" i="1"/>
  <c r="T2105" i="1"/>
  <c r="U2105" i="1"/>
  <c r="V2105" i="1"/>
  <c r="W2105" i="1"/>
  <c r="X2105" i="1"/>
  <c r="Y2105" i="1"/>
  <c r="Z2105" i="1"/>
  <c r="AA2105" i="1"/>
  <c r="P2106" i="1"/>
  <c r="Q2106" i="1"/>
  <c r="R2106" i="1"/>
  <c r="S2106" i="1"/>
  <c r="T2106" i="1"/>
  <c r="U2106" i="1"/>
  <c r="V2106" i="1"/>
  <c r="W2106" i="1"/>
  <c r="X2106" i="1"/>
  <c r="Y2106" i="1"/>
  <c r="Z2106" i="1"/>
  <c r="AA2106" i="1"/>
  <c r="P2107" i="1"/>
  <c r="Q2107" i="1"/>
  <c r="R2107" i="1"/>
  <c r="S2107" i="1"/>
  <c r="T2107" i="1"/>
  <c r="U2107" i="1"/>
  <c r="V2107" i="1"/>
  <c r="W2107" i="1"/>
  <c r="X2107" i="1"/>
  <c r="Y2107" i="1"/>
  <c r="Z2107" i="1"/>
  <c r="AA2107" i="1"/>
  <c r="P2108" i="1"/>
  <c r="Q2108" i="1"/>
  <c r="R2108" i="1"/>
  <c r="S2108" i="1"/>
  <c r="T2108" i="1"/>
  <c r="U2108" i="1"/>
  <c r="V2108" i="1"/>
  <c r="W2108" i="1"/>
  <c r="X2108" i="1"/>
  <c r="Y2108" i="1"/>
  <c r="Z2108" i="1"/>
  <c r="AA2108" i="1"/>
  <c r="P2109" i="1"/>
  <c r="Q2109" i="1"/>
  <c r="R2109" i="1"/>
  <c r="S2109" i="1"/>
  <c r="T2109" i="1"/>
  <c r="U2109" i="1"/>
  <c r="V2109" i="1"/>
  <c r="W2109" i="1"/>
  <c r="X2109" i="1"/>
  <c r="Y2109" i="1"/>
  <c r="Z2109" i="1"/>
  <c r="AA2109" i="1"/>
  <c r="P2110" i="1"/>
  <c r="Q2110" i="1"/>
  <c r="R2110" i="1"/>
  <c r="S2110" i="1"/>
  <c r="T2110" i="1"/>
  <c r="U2110" i="1"/>
  <c r="V2110" i="1"/>
  <c r="W2110" i="1"/>
  <c r="X2110" i="1"/>
  <c r="Y2110" i="1"/>
  <c r="Z2110" i="1"/>
  <c r="AA2110" i="1"/>
  <c r="P2111" i="1"/>
  <c r="Q2111" i="1"/>
  <c r="R2111" i="1"/>
  <c r="S2111" i="1"/>
  <c r="T2111" i="1"/>
  <c r="U2111" i="1"/>
  <c r="V2111" i="1"/>
  <c r="W2111" i="1"/>
  <c r="X2111" i="1"/>
  <c r="Y2111" i="1"/>
  <c r="Z2111" i="1"/>
  <c r="AA2111" i="1"/>
  <c r="P2112" i="1"/>
  <c r="Q2112" i="1"/>
  <c r="R2112" i="1"/>
  <c r="S2112" i="1"/>
  <c r="T2112" i="1"/>
  <c r="U2112" i="1"/>
  <c r="V2112" i="1"/>
  <c r="W2112" i="1"/>
  <c r="X2112" i="1"/>
  <c r="Y2112" i="1"/>
  <c r="Z2112" i="1"/>
  <c r="AA2112" i="1"/>
  <c r="P2113" i="1"/>
  <c r="Q2113" i="1"/>
  <c r="R2113" i="1"/>
  <c r="S2113" i="1"/>
  <c r="T2113" i="1"/>
  <c r="U2113" i="1"/>
  <c r="V2113" i="1"/>
  <c r="W2113" i="1"/>
  <c r="X2113" i="1"/>
  <c r="Y2113" i="1"/>
  <c r="Z2113" i="1"/>
  <c r="AA2113" i="1"/>
  <c r="P2114" i="1"/>
  <c r="Q2114" i="1"/>
  <c r="R2114" i="1"/>
  <c r="S2114" i="1"/>
  <c r="T2114" i="1"/>
  <c r="U2114" i="1"/>
  <c r="V2114" i="1"/>
  <c r="W2114" i="1"/>
  <c r="X2114" i="1"/>
  <c r="Y2114" i="1"/>
  <c r="Z2114" i="1"/>
  <c r="AA2114" i="1"/>
  <c r="P2115" i="1"/>
  <c r="Q2115" i="1"/>
  <c r="R2115" i="1"/>
  <c r="S2115" i="1"/>
  <c r="T2115" i="1"/>
  <c r="U2115" i="1"/>
  <c r="V2115" i="1"/>
  <c r="W2115" i="1"/>
  <c r="X2115" i="1"/>
  <c r="Y2115" i="1"/>
  <c r="Z2115" i="1"/>
  <c r="AA2115" i="1"/>
  <c r="P2116" i="1"/>
  <c r="Q2116" i="1"/>
  <c r="R2116" i="1"/>
  <c r="S2116" i="1"/>
  <c r="T2116" i="1"/>
  <c r="U2116" i="1"/>
  <c r="V2116" i="1"/>
  <c r="W2116" i="1"/>
  <c r="X2116" i="1"/>
  <c r="Y2116" i="1"/>
  <c r="Z2116" i="1"/>
  <c r="AA2116" i="1"/>
  <c r="P2117" i="1"/>
  <c r="Q2117" i="1"/>
  <c r="R2117" i="1"/>
  <c r="S2117" i="1"/>
  <c r="T2117" i="1"/>
  <c r="U2117" i="1"/>
  <c r="V2117" i="1"/>
  <c r="W2117" i="1"/>
  <c r="X2117" i="1"/>
  <c r="Y2117" i="1"/>
  <c r="Z2117" i="1"/>
  <c r="AA2117" i="1"/>
  <c r="P2118" i="1"/>
  <c r="Q2118" i="1"/>
  <c r="R2118" i="1"/>
  <c r="S2118" i="1"/>
  <c r="T2118" i="1"/>
  <c r="U2118" i="1"/>
  <c r="V2118" i="1"/>
  <c r="W2118" i="1"/>
  <c r="X2118" i="1"/>
  <c r="Y2118" i="1"/>
  <c r="Z2118" i="1"/>
  <c r="AA2118" i="1"/>
  <c r="P2119" i="1"/>
  <c r="Q2119" i="1"/>
  <c r="R2119" i="1"/>
  <c r="S2119" i="1"/>
  <c r="T2119" i="1"/>
  <c r="U2119" i="1"/>
  <c r="V2119" i="1"/>
  <c r="W2119" i="1"/>
  <c r="X2119" i="1"/>
  <c r="Y2119" i="1"/>
  <c r="Z2119" i="1"/>
  <c r="AA2119" i="1"/>
  <c r="P2120" i="1"/>
  <c r="Q2120" i="1"/>
  <c r="R2120" i="1"/>
  <c r="S2120" i="1"/>
  <c r="T2120" i="1"/>
  <c r="U2120" i="1"/>
  <c r="V2120" i="1"/>
  <c r="W2120" i="1"/>
  <c r="X2120" i="1"/>
  <c r="Y2120" i="1"/>
  <c r="Z2120" i="1"/>
  <c r="AA2120" i="1"/>
  <c r="P2121" i="1"/>
  <c r="Q2121" i="1"/>
  <c r="R2121" i="1"/>
  <c r="S2121" i="1"/>
  <c r="T2121" i="1"/>
  <c r="U2121" i="1"/>
  <c r="V2121" i="1"/>
  <c r="W2121" i="1"/>
  <c r="X2121" i="1"/>
  <c r="Y2121" i="1"/>
  <c r="Z2121" i="1"/>
  <c r="AA2121" i="1"/>
  <c r="P2122" i="1"/>
  <c r="Q2122" i="1"/>
  <c r="R2122" i="1"/>
  <c r="S2122" i="1"/>
  <c r="T2122" i="1"/>
  <c r="U2122" i="1"/>
  <c r="V2122" i="1"/>
  <c r="W2122" i="1"/>
  <c r="X2122" i="1"/>
  <c r="Y2122" i="1"/>
  <c r="Z2122" i="1"/>
  <c r="AA2122" i="1"/>
  <c r="P2123" i="1"/>
  <c r="Q2123" i="1"/>
  <c r="R2123" i="1"/>
  <c r="S2123" i="1"/>
  <c r="T2123" i="1"/>
  <c r="U2123" i="1"/>
  <c r="V2123" i="1"/>
  <c r="W2123" i="1"/>
  <c r="X2123" i="1"/>
  <c r="Y2123" i="1"/>
  <c r="Z2123" i="1"/>
  <c r="AA2123" i="1"/>
  <c r="P2124" i="1"/>
  <c r="Q2124" i="1"/>
  <c r="R2124" i="1"/>
  <c r="S2124" i="1"/>
  <c r="T2124" i="1"/>
  <c r="U2124" i="1"/>
  <c r="V2124" i="1"/>
  <c r="W2124" i="1"/>
  <c r="X2124" i="1"/>
  <c r="Y2124" i="1"/>
  <c r="Z2124" i="1"/>
  <c r="AA2124" i="1"/>
  <c r="P2125" i="1"/>
  <c r="Q2125" i="1"/>
  <c r="R2125" i="1"/>
  <c r="S2125" i="1"/>
  <c r="T2125" i="1"/>
  <c r="U2125" i="1"/>
  <c r="V2125" i="1"/>
  <c r="W2125" i="1"/>
  <c r="X2125" i="1"/>
  <c r="Y2125" i="1"/>
  <c r="Z2125" i="1"/>
  <c r="AA2125" i="1"/>
  <c r="P2126" i="1"/>
  <c r="Q2126" i="1"/>
  <c r="R2126" i="1"/>
  <c r="S2126" i="1"/>
  <c r="T2126" i="1"/>
  <c r="U2126" i="1"/>
  <c r="V2126" i="1"/>
  <c r="W2126" i="1"/>
  <c r="X2126" i="1"/>
  <c r="Y2126" i="1"/>
  <c r="Z2126" i="1"/>
  <c r="AA2126" i="1"/>
  <c r="P2127" i="1"/>
  <c r="Q2127" i="1"/>
  <c r="R2127" i="1"/>
  <c r="S2127" i="1"/>
  <c r="T2127" i="1"/>
  <c r="U2127" i="1"/>
  <c r="V2127" i="1"/>
  <c r="W2127" i="1"/>
  <c r="X2127" i="1"/>
  <c r="Y2127" i="1"/>
  <c r="Z2127" i="1"/>
  <c r="AA2127" i="1"/>
  <c r="P2128" i="1"/>
  <c r="Q2128" i="1"/>
  <c r="R2128" i="1"/>
  <c r="S2128" i="1"/>
  <c r="T2128" i="1"/>
  <c r="U2128" i="1"/>
  <c r="V2128" i="1"/>
  <c r="W2128" i="1"/>
  <c r="X2128" i="1"/>
  <c r="Y2128" i="1"/>
  <c r="Z2128" i="1"/>
  <c r="AA2128" i="1"/>
  <c r="P2129" i="1"/>
  <c r="Q2129" i="1"/>
  <c r="R2129" i="1"/>
  <c r="S2129" i="1"/>
  <c r="T2129" i="1"/>
  <c r="U2129" i="1"/>
  <c r="V2129" i="1"/>
  <c r="W2129" i="1"/>
  <c r="X2129" i="1"/>
  <c r="Y2129" i="1"/>
  <c r="Z2129" i="1"/>
  <c r="AA2129" i="1"/>
  <c r="P2130" i="1"/>
  <c r="Q2130" i="1"/>
  <c r="R2130" i="1"/>
  <c r="S2130" i="1"/>
  <c r="T2130" i="1"/>
  <c r="U2130" i="1"/>
  <c r="V2130" i="1"/>
  <c r="W2130" i="1"/>
  <c r="X2130" i="1"/>
  <c r="Y2130" i="1"/>
  <c r="Z2130" i="1"/>
  <c r="AA2130" i="1"/>
  <c r="P2131" i="1"/>
  <c r="Q2131" i="1"/>
  <c r="R2131" i="1"/>
  <c r="S2131" i="1"/>
  <c r="T2131" i="1"/>
  <c r="U2131" i="1"/>
  <c r="V2131" i="1"/>
  <c r="W2131" i="1"/>
  <c r="X2131" i="1"/>
  <c r="Y2131" i="1"/>
  <c r="Z2131" i="1"/>
  <c r="AA2131" i="1"/>
  <c r="P2132" i="1"/>
  <c r="Q2132" i="1"/>
  <c r="R2132" i="1"/>
  <c r="S2132" i="1"/>
  <c r="T2132" i="1"/>
  <c r="U2132" i="1"/>
  <c r="V2132" i="1"/>
  <c r="W2132" i="1"/>
  <c r="X2132" i="1"/>
  <c r="Y2132" i="1"/>
  <c r="Z2132" i="1"/>
  <c r="AA2132" i="1"/>
  <c r="P2133" i="1"/>
  <c r="Q2133" i="1"/>
  <c r="R2133" i="1"/>
  <c r="S2133" i="1"/>
  <c r="T2133" i="1"/>
  <c r="U2133" i="1"/>
  <c r="V2133" i="1"/>
  <c r="W2133" i="1"/>
  <c r="X2133" i="1"/>
  <c r="Y2133" i="1"/>
  <c r="Z2133" i="1"/>
  <c r="AA2133" i="1"/>
  <c r="P2134" i="1"/>
  <c r="Q2134" i="1"/>
  <c r="R2134" i="1"/>
  <c r="S2134" i="1"/>
  <c r="T2134" i="1"/>
  <c r="U2134" i="1"/>
  <c r="V2134" i="1"/>
  <c r="W2134" i="1"/>
  <c r="X2134" i="1"/>
  <c r="Y2134" i="1"/>
  <c r="Z2134" i="1"/>
  <c r="AA2134" i="1"/>
  <c r="P2135" i="1"/>
  <c r="Q2135" i="1"/>
  <c r="R2135" i="1"/>
  <c r="S2135" i="1"/>
  <c r="T2135" i="1"/>
  <c r="U2135" i="1"/>
  <c r="V2135" i="1"/>
  <c r="W2135" i="1"/>
  <c r="X2135" i="1"/>
  <c r="Y2135" i="1"/>
  <c r="Z2135" i="1"/>
  <c r="AA2135" i="1"/>
  <c r="P2136" i="1"/>
  <c r="Q2136" i="1"/>
  <c r="R2136" i="1"/>
  <c r="S2136" i="1"/>
  <c r="T2136" i="1"/>
  <c r="U2136" i="1"/>
  <c r="V2136" i="1"/>
  <c r="W2136" i="1"/>
  <c r="X2136" i="1"/>
  <c r="Y2136" i="1"/>
  <c r="Z2136" i="1"/>
  <c r="AA2136" i="1"/>
  <c r="P2137" i="1"/>
  <c r="Q2137" i="1"/>
  <c r="R2137" i="1"/>
  <c r="S2137" i="1"/>
  <c r="T2137" i="1"/>
  <c r="U2137" i="1"/>
  <c r="V2137" i="1"/>
  <c r="W2137" i="1"/>
  <c r="X2137" i="1"/>
  <c r="Y2137" i="1"/>
  <c r="Z2137" i="1"/>
  <c r="AA2137" i="1"/>
  <c r="P2138" i="1"/>
  <c r="Q2138" i="1"/>
  <c r="R2138" i="1"/>
  <c r="S2138" i="1"/>
  <c r="T2138" i="1"/>
  <c r="U2138" i="1"/>
  <c r="V2138" i="1"/>
  <c r="W2138" i="1"/>
  <c r="X2138" i="1"/>
  <c r="Y2138" i="1"/>
  <c r="Z2138" i="1"/>
  <c r="AA2138" i="1"/>
  <c r="P2139" i="1"/>
  <c r="Q2139" i="1"/>
  <c r="R2139" i="1"/>
  <c r="S2139" i="1"/>
  <c r="T2139" i="1"/>
  <c r="U2139" i="1"/>
  <c r="V2139" i="1"/>
  <c r="W2139" i="1"/>
  <c r="X2139" i="1"/>
  <c r="Y2139" i="1"/>
  <c r="Z2139" i="1"/>
  <c r="AA2139" i="1"/>
  <c r="P2140" i="1"/>
  <c r="Q2140" i="1"/>
  <c r="R2140" i="1"/>
  <c r="S2140" i="1"/>
  <c r="T2140" i="1"/>
  <c r="U2140" i="1"/>
  <c r="V2140" i="1"/>
  <c r="W2140" i="1"/>
  <c r="X2140" i="1"/>
  <c r="Y2140" i="1"/>
  <c r="Z2140" i="1"/>
  <c r="AA2140" i="1"/>
  <c r="P2141" i="1"/>
  <c r="Q2141" i="1"/>
  <c r="R2141" i="1"/>
  <c r="S2141" i="1"/>
  <c r="T2141" i="1"/>
  <c r="U2141" i="1"/>
  <c r="V2141" i="1"/>
  <c r="W2141" i="1"/>
  <c r="X2141" i="1"/>
  <c r="Y2141" i="1"/>
  <c r="Z2141" i="1"/>
  <c r="AA2141" i="1"/>
  <c r="P2142" i="1"/>
  <c r="Q2142" i="1"/>
  <c r="R2142" i="1"/>
  <c r="S2142" i="1"/>
  <c r="T2142" i="1"/>
  <c r="U2142" i="1"/>
  <c r="V2142" i="1"/>
  <c r="W2142" i="1"/>
  <c r="X2142" i="1"/>
  <c r="Y2142" i="1"/>
  <c r="Z2142" i="1"/>
  <c r="AA2142" i="1"/>
  <c r="P2143" i="1"/>
  <c r="Q2143" i="1"/>
  <c r="R2143" i="1"/>
  <c r="S2143" i="1"/>
  <c r="T2143" i="1"/>
  <c r="U2143" i="1"/>
  <c r="V2143" i="1"/>
  <c r="W2143" i="1"/>
  <c r="X2143" i="1"/>
  <c r="Y2143" i="1"/>
  <c r="Z2143" i="1"/>
  <c r="AA2143" i="1"/>
  <c r="P2144" i="1"/>
  <c r="Q2144" i="1"/>
  <c r="R2144" i="1"/>
  <c r="S2144" i="1"/>
  <c r="T2144" i="1"/>
  <c r="U2144" i="1"/>
  <c r="V2144" i="1"/>
  <c r="W2144" i="1"/>
  <c r="X2144" i="1"/>
  <c r="Y2144" i="1"/>
  <c r="Z2144" i="1"/>
  <c r="AA2144" i="1"/>
  <c r="P2145" i="1"/>
  <c r="Q2145" i="1"/>
  <c r="R2145" i="1"/>
  <c r="S2145" i="1"/>
  <c r="T2145" i="1"/>
  <c r="U2145" i="1"/>
  <c r="V2145" i="1"/>
  <c r="W2145" i="1"/>
  <c r="X2145" i="1"/>
  <c r="Y2145" i="1"/>
  <c r="Z2145" i="1"/>
  <c r="AA2145" i="1"/>
  <c r="P2146" i="1"/>
  <c r="Q2146" i="1"/>
  <c r="R2146" i="1"/>
  <c r="S2146" i="1"/>
  <c r="T2146" i="1"/>
  <c r="U2146" i="1"/>
  <c r="V2146" i="1"/>
  <c r="W2146" i="1"/>
  <c r="X2146" i="1"/>
  <c r="Y2146" i="1"/>
  <c r="Z2146" i="1"/>
  <c r="AA2146" i="1"/>
  <c r="P2147" i="1"/>
  <c r="Q2147" i="1"/>
  <c r="R2147" i="1"/>
  <c r="S2147" i="1"/>
  <c r="T2147" i="1"/>
  <c r="U2147" i="1"/>
  <c r="V2147" i="1"/>
  <c r="W2147" i="1"/>
  <c r="X2147" i="1"/>
  <c r="Y2147" i="1"/>
  <c r="Z2147" i="1"/>
  <c r="AA2147" i="1"/>
  <c r="P2148" i="1"/>
  <c r="Q2148" i="1"/>
  <c r="R2148" i="1"/>
  <c r="S2148" i="1"/>
  <c r="T2148" i="1"/>
  <c r="U2148" i="1"/>
  <c r="V2148" i="1"/>
  <c r="W2148" i="1"/>
  <c r="X2148" i="1"/>
  <c r="Y2148" i="1"/>
  <c r="Z2148" i="1"/>
  <c r="AA2148" i="1"/>
  <c r="P2149" i="1"/>
  <c r="Q2149" i="1"/>
  <c r="R2149" i="1"/>
  <c r="S2149" i="1"/>
  <c r="T2149" i="1"/>
  <c r="U2149" i="1"/>
  <c r="V2149" i="1"/>
  <c r="W2149" i="1"/>
  <c r="X2149" i="1"/>
  <c r="Y2149" i="1"/>
  <c r="Z2149" i="1"/>
  <c r="AA2149" i="1"/>
  <c r="P2150" i="1"/>
  <c r="Q2150" i="1"/>
  <c r="R2150" i="1"/>
  <c r="S2150" i="1"/>
  <c r="T2150" i="1"/>
  <c r="U2150" i="1"/>
  <c r="V2150" i="1"/>
  <c r="W2150" i="1"/>
  <c r="X2150" i="1"/>
  <c r="Y2150" i="1"/>
  <c r="Z2150" i="1"/>
  <c r="AA2150" i="1"/>
  <c r="P2151" i="1"/>
  <c r="Q2151" i="1"/>
  <c r="R2151" i="1"/>
  <c r="S2151" i="1"/>
  <c r="T2151" i="1"/>
  <c r="U2151" i="1"/>
  <c r="V2151" i="1"/>
  <c r="W2151" i="1"/>
  <c r="X2151" i="1"/>
  <c r="Y2151" i="1"/>
  <c r="Z2151" i="1"/>
  <c r="AA2151" i="1"/>
  <c r="P2152" i="1"/>
  <c r="Q2152" i="1"/>
  <c r="R2152" i="1"/>
  <c r="S2152" i="1"/>
  <c r="T2152" i="1"/>
  <c r="U2152" i="1"/>
  <c r="V2152" i="1"/>
  <c r="W2152" i="1"/>
  <c r="X2152" i="1"/>
  <c r="Y2152" i="1"/>
  <c r="Z2152" i="1"/>
  <c r="AA2152" i="1"/>
  <c r="P2153" i="1"/>
  <c r="Q2153" i="1"/>
  <c r="R2153" i="1"/>
  <c r="S2153" i="1"/>
  <c r="T2153" i="1"/>
  <c r="U2153" i="1"/>
  <c r="V2153" i="1"/>
  <c r="W2153" i="1"/>
  <c r="X2153" i="1"/>
  <c r="Y2153" i="1"/>
  <c r="Z2153" i="1"/>
  <c r="AA2153" i="1"/>
  <c r="P2154" i="1"/>
  <c r="Q2154" i="1"/>
  <c r="R2154" i="1"/>
  <c r="S2154" i="1"/>
  <c r="T2154" i="1"/>
  <c r="U2154" i="1"/>
  <c r="V2154" i="1"/>
  <c r="W2154" i="1"/>
  <c r="X2154" i="1"/>
  <c r="Y2154" i="1"/>
  <c r="Z2154" i="1"/>
  <c r="AA2154" i="1"/>
  <c r="P2155" i="1"/>
  <c r="Q2155" i="1"/>
  <c r="R2155" i="1"/>
  <c r="S2155" i="1"/>
  <c r="T2155" i="1"/>
  <c r="U2155" i="1"/>
  <c r="V2155" i="1"/>
  <c r="W2155" i="1"/>
  <c r="X2155" i="1"/>
  <c r="Y2155" i="1"/>
  <c r="Z2155" i="1"/>
  <c r="AA2155" i="1"/>
  <c r="P2156" i="1"/>
  <c r="Q2156" i="1"/>
  <c r="R2156" i="1"/>
  <c r="S2156" i="1"/>
  <c r="T2156" i="1"/>
  <c r="U2156" i="1"/>
  <c r="V2156" i="1"/>
  <c r="W2156" i="1"/>
  <c r="X2156" i="1"/>
  <c r="Y2156" i="1"/>
  <c r="Z2156" i="1"/>
  <c r="AA2156" i="1"/>
  <c r="P2157" i="1"/>
  <c r="Q2157" i="1"/>
  <c r="R2157" i="1"/>
  <c r="S2157" i="1"/>
  <c r="T2157" i="1"/>
  <c r="U2157" i="1"/>
  <c r="V2157" i="1"/>
  <c r="W2157" i="1"/>
  <c r="X2157" i="1"/>
  <c r="Y2157" i="1"/>
  <c r="Z2157" i="1"/>
  <c r="AA2157" i="1"/>
  <c r="P2158" i="1"/>
  <c r="Q2158" i="1"/>
  <c r="R2158" i="1"/>
  <c r="S2158" i="1"/>
  <c r="T2158" i="1"/>
  <c r="U2158" i="1"/>
  <c r="V2158" i="1"/>
  <c r="W2158" i="1"/>
  <c r="X2158" i="1"/>
  <c r="Y2158" i="1"/>
  <c r="Z2158" i="1"/>
  <c r="AA2158" i="1"/>
  <c r="P2159" i="1"/>
  <c r="Q2159" i="1"/>
  <c r="R2159" i="1"/>
  <c r="S2159" i="1"/>
  <c r="T2159" i="1"/>
  <c r="U2159" i="1"/>
  <c r="V2159" i="1"/>
  <c r="W2159" i="1"/>
  <c r="X2159" i="1"/>
  <c r="Y2159" i="1"/>
  <c r="Z2159" i="1"/>
  <c r="AA2159" i="1"/>
  <c r="P2160" i="1"/>
  <c r="Q2160" i="1"/>
  <c r="R2160" i="1"/>
  <c r="S2160" i="1"/>
  <c r="T2160" i="1"/>
  <c r="U2160" i="1"/>
  <c r="V2160" i="1"/>
  <c r="W2160" i="1"/>
  <c r="X2160" i="1"/>
  <c r="Y2160" i="1"/>
  <c r="Z2160" i="1"/>
  <c r="AA2160" i="1"/>
  <c r="P2161" i="1"/>
  <c r="Q2161" i="1"/>
  <c r="R2161" i="1"/>
  <c r="S2161" i="1"/>
  <c r="T2161" i="1"/>
  <c r="U2161" i="1"/>
  <c r="V2161" i="1"/>
  <c r="W2161" i="1"/>
  <c r="X2161" i="1"/>
  <c r="Y2161" i="1"/>
  <c r="Z2161" i="1"/>
  <c r="AA2161" i="1"/>
  <c r="P2162" i="1"/>
  <c r="Q2162" i="1"/>
  <c r="R2162" i="1"/>
  <c r="S2162" i="1"/>
  <c r="T2162" i="1"/>
  <c r="U2162" i="1"/>
  <c r="V2162" i="1"/>
  <c r="W2162" i="1"/>
  <c r="X2162" i="1"/>
  <c r="Y2162" i="1"/>
  <c r="Z2162" i="1"/>
  <c r="AA2162" i="1"/>
  <c r="P2163" i="1"/>
  <c r="Q2163" i="1"/>
  <c r="R2163" i="1"/>
  <c r="S2163" i="1"/>
  <c r="T2163" i="1"/>
  <c r="U2163" i="1"/>
  <c r="V2163" i="1"/>
  <c r="W2163" i="1"/>
  <c r="X2163" i="1"/>
  <c r="Y2163" i="1"/>
  <c r="Z2163" i="1"/>
  <c r="AA2163" i="1"/>
  <c r="P2164" i="1"/>
  <c r="Q2164" i="1"/>
  <c r="R2164" i="1"/>
  <c r="S2164" i="1"/>
  <c r="T2164" i="1"/>
  <c r="U2164" i="1"/>
  <c r="V2164" i="1"/>
  <c r="W2164" i="1"/>
  <c r="X2164" i="1"/>
  <c r="Y2164" i="1"/>
  <c r="Z2164" i="1"/>
  <c r="AA2164" i="1"/>
  <c r="P2165" i="1"/>
  <c r="Q2165" i="1"/>
  <c r="R2165" i="1"/>
  <c r="S2165" i="1"/>
  <c r="T2165" i="1"/>
  <c r="U2165" i="1"/>
  <c r="V2165" i="1"/>
  <c r="W2165" i="1"/>
  <c r="X2165" i="1"/>
  <c r="Y2165" i="1"/>
  <c r="Z2165" i="1"/>
  <c r="AA2165" i="1"/>
  <c r="P2166" i="1"/>
  <c r="Q2166" i="1"/>
  <c r="R2166" i="1"/>
  <c r="S2166" i="1"/>
  <c r="T2166" i="1"/>
  <c r="U2166" i="1"/>
  <c r="V2166" i="1"/>
  <c r="W2166" i="1"/>
  <c r="X2166" i="1"/>
  <c r="Y2166" i="1"/>
  <c r="Z2166" i="1"/>
  <c r="AA2166" i="1"/>
  <c r="P2167" i="1"/>
  <c r="Q2167" i="1"/>
  <c r="R2167" i="1"/>
  <c r="S2167" i="1"/>
  <c r="T2167" i="1"/>
  <c r="U2167" i="1"/>
  <c r="V2167" i="1"/>
  <c r="W2167" i="1"/>
  <c r="X2167" i="1"/>
  <c r="Y2167" i="1"/>
  <c r="Z2167" i="1"/>
  <c r="AA2167" i="1"/>
  <c r="P2168" i="1"/>
  <c r="Q2168" i="1"/>
  <c r="R2168" i="1"/>
  <c r="S2168" i="1"/>
  <c r="T2168" i="1"/>
  <c r="U2168" i="1"/>
  <c r="V2168" i="1"/>
  <c r="W2168" i="1"/>
  <c r="X2168" i="1"/>
  <c r="Y2168" i="1"/>
  <c r="Z2168" i="1"/>
  <c r="AA2168" i="1"/>
  <c r="P2169" i="1"/>
  <c r="Q2169" i="1"/>
  <c r="R2169" i="1"/>
  <c r="S2169" i="1"/>
  <c r="T2169" i="1"/>
  <c r="U2169" i="1"/>
  <c r="V2169" i="1"/>
  <c r="W2169" i="1"/>
  <c r="X2169" i="1"/>
  <c r="Y2169" i="1"/>
  <c r="Z2169" i="1"/>
  <c r="AA2169" i="1"/>
  <c r="P2170" i="1"/>
  <c r="Q2170" i="1"/>
  <c r="R2170" i="1"/>
  <c r="S2170" i="1"/>
  <c r="T2170" i="1"/>
  <c r="U2170" i="1"/>
  <c r="V2170" i="1"/>
  <c r="W2170" i="1"/>
  <c r="X2170" i="1"/>
  <c r="Y2170" i="1"/>
  <c r="Z2170" i="1"/>
  <c r="AA2170" i="1"/>
  <c r="P2171" i="1"/>
  <c r="Q2171" i="1"/>
  <c r="R2171" i="1"/>
  <c r="S2171" i="1"/>
  <c r="T2171" i="1"/>
  <c r="U2171" i="1"/>
  <c r="V2171" i="1"/>
  <c r="W2171" i="1"/>
  <c r="X2171" i="1"/>
  <c r="Y2171" i="1"/>
  <c r="Z2171" i="1"/>
  <c r="AA2171" i="1"/>
  <c r="P2172" i="1"/>
  <c r="Q2172" i="1"/>
  <c r="R2172" i="1"/>
  <c r="S2172" i="1"/>
  <c r="T2172" i="1"/>
  <c r="U2172" i="1"/>
  <c r="V2172" i="1"/>
  <c r="W2172" i="1"/>
  <c r="X2172" i="1"/>
  <c r="Y2172" i="1"/>
  <c r="Z2172" i="1"/>
  <c r="AA2172" i="1"/>
  <c r="P2173" i="1"/>
  <c r="Q2173" i="1"/>
  <c r="R2173" i="1"/>
  <c r="S2173" i="1"/>
  <c r="T2173" i="1"/>
  <c r="U2173" i="1"/>
  <c r="V2173" i="1"/>
  <c r="W2173" i="1"/>
  <c r="X2173" i="1"/>
  <c r="Y2173" i="1"/>
  <c r="Z2173" i="1"/>
  <c r="AA2173" i="1"/>
  <c r="P2174" i="1"/>
  <c r="Q2174" i="1"/>
  <c r="R2174" i="1"/>
  <c r="S2174" i="1"/>
  <c r="T2174" i="1"/>
  <c r="U2174" i="1"/>
  <c r="V2174" i="1"/>
  <c r="W2174" i="1"/>
  <c r="X2174" i="1"/>
  <c r="Y2174" i="1"/>
  <c r="Z2174" i="1"/>
  <c r="AA2174" i="1"/>
  <c r="P2175" i="1"/>
  <c r="Q2175" i="1"/>
  <c r="R2175" i="1"/>
  <c r="S2175" i="1"/>
  <c r="T2175" i="1"/>
  <c r="U2175" i="1"/>
  <c r="V2175" i="1"/>
  <c r="W2175" i="1"/>
  <c r="X2175" i="1"/>
  <c r="Y2175" i="1"/>
  <c r="Z2175" i="1"/>
  <c r="AA2175" i="1"/>
  <c r="P2176" i="1"/>
  <c r="Q2176" i="1"/>
  <c r="R2176" i="1"/>
  <c r="S2176" i="1"/>
  <c r="T2176" i="1"/>
  <c r="U2176" i="1"/>
  <c r="V2176" i="1"/>
  <c r="W2176" i="1"/>
  <c r="X2176" i="1"/>
  <c r="Y2176" i="1"/>
  <c r="Z2176" i="1"/>
  <c r="AA2176" i="1"/>
  <c r="P2177" i="1"/>
  <c r="Q2177" i="1"/>
  <c r="R2177" i="1"/>
  <c r="S2177" i="1"/>
  <c r="T2177" i="1"/>
  <c r="U2177" i="1"/>
  <c r="V2177" i="1"/>
  <c r="W2177" i="1"/>
  <c r="X2177" i="1"/>
  <c r="Y2177" i="1"/>
  <c r="Z2177" i="1"/>
  <c r="AA2177" i="1"/>
  <c r="P2178" i="1"/>
  <c r="Q2178" i="1"/>
  <c r="R2178" i="1"/>
  <c r="S2178" i="1"/>
  <c r="T2178" i="1"/>
  <c r="U2178" i="1"/>
  <c r="V2178" i="1"/>
  <c r="W2178" i="1"/>
  <c r="X2178" i="1"/>
  <c r="Y2178" i="1"/>
  <c r="Z2178" i="1"/>
  <c r="AA2178" i="1"/>
  <c r="P2179" i="1"/>
  <c r="Q2179" i="1"/>
  <c r="R2179" i="1"/>
  <c r="S2179" i="1"/>
  <c r="T2179" i="1"/>
  <c r="U2179" i="1"/>
  <c r="V2179" i="1"/>
  <c r="W2179" i="1"/>
  <c r="X2179" i="1"/>
  <c r="Y2179" i="1"/>
  <c r="Z2179" i="1"/>
  <c r="AA2179" i="1"/>
  <c r="P2180" i="1"/>
  <c r="Q2180" i="1"/>
  <c r="R2180" i="1"/>
  <c r="S2180" i="1"/>
  <c r="T2180" i="1"/>
  <c r="U2180" i="1"/>
  <c r="V2180" i="1"/>
  <c r="W2180" i="1"/>
  <c r="X2180" i="1"/>
  <c r="Y2180" i="1"/>
  <c r="Z2180" i="1"/>
  <c r="AA2180" i="1"/>
  <c r="P2181" i="1"/>
  <c r="Q2181" i="1"/>
  <c r="R2181" i="1"/>
  <c r="S2181" i="1"/>
  <c r="T2181" i="1"/>
  <c r="U2181" i="1"/>
  <c r="V2181" i="1"/>
  <c r="W2181" i="1"/>
  <c r="X2181" i="1"/>
  <c r="Y2181" i="1"/>
  <c r="Z2181" i="1"/>
  <c r="AA2181" i="1"/>
  <c r="P2182" i="1"/>
  <c r="Q2182" i="1"/>
  <c r="R2182" i="1"/>
  <c r="S2182" i="1"/>
  <c r="T2182" i="1"/>
  <c r="U2182" i="1"/>
  <c r="V2182" i="1"/>
  <c r="W2182" i="1"/>
  <c r="X2182" i="1"/>
  <c r="Y2182" i="1"/>
  <c r="Z2182" i="1"/>
  <c r="AA2182" i="1"/>
  <c r="P2183" i="1"/>
  <c r="Q2183" i="1"/>
  <c r="R2183" i="1"/>
  <c r="S2183" i="1"/>
  <c r="T2183" i="1"/>
  <c r="U2183" i="1"/>
  <c r="V2183" i="1"/>
  <c r="W2183" i="1"/>
  <c r="X2183" i="1"/>
  <c r="Y2183" i="1"/>
  <c r="Z2183" i="1"/>
  <c r="AA2183" i="1"/>
  <c r="P2184" i="1"/>
  <c r="Q2184" i="1"/>
  <c r="R2184" i="1"/>
  <c r="S2184" i="1"/>
  <c r="T2184" i="1"/>
  <c r="U2184" i="1"/>
  <c r="V2184" i="1"/>
  <c r="W2184" i="1"/>
  <c r="X2184" i="1"/>
  <c r="Y2184" i="1"/>
  <c r="Z2184" i="1"/>
  <c r="AA2184" i="1"/>
  <c r="P2185" i="1"/>
  <c r="Q2185" i="1"/>
  <c r="R2185" i="1"/>
  <c r="S2185" i="1"/>
  <c r="T2185" i="1"/>
  <c r="U2185" i="1"/>
  <c r="V2185" i="1"/>
  <c r="W2185" i="1"/>
  <c r="X2185" i="1"/>
  <c r="Y2185" i="1"/>
  <c r="Z2185" i="1"/>
  <c r="AA2185" i="1"/>
  <c r="P2186" i="1"/>
  <c r="Q2186" i="1"/>
  <c r="R2186" i="1"/>
  <c r="S2186" i="1"/>
  <c r="T2186" i="1"/>
  <c r="U2186" i="1"/>
  <c r="V2186" i="1"/>
  <c r="W2186" i="1"/>
  <c r="X2186" i="1"/>
  <c r="Y2186" i="1"/>
  <c r="Z2186" i="1"/>
  <c r="AA2186" i="1"/>
  <c r="P2187" i="1"/>
  <c r="Q2187" i="1"/>
  <c r="R2187" i="1"/>
  <c r="S2187" i="1"/>
  <c r="T2187" i="1"/>
  <c r="U2187" i="1"/>
  <c r="V2187" i="1"/>
  <c r="W2187" i="1"/>
  <c r="X2187" i="1"/>
  <c r="Y2187" i="1"/>
  <c r="Z2187" i="1"/>
  <c r="AA2187" i="1"/>
  <c r="P2188" i="1"/>
  <c r="Q2188" i="1"/>
  <c r="R2188" i="1"/>
  <c r="S2188" i="1"/>
  <c r="T2188" i="1"/>
  <c r="U2188" i="1"/>
  <c r="V2188" i="1"/>
  <c r="W2188" i="1"/>
  <c r="X2188" i="1"/>
  <c r="Y2188" i="1"/>
  <c r="Z2188" i="1"/>
  <c r="AA2188" i="1"/>
  <c r="P2189" i="1"/>
  <c r="Q2189" i="1"/>
  <c r="R2189" i="1"/>
  <c r="S2189" i="1"/>
  <c r="T2189" i="1"/>
  <c r="U2189" i="1"/>
  <c r="V2189" i="1"/>
  <c r="W2189" i="1"/>
  <c r="X2189" i="1"/>
  <c r="Y2189" i="1"/>
  <c r="Z2189" i="1"/>
  <c r="AA2189" i="1"/>
  <c r="P2190" i="1"/>
  <c r="Q2190" i="1"/>
  <c r="R2190" i="1"/>
  <c r="S2190" i="1"/>
  <c r="T2190" i="1"/>
  <c r="U2190" i="1"/>
  <c r="V2190" i="1"/>
  <c r="W2190" i="1"/>
  <c r="X2190" i="1"/>
  <c r="Y2190" i="1"/>
  <c r="Z2190" i="1"/>
  <c r="AA2190" i="1"/>
  <c r="P2191" i="1"/>
  <c r="Q2191" i="1"/>
  <c r="R2191" i="1"/>
  <c r="S2191" i="1"/>
  <c r="T2191" i="1"/>
  <c r="U2191" i="1"/>
  <c r="V2191" i="1"/>
  <c r="W2191" i="1"/>
  <c r="X2191" i="1"/>
  <c r="Y2191" i="1"/>
  <c r="Z2191" i="1"/>
  <c r="AA2191" i="1"/>
  <c r="P2192" i="1"/>
  <c r="Q2192" i="1"/>
  <c r="R2192" i="1"/>
  <c r="S2192" i="1"/>
  <c r="T2192" i="1"/>
  <c r="U2192" i="1"/>
  <c r="V2192" i="1"/>
  <c r="W2192" i="1"/>
  <c r="X2192" i="1"/>
  <c r="Y2192" i="1"/>
  <c r="Z2192" i="1"/>
  <c r="AA2192" i="1"/>
  <c r="P2193" i="1"/>
  <c r="Q2193" i="1"/>
  <c r="R2193" i="1"/>
  <c r="S2193" i="1"/>
  <c r="T2193" i="1"/>
  <c r="U2193" i="1"/>
  <c r="V2193" i="1"/>
  <c r="W2193" i="1"/>
  <c r="X2193" i="1"/>
  <c r="Y2193" i="1"/>
  <c r="Z2193" i="1"/>
  <c r="AA2193" i="1"/>
  <c r="P2194" i="1"/>
  <c r="Q2194" i="1"/>
  <c r="R2194" i="1"/>
  <c r="S2194" i="1"/>
  <c r="T2194" i="1"/>
  <c r="U2194" i="1"/>
  <c r="V2194" i="1"/>
  <c r="W2194" i="1"/>
  <c r="X2194" i="1"/>
  <c r="Y2194" i="1"/>
  <c r="Z2194" i="1"/>
  <c r="AA2194" i="1"/>
  <c r="P2195" i="1"/>
  <c r="Q2195" i="1"/>
  <c r="R2195" i="1"/>
  <c r="S2195" i="1"/>
  <c r="T2195" i="1"/>
  <c r="U2195" i="1"/>
  <c r="V2195" i="1"/>
  <c r="W2195" i="1"/>
  <c r="X2195" i="1"/>
  <c r="Y2195" i="1"/>
  <c r="Z2195" i="1"/>
  <c r="AA2195" i="1"/>
  <c r="P2196" i="1"/>
  <c r="Q2196" i="1"/>
  <c r="R2196" i="1"/>
  <c r="S2196" i="1"/>
  <c r="T2196" i="1"/>
  <c r="U2196" i="1"/>
  <c r="V2196" i="1"/>
  <c r="W2196" i="1"/>
  <c r="X2196" i="1"/>
  <c r="Y2196" i="1"/>
  <c r="Z2196" i="1"/>
  <c r="AA2196" i="1"/>
  <c r="P2197" i="1"/>
  <c r="Q2197" i="1"/>
  <c r="R2197" i="1"/>
  <c r="S2197" i="1"/>
  <c r="T2197" i="1"/>
  <c r="U2197" i="1"/>
  <c r="V2197" i="1"/>
  <c r="W2197" i="1"/>
  <c r="X2197" i="1"/>
  <c r="Y2197" i="1"/>
  <c r="Z2197" i="1"/>
  <c r="AA2197" i="1"/>
  <c r="P2198" i="1"/>
  <c r="Q2198" i="1"/>
  <c r="R2198" i="1"/>
  <c r="S2198" i="1"/>
  <c r="T2198" i="1"/>
  <c r="U2198" i="1"/>
  <c r="V2198" i="1"/>
  <c r="W2198" i="1"/>
  <c r="X2198" i="1"/>
  <c r="Y2198" i="1"/>
  <c r="Z2198" i="1"/>
  <c r="AA2198" i="1"/>
  <c r="P2199" i="1"/>
  <c r="Q2199" i="1"/>
  <c r="R2199" i="1"/>
  <c r="S2199" i="1"/>
  <c r="T2199" i="1"/>
  <c r="U2199" i="1"/>
  <c r="V2199" i="1"/>
  <c r="W2199" i="1"/>
  <c r="X2199" i="1"/>
  <c r="Y2199" i="1"/>
  <c r="Z2199" i="1"/>
  <c r="AA2199" i="1"/>
  <c r="P2200" i="1"/>
  <c r="Q2200" i="1"/>
  <c r="R2200" i="1"/>
  <c r="S2200" i="1"/>
  <c r="T2200" i="1"/>
  <c r="U2200" i="1"/>
  <c r="V2200" i="1"/>
  <c r="W2200" i="1"/>
  <c r="X2200" i="1"/>
  <c r="Y2200" i="1"/>
  <c r="Z2200" i="1"/>
  <c r="AA2200" i="1"/>
  <c r="P2201" i="1"/>
  <c r="Q2201" i="1"/>
  <c r="R2201" i="1"/>
  <c r="S2201" i="1"/>
  <c r="T2201" i="1"/>
  <c r="U2201" i="1"/>
  <c r="V2201" i="1"/>
  <c r="W2201" i="1"/>
  <c r="X2201" i="1"/>
  <c r="Y2201" i="1"/>
  <c r="Z2201" i="1"/>
  <c r="AA2201" i="1"/>
  <c r="P2202" i="1"/>
  <c r="Q2202" i="1"/>
  <c r="R2202" i="1"/>
  <c r="S2202" i="1"/>
  <c r="T2202" i="1"/>
  <c r="U2202" i="1"/>
  <c r="V2202" i="1"/>
  <c r="W2202" i="1"/>
  <c r="X2202" i="1"/>
  <c r="Y2202" i="1"/>
  <c r="Z2202" i="1"/>
  <c r="AA2202" i="1"/>
  <c r="P2203" i="1"/>
  <c r="Q2203" i="1"/>
  <c r="R2203" i="1"/>
  <c r="S2203" i="1"/>
  <c r="T2203" i="1"/>
  <c r="U2203" i="1"/>
  <c r="V2203" i="1"/>
  <c r="W2203" i="1"/>
  <c r="X2203" i="1"/>
  <c r="Y2203" i="1"/>
  <c r="Z2203" i="1"/>
  <c r="AA2203" i="1"/>
  <c r="P2204" i="1"/>
  <c r="Q2204" i="1"/>
  <c r="R2204" i="1"/>
  <c r="S2204" i="1"/>
  <c r="T2204" i="1"/>
  <c r="U2204" i="1"/>
  <c r="V2204" i="1"/>
  <c r="W2204" i="1"/>
  <c r="X2204" i="1"/>
  <c r="Y2204" i="1"/>
  <c r="Z2204" i="1"/>
  <c r="AA2204" i="1"/>
  <c r="P2205" i="1"/>
  <c r="Q2205" i="1"/>
  <c r="R2205" i="1"/>
  <c r="S2205" i="1"/>
  <c r="T2205" i="1"/>
  <c r="U2205" i="1"/>
  <c r="V2205" i="1"/>
  <c r="W2205" i="1"/>
  <c r="X2205" i="1"/>
  <c r="Y2205" i="1"/>
  <c r="Z2205" i="1"/>
  <c r="AA2205" i="1"/>
  <c r="P2206" i="1"/>
  <c r="Q2206" i="1"/>
  <c r="R2206" i="1"/>
  <c r="S2206" i="1"/>
  <c r="T2206" i="1"/>
  <c r="U2206" i="1"/>
  <c r="V2206" i="1"/>
  <c r="W2206" i="1"/>
  <c r="X2206" i="1"/>
  <c r="Y2206" i="1"/>
  <c r="Z2206" i="1"/>
  <c r="AA2206" i="1"/>
  <c r="P2207" i="1"/>
  <c r="Q2207" i="1"/>
  <c r="R2207" i="1"/>
  <c r="S2207" i="1"/>
  <c r="T2207" i="1"/>
  <c r="U2207" i="1"/>
  <c r="V2207" i="1"/>
  <c r="W2207" i="1"/>
  <c r="X2207" i="1"/>
  <c r="Y2207" i="1"/>
  <c r="Z2207" i="1"/>
  <c r="AA2207" i="1"/>
  <c r="P2208" i="1"/>
  <c r="Q2208" i="1"/>
  <c r="R2208" i="1"/>
  <c r="S2208" i="1"/>
  <c r="T2208" i="1"/>
  <c r="U2208" i="1"/>
  <c r="V2208" i="1"/>
  <c r="W2208" i="1"/>
  <c r="X2208" i="1"/>
  <c r="Y2208" i="1"/>
  <c r="Z2208" i="1"/>
  <c r="AA2208" i="1"/>
  <c r="P2209" i="1"/>
  <c r="Q2209" i="1"/>
  <c r="R2209" i="1"/>
  <c r="S2209" i="1"/>
  <c r="T2209" i="1"/>
  <c r="U2209" i="1"/>
  <c r="V2209" i="1"/>
  <c r="W2209" i="1"/>
  <c r="X2209" i="1"/>
  <c r="Y2209" i="1"/>
  <c r="Z2209" i="1"/>
  <c r="AA2209" i="1"/>
  <c r="P2210" i="1"/>
  <c r="Q2210" i="1"/>
  <c r="R2210" i="1"/>
  <c r="S2210" i="1"/>
  <c r="T2210" i="1"/>
  <c r="U2210" i="1"/>
  <c r="V2210" i="1"/>
  <c r="W2210" i="1"/>
  <c r="X2210" i="1"/>
  <c r="Y2210" i="1"/>
  <c r="Z2210" i="1"/>
  <c r="AA2210" i="1"/>
  <c r="P2211" i="1"/>
  <c r="Q2211" i="1"/>
  <c r="R2211" i="1"/>
  <c r="S2211" i="1"/>
  <c r="T2211" i="1"/>
  <c r="U2211" i="1"/>
  <c r="V2211" i="1"/>
  <c r="W2211" i="1"/>
  <c r="X2211" i="1"/>
  <c r="Y2211" i="1"/>
  <c r="Z2211" i="1"/>
  <c r="AA2211" i="1"/>
  <c r="P2212" i="1"/>
  <c r="Q2212" i="1"/>
  <c r="R2212" i="1"/>
  <c r="S2212" i="1"/>
  <c r="T2212" i="1"/>
  <c r="U2212" i="1"/>
  <c r="V2212" i="1"/>
  <c r="W2212" i="1"/>
  <c r="X2212" i="1"/>
  <c r="Y2212" i="1"/>
  <c r="Z2212" i="1"/>
  <c r="AA2212" i="1"/>
  <c r="P2213" i="1"/>
  <c r="Q2213" i="1"/>
  <c r="R2213" i="1"/>
  <c r="S2213" i="1"/>
  <c r="T2213" i="1"/>
  <c r="U2213" i="1"/>
  <c r="V2213" i="1"/>
  <c r="W2213" i="1"/>
  <c r="X2213" i="1"/>
  <c r="Y2213" i="1"/>
  <c r="Z2213" i="1"/>
  <c r="AA2213" i="1"/>
  <c r="P2214" i="1"/>
  <c r="Q2214" i="1"/>
  <c r="R2214" i="1"/>
  <c r="S2214" i="1"/>
  <c r="T2214" i="1"/>
  <c r="U2214" i="1"/>
  <c r="V2214" i="1"/>
  <c r="W2214" i="1"/>
  <c r="X2214" i="1"/>
  <c r="Y2214" i="1"/>
  <c r="Z2214" i="1"/>
  <c r="AA2214" i="1"/>
  <c r="P2215" i="1"/>
  <c r="Q2215" i="1"/>
  <c r="R2215" i="1"/>
  <c r="S2215" i="1"/>
  <c r="T2215" i="1"/>
  <c r="U2215" i="1"/>
  <c r="V2215" i="1"/>
  <c r="W2215" i="1"/>
  <c r="X2215" i="1"/>
  <c r="Y2215" i="1"/>
  <c r="Z2215" i="1"/>
  <c r="AA2215" i="1"/>
  <c r="P2216" i="1"/>
  <c r="Q2216" i="1"/>
  <c r="R2216" i="1"/>
  <c r="S2216" i="1"/>
  <c r="T2216" i="1"/>
  <c r="U2216" i="1"/>
  <c r="V2216" i="1"/>
  <c r="W2216" i="1"/>
  <c r="X2216" i="1"/>
  <c r="Y2216" i="1"/>
  <c r="Z2216" i="1"/>
  <c r="AA2216" i="1"/>
  <c r="P2217" i="1"/>
  <c r="Q2217" i="1"/>
  <c r="R2217" i="1"/>
  <c r="S2217" i="1"/>
  <c r="T2217" i="1"/>
  <c r="U2217" i="1"/>
  <c r="V2217" i="1"/>
  <c r="W2217" i="1"/>
  <c r="X2217" i="1"/>
  <c r="Y2217" i="1"/>
  <c r="Z2217" i="1"/>
  <c r="AA2217" i="1"/>
  <c r="P2218" i="1"/>
  <c r="Q2218" i="1"/>
  <c r="R2218" i="1"/>
  <c r="S2218" i="1"/>
  <c r="T2218" i="1"/>
  <c r="U2218" i="1"/>
  <c r="V2218" i="1"/>
  <c r="W2218" i="1"/>
  <c r="X2218" i="1"/>
  <c r="Y2218" i="1"/>
  <c r="Z2218" i="1"/>
  <c r="AA2218" i="1"/>
  <c r="P2219" i="1"/>
  <c r="Q2219" i="1"/>
  <c r="R2219" i="1"/>
  <c r="S2219" i="1"/>
  <c r="T2219" i="1"/>
  <c r="U2219" i="1"/>
  <c r="V2219" i="1"/>
  <c r="W2219" i="1"/>
  <c r="X2219" i="1"/>
  <c r="Y2219" i="1"/>
  <c r="Z2219" i="1"/>
  <c r="AA2219" i="1"/>
  <c r="P2220" i="1"/>
  <c r="Q2220" i="1"/>
  <c r="R2220" i="1"/>
  <c r="S2220" i="1"/>
  <c r="T2220" i="1"/>
  <c r="U2220" i="1"/>
  <c r="V2220" i="1"/>
  <c r="W2220" i="1"/>
  <c r="X2220" i="1"/>
  <c r="Y2220" i="1"/>
  <c r="Z2220" i="1"/>
  <c r="AA2220" i="1"/>
  <c r="P2221" i="1"/>
  <c r="Q2221" i="1"/>
  <c r="R2221" i="1"/>
  <c r="S2221" i="1"/>
  <c r="T2221" i="1"/>
  <c r="U2221" i="1"/>
  <c r="V2221" i="1"/>
  <c r="W2221" i="1"/>
  <c r="X2221" i="1"/>
  <c r="Y2221" i="1"/>
  <c r="Z2221" i="1"/>
  <c r="AA2221" i="1"/>
  <c r="P2222" i="1"/>
  <c r="Q2222" i="1"/>
  <c r="R2222" i="1"/>
  <c r="S2222" i="1"/>
  <c r="T2222" i="1"/>
  <c r="U2222" i="1"/>
  <c r="V2222" i="1"/>
  <c r="W2222" i="1"/>
  <c r="X2222" i="1"/>
  <c r="Y2222" i="1"/>
  <c r="Z2222" i="1"/>
  <c r="AA2222" i="1"/>
  <c r="P2223" i="1"/>
  <c r="Q2223" i="1"/>
  <c r="R2223" i="1"/>
  <c r="S2223" i="1"/>
  <c r="T2223" i="1"/>
  <c r="U2223" i="1"/>
  <c r="V2223" i="1"/>
  <c r="W2223" i="1"/>
  <c r="X2223" i="1"/>
  <c r="Y2223" i="1"/>
  <c r="Z2223" i="1"/>
  <c r="AA2223" i="1"/>
  <c r="P2224" i="1"/>
  <c r="Q2224" i="1"/>
  <c r="R2224" i="1"/>
  <c r="S2224" i="1"/>
  <c r="T2224" i="1"/>
  <c r="U2224" i="1"/>
  <c r="V2224" i="1"/>
  <c r="W2224" i="1"/>
  <c r="X2224" i="1"/>
  <c r="Y2224" i="1"/>
  <c r="Z2224" i="1"/>
  <c r="AA2224" i="1"/>
  <c r="P2225" i="1"/>
  <c r="Q2225" i="1"/>
  <c r="R2225" i="1"/>
  <c r="S2225" i="1"/>
  <c r="T2225" i="1"/>
  <c r="U2225" i="1"/>
  <c r="V2225" i="1"/>
  <c r="W2225" i="1"/>
  <c r="X2225" i="1"/>
  <c r="Y2225" i="1"/>
  <c r="Z2225" i="1"/>
  <c r="AA2225" i="1"/>
  <c r="P2226" i="1"/>
  <c r="Q2226" i="1"/>
  <c r="R2226" i="1"/>
  <c r="S2226" i="1"/>
  <c r="T2226" i="1"/>
  <c r="U2226" i="1"/>
  <c r="V2226" i="1"/>
  <c r="W2226" i="1"/>
  <c r="X2226" i="1"/>
  <c r="Y2226" i="1"/>
  <c r="Z2226" i="1"/>
  <c r="AA2226" i="1"/>
  <c r="P2227" i="1"/>
  <c r="Q2227" i="1"/>
  <c r="R2227" i="1"/>
  <c r="S2227" i="1"/>
  <c r="T2227" i="1"/>
  <c r="U2227" i="1"/>
  <c r="V2227" i="1"/>
  <c r="W2227" i="1"/>
  <c r="X2227" i="1"/>
  <c r="Y2227" i="1"/>
  <c r="Z2227" i="1"/>
  <c r="AA2227" i="1"/>
  <c r="P2228" i="1"/>
  <c r="Q2228" i="1"/>
  <c r="R2228" i="1"/>
  <c r="S2228" i="1"/>
  <c r="T2228" i="1"/>
  <c r="U2228" i="1"/>
  <c r="V2228" i="1"/>
  <c r="W2228" i="1"/>
  <c r="X2228" i="1"/>
  <c r="Y2228" i="1"/>
  <c r="Z2228" i="1"/>
  <c r="AA2228" i="1"/>
  <c r="P2229" i="1"/>
  <c r="Q2229" i="1"/>
  <c r="R2229" i="1"/>
  <c r="S2229" i="1"/>
  <c r="T2229" i="1"/>
  <c r="U2229" i="1"/>
  <c r="V2229" i="1"/>
  <c r="W2229" i="1"/>
  <c r="X2229" i="1"/>
  <c r="Y2229" i="1"/>
  <c r="Z2229" i="1"/>
  <c r="AA2229" i="1"/>
  <c r="P2230" i="1"/>
  <c r="Q2230" i="1"/>
  <c r="R2230" i="1"/>
  <c r="S2230" i="1"/>
  <c r="T2230" i="1"/>
  <c r="U2230" i="1"/>
  <c r="V2230" i="1"/>
  <c r="W2230" i="1"/>
  <c r="X2230" i="1"/>
  <c r="Y2230" i="1"/>
  <c r="Z2230" i="1"/>
  <c r="AA2230" i="1"/>
  <c r="P2231" i="1"/>
  <c r="Q2231" i="1"/>
  <c r="R2231" i="1"/>
  <c r="S2231" i="1"/>
  <c r="T2231" i="1"/>
  <c r="U2231" i="1"/>
  <c r="V2231" i="1"/>
  <c r="W2231" i="1"/>
  <c r="X2231" i="1"/>
  <c r="Y2231" i="1"/>
  <c r="Z2231" i="1"/>
  <c r="AA2231" i="1"/>
  <c r="P2232" i="1"/>
  <c r="Q2232" i="1"/>
  <c r="R2232" i="1"/>
  <c r="S2232" i="1"/>
  <c r="T2232" i="1"/>
  <c r="U2232" i="1"/>
  <c r="V2232" i="1"/>
  <c r="W2232" i="1"/>
  <c r="X2232" i="1"/>
  <c r="Y2232" i="1"/>
  <c r="Z2232" i="1"/>
  <c r="AA2232" i="1"/>
  <c r="P2233" i="1"/>
  <c r="Q2233" i="1"/>
  <c r="R2233" i="1"/>
  <c r="S2233" i="1"/>
  <c r="T2233" i="1"/>
  <c r="U2233" i="1"/>
  <c r="V2233" i="1"/>
  <c r="W2233" i="1"/>
  <c r="X2233" i="1"/>
  <c r="Y2233" i="1"/>
  <c r="Z2233" i="1"/>
  <c r="AA2233" i="1"/>
  <c r="P2234" i="1"/>
  <c r="Q2234" i="1"/>
  <c r="R2234" i="1"/>
  <c r="S2234" i="1"/>
  <c r="T2234" i="1"/>
  <c r="U2234" i="1"/>
  <c r="V2234" i="1"/>
  <c r="W2234" i="1"/>
  <c r="X2234" i="1"/>
  <c r="Y2234" i="1"/>
  <c r="Z2234" i="1"/>
  <c r="AA2234" i="1"/>
  <c r="P2235" i="1"/>
  <c r="Q2235" i="1"/>
  <c r="R2235" i="1"/>
  <c r="S2235" i="1"/>
  <c r="T2235" i="1"/>
  <c r="U2235" i="1"/>
  <c r="V2235" i="1"/>
  <c r="W2235" i="1"/>
  <c r="X2235" i="1"/>
  <c r="Y2235" i="1"/>
  <c r="Z2235" i="1"/>
  <c r="AA2235" i="1"/>
  <c r="P2236" i="1"/>
  <c r="Q2236" i="1"/>
  <c r="R2236" i="1"/>
  <c r="S2236" i="1"/>
  <c r="T2236" i="1"/>
  <c r="U2236" i="1"/>
  <c r="V2236" i="1"/>
  <c r="W2236" i="1"/>
  <c r="X2236" i="1"/>
  <c r="Y2236" i="1"/>
  <c r="Z2236" i="1"/>
  <c r="AA2236" i="1"/>
  <c r="P2237" i="1"/>
  <c r="Q2237" i="1"/>
  <c r="R2237" i="1"/>
  <c r="S2237" i="1"/>
  <c r="T2237" i="1"/>
  <c r="U2237" i="1"/>
  <c r="V2237" i="1"/>
  <c r="W2237" i="1"/>
  <c r="X2237" i="1"/>
  <c r="Y2237" i="1"/>
  <c r="Z2237" i="1"/>
  <c r="AA2237" i="1"/>
  <c r="P2238" i="1"/>
  <c r="Q2238" i="1"/>
  <c r="R2238" i="1"/>
  <c r="S2238" i="1"/>
  <c r="T2238" i="1"/>
  <c r="U2238" i="1"/>
  <c r="V2238" i="1"/>
  <c r="W2238" i="1"/>
  <c r="X2238" i="1"/>
  <c r="Y2238" i="1"/>
  <c r="Z2238" i="1"/>
  <c r="AA2238" i="1"/>
  <c r="P2239" i="1"/>
  <c r="Q2239" i="1"/>
  <c r="R2239" i="1"/>
  <c r="S2239" i="1"/>
  <c r="T2239" i="1"/>
  <c r="U2239" i="1"/>
  <c r="V2239" i="1"/>
  <c r="W2239" i="1"/>
  <c r="X2239" i="1"/>
  <c r="Y2239" i="1"/>
  <c r="Z2239" i="1"/>
  <c r="AA2239" i="1"/>
  <c r="P2240" i="1"/>
  <c r="Q2240" i="1"/>
  <c r="R2240" i="1"/>
  <c r="S2240" i="1"/>
  <c r="T2240" i="1"/>
  <c r="U2240" i="1"/>
  <c r="V2240" i="1"/>
  <c r="W2240" i="1"/>
  <c r="X2240" i="1"/>
  <c r="Y2240" i="1"/>
  <c r="Z2240" i="1"/>
  <c r="AA2240" i="1"/>
  <c r="P2241" i="1"/>
  <c r="Q2241" i="1"/>
  <c r="R2241" i="1"/>
  <c r="S2241" i="1"/>
  <c r="T2241" i="1"/>
  <c r="U2241" i="1"/>
  <c r="V2241" i="1"/>
  <c r="W2241" i="1"/>
  <c r="X2241" i="1"/>
  <c r="Y2241" i="1"/>
  <c r="Z2241" i="1"/>
  <c r="AA2241" i="1"/>
  <c r="P2242" i="1"/>
  <c r="Q2242" i="1"/>
  <c r="R2242" i="1"/>
  <c r="S2242" i="1"/>
  <c r="T2242" i="1"/>
  <c r="U2242" i="1"/>
  <c r="V2242" i="1"/>
  <c r="W2242" i="1"/>
  <c r="X2242" i="1"/>
  <c r="Y2242" i="1"/>
  <c r="Z2242" i="1"/>
  <c r="AA2242" i="1"/>
  <c r="P2243" i="1"/>
  <c r="Q2243" i="1"/>
  <c r="R2243" i="1"/>
  <c r="S2243" i="1"/>
  <c r="T2243" i="1"/>
  <c r="U2243" i="1"/>
  <c r="V2243" i="1"/>
  <c r="W2243" i="1"/>
  <c r="X2243" i="1"/>
  <c r="Y2243" i="1"/>
  <c r="Z2243" i="1"/>
  <c r="AA2243" i="1"/>
  <c r="P2244" i="1"/>
  <c r="Q2244" i="1"/>
  <c r="R2244" i="1"/>
  <c r="S2244" i="1"/>
  <c r="T2244" i="1"/>
  <c r="U2244" i="1"/>
  <c r="V2244" i="1"/>
  <c r="W2244" i="1"/>
  <c r="X2244" i="1"/>
  <c r="Y2244" i="1"/>
  <c r="Z2244" i="1"/>
  <c r="AA2244" i="1"/>
  <c r="P2245" i="1"/>
  <c r="Q2245" i="1"/>
  <c r="R2245" i="1"/>
  <c r="S2245" i="1"/>
  <c r="T2245" i="1"/>
  <c r="U2245" i="1"/>
  <c r="V2245" i="1"/>
  <c r="W2245" i="1"/>
  <c r="X2245" i="1"/>
  <c r="Y2245" i="1"/>
  <c r="Z2245" i="1"/>
  <c r="AA2245" i="1"/>
  <c r="P2246" i="1"/>
  <c r="Q2246" i="1"/>
  <c r="R2246" i="1"/>
  <c r="S2246" i="1"/>
  <c r="T2246" i="1"/>
  <c r="U2246" i="1"/>
  <c r="V2246" i="1"/>
  <c r="W2246" i="1"/>
  <c r="X2246" i="1"/>
  <c r="Y2246" i="1"/>
  <c r="Z2246" i="1"/>
  <c r="AA2246" i="1"/>
  <c r="P2247" i="1"/>
  <c r="Q2247" i="1"/>
  <c r="R2247" i="1"/>
  <c r="S2247" i="1"/>
  <c r="T2247" i="1"/>
  <c r="U2247" i="1"/>
  <c r="V2247" i="1"/>
  <c r="W2247" i="1"/>
  <c r="X2247" i="1"/>
  <c r="Y2247" i="1"/>
  <c r="Z2247" i="1"/>
  <c r="AA2247" i="1"/>
  <c r="P2248" i="1"/>
  <c r="Q2248" i="1"/>
  <c r="R2248" i="1"/>
  <c r="S2248" i="1"/>
  <c r="T2248" i="1"/>
  <c r="U2248" i="1"/>
  <c r="V2248" i="1"/>
  <c r="W2248" i="1"/>
  <c r="X2248" i="1"/>
  <c r="Y2248" i="1"/>
  <c r="Z2248" i="1"/>
  <c r="AA2248" i="1"/>
  <c r="P2249" i="1"/>
  <c r="Q2249" i="1"/>
  <c r="R2249" i="1"/>
  <c r="S2249" i="1"/>
  <c r="T2249" i="1"/>
  <c r="U2249" i="1"/>
  <c r="V2249" i="1"/>
  <c r="W2249" i="1"/>
  <c r="X2249" i="1"/>
  <c r="Y2249" i="1"/>
  <c r="Z2249" i="1"/>
  <c r="AA2249" i="1"/>
  <c r="P2250" i="1"/>
  <c r="Q2250" i="1"/>
  <c r="R2250" i="1"/>
  <c r="S2250" i="1"/>
  <c r="T2250" i="1"/>
  <c r="U2250" i="1"/>
  <c r="V2250" i="1"/>
  <c r="W2250" i="1"/>
  <c r="X2250" i="1"/>
  <c r="Y2250" i="1"/>
  <c r="Z2250" i="1"/>
  <c r="AA2250" i="1"/>
  <c r="P2251" i="1"/>
  <c r="Q2251" i="1"/>
  <c r="R2251" i="1"/>
  <c r="S2251" i="1"/>
  <c r="T2251" i="1"/>
  <c r="U2251" i="1"/>
  <c r="V2251" i="1"/>
  <c r="W2251" i="1"/>
  <c r="X2251" i="1"/>
  <c r="Y2251" i="1"/>
  <c r="Z2251" i="1"/>
  <c r="AA2251" i="1"/>
  <c r="P2252" i="1"/>
  <c r="Q2252" i="1"/>
  <c r="R2252" i="1"/>
  <c r="S2252" i="1"/>
  <c r="T2252" i="1"/>
  <c r="U2252" i="1"/>
  <c r="V2252" i="1"/>
  <c r="W2252" i="1"/>
  <c r="X2252" i="1"/>
  <c r="Y2252" i="1"/>
  <c r="Z2252" i="1"/>
  <c r="AA2252" i="1"/>
  <c r="P2253" i="1"/>
  <c r="Q2253" i="1"/>
  <c r="R2253" i="1"/>
  <c r="S2253" i="1"/>
  <c r="T2253" i="1"/>
  <c r="U2253" i="1"/>
  <c r="V2253" i="1"/>
  <c r="W2253" i="1"/>
  <c r="X2253" i="1"/>
  <c r="Y2253" i="1"/>
  <c r="Z2253" i="1"/>
  <c r="AA2253" i="1"/>
  <c r="P2254" i="1"/>
  <c r="Q2254" i="1"/>
  <c r="R2254" i="1"/>
  <c r="S2254" i="1"/>
  <c r="T2254" i="1"/>
  <c r="U2254" i="1"/>
  <c r="V2254" i="1"/>
  <c r="W2254" i="1"/>
  <c r="X2254" i="1"/>
  <c r="Y2254" i="1"/>
  <c r="Z2254" i="1"/>
  <c r="AA2254" i="1"/>
  <c r="P2255" i="1"/>
  <c r="Q2255" i="1"/>
  <c r="R2255" i="1"/>
  <c r="S2255" i="1"/>
  <c r="T2255" i="1"/>
  <c r="U2255" i="1"/>
  <c r="V2255" i="1"/>
  <c r="W2255" i="1"/>
  <c r="X2255" i="1"/>
  <c r="Y2255" i="1"/>
  <c r="Z2255" i="1"/>
  <c r="AA2255" i="1"/>
  <c r="P2256" i="1"/>
  <c r="Q2256" i="1"/>
  <c r="R2256" i="1"/>
  <c r="S2256" i="1"/>
  <c r="T2256" i="1"/>
  <c r="U2256" i="1"/>
  <c r="V2256" i="1"/>
  <c r="W2256" i="1"/>
  <c r="X2256" i="1"/>
  <c r="Y2256" i="1"/>
  <c r="Z2256" i="1"/>
  <c r="AA2256" i="1"/>
  <c r="P2257" i="1"/>
  <c r="Q2257" i="1"/>
  <c r="R2257" i="1"/>
  <c r="S2257" i="1"/>
  <c r="T2257" i="1"/>
  <c r="U2257" i="1"/>
  <c r="V2257" i="1"/>
  <c r="W2257" i="1"/>
  <c r="X2257" i="1"/>
  <c r="Y2257" i="1"/>
  <c r="Z2257" i="1"/>
  <c r="AA2257" i="1"/>
  <c r="P2258" i="1"/>
  <c r="Q2258" i="1"/>
  <c r="R2258" i="1"/>
  <c r="S2258" i="1"/>
  <c r="T2258" i="1"/>
  <c r="U2258" i="1"/>
  <c r="V2258" i="1"/>
  <c r="W2258" i="1"/>
  <c r="X2258" i="1"/>
  <c r="Y2258" i="1"/>
  <c r="Z2258" i="1"/>
  <c r="AA2258" i="1"/>
  <c r="P2259" i="1"/>
  <c r="Q2259" i="1"/>
  <c r="R2259" i="1"/>
  <c r="S2259" i="1"/>
  <c r="T2259" i="1"/>
  <c r="U2259" i="1"/>
  <c r="V2259" i="1"/>
  <c r="W2259" i="1"/>
  <c r="X2259" i="1"/>
  <c r="Y2259" i="1"/>
  <c r="Z2259" i="1"/>
  <c r="AA2259" i="1"/>
  <c r="P2260" i="1"/>
  <c r="Q2260" i="1"/>
  <c r="R2260" i="1"/>
  <c r="S2260" i="1"/>
  <c r="T2260" i="1"/>
  <c r="U2260" i="1"/>
  <c r="V2260" i="1"/>
  <c r="W2260" i="1"/>
  <c r="X2260" i="1"/>
  <c r="Y2260" i="1"/>
  <c r="Z2260" i="1"/>
  <c r="AA2260" i="1"/>
  <c r="P2261" i="1"/>
  <c r="Q2261" i="1"/>
  <c r="R2261" i="1"/>
  <c r="S2261" i="1"/>
  <c r="T2261" i="1"/>
  <c r="U2261" i="1"/>
  <c r="V2261" i="1"/>
  <c r="W2261" i="1"/>
  <c r="X2261" i="1"/>
  <c r="Y2261" i="1"/>
  <c r="Z2261" i="1"/>
  <c r="AA2261" i="1"/>
  <c r="P2262" i="1"/>
  <c r="Q2262" i="1"/>
  <c r="R2262" i="1"/>
  <c r="S2262" i="1"/>
  <c r="T2262" i="1"/>
  <c r="U2262" i="1"/>
  <c r="V2262" i="1"/>
  <c r="W2262" i="1"/>
  <c r="X2262" i="1"/>
  <c r="Y2262" i="1"/>
  <c r="Z2262" i="1"/>
  <c r="AA2262" i="1"/>
  <c r="P2263" i="1"/>
  <c r="Q2263" i="1"/>
  <c r="R2263" i="1"/>
  <c r="S2263" i="1"/>
  <c r="T2263" i="1"/>
  <c r="U2263" i="1"/>
  <c r="V2263" i="1"/>
  <c r="W2263" i="1"/>
  <c r="X2263" i="1"/>
  <c r="Y2263" i="1"/>
  <c r="Z2263" i="1"/>
  <c r="AA2263" i="1"/>
  <c r="P2264" i="1"/>
  <c r="Q2264" i="1"/>
  <c r="R2264" i="1"/>
  <c r="S2264" i="1"/>
  <c r="T2264" i="1"/>
  <c r="U2264" i="1"/>
  <c r="V2264" i="1"/>
  <c r="W2264" i="1"/>
  <c r="X2264" i="1"/>
  <c r="Y2264" i="1"/>
  <c r="Z2264" i="1"/>
  <c r="AA2264" i="1"/>
  <c r="P2265" i="1"/>
  <c r="Q2265" i="1"/>
  <c r="R2265" i="1"/>
  <c r="S2265" i="1"/>
  <c r="T2265" i="1"/>
  <c r="U2265" i="1"/>
  <c r="V2265" i="1"/>
  <c r="W2265" i="1"/>
  <c r="X2265" i="1"/>
  <c r="Y2265" i="1"/>
  <c r="Z2265" i="1"/>
  <c r="AA2265" i="1"/>
  <c r="P2266" i="1"/>
  <c r="Q2266" i="1"/>
  <c r="R2266" i="1"/>
  <c r="S2266" i="1"/>
  <c r="T2266" i="1"/>
  <c r="U2266" i="1"/>
  <c r="V2266" i="1"/>
  <c r="W2266" i="1"/>
  <c r="X2266" i="1"/>
  <c r="Y2266" i="1"/>
  <c r="Z2266" i="1"/>
  <c r="AA2266" i="1"/>
  <c r="P2267" i="1"/>
  <c r="Q2267" i="1"/>
  <c r="R2267" i="1"/>
  <c r="S2267" i="1"/>
  <c r="T2267" i="1"/>
  <c r="U2267" i="1"/>
  <c r="V2267" i="1"/>
  <c r="W2267" i="1"/>
  <c r="X2267" i="1"/>
  <c r="Y2267" i="1"/>
  <c r="Z2267" i="1"/>
  <c r="AA2267" i="1"/>
  <c r="P2268" i="1"/>
  <c r="Q2268" i="1"/>
  <c r="R2268" i="1"/>
  <c r="S2268" i="1"/>
  <c r="T2268" i="1"/>
  <c r="U2268" i="1"/>
  <c r="V2268" i="1"/>
  <c r="W2268" i="1"/>
  <c r="X2268" i="1"/>
  <c r="Y2268" i="1"/>
  <c r="Z2268" i="1"/>
  <c r="AA2268" i="1"/>
  <c r="P2269" i="1"/>
  <c r="Q2269" i="1"/>
  <c r="R2269" i="1"/>
  <c r="S2269" i="1"/>
  <c r="T2269" i="1"/>
  <c r="U2269" i="1"/>
  <c r="V2269" i="1"/>
  <c r="W2269" i="1"/>
  <c r="X2269" i="1"/>
  <c r="Y2269" i="1"/>
  <c r="Z2269" i="1"/>
  <c r="AA2269" i="1"/>
  <c r="P2270" i="1"/>
  <c r="Q2270" i="1"/>
  <c r="R2270" i="1"/>
  <c r="S2270" i="1"/>
  <c r="T2270" i="1"/>
  <c r="U2270" i="1"/>
  <c r="V2270" i="1"/>
  <c r="W2270" i="1"/>
  <c r="X2270" i="1"/>
  <c r="Y2270" i="1"/>
  <c r="Z2270" i="1"/>
  <c r="AA2270" i="1"/>
  <c r="P2271" i="1"/>
  <c r="Q2271" i="1"/>
  <c r="R2271" i="1"/>
  <c r="S2271" i="1"/>
  <c r="T2271" i="1"/>
  <c r="U2271" i="1"/>
  <c r="V2271" i="1"/>
  <c r="W2271" i="1"/>
  <c r="X2271" i="1"/>
  <c r="Y2271" i="1"/>
  <c r="Z2271" i="1"/>
  <c r="AA2271" i="1"/>
  <c r="P2272" i="1"/>
  <c r="Q2272" i="1"/>
  <c r="R2272" i="1"/>
  <c r="S2272" i="1"/>
  <c r="T2272" i="1"/>
  <c r="U2272" i="1"/>
  <c r="V2272" i="1"/>
  <c r="W2272" i="1"/>
  <c r="X2272" i="1"/>
  <c r="Y2272" i="1"/>
  <c r="Z2272" i="1"/>
  <c r="AA2272" i="1"/>
  <c r="P2273" i="1"/>
  <c r="Q2273" i="1"/>
  <c r="R2273" i="1"/>
  <c r="S2273" i="1"/>
  <c r="T2273" i="1"/>
  <c r="U2273" i="1"/>
  <c r="V2273" i="1"/>
  <c r="W2273" i="1"/>
  <c r="X2273" i="1"/>
  <c r="Y2273" i="1"/>
  <c r="Z2273" i="1"/>
  <c r="AA2273" i="1"/>
  <c r="P2274" i="1"/>
  <c r="Q2274" i="1"/>
  <c r="R2274" i="1"/>
  <c r="S2274" i="1"/>
  <c r="T2274" i="1"/>
  <c r="U2274" i="1"/>
  <c r="V2274" i="1"/>
  <c r="W2274" i="1"/>
  <c r="X2274" i="1"/>
  <c r="Y2274" i="1"/>
  <c r="Z2274" i="1"/>
  <c r="AA2274" i="1"/>
  <c r="P2275" i="1"/>
  <c r="Q2275" i="1"/>
  <c r="R2275" i="1"/>
  <c r="S2275" i="1"/>
  <c r="T2275" i="1"/>
  <c r="U2275" i="1"/>
  <c r="V2275" i="1"/>
  <c r="W2275" i="1"/>
  <c r="X2275" i="1"/>
  <c r="Y2275" i="1"/>
  <c r="Z2275" i="1"/>
  <c r="AA2275" i="1"/>
  <c r="P2276" i="1"/>
  <c r="Q2276" i="1"/>
  <c r="R2276" i="1"/>
  <c r="S2276" i="1"/>
  <c r="T2276" i="1"/>
  <c r="U2276" i="1"/>
  <c r="V2276" i="1"/>
  <c r="W2276" i="1"/>
  <c r="X2276" i="1"/>
  <c r="Y2276" i="1"/>
  <c r="Z2276" i="1"/>
  <c r="AA2276" i="1"/>
  <c r="P2277" i="1"/>
  <c r="Q2277" i="1"/>
  <c r="R2277" i="1"/>
  <c r="S2277" i="1"/>
  <c r="T2277" i="1"/>
  <c r="U2277" i="1"/>
  <c r="V2277" i="1"/>
  <c r="W2277" i="1"/>
  <c r="X2277" i="1"/>
  <c r="Y2277" i="1"/>
  <c r="Z2277" i="1"/>
  <c r="AA2277" i="1"/>
  <c r="P2278" i="1"/>
  <c r="Q2278" i="1"/>
  <c r="R2278" i="1"/>
  <c r="S2278" i="1"/>
  <c r="T2278" i="1"/>
  <c r="U2278" i="1"/>
  <c r="V2278" i="1"/>
  <c r="W2278" i="1"/>
  <c r="X2278" i="1"/>
  <c r="Y2278" i="1"/>
  <c r="Z2278" i="1"/>
  <c r="AA2278" i="1"/>
  <c r="P2279" i="1"/>
  <c r="Q2279" i="1"/>
  <c r="R2279" i="1"/>
  <c r="S2279" i="1"/>
  <c r="T2279" i="1"/>
  <c r="U2279" i="1"/>
  <c r="V2279" i="1"/>
  <c r="W2279" i="1"/>
  <c r="X2279" i="1"/>
  <c r="Y2279" i="1"/>
  <c r="Z2279" i="1"/>
  <c r="AA2279" i="1"/>
  <c r="P2280" i="1"/>
  <c r="Q2280" i="1"/>
  <c r="R2280" i="1"/>
  <c r="S2280" i="1"/>
  <c r="T2280" i="1"/>
  <c r="U2280" i="1"/>
  <c r="V2280" i="1"/>
  <c r="W2280" i="1"/>
  <c r="X2280" i="1"/>
  <c r="Y2280" i="1"/>
  <c r="Z2280" i="1"/>
  <c r="AA2280" i="1"/>
  <c r="P2281" i="1"/>
  <c r="Q2281" i="1"/>
  <c r="R2281" i="1"/>
  <c r="S2281" i="1"/>
  <c r="T2281" i="1"/>
  <c r="U2281" i="1"/>
  <c r="V2281" i="1"/>
  <c r="W2281" i="1"/>
  <c r="X2281" i="1"/>
  <c r="Y2281" i="1"/>
  <c r="Z2281" i="1"/>
  <c r="AA2281" i="1"/>
  <c r="P2282" i="1"/>
  <c r="Q2282" i="1"/>
  <c r="R2282" i="1"/>
  <c r="S2282" i="1"/>
  <c r="T2282" i="1"/>
  <c r="U2282" i="1"/>
  <c r="V2282" i="1"/>
  <c r="W2282" i="1"/>
  <c r="X2282" i="1"/>
  <c r="Y2282" i="1"/>
  <c r="Z2282" i="1"/>
  <c r="AA2282" i="1"/>
  <c r="P2283" i="1"/>
  <c r="Q2283" i="1"/>
  <c r="R2283" i="1"/>
  <c r="S2283" i="1"/>
  <c r="T2283" i="1"/>
  <c r="U2283" i="1"/>
  <c r="V2283" i="1"/>
  <c r="W2283" i="1"/>
  <c r="X2283" i="1"/>
  <c r="Y2283" i="1"/>
  <c r="Z2283" i="1"/>
  <c r="AA2283" i="1"/>
  <c r="P2284" i="1"/>
  <c r="Q2284" i="1"/>
  <c r="R2284" i="1"/>
  <c r="S2284" i="1"/>
  <c r="T2284" i="1"/>
  <c r="U2284" i="1"/>
  <c r="V2284" i="1"/>
  <c r="W2284" i="1"/>
  <c r="X2284" i="1"/>
  <c r="Y2284" i="1"/>
  <c r="Z2284" i="1"/>
  <c r="AA2284" i="1"/>
  <c r="P2285" i="1"/>
  <c r="Q2285" i="1"/>
  <c r="R2285" i="1"/>
  <c r="S2285" i="1"/>
  <c r="T2285" i="1"/>
  <c r="U2285" i="1"/>
  <c r="V2285" i="1"/>
  <c r="W2285" i="1"/>
  <c r="X2285" i="1"/>
  <c r="Y2285" i="1"/>
  <c r="Z2285" i="1"/>
  <c r="AA2285" i="1"/>
  <c r="P2286" i="1"/>
  <c r="Q2286" i="1"/>
  <c r="R2286" i="1"/>
  <c r="S2286" i="1"/>
  <c r="T2286" i="1"/>
  <c r="U2286" i="1"/>
  <c r="V2286" i="1"/>
  <c r="W2286" i="1"/>
  <c r="X2286" i="1"/>
  <c r="Y2286" i="1"/>
  <c r="Z2286" i="1"/>
  <c r="AA2286" i="1"/>
  <c r="P2287" i="1"/>
  <c r="Q2287" i="1"/>
  <c r="R2287" i="1"/>
  <c r="S2287" i="1"/>
  <c r="T2287" i="1"/>
  <c r="U2287" i="1"/>
  <c r="V2287" i="1"/>
  <c r="W2287" i="1"/>
  <c r="X2287" i="1"/>
  <c r="Y2287" i="1"/>
  <c r="Z2287" i="1"/>
  <c r="AA2287" i="1"/>
  <c r="P2288" i="1"/>
  <c r="Q2288" i="1"/>
  <c r="R2288" i="1"/>
  <c r="S2288" i="1"/>
  <c r="T2288" i="1"/>
  <c r="U2288" i="1"/>
  <c r="V2288" i="1"/>
  <c r="W2288" i="1"/>
  <c r="X2288" i="1"/>
  <c r="Y2288" i="1"/>
  <c r="Z2288" i="1"/>
  <c r="AA2288" i="1"/>
  <c r="P2289" i="1"/>
  <c r="Q2289" i="1"/>
  <c r="R2289" i="1"/>
  <c r="S2289" i="1"/>
  <c r="T2289" i="1"/>
  <c r="U2289" i="1"/>
  <c r="V2289" i="1"/>
  <c r="W2289" i="1"/>
  <c r="X2289" i="1"/>
  <c r="Y2289" i="1"/>
  <c r="Z2289" i="1"/>
  <c r="AA2289" i="1"/>
  <c r="P2290" i="1"/>
  <c r="Q2290" i="1"/>
  <c r="R2290" i="1"/>
  <c r="S2290" i="1"/>
  <c r="T2290" i="1"/>
  <c r="U2290" i="1"/>
  <c r="V2290" i="1"/>
  <c r="W2290" i="1"/>
  <c r="X2290" i="1"/>
  <c r="Y2290" i="1"/>
  <c r="Z2290" i="1"/>
  <c r="AA2290" i="1"/>
  <c r="P2291" i="1"/>
  <c r="Q2291" i="1"/>
  <c r="R2291" i="1"/>
  <c r="S2291" i="1"/>
  <c r="T2291" i="1"/>
  <c r="U2291" i="1"/>
  <c r="V2291" i="1"/>
  <c r="W2291" i="1"/>
  <c r="X2291" i="1"/>
  <c r="Y2291" i="1"/>
  <c r="Z2291" i="1"/>
  <c r="AA2291" i="1"/>
  <c r="P2292" i="1"/>
  <c r="Q2292" i="1"/>
  <c r="R2292" i="1"/>
  <c r="S2292" i="1"/>
  <c r="T2292" i="1"/>
  <c r="U2292" i="1"/>
  <c r="V2292" i="1"/>
  <c r="W2292" i="1"/>
  <c r="X2292" i="1"/>
  <c r="Y2292" i="1"/>
  <c r="Z2292" i="1"/>
  <c r="AA2292" i="1"/>
  <c r="P2293" i="1"/>
  <c r="Q2293" i="1"/>
  <c r="R2293" i="1"/>
  <c r="S2293" i="1"/>
  <c r="T2293" i="1"/>
  <c r="U2293" i="1"/>
  <c r="V2293" i="1"/>
  <c r="W2293" i="1"/>
  <c r="X2293" i="1"/>
  <c r="Y2293" i="1"/>
  <c r="Z2293" i="1"/>
  <c r="AA2293" i="1"/>
  <c r="P2294" i="1"/>
  <c r="Q2294" i="1"/>
  <c r="R2294" i="1"/>
  <c r="S2294" i="1"/>
  <c r="T2294" i="1"/>
  <c r="U2294" i="1"/>
  <c r="V2294" i="1"/>
  <c r="W2294" i="1"/>
  <c r="X2294" i="1"/>
  <c r="Y2294" i="1"/>
  <c r="Z2294" i="1"/>
  <c r="AA2294" i="1"/>
  <c r="P2295" i="1"/>
  <c r="Q2295" i="1"/>
  <c r="R2295" i="1"/>
  <c r="S2295" i="1"/>
  <c r="T2295" i="1"/>
  <c r="U2295" i="1"/>
  <c r="V2295" i="1"/>
  <c r="W2295" i="1"/>
  <c r="X2295" i="1"/>
  <c r="Y2295" i="1"/>
  <c r="Z2295" i="1"/>
  <c r="AA2295" i="1"/>
  <c r="P2296" i="1"/>
  <c r="Q2296" i="1"/>
  <c r="R2296" i="1"/>
  <c r="S2296" i="1"/>
  <c r="T2296" i="1"/>
  <c r="U2296" i="1"/>
  <c r="V2296" i="1"/>
  <c r="W2296" i="1"/>
  <c r="X2296" i="1"/>
  <c r="Y2296" i="1"/>
  <c r="Z2296" i="1"/>
  <c r="AA2296" i="1"/>
  <c r="P2297" i="1"/>
  <c r="Q2297" i="1"/>
  <c r="R2297" i="1"/>
  <c r="S2297" i="1"/>
  <c r="T2297" i="1"/>
  <c r="U2297" i="1"/>
  <c r="V2297" i="1"/>
  <c r="W2297" i="1"/>
  <c r="X2297" i="1"/>
  <c r="Y2297" i="1"/>
  <c r="Z2297" i="1"/>
  <c r="AA2297" i="1"/>
  <c r="P2298" i="1"/>
  <c r="Q2298" i="1"/>
  <c r="R2298" i="1"/>
  <c r="S2298" i="1"/>
  <c r="T2298" i="1"/>
  <c r="U2298" i="1"/>
  <c r="V2298" i="1"/>
  <c r="W2298" i="1"/>
  <c r="X2298" i="1"/>
  <c r="Y2298" i="1"/>
  <c r="Z2298" i="1"/>
  <c r="AA2298" i="1"/>
  <c r="P2299" i="1"/>
  <c r="Q2299" i="1"/>
  <c r="R2299" i="1"/>
  <c r="S2299" i="1"/>
  <c r="T2299" i="1"/>
  <c r="U2299" i="1"/>
  <c r="V2299" i="1"/>
  <c r="W2299" i="1"/>
  <c r="X2299" i="1"/>
  <c r="Y2299" i="1"/>
  <c r="Z2299" i="1"/>
  <c r="AA2299" i="1"/>
  <c r="P2300" i="1"/>
  <c r="Q2300" i="1"/>
  <c r="R2300" i="1"/>
  <c r="S2300" i="1"/>
  <c r="T2300" i="1"/>
  <c r="U2300" i="1"/>
  <c r="V2300" i="1"/>
  <c r="W2300" i="1"/>
  <c r="X2300" i="1"/>
  <c r="Y2300" i="1"/>
  <c r="Z2300" i="1"/>
  <c r="AA2300" i="1"/>
  <c r="P2301" i="1"/>
  <c r="Q2301" i="1"/>
  <c r="R2301" i="1"/>
  <c r="S2301" i="1"/>
  <c r="T2301" i="1"/>
  <c r="U2301" i="1"/>
  <c r="V2301" i="1"/>
  <c r="W2301" i="1"/>
  <c r="X2301" i="1"/>
  <c r="Y2301" i="1"/>
  <c r="Z2301" i="1"/>
  <c r="AA2301" i="1"/>
  <c r="P2302" i="1"/>
  <c r="Q2302" i="1"/>
  <c r="R2302" i="1"/>
  <c r="S2302" i="1"/>
  <c r="T2302" i="1"/>
  <c r="U2302" i="1"/>
  <c r="V2302" i="1"/>
  <c r="W2302" i="1"/>
  <c r="X2302" i="1"/>
  <c r="Y2302" i="1"/>
  <c r="Z2302" i="1"/>
  <c r="AA2302" i="1"/>
  <c r="P2303" i="1"/>
  <c r="Q2303" i="1"/>
  <c r="R2303" i="1"/>
  <c r="S2303" i="1"/>
  <c r="T2303" i="1"/>
  <c r="U2303" i="1"/>
  <c r="V2303" i="1"/>
  <c r="W2303" i="1"/>
  <c r="X2303" i="1"/>
  <c r="Y2303" i="1"/>
  <c r="Z2303" i="1"/>
  <c r="AA2303" i="1"/>
  <c r="P2304" i="1"/>
  <c r="Q2304" i="1"/>
  <c r="R2304" i="1"/>
  <c r="S2304" i="1"/>
  <c r="T2304" i="1"/>
  <c r="U2304" i="1"/>
  <c r="V2304" i="1"/>
  <c r="W2304" i="1"/>
  <c r="X2304" i="1"/>
  <c r="Y2304" i="1"/>
  <c r="Z2304" i="1"/>
  <c r="AA2304" i="1"/>
  <c r="P2305" i="1"/>
  <c r="Q2305" i="1"/>
  <c r="R2305" i="1"/>
  <c r="S2305" i="1"/>
  <c r="T2305" i="1"/>
  <c r="U2305" i="1"/>
  <c r="V2305" i="1"/>
  <c r="W2305" i="1"/>
  <c r="X2305" i="1"/>
  <c r="Y2305" i="1"/>
  <c r="Z2305" i="1"/>
  <c r="AA2305" i="1"/>
  <c r="P2306" i="1"/>
  <c r="Q2306" i="1"/>
  <c r="R2306" i="1"/>
  <c r="S2306" i="1"/>
  <c r="T2306" i="1"/>
  <c r="U2306" i="1"/>
  <c r="V2306" i="1"/>
  <c r="W2306" i="1"/>
  <c r="X2306" i="1"/>
  <c r="Y2306" i="1"/>
  <c r="Z2306" i="1"/>
  <c r="AA2306" i="1"/>
  <c r="P2307" i="1"/>
  <c r="Q2307" i="1"/>
  <c r="R2307" i="1"/>
  <c r="S2307" i="1"/>
  <c r="T2307" i="1"/>
  <c r="U2307" i="1"/>
  <c r="V2307" i="1"/>
  <c r="W2307" i="1"/>
  <c r="X2307" i="1"/>
  <c r="Y2307" i="1"/>
  <c r="Z2307" i="1"/>
  <c r="AA2307" i="1"/>
  <c r="P2308" i="1"/>
  <c r="Q2308" i="1"/>
  <c r="R2308" i="1"/>
  <c r="S2308" i="1"/>
  <c r="T2308" i="1"/>
  <c r="U2308" i="1"/>
  <c r="V2308" i="1"/>
  <c r="W2308" i="1"/>
  <c r="X2308" i="1"/>
  <c r="Y2308" i="1"/>
  <c r="Z2308" i="1"/>
  <c r="AA2308" i="1"/>
  <c r="P2309" i="1"/>
  <c r="Q2309" i="1"/>
  <c r="R2309" i="1"/>
  <c r="S2309" i="1"/>
  <c r="T2309" i="1"/>
  <c r="U2309" i="1"/>
  <c r="V2309" i="1"/>
  <c r="W2309" i="1"/>
  <c r="X2309" i="1"/>
  <c r="Y2309" i="1"/>
  <c r="Z2309" i="1"/>
  <c r="AA2309" i="1"/>
  <c r="P2310" i="1"/>
  <c r="Q2310" i="1"/>
  <c r="R2310" i="1"/>
  <c r="S2310" i="1"/>
  <c r="T2310" i="1"/>
  <c r="U2310" i="1"/>
  <c r="V2310" i="1"/>
  <c r="W2310" i="1"/>
  <c r="X2310" i="1"/>
  <c r="Y2310" i="1"/>
  <c r="Z2310" i="1"/>
  <c r="AA2310" i="1"/>
  <c r="P2311" i="1"/>
  <c r="Q2311" i="1"/>
  <c r="R2311" i="1"/>
  <c r="S2311" i="1"/>
  <c r="T2311" i="1"/>
  <c r="U2311" i="1"/>
  <c r="V2311" i="1"/>
  <c r="W2311" i="1"/>
  <c r="X2311" i="1"/>
  <c r="Y2311" i="1"/>
  <c r="Z2311" i="1"/>
  <c r="AA2311" i="1"/>
  <c r="P2312" i="1"/>
  <c r="Q2312" i="1"/>
  <c r="R2312" i="1"/>
  <c r="S2312" i="1"/>
  <c r="T2312" i="1"/>
  <c r="U2312" i="1"/>
  <c r="V2312" i="1"/>
  <c r="W2312" i="1"/>
  <c r="X2312" i="1"/>
  <c r="Y2312" i="1"/>
  <c r="Z2312" i="1"/>
  <c r="AA2312" i="1"/>
  <c r="P2313" i="1"/>
  <c r="Q2313" i="1"/>
  <c r="R2313" i="1"/>
  <c r="S2313" i="1"/>
  <c r="T2313" i="1"/>
  <c r="U2313" i="1"/>
  <c r="V2313" i="1"/>
  <c r="W2313" i="1"/>
  <c r="X2313" i="1"/>
  <c r="Y2313" i="1"/>
  <c r="Z2313" i="1"/>
  <c r="AA2313" i="1"/>
  <c r="P2314" i="1"/>
  <c r="Q2314" i="1"/>
  <c r="R2314" i="1"/>
  <c r="S2314" i="1"/>
  <c r="T2314" i="1"/>
  <c r="U2314" i="1"/>
  <c r="V2314" i="1"/>
  <c r="W2314" i="1"/>
  <c r="X2314" i="1"/>
  <c r="Y2314" i="1"/>
  <c r="Z2314" i="1"/>
  <c r="AA2314" i="1"/>
  <c r="P2315" i="1"/>
  <c r="Q2315" i="1"/>
  <c r="R2315" i="1"/>
  <c r="S2315" i="1"/>
  <c r="T2315" i="1"/>
  <c r="U2315" i="1"/>
  <c r="V2315" i="1"/>
  <c r="W2315" i="1"/>
  <c r="X2315" i="1"/>
  <c r="Y2315" i="1"/>
  <c r="Z2315" i="1"/>
  <c r="AA2315" i="1"/>
  <c r="P2316" i="1"/>
  <c r="Q2316" i="1"/>
  <c r="R2316" i="1"/>
  <c r="S2316" i="1"/>
  <c r="T2316" i="1"/>
  <c r="U2316" i="1"/>
  <c r="V2316" i="1"/>
  <c r="W2316" i="1"/>
  <c r="X2316" i="1"/>
  <c r="Y2316" i="1"/>
  <c r="Z2316" i="1"/>
  <c r="AA2316" i="1"/>
  <c r="P2317" i="1"/>
  <c r="Q2317" i="1"/>
  <c r="R2317" i="1"/>
  <c r="S2317" i="1"/>
  <c r="T2317" i="1"/>
  <c r="U2317" i="1"/>
  <c r="V2317" i="1"/>
  <c r="W2317" i="1"/>
  <c r="X2317" i="1"/>
  <c r="Y2317" i="1"/>
  <c r="Z2317" i="1"/>
  <c r="AA2317" i="1"/>
  <c r="P2318" i="1"/>
  <c r="Q2318" i="1"/>
  <c r="R2318" i="1"/>
  <c r="S2318" i="1"/>
  <c r="T2318" i="1"/>
  <c r="U2318" i="1"/>
  <c r="V2318" i="1"/>
  <c r="W2318" i="1"/>
  <c r="X2318" i="1"/>
  <c r="Y2318" i="1"/>
  <c r="Z2318" i="1"/>
  <c r="AA2318" i="1"/>
  <c r="P2319" i="1"/>
  <c r="Q2319" i="1"/>
  <c r="R2319" i="1"/>
  <c r="S2319" i="1"/>
  <c r="T2319" i="1"/>
  <c r="U2319" i="1"/>
  <c r="V2319" i="1"/>
  <c r="W2319" i="1"/>
  <c r="X2319" i="1"/>
  <c r="Y2319" i="1"/>
  <c r="Z2319" i="1"/>
  <c r="AA2319" i="1"/>
  <c r="P2320" i="1"/>
  <c r="Q2320" i="1"/>
  <c r="R2320" i="1"/>
  <c r="S2320" i="1"/>
  <c r="T2320" i="1"/>
  <c r="U2320" i="1"/>
  <c r="V2320" i="1"/>
  <c r="W2320" i="1"/>
  <c r="X2320" i="1"/>
  <c r="Y2320" i="1"/>
  <c r="Z2320" i="1"/>
  <c r="AA2320" i="1"/>
  <c r="P2321" i="1"/>
  <c r="Q2321" i="1"/>
  <c r="R2321" i="1"/>
  <c r="S2321" i="1"/>
  <c r="T2321" i="1"/>
  <c r="U2321" i="1"/>
  <c r="V2321" i="1"/>
  <c r="W2321" i="1"/>
  <c r="X2321" i="1"/>
  <c r="Y2321" i="1"/>
  <c r="Z2321" i="1"/>
  <c r="AA2321" i="1"/>
  <c r="P2322" i="1"/>
  <c r="Q2322" i="1"/>
  <c r="R2322" i="1"/>
  <c r="S2322" i="1"/>
  <c r="T2322" i="1"/>
  <c r="U2322" i="1"/>
  <c r="V2322" i="1"/>
  <c r="W2322" i="1"/>
  <c r="X2322" i="1"/>
  <c r="Y2322" i="1"/>
  <c r="Z2322" i="1"/>
  <c r="AA2322" i="1"/>
  <c r="P2323" i="1"/>
  <c r="Q2323" i="1"/>
  <c r="R2323" i="1"/>
  <c r="S2323" i="1"/>
  <c r="T2323" i="1"/>
  <c r="U2323" i="1"/>
  <c r="V2323" i="1"/>
  <c r="W2323" i="1"/>
  <c r="X2323" i="1"/>
  <c r="Y2323" i="1"/>
  <c r="Z2323" i="1"/>
  <c r="AA2323" i="1"/>
  <c r="P2324" i="1"/>
  <c r="Q2324" i="1"/>
  <c r="R2324" i="1"/>
  <c r="S2324" i="1"/>
  <c r="T2324" i="1"/>
  <c r="U2324" i="1"/>
  <c r="V2324" i="1"/>
  <c r="W2324" i="1"/>
  <c r="X2324" i="1"/>
  <c r="Y2324" i="1"/>
  <c r="Z2324" i="1"/>
  <c r="AA2324" i="1"/>
  <c r="P2325" i="1"/>
  <c r="Q2325" i="1"/>
  <c r="R2325" i="1"/>
  <c r="S2325" i="1"/>
  <c r="T2325" i="1"/>
  <c r="U2325" i="1"/>
  <c r="V2325" i="1"/>
  <c r="W2325" i="1"/>
  <c r="X2325" i="1"/>
  <c r="Y2325" i="1"/>
  <c r="Z2325" i="1"/>
  <c r="AA2325" i="1"/>
  <c r="P2326" i="1"/>
  <c r="Q2326" i="1"/>
  <c r="R2326" i="1"/>
  <c r="S2326" i="1"/>
  <c r="T2326" i="1"/>
  <c r="U2326" i="1"/>
  <c r="V2326" i="1"/>
  <c r="W2326" i="1"/>
  <c r="X2326" i="1"/>
  <c r="Y2326" i="1"/>
  <c r="Z2326" i="1"/>
  <c r="AA2326" i="1"/>
  <c r="P2327" i="1"/>
  <c r="Q2327" i="1"/>
  <c r="R2327" i="1"/>
  <c r="S2327" i="1"/>
  <c r="T2327" i="1"/>
  <c r="U2327" i="1"/>
  <c r="V2327" i="1"/>
  <c r="W2327" i="1"/>
  <c r="X2327" i="1"/>
  <c r="Y2327" i="1"/>
  <c r="Z2327" i="1"/>
  <c r="AA2327" i="1"/>
  <c r="P2328" i="1"/>
  <c r="Q2328" i="1"/>
  <c r="R2328" i="1"/>
  <c r="S2328" i="1"/>
  <c r="T2328" i="1"/>
  <c r="U2328" i="1"/>
  <c r="V2328" i="1"/>
  <c r="W2328" i="1"/>
  <c r="X2328" i="1"/>
  <c r="Y2328" i="1"/>
  <c r="Z2328" i="1"/>
  <c r="AA2328" i="1"/>
  <c r="P2329" i="1"/>
  <c r="Q2329" i="1"/>
  <c r="R2329" i="1"/>
  <c r="S2329" i="1"/>
  <c r="T2329" i="1"/>
  <c r="U2329" i="1"/>
  <c r="V2329" i="1"/>
  <c r="W2329" i="1"/>
  <c r="X2329" i="1"/>
  <c r="Y2329" i="1"/>
  <c r="Z2329" i="1"/>
  <c r="AA2329" i="1"/>
  <c r="P2330" i="1"/>
  <c r="Q2330" i="1"/>
  <c r="R2330" i="1"/>
  <c r="S2330" i="1"/>
  <c r="T2330" i="1"/>
  <c r="U2330" i="1"/>
  <c r="V2330" i="1"/>
  <c r="W2330" i="1"/>
  <c r="X2330" i="1"/>
  <c r="Y2330" i="1"/>
  <c r="Z2330" i="1"/>
  <c r="AA2330" i="1"/>
  <c r="P2331" i="1"/>
  <c r="Q2331" i="1"/>
  <c r="R2331" i="1"/>
  <c r="S2331" i="1"/>
  <c r="T2331" i="1"/>
  <c r="U2331" i="1"/>
  <c r="V2331" i="1"/>
  <c r="W2331" i="1"/>
  <c r="X2331" i="1"/>
  <c r="Y2331" i="1"/>
  <c r="Z2331" i="1"/>
  <c r="AA2331" i="1"/>
  <c r="P2332" i="1"/>
  <c r="Q2332" i="1"/>
  <c r="R2332" i="1"/>
  <c r="S2332" i="1"/>
  <c r="T2332" i="1"/>
  <c r="U2332" i="1"/>
  <c r="V2332" i="1"/>
  <c r="W2332" i="1"/>
  <c r="X2332" i="1"/>
  <c r="Y2332" i="1"/>
  <c r="Z2332" i="1"/>
  <c r="AA2332" i="1"/>
  <c r="P2333" i="1"/>
  <c r="Q2333" i="1"/>
  <c r="R2333" i="1"/>
  <c r="S2333" i="1"/>
  <c r="T2333" i="1"/>
  <c r="U2333" i="1"/>
  <c r="V2333" i="1"/>
  <c r="W2333" i="1"/>
  <c r="X2333" i="1"/>
  <c r="Y2333" i="1"/>
  <c r="Z2333" i="1"/>
  <c r="AA2333" i="1"/>
  <c r="P2334" i="1"/>
  <c r="Q2334" i="1"/>
  <c r="R2334" i="1"/>
  <c r="S2334" i="1"/>
  <c r="T2334" i="1"/>
  <c r="U2334" i="1"/>
  <c r="V2334" i="1"/>
  <c r="W2334" i="1"/>
  <c r="X2334" i="1"/>
  <c r="Y2334" i="1"/>
  <c r="Z2334" i="1"/>
  <c r="AA2334" i="1"/>
  <c r="P2335" i="1"/>
  <c r="Q2335" i="1"/>
  <c r="R2335" i="1"/>
  <c r="S2335" i="1"/>
  <c r="T2335" i="1"/>
  <c r="U2335" i="1"/>
  <c r="V2335" i="1"/>
  <c r="W2335" i="1"/>
  <c r="X2335" i="1"/>
  <c r="Y2335" i="1"/>
  <c r="Z2335" i="1"/>
  <c r="AA2335" i="1"/>
  <c r="P2336" i="1"/>
  <c r="Q2336" i="1"/>
  <c r="R2336" i="1"/>
  <c r="S2336" i="1"/>
  <c r="T2336" i="1"/>
  <c r="U2336" i="1"/>
  <c r="V2336" i="1"/>
  <c r="W2336" i="1"/>
  <c r="X2336" i="1"/>
  <c r="Y2336" i="1"/>
  <c r="Z2336" i="1"/>
  <c r="AA2336" i="1"/>
  <c r="P2337" i="1"/>
  <c r="Q2337" i="1"/>
  <c r="R2337" i="1"/>
  <c r="S2337" i="1"/>
  <c r="T2337" i="1"/>
  <c r="U2337" i="1"/>
  <c r="V2337" i="1"/>
  <c r="W2337" i="1"/>
  <c r="X2337" i="1"/>
  <c r="Y2337" i="1"/>
  <c r="Z2337" i="1"/>
  <c r="AA2337" i="1"/>
  <c r="P2338" i="1"/>
  <c r="Q2338" i="1"/>
  <c r="R2338" i="1"/>
  <c r="S2338" i="1"/>
  <c r="T2338" i="1"/>
  <c r="U2338" i="1"/>
  <c r="V2338" i="1"/>
  <c r="W2338" i="1"/>
  <c r="X2338" i="1"/>
  <c r="Y2338" i="1"/>
  <c r="Z2338" i="1"/>
  <c r="AA2338" i="1"/>
  <c r="P2339" i="1"/>
  <c r="Q2339" i="1"/>
  <c r="R2339" i="1"/>
  <c r="S2339" i="1"/>
  <c r="T2339" i="1"/>
  <c r="U2339" i="1"/>
  <c r="V2339" i="1"/>
  <c r="W2339" i="1"/>
  <c r="X2339" i="1"/>
  <c r="Y2339" i="1"/>
  <c r="Z2339" i="1"/>
  <c r="AA2339" i="1"/>
  <c r="P2340" i="1"/>
  <c r="Q2340" i="1"/>
  <c r="R2340" i="1"/>
  <c r="S2340" i="1"/>
  <c r="T2340" i="1"/>
  <c r="U2340" i="1"/>
  <c r="V2340" i="1"/>
  <c r="W2340" i="1"/>
  <c r="X2340" i="1"/>
  <c r="Y2340" i="1"/>
  <c r="Z2340" i="1"/>
  <c r="AA2340" i="1"/>
  <c r="P2341" i="1"/>
  <c r="Q2341" i="1"/>
  <c r="R2341" i="1"/>
  <c r="S2341" i="1"/>
  <c r="T2341" i="1"/>
  <c r="U2341" i="1"/>
  <c r="V2341" i="1"/>
  <c r="W2341" i="1"/>
  <c r="X2341" i="1"/>
  <c r="Y2341" i="1"/>
  <c r="Z2341" i="1"/>
  <c r="AA2341" i="1"/>
  <c r="P2342" i="1"/>
  <c r="Q2342" i="1"/>
  <c r="R2342" i="1"/>
  <c r="S2342" i="1"/>
  <c r="T2342" i="1"/>
  <c r="U2342" i="1"/>
  <c r="V2342" i="1"/>
  <c r="W2342" i="1"/>
  <c r="X2342" i="1"/>
  <c r="Y2342" i="1"/>
  <c r="Z2342" i="1"/>
  <c r="AA2342" i="1"/>
  <c r="P2343" i="1"/>
  <c r="Q2343" i="1"/>
  <c r="R2343" i="1"/>
  <c r="S2343" i="1"/>
  <c r="T2343" i="1"/>
  <c r="U2343" i="1"/>
  <c r="V2343" i="1"/>
  <c r="W2343" i="1"/>
  <c r="X2343" i="1"/>
  <c r="Y2343" i="1"/>
  <c r="Z2343" i="1"/>
  <c r="AA2343" i="1"/>
  <c r="P2344" i="1"/>
  <c r="Q2344" i="1"/>
  <c r="R2344" i="1"/>
  <c r="S2344" i="1"/>
  <c r="T2344" i="1"/>
  <c r="U2344" i="1"/>
  <c r="V2344" i="1"/>
  <c r="W2344" i="1"/>
  <c r="X2344" i="1"/>
  <c r="Y2344" i="1"/>
  <c r="Z2344" i="1"/>
  <c r="AA2344" i="1"/>
  <c r="P2345" i="1"/>
  <c r="Q2345" i="1"/>
  <c r="R2345" i="1"/>
  <c r="S2345" i="1"/>
  <c r="T2345" i="1"/>
  <c r="U2345" i="1"/>
  <c r="V2345" i="1"/>
  <c r="W2345" i="1"/>
  <c r="X2345" i="1"/>
  <c r="Y2345" i="1"/>
  <c r="Z2345" i="1"/>
  <c r="AA2345" i="1"/>
  <c r="P2346" i="1"/>
  <c r="Q2346" i="1"/>
  <c r="R2346" i="1"/>
  <c r="S2346" i="1"/>
  <c r="T2346" i="1"/>
  <c r="U2346" i="1"/>
  <c r="V2346" i="1"/>
  <c r="W2346" i="1"/>
  <c r="X2346" i="1"/>
  <c r="Y2346" i="1"/>
  <c r="Z2346" i="1"/>
  <c r="AA2346" i="1"/>
  <c r="P2347" i="1"/>
  <c r="Q2347" i="1"/>
  <c r="R2347" i="1"/>
  <c r="S2347" i="1"/>
  <c r="T2347" i="1"/>
  <c r="U2347" i="1"/>
  <c r="V2347" i="1"/>
  <c r="W2347" i="1"/>
  <c r="X2347" i="1"/>
  <c r="Y2347" i="1"/>
  <c r="Z2347" i="1"/>
  <c r="AA2347" i="1"/>
  <c r="P2348" i="1"/>
  <c r="Q2348" i="1"/>
  <c r="R2348" i="1"/>
  <c r="S2348" i="1"/>
  <c r="T2348" i="1"/>
  <c r="U2348" i="1"/>
  <c r="V2348" i="1"/>
  <c r="W2348" i="1"/>
  <c r="X2348" i="1"/>
  <c r="Y2348" i="1"/>
  <c r="Z2348" i="1"/>
  <c r="AA2348" i="1"/>
  <c r="P2349" i="1"/>
  <c r="Q2349" i="1"/>
  <c r="R2349" i="1"/>
  <c r="S2349" i="1"/>
  <c r="T2349" i="1"/>
  <c r="U2349" i="1"/>
  <c r="V2349" i="1"/>
  <c r="W2349" i="1"/>
  <c r="X2349" i="1"/>
  <c r="Y2349" i="1"/>
  <c r="Z2349" i="1"/>
  <c r="AA2349" i="1"/>
  <c r="P2350" i="1"/>
  <c r="Q2350" i="1"/>
  <c r="R2350" i="1"/>
  <c r="S2350" i="1"/>
  <c r="T2350" i="1"/>
  <c r="U2350" i="1"/>
  <c r="V2350" i="1"/>
  <c r="W2350" i="1"/>
  <c r="X2350" i="1"/>
  <c r="Y2350" i="1"/>
  <c r="Z2350" i="1"/>
  <c r="AA2350" i="1"/>
  <c r="P2351" i="1"/>
  <c r="Q2351" i="1"/>
  <c r="R2351" i="1"/>
  <c r="S2351" i="1"/>
  <c r="T2351" i="1"/>
  <c r="U2351" i="1"/>
  <c r="V2351" i="1"/>
  <c r="W2351" i="1"/>
  <c r="X2351" i="1"/>
  <c r="Y2351" i="1"/>
  <c r="Z2351" i="1"/>
  <c r="AA2351" i="1"/>
  <c r="P2352" i="1"/>
  <c r="Q2352" i="1"/>
  <c r="R2352" i="1"/>
  <c r="S2352" i="1"/>
  <c r="T2352" i="1"/>
  <c r="U2352" i="1"/>
  <c r="V2352" i="1"/>
  <c r="W2352" i="1"/>
  <c r="X2352" i="1"/>
  <c r="Y2352" i="1"/>
  <c r="Z2352" i="1"/>
  <c r="AA2352" i="1"/>
  <c r="P2353" i="1"/>
  <c r="Q2353" i="1"/>
  <c r="R2353" i="1"/>
  <c r="S2353" i="1"/>
  <c r="T2353" i="1"/>
  <c r="U2353" i="1"/>
  <c r="V2353" i="1"/>
  <c r="W2353" i="1"/>
  <c r="X2353" i="1"/>
  <c r="Y2353" i="1"/>
  <c r="Z2353" i="1"/>
  <c r="AA2353" i="1"/>
  <c r="P2354" i="1"/>
  <c r="Q2354" i="1"/>
  <c r="R2354" i="1"/>
  <c r="S2354" i="1"/>
  <c r="T2354" i="1"/>
  <c r="U2354" i="1"/>
  <c r="V2354" i="1"/>
  <c r="W2354" i="1"/>
  <c r="X2354" i="1"/>
  <c r="Y2354" i="1"/>
  <c r="Z2354" i="1"/>
  <c r="AA2354" i="1"/>
  <c r="P2355" i="1"/>
  <c r="Q2355" i="1"/>
  <c r="R2355" i="1"/>
  <c r="S2355" i="1"/>
  <c r="T2355" i="1"/>
  <c r="U2355" i="1"/>
  <c r="V2355" i="1"/>
  <c r="W2355" i="1"/>
  <c r="X2355" i="1"/>
  <c r="Y2355" i="1"/>
  <c r="Z2355" i="1"/>
  <c r="AA2355" i="1"/>
  <c r="P2356" i="1"/>
  <c r="Q2356" i="1"/>
  <c r="R2356" i="1"/>
  <c r="S2356" i="1"/>
  <c r="T2356" i="1"/>
  <c r="U2356" i="1"/>
  <c r="V2356" i="1"/>
  <c r="W2356" i="1"/>
  <c r="X2356" i="1"/>
  <c r="Y2356" i="1"/>
  <c r="Z2356" i="1"/>
  <c r="AA2356" i="1"/>
  <c r="P2357" i="1"/>
  <c r="Q2357" i="1"/>
  <c r="R2357" i="1"/>
  <c r="S2357" i="1"/>
  <c r="T2357" i="1"/>
  <c r="U2357" i="1"/>
  <c r="V2357" i="1"/>
  <c r="W2357" i="1"/>
  <c r="X2357" i="1"/>
  <c r="Y2357" i="1"/>
  <c r="Z2357" i="1"/>
  <c r="AA2357" i="1"/>
  <c r="P2358" i="1"/>
  <c r="Q2358" i="1"/>
  <c r="R2358" i="1"/>
  <c r="S2358" i="1"/>
  <c r="T2358" i="1"/>
  <c r="U2358" i="1"/>
  <c r="V2358" i="1"/>
  <c r="W2358" i="1"/>
  <c r="X2358" i="1"/>
  <c r="Y2358" i="1"/>
  <c r="Z2358" i="1"/>
  <c r="AA2358" i="1"/>
  <c r="P2359" i="1"/>
  <c r="Q2359" i="1"/>
  <c r="R2359" i="1"/>
  <c r="S2359" i="1"/>
  <c r="T2359" i="1"/>
  <c r="U2359" i="1"/>
  <c r="V2359" i="1"/>
  <c r="W2359" i="1"/>
  <c r="X2359" i="1"/>
  <c r="Y2359" i="1"/>
  <c r="Z2359" i="1"/>
  <c r="AA2359" i="1"/>
  <c r="P2360" i="1"/>
  <c r="Q2360" i="1"/>
  <c r="R2360" i="1"/>
  <c r="S2360" i="1"/>
  <c r="T2360" i="1"/>
  <c r="U2360" i="1"/>
  <c r="V2360" i="1"/>
  <c r="W2360" i="1"/>
  <c r="X2360" i="1"/>
  <c r="Y2360" i="1"/>
  <c r="Z2360" i="1"/>
  <c r="AA2360" i="1"/>
  <c r="P2361" i="1"/>
  <c r="Q2361" i="1"/>
  <c r="R2361" i="1"/>
  <c r="S2361" i="1"/>
  <c r="T2361" i="1"/>
  <c r="U2361" i="1"/>
  <c r="V2361" i="1"/>
  <c r="W2361" i="1"/>
  <c r="X2361" i="1"/>
  <c r="Y2361" i="1"/>
  <c r="Z2361" i="1"/>
  <c r="AA2361" i="1"/>
  <c r="P2362" i="1"/>
  <c r="Q2362" i="1"/>
  <c r="R2362" i="1"/>
  <c r="S2362" i="1"/>
  <c r="T2362" i="1"/>
  <c r="U2362" i="1"/>
  <c r="V2362" i="1"/>
  <c r="W2362" i="1"/>
  <c r="X2362" i="1"/>
  <c r="Y2362" i="1"/>
  <c r="Z2362" i="1"/>
  <c r="AA2362" i="1"/>
  <c r="P2363" i="1"/>
  <c r="Q2363" i="1"/>
  <c r="R2363" i="1"/>
  <c r="S2363" i="1"/>
  <c r="T2363" i="1"/>
  <c r="U2363" i="1"/>
  <c r="V2363" i="1"/>
  <c r="W2363" i="1"/>
  <c r="X2363" i="1"/>
  <c r="Y2363" i="1"/>
  <c r="Z2363" i="1"/>
  <c r="AA2363" i="1"/>
  <c r="P2364" i="1"/>
  <c r="Q2364" i="1"/>
  <c r="R2364" i="1"/>
  <c r="S2364" i="1"/>
  <c r="T2364" i="1"/>
  <c r="U2364" i="1"/>
  <c r="V2364" i="1"/>
  <c r="W2364" i="1"/>
  <c r="X2364" i="1"/>
  <c r="Y2364" i="1"/>
  <c r="Z2364" i="1"/>
  <c r="AA2364" i="1"/>
  <c r="P2365" i="1"/>
  <c r="Q2365" i="1"/>
  <c r="R2365" i="1"/>
  <c r="S2365" i="1"/>
  <c r="T2365" i="1"/>
  <c r="U2365" i="1"/>
  <c r="V2365" i="1"/>
  <c r="W2365" i="1"/>
  <c r="X2365" i="1"/>
  <c r="Y2365" i="1"/>
  <c r="Z2365" i="1"/>
  <c r="AA2365" i="1"/>
  <c r="P2366" i="1"/>
  <c r="Q2366" i="1"/>
  <c r="R2366" i="1"/>
  <c r="S2366" i="1"/>
  <c r="T2366" i="1"/>
  <c r="U2366" i="1"/>
  <c r="V2366" i="1"/>
  <c r="W2366" i="1"/>
  <c r="X2366" i="1"/>
  <c r="Y2366" i="1"/>
  <c r="Z2366" i="1"/>
  <c r="AA2366" i="1"/>
  <c r="P2367" i="1"/>
  <c r="Q2367" i="1"/>
  <c r="R2367" i="1"/>
  <c r="S2367" i="1"/>
  <c r="T2367" i="1"/>
  <c r="U2367" i="1"/>
  <c r="V2367" i="1"/>
  <c r="W2367" i="1"/>
  <c r="X2367" i="1"/>
  <c r="Y2367" i="1"/>
  <c r="Z2367" i="1"/>
  <c r="AA2367" i="1"/>
  <c r="P2368" i="1"/>
  <c r="Q2368" i="1"/>
  <c r="R2368" i="1"/>
  <c r="S2368" i="1"/>
  <c r="T2368" i="1"/>
  <c r="U2368" i="1"/>
  <c r="V2368" i="1"/>
  <c r="W2368" i="1"/>
  <c r="X2368" i="1"/>
  <c r="Y2368" i="1"/>
  <c r="Z2368" i="1"/>
  <c r="AA2368" i="1"/>
  <c r="P2369" i="1"/>
  <c r="Q2369" i="1"/>
  <c r="R2369" i="1"/>
  <c r="S2369" i="1"/>
  <c r="T2369" i="1"/>
  <c r="U2369" i="1"/>
  <c r="V2369" i="1"/>
  <c r="W2369" i="1"/>
  <c r="X2369" i="1"/>
  <c r="Y2369" i="1"/>
  <c r="Z2369" i="1"/>
  <c r="AA2369" i="1"/>
  <c r="P2370" i="1"/>
  <c r="Q2370" i="1"/>
  <c r="R2370" i="1"/>
  <c r="S2370" i="1"/>
  <c r="T2370" i="1"/>
  <c r="U2370" i="1"/>
  <c r="V2370" i="1"/>
  <c r="W2370" i="1"/>
  <c r="X2370" i="1"/>
  <c r="Y2370" i="1"/>
  <c r="Z2370" i="1"/>
  <c r="AA2370" i="1"/>
  <c r="P2371" i="1"/>
  <c r="Q2371" i="1"/>
  <c r="R2371" i="1"/>
  <c r="S2371" i="1"/>
  <c r="T2371" i="1"/>
  <c r="U2371" i="1"/>
  <c r="V2371" i="1"/>
  <c r="W2371" i="1"/>
  <c r="X2371" i="1"/>
  <c r="Y2371" i="1"/>
  <c r="Z2371" i="1"/>
  <c r="AA2371" i="1"/>
  <c r="P2372" i="1"/>
  <c r="Q2372" i="1"/>
  <c r="R2372" i="1"/>
  <c r="S2372" i="1"/>
  <c r="T2372" i="1"/>
  <c r="U2372" i="1"/>
  <c r="V2372" i="1"/>
  <c r="W2372" i="1"/>
  <c r="X2372" i="1"/>
  <c r="Y2372" i="1"/>
  <c r="Z2372" i="1"/>
  <c r="AA2372" i="1"/>
  <c r="P2373" i="1"/>
  <c r="Q2373" i="1"/>
  <c r="R2373" i="1"/>
  <c r="S2373" i="1"/>
  <c r="T2373" i="1"/>
  <c r="U2373" i="1"/>
  <c r="V2373" i="1"/>
  <c r="W2373" i="1"/>
  <c r="X2373" i="1"/>
  <c r="Y2373" i="1"/>
  <c r="Z2373" i="1"/>
  <c r="AA2373" i="1"/>
  <c r="P2374" i="1"/>
  <c r="Q2374" i="1"/>
  <c r="R2374" i="1"/>
  <c r="S2374" i="1"/>
  <c r="T2374" i="1"/>
  <c r="U2374" i="1"/>
  <c r="V2374" i="1"/>
  <c r="W2374" i="1"/>
  <c r="X2374" i="1"/>
  <c r="Y2374" i="1"/>
  <c r="Z2374" i="1"/>
  <c r="AA2374" i="1"/>
  <c r="P2375" i="1"/>
  <c r="Q2375" i="1"/>
  <c r="R2375" i="1"/>
  <c r="S2375" i="1"/>
  <c r="T2375" i="1"/>
  <c r="U2375" i="1"/>
  <c r="V2375" i="1"/>
  <c r="W2375" i="1"/>
  <c r="X2375" i="1"/>
  <c r="Y2375" i="1"/>
  <c r="Z2375" i="1"/>
  <c r="AA2375" i="1"/>
  <c r="P2376" i="1"/>
  <c r="Q2376" i="1"/>
  <c r="R2376" i="1"/>
  <c r="S2376" i="1"/>
  <c r="T2376" i="1"/>
  <c r="U2376" i="1"/>
  <c r="V2376" i="1"/>
  <c r="W2376" i="1"/>
  <c r="X2376" i="1"/>
  <c r="Y2376" i="1"/>
  <c r="Z2376" i="1"/>
  <c r="AA2376" i="1"/>
  <c r="P2377" i="1"/>
  <c r="Q2377" i="1"/>
  <c r="R2377" i="1"/>
  <c r="S2377" i="1"/>
  <c r="T2377" i="1"/>
  <c r="U2377" i="1"/>
  <c r="V2377" i="1"/>
  <c r="W2377" i="1"/>
  <c r="X2377" i="1"/>
  <c r="Y2377" i="1"/>
  <c r="Z2377" i="1"/>
  <c r="AA2377" i="1"/>
  <c r="P2378" i="1"/>
  <c r="Q2378" i="1"/>
  <c r="R2378" i="1"/>
  <c r="S2378" i="1"/>
  <c r="T2378" i="1"/>
  <c r="U2378" i="1"/>
  <c r="V2378" i="1"/>
  <c r="W2378" i="1"/>
  <c r="X2378" i="1"/>
  <c r="Y2378" i="1"/>
  <c r="Z2378" i="1"/>
  <c r="AA2378" i="1"/>
  <c r="P2379" i="1"/>
  <c r="Q2379" i="1"/>
  <c r="R2379" i="1"/>
  <c r="S2379" i="1"/>
  <c r="T2379" i="1"/>
  <c r="U2379" i="1"/>
  <c r="V2379" i="1"/>
  <c r="W2379" i="1"/>
  <c r="X2379" i="1"/>
  <c r="Y2379" i="1"/>
  <c r="Z2379" i="1"/>
  <c r="AA2379" i="1"/>
  <c r="P2380" i="1"/>
  <c r="Q2380" i="1"/>
  <c r="R2380" i="1"/>
  <c r="S2380" i="1"/>
  <c r="T2380" i="1"/>
  <c r="U2380" i="1"/>
  <c r="V2380" i="1"/>
  <c r="W2380" i="1"/>
  <c r="X2380" i="1"/>
  <c r="Y2380" i="1"/>
  <c r="Z2380" i="1"/>
  <c r="AA2380" i="1"/>
  <c r="P2381" i="1"/>
  <c r="Q2381" i="1"/>
  <c r="R2381" i="1"/>
  <c r="S2381" i="1"/>
  <c r="T2381" i="1"/>
  <c r="U2381" i="1"/>
  <c r="V2381" i="1"/>
  <c r="W2381" i="1"/>
  <c r="X2381" i="1"/>
  <c r="Y2381" i="1"/>
  <c r="Z2381" i="1"/>
  <c r="AA2381" i="1"/>
  <c r="P2382" i="1"/>
  <c r="Q2382" i="1"/>
  <c r="R2382" i="1"/>
  <c r="S2382" i="1"/>
  <c r="T2382" i="1"/>
  <c r="U2382" i="1"/>
  <c r="V2382" i="1"/>
  <c r="W2382" i="1"/>
  <c r="X2382" i="1"/>
  <c r="Y2382" i="1"/>
  <c r="Z2382" i="1"/>
  <c r="AA2382" i="1"/>
  <c r="P2383" i="1"/>
  <c r="Q2383" i="1"/>
  <c r="R2383" i="1"/>
  <c r="S2383" i="1"/>
  <c r="T2383" i="1"/>
  <c r="U2383" i="1"/>
  <c r="V2383" i="1"/>
  <c r="W2383" i="1"/>
  <c r="X2383" i="1"/>
  <c r="Y2383" i="1"/>
  <c r="Z2383" i="1"/>
  <c r="AA2383" i="1"/>
  <c r="P2384" i="1"/>
  <c r="Q2384" i="1"/>
  <c r="R2384" i="1"/>
  <c r="S2384" i="1"/>
  <c r="T2384" i="1"/>
  <c r="U2384" i="1"/>
  <c r="V2384" i="1"/>
  <c r="W2384" i="1"/>
  <c r="X2384" i="1"/>
  <c r="Y2384" i="1"/>
  <c r="Z2384" i="1"/>
  <c r="AA2384" i="1"/>
  <c r="P2385" i="1"/>
  <c r="Q2385" i="1"/>
  <c r="R2385" i="1"/>
  <c r="S2385" i="1"/>
  <c r="T2385" i="1"/>
  <c r="U2385" i="1"/>
  <c r="V2385" i="1"/>
  <c r="W2385" i="1"/>
  <c r="X2385" i="1"/>
  <c r="Y2385" i="1"/>
  <c r="Z2385" i="1"/>
  <c r="AA2385" i="1"/>
  <c r="P2386" i="1"/>
  <c r="Q2386" i="1"/>
  <c r="R2386" i="1"/>
  <c r="S2386" i="1"/>
  <c r="T2386" i="1"/>
  <c r="U2386" i="1"/>
  <c r="V2386" i="1"/>
  <c r="W2386" i="1"/>
  <c r="X2386" i="1"/>
  <c r="Y2386" i="1"/>
  <c r="Z2386" i="1"/>
  <c r="AA2386" i="1"/>
  <c r="P2387" i="1"/>
  <c r="Q2387" i="1"/>
  <c r="R2387" i="1"/>
  <c r="S2387" i="1"/>
  <c r="T2387" i="1"/>
  <c r="U2387" i="1"/>
  <c r="V2387" i="1"/>
  <c r="W2387" i="1"/>
  <c r="X2387" i="1"/>
  <c r="Y2387" i="1"/>
  <c r="Z2387" i="1"/>
  <c r="AA2387" i="1"/>
  <c r="P2388" i="1"/>
  <c r="Q2388" i="1"/>
  <c r="R2388" i="1"/>
  <c r="S2388" i="1"/>
  <c r="T2388" i="1"/>
  <c r="U2388" i="1"/>
  <c r="V2388" i="1"/>
  <c r="W2388" i="1"/>
  <c r="X2388" i="1"/>
  <c r="Y2388" i="1"/>
  <c r="Z2388" i="1"/>
  <c r="AA2388" i="1"/>
  <c r="P2389" i="1"/>
  <c r="Q2389" i="1"/>
  <c r="R2389" i="1"/>
  <c r="S2389" i="1"/>
  <c r="T2389" i="1"/>
  <c r="U2389" i="1"/>
  <c r="V2389" i="1"/>
  <c r="W2389" i="1"/>
  <c r="X2389" i="1"/>
  <c r="Y2389" i="1"/>
  <c r="Z2389" i="1"/>
  <c r="AA2389" i="1"/>
  <c r="P2390" i="1"/>
  <c r="Q2390" i="1"/>
  <c r="R2390" i="1"/>
  <c r="S2390" i="1"/>
  <c r="T2390" i="1"/>
  <c r="U2390" i="1"/>
  <c r="V2390" i="1"/>
  <c r="W2390" i="1"/>
  <c r="X2390" i="1"/>
  <c r="Y2390" i="1"/>
  <c r="Z2390" i="1"/>
  <c r="AA2390" i="1"/>
  <c r="P2391" i="1"/>
  <c r="Q2391" i="1"/>
  <c r="R2391" i="1"/>
  <c r="S2391" i="1"/>
  <c r="T2391" i="1"/>
  <c r="U2391" i="1"/>
  <c r="V2391" i="1"/>
  <c r="W2391" i="1"/>
  <c r="X2391" i="1"/>
  <c r="Y2391" i="1"/>
  <c r="Z2391" i="1"/>
  <c r="AA2391" i="1"/>
  <c r="P2392" i="1"/>
  <c r="Q2392" i="1"/>
  <c r="R2392" i="1"/>
  <c r="S2392" i="1"/>
  <c r="T2392" i="1"/>
  <c r="U2392" i="1"/>
  <c r="V2392" i="1"/>
  <c r="W2392" i="1"/>
  <c r="X2392" i="1"/>
  <c r="Y2392" i="1"/>
  <c r="Z2392" i="1"/>
  <c r="AA2392" i="1"/>
  <c r="P2393" i="1"/>
  <c r="Q2393" i="1"/>
  <c r="R2393" i="1"/>
  <c r="S2393" i="1"/>
  <c r="T2393" i="1"/>
  <c r="U2393" i="1"/>
  <c r="V2393" i="1"/>
  <c r="W2393" i="1"/>
  <c r="X2393" i="1"/>
  <c r="Y2393" i="1"/>
  <c r="Z2393" i="1"/>
  <c r="AA2393" i="1"/>
  <c r="P2394" i="1"/>
  <c r="Q2394" i="1"/>
  <c r="R2394" i="1"/>
  <c r="S2394" i="1"/>
  <c r="T2394" i="1"/>
  <c r="U2394" i="1"/>
  <c r="V2394" i="1"/>
  <c r="W2394" i="1"/>
  <c r="X2394" i="1"/>
  <c r="Y2394" i="1"/>
  <c r="Z2394" i="1"/>
  <c r="AA2394" i="1"/>
  <c r="P2395" i="1"/>
  <c r="Q2395" i="1"/>
  <c r="R2395" i="1"/>
  <c r="S2395" i="1"/>
  <c r="T2395" i="1"/>
  <c r="U2395" i="1"/>
  <c r="V2395" i="1"/>
  <c r="W2395" i="1"/>
  <c r="X2395" i="1"/>
  <c r="Y2395" i="1"/>
  <c r="Z2395" i="1"/>
  <c r="AA2395" i="1"/>
  <c r="P2396" i="1"/>
  <c r="Q2396" i="1"/>
  <c r="R2396" i="1"/>
  <c r="S2396" i="1"/>
  <c r="T2396" i="1"/>
  <c r="U2396" i="1"/>
  <c r="V2396" i="1"/>
  <c r="W2396" i="1"/>
  <c r="X2396" i="1"/>
  <c r="Y2396" i="1"/>
  <c r="Z2396" i="1"/>
  <c r="AA2396" i="1"/>
  <c r="P2397" i="1"/>
  <c r="Q2397" i="1"/>
  <c r="R2397" i="1"/>
  <c r="S2397" i="1"/>
  <c r="T2397" i="1"/>
  <c r="U2397" i="1"/>
  <c r="V2397" i="1"/>
  <c r="W2397" i="1"/>
  <c r="X2397" i="1"/>
  <c r="Y2397" i="1"/>
  <c r="Z2397" i="1"/>
  <c r="AA2397" i="1"/>
  <c r="P2398" i="1"/>
  <c r="Q2398" i="1"/>
  <c r="R2398" i="1"/>
  <c r="S2398" i="1"/>
  <c r="T2398" i="1"/>
  <c r="U2398" i="1"/>
  <c r="V2398" i="1"/>
  <c r="W2398" i="1"/>
  <c r="X2398" i="1"/>
  <c r="Y2398" i="1"/>
  <c r="Z2398" i="1"/>
  <c r="AA2398" i="1"/>
  <c r="P2399" i="1"/>
  <c r="Q2399" i="1"/>
  <c r="R2399" i="1"/>
  <c r="S2399" i="1"/>
  <c r="T2399" i="1"/>
  <c r="U2399" i="1"/>
  <c r="V2399" i="1"/>
  <c r="W2399" i="1"/>
  <c r="X2399" i="1"/>
  <c r="Y2399" i="1"/>
  <c r="Z2399" i="1"/>
  <c r="AA2399" i="1"/>
  <c r="P2400" i="1"/>
  <c r="Q2400" i="1"/>
  <c r="R2400" i="1"/>
  <c r="S2400" i="1"/>
  <c r="T2400" i="1"/>
  <c r="U2400" i="1"/>
  <c r="V2400" i="1"/>
  <c r="W2400" i="1"/>
  <c r="X2400" i="1"/>
  <c r="Y2400" i="1"/>
  <c r="Z2400" i="1"/>
  <c r="AA2400" i="1"/>
  <c r="P2401" i="1"/>
  <c r="Q2401" i="1"/>
  <c r="R2401" i="1"/>
  <c r="S2401" i="1"/>
  <c r="T2401" i="1"/>
  <c r="U2401" i="1"/>
  <c r="V2401" i="1"/>
  <c r="W2401" i="1"/>
  <c r="X2401" i="1"/>
  <c r="Y2401" i="1"/>
  <c r="Z2401" i="1"/>
  <c r="AA2401" i="1"/>
  <c r="P2402" i="1"/>
  <c r="Q2402" i="1"/>
  <c r="R2402" i="1"/>
  <c r="S2402" i="1"/>
  <c r="T2402" i="1"/>
  <c r="U2402" i="1"/>
  <c r="V2402" i="1"/>
  <c r="W2402" i="1"/>
  <c r="X2402" i="1"/>
  <c r="Y2402" i="1"/>
  <c r="Z2402" i="1"/>
  <c r="AA2402" i="1"/>
  <c r="P2403" i="1"/>
  <c r="Q2403" i="1"/>
  <c r="R2403" i="1"/>
  <c r="S2403" i="1"/>
  <c r="T2403" i="1"/>
  <c r="U2403" i="1"/>
  <c r="V2403" i="1"/>
  <c r="W2403" i="1"/>
  <c r="X2403" i="1"/>
  <c r="Y2403" i="1"/>
  <c r="Z2403" i="1"/>
  <c r="AA2403" i="1"/>
  <c r="P2404" i="1"/>
  <c r="Q2404" i="1"/>
  <c r="R2404" i="1"/>
  <c r="S2404" i="1"/>
  <c r="T2404" i="1"/>
  <c r="U2404" i="1"/>
  <c r="V2404" i="1"/>
  <c r="W2404" i="1"/>
  <c r="X2404" i="1"/>
  <c r="Y2404" i="1"/>
  <c r="Z2404" i="1"/>
  <c r="AA2404" i="1"/>
  <c r="P2405" i="1"/>
  <c r="Q2405" i="1"/>
  <c r="R2405" i="1"/>
  <c r="S2405" i="1"/>
  <c r="T2405" i="1"/>
  <c r="U2405" i="1"/>
  <c r="V2405" i="1"/>
  <c r="W2405" i="1"/>
  <c r="X2405" i="1"/>
  <c r="Y2405" i="1"/>
  <c r="Z2405" i="1"/>
  <c r="AA2405" i="1"/>
  <c r="P2406" i="1"/>
  <c r="Q2406" i="1"/>
  <c r="R2406" i="1"/>
  <c r="S2406" i="1"/>
  <c r="T2406" i="1"/>
  <c r="U2406" i="1"/>
  <c r="V2406" i="1"/>
  <c r="W2406" i="1"/>
  <c r="X2406" i="1"/>
  <c r="Y2406" i="1"/>
  <c r="Z2406" i="1"/>
  <c r="AA2406" i="1"/>
  <c r="P2407" i="1"/>
  <c r="Q2407" i="1"/>
  <c r="R2407" i="1"/>
  <c r="S2407" i="1"/>
  <c r="T2407" i="1"/>
  <c r="U2407" i="1"/>
  <c r="V2407" i="1"/>
  <c r="W2407" i="1"/>
  <c r="X2407" i="1"/>
  <c r="Y2407" i="1"/>
  <c r="Z2407" i="1"/>
  <c r="AA2407" i="1"/>
  <c r="P2408" i="1"/>
  <c r="Q2408" i="1"/>
  <c r="R2408" i="1"/>
  <c r="S2408" i="1"/>
  <c r="T2408" i="1"/>
  <c r="U2408" i="1"/>
  <c r="V2408" i="1"/>
  <c r="W2408" i="1"/>
  <c r="X2408" i="1"/>
  <c r="Y2408" i="1"/>
  <c r="Z2408" i="1"/>
  <c r="AA2408" i="1"/>
  <c r="P2409" i="1"/>
  <c r="Q2409" i="1"/>
  <c r="R2409" i="1"/>
  <c r="S2409" i="1"/>
  <c r="T2409" i="1"/>
  <c r="U2409" i="1"/>
  <c r="V2409" i="1"/>
  <c r="W2409" i="1"/>
  <c r="X2409" i="1"/>
  <c r="Y2409" i="1"/>
  <c r="Z2409" i="1"/>
  <c r="AA2409" i="1"/>
  <c r="P2410" i="1"/>
  <c r="Q2410" i="1"/>
  <c r="R2410" i="1"/>
  <c r="S2410" i="1"/>
  <c r="T2410" i="1"/>
  <c r="U2410" i="1"/>
  <c r="V2410" i="1"/>
  <c r="W2410" i="1"/>
  <c r="X2410" i="1"/>
  <c r="Y2410" i="1"/>
  <c r="Z2410" i="1"/>
  <c r="AA2410" i="1"/>
  <c r="P2411" i="1"/>
  <c r="Q2411" i="1"/>
  <c r="R2411" i="1"/>
  <c r="S2411" i="1"/>
  <c r="T2411" i="1"/>
  <c r="U2411" i="1"/>
  <c r="V2411" i="1"/>
  <c r="W2411" i="1"/>
  <c r="X2411" i="1"/>
  <c r="Y2411" i="1"/>
  <c r="Z2411" i="1"/>
  <c r="AA2411" i="1"/>
  <c r="P2412" i="1"/>
  <c r="Q2412" i="1"/>
  <c r="R2412" i="1"/>
  <c r="S2412" i="1"/>
  <c r="T2412" i="1"/>
  <c r="U2412" i="1"/>
  <c r="V2412" i="1"/>
  <c r="W2412" i="1"/>
  <c r="X2412" i="1"/>
  <c r="Y2412" i="1"/>
  <c r="Z2412" i="1"/>
  <c r="AA2412" i="1"/>
  <c r="P2413" i="1"/>
  <c r="Q2413" i="1"/>
  <c r="R2413" i="1"/>
  <c r="S2413" i="1"/>
  <c r="T2413" i="1"/>
  <c r="U2413" i="1"/>
  <c r="V2413" i="1"/>
  <c r="W2413" i="1"/>
  <c r="X2413" i="1"/>
  <c r="Y2413" i="1"/>
  <c r="Z2413" i="1"/>
  <c r="AA2413" i="1"/>
  <c r="P2414" i="1"/>
  <c r="Q2414" i="1"/>
  <c r="R2414" i="1"/>
  <c r="S2414" i="1"/>
  <c r="T2414" i="1"/>
  <c r="U2414" i="1"/>
  <c r="V2414" i="1"/>
  <c r="W2414" i="1"/>
  <c r="X2414" i="1"/>
  <c r="Y2414" i="1"/>
  <c r="Z2414" i="1"/>
  <c r="AA2414" i="1"/>
  <c r="P2415" i="1"/>
  <c r="Q2415" i="1"/>
  <c r="R2415" i="1"/>
  <c r="S2415" i="1"/>
  <c r="T2415" i="1"/>
  <c r="U2415" i="1"/>
  <c r="V2415" i="1"/>
  <c r="W2415" i="1"/>
  <c r="X2415" i="1"/>
  <c r="Y2415" i="1"/>
  <c r="Z2415" i="1"/>
  <c r="AA2415" i="1"/>
  <c r="P2416" i="1"/>
  <c r="Q2416" i="1"/>
  <c r="R2416" i="1"/>
  <c r="S2416" i="1"/>
  <c r="T2416" i="1"/>
  <c r="U2416" i="1"/>
  <c r="V2416" i="1"/>
  <c r="W2416" i="1"/>
  <c r="X2416" i="1"/>
  <c r="Y2416" i="1"/>
  <c r="Z2416" i="1"/>
  <c r="AA2416" i="1"/>
  <c r="P2417" i="1"/>
  <c r="Q2417" i="1"/>
  <c r="R2417" i="1"/>
  <c r="S2417" i="1"/>
  <c r="T2417" i="1"/>
  <c r="U2417" i="1"/>
  <c r="V2417" i="1"/>
  <c r="W2417" i="1"/>
  <c r="X2417" i="1"/>
  <c r="Y2417" i="1"/>
  <c r="Z2417" i="1"/>
  <c r="AA2417" i="1"/>
  <c r="P2418" i="1"/>
  <c r="Q2418" i="1"/>
  <c r="R2418" i="1"/>
  <c r="S2418" i="1"/>
  <c r="T2418" i="1"/>
  <c r="U2418" i="1"/>
  <c r="V2418" i="1"/>
  <c r="W2418" i="1"/>
  <c r="X2418" i="1"/>
  <c r="Y2418" i="1"/>
  <c r="Z2418" i="1"/>
  <c r="AA2418" i="1"/>
  <c r="P2419" i="1"/>
  <c r="Q2419" i="1"/>
  <c r="R2419" i="1"/>
  <c r="S2419" i="1"/>
  <c r="T2419" i="1"/>
  <c r="U2419" i="1"/>
  <c r="V2419" i="1"/>
  <c r="W2419" i="1"/>
  <c r="X2419" i="1"/>
  <c r="Y2419" i="1"/>
  <c r="Z2419" i="1"/>
  <c r="AA2419" i="1"/>
  <c r="P2420" i="1"/>
  <c r="Q2420" i="1"/>
  <c r="R2420" i="1"/>
  <c r="S2420" i="1"/>
  <c r="T2420" i="1"/>
  <c r="U2420" i="1"/>
  <c r="V2420" i="1"/>
  <c r="W2420" i="1"/>
  <c r="X2420" i="1"/>
  <c r="Y2420" i="1"/>
  <c r="Z2420" i="1"/>
  <c r="AA2420" i="1"/>
  <c r="P2421" i="1"/>
  <c r="Q2421" i="1"/>
  <c r="R2421" i="1"/>
  <c r="S2421" i="1"/>
  <c r="T2421" i="1"/>
  <c r="U2421" i="1"/>
  <c r="V2421" i="1"/>
  <c r="W2421" i="1"/>
  <c r="X2421" i="1"/>
  <c r="Y2421" i="1"/>
  <c r="Z2421" i="1"/>
  <c r="AA2421" i="1"/>
  <c r="P2422" i="1"/>
  <c r="Q2422" i="1"/>
  <c r="R2422" i="1"/>
  <c r="S2422" i="1"/>
  <c r="T2422" i="1"/>
  <c r="U2422" i="1"/>
  <c r="V2422" i="1"/>
  <c r="W2422" i="1"/>
  <c r="X2422" i="1"/>
  <c r="Y2422" i="1"/>
  <c r="Z2422" i="1"/>
  <c r="AA2422" i="1"/>
  <c r="P2423" i="1"/>
  <c r="Q2423" i="1"/>
  <c r="R2423" i="1"/>
  <c r="S2423" i="1"/>
  <c r="T2423" i="1"/>
  <c r="U2423" i="1"/>
  <c r="V2423" i="1"/>
  <c r="W2423" i="1"/>
  <c r="X2423" i="1"/>
  <c r="Y2423" i="1"/>
  <c r="Z2423" i="1"/>
  <c r="AA2423" i="1"/>
  <c r="P2424" i="1"/>
  <c r="Q2424" i="1"/>
  <c r="R2424" i="1"/>
  <c r="S2424" i="1"/>
  <c r="T2424" i="1"/>
  <c r="U2424" i="1"/>
  <c r="V2424" i="1"/>
  <c r="W2424" i="1"/>
  <c r="X2424" i="1"/>
  <c r="Y2424" i="1"/>
  <c r="Z2424" i="1"/>
  <c r="AA2424" i="1"/>
  <c r="P2425" i="1"/>
  <c r="Q2425" i="1"/>
  <c r="R2425" i="1"/>
  <c r="S2425" i="1"/>
  <c r="T2425" i="1"/>
  <c r="U2425" i="1"/>
  <c r="V2425" i="1"/>
  <c r="W2425" i="1"/>
  <c r="X2425" i="1"/>
  <c r="Y2425" i="1"/>
  <c r="Z2425" i="1"/>
  <c r="AA2425" i="1"/>
  <c r="P2426" i="1"/>
  <c r="Q2426" i="1"/>
  <c r="R2426" i="1"/>
  <c r="S2426" i="1"/>
  <c r="T2426" i="1"/>
  <c r="U2426" i="1"/>
  <c r="V2426" i="1"/>
  <c r="W2426" i="1"/>
  <c r="X2426" i="1"/>
  <c r="Y2426" i="1"/>
  <c r="Z2426" i="1"/>
  <c r="AA2426" i="1"/>
  <c r="P2427" i="1"/>
  <c r="Q2427" i="1"/>
  <c r="R2427" i="1"/>
  <c r="S2427" i="1"/>
  <c r="T2427" i="1"/>
  <c r="U2427" i="1"/>
  <c r="V2427" i="1"/>
  <c r="W2427" i="1"/>
  <c r="X2427" i="1"/>
  <c r="Y2427" i="1"/>
  <c r="Z2427" i="1"/>
  <c r="AA2427" i="1"/>
  <c r="P2428" i="1"/>
  <c r="Q2428" i="1"/>
  <c r="R2428" i="1"/>
  <c r="S2428" i="1"/>
  <c r="T2428" i="1"/>
  <c r="U2428" i="1"/>
  <c r="V2428" i="1"/>
  <c r="W2428" i="1"/>
  <c r="X2428" i="1"/>
  <c r="Y2428" i="1"/>
  <c r="Z2428" i="1"/>
  <c r="AA2428" i="1"/>
  <c r="P2429" i="1"/>
  <c r="Q2429" i="1"/>
  <c r="R2429" i="1"/>
  <c r="S2429" i="1"/>
  <c r="T2429" i="1"/>
  <c r="U2429" i="1"/>
  <c r="V2429" i="1"/>
  <c r="W2429" i="1"/>
  <c r="X2429" i="1"/>
  <c r="Y2429" i="1"/>
  <c r="Z2429" i="1"/>
  <c r="AA2429" i="1"/>
  <c r="P2430" i="1"/>
  <c r="Q2430" i="1"/>
  <c r="R2430" i="1"/>
  <c r="S2430" i="1"/>
  <c r="T2430" i="1"/>
  <c r="U2430" i="1"/>
  <c r="V2430" i="1"/>
  <c r="W2430" i="1"/>
  <c r="X2430" i="1"/>
  <c r="Y2430" i="1"/>
  <c r="Z2430" i="1"/>
  <c r="AA2430" i="1"/>
  <c r="P2431" i="1"/>
  <c r="Q2431" i="1"/>
  <c r="R2431" i="1"/>
  <c r="S2431" i="1"/>
  <c r="T2431" i="1"/>
  <c r="U2431" i="1"/>
  <c r="V2431" i="1"/>
  <c r="W2431" i="1"/>
  <c r="X2431" i="1"/>
  <c r="Y2431" i="1"/>
  <c r="Z2431" i="1"/>
  <c r="AA2431" i="1"/>
  <c r="P2432" i="1"/>
  <c r="Q2432" i="1"/>
  <c r="R2432" i="1"/>
  <c r="S2432" i="1"/>
  <c r="T2432" i="1"/>
  <c r="U2432" i="1"/>
  <c r="V2432" i="1"/>
  <c r="W2432" i="1"/>
  <c r="X2432" i="1"/>
  <c r="Y2432" i="1"/>
  <c r="Z2432" i="1"/>
  <c r="AA2432" i="1"/>
  <c r="P2433" i="1"/>
  <c r="Q2433" i="1"/>
  <c r="R2433" i="1"/>
  <c r="S2433" i="1"/>
  <c r="T2433" i="1"/>
  <c r="U2433" i="1"/>
  <c r="V2433" i="1"/>
  <c r="W2433" i="1"/>
  <c r="X2433" i="1"/>
  <c r="Y2433" i="1"/>
  <c r="Z2433" i="1"/>
  <c r="AA2433" i="1"/>
  <c r="P2434" i="1"/>
  <c r="Q2434" i="1"/>
  <c r="R2434" i="1"/>
  <c r="S2434" i="1"/>
  <c r="T2434" i="1"/>
  <c r="U2434" i="1"/>
  <c r="V2434" i="1"/>
  <c r="W2434" i="1"/>
  <c r="X2434" i="1"/>
  <c r="Y2434" i="1"/>
  <c r="Z2434" i="1"/>
  <c r="AA2434" i="1"/>
  <c r="P2435" i="1"/>
  <c r="Q2435" i="1"/>
  <c r="R2435" i="1"/>
  <c r="S2435" i="1"/>
  <c r="T2435" i="1"/>
  <c r="U2435" i="1"/>
  <c r="V2435" i="1"/>
  <c r="W2435" i="1"/>
  <c r="X2435" i="1"/>
  <c r="Y2435" i="1"/>
  <c r="Z2435" i="1"/>
  <c r="AA2435" i="1"/>
  <c r="P2436" i="1"/>
  <c r="Q2436" i="1"/>
  <c r="R2436" i="1"/>
  <c r="S2436" i="1"/>
  <c r="T2436" i="1"/>
  <c r="U2436" i="1"/>
  <c r="V2436" i="1"/>
  <c r="W2436" i="1"/>
  <c r="X2436" i="1"/>
  <c r="Y2436" i="1"/>
  <c r="Z2436" i="1"/>
  <c r="AA2436" i="1"/>
  <c r="P2437" i="1"/>
  <c r="Q2437" i="1"/>
  <c r="R2437" i="1"/>
  <c r="S2437" i="1"/>
  <c r="T2437" i="1"/>
  <c r="U2437" i="1"/>
  <c r="V2437" i="1"/>
  <c r="W2437" i="1"/>
  <c r="X2437" i="1"/>
  <c r="Y2437" i="1"/>
  <c r="Z2437" i="1"/>
  <c r="AA2437" i="1"/>
  <c r="P2438" i="1"/>
  <c r="Q2438" i="1"/>
  <c r="R2438" i="1"/>
  <c r="S2438" i="1"/>
  <c r="T2438" i="1"/>
  <c r="U2438" i="1"/>
  <c r="V2438" i="1"/>
  <c r="W2438" i="1"/>
  <c r="X2438" i="1"/>
  <c r="Y2438" i="1"/>
  <c r="Z2438" i="1"/>
  <c r="AA2438" i="1"/>
  <c r="P2439" i="1"/>
  <c r="Q2439" i="1"/>
  <c r="R2439" i="1"/>
  <c r="S2439" i="1"/>
  <c r="T2439" i="1"/>
  <c r="U2439" i="1"/>
  <c r="V2439" i="1"/>
  <c r="W2439" i="1"/>
  <c r="X2439" i="1"/>
  <c r="Y2439" i="1"/>
  <c r="Z2439" i="1"/>
  <c r="AA2439" i="1"/>
  <c r="P2440" i="1"/>
  <c r="Q2440" i="1"/>
  <c r="R2440" i="1"/>
  <c r="S2440" i="1"/>
  <c r="T2440" i="1"/>
  <c r="U2440" i="1"/>
  <c r="V2440" i="1"/>
  <c r="W2440" i="1"/>
  <c r="X2440" i="1"/>
  <c r="Y2440" i="1"/>
  <c r="Z2440" i="1"/>
  <c r="AA2440" i="1"/>
  <c r="P2441" i="1"/>
  <c r="Q2441" i="1"/>
  <c r="R2441" i="1"/>
  <c r="S2441" i="1"/>
  <c r="T2441" i="1"/>
  <c r="U2441" i="1"/>
  <c r="V2441" i="1"/>
  <c r="W2441" i="1"/>
  <c r="X2441" i="1"/>
  <c r="Y2441" i="1"/>
  <c r="Z2441" i="1"/>
  <c r="AA2441" i="1"/>
  <c r="P2442" i="1"/>
  <c r="Q2442" i="1"/>
  <c r="R2442" i="1"/>
  <c r="S2442" i="1"/>
  <c r="T2442" i="1"/>
  <c r="U2442" i="1"/>
  <c r="V2442" i="1"/>
  <c r="W2442" i="1"/>
  <c r="X2442" i="1"/>
  <c r="Y2442" i="1"/>
  <c r="Z2442" i="1"/>
  <c r="AA2442" i="1"/>
  <c r="P2443" i="1"/>
  <c r="Q2443" i="1"/>
  <c r="R2443" i="1"/>
  <c r="S2443" i="1"/>
  <c r="T2443" i="1"/>
  <c r="U2443" i="1"/>
  <c r="V2443" i="1"/>
  <c r="W2443" i="1"/>
  <c r="X2443" i="1"/>
  <c r="Y2443" i="1"/>
  <c r="Z2443" i="1"/>
  <c r="AA2443" i="1"/>
  <c r="P2444" i="1"/>
  <c r="Q2444" i="1"/>
  <c r="R2444" i="1"/>
  <c r="S2444" i="1"/>
  <c r="T2444" i="1"/>
  <c r="U2444" i="1"/>
  <c r="V2444" i="1"/>
  <c r="W2444" i="1"/>
  <c r="X2444" i="1"/>
  <c r="Y2444" i="1"/>
  <c r="Z2444" i="1"/>
  <c r="AA2444" i="1"/>
  <c r="P2445" i="1"/>
  <c r="Q2445" i="1"/>
  <c r="R2445" i="1"/>
  <c r="S2445" i="1"/>
  <c r="T2445" i="1"/>
  <c r="U2445" i="1"/>
  <c r="V2445" i="1"/>
  <c r="W2445" i="1"/>
  <c r="X2445" i="1"/>
  <c r="Y2445" i="1"/>
  <c r="Z2445" i="1"/>
  <c r="AA2445" i="1"/>
  <c r="P2446" i="1"/>
  <c r="Q2446" i="1"/>
  <c r="R2446" i="1"/>
  <c r="S2446" i="1"/>
  <c r="T2446" i="1"/>
  <c r="U2446" i="1"/>
  <c r="V2446" i="1"/>
  <c r="W2446" i="1"/>
  <c r="X2446" i="1"/>
  <c r="Y2446" i="1"/>
  <c r="Z2446" i="1"/>
  <c r="AA2446" i="1"/>
  <c r="P2447" i="1"/>
  <c r="Q2447" i="1"/>
  <c r="R2447" i="1"/>
  <c r="S2447" i="1"/>
  <c r="T2447" i="1"/>
  <c r="U2447" i="1"/>
  <c r="V2447" i="1"/>
  <c r="W2447" i="1"/>
  <c r="X2447" i="1"/>
  <c r="Y2447" i="1"/>
  <c r="Z2447" i="1"/>
  <c r="AA2447" i="1"/>
  <c r="P2448" i="1"/>
  <c r="Q2448" i="1"/>
  <c r="R2448" i="1"/>
  <c r="S2448" i="1"/>
  <c r="T2448" i="1"/>
  <c r="U2448" i="1"/>
  <c r="V2448" i="1"/>
  <c r="W2448" i="1"/>
  <c r="X2448" i="1"/>
  <c r="Y2448" i="1"/>
  <c r="Z2448" i="1"/>
  <c r="AA2448" i="1"/>
  <c r="P2449" i="1"/>
  <c r="Q2449" i="1"/>
  <c r="R2449" i="1"/>
  <c r="S2449" i="1"/>
  <c r="T2449" i="1"/>
  <c r="U2449" i="1"/>
  <c r="V2449" i="1"/>
  <c r="W2449" i="1"/>
  <c r="X2449" i="1"/>
  <c r="Y2449" i="1"/>
  <c r="Z2449" i="1"/>
  <c r="AA2449" i="1"/>
  <c r="P2450" i="1"/>
  <c r="Q2450" i="1"/>
  <c r="R2450" i="1"/>
  <c r="S2450" i="1"/>
  <c r="T2450" i="1"/>
  <c r="U2450" i="1"/>
  <c r="V2450" i="1"/>
  <c r="W2450" i="1"/>
  <c r="X2450" i="1"/>
  <c r="Y2450" i="1"/>
  <c r="Z2450" i="1"/>
  <c r="AA2450" i="1"/>
  <c r="P2451" i="1"/>
  <c r="Q2451" i="1"/>
  <c r="R2451" i="1"/>
  <c r="S2451" i="1"/>
  <c r="T2451" i="1"/>
  <c r="U2451" i="1"/>
  <c r="V2451" i="1"/>
  <c r="W2451" i="1"/>
  <c r="X2451" i="1"/>
  <c r="Y2451" i="1"/>
  <c r="Z2451" i="1"/>
  <c r="AA2451" i="1"/>
  <c r="P2452" i="1"/>
  <c r="Q2452" i="1"/>
  <c r="R2452" i="1"/>
  <c r="S2452" i="1"/>
  <c r="T2452" i="1"/>
  <c r="U2452" i="1"/>
  <c r="V2452" i="1"/>
  <c r="W2452" i="1"/>
  <c r="X2452" i="1"/>
  <c r="Y2452" i="1"/>
  <c r="Z2452" i="1"/>
  <c r="AA2452" i="1"/>
  <c r="P2453" i="1"/>
  <c r="Q2453" i="1"/>
  <c r="R2453" i="1"/>
  <c r="S2453" i="1"/>
  <c r="T2453" i="1"/>
  <c r="U2453" i="1"/>
  <c r="V2453" i="1"/>
  <c r="W2453" i="1"/>
  <c r="X2453" i="1"/>
  <c r="Y2453" i="1"/>
  <c r="Z2453" i="1"/>
  <c r="AA2453" i="1"/>
  <c r="P2454" i="1"/>
  <c r="Q2454" i="1"/>
  <c r="R2454" i="1"/>
  <c r="S2454" i="1"/>
  <c r="T2454" i="1"/>
  <c r="U2454" i="1"/>
  <c r="V2454" i="1"/>
  <c r="W2454" i="1"/>
  <c r="X2454" i="1"/>
  <c r="Y2454" i="1"/>
  <c r="Z2454" i="1"/>
  <c r="AA2454" i="1"/>
  <c r="P2455" i="1"/>
  <c r="Q2455" i="1"/>
  <c r="R2455" i="1"/>
  <c r="S2455" i="1"/>
  <c r="T2455" i="1"/>
  <c r="U2455" i="1"/>
  <c r="V2455" i="1"/>
  <c r="W2455" i="1"/>
  <c r="X2455" i="1"/>
  <c r="Y2455" i="1"/>
  <c r="Z2455" i="1"/>
  <c r="AA2455" i="1"/>
  <c r="P2456" i="1"/>
  <c r="Q2456" i="1"/>
  <c r="R2456" i="1"/>
  <c r="S2456" i="1"/>
  <c r="T2456" i="1"/>
  <c r="U2456" i="1"/>
  <c r="V2456" i="1"/>
  <c r="W2456" i="1"/>
  <c r="X2456" i="1"/>
  <c r="Y2456" i="1"/>
  <c r="Z2456" i="1"/>
  <c r="AA2456" i="1"/>
  <c r="P2457" i="1"/>
  <c r="Q2457" i="1"/>
  <c r="R2457" i="1"/>
  <c r="S2457" i="1"/>
  <c r="T2457" i="1"/>
  <c r="U2457" i="1"/>
  <c r="V2457" i="1"/>
  <c r="W2457" i="1"/>
  <c r="X2457" i="1"/>
  <c r="Y2457" i="1"/>
  <c r="Z2457" i="1"/>
  <c r="AA2457" i="1"/>
  <c r="P2458" i="1"/>
  <c r="Q2458" i="1"/>
  <c r="R2458" i="1"/>
  <c r="S2458" i="1"/>
  <c r="T2458" i="1"/>
  <c r="U2458" i="1"/>
  <c r="V2458" i="1"/>
  <c r="W2458" i="1"/>
  <c r="X2458" i="1"/>
  <c r="Y2458" i="1"/>
  <c r="Z2458" i="1"/>
  <c r="AA2458" i="1"/>
  <c r="P2459" i="1"/>
  <c r="Q2459" i="1"/>
  <c r="R2459" i="1"/>
  <c r="S2459" i="1"/>
  <c r="T2459" i="1"/>
  <c r="U2459" i="1"/>
  <c r="V2459" i="1"/>
  <c r="W2459" i="1"/>
  <c r="X2459" i="1"/>
  <c r="Y2459" i="1"/>
  <c r="Z2459" i="1"/>
  <c r="AA2459" i="1"/>
  <c r="P2460" i="1"/>
  <c r="Q2460" i="1"/>
  <c r="R2460" i="1"/>
  <c r="S2460" i="1"/>
  <c r="T2460" i="1"/>
  <c r="U2460" i="1"/>
  <c r="V2460" i="1"/>
  <c r="W2460" i="1"/>
  <c r="X2460" i="1"/>
  <c r="Y2460" i="1"/>
  <c r="Z2460" i="1"/>
  <c r="AA2460" i="1"/>
  <c r="P2461" i="1"/>
  <c r="Q2461" i="1"/>
  <c r="R2461" i="1"/>
  <c r="S2461" i="1"/>
  <c r="T2461" i="1"/>
  <c r="U2461" i="1"/>
  <c r="V2461" i="1"/>
  <c r="W2461" i="1"/>
  <c r="X2461" i="1"/>
  <c r="Y2461" i="1"/>
  <c r="Z2461" i="1"/>
  <c r="AA2461" i="1"/>
  <c r="P2462" i="1"/>
  <c r="Q2462" i="1"/>
  <c r="R2462" i="1"/>
  <c r="S2462" i="1"/>
  <c r="T2462" i="1"/>
  <c r="U2462" i="1"/>
  <c r="V2462" i="1"/>
  <c r="W2462" i="1"/>
  <c r="X2462" i="1"/>
  <c r="Y2462" i="1"/>
  <c r="Z2462" i="1"/>
  <c r="AA2462" i="1"/>
  <c r="P2463" i="1"/>
  <c r="Q2463" i="1"/>
  <c r="R2463" i="1"/>
  <c r="S2463" i="1"/>
  <c r="T2463" i="1"/>
  <c r="U2463" i="1"/>
  <c r="V2463" i="1"/>
  <c r="W2463" i="1"/>
  <c r="X2463" i="1"/>
  <c r="Y2463" i="1"/>
  <c r="Z2463" i="1"/>
  <c r="AA2463" i="1"/>
  <c r="P2464" i="1"/>
  <c r="Q2464" i="1"/>
  <c r="R2464" i="1"/>
  <c r="S2464" i="1"/>
  <c r="T2464" i="1"/>
  <c r="U2464" i="1"/>
  <c r="V2464" i="1"/>
  <c r="W2464" i="1"/>
  <c r="X2464" i="1"/>
  <c r="Y2464" i="1"/>
  <c r="Z2464" i="1"/>
  <c r="AA2464" i="1"/>
  <c r="P2465" i="1"/>
  <c r="Q2465" i="1"/>
  <c r="R2465" i="1"/>
  <c r="S2465" i="1"/>
  <c r="T2465" i="1"/>
  <c r="U2465" i="1"/>
  <c r="V2465" i="1"/>
  <c r="W2465" i="1"/>
  <c r="X2465" i="1"/>
  <c r="Y2465" i="1"/>
  <c r="Z2465" i="1"/>
  <c r="AA2465" i="1"/>
  <c r="P2466" i="1"/>
  <c r="Q2466" i="1"/>
  <c r="R2466" i="1"/>
  <c r="S2466" i="1"/>
  <c r="T2466" i="1"/>
  <c r="U2466" i="1"/>
  <c r="V2466" i="1"/>
  <c r="W2466" i="1"/>
  <c r="X2466" i="1"/>
  <c r="Y2466" i="1"/>
  <c r="Z2466" i="1"/>
  <c r="AA2466" i="1"/>
  <c r="P2467" i="1"/>
  <c r="Q2467" i="1"/>
  <c r="R2467" i="1"/>
  <c r="S2467" i="1"/>
  <c r="T2467" i="1"/>
  <c r="U2467" i="1"/>
  <c r="V2467" i="1"/>
  <c r="W2467" i="1"/>
  <c r="X2467" i="1"/>
  <c r="Y2467" i="1"/>
  <c r="Z2467" i="1"/>
  <c r="AA2467" i="1"/>
  <c r="P2468" i="1"/>
  <c r="Q2468" i="1"/>
  <c r="R2468" i="1"/>
  <c r="S2468" i="1"/>
  <c r="T2468" i="1"/>
  <c r="U2468" i="1"/>
  <c r="V2468" i="1"/>
  <c r="W2468" i="1"/>
  <c r="X2468" i="1"/>
  <c r="Y2468" i="1"/>
  <c r="Z2468" i="1"/>
  <c r="AA2468" i="1"/>
  <c r="P2469" i="1"/>
  <c r="Q2469" i="1"/>
  <c r="R2469" i="1"/>
  <c r="S2469" i="1"/>
  <c r="T2469" i="1"/>
  <c r="U2469" i="1"/>
  <c r="V2469" i="1"/>
  <c r="W2469" i="1"/>
  <c r="X2469" i="1"/>
  <c r="Y2469" i="1"/>
  <c r="Z2469" i="1"/>
  <c r="AA2469" i="1"/>
  <c r="P2470" i="1"/>
  <c r="Q2470" i="1"/>
  <c r="R2470" i="1"/>
  <c r="S2470" i="1"/>
  <c r="T2470" i="1"/>
  <c r="U2470" i="1"/>
  <c r="V2470" i="1"/>
  <c r="W2470" i="1"/>
  <c r="X2470" i="1"/>
  <c r="Y2470" i="1"/>
  <c r="Z2470" i="1"/>
  <c r="AA2470" i="1"/>
  <c r="P2471" i="1"/>
  <c r="Q2471" i="1"/>
  <c r="R2471" i="1"/>
  <c r="S2471" i="1"/>
  <c r="T2471" i="1"/>
  <c r="U2471" i="1"/>
  <c r="V2471" i="1"/>
  <c r="W2471" i="1"/>
  <c r="X2471" i="1"/>
  <c r="Y2471" i="1"/>
  <c r="Z2471" i="1"/>
  <c r="AA2471" i="1"/>
  <c r="P2472" i="1"/>
  <c r="Q2472" i="1"/>
  <c r="R2472" i="1"/>
  <c r="S2472" i="1"/>
  <c r="T2472" i="1"/>
  <c r="U2472" i="1"/>
  <c r="V2472" i="1"/>
  <c r="W2472" i="1"/>
  <c r="X2472" i="1"/>
  <c r="Y2472" i="1"/>
  <c r="Z2472" i="1"/>
  <c r="AA2472" i="1"/>
  <c r="P2473" i="1"/>
  <c r="Q2473" i="1"/>
  <c r="R2473" i="1"/>
  <c r="S2473" i="1"/>
  <c r="T2473" i="1"/>
  <c r="U2473" i="1"/>
  <c r="V2473" i="1"/>
  <c r="W2473" i="1"/>
  <c r="X2473" i="1"/>
  <c r="Y2473" i="1"/>
  <c r="Z2473" i="1"/>
  <c r="AA2473" i="1"/>
  <c r="P2474" i="1"/>
  <c r="Q2474" i="1"/>
  <c r="R2474" i="1"/>
  <c r="S2474" i="1"/>
  <c r="T2474" i="1"/>
  <c r="U2474" i="1"/>
  <c r="V2474" i="1"/>
  <c r="W2474" i="1"/>
  <c r="X2474" i="1"/>
  <c r="Y2474" i="1"/>
  <c r="Z2474" i="1"/>
  <c r="AA2474" i="1"/>
  <c r="P2475" i="1"/>
  <c r="Q2475" i="1"/>
  <c r="R2475" i="1"/>
  <c r="S2475" i="1"/>
  <c r="T2475" i="1"/>
  <c r="U2475" i="1"/>
  <c r="V2475" i="1"/>
  <c r="W2475" i="1"/>
  <c r="X2475" i="1"/>
  <c r="Y2475" i="1"/>
  <c r="Z2475" i="1"/>
  <c r="AA2475" i="1"/>
  <c r="P2476" i="1"/>
  <c r="Q2476" i="1"/>
  <c r="R2476" i="1"/>
  <c r="S2476" i="1"/>
  <c r="T2476" i="1"/>
  <c r="U2476" i="1"/>
  <c r="V2476" i="1"/>
  <c r="W2476" i="1"/>
  <c r="X2476" i="1"/>
  <c r="Y2476" i="1"/>
  <c r="Z2476" i="1"/>
  <c r="AA2476" i="1"/>
  <c r="P2477" i="1"/>
  <c r="Q2477" i="1"/>
  <c r="R2477" i="1"/>
  <c r="S2477" i="1"/>
  <c r="T2477" i="1"/>
  <c r="U2477" i="1"/>
  <c r="V2477" i="1"/>
  <c r="W2477" i="1"/>
  <c r="X2477" i="1"/>
  <c r="Y2477" i="1"/>
  <c r="Z2477" i="1"/>
  <c r="AA2477" i="1"/>
  <c r="P2478" i="1"/>
  <c r="Q2478" i="1"/>
  <c r="R2478" i="1"/>
  <c r="S2478" i="1"/>
  <c r="T2478" i="1"/>
  <c r="U2478" i="1"/>
  <c r="V2478" i="1"/>
  <c r="W2478" i="1"/>
  <c r="X2478" i="1"/>
  <c r="Y2478" i="1"/>
  <c r="Z2478" i="1"/>
  <c r="AA2478" i="1"/>
  <c r="P2479" i="1"/>
  <c r="Q2479" i="1"/>
  <c r="R2479" i="1"/>
  <c r="S2479" i="1"/>
  <c r="T2479" i="1"/>
  <c r="U2479" i="1"/>
  <c r="V2479" i="1"/>
  <c r="W2479" i="1"/>
  <c r="X2479" i="1"/>
  <c r="Y2479" i="1"/>
  <c r="Z2479" i="1"/>
  <c r="AA2479" i="1"/>
  <c r="P2480" i="1"/>
  <c r="Q2480" i="1"/>
  <c r="R2480" i="1"/>
  <c r="S2480" i="1"/>
  <c r="T2480" i="1"/>
  <c r="U2480" i="1"/>
  <c r="V2480" i="1"/>
  <c r="W2480" i="1"/>
  <c r="X2480" i="1"/>
  <c r="Y2480" i="1"/>
  <c r="Z2480" i="1"/>
  <c r="AA2480" i="1"/>
  <c r="P2481" i="1"/>
  <c r="Q2481" i="1"/>
  <c r="R2481" i="1"/>
  <c r="S2481" i="1"/>
  <c r="T2481" i="1"/>
  <c r="U2481" i="1"/>
  <c r="V2481" i="1"/>
  <c r="W2481" i="1"/>
  <c r="X2481" i="1"/>
  <c r="Y2481" i="1"/>
  <c r="Z2481" i="1"/>
  <c r="AA2481" i="1"/>
  <c r="P2482" i="1"/>
  <c r="Q2482" i="1"/>
  <c r="R2482" i="1"/>
  <c r="S2482" i="1"/>
  <c r="T2482" i="1"/>
  <c r="U2482" i="1"/>
  <c r="V2482" i="1"/>
  <c r="W2482" i="1"/>
  <c r="X2482" i="1"/>
  <c r="Y2482" i="1"/>
  <c r="Z2482" i="1"/>
  <c r="AA2482" i="1"/>
  <c r="P2483" i="1"/>
  <c r="Q2483" i="1"/>
  <c r="R2483" i="1"/>
  <c r="S2483" i="1"/>
  <c r="T2483" i="1"/>
  <c r="U2483" i="1"/>
  <c r="V2483" i="1"/>
  <c r="W2483" i="1"/>
  <c r="X2483" i="1"/>
  <c r="Y2483" i="1"/>
  <c r="Z2483" i="1"/>
  <c r="AA2483" i="1"/>
  <c r="P2484" i="1"/>
  <c r="Q2484" i="1"/>
  <c r="R2484" i="1"/>
  <c r="S2484" i="1"/>
  <c r="T2484" i="1"/>
  <c r="U2484" i="1"/>
  <c r="V2484" i="1"/>
  <c r="W2484" i="1"/>
  <c r="X2484" i="1"/>
  <c r="Y2484" i="1"/>
  <c r="Z2484" i="1"/>
  <c r="AA2484" i="1"/>
  <c r="P2485" i="1"/>
  <c r="Q2485" i="1"/>
  <c r="R2485" i="1"/>
  <c r="S2485" i="1"/>
  <c r="T2485" i="1"/>
  <c r="U2485" i="1"/>
  <c r="V2485" i="1"/>
  <c r="W2485" i="1"/>
  <c r="X2485" i="1"/>
  <c r="Y2485" i="1"/>
  <c r="Z2485" i="1"/>
  <c r="AA2485" i="1"/>
  <c r="P2486" i="1"/>
  <c r="Q2486" i="1"/>
  <c r="R2486" i="1"/>
  <c r="S2486" i="1"/>
  <c r="T2486" i="1"/>
  <c r="U2486" i="1"/>
  <c r="V2486" i="1"/>
  <c r="W2486" i="1"/>
  <c r="X2486" i="1"/>
  <c r="Y2486" i="1"/>
  <c r="Z2486" i="1"/>
  <c r="AA2486" i="1"/>
  <c r="P2487" i="1"/>
  <c r="Q2487" i="1"/>
  <c r="R2487" i="1"/>
  <c r="S2487" i="1"/>
  <c r="T2487" i="1"/>
  <c r="U2487" i="1"/>
  <c r="V2487" i="1"/>
  <c r="W2487" i="1"/>
  <c r="X2487" i="1"/>
  <c r="Y2487" i="1"/>
  <c r="Z2487" i="1"/>
  <c r="AA2487" i="1"/>
  <c r="P2488" i="1"/>
  <c r="Q2488" i="1"/>
  <c r="R2488" i="1"/>
  <c r="S2488" i="1"/>
  <c r="T2488" i="1"/>
  <c r="U2488" i="1"/>
  <c r="V2488" i="1"/>
  <c r="W2488" i="1"/>
  <c r="X2488" i="1"/>
  <c r="Y2488" i="1"/>
  <c r="Z2488" i="1"/>
  <c r="AA2488" i="1"/>
  <c r="P2489" i="1"/>
  <c r="Q2489" i="1"/>
  <c r="R2489" i="1"/>
  <c r="S2489" i="1"/>
  <c r="T2489" i="1"/>
  <c r="U2489" i="1"/>
  <c r="V2489" i="1"/>
  <c r="W2489" i="1"/>
  <c r="X2489" i="1"/>
  <c r="Y2489" i="1"/>
  <c r="Z2489" i="1"/>
  <c r="AA2489" i="1"/>
  <c r="P2490" i="1"/>
  <c r="Q2490" i="1"/>
  <c r="R2490" i="1"/>
  <c r="S2490" i="1"/>
  <c r="T2490" i="1"/>
  <c r="U2490" i="1"/>
  <c r="V2490" i="1"/>
  <c r="W2490" i="1"/>
  <c r="X2490" i="1"/>
  <c r="Y2490" i="1"/>
  <c r="Z2490" i="1"/>
  <c r="AA2490" i="1"/>
  <c r="P2491" i="1"/>
  <c r="Q2491" i="1"/>
  <c r="R2491" i="1"/>
  <c r="S2491" i="1"/>
  <c r="T2491" i="1"/>
  <c r="U2491" i="1"/>
  <c r="V2491" i="1"/>
  <c r="W2491" i="1"/>
  <c r="X2491" i="1"/>
  <c r="Y2491" i="1"/>
  <c r="Z2491" i="1"/>
  <c r="AA2491" i="1"/>
  <c r="P2492" i="1"/>
  <c r="Q2492" i="1"/>
  <c r="R2492" i="1"/>
  <c r="S2492" i="1"/>
  <c r="T2492" i="1"/>
  <c r="U2492" i="1"/>
  <c r="V2492" i="1"/>
  <c r="W2492" i="1"/>
  <c r="X2492" i="1"/>
  <c r="Y2492" i="1"/>
  <c r="Z2492" i="1"/>
  <c r="AA2492" i="1"/>
  <c r="P2493" i="1"/>
  <c r="Q2493" i="1"/>
  <c r="R2493" i="1"/>
  <c r="S2493" i="1"/>
  <c r="T2493" i="1"/>
  <c r="U2493" i="1"/>
  <c r="V2493" i="1"/>
  <c r="W2493" i="1"/>
  <c r="X2493" i="1"/>
  <c r="Y2493" i="1"/>
  <c r="Z2493" i="1"/>
  <c r="AA2493" i="1"/>
  <c r="P2494" i="1"/>
  <c r="Q2494" i="1"/>
  <c r="R2494" i="1"/>
  <c r="S2494" i="1"/>
  <c r="T2494" i="1"/>
  <c r="U2494" i="1"/>
  <c r="V2494" i="1"/>
  <c r="W2494" i="1"/>
  <c r="X2494" i="1"/>
  <c r="Y2494" i="1"/>
  <c r="Z2494" i="1"/>
  <c r="AA2494" i="1"/>
  <c r="P2495" i="1"/>
  <c r="Q2495" i="1"/>
  <c r="R2495" i="1"/>
  <c r="S2495" i="1"/>
  <c r="T2495" i="1"/>
  <c r="U2495" i="1"/>
  <c r="V2495" i="1"/>
  <c r="W2495" i="1"/>
  <c r="X2495" i="1"/>
  <c r="Y2495" i="1"/>
  <c r="Z2495" i="1"/>
  <c r="AA2495" i="1"/>
  <c r="P2496" i="1"/>
  <c r="Q2496" i="1"/>
  <c r="R2496" i="1"/>
  <c r="S2496" i="1"/>
  <c r="T2496" i="1"/>
  <c r="U2496" i="1"/>
  <c r="V2496" i="1"/>
  <c r="W2496" i="1"/>
  <c r="X2496" i="1"/>
  <c r="Y2496" i="1"/>
  <c r="Z2496" i="1"/>
  <c r="AA2496" i="1"/>
  <c r="P2497" i="1"/>
  <c r="Q2497" i="1"/>
  <c r="R2497" i="1"/>
  <c r="S2497" i="1"/>
  <c r="T2497" i="1"/>
  <c r="U2497" i="1"/>
  <c r="V2497" i="1"/>
  <c r="W2497" i="1"/>
  <c r="X2497" i="1"/>
  <c r="Y2497" i="1"/>
  <c r="Z2497" i="1"/>
  <c r="AA2497" i="1"/>
  <c r="P2498" i="1"/>
  <c r="Q2498" i="1"/>
  <c r="R2498" i="1"/>
  <c r="S2498" i="1"/>
  <c r="T2498" i="1"/>
  <c r="U2498" i="1"/>
  <c r="V2498" i="1"/>
  <c r="W2498" i="1"/>
  <c r="X2498" i="1"/>
  <c r="Y2498" i="1"/>
  <c r="Z2498" i="1"/>
  <c r="AA2498" i="1"/>
  <c r="P2499" i="1"/>
  <c r="Q2499" i="1"/>
  <c r="R2499" i="1"/>
  <c r="S2499" i="1"/>
  <c r="T2499" i="1"/>
  <c r="U2499" i="1"/>
  <c r="V2499" i="1"/>
  <c r="W2499" i="1"/>
  <c r="X2499" i="1"/>
  <c r="Y2499" i="1"/>
  <c r="Z2499" i="1"/>
  <c r="AA2499" i="1"/>
  <c r="P2500" i="1"/>
  <c r="Q2500" i="1"/>
  <c r="R2500" i="1"/>
  <c r="S2500" i="1"/>
  <c r="T2500" i="1"/>
  <c r="U2500" i="1"/>
  <c r="V2500" i="1"/>
  <c r="W2500" i="1"/>
  <c r="X2500" i="1"/>
  <c r="Y2500" i="1"/>
  <c r="Z2500" i="1"/>
  <c r="AA2500" i="1"/>
  <c r="P2501" i="1"/>
  <c r="Q2501" i="1"/>
  <c r="R2501" i="1"/>
  <c r="S2501" i="1"/>
  <c r="T2501" i="1"/>
  <c r="U2501" i="1"/>
  <c r="V2501" i="1"/>
  <c r="W2501" i="1"/>
  <c r="X2501" i="1"/>
  <c r="Y2501" i="1"/>
  <c r="Z2501" i="1"/>
  <c r="AA2501" i="1"/>
  <c r="P2502" i="1"/>
  <c r="Q2502" i="1"/>
  <c r="R2502" i="1"/>
  <c r="S2502" i="1"/>
  <c r="T2502" i="1"/>
  <c r="U2502" i="1"/>
  <c r="V2502" i="1"/>
  <c r="W2502" i="1"/>
  <c r="X2502" i="1"/>
  <c r="Y2502" i="1"/>
  <c r="Z2502" i="1"/>
  <c r="AA2502" i="1"/>
  <c r="P2503" i="1"/>
  <c r="Q2503" i="1"/>
  <c r="R2503" i="1"/>
  <c r="S2503" i="1"/>
  <c r="T2503" i="1"/>
  <c r="U2503" i="1"/>
  <c r="V2503" i="1"/>
  <c r="W2503" i="1"/>
  <c r="X2503" i="1"/>
  <c r="Y2503" i="1"/>
  <c r="Z2503" i="1"/>
  <c r="AA2503" i="1"/>
  <c r="P2504" i="1"/>
  <c r="Q2504" i="1"/>
  <c r="R2504" i="1"/>
  <c r="S2504" i="1"/>
  <c r="T2504" i="1"/>
  <c r="U2504" i="1"/>
  <c r="V2504" i="1"/>
  <c r="W2504" i="1"/>
  <c r="X2504" i="1"/>
  <c r="Y2504" i="1"/>
  <c r="Z2504" i="1"/>
  <c r="AA2504" i="1"/>
  <c r="P2505" i="1"/>
  <c r="Q2505" i="1"/>
  <c r="R2505" i="1"/>
  <c r="S2505" i="1"/>
  <c r="T2505" i="1"/>
  <c r="U2505" i="1"/>
  <c r="V2505" i="1"/>
  <c r="W2505" i="1"/>
  <c r="X2505" i="1"/>
  <c r="Y2505" i="1"/>
  <c r="Z2505" i="1"/>
  <c r="AA2505" i="1"/>
  <c r="P2506" i="1"/>
  <c r="Q2506" i="1"/>
  <c r="R2506" i="1"/>
  <c r="S2506" i="1"/>
  <c r="T2506" i="1"/>
  <c r="U2506" i="1"/>
  <c r="V2506" i="1"/>
  <c r="W2506" i="1"/>
  <c r="X2506" i="1"/>
  <c r="Y2506" i="1"/>
  <c r="Z2506" i="1"/>
  <c r="AA2506" i="1"/>
  <c r="P2507" i="1"/>
  <c r="Q2507" i="1"/>
  <c r="R2507" i="1"/>
  <c r="S2507" i="1"/>
  <c r="T2507" i="1"/>
  <c r="U2507" i="1"/>
  <c r="V2507" i="1"/>
  <c r="W2507" i="1"/>
  <c r="X2507" i="1"/>
  <c r="Y2507" i="1"/>
  <c r="Z2507" i="1"/>
  <c r="AA2507" i="1"/>
  <c r="P2508" i="1"/>
  <c r="Q2508" i="1"/>
  <c r="R2508" i="1"/>
  <c r="S2508" i="1"/>
  <c r="T2508" i="1"/>
  <c r="U2508" i="1"/>
  <c r="V2508" i="1"/>
  <c r="W2508" i="1"/>
  <c r="X2508" i="1"/>
  <c r="Y2508" i="1"/>
  <c r="Z2508" i="1"/>
  <c r="AA2508" i="1"/>
  <c r="P2509" i="1"/>
  <c r="Q2509" i="1"/>
  <c r="R2509" i="1"/>
  <c r="S2509" i="1"/>
  <c r="T2509" i="1"/>
  <c r="U2509" i="1"/>
  <c r="V2509" i="1"/>
  <c r="W2509" i="1"/>
  <c r="X2509" i="1"/>
  <c r="Y2509" i="1"/>
  <c r="Z2509" i="1"/>
  <c r="AA2509" i="1"/>
  <c r="P2510" i="1"/>
  <c r="Q2510" i="1"/>
  <c r="R2510" i="1"/>
  <c r="S2510" i="1"/>
  <c r="T2510" i="1"/>
  <c r="U2510" i="1"/>
  <c r="V2510" i="1"/>
  <c r="W2510" i="1"/>
  <c r="X2510" i="1"/>
  <c r="Y2510" i="1"/>
  <c r="Z2510" i="1"/>
  <c r="AA2510" i="1"/>
  <c r="P2511" i="1"/>
  <c r="Q2511" i="1"/>
  <c r="R2511" i="1"/>
  <c r="S2511" i="1"/>
  <c r="T2511" i="1"/>
  <c r="U2511" i="1"/>
  <c r="V2511" i="1"/>
  <c r="W2511" i="1"/>
  <c r="X2511" i="1"/>
  <c r="Y2511" i="1"/>
  <c r="Z2511" i="1"/>
  <c r="AA2511" i="1"/>
  <c r="P2512" i="1"/>
  <c r="Q2512" i="1"/>
  <c r="R2512" i="1"/>
  <c r="S2512" i="1"/>
  <c r="T2512" i="1"/>
  <c r="U2512" i="1"/>
  <c r="V2512" i="1"/>
  <c r="W2512" i="1"/>
  <c r="X2512" i="1"/>
  <c r="Y2512" i="1"/>
  <c r="Z2512" i="1"/>
  <c r="AA2512" i="1"/>
  <c r="P2513" i="1"/>
  <c r="Q2513" i="1"/>
  <c r="R2513" i="1"/>
  <c r="S2513" i="1"/>
  <c r="T2513" i="1"/>
  <c r="U2513" i="1"/>
  <c r="V2513" i="1"/>
  <c r="W2513" i="1"/>
  <c r="X2513" i="1"/>
  <c r="Y2513" i="1"/>
  <c r="Z2513" i="1"/>
  <c r="AA2513" i="1"/>
  <c r="P2514" i="1"/>
  <c r="Q2514" i="1"/>
  <c r="R2514" i="1"/>
  <c r="S2514" i="1"/>
  <c r="T2514" i="1"/>
  <c r="U2514" i="1"/>
  <c r="V2514" i="1"/>
  <c r="W2514" i="1"/>
  <c r="X2514" i="1"/>
  <c r="Y2514" i="1"/>
  <c r="Z2514" i="1"/>
  <c r="AA2514" i="1"/>
  <c r="P2515" i="1"/>
  <c r="Q2515" i="1"/>
  <c r="R2515" i="1"/>
  <c r="S2515" i="1"/>
  <c r="T2515" i="1"/>
  <c r="U2515" i="1"/>
  <c r="V2515" i="1"/>
  <c r="W2515" i="1"/>
  <c r="X2515" i="1"/>
  <c r="Y2515" i="1"/>
  <c r="Z2515" i="1"/>
  <c r="AA2515" i="1"/>
  <c r="P2516" i="1"/>
  <c r="Q2516" i="1"/>
  <c r="R2516" i="1"/>
  <c r="S2516" i="1"/>
  <c r="T2516" i="1"/>
  <c r="U2516" i="1"/>
  <c r="V2516" i="1"/>
  <c r="W2516" i="1"/>
  <c r="X2516" i="1"/>
  <c r="Y2516" i="1"/>
  <c r="Z2516" i="1"/>
  <c r="AA2516" i="1"/>
  <c r="P2517" i="1"/>
  <c r="Q2517" i="1"/>
  <c r="R2517" i="1"/>
  <c r="S2517" i="1"/>
  <c r="T2517" i="1"/>
  <c r="U2517" i="1"/>
  <c r="V2517" i="1"/>
  <c r="W2517" i="1"/>
  <c r="X2517" i="1"/>
  <c r="Y2517" i="1"/>
  <c r="Z2517" i="1"/>
  <c r="AA2517" i="1"/>
  <c r="P2518" i="1"/>
  <c r="Q2518" i="1"/>
  <c r="R2518" i="1"/>
  <c r="S2518" i="1"/>
  <c r="T2518" i="1"/>
  <c r="U2518" i="1"/>
  <c r="V2518" i="1"/>
  <c r="W2518" i="1"/>
  <c r="X2518" i="1"/>
  <c r="Y2518" i="1"/>
  <c r="Z2518" i="1"/>
  <c r="AA2518" i="1"/>
  <c r="P2519" i="1"/>
  <c r="Q2519" i="1"/>
  <c r="R2519" i="1"/>
  <c r="S2519" i="1"/>
  <c r="T2519" i="1"/>
  <c r="U2519" i="1"/>
  <c r="V2519" i="1"/>
  <c r="W2519" i="1"/>
  <c r="X2519" i="1"/>
  <c r="Y2519" i="1"/>
  <c r="Z2519" i="1"/>
  <c r="AA2519" i="1"/>
  <c r="P2520" i="1"/>
  <c r="Q2520" i="1"/>
  <c r="R2520" i="1"/>
  <c r="S2520" i="1"/>
  <c r="T2520" i="1"/>
  <c r="U2520" i="1"/>
  <c r="V2520" i="1"/>
  <c r="W2520" i="1"/>
  <c r="X2520" i="1"/>
  <c r="Y2520" i="1"/>
  <c r="Z2520" i="1"/>
  <c r="AA2520" i="1"/>
  <c r="P2521" i="1"/>
  <c r="Q2521" i="1"/>
  <c r="R2521" i="1"/>
  <c r="S2521" i="1"/>
  <c r="T2521" i="1"/>
  <c r="U2521" i="1"/>
  <c r="V2521" i="1"/>
  <c r="W2521" i="1"/>
  <c r="X2521" i="1"/>
  <c r="Y2521" i="1"/>
  <c r="Z2521" i="1"/>
  <c r="AA2521" i="1"/>
  <c r="P2522" i="1"/>
  <c r="Q2522" i="1"/>
  <c r="R2522" i="1"/>
  <c r="S2522" i="1"/>
  <c r="T2522" i="1"/>
  <c r="U2522" i="1"/>
  <c r="V2522" i="1"/>
  <c r="W2522" i="1"/>
  <c r="X2522" i="1"/>
  <c r="Y2522" i="1"/>
  <c r="Z2522" i="1"/>
  <c r="AA2522" i="1"/>
  <c r="P2523" i="1"/>
  <c r="Q2523" i="1"/>
  <c r="R2523" i="1"/>
  <c r="S2523" i="1"/>
  <c r="T2523" i="1"/>
  <c r="U2523" i="1"/>
  <c r="V2523" i="1"/>
  <c r="W2523" i="1"/>
  <c r="X2523" i="1"/>
  <c r="Y2523" i="1"/>
  <c r="Z2523" i="1"/>
  <c r="AA2523" i="1"/>
  <c r="P2524" i="1"/>
  <c r="Q2524" i="1"/>
  <c r="R2524" i="1"/>
  <c r="S2524" i="1"/>
  <c r="T2524" i="1"/>
  <c r="U2524" i="1"/>
  <c r="V2524" i="1"/>
  <c r="W2524" i="1"/>
  <c r="X2524" i="1"/>
  <c r="Y2524" i="1"/>
  <c r="Z2524" i="1"/>
  <c r="AA2524" i="1"/>
  <c r="P2525" i="1"/>
  <c r="Q2525" i="1"/>
  <c r="R2525" i="1"/>
  <c r="S2525" i="1"/>
  <c r="T2525" i="1"/>
  <c r="U2525" i="1"/>
  <c r="V2525" i="1"/>
  <c r="W2525" i="1"/>
  <c r="X2525" i="1"/>
  <c r="Y2525" i="1"/>
  <c r="Z2525" i="1"/>
  <c r="AA2525" i="1"/>
  <c r="P2526" i="1"/>
  <c r="Q2526" i="1"/>
  <c r="R2526" i="1"/>
  <c r="S2526" i="1"/>
  <c r="T2526" i="1"/>
  <c r="U2526" i="1"/>
  <c r="V2526" i="1"/>
  <c r="W2526" i="1"/>
  <c r="X2526" i="1"/>
  <c r="Y2526" i="1"/>
  <c r="Z2526" i="1"/>
  <c r="AA2526" i="1"/>
  <c r="P2527" i="1"/>
  <c r="Q2527" i="1"/>
  <c r="R2527" i="1"/>
  <c r="S2527" i="1"/>
  <c r="T2527" i="1"/>
  <c r="U2527" i="1"/>
  <c r="V2527" i="1"/>
  <c r="W2527" i="1"/>
  <c r="X2527" i="1"/>
  <c r="Y2527" i="1"/>
  <c r="Z2527" i="1"/>
  <c r="AA2527" i="1"/>
  <c r="P2528" i="1"/>
  <c r="Q2528" i="1"/>
  <c r="R2528" i="1"/>
  <c r="S2528" i="1"/>
  <c r="T2528" i="1"/>
  <c r="U2528" i="1"/>
  <c r="V2528" i="1"/>
  <c r="W2528" i="1"/>
  <c r="X2528" i="1"/>
  <c r="Y2528" i="1"/>
  <c r="Z2528" i="1"/>
  <c r="AA2528" i="1"/>
  <c r="P2529" i="1"/>
  <c r="Q2529" i="1"/>
  <c r="R2529" i="1"/>
  <c r="S2529" i="1"/>
  <c r="T2529" i="1"/>
  <c r="U2529" i="1"/>
  <c r="V2529" i="1"/>
  <c r="W2529" i="1"/>
  <c r="X2529" i="1"/>
  <c r="Y2529" i="1"/>
  <c r="Z2529" i="1"/>
  <c r="AA2529" i="1"/>
  <c r="P2530" i="1"/>
  <c r="Q2530" i="1"/>
  <c r="R2530" i="1"/>
  <c r="S2530" i="1"/>
  <c r="T2530" i="1"/>
  <c r="U2530" i="1"/>
  <c r="V2530" i="1"/>
  <c r="W2530" i="1"/>
  <c r="X2530" i="1"/>
  <c r="Y2530" i="1"/>
  <c r="Z2530" i="1"/>
  <c r="AA2530" i="1"/>
  <c r="P2531" i="1"/>
  <c r="Q2531" i="1"/>
  <c r="R2531" i="1"/>
  <c r="S2531" i="1"/>
  <c r="T2531" i="1"/>
  <c r="U2531" i="1"/>
  <c r="V2531" i="1"/>
  <c r="W2531" i="1"/>
  <c r="X2531" i="1"/>
  <c r="Y2531" i="1"/>
  <c r="Z2531" i="1"/>
  <c r="AA2531" i="1"/>
  <c r="P2532" i="1"/>
  <c r="Q2532" i="1"/>
  <c r="R2532" i="1"/>
  <c r="S2532" i="1"/>
  <c r="T2532" i="1"/>
  <c r="U2532" i="1"/>
  <c r="V2532" i="1"/>
  <c r="W2532" i="1"/>
  <c r="X2532" i="1"/>
  <c r="Y2532" i="1"/>
  <c r="Z2532" i="1"/>
  <c r="AA2532" i="1"/>
  <c r="P2533" i="1"/>
  <c r="Q2533" i="1"/>
  <c r="R2533" i="1"/>
  <c r="S2533" i="1"/>
  <c r="T2533" i="1"/>
  <c r="U2533" i="1"/>
  <c r="V2533" i="1"/>
  <c r="W2533" i="1"/>
  <c r="X2533" i="1"/>
  <c r="Y2533" i="1"/>
  <c r="Z2533" i="1"/>
  <c r="AA2533" i="1"/>
  <c r="P2534" i="1"/>
  <c r="Q2534" i="1"/>
  <c r="R2534" i="1"/>
  <c r="S2534" i="1"/>
  <c r="T2534" i="1"/>
  <c r="U2534" i="1"/>
  <c r="V2534" i="1"/>
  <c r="W2534" i="1"/>
  <c r="X2534" i="1"/>
  <c r="Y2534" i="1"/>
  <c r="Z2534" i="1"/>
  <c r="AA2534" i="1"/>
  <c r="P2535" i="1"/>
  <c r="Q2535" i="1"/>
  <c r="R2535" i="1"/>
  <c r="S2535" i="1"/>
  <c r="T2535" i="1"/>
  <c r="U2535" i="1"/>
  <c r="V2535" i="1"/>
  <c r="W2535" i="1"/>
  <c r="X2535" i="1"/>
  <c r="Y2535" i="1"/>
  <c r="Z2535" i="1"/>
  <c r="AA2535" i="1"/>
  <c r="P2536" i="1"/>
  <c r="Q2536" i="1"/>
  <c r="R2536" i="1"/>
  <c r="S2536" i="1"/>
  <c r="T2536" i="1"/>
  <c r="U2536" i="1"/>
  <c r="V2536" i="1"/>
  <c r="W2536" i="1"/>
  <c r="X2536" i="1"/>
  <c r="Y2536" i="1"/>
  <c r="Z2536" i="1"/>
  <c r="AA2536" i="1"/>
  <c r="P2537" i="1"/>
  <c r="Q2537" i="1"/>
  <c r="R2537" i="1"/>
  <c r="S2537" i="1"/>
  <c r="T2537" i="1"/>
  <c r="U2537" i="1"/>
  <c r="V2537" i="1"/>
  <c r="W2537" i="1"/>
  <c r="X2537" i="1"/>
  <c r="Y2537" i="1"/>
  <c r="Z2537" i="1"/>
  <c r="AA2537" i="1"/>
  <c r="P2538" i="1"/>
  <c r="Q2538" i="1"/>
  <c r="R2538" i="1"/>
  <c r="S2538" i="1"/>
  <c r="T2538" i="1"/>
  <c r="U2538" i="1"/>
  <c r="V2538" i="1"/>
  <c r="W2538" i="1"/>
  <c r="X2538" i="1"/>
  <c r="Y2538" i="1"/>
  <c r="Z2538" i="1"/>
  <c r="AA2538" i="1"/>
  <c r="P2539" i="1"/>
  <c r="Q2539" i="1"/>
  <c r="R2539" i="1"/>
  <c r="S2539" i="1"/>
  <c r="T2539" i="1"/>
  <c r="U2539" i="1"/>
  <c r="V2539" i="1"/>
  <c r="W2539" i="1"/>
  <c r="X2539" i="1"/>
  <c r="Y2539" i="1"/>
  <c r="Z2539" i="1"/>
  <c r="AA2539" i="1"/>
  <c r="P2540" i="1"/>
  <c r="Q2540" i="1"/>
  <c r="R2540" i="1"/>
  <c r="S2540" i="1"/>
  <c r="T2540" i="1"/>
  <c r="U2540" i="1"/>
  <c r="V2540" i="1"/>
  <c r="W2540" i="1"/>
  <c r="X2540" i="1"/>
  <c r="Y2540" i="1"/>
  <c r="Z2540" i="1"/>
  <c r="AA2540" i="1"/>
  <c r="P2541" i="1"/>
  <c r="Q2541" i="1"/>
  <c r="R2541" i="1"/>
  <c r="S2541" i="1"/>
  <c r="T2541" i="1"/>
  <c r="U2541" i="1"/>
  <c r="V2541" i="1"/>
  <c r="W2541" i="1"/>
  <c r="X2541" i="1"/>
  <c r="Y2541" i="1"/>
  <c r="Z2541" i="1"/>
  <c r="AA2541" i="1"/>
  <c r="P2542" i="1"/>
  <c r="Q2542" i="1"/>
  <c r="R2542" i="1"/>
  <c r="S2542" i="1"/>
  <c r="T2542" i="1"/>
  <c r="U2542" i="1"/>
  <c r="V2542" i="1"/>
  <c r="W2542" i="1"/>
  <c r="X2542" i="1"/>
  <c r="Y2542" i="1"/>
  <c r="Z2542" i="1"/>
  <c r="AA2542" i="1"/>
  <c r="P2543" i="1"/>
  <c r="Q2543" i="1"/>
  <c r="R2543" i="1"/>
  <c r="S2543" i="1"/>
  <c r="T2543" i="1"/>
  <c r="U2543" i="1"/>
  <c r="V2543" i="1"/>
  <c r="W2543" i="1"/>
  <c r="X2543" i="1"/>
  <c r="Y2543" i="1"/>
  <c r="Z2543" i="1"/>
  <c r="AA2543" i="1"/>
  <c r="P2544" i="1"/>
  <c r="Q2544" i="1"/>
  <c r="R2544" i="1"/>
  <c r="S2544" i="1"/>
  <c r="T2544" i="1"/>
  <c r="U2544" i="1"/>
  <c r="V2544" i="1"/>
  <c r="W2544" i="1"/>
  <c r="X2544" i="1"/>
  <c r="Y2544" i="1"/>
  <c r="Z2544" i="1"/>
  <c r="AA2544" i="1"/>
  <c r="P2545" i="1"/>
  <c r="Q2545" i="1"/>
  <c r="R2545" i="1"/>
  <c r="S2545" i="1"/>
  <c r="T2545" i="1"/>
  <c r="U2545" i="1"/>
  <c r="V2545" i="1"/>
  <c r="W2545" i="1"/>
  <c r="X2545" i="1"/>
  <c r="Y2545" i="1"/>
  <c r="Z2545" i="1"/>
  <c r="AA2545" i="1"/>
  <c r="P2546" i="1"/>
  <c r="Q2546" i="1"/>
  <c r="R2546" i="1"/>
  <c r="S2546" i="1"/>
  <c r="T2546" i="1"/>
  <c r="U2546" i="1"/>
  <c r="V2546" i="1"/>
  <c r="W2546" i="1"/>
  <c r="X2546" i="1"/>
  <c r="Y2546" i="1"/>
  <c r="Z2546" i="1"/>
  <c r="AA2546" i="1"/>
  <c r="P2547" i="1"/>
  <c r="Q2547" i="1"/>
  <c r="R2547" i="1"/>
  <c r="S2547" i="1"/>
  <c r="T2547" i="1"/>
  <c r="U2547" i="1"/>
  <c r="V2547" i="1"/>
  <c r="W2547" i="1"/>
  <c r="X2547" i="1"/>
  <c r="Y2547" i="1"/>
  <c r="Z2547" i="1"/>
  <c r="AA2547" i="1"/>
  <c r="P2548" i="1"/>
  <c r="Q2548" i="1"/>
  <c r="R2548" i="1"/>
  <c r="S2548" i="1"/>
  <c r="T2548" i="1"/>
  <c r="U2548" i="1"/>
  <c r="V2548" i="1"/>
  <c r="W2548" i="1"/>
  <c r="X2548" i="1"/>
  <c r="Y2548" i="1"/>
  <c r="Z2548" i="1"/>
  <c r="AA2548" i="1"/>
  <c r="P2549" i="1"/>
  <c r="Q2549" i="1"/>
  <c r="R2549" i="1"/>
  <c r="S2549" i="1"/>
  <c r="T2549" i="1"/>
  <c r="U2549" i="1"/>
  <c r="V2549" i="1"/>
  <c r="W2549" i="1"/>
  <c r="X2549" i="1"/>
  <c r="Y2549" i="1"/>
  <c r="Z2549" i="1"/>
  <c r="AA2549" i="1"/>
  <c r="P2550" i="1"/>
  <c r="Q2550" i="1"/>
  <c r="R2550" i="1"/>
  <c r="S2550" i="1"/>
  <c r="T2550" i="1"/>
  <c r="U2550" i="1"/>
  <c r="V2550" i="1"/>
  <c r="W2550" i="1"/>
  <c r="X2550" i="1"/>
  <c r="Y2550" i="1"/>
  <c r="Z2550" i="1"/>
  <c r="AA2550" i="1"/>
  <c r="P2551" i="1"/>
  <c r="Q2551" i="1"/>
  <c r="R2551" i="1"/>
  <c r="S2551" i="1"/>
  <c r="T2551" i="1"/>
  <c r="U2551" i="1"/>
  <c r="V2551" i="1"/>
  <c r="W2551" i="1"/>
  <c r="X2551" i="1"/>
  <c r="Y2551" i="1"/>
  <c r="Z2551" i="1"/>
  <c r="AA2551" i="1"/>
  <c r="P2552" i="1"/>
  <c r="Q2552" i="1"/>
  <c r="R2552" i="1"/>
  <c r="S2552" i="1"/>
  <c r="T2552" i="1"/>
  <c r="U2552" i="1"/>
  <c r="V2552" i="1"/>
  <c r="W2552" i="1"/>
  <c r="X2552" i="1"/>
  <c r="Y2552" i="1"/>
  <c r="Z2552" i="1"/>
  <c r="AA2552" i="1"/>
  <c r="P2553" i="1"/>
  <c r="Q2553" i="1"/>
  <c r="R2553" i="1"/>
  <c r="S2553" i="1"/>
  <c r="T2553" i="1"/>
  <c r="U2553" i="1"/>
  <c r="V2553" i="1"/>
  <c r="W2553" i="1"/>
  <c r="X2553" i="1"/>
  <c r="Y2553" i="1"/>
  <c r="Z2553" i="1"/>
  <c r="AA2553" i="1"/>
  <c r="P2554" i="1"/>
  <c r="Q2554" i="1"/>
  <c r="R2554" i="1"/>
  <c r="S2554" i="1"/>
  <c r="T2554" i="1"/>
  <c r="U2554" i="1"/>
  <c r="V2554" i="1"/>
  <c r="W2554" i="1"/>
  <c r="X2554" i="1"/>
  <c r="Y2554" i="1"/>
  <c r="Z2554" i="1"/>
  <c r="AA2554" i="1"/>
  <c r="P2555" i="1"/>
  <c r="Q2555" i="1"/>
  <c r="R2555" i="1"/>
  <c r="S2555" i="1"/>
  <c r="T2555" i="1"/>
  <c r="U2555" i="1"/>
  <c r="V2555" i="1"/>
  <c r="W2555" i="1"/>
  <c r="X2555" i="1"/>
  <c r="Y2555" i="1"/>
  <c r="Z2555" i="1"/>
  <c r="AA2555" i="1"/>
  <c r="P2556" i="1"/>
  <c r="Q2556" i="1"/>
  <c r="R2556" i="1"/>
  <c r="S2556" i="1"/>
  <c r="T2556" i="1"/>
  <c r="U2556" i="1"/>
  <c r="V2556" i="1"/>
  <c r="W2556" i="1"/>
  <c r="X2556" i="1"/>
  <c r="Y2556" i="1"/>
  <c r="Z2556" i="1"/>
  <c r="AA2556" i="1"/>
  <c r="P2557" i="1"/>
  <c r="Q2557" i="1"/>
  <c r="R2557" i="1"/>
  <c r="S2557" i="1"/>
  <c r="T2557" i="1"/>
  <c r="U2557" i="1"/>
  <c r="V2557" i="1"/>
  <c r="W2557" i="1"/>
  <c r="X2557" i="1"/>
  <c r="Y2557" i="1"/>
  <c r="Z2557" i="1"/>
  <c r="AA2557" i="1"/>
  <c r="P2558" i="1"/>
  <c r="Q2558" i="1"/>
  <c r="R2558" i="1"/>
  <c r="S2558" i="1"/>
  <c r="T2558" i="1"/>
  <c r="U2558" i="1"/>
  <c r="V2558" i="1"/>
  <c r="W2558" i="1"/>
  <c r="X2558" i="1"/>
  <c r="Y2558" i="1"/>
  <c r="Z2558" i="1"/>
  <c r="AA2558" i="1"/>
  <c r="P2559" i="1"/>
  <c r="Q2559" i="1"/>
  <c r="R2559" i="1"/>
  <c r="S2559" i="1"/>
  <c r="T2559" i="1"/>
  <c r="U2559" i="1"/>
  <c r="V2559" i="1"/>
  <c r="W2559" i="1"/>
  <c r="X2559" i="1"/>
  <c r="Y2559" i="1"/>
  <c r="Z2559" i="1"/>
  <c r="AA2559" i="1"/>
  <c r="P2560" i="1"/>
  <c r="Q2560" i="1"/>
  <c r="R2560" i="1"/>
  <c r="S2560" i="1"/>
  <c r="T2560" i="1"/>
  <c r="U2560" i="1"/>
  <c r="V2560" i="1"/>
  <c r="W2560" i="1"/>
  <c r="X2560" i="1"/>
  <c r="Y2560" i="1"/>
  <c r="Z2560" i="1"/>
  <c r="AA2560" i="1"/>
  <c r="P2561" i="1"/>
  <c r="Q2561" i="1"/>
  <c r="R2561" i="1"/>
  <c r="S2561" i="1"/>
  <c r="T2561" i="1"/>
  <c r="U2561" i="1"/>
  <c r="V2561" i="1"/>
  <c r="W2561" i="1"/>
  <c r="X2561" i="1"/>
  <c r="Y2561" i="1"/>
  <c r="Z2561" i="1"/>
  <c r="AA2561" i="1"/>
  <c r="P2562" i="1"/>
  <c r="Q2562" i="1"/>
  <c r="R2562" i="1"/>
  <c r="S2562" i="1"/>
  <c r="T2562" i="1"/>
  <c r="U2562" i="1"/>
  <c r="V2562" i="1"/>
  <c r="W2562" i="1"/>
  <c r="X2562" i="1"/>
  <c r="Y2562" i="1"/>
  <c r="Z2562" i="1"/>
  <c r="AA2562" i="1"/>
  <c r="P2563" i="1"/>
  <c r="Q2563" i="1"/>
  <c r="R2563" i="1"/>
  <c r="S2563" i="1"/>
  <c r="T2563" i="1"/>
  <c r="U2563" i="1"/>
  <c r="V2563" i="1"/>
  <c r="W2563" i="1"/>
  <c r="X2563" i="1"/>
  <c r="Y2563" i="1"/>
  <c r="Z2563" i="1"/>
  <c r="AA2563" i="1"/>
  <c r="P2564" i="1"/>
  <c r="Q2564" i="1"/>
  <c r="R2564" i="1"/>
  <c r="S2564" i="1"/>
  <c r="T2564" i="1"/>
  <c r="U2564" i="1"/>
  <c r="V2564" i="1"/>
  <c r="W2564" i="1"/>
  <c r="X2564" i="1"/>
  <c r="Y2564" i="1"/>
  <c r="Z2564" i="1"/>
  <c r="AA2564" i="1"/>
  <c r="P2565" i="1"/>
  <c r="Q2565" i="1"/>
  <c r="R2565" i="1"/>
  <c r="S2565" i="1"/>
  <c r="T2565" i="1"/>
  <c r="U2565" i="1"/>
  <c r="V2565" i="1"/>
  <c r="W2565" i="1"/>
  <c r="X2565" i="1"/>
  <c r="Y2565" i="1"/>
  <c r="Z2565" i="1"/>
  <c r="AA2565" i="1"/>
  <c r="P2566" i="1"/>
  <c r="Q2566" i="1"/>
  <c r="R2566" i="1"/>
  <c r="S2566" i="1"/>
  <c r="T2566" i="1"/>
  <c r="U2566" i="1"/>
  <c r="V2566" i="1"/>
  <c r="W2566" i="1"/>
  <c r="X2566" i="1"/>
  <c r="Y2566" i="1"/>
  <c r="Z2566" i="1"/>
  <c r="AA2566" i="1"/>
  <c r="P2567" i="1"/>
  <c r="Q2567" i="1"/>
  <c r="R2567" i="1"/>
  <c r="S2567" i="1"/>
  <c r="T2567" i="1"/>
  <c r="U2567" i="1"/>
  <c r="V2567" i="1"/>
  <c r="W2567" i="1"/>
  <c r="X2567" i="1"/>
  <c r="Y2567" i="1"/>
  <c r="Z2567" i="1"/>
  <c r="AA2567" i="1"/>
  <c r="P2568" i="1"/>
  <c r="Q2568" i="1"/>
  <c r="R2568" i="1"/>
  <c r="S2568" i="1"/>
  <c r="T2568" i="1"/>
  <c r="U2568" i="1"/>
  <c r="V2568" i="1"/>
  <c r="W2568" i="1"/>
  <c r="X2568" i="1"/>
  <c r="Y2568" i="1"/>
  <c r="Z2568" i="1"/>
  <c r="AA2568" i="1"/>
  <c r="P2569" i="1"/>
  <c r="Q2569" i="1"/>
  <c r="R2569" i="1"/>
  <c r="S2569" i="1"/>
  <c r="T2569" i="1"/>
  <c r="U2569" i="1"/>
  <c r="V2569" i="1"/>
  <c r="W2569" i="1"/>
  <c r="X2569" i="1"/>
  <c r="Y2569" i="1"/>
  <c r="Z2569" i="1"/>
  <c r="AA2569" i="1"/>
  <c r="P2570" i="1"/>
  <c r="Q2570" i="1"/>
  <c r="R2570" i="1"/>
  <c r="S2570" i="1"/>
  <c r="T2570" i="1"/>
  <c r="U2570" i="1"/>
  <c r="V2570" i="1"/>
  <c r="W2570" i="1"/>
  <c r="X2570" i="1"/>
  <c r="Y2570" i="1"/>
  <c r="Z2570" i="1"/>
  <c r="AA2570" i="1"/>
  <c r="P2571" i="1"/>
  <c r="Q2571" i="1"/>
  <c r="R2571" i="1"/>
  <c r="S2571" i="1"/>
  <c r="T2571" i="1"/>
  <c r="U2571" i="1"/>
  <c r="V2571" i="1"/>
  <c r="W2571" i="1"/>
  <c r="X2571" i="1"/>
  <c r="Y2571" i="1"/>
  <c r="Z2571" i="1"/>
  <c r="AA2571" i="1"/>
  <c r="P2572" i="1"/>
  <c r="Q2572" i="1"/>
  <c r="R2572" i="1"/>
  <c r="S2572" i="1"/>
  <c r="T2572" i="1"/>
  <c r="U2572" i="1"/>
  <c r="V2572" i="1"/>
  <c r="W2572" i="1"/>
  <c r="X2572" i="1"/>
  <c r="Y2572" i="1"/>
  <c r="Z2572" i="1"/>
  <c r="AA2572" i="1"/>
  <c r="P2573" i="1"/>
  <c r="Q2573" i="1"/>
  <c r="R2573" i="1"/>
  <c r="S2573" i="1"/>
  <c r="T2573" i="1"/>
  <c r="U2573" i="1"/>
  <c r="V2573" i="1"/>
  <c r="W2573" i="1"/>
  <c r="X2573" i="1"/>
  <c r="Y2573" i="1"/>
  <c r="Z2573" i="1"/>
  <c r="AA2573" i="1"/>
  <c r="P2574" i="1"/>
  <c r="Q2574" i="1"/>
  <c r="R2574" i="1"/>
  <c r="S2574" i="1"/>
  <c r="T2574" i="1"/>
  <c r="U2574" i="1"/>
  <c r="V2574" i="1"/>
  <c r="W2574" i="1"/>
  <c r="X2574" i="1"/>
  <c r="Y2574" i="1"/>
  <c r="Z2574" i="1"/>
  <c r="AA2574" i="1"/>
  <c r="P2575" i="1"/>
  <c r="Q2575" i="1"/>
  <c r="R2575" i="1"/>
  <c r="S2575" i="1"/>
  <c r="T2575" i="1"/>
  <c r="U2575" i="1"/>
  <c r="V2575" i="1"/>
  <c r="W2575" i="1"/>
  <c r="X2575" i="1"/>
  <c r="Y2575" i="1"/>
  <c r="Z2575" i="1"/>
  <c r="AA2575" i="1"/>
  <c r="P2576" i="1"/>
  <c r="Q2576" i="1"/>
  <c r="R2576" i="1"/>
  <c r="S2576" i="1"/>
  <c r="T2576" i="1"/>
  <c r="U2576" i="1"/>
  <c r="V2576" i="1"/>
  <c r="W2576" i="1"/>
  <c r="X2576" i="1"/>
  <c r="Y2576" i="1"/>
  <c r="Z2576" i="1"/>
  <c r="AA2576" i="1"/>
  <c r="P2577" i="1"/>
  <c r="Q2577" i="1"/>
  <c r="R2577" i="1"/>
  <c r="S2577" i="1"/>
  <c r="T2577" i="1"/>
  <c r="U2577" i="1"/>
  <c r="V2577" i="1"/>
  <c r="W2577" i="1"/>
  <c r="X2577" i="1"/>
  <c r="Y2577" i="1"/>
  <c r="Z2577" i="1"/>
  <c r="AA2577" i="1"/>
  <c r="P2578" i="1"/>
  <c r="Q2578" i="1"/>
  <c r="R2578" i="1"/>
  <c r="S2578" i="1"/>
  <c r="T2578" i="1"/>
  <c r="U2578" i="1"/>
  <c r="V2578" i="1"/>
  <c r="W2578" i="1"/>
  <c r="X2578" i="1"/>
  <c r="Y2578" i="1"/>
  <c r="Z2578" i="1"/>
  <c r="AA2578" i="1"/>
  <c r="P2579" i="1"/>
  <c r="Q2579" i="1"/>
  <c r="R2579" i="1"/>
  <c r="S2579" i="1"/>
  <c r="T2579" i="1"/>
  <c r="U2579" i="1"/>
  <c r="V2579" i="1"/>
  <c r="W2579" i="1"/>
  <c r="X2579" i="1"/>
  <c r="Y2579" i="1"/>
  <c r="Z2579" i="1"/>
  <c r="AA2579" i="1"/>
  <c r="P2580" i="1"/>
  <c r="Q2580" i="1"/>
  <c r="R2580" i="1"/>
  <c r="S2580" i="1"/>
  <c r="T2580" i="1"/>
  <c r="U2580" i="1"/>
  <c r="V2580" i="1"/>
  <c r="W2580" i="1"/>
  <c r="X2580" i="1"/>
  <c r="Y2580" i="1"/>
  <c r="Z2580" i="1"/>
  <c r="AA2580" i="1"/>
  <c r="P2581" i="1"/>
  <c r="Q2581" i="1"/>
  <c r="R2581" i="1"/>
  <c r="S2581" i="1"/>
  <c r="T2581" i="1"/>
  <c r="U2581" i="1"/>
  <c r="V2581" i="1"/>
  <c r="W2581" i="1"/>
  <c r="X2581" i="1"/>
  <c r="Y2581" i="1"/>
  <c r="Z2581" i="1"/>
  <c r="AA2581" i="1"/>
  <c r="P2582" i="1"/>
  <c r="Q2582" i="1"/>
  <c r="R2582" i="1"/>
  <c r="S2582" i="1"/>
  <c r="T2582" i="1"/>
  <c r="U2582" i="1"/>
  <c r="V2582" i="1"/>
  <c r="W2582" i="1"/>
  <c r="X2582" i="1"/>
  <c r="Y2582" i="1"/>
  <c r="Z2582" i="1"/>
  <c r="AA2582" i="1"/>
  <c r="P2583" i="1"/>
  <c r="Q2583" i="1"/>
  <c r="R2583" i="1"/>
  <c r="S2583" i="1"/>
  <c r="T2583" i="1"/>
  <c r="U2583" i="1"/>
  <c r="V2583" i="1"/>
  <c r="W2583" i="1"/>
  <c r="X2583" i="1"/>
  <c r="Y2583" i="1"/>
  <c r="Z2583" i="1"/>
  <c r="AA2583" i="1"/>
  <c r="P2584" i="1"/>
  <c r="Q2584" i="1"/>
  <c r="R2584" i="1"/>
  <c r="S2584" i="1"/>
  <c r="T2584" i="1"/>
  <c r="U2584" i="1"/>
  <c r="V2584" i="1"/>
  <c r="W2584" i="1"/>
  <c r="X2584" i="1"/>
  <c r="Y2584" i="1"/>
  <c r="Z2584" i="1"/>
  <c r="AA2584" i="1"/>
  <c r="P2585" i="1"/>
  <c r="Q2585" i="1"/>
  <c r="R2585" i="1"/>
  <c r="S2585" i="1"/>
  <c r="T2585" i="1"/>
  <c r="U2585" i="1"/>
  <c r="V2585" i="1"/>
  <c r="W2585" i="1"/>
  <c r="X2585" i="1"/>
  <c r="Y2585" i="1"/>
  <c r="Z2585" i="1"/>
  <c r="AA2585" i="1"/>
  <c r="P2586" i="1"/>
  <c r="Q2586" i="1"/>
  <c r="R2586" i="1"/>
  <c r="S2586" i="1"/>
  <c r="T2586" i="1"/>
  <c r="U2586" i="1"/>
  <c r="V2586" i="1"/>
  <c r="W2586" i="1"/>
  <c r="X2586" i="1"/>
  <c r="Y2586" i="1"/>
  <c r="Z2586" i="1"/>
  <c r="AA2586" i="1"/>
  <c r="P2587" i="1"/>
  <c r="Q2587" i="1"/>
  <c r="R2587" i="1"/>
  <c r="S2587" i="1"/>
  <c r="T2587" i="1"/>
  <c r="U2587" i="1"/>
  <c r="V2587" i="1"/>
  <c r="W2587" i="1"/>
  <c r="X2587" i="1"/>
  <c r="Y2587" i="1"/>
  <c r="Z2587" i="1"/>
  <c r="AA2587" i="1"/>
  <c r="P2588" i="1"/>
  <c r="Q2588" i="1"/>
  <c r="R2588" i="1"/>
  <c r="S2588" i="1"/>
  <c r="T2588" i="1"/>
  <c r="U2588" i="1"/>
  <c r="V2588" i="1"/>
  <c r="W2588" i="1"/>
  <c r="X2588" i="1"/>
  <c r="Y2588" i="1"/>
  <c r="Z2588" i="1"/>
  <c r="AA2588" i="1"/>
  <c r="P2589" i="1"/>
  <c r="Q2589" i="1"/>
  <c r="R2589" i="1"/>
  <c r="S2589" i="1"/>
  <c r="T2589" i="1"/>
  <c r="U2589" i="1"/>
  <c r="V2589" i="1"/>
  <c r="W2589" i="1"/>
  <c r="X2589" i="1"/>
  <c r="Y2589" i="1"/>
  <c r="Z2589" i="1"/>
  <c r="AA2589" i="1"/>
  <c r="P2590" i="1"/>
  <c r="Q2590" i="1"/>
  <c r="R2590" i="1"/>
  <c r="S2590" i="1"/>
  <c r="T2590" i="1"/>
  <c r="U2590" i="1"/>
  <c r="V2590" i="1"/>
  <c r="W2590" i="1"/>
  <c r="X2590" i="1"/>
  <c r="Y2590" i="1"/>
  <c r="Z2590" i="1"/>
  <c r="AA2590" i="1"/>
  <c r="P2591" i="1"/>
  <c r="Q2591" i="1"/>
  <c r="R2591" i="1"/>
  <c r="S2591" i="1"/>
  <c r="T2591" i="1"/>
  <c r="U2591" i="1"/>
  <c r="V2591" i="1"/>
  <c r="W2591" i="1"/>
  <c r="X2591" i="1"/>
  <c r="Y2591" i="1"/>
  <c r="Z2591" i="1"/>
  <c r="AA2591" i="1"/>
  <c r="P2592" i="1"/>
  <c r="Q2592" i="1"/>
  <c r="R2592" i="1"/>
  <c r="S2592" i="1"/>
  <c r="T2592" i="1"/>
  <c r="U2592" i="1"/>
  <c r="V2592" i="1"/>
  <c r="W2592" i="1"/>
  <c r="X2592" i="1"/>
  <c r="Y2592" i="1"/>
  <c r="Z2592" i="1"/>
  <c r="AA2592" i="1"/>
  <c r="P2593" i="1"/>
  <c r="Q2593" i="1"/>
  <c r="R2593" i="1"/>
  <c r="S2593" i="1"/>
  <c r="T2593" i="1"/>
  <c r="U2593" i="1"/>
  <c r="V2593" i="1"/>
  <c r="W2593" i="1"/>
  <c r="X2593" i="1"/>
  <c r="Y2593" i="1"/>
  <c r="Z2593" i="1"/>
  <c r="AA2593" i="1"/>
  <c r="P2594" i="1"/>
  <c r="Q2594" i="1"/>
  <c r="R2594" i="1"/>
  <c r="S2594" i="1"/>
  <c r="T2594" i="1"/>
  <c r="U2594" i="1"/>
  <c r="V2594" i="1"/>
  <c r="W2594" i="1"/>
  <c r="X2594" i="1"/>
  <c r="Y2594" i="1"/>
  <c r="Z2594" i="1"/>
  <c r="AA2594" i="1"/>
  <c r="P2595" i="1"/>
  <c r="Q2595" i="1"/>
  <c r="R2595" i="1"/>
  <c r="S2595" i="1"/>
  <c r="T2595" i="1"/>
  <c r="U2595" i="1"/>
  <c r="V2595" i="1"/>
  <c r="W2595" i="1"/>
  <c r="X2595" i="1"/>
  <c r="Y2595" i="1"/>
  <c r="Z2595" i="1"/>
  <c r="AA2595" i="1"/>
  <c r="P2596" i="1"/>
  <c r="Q2596" i="1"/>
  <c r="R2596" i="1"/>
  <c r="S2596" i="1"/>
  <c r="T2596" i="1"/>
  <c r="U2596" i="1"/>
  <c r="V2596" i="1"/>
  <c r="W2596" i="1"/>
  <c r="X2596" i="1"/>
  <c r="Y2596" i="1"/>
  <c r="Z2596" i="1"/>
  <c r="AA2596" i="1"/>
  <c r="P2597" i="1"/>
  <c r="Q2597" i="1"/>
  <c r="R2597" i="1"/>
  <c r="S2597" i="1"/>
  <c r="T2597" i="1"/>
  <c r="U2597" i="1"/>
  <c r="V2597" i="1"/>
  <c r="W2597" i="1"/>
  <c r="X2597" i="1"/>
  <c r="Y2597" i="1"/>
  <c r="Z2597" i="1"/>
  <c r="AA2597" i="1"/>
  <c r="P2598" i="1"/>
  <c r="Q2598" i="1"/>
  <c r="R2598" i="1"/>
  <c r="S2598" i="1"/>
  <c r="T2598" i="1"/>
  <c r="U2598" i="1"/>
  <c r="V2598" i="1"/>
  <c r="W2598" i="1"/>
  <c r="X2598" i="1"/>
  <c r="Y2598" i="1"/>
  <c r="Z2598" i="1"/>
  <c r="AA2598" i="1"/>
  <c r="P2599" i="1"/>
  <c r="Q2599" i="1"/>
  <c r="R2599" i="1"/>
  <c r="S2599" i="1"/>
  <c r="T2599" i="1"/>
  <c r="U2599" i="1"/>
  <c r="V2599" i="1"/>
  <c r="W2599" i="1"/>
  <c r="X2599" i="1"/>
  <c r="Y2599" i="1"/>
  <c r="Z2599" i="1"/>
  <c r="AA2599" i="1"/>
  <c r="P2600" i="1"/>
  <c r="Q2600" i="1"/>
  <c r="R2600" i="1"/>
  <c r="S2600" i="1"/>
  <c r="T2600" i="1"/>
  <c r="U2600" i="1"/>
  <c r="V2600" i="1"/>
  <c r="W2600" i="1"/>
  <c r="X2600" i="1"/>
  <c r="Y2600" i="1"/>
  <c r="Z2600" i="1"/>
  <c r="AA2600" i="1"/>
  <c r="P2601" i="1"/>
  <c r="Q2601" i="1"/>
  <c r="R2601" i="1"/>
  <c r="S2601" i="1"/>
  <c r="T2601" i="1"/>
  <c r="U2601" i="1"/>
  <c r="V2601" i="1"/>
  <c r="W2601" i="1"/>
  <c r="X2601" i="1"/>
  <c r="Y2601" i="1"/>
  <c r="Z2601" i="1"/>
  <c r="AA2601" i="1"/>
  <c r="P2602" i="1"/>
  <c r="Q2602" i="1"/>
  <c r="R2602" i="1"/>
  <c r="S2602" i="1"/>
  <c r="T2602" i="1"/>
  <c r="U2602" i="1"/>
  <c r="V2602" i="1"/>
  <c r="W2602" i="1"/>
  <c r="X2602" i="1"/>
  <c r="Y2602" i="1"/>
  <c r="Z2602" i="1"/>
  <c r="AA2602" i="1"/>
  <c r="P2603" i="1"/>
  <c r="Q2603" i="1"/>
  <c r="R2603" i="1"/>
  <c r="S2603" i="1"/>
  <c r="T2603" i="1"/>
  <c r="U2603" i="1"/>
  <c r="V2603" i="1"/>
  <c r="W2603" i="1"/>
  <c r="X2603" i="1"/>
  <c r="Y2603" i="1"/>
  <c r="Z2603" i="1"/>
  <c r="AA2603" i="1"/>
  <c r="P2604" i="1"/>
  <c r="Q2604" i="1"/>
  <c r="R2604" i="1"/>
  <c r="S2604" i="1"/>
  <c r="T2604" i="1"/>
  <c r="U2604" i="1"/>
  <c r="V2604" i="1"/>
  <c r="W2604" i="1"/>
  <c r="X2604" i="1"/>
  <c r="Y2604" i="1"/>
  <c r="Z2604" i="1"/>
  <c r="AA2604" i="1"/>
  <c r="P2605" i="1"/>
  <c r="Q2605" i="1"/>
  <c r="R2605" i="1"/>
  <c r="S2605" i="1"/>
  <c r="T2605" i="1"/>
  <c r="U2605" i="1"/>
  <c r="V2605" i="1"/>
  <c r="W2605" i="1"/>
  <c r="X2605" i="1"/>
  <c r="Y2605" i="1"/>
  <c r="Z2605" i="1"/>
  <c r="AA2605" i="1"/>
  <c r="P2606" i="1"/>
  <c r="Q2606" i="1"/>
  <c r="R2606" i="1"/>
  <c r="S2606" i="1"/>
  <c r="T2606" i="1"/>
  <c r="U2606" i="1"/>
  <c r="V2606" i="1"/>
  <c r="W2606" i="1"/>
  <c r="X2606" i="1"/>
  <c r="Y2606" i="1"/>
  <c r="Z2606" i="1"/>
  <c r="AA2606" i="1"/>
  <c r="P2607" i="1"/>
  <c r="Q2607" i="1"/>
  <c r="R2607" i="1"/>
  <c r="S2607" i="1"/>
  <c r="T2607" i="1"/>
  <c r="U2607" i="1"/>
  <c r="V2607" i="1"/>
  <c r="W2607" i="1"/>
  <c r="X2607" i="1"/>
  <c r="Y2607" i="1"/>
  <c r="Z2607" i="1"/>
  <c r="AA2607" i="1"/>
  <c r="P2608" i="1"/>
  <c r="Q2608" i="1"/>
  <c r="R2608" i="1"/>
  <c r="S2608" i="1"/>
  <c r="T2608" i="1"/>
  <c r="U2608" i="1"/>
  <c r="V2608" i="1"/>
  <c r="W2608" i="1"/>
  <c r="X2608" i="1"/>
  <c r="Y2608" i="1"/>
  <c r="Z2608" i="1"/>
  <c r="AA2608" i="1"/>
  <c r="P2609" i="1"/>
  <c r="Q2609" i="1"/>
  <c r="R2609" i="1"/>
  <c r="S2609" i="1"/>
  <c r="T2609" i="1"/>
  <c r="U2609" i="1"/>
  <c r="V2609" i="1"/>
  <c r="W2609" i="1"/>
  <c r="X2609" i="1"/>
  <c r="Y2609" i="1"/>
  <c r="Z2609" i="1"/>
  <c r="AA2609" i="1"/>
  <c r="P2610" i="1"/>
  <c r="Q2610" i="1"/>
  <c r="R2610" i="1"/>
  <c r="S2610" i="1"/>
  <c r="T2610" i="1"/>
  <c r="U2610" i="1"/>
  <c r="V2610" i="1"/>
  <c r="W2610" i="1"/>
  <c r="X2610" i="1"/>
  <c r="Y2610" i="1"/>
  <c r="Z2610" i="1"/>
  <c r="AA2610" i="1"/>
  <c r="P2611" i="1"/>
  <c r="Q2611" i="1"/>
  <c r="R2611" i="1"/>
  <c r="S2611" i="1"/>
  <c r="T2611" i="1"/>
  <c r="U2611" i="1"/>
  <c r="V2611" i="1"/>
  <c r="W2611" i="1"/>
  <c r="X2611" i="1"/>
  <c r="Y2611" i="1"/>
  <c r="Z2611" i="1"/>
  <c r="AA2611" i="1"/>
  <c r="P2612" i="1"/>
  <c r="Q2612" i="1"/>
  <c r="R2612" i="1"/>
  <c r="S2612" i="1"/>
  <c r="T2612" i="1"/>
  <c r="U2612" i="1"/>
  <c r="V2612" i="1"/>
  <c r="W2612" i="1"/>
  <c r="X2612" i="1"/>
  <c r="Y2612" i="1"/>
  <c r="Z2612" i="1"/>
  <c r="AA2612" i="1"/>
  <c r="P2613" i="1"/>
  <c r="Q2613" i="1"/>
  <c r="R2613" i="1"/>
  <c r="S2613" i="1"/>
  <c r="T2613" i="1"/>
  <c r="U2613" i="1"/>
  <c r="V2613" i="1"/>
  <c r="W2613" i="1"/>
  <c r="X2613" i="1"/>
  <c r="Y2613" i="1"/>
  <c r="Z2613" i="1"/>
  <c r="AA2613" i="1"/>
  <c r="P2614" i="1"/>
  <c r="Q2614" i="1"/>
  <c r="R2614" i="1"/>
  <c r="S2614" i="1"/>
  <c r="T2614" i="1"/>
  <c r="U2614" i="1"/>
  <c r="V2614" i="1"/>
  <c r="W2614" i="1"/>
  <c r="X2614" i="1"/>
  <c r="Y2614" i="1"/>
  <c r="Z2614" i="1"/>
  <c r="AA2614" i="1"/>
  <c r="P2615" i="1"/>
  <c r="Q2615" i="1"/>
  <c r="R2615" i="1"/>
  <c r="S2615" i="1"/>
  <c r="T2615" i="1"/>
  <c r="U2615" i="1"/>
  <c r="V2615" i="1"/>
  <c r="W2615" i="1"/>
  <c r="X2615" i="1"/>
  <c r="Y2615" i="1"/>
  <c r="Z2615" i="1"/>
  <c r="AA2615" i="1"/>
  <c r="P2616" i="1"/>
  <c r="Q2616" i="1"/>
  <c r="R2616" i="1"/>
  <c r="S2616" i="1"/>
  <c r="T2616" i="1"/>
  <c r="U2616" i="1"/>
  <c r="V2616" i="1"/>
  <c r="W2616" i="1"/>
  <c r="X2616" i="1"/>
  <c r="Y2616" i="1"/>
  <c r="Z2616" i="1"/>
  <c r="AA2616" i="1"/>
  <c r="P2617" i="1"/>
  <c r="Q2617" i="1"/>
  <c r="R2617" i="1"/>
  <c r="S2617" i="1"/>
  <c r="T2617" i="1"/>
  <c r="U2617" i="1"/>
  <c r="V2617" i="1"/>
  <c r="W2617" i="1"/>
  <c r="X2617" i="1"/>
  <c r="Y2617" i="1"/>
  <c r="Z2617" i="1"/>
  <c r="AA2617" i="1"/>
  <c r="P2618" i="1"/>
  <c r="Q2618" i="1"/>
  <c r="R2618" i="1"/>
  <c r="S2618" i="1"/>
  <c r="T2618" i="1"/>
  <c r="U2618" i="1"/>
  <c r="V2618" i="1"/>
  <c r="W2618" i="1"/>
  <c r="X2618" i="1"/>
  <c r="Y2618" i="1"/>
  <c r="Z2618" i="1"/>
  <c r="AA2618" i="1"/>
  <c r="P2619" i="1"/>
  <c r="Q2619" i="1"/>
  <c r="R2619" i="1"/>
  <c r="S2619" i="1"/>
  <c r="T2619" i="1"/>
  <c r="U2619" i="1"/>
  <c r="V2619" i="1"/>
  <c r="W2619" i="1"/>
  <c r="X2619" i="1"/>
  <c r="Y2619" i="1"/>
  <c r="Z2619" i="1"/>
  <c r="AA2619" i="1"/>
  <c r="P2620" i="1"/>
  <c r="Q2620" i="1"/>
  <c r="R2620" i="1"/>
  <c r="S2620" i="1"/>
  <c r="T2620" i="1"/>
  <c r="U2620" i="1"/>
  <c r="V2620" i="1"/>
  <c r="W2620" i="1"/>
  <c r="X2620" i="1"/>
  <c r="Y2620" i="1"/>
  <c r="Z2620" i="1"/>
  <c r="AA2620" i="1"/>
  <c r="P2621" i="1"/>
  <c r="Q2621" i="1"/>
  <c r="R2621" i="1"/>
  <c r="S2621" i="1"/>
  <c r="T2621" i="1"/>
  <c r="U2621" i="1"/>
  <c r="V2621" i="1"/>
  <c r="W2621" i="1"/>
  <c r="X2621" i="1"/>
  <c r="Y2621" i="1"/>
  <c r="Z2621" i="1"/>
  <c r="AA2621" i="1"/>
  <c r="P2622" i="1"/>
  <c r="Q2622" i="1"/>
  <c r="R2622" i="1"/>
  <c r="S2622" i="1"/>
  <c r="T2622" i="1"/>
  <c r="U2622" i="1"/>
  <c r="V2622" i="1"/>
  <c r="W2622" i="1"/>
  <c r="X2622" i="1"/>
  <c r="Y2622" i="1"/>
  <c r="Z2622" i="1"/>
  <c r="AA2622" i="1"/>
  <c r="P2623" i="1"/>
  <c r="Q2623" i="1"/>
  <c r="R2623" i="1"/>
  <c r="S2623" i="1"/>
  <c r="T2623" i="1"/>
  <c r="U2623" i="1"/>
  <c r="V2623" i="1"/>
  <c r="W2623" i="1"/>
  <c r="X2623" i="1"/>
  <c r="Y2623" i="1"/>
  <c r="Z2623" i="1"/>
  <c r="AA2623" i="1"/>
  <c r="P2624" i="1"/>
  <c r="Q2624" i="1"/>
  <c r="R2624" i="1"/>
  <c r="S2624" i="1"/>
  <c r="T2624" i="1"/>
  <c r="U2624" i="1"/>
  <c r="V2624" i="1"/>
  <c r="W2624" i="1"/>
  <c r="X2624" i="1"/>
  <c r="Y2624" i="1"/>
  <c r="Z2624" i="1"/>
  <c r="AA2624" i="1"/>
  <c r="P2625" i="1"/>
  <c r="Q2625" i="1"/>
  <c r="R2625" i="1"/>
  <c r="S2625" i="1"/>
  <c r="T2625" i="1"/>
  <c r="U2625" i="1"/>
  <c r="V2625" i="1"/>
  <c r="W2625" i="1"/>
  <c r="X2625" i="1"/>
  <c r="Y2625" i="1"/>
  <c r="Z2625" i="1"/>
  <c r="AA2625" i="1"/>
  <c r="P2626" i="1"/>
  <c r="Q2626" i="1"/>
  <c r="R2626" i="1"/>
  <c r="S2626" i="1"/>
  <c r="T2626" i="1"/>
  <c r="U2626" i="1"/>
  <c r="V2626" i="1"/>
  <c r="W2626" i="1"/>
  <c r="X2626" i="1"/>
  <c r="Y2626" i="1"/>
  <c r="Z2626" i="1"/>
  <c r="AA2626" i="1"/>
  <c r="P2627" i="1"/>
  <c r="Q2627" i="1"/>
  <c r="R2627" i="1"/>
  <c r="S2627" i="1"/>
  <c r="T2627" i="1"/>
  <c r="U2627" i="1"/>
  <c r="V2627" i="1"/>
  <c r="W2627" i="1"/>
  <c r="X2627" i="1"/>
  <c r="Y2627" i="1"/>
  <c r="Z2627" i="1"/>
  <c r="AA2627" i="1"/>
  <c r="P2628" i="1"/>
  <c r="Q2628" i="1"/>
  <c r="R2628" i="1"/>
  <c r="S2628" i="1"/>
  <c r="T2628" i="1"/>
  <c r="U2628" i="1"/>
  <c r="V2628" i="1"/>
  <c r="W2628" i="1"/>
  <c r="X2628" i="1"/>
  <c r="Y2628" i="1"/>
  <c r="Z2628" i="1"/>
  <c r="AA2628" i="1"/>
  <c r="P2629" i="1"/>
  <c r="Q2629" i="1"/>
  <c r="R2629" i="1"/>
  <c r="S2629" i="1"/>
  <c r="T2629" i="1"/>
  <c r="U2629" i="1"/>
  <c r="V2629" i="1"/>
  <c r="W2629" i="1"/>
  <c r="X2629" i="1"/>
  <c r="Y2629" i="1"/>
  <c r="Z2629" i="1"/>
  <c r="AA2629" i="1"/>
  <c r="P2630" i="1"/>
  <c r="Q2630" i="1"/>
  <c r="R2630" i="1"/>
  <c r="S2630" i="1"/>
  <c r="T2630" i="1"/>
  <c r="U2630" i="1"/>
  <c r="V2630" i="1"/>
  <c r="W2630" i="1"/>
  <c r="X2630" i="1"/>
  <c r="Y2630" i="1"/>
  <c r="Z2630" i="1"/>
  <c r="AA2630" i="1"/>
  <c r="P2631" i="1"/>
  <c r="Q2631" i="1"/>
  <c r="R2631" i="1"/>
  <c r="S2631" i="1"/>
  <c r="T2631" i="1"/>
  <c r="U2631" i="1"/>
  <c r="V2631" i="1"/>
  <c r="W2631" i="1"/>
  <c r="X2631" i="1"/>
  <c r="Y2631" i="1"/>
  <c r="Z2631" i="1"/>
  <c r="AA2631" i="1"/>
  <c r="P2632" i="1"/>
  <c r="Q2632" i="1"/>
  <c r="R2632" i="1"/>
  <c r="S2632" i="1"/>
  <c r="T2632" i="1"/>
  <c r="U2632" i="1"/>
  <c r="V2632" i="1"/>
  <c r="W2632" i="1"/>
  <c r="X2632" i="1"/>
  <c r="Y2632" i="1"/>
  <c r="Z2632" i="1"/>
  <c r="AA2632" i="1"/>
  <c r="P2633" i="1"/>
  <c r="Q2633" i="1"/>
  <c r="R2633" i="1"/>
  <c r="S2633" i="1"/>
  <c r="T2633" i="1"/>
  <c r="U2633" i="1"/>
  <c r="V2633" i="1"/>
  <c r="W2633" i="1"/>
  <c r="X2633" i="1"/>
  <c r="Y2633" i="1"/>
  <c r="Z2633" i="1"/>
  <c r="AA2633" i="1"/>
  <c r="P2634" i="1"/>
  <c r="Q2634" i="1"/>
  <c r="R2634" i="1"/>
  <c r="S2634" i="1"/>
  <c r="T2634" i="1"/>
  <c r="U2634" i="1"/>
  <c r="V2634" i="1"/>
  <c r="W2634" i="1"/>
  <c r="X2634" i="1"/>
  <c r="Y2634" i="1"/>
  <c r="Z2634" i="1"/>
  <c r="AA2634" i="1"/>
  <c r="P2635" i="1"/>
  <c r="Q2635" i="1"/>
  <c r="R2635" i="1"/>
  <c r="S2635" i="1"/>
  <c r="T2635" i="1"/>
  <c r="U2635" i="1"/>
  <c r="V2635" i="1"/>
  <c r="W2635" i="1"/>
  <c r="X2635" i="1"/>
  <c r="Y2635" i="1"/>
  <c r="Z2635" i="1"/>
  <c r="AA2635" i="1"/>
  <c r="P2636" i="1"/>
  <c r="Q2636" i="1"/>
  <c r="R2636" i="1"/>
  <c r="S2636" i="1"/>
  <c r="T2636" i="1"/>
  <c r="U2636" i="1"/>
  <c r="V2636" i="1"/>
  <c r="W2636" i="1"/>
  <c r="X2636" i="1"/>
  <c r="Y2636" i="1"/>
  <c r="Z2636" i="1"/>
  <c r="AA2636" i="1"/>
  <c r="P2637" i="1"/>
  <c r="Q2637" i="1"/>
  <c r="R2637" i="1"/>
  <c r="S2637" i="1"/>
  <c r="T2637" i="1"/>
  <c r="U2637" i="1"/>
  <c r="V2637" i="1"/>
  <c r="W2637" i="1"/>
  <c r="X2637" i="1"/>
  <c r="Y2637" i="1"/>
  <c r="Z2637" i="1"/>
  <c r="AA2637" i="1"/>
  <c r="P2638" i="1"/>
  <c r="Q2638" i="1"/>
  <c r="R2638" i="1"/>
  <c r="S2638" i="1"/>
  <c r="T2638" i="1"/>
  <c r="U2638" i="1"/>
  <c r="V2638" i="1"/>
  <c r="W2638" i="1"/>
  <c r="X2638" i="1"/>
  <c r="Y2638" i="1"/>
  <c r="Z2638" i="1"/>
  <c r="AA2638" i="1"/>
  <c r="P2639" i="1"/>
  <c r="Q2639" i="1"/>
  <c r="R2639" i="1"/>
  <c r="S2639" i="1"/>
  <c r="T2639" i="1"/>
  <c r="U2639" i="1"/>
  <c r="V2639" i="1"/>
  <c r="W2639" i="1"/>
  <c r="X2639" i="1"/>
  <c r="Y2639" i="1"/>
  <c r="Z2639" i="1"/>
  <c r="AA2639" i="1"/>
  <c r="P2640" i="1"/>
  <c r="Q2640" i="1"/>
  <c r="R2640" i="1"/>
  <c r="S2640" i="1"/>
  <c r="T2640" i="1"/>
  <c r="U2640" i="1"/>
  <c r="V2640" i="1"/>
  <c r="W2640" i="1"/>
  <c r="X2640" i="1"/>
  <c r="Y2640" i="1"/>
  <c r="Z2640" i="1"/>
  <c r="AA2640" i="1"/>
  <c r="P2641" i="1"/>
  <c r="Q2641" i="1"/>
  <c r="R2641" i="1"/>
  <c r="S2641" i="1"/>
  <c r="T2641" i="1"/>
  <c r="U2641" i="1"/>
  <c r="V2641" i="1"/>
  <c r="W2641" i="1"/>
  <c r="X2641" i="1"/>
  <c r="Y2641" i="1"/>
  <c r="Z2641" i="1"/>
  <c r="AA2641" i="1"/>
  <c r="P2642" i="1"/>
  <c r="Q2642" i="1"/>
  <c r="R2642" i="1"/>
  <c r="S2642" i="1"/>
  <c r="T2642" i="1"/>
  <c r="U2642" i="1"/>
  <c r="V2642" i="1"/>
  <c r="W2642" i="1"/>
  <c r="X2642" i="1"/>
  <c r="Y2642" i="1"/>
  <c r="Z2642" i="1"/>
  <c r="AA2642" i="1"/>
  <c r="P2643" i="1"/>
  <c r="Q2643" i="1"/>
  <c r="R2643" i="1"/>
  <c r="S2643" i="1"/>
  <c r="T2643" i="1"/>
  <c r="U2643" i="1"/>
  <c r="V2643" i="1"/>
  <c r="W2643" i="1"/>
  <c r="X2643" i="1"/>
  <c r="Y2643" i="1"/>
  <c r="Z2643" i="1"/>
  <c r="AA2643" i="1"/>
  <c r="P2644" i="1"/>
  <c r="Q2644" i="1"/>
  <c r="R2644" i="1"/>
  <c r="S2644" i="1"/>
  <c r="T2644" i="1"/>
  <c r="U2644" i="1"/>
  <c r="V2644" i="1"/>
  <c r="W2644" i="1"/>
  <c r="X2644" i="1"/>
  <c r="Y2644" i="1"/>
  <c r="Z2644" i="1"/>
  <c r="AA2644" i="1"/>
  <c r="P2645" i="1"/>
  <c r="Q2645" i="1"/>
  <c r="R2645" i="1"/>
  <c r="S2645" i="1"/>
  <c r="T2645" i="1"/>
  <c r="U2645" i="1"/>
  <c r="V2645" i="1"/>
  <c r="W2645" i="1"/>
  <c r="X2645" i="1"/>
  <c r="Y2645" i="1"/>
  <c r="Z2645" i="1"/>
  <c r="AA2645" i="1"/>
  <c r="P2646" i="1"/>
  <c r="Q2646" i="1"/>
  <c r="R2646" i="1"/>
  <c r="S2646" i="1"/>
  <c r="T2646" i="1"/>
  <c r="U2646" i="1"/>
  <c r="V2646" i="1"/>
  <c r="W2646" i="1"/>
  <c r="X2646" i="1"/>
  <c r="Y2646" i="1"/>
  <c r="Z2646" i="1"/>
  <c r="AA2646" i="1"/>
  <c r="P2647" i="1"/>
  <c r="Q2647" i="1"/>
  <c r="R2647" i="1"/>
  <c r="S2647" i="1"/>
  <c r="T2647" i="1"/>
  <c r="U2647" i="1"/>
  <c r="V2647" i="1"/>
  <c r="W2647" i="1"/>
  <c r="X2647" i="1"/>
  <c r="Y2647" i="1"/>
  <c r="Z2647" i="1"/>
  <c r="AA2647" i="1"/>
  <c r="P2648" i="1"/>
  <c r="Q2648" i="1"/>
  <c r="R2648" i="1"/>
  <c r="S2648" i="1"/>
  <c r="T2648" i="1"/>
  <c r="U2648" i="1"/>
  <c r="V2648" i="1"/>
  <c r="W2648" i="1"/>
  <c r="X2648" i="1"/>
  <c r="Y2648" i="1"/>
  <c r="Z2648" i="1"/>
  <c r="AA2648" i="1"/>
  <c r="P2649" i="1"/>
  <c r="Q2649" i="1"/>
  <c r="R2649" i="1"/>
  <c r="S2649" i="1"/>
  <c r="T2649" i="1"/>
  <c r="U2649" i="1"/>
  <c r="V2649" i="1"/>
  <c r="W2649" i="1"/>
  <c r="X2649" i="1"/>
  <c r="Y2649" i="1"/>
  <c r="Z2649" i="1"/>
  <c r="AA2649" i="1"/>
  <c r="P2650" i="1"/>
  <c r="Q2650" i="1"/>
  <c r="R2650" i="1"/>
  <c r="S2650" i="1"/>
  <c r="T2650" i="1"/>
  <c r="U2650" i="1"/>
  <c r="V2650" i="1"/>
  <c r="W2650" i="1"/>
  <c r="X2650" i="1"/>
  <c r="Y2650" i="1"/>
  <c r="Z2650" i="1"/>
  <c r="AA2650" i="1"/>
  <c r="P2651" i="1"/>
  <c r="Q2651" i="1"/>
  <c r="R2651" i="1"/>
  <c r="S2651" i="1"/>
  <c r="T2651" i="1"/>
  <c r="U2651" i="1"/>
  <c r="V2651" i="1"/>
  <c r="W2651" i="1"/>
  <c r="X2651" i="1"/>
  <c r="Y2651" i="1"/>
  <c r="Z2651" i="1"/>
  <c r="AA2651" i="1"/>
  <c r="P2652" i="1"/>
  <c r="Q2652" i="1"/>
  <c r="R2652" i="1"/>
  <c r="S2652" i="1"/>
  <c r="T2652" i="1"/>
  <c r="U2652" i="1"/>
  <c r="V2652" i="1"/>
  <c r="W2652" i="1"/>
  <c r="X2652" i="1"/>
  <c r="Y2652" i="1"/>
  <c r="Z2652" i="1"/>
  <c r="AA2652" i="1"/>
  <c r="P2653" i="1"/>
  <c r="Q2653" i="1"/>
  <c r="R2653" i="1"/>
  <c r="S2653" i="1"/>
  <c r="T2653" i="1"/>
  <c r="U2653" i="1"/>
  <c r="V2653" i="1"/>
  <c r="W2653" i="1"/>
  <c r="X2653" i="1"/>
  <c r="Y2653" i="1"/>
  <c r="Z2653" i="1"/>
  <c r="AA2653" i="1"/>
  <c r="P2654" i="1"/>
  <c r="Q2654" i="1"/>
  <c r="R2654" i="1"/>
  <c r="S2654" i="1"/>
  <c r="T2654" i="1"/>
  <c r="U2654" i="1"/>
  <c r="V2654" i="1"/>
  <c r="W2654" i="1"/>
  <c r="X2654" i="1"/>
  <c r="Y2654" i="1"/>
  <c r="Z2654" i="1"/>
  <c r="AA2654" i="1"/>
  <c r="P2655" i="1"/>
  <c r="Q2655" i="1"/>
  <c r="R2655" i="1"/>
  <c r="S2655" i="1"/>
  <c r="T2655" i="1"/>
  <c r="U2655" i="1"/>
  <c r="V2655" i="1"/>
  <c r="W2655" i="1"/>
  <c r="X2655" i="1"/>
  <c r="Y2655" i="1"/>
  <c r="Z2655" i="1"/>
  <c r="AA2655" i="1"/>
  <c r="P2656" i="1"/>
  <c r="Q2656" i="1"/>
  <c r="R2656" i="1"/>
  <c r="S2656" i="1"/>
  <c r="T2656" i="1"/>
  <c r="U2656" i="1"/>
  <c r="V2656" i="1"/>
  <c r="W2656" i="1"/>
  <c r="X2656" i="1"/>
  <c r="Y2656" i="1"/>
  <c r="Z2656" i="1"/>
  <c r="AA2656" i="1"/>
  <c r="P2657" i="1"/>
  <c r="Q2657" i="1"/>
  <c r="R2657" i="1"/>
  <c r="S2657" i="1"/>
  <c r="T2657" i="1"/>
  <c r="U2657" i="1"/>
  <c r="V2657" i="1"/>
  <c r="W2657" i="1"/>
  <c r="X2657" i="1"/>
  <c r="Y2657" i="1"/>
  <c r="Z2657" i="1"/>
  <c r="AA2657" i="1"/>
  <c r="P2658" i="1"/>
  <c r="Q2658" i="1"/>
  <c r="R2658" i="1"/>
  <c r="S2658" i="1"/>
  <c r="T2658" i="1"/>
  <c r="U2658" i="1"/>
  <c r="V2658" i="1"/>
  <c r="W2658" i="1"/>
  <c r="X2658" i="1"/>
  <c r="Y2658" i="1"/>
  <c r="Z2658" i="1"/>
  <c r="AA2658" i="1"/>
  <c r="P2659" i="1"/>
  <c r="Q2659" i="1"/>
  <c r="R2659" i="1"/>
  <c r="S2659" i="1"/>
  <c r="T2659" i="1"/>
  <c r="U2659" i="1"/>
  <c r="V2659" i="1"/>
  <c r="W2659" i="1"/>
  <c r="X2659" i="1"/>
  <c r="Y2659" i="1"/>
  <c r="Z2659" i="1"/>
  <c r="AA2659" i="1"/>
  <c r="P2660" i="1"/>
  <c r="Q2660" i="1"/>
  <c r="R2660" i="1"/>
  <c r="S2660" i="1"/>
  <c r="T2660" i="1"/>
  <c r="U2660" i="1"/>
  <c r="V2660" i="1"/>
  <c r="W2660" i="1"/>
  <c r="X2660" i="1"/>
  <c r="Y2660" i="1"/>
  <c r="Z2660" i="1"/>
  <c r="AA2660" i="1"/>
  <c r="P2661" i="1"/>
  <c r="Q2661" i="1"/>
  <c r="R2661" i="1"/>
  <c r="S2661" i="1"/>
  <c r="T2661" i="1"/>
  <c r="U2661" i="1"/>
  <c r="V2661" i="1"/>
  <c r="W2661" i="1"/>
  <c r="X2661" i="1"/>
  <c r="Y2661" i="1"/>
  <c r="Z2661" i="1"/>
  <c r="AA2661" i="1"/>
  <c r="P2662" i="1"/>
  <c r="Q2662" i="1"/>
  <c r="R2662" i="1"/>
  <c r="S2662" i="1"/>
  <c r="T2662" i="1"/>
  <c r="U2662" i="1"/>
  <c r="V2662" i="1"/>
  <c r="W2662" i="1"/>
  <c r="X2662" i="1"/>
  <c r="Y2662" i="1"/>
  <c r="Z2662" i="1"/>
  <c r="AA2662" i="1"/>
  <c r="P2663" i="1"/>
  <c r="Q2663" i="1"/>
  <c r="R2663" i="1"/>
  <c r="S2663" i="1"/>
  <c r="T2663" i="1"/>
  <c r="U2663" i="1"/>
  <c r="V2663" i="1"/>
  <c r="W2663" i="1"/>
  <c r="X2663" i="1"/>
  <c r="Y2663" i="1"/>
  <c r="Z2663" i="1"/>
  <c r="AA2663" i="1"/>
  <c r="P2664" i="1"/>
  <c r="Q2664" i="1"/>
  <c r="R2664" i="1"/>
  <c r="S2664" i="1"/>
  <c r="T2664" i="1"/>
  <c r="U2664" i="1"/>
  <c r="V2664" i="1"/>
  <c r="W2664" i="1"/>
  <c r="X2664" i="1"/>
  <c r="Y2664" i="1"/>
  <c r="Z2664" i="1"/>
  <c r="AA2664" i="1"/>
  <c r="P2665" i="1"/>
  <c r="Q2665" i="1"/>
  <c r="R2665" i="1"/>
  <c r="S2665" i="1"/>
  <c r="T2665" i="1"/>
  <c r="U2665" i="1"/>
  <c r="V2665" i="1"/>
  <c r="W2665" i="1"/>
  <c r="X2665" i="1"/>
  <c r="Y2665" i="1"/>
  <c r="Z2665" i="1"/>
  <c r="AA2665" i="1"/>
  <c r="P2666" i="1"/>
  <c r="Q2666" i="1"/>
  <c r="R2666" i="1"/>
  <c r="S2666" i="1"/>
  <c r="T2666" i="1"/>
  <c r="U2666" i="1"/>
  <c r="V2666" i="1"/>
  <c r="W2666" i="1"/>
  <c r="X2666" i="1"/>
  <c r="Y2666" i="1"/>
  <c r="Z2666" i="1"/>
  <c r="AA2666" i="1"/>
  <c r="P2667" i="1"/>
  <c r="Q2667" i="1"/>
  <c r="R2667" i="1"/>
  <c r="S2667" i="1"/>
  <c r="T2667" i="1"/>
  <c r="U2667" i="1"/>
  <c r="V2667" i="1"/>
  <c r="W2667" i="1"/>
  <c r="X2667" i="1"/>
  <c r="Y2667" i="1"/>
  <c r="Z2667" i="1"/>
  <c r="AA2667" i="1"/>
  <c r="P2668" i="1"/>
  <c r="Q2668" i="1"/>
  <c r="R2668" i="1"/>
  <c r="S2668" i="1"/>
  <c r="T2668" i="1"/>
  <c r="U2668" i="1"/>
  <c r="V2668" i="1"/>
  <c r="W2668" i="1"/>
  <c r="X2668" i="1"/>
  <c r="Y2668" i="1"/>
  <c r="Z2668" i="1"/>
  <c r="AA2668" i="1"/>
  <c r="P2669" i="1"/>
  <c r="Q2669" i="1"/>
  <c r="R2669" i="1"/>
  <c r="S2669" i="1"/>
  <c r="T2669" i="1"/>
  <c r="U2669" i="1"/>
  <c r="V2669" i="1"/>
  <c r="W2669" i="1"/>
  <c r="X2669" i="1"/>
  <c r="Y2669" i="1"/>
  <c r="Z2669" i="1"/>
  <c r="AA2669" i="1"/>
  <c r="P2670" i="1"/>
  <c r="Q2670" i="1"/>
  <c r="R2670" i="1"/>
  <c r="S2670" i="1"/>
  <c r="T2670" i="1"/>
  <c r="U2670" i="1"/>
  <c r="V2670" i="1"/>
  <c r="W2670" i="1"/>
  <c r="X2670" i="1"/>
  <c r="Y2670" i="1"/>
  <c r="Z2670" i="1"/>
  <c r="AA2670" i="1"/>
  <c r="P2671" i="1"/>
  <c r="Q2671" i="1"/>
  <c r="R2671" i="1"/>
  <c r="S2671" i="1"/>
  <c r="T2671" i="1"/>
  <c r="U2671" i="1"/>
  <c r="V2671" i="1"/>
  <c r="W2671" i="1"/>
  <c r="X2671" i="1"/>
  <c r="Y2671" i="1"/>
  <c r="Z2671" i="1"/>
  <c r="AA2671" i="1"/>
  <c r="P2672" i="1"/>
  <c r="Q2672" i="1"/>
  <c r="R2672" i="1"/>
  <c r="S2672" i="1"/>
  <c r="T2672" i="1"/>
  <c r="U2672" i="1"/>
  <c r="V2672" i="1"/>
  <c r="W2672" i="1"/>
  <c r="X2672" i="1"/>
  <c r="Y2672" i="1"/>
  <c r="Z2672" i="1"/>
  <c r="AA2672" i="1"/>
  <c r="P2673" i="1"/>
  <c r="Q2673" i="1"/>
  <c r="R2673" i="1"/>
  <c r="S2673" i="1"/>
  <c r="T2673" i="1"/>
  <c r="U2673" i="1"/>
  <c r="V2673" i="1"/>
  <c r="W2673" i="1"/>
  <c r="X2673" i="1"/>
  <c r="Y2673" i="1"/>
  <c r="Z2673" i="1"/>
  <c r="AA2673" i="1"/>
  <c r="P2674" i="1"/>
  <c r="Q2674" i="1"/>
  <c r="R2674" i="1"/>
  <c r="S2674" i="1"/>
  <c r="T2674" i="1"/>
  <c r="U2674" i="1"/>
  <c r="V2674" i="1"/>
  <c r="W2674" i="1"/>
  <c r="X2674" i="1"/>
  <c r="Y2674" i="1"/>
  <c r="Z2674" i="1"/>
  <c r="AA2674" i="1"/>
  <c r="P2675" i="1"/>
  <c r="Q2675" i="1"/>
  <c r="R2675" i="1"/>
  <c r="S2675" i="1"/>
  <c r="T2675" i="1"/>
  <c r="U2675" i="1"/>
  <c r="V2675" i="1"/>
  <c r="W2675" i="1"/>
  <c r="X2675" i="1"/>
  <c r="Y2675" i="1"/>
  <c r="Z2675" i="1"/>
  <c r="AA2675" i="1"/>
  <c r="P2676" i="1"/>
  <c r="Q2676" i="1"/>
  <c r="R2676" i="1"/>
  <c r="S2676" i="1"/>
  <c r="T2676" i="1"/>
  <c r="U2676" i="1"/>
  <c r="V2676" i="1"/>
  <c r="W2676" i="1"/>
  <c r="X2676" i="1"/>
  <c r="Y2676" i="1"/>
  <c r="Z2676" i="1"/>
  <c r="AA2676" i="1"/>
  <c r="P2677" i="1"/>
  <c r="Q2677" i="1"/>
  <c r="R2677" i="1"/>
  <c r="S2677" i="1"/>
  <c r="T2677" i="1"/>
  <c r="U2677" i="1"/>
  <c r="V2677" i="1"/>
  <c r="W2677" i="1"/>
  <c r="X2677" i="1"/>
  <c r="Y2677" i="1"/>
  <c r="Z2677" i="1"/>
  <c r="AA2677" i="1"/>
  <c r="P2678" i="1"/>
  <c r="Q2678" i="1"/>
  <c r="R2678" i="1"/>
  <c r="S2678" i="1"/>
  <c r="T2678" i="1"/>
  <c r="U2678" i="1"/>
  <c r="V2678" i="1"/>
  <c r="W2678" i="1"/>
  <c r="X2678" i="1"/>
  <c r="Y2678" i="1"/>
  <c r="Z2678" i="1"/>
  <c r="AA2678" i="1"/>
  <c r="P2679" i="1"/>
  <c r="Q2679" i="1"/>
  <c r="R2679" i="1"/>
  <c r="S2679" i="1"/>
  <c r="T2679" i="1"/>
  <c r="U2679" i="1"/>
  <c r="V2679" i="1"/>
  <c r="W2679" i="1"/>
  <c r="X2679" i="1"/>
  <c r="Y2679" i="1"/>
  <c r="Z2679" i="1"/>
  <c r="AA2679" i="1"/>
  <c r="P2680" i="1"/>
  <c r="Q2680" i="1"/>
  <c r="R2680" i="1"/>
  <c r="S2680" i="1"/>
  <c r="T2680" i="1"/>
  <c r="U2680" i="1"/>
  <c r="V2680" i="1"/>
  <c r="W2680" i="1"/>
  <c r="X2680" i="1"/>
  <c r="Y2680" i="1"/>
  <c r="Z2680" i="1"/>
  <c r="AA2680" i="1"/>
  <c r="P2681" i="1"/>
  <c r="Q2681" i="1"/>
  <c r="R2681" i="1"/>
  <c r="S2681" i="1"/>
  <c r="T2681" i="1"/>
  <c r="U2681" i="1"/>
  <c r="V2681" i="1"/>
  <c r="W2681" i="1"/>
  <c r="X2681" i="1"/>
  <c r="Y2681" i="1"/>
  <c r="Z2681" i="1"/>
  <c r="AA2681" i="1"/>
  <c r="P2682" i="1"/>
  <c r="Q2682" i="1"/>
  <c r="R2682" i="1"/>
  <c r="S2682" i="1"/>
  <c r="T2682" i="1"/>
  <c r="U2682" i="1"/>
  <c r="V2682" i="1"/>
  <c r="W2682" i="1"/>
  <c r="X2682" i="1"/>
  <c r="Y2682" i="1"/>
  <c r="Z2682" i="1"/>
  <c r="AA2682" i="1"/>
  <c r="P2683" i="1"/>
  <c r="Q2683" i="1"/>
  <c r="R2683" i="1"/>
  <c r="S2683" i="1"/>
  <c r="T2683" i="1"/>
  <c r="U2683" i="1"/>
  <c r="V2683" i="1"/>
  <c r="W2683" i="1"/>
  <c r="X2683" i="1"/>
  <c r="Y2683" i="1"/>
  <c r="Z2683" i="1"/>
  <c r="AA2683" i="1"/>
  <c r="P2684" i="1"/>
  <c r="Q2684" i="1"/>
  <c r="R2684" i="1"/>
  <c r="S2684" i="1"/>
  <c r="T2684" i="1"/>
  <c r="U2684" i="1"/>
  <c r="V2684" i="1"/>
  <c r="W2684" i="1"/>
  <c r="X2684" i="1"/>
  <c r="Y2684" i="1"/>
  <c r="Z2684" i="1"/>
  <c r="AA2684" i="1"/>
  <c r="P2685" i="1"/>
  <c r="Q2685" i="1"/>
  <c r="R2685" i="1"/>
  <c r="S2685" i="1"/>
  <c r="T2685" i="1"/>
  <c r="U2685" i="1"/>
  <c r="V2685" i="1"/>
  <c r="W2685" i="1"/>
  <c r="X2685" i="1"/>
  <c r="Y2685" i="1"/>
  <c r="Z2685" i="1"/>
  <c r="AA2685" i="1"/>
  <c r="P2686" i="1"/>
  <c r="Q2686" i="1"/>
  <c r="R2686" i="1"/>
  <c r="S2686" i="1"/>
  <c r="T2686" i="1"/>
  <c r="U2686" i="1"/>
  <c r="V2686" i="1"/>
  <c r="W2686" i="1"/>
  <c r="X2686" i="1"/>
  <c r="Y2686" i="1"/>
  <c r="Z2686" i="1"/>
  <c r="AA2686" i="1"/>
  <c r="P2687" i="1"/>
  <c r="Q2687" i="1"/>
  <c r="R2687" i="1"/>
  <c r="S2687" i="1"/>
  <c r="T2687" i="1"/>
  <c r="U2687" i="1"/>
  <c r="V2687" i="1"/>
  <c r="W2687" i="1"/>
  <c r="X2687" i="1"/>
  <c r="Y2687" i="1"/>
  <c r="Z2687" i="1"/>
  <c r="AA2687" i="1"/>
  <c r="P2688" i="1"/>
  <c r="Q2688" i="1"/>
  <c r="R2688" i="1"/>
  <c r="S2688" i="1"/>
  <c r="T2688" i="1"/>
  <c r="U2688" i="1"/>
  <c r="V2688" i="1"/>
  <c r="W2688" i="1"/>
  <c r="X2688" i="1"/>
  <c r="Y2688" i="1"/>
  <c r="Z2688" i="1"/>
  <c r="AA2688" i="1"/>
  <c r="P2689" i="1"/>
  <c r="Q2689" i="1"/>
  <c r="R2689" i="1"/>
  <c r="S2689" i="1"/>
  <c r="T2689" i="1"/>
  <c r="U2689" i="1"/>
  <c r="V2689" i="1"/>
  <c r="W2689" i="1"/>
  <c r="X2689" i="1"/>
  <c r="Y2689" i="1"/>
  <c r="Z2689" i="1"/>
  <c r="AA2689" i="1"/>
  <c r="P2690" i="1"/>
  <c r="Q2690" i="1"/>
  <c r="R2690" i="1"/>
  <c r="S2690" i="1"/>
  <c r="T2690" i="1"/>
  <c r="U2690" i="1"/>
  <c r="V2690" i="1"/>
  <c r="W2690" i="1"/>
  <c r="X2690" i="1"/>
  <c r="Y2690" i="1"/>
  <c r="Z2690" i="1"/>
  <c r="AA2690" i="1"/>
  <c r="P2691" i="1"/>
  <c r="Q2691" i="1"/>
  <c r="R2691" i="1"/>
  <c r="S2691" i="1"/>
  <c r="T2691" i="1"/>
  <c r="U2691" i="1"/>
  <c r="V2691" i="1"/>
  <c r="W2691" i="1"/>
  <c r="X2691" i="1"/>
  <c r="Y2691" i="1"/>
  <c r="Z2691" i="1"/>
  <c r="AA2691" i="1"/>
  <c r="P2692" i="1"/>
  <c r="Q2692" i="1"/>
  <c r="R2692" i="1"/>
  <c r="S2692" i="1"/>
  <c r="T2692" i="1"/>
  <c r="U2692" i="1"/>
  <c r="V2692" i="1"/>
  <c r="W2692" i="1"/>
  <c r="X2692" i="1"/>
  <c r="Y2692" i="1"/>
  <c r="Z2692" i="1"/>
  <c r="AA2692" i="1"/>
  <c r="P2693" i="1"/>
  <c r="Q2693" i="1"/>
  <c r="R2693" i="1"/>
  <c r="S2693" i="1"/>
  <c r="T2693" i="1"/>
  <c r="U2693" i="1"/>
  <c r="V2693" i="1"/>
  <c r="W2693" i="1"/>
  <c r="X2693" i="1"/>
  <c r="Y2693" i="1"/>
  <c r="Z2693" i="1"/>
  <c r="AA2693" i="1"/>
  <c r="P2694" i="1"/>
  <c r="Q2694" i="1"/>
  <c r="R2694" i="1"/>
  <c r="S2694" i="1"/>
  <c r="T2694" i="1"/>
  <c r="U2694" i="1"/>
  <c r="V2694" i="1"/>
  <c r="W2694" i="1"/>
  <c r="X2694" i="1"/>
  <c r="Y2694" i="1"/>
  <c r="Z2694" i="1"/>
  <c r="AA2694" i="1"/>
  <c r="P2695" i="1"/>
  <c r="Q2695" i="1"/>
  <c r="R2695" i="1"/>
  <c r="S2695" i="1"/>
  <c r="T2695" i="1"/>
  <c r="U2695" i="1"/>
  <c r="V2695" i="1"/>
  <c r="W2695" i="1"/>
  <c r="X2695" i="1"/>
  <c r="Y2695" i="1"/>
  <c r="Z2695" i="1"/>
  <c r="AA2695" i="1"/>
  <c r="P2696" i="1"/>
  <c r="Q2696" i="1"/>
  <c r="R2696" i="1"/>
  <c r="S2696" i="1"/>
  <c r="T2696" i="1"/>
  <c r="U2696" i="1"/>
  <c r="V2696" i="1"/>
  <c r="W2696" i="1"/>
  <c r="X2696" i="1"/>
  <c r="Y2696" i="1"/>
  <c r="Z2696" i="1"/>
  <c r="AA2696" i="1"/>
  <c r="P2697" i="1"/>
  <c r="Q2697" i="1"/>
  <c r="R2697" i="1"/>
  <c r="S2697" i="1"/>
  <c r="T2697" i="1"/>
  <c r="U2697" i="1"/>
  <c r="V2697" i="1"/>
  <c r="W2697" i="1"/>
  <c r="X2697" i="1"/>
  <c r="Y2697" i="1"/>
  <c r="Z2697" i="1"/>
  <c r="AA2697" i="1"/>
  <c r="P2698" i="1"/>
  <c r="Q2698" i="1"/>
  <c r="R2698" i="1"/>
  <c r="S2698" i="1"/>
  <c r="T2698" i="1"/>
  <c r="U2698" i="1"/>
  <c r="V2698" i="1"/>
  <c r="W2698" i="1"/>
  <c r="X2698" i="1"/>
  <c r="Y2698" i="1"/>
  <c r="Z2698" i="1"/>
  <c r="AA2698" i="1"/>
  <c r="P2699" i="1"/>
  <c r="Q2699" i="1"/>
  <c r="R2699" i="1"/>
  <c r="S2699" i="1"/>
  <c r="T2699" i="1"/>
  <c r="U2699" i="1"/>
  <c r="V2699" i="1"/>
  <c r="W2699" i="1"/>
  <c r="X2699" i="1"/>
  <c r="Y2699" i="1"/>
  <c r="Z2699" i="1"/>
  <c r="AA2699" i="1"/>
  <c r="P2700" i="1"/>
  <c r="Q2700" i="1"/>
  <c r="R2700" i="1"/>
  <c r="S2700" i="1"/>
  <c r="T2700" i="1"/>
  <c r="U2700" i="1"/>
  <c r="V2700" i="1"/>
  <c r="W2700" i="1"/>
  <c r="X2700" i="1"/>
  <c r="Y2700" i="1"/>
  <c r="Z2700" i="1"/>
  <c r="AA2700" i="1"/>
  <c r="P2701" i="1"/>
  <c r="Q2701" i="1"/>
  <c r="R2701" i="1"/>
  <c r="S2701" i="1"/>
  <c r="T2701" i="1"/>
  <c r="U2701" i="1"/>
  <c r="V2701" i="1"/>
  <c r="W2701" i="1"/>
  <c r="X2701" i="1"/>
  <c r="Y2701" i="1"/>
  <c r="Z2701" i="1"/>
  <c r="AA2701" i="1"/>
  <c r="P2702" i="1"/>
  <c r="Q2702" i="1"/>
  <c r="R2702" i="1"/>
  <c r="S2702" i="1"/>
  <c r="T2702" i="1"/>
  <c r="U2702" i="1"/>
  <c r="V2702" i="1"/>
  <c r="W2702" i="1"/>
  <c r="X2702" i="1"/>
  <c r="Y2702" i="1"/>
  <c r="Z2702" i="1"/>
  <c r="AA2702" i="1"/>
  <c r="P2703" i="1"/>
  <c r="Q2703" i="1"/>
  <c r="R2703" i="1"/>
  <c r="S2703" i="1"/>
  <c r="T2703" i="1"/>
  <c r="U2703" i="1"/>
  <c r="V2703" i="1"/>
  <c r="W2703" i="1"/>
  <c r="X2703" i="1"/>
  <c r="Y2703" i="1"/>
  <c r="Z2703" i="1"/>
  <c r="AA2703" i="1"/>
  <c r="P2704" i="1"/>
  <c r="Q2704" i="1"/>
  <c r="R2704" i="1"/>
  <c r="S2704" i="1"/>
  <c r="T2704" i="1"/>
  <c r="U2704" i="1"/>
  <c r="V2704" i="1"/>
  <c r="W2704" i="1"/>
  <c r="X2704" i="1"/>
  <c r="Y2704" i="1"/>
  <c r="Z2704" i="1"/>
  <c r="AA2704" i="1"/>
  <c r="P2705" i="1"/>
  <c r="Q2705" i="1"/>
  <c r="R2705" i="1"/>
  <c r="S2705" i="1"/>
  <c r="T2705" i="1"/>
  <c r="U2705" i="1"/>
  <c r="V2705" i="1"/>
  <c r="W2705" i="1"/>
  <c r="X2705" i="1"/>
  <c r="Y2705" i="1"/>
  <c r="Z2705" i="1"/>
  <c r="AA2705" i="1"/>
  <c r="P2706" i="1"/>
  <c r="Q2706" i="1"/>
  <c r="R2706" i="1"/>
  <c r="S2706" i="1"/>
  <c r="T2706" i="1"/>
  <c r="U2706" i="1"/>
  <c r="V2706" i="1"/>
  <c r="W2706" i="1"/>
  <c r="X2706" i="1"/>
  <c r="Y2706" i="1"/>
  <c r="Z2706" i="1"/>
  <c r="AA2706" i="1"/>
  <c r="P2707" i="1"/>
  <c r="Q2707" i="1"/>
  <c r="R2707" i="1"/>
  <c r="S2707" i="1"/>
  <c r="T2707" i="1"/>
  <c r="U2707" i="1"/>
  <c r="V2707" i="1"/>
  <c r="W2707" i="1"/>
  <c r="X2707" i="1"/>
  <c r="Y2707" i="1"/>
  <c r="Z2707" i="1"/>
  <c r="AA2707" i="1"/>
  <c r="P2708" i="1"/>
  <c r="Q2708" i="1"/>
  <c r="R2708" i="1"/>
  <c r="S2708" i="1"/>
  <c r="T2708" i="1"/>
  <c r="U2708" i="1"/>
  <c r="V2708" i="1"/>
  <c r="W2708" i="1"/>
  <c r="X2708" i="1"/>
  <c r="Y2708" i="1"/>
  <c r="Z2708" i="1"/>
  <c r="AA2708" i="1"/>
  <c r="P2709" i="1"/>
  <c r="Q2709" i="1"/>
  <c r="R2709" i="1"/>
  <c r="S2709" i="1"/>
  <c r="T2709" i="1"/>
  <c r="U2709" i="1"/>
  <c r="V2709" i="1"/>
  <c r="W2709" i="1"/>
  <c r="X2709" i="1"/>
  <c r="Y2709" i="1"/>
  <c r="Z2709" i="1"/>
  <c r="AA2709" i="1"/>
  <c r="P2710" i="1"/>
  <c r="Q2710" i="1"/>
  <c r="R2710" i="1"/>
  <c r="S2710" i="1"/>
  <c r="T2710" i="1"/>
  <c r="U2710" i="1"/>
  <c r="V2710" i="1"/>
  <c r="W2710" i="1"/>
  <c r="X2710" i="1"/>
  <c r="Y2710" i="1"/>
  <c r="Z2710" i="1"/>
  <c r="AA2710" i="1"/>
  <c r="P2711" i="1"/>
  <c r="Q2711" i="1"/>
  <c r="R2711" i="1"/>
  <c r="S2711" i="1"/>
  <c r="T2711" i="1"/>
  <c r="U2711" i="1"/>
  <c r="V2711" i="1"/>
  <c r="W2711" i="1"/>
  <c r="X2711" i="1"/>
  <c r="Y2711" i="1"/>
  <c r="Z2711" i="1"/>
  <c r="AA2711" i="1"/>
  <c r="P2712" i="1"/>
  <c r="Q2712" i="1"/>
  <c r="R2712" i="1"/>
  <c r="S2712" i="1"/>
  <c r="T2712" i="1"/>
  <c r="U2712" i="1"/>
  <c r="V2712" i="1"/>
  <c r="W2712" i="1"/>
  <c r="X2712" i="1"/>
  <c r="Y2712" i="1"/>
  <c r="Z2712" i="1"/>
  <c r="AA2712" i="1"/>
  <c r="P2713" i="1"/>
  <c r="Q2713" i="1"/>
  <c r="R2713" i="1"/>
  <c r="S2713" i="1"/>
  <c r="T2713" i="1"/>
  <c r="U2713" i="1"/>
  <c r="V2713" i="1"/>
  <c r="W2713" i="1"/>
  <c r="X2713" i="1"/>
  <c r="Y2713" i="1"/>
  <c r="Z2713" i="1"/>
  <c r="AA2713" i="1"/>
  <c r="P2714" i="1"/>
  <c r="Q2714" i="1"/>
  <c r="R2714" i="1"/>
  <c r="S2714" i="1"/>
  <c r="T2714" i="1"/>
  <c r="U2714" i="1"/>
  <c r="V2714" i="1"/>
  <c r="W2714" i="1"/>
  <c r="X2714" i="1"/>
  <c r="Y2714" i="1"/>
  <c r="Z2714" i="1"/>
  <c r="AA2714" i="1"/>
  <c r="P2715" i="1"/>
  <c r="Q2715" i="1"/>
  <c r="R2715" i="1"/>
  <c r="S2715" i="1"/>
  <c r="T2715" i="1"/>
  <c r="U2715" i="1"/>
  <c r="V2715" i="1"/>
  <c r="W2715" i="1"/>
  <c r="X2715" i="1"/>
  <c r="Y2715" i="1"/>
  <c r="Z2715" i="1"/>
  <c r="AA2715" i="1"/>
  <c r="P2716" i="1"/>
  <c r="Q2716" i="1"/>
  <c r="R2716" i="1"/>
  <c r="S2716" i="1"/>
  <c r="T2716" i="1"/>
  <c r="U2716" i="1"/>
  <c r="V2716" i="1"/>
  <c r="W2716" i="1"/>
  <c r="X2716" i="1"/>
  <c r="Y2716" i="1"/>
  <c r="Z2716" i="1"/>
  <c r="AA2716" i="1"/>
  <c r="P2717" i="1"/>
  <c r="Q2717" i="1"/>
  <c r="R2717" i="1"/>
  <c r="S2717" i="1"/>
  <c r="T2717" i="1"/>
  <c r="U2717" i="1"/>
  <c r="V2717" i="1"/>
  <c r="W2717" i="1"/>
  <c r="X2717" i="1"/>
  <c r="Y2717" i="1"/>
  <c r="Z2717" i="1"/>
  <c r="AA2717" i="1"/>
  <c r="P2718" i="1"/>
  <c r="Q2718" i="1"/>
  <c r="R2718" i="1"/>
  <c r="S2718" i="1"/>
  <c r="T2718" i="1"/>
  <c r="U2718" i="1"/>
  <c r="V2718" i="1"/>
  <c r="W2718" i="1"/>
  <c r="X2718" i="1"/>
  <c r="Y2718" i="1"/>
  <c r="Z2718" i="1"/>
  <c r="AA2718" i="1"/>
  <c r="P2719" i="1"/>
  <c r="Q2719" i="1"/>
  <c r="R2719" i="1"/>
  <c r="S2719" i="1"/>
  <c r="T2719" i="1"/>
  <c r="U2719" i="1"/>
  <c r="V2719" i="1"/>
  <c r="W2719" i="1"/>
  <c r="X2719" i="1"/>
  <c r="Y2719" i="1"/>
  <c r="Z2719" i="1"/>
  <c r="AA2719" i="1"/>
  <c r="P2720" i="1"/>
  <c r="Q2720" i="1"/>
  <c r="R2720" i="1"/>
  <c r="S2720" i="1"/>
  <c r="T2720" i="1"/>
  <c r="U2720" i="1"/>
  <c r="V2720" i="1"/>
  <c r="W2720" i="1"/>
  <c r="X2720" i="1"/>
  <c r="Y2720" i="1"/>
  <c r="Z2720" i="1"/>
  <c r="AA2720" i="1"/>
  <c r="P2721" i="1"/>
  <c r="Q2721" i="1"/>
  <c r="R2721" i="1"/>
  <c r="S2721" i="1"/>
  <c r="T2721" i="1"/>
  <c r="U2721" i="1"/>
  <c r="V2721" i="1"/>
  <c r="W2721" i="1"/>
  <c r="X2721" i="1"/>
  <c r="Y2721" i="1"/>
  <c r="Z2721" i="1"/>
  <c r="AA2721" i="1"/>
  <c r="P2722" i="1"/>
  <c r="Q2722" i="1"/>
  <c r="R2722" i="1"/>
  <c r="S2722" i="1"/>
  <c r="T2722" i="1"/>
  <c r="U2722" i="1"/>
  <c r="V2722" i="1"/>
  <c r="W2722" i="1"/>
  <c r="X2722" i="1"/>
  <c r="Y2722" i="1"/>
  <c r="Z2722" i="1"/>
  <c r="AA2722" i="1"/>
  <c r="P2723" i="1"/>
  <c r="Q2723" i="1"/>
  <c r="R2723" i="1"/>
  <c r="S2723" i="1"/>
  <c r="T2723" i="1"/>
  <c r="U2723" i="1"/>
  <c r="V2723" i="1"/>
  <c r="W2723" i="1"/>
  <c r="X2723" i="1"/>
  <c r="Y2723" i="1"/>
  <c r="Z2723" i="1"/>
  <c r="AA2723" i="1"/>
  <c r="P2724" i="1"/>
  <c r="Q2724" i="1"/>
  <c r="R2724" i="1"/>
  <c r="S2724" i="1"/>
  <c r="T2724" i="1"/>
  <c r="U2724" i="1"/>
  <c r="V2724" i="1"/>
  <c r="W2724" i="1"/>
  <c r="X2724" i="1"/>
  <c r="Y2724" i="1"/>
  <c r="Z2724" i="1"/>
  <c r="AA2724" i="1"/>
  <c r="P2725" i="1"/>
  <c r="Q2725" i="1"/>
  <c r="R2725" i="1"/>
  <c r="S2725" i="1"/>
  <c r="T2725" i="1"/>
  <c r="U2725" i="1"/>
  <c r="V2725" i="1"/>
  <c r="W2725" i="1"/>
  <c r="X2725" i="1"/>
  <c r="Y2725" i="1"/>
  <c r="Z2725" i="1"/>
  <c r="AA2725" i="1"/>
  <c r="P2726" i="1"/>
  <c r="Q2726" i="1"/>
  <c r="R2726" i="1"/>
  <c r="S2726" i="1"/>
  <c r="T2726" i="1"/>
  <c r="U2726" i="1"/>
  <c r="V2726" i="1"/>
  <c r="W2726" i="1"/>
  <c r="X2726" i="1"/>
  <c r="Y2726" i="1"/>
  <c r="Z2726" i="1"/>
  <c r="AA2726" i="1"/>
  <c r="P2727" i="1"/>
  <c r="Q2727" i="1"/>
  <c r="R2727" i="1"/>
  <c r="S2727" i="1"/>
  <c r="T2727" i="1"/>
  <c r="U2727" i="1"/>
  <c r="V2727" i="1"/>
  <c r="W2727" i="1"/>
  <c r="X2727" i="1"/>
  <c r="Y2727" i="1"/>
  <c r="Z2727" i="1"/>
  <c r="AA2727" i="1"/>
  <c r="P2728" i="1"/>
  <c r="Q2728" i="1"/>
  <c r="R2728" i="1"/>
  <c r="S2728" i="1"/>
  <c r="T2728" i="1"/>
  <c r="U2728" i="1"/>
  <c r="V2728" i="1"/>
  <c r="W2728" i="1"/>
  <c r="X2728" i="1"/>
  <c r="Y2728" i="1"/>
  <c r="Z2728" i="1"/>
  <c r="AA2728" i="1"/>
  <c r="P2729" i="1"/>
  <c r="Q2729" i="1"/>
  <c r="R2729" i="1"/>
  <c r="S2729" i="1"/>
  <c r="T2729" i="1"/>
  <c r="U2729" i="1"/>
  <c r="V2729" i="1"/>
  <c r="W2729" i="1"/>
  <c r="X2729" i="1"/>
  <c r="Y2729" i="1"/>
  <c r="Z2729" i="1"/>
  <c r="AA2729" i="1"/>
  <c r="P2730" i="1"/>
  <c r="Q2730" i="1"/>
  <c r="R2730" i="1"/>
  <c r="S2730" i="1"/>
  <c r="T2730" i="1"/>
  <c r="U2730" i="1"/>
  <c r="V2730" i="1"/>
  <c r="W2730" i="1"/>
  <c r="X2730" i="1"/>
  <c r="Y2730" i="1"/>
  <c r="Z2730" i="1"/>
  <c r="AA2730" i="1"/>
  <c r="P2731" i="1"/>
  <c r="Q2731" i="1"/>
  <c r="R2731" i="1"/>
  <c r="S2731" i="1"/>
  <c r="T2731" i="1"/>
  <c r="U2731" i="1"/>
  <c r="V2731" i="1"/>
  <c r="W2731" i="1"/>
  <c r="X2731" i="1"/>
  <c r="Y2731" i="1"/>
  <c r="Z2731" i="1"/>
  <c r="AA2731" i="1"/>
  <c r="P2732" i="1"/>
  <c r="Q2732" i="1"/>
  <c r="R2732" i="1"/>
  <c r="S2732" i="1"/>
  <c r="T2732" i="1"/>
  <c r="U2732" i="1"/>
  <c r="V2732" i="1"/>
  <c r="W2732" i="1"/>
  <c r="X2732" i="1"/>
  <c r="Y2732" i="1"/>
  <c r="Z2732" i="1"/>
  <c r="AA2732" i="1"/>
  <c r="P2733" i="1"/>
  <c r="Q2733" i="1"/>
  <c r="R2733" i="1"/>
  <c r="S2733" i="1"/>
  <c r="T2733" i="1"/>
  <c r="U2733" i="1"/>
  <c r="V2733" i="1"/>
  <c r="W2733" i="1"/>
  <c r="X2733" i="1"/>
  <c r="Y2733" i="1"/>
  <c r="Z2733" i="1"/>
  <c r="AA2733" i="1"/>
  <c r="P2734" i="1"/>
  <c r="Q2734" i="1"/>
  <c r="R2734" i="1"/>
  <c r="S2734" i="1"/>
  <c r="T2734" i="1"/>
  <c r="U2734" i="1"/>
  <c r="V2734" i="1"/>
  <c r="W2734" i="1"/>
  <c r="X2734" i="1"/>
  <c r="Y2734" i="1"/>
  <c r="Z2734" i="1"/>
  <c r="AA2734" i="1"/>
  <c r="P2735" i="1"/>
  <c r="Q2735" i="1"/>
  <c r="R2735" i="1"/>
  <c r="S2735" i="1"/>
  <c r="T2735" i="1"/>
  <c r="U2735" i="1"/>
  <c r="V2735" i="1"/>
  <c r="W2735" i="1"/>
  <c r="X2735" i="1"/>
  <c r="Y2735" i="1"/>
  <c r="Z2735" i="1"/>
  <c r="AA2735" i="1"/>
  <c r="P2736" i="1"/>
  <c r="Q2736" i="1"/>
  <c r="R2736" i="1"/>
  <c r="S2736" i="1"/>
  <c r="T2736" i="1"/>
  <c r="U2736" i="1"/>
  <c r="V2736" i="1"/>
  <c r="W2736" i="1"/>
  <c r="X2736" i="1"/>
  <c r="Y2736" i="1"/>
  <c r="Z2736" i="1"/>
  <c r="AA2736" i="1"/>
  <c r="P2737" i="1"/>
  <c r="Q2737" i="1"/>
  <c r="R2737" i="1"/>
  <c r="S2737" i="1"/>
  <c r="T2737" i="1"/>
  <c r="U2737" i="1"/>
  <c r="V2737" i="1"/>
  <c r="W2737" i="1"/>
  <c r="X2737" i="1"/>
  <c r="Y2737" i="1"/>
  <c r="Z2737" i="1"/>
  <c r="AA2737" i="1"/>
  <c r="P2738" i="1"/>
  <c r="Q2738" i="1"/>
  <c r="R2738" i="1"/>
  <c r="S2738" i="1"/>
  <c r="T2738" i="1"/>
  <c r="U2738" i="1"/>
  <c r="V2738" i="1"/>
  <c r="W2738" i="1"/>
  <c r="X2738" i="1"/>
  <c r="Y2738" i="1"/>
  <c r="Z2738" i="1"/>
  <c r="AA2738" i="1"/>
  <c r="P2739" i="1"/>
  <c r="Q2739" i="1"/>
  <c r="R2739" i="1"/>
  <c r="S2739" i="1"/>
  <c r="T2739" i="1"/>
  <c r="U2739" i="1"/>
  <c r="V2739" i="1"/>
  <c r="W2739" i="1"/>
  <c r="X2739" i="1"/>
  <c r="Y2739" i="1"/>
  <c r="Z2739" i="1"/>
  <c r="AA2739" i="1"/>
  <c r="P2740" i="1"/>
  <c r="Q2740" i="1"/>
  <c r="R2740" i="1"/>
  <c r="S2740" i="1"/>
  <c r="T2740" i="1"/>
  <c r="U2740" i="1"/>
  <c r="V2740" i="1"/>
  <c r="W2740" i="1"/>
  <c r="X2740" i="1"/>
  <c r="Y2740" i="1"/>
  <c r="Z2740" i="1"/>
  <c r="AA2740" i="1"/>
  <c r="P2741" i="1"/>
  <c r="Q2741" i="1"/>
  <c r="R2741" i="1"/>
  <c r="S2741" i="1"/>
  <c r="T2741" i="1"/>
  <c r="U2741" i="1"/>
  <c r="V2741" i="1"/>
  <c r="W2741" i="1"/>
  <c r="X2741" i="1"/>
  <c r="Y2741" i="1"/>
  <c r="Z2741" i="1"/>
  <c r="AA2741" i="1"/>
  <c r="P2742" i="1"/>
  <c r="Q2742" i="1"/>
  <c r="R2742" i="1"/>
  <c r="S2742" i="1"/>
  <c r="T2742" i="1"/>
  <c r="U2742" i="1"/>
  <c r="V2742" i="1"/>
  <c r="W2742" i="1"/>
  <c r="X2742" i="1"/>
  <c r="Y2742" i="1"/>
  <c r="Z2742" i="1"/>
  <c r="AA2742" i="1"/>
  <c r="P2743" i="1"/>
  <c r="Q2743" i="1"/>
  <c r="R2743" i="1"/>
  <c r="S2743" i="1"/>
  <c r="T2743" i="1"/>
  <c r="U2743" i="1"/>
  <c r="V2743" i="1"/>
  <c r="W2743" i="1"/>
  <c r="X2743" i="1"/>
  <c r="Y2743" i="1"/>
  <c r="Z2743" i="1"/>
  <c r="AA2743" i="1"/>
  <c r="P2744" i="1"/>
  <c r="Q2744" i="1"/>
  <c r="R2744" i="1"/>
  <c r="S2744" i="1"/>
  <c r="T2744" i="1"/>
  <c r="U2744" i="1"/>
  <c r="V2744" i="1"/>
  <c r="W2744" i="1"/>
  <c r="X2744" i="1"/>
  <c r="Y2744" i="1"/>
  <c r="Z2744" i="1"/>
  <c r="AA2744" i="1"/>
  <c r="P2745" i="1"/>
  <c r="Q2745" i="1"/>
  <c r="R2745" i="1"/>
  <c r="S2745" i="1"/>
  <c r="T2745" i="1"/>
  <c r="U2745" i="1"/>
  <c r="V2745" i="1"/>
  <c r="W2745" i="1"/>
  <c r="X2745" i="1"/>
  <c r="Y2745" i="1"/>
  <c r="Z2745" i="1"/>
  <c r="AA2745" i="1"/>
  <c r="P2746" i="1"/>
  <c r="Q2746" i="1"/>
  <c r="R2746" i="1"/>
  <c r="S2746" i="1"/>
  <c r="T2746" i="1"/>
  <c r="U2746" i="1"/>
  <c r="V2746" i="1"/>
  <c r="W2746" i="1"/>
  <c r="X2746" i="1"/>
  <c r="Y2746" i="1"/>
  <c r="Z2746" i="1"/>
  <c r="AA2746" i="1"/>
  <c r="P2747" i="1"/>
  <c r="Q2747" i="1"/>
  <c r="R2747" i="1"/>
  <c r="S2747" i="1"/>
  <c r="T2747" i="1"/>
  <c r="U2747" i="1"/>
  <c r="V2747" i="1"/>
  <c r="W2747" i="1"/>
  <c r="X2747" i="1"/>
  <c r="Y2747" i="1"/>
  <c r="Z2747" i="1"/>
  <c r="AA2747" i="1"/>
  <c r="P2748" i="1"/>
  <c r="Q2748" i="1"/>
  <c r="R2748" i="1"/>
  <c r="S2748" i="1"/>
  <c r="T2748" i="1"/>
  <c r="U2748" i="1"/>
  <c r="V2748" i="1"/>
  <c r="W2748" i="1"/>
  <c r="X2748" i="1"/>
  <c r="Y2748" i="1"/>
  <c r="Z2748" i="1"/>
  <c r="AA2748" i="1"/>
  <c r="P2749" i="1"/>
  <c r="Q2749" i="1"/>
  <c r="R2749" i="1"/>
  <c r="S2749" i="1"/>
  <c r="T2749" i="1"/>
  <c r="U2749" i="1"/>
  <c r="V2749" i="1"/>
  <c r="W2749" i="1"/>
  <c r="X2749" i="1"/>
  <c r="Y2749" i="1"/>
  <c r="Z2749" i="1"/>
  <c r="AA2749" i="1"/>
  <c r="P2750" i="1"/>
  <c r="Q2750" i="1"/>
  <c r="R2750" i="1"/>
  <c r="S2750" i="1"/>
  <c r="T2750" i="1"/>
  <c r="U2750" i="1"/>
  <c r="V2750" i="1"/>
  <c r="W2750" i="1"/>
  <c r="X2750" i="1"/>
  <c r="Y2750" i="1"/>
  <c r="Z2750" i="1"/>
  <c r="AA2750" i="1"/>
  <c r="P2751" i="1"/>
  <c r="Q2751" i="1"/>
  <c r="R2751" i="1"/>
  <c r="S2751" i="1"/>
  <c r="T2751" i="1"/>
  <c r="U2751" i="1"/>
  <c r="V2751" i="1"/>
  <c r="W2751" i="1"/>
  <c r="X2751" i="1"/>
  <c r="Y2751" i="1"/>
  <c r="Z2751" i="1"/>
  <c r="AA2751" i="1"/>
  <c r="P2752" i="1"/>
  <c r="Q2752" i="1"/>
  <c r="R2752" i="1"/>
  <c r="S2752" i="1"/>
  <c r="T2752" i="1"/>
  <c r="U2752" i="1"/>
  <c r="V2752" i="1"/>
  <c r="W2752" i="1"/>
  <c r="X2752" i="1"/>
  <c r="Y2752" i="1"/>
  <c r="Z2752" i="1"/>
  <c r="AA2752" i="1"/>
  <c r="P2753" i="1"/>
  <c r="Q2753" i="1"/>
  <c r="R2753" i="1"/>
  <c r="S2753" i="1"/>
  <c r="T2753" i="1"/>
  <c r="U2753" i="1"/>
  <c r="V2753" i="1"/>
  <c r="W2753" i="1"/>
  <c r="X2753" i="1"/>
  <c r="Y2753" i="1"/>
  <c r="Z2753" i="1"/>
  <c r="AA2753" i="1"/>
  <c r="P2754" i="1"/>
  <c r="Q2754" i="1"/>
  <c r="R2754" i="1"/>
  <c r="S2754" i="1"/>
  <c r="T2754" i="1"/>
  <c r="U2754" i="1"/>
  <c r="V2754" i="1"/>
  <c r="W2754" i="1"/>
  <c r="X2754" i="1"/>
  <c r="Y2754" i="1"/>
  <c r="Z2754" i="1"/>
  <c r="AA2754" i="1"/>
  <c r="P2755" i="1"/>
  <c r="Q2755" i="1"/>
  <c r="R2755" i="1"/>
  <c r="S2755" i="1"/>
  <c r="T2755" i="1"/>
  <c r="U2755" i="1"/>
  <c r="V2755" i="1"/>
  <c r="W2755" i="1"/>
  <c r="X2755" i="1"/>
  <c r="Y2755" i="1"/>
  <c r="Z2755" i="1"/>
  <c r="AA2755" i="1"/>
  <c r="P2756" i="1"/>
  <c r="Q2756" i="1"/>
  <c r="R2756" i="1"/>
  <c r="S2756" i="1"/>
  <c r="T2756" i="1"/>
  <c r="U2756" i="1"/>
  <c r="V2756" i="1"/>
  <c r="W2756" i="1"/>
  <c r="X2756" i="1"/>
  <c r="Y2756" i="1"/>
  <c r="Z2756" i="1"/>
  <c r="AA2756" i="1"/>
  <c r="P2757" i="1"/>
  <c r="Q2757" i="1"/>
  <c r="R2757" i="1"/>
  <c r="S2757" i="1"/>
  <c r="T2757" i="1"/>
  <c r="U2757" i="1"/>
  <c r="V2757" i="1"/>
  <c r="W2757" i="1"/>
  <c r="X2757" i="1"/>
  <c r="Y2757" i="1"/>
  <c r="Z2757" i="1"/>
  <c r="AA2757" i="1"/>
  <c r="P2758" i="1"/>
  <c r="Q2758" i="1"/>
  <c r="R2758" i="1"/>
  <c r="S2758" i="1"/>
  <c r="T2758" i="1"/>
  <c r="U2758" i="1"/>
  <c r="V2758" i="1"/>
  <c r="W2758" i="1"/>
  <c r="X2758" i="1"/>
  <c r="Y2758" i="1"/>
  <c r="Z2758" i="1"/>
  <c r="AA2758" i="1"/>
  <c r="P2759" i="1"/>
  <c r="Q2759" i="1"/>
  <c r="R2759" i="1"/>
  <c r="S2759" i="1"/>
  <c r="T2759" i="1"/>
  <c r="U2759" i="1"/>
  <c r="V2759" i="1"/>
  <c r="W2759" i="1"/>
  <c r="X2759" i="1"/>
  <c r="Y2759" i="1"/>
  <c r="Z2759" i="1"/>
  <c r="AA2759" i="1"/>
  <c r="P2760" i="1"/>
  <c r="Q2760" i="1"/>
  <c r="R2760" i="1"/>
  <c r="S2760" i="1"/>
  <c r="T2760" i="1"/>
  <c r="U2760" i="1"/>
  <c r="V2760" i="1"/>
  <c r="W2760" i="1"/>
  <c r="X2760" i="1"/>
  <c r="Y2760" i="1"/>
  <c r="Z2760" i="1"/>
  <c r="AA2760" i="1"/>
  <c r="P2761" i="1"/>
  <c r="Q2761" i="1"/>
  <c r="R2761" i="1"/>
  <c r="S2761" i="1"/>
  <c r="T2761" i="1"/>
  <c r="U2761" i="1"/>
  <c r="V2761" i="1"/>
  <c r="W2761" i="1"/>
  <c r="X2761" i="1"/>
  <c r="Y2761" i="1"/>
  <c r="Z2761" i="1"/>
  <c r="AA2761" i="1"/>
  <c r="P2762" i="1"/>
  <c r="Q2762" i="1"/>
  <c r="R2762" i="1"/>
  <c r="S2762" i="1"/>
  <c r="T2762" i="1"/>
  <c r="U2762" i="1"/>
  <c r="V2762" i="1"/>
  <c r="W2762" i="1"/>
  <c r="X2762" i="1"/>
  <c r="Y2762" i="1"/>
  <c r="Z2762" i="1"/>
  <c r="AA2762" i="1"/>
  <c r="P2763" i="1"/>
  <c r="Q2763" i="1"/>
  <c r="R2763" i="1"/>
  <c r="S2763" i="1"/>
  <c r="T2763" i="1"/>
  <c r="U2763" i="1"/>
  <c r="V2763" i="1"/>
  <c r="W2763" i="1"/>
  <c r="X2763" i="1"/>
  <c r="Y2763" i="1"/>
  <c r="Z2763" i="1"/>
  <c r="AA2763" i="1"/>
  <c r="P2764" i="1"/>
  <c r="Q2764" i="1"/>
  <c r="R2764" i="1"/>
  <c r="S2764" i="1"/>
  <c r="T2764" i="1"/>
  <c r="U2764" i="1"/>
  <c r="V2764" i="1"/>
  <c r="W2764" i="1"/>
  <c r="X2764" i="1"/>
  <c r="Y2764" i="1"/>
  <c r="Z2764" i="1"/>
  <c r="AA2764" i="1"/>
  <c r="P2765" i="1"/>
  <c r="Q2765" i="1"/>
  <c r="R2765" i="1"/>
  <c r="S2765" i="1"/>
  <c r="T2765" i="1"/>
  <c r="U2765" i="1"/>
  <c r="V2765" i="1"/>
  <c r="W2765" i="1"/>
  <c r="X2765" i="1"/>
  <c r="Y2765" i="1"/>
  <c r="Z2765" i="1"/>
  <c r="AA2765" i="1"/>
  <c r="P2766" i="1"/>
  <c r="Q2766" i="1"/>
  <c r="R2766" i="1"/>
  <c r="S2766" i="1"/>
  <c r="T2766" i="1"/>
  <c r="U2766" i="1"/>
  <c r="V2766" i="1"/>
  <c r="W2766" i="1"/>
  <c r="X2766" i="1"/>
  <c r="Y2766" i="1"/>
  <c r="Z2766" i="1"/>
  <c r="AA2766" i="1"/>
  <c r="P2767" i="1"/>
  <c r="Q2767" i="1"/>
  <c r="R2767" i="1"/>
  <c r="S2767" i="1"/>
  <c r="T2767" i="1"/>
  <c r="U2767" i="1"/>
  <c r="V2767" i="1"/>
  <c r="W2767" i="1"/>
  <c r="X2767" i="1"/>
  <c r="Y2767" i="1"/>
  <c r="Z2767" i="1"/>
  <c r="AA2767" i="1"/>
  <c r="P2768" i="1"/>
  <c r="Q2768" i="1"/>
  <c r="R2768" i="1"/>
  <c r="S2768" i="1"/>
  <c r="T2768" i="1"/>
  <c r="U2768" i="1"/>
  <c r="V2768" i="1"/>
  <c r="W2768" i="1"/>
  <c r="X2768" i="1"/>
  <c r="Y2768" i="1"/>
  <c r="Z2768" i="1"/>
  <c r="AA2768" i="1"/>
  <c r="P2769" i="1"/>
  <c r="Q2769" i="1"/>
  <c r="R2769" i="1"/>
  <c r="S2769" i="1"/>
  <c r="T2769" i="1"/>
  <c r="U2769" i="1"/>
  <c r="V2769" i="1"/>
  <c r="W2769" i="1"/>
  <c r="X2769" i="1"/>
  <c r="Y2769" i="1"/>
  <c r="Z2769" i="1"/>
  <c r="AA2769" i="1"/>
  <c r="P2770" i="1"/>
  <c r="Q2770" i="1"/>
  <c r="R2770" i="1"/>
  <c r="S2770" i="1"/>
  <c r="T2770" i="1"/>
  <c r="U2770" i="1"/>
  <c r="V2770" i="1"/>
  <c r="W2770" i="1"/>
  <c r="X2770" i="1"/>
  <c r="Y2770" i="1"/>
  <c r="Z2770" i="1"/>
  <c r="AA2770" i="1"/>
  <c r="P2771" i="1"/>
  <c r="Q2771" i="1"/>
  <c r="R2771" i="1"/>
  <c r="S2771" i="1"/>
  <c r="T2771" i="1"/>
  <c r="U2771" i="1"/>
  <c r="V2771" i="1"/>
  <c r="W2771" i="1"/>
  <c r="X2771" i="1"/>
  <c r="Y2771" i="1"/>
  <c r="Z2771" i="1"/>
  <c r="AA2771" i="1"/>
  <c r="P2772" i="1"/>
  <c r="Q2772" i="1"/>
  <c r="R2772" i="1"/>
  <c r="S2772" i="1"/>
  <c r="T2772" i="1"/>
  <c r="U2772" i="1"/>
  <c r="V2772" i="1"/>
  <c r="W2772" i="1"/>
  <c r="X2772" i="1"/>
  <c r="Y2772" i="1"/>
  <c r="Z2772" i="1"/>
  <c r="AA2772" i="1"/>
  <c r="P2773" i="1"/>
  <c r="Q2773" i="1"/>
  <c r="R2773" i="1"/>
  <c r="S2773" i="1"/>
  <c r="T2773" i="1"/>
  <c r="U2773" i="1"/>
  <c r="V2773" i="1"/>
  <c r="W2773" i="1"/>
  <c r="X2773" i="1"/>
  <c r="Y2773" i="1"/>
  <c r="Z2773" i="1"/>
  <c r="AA2773" i="1"/>
  <c r="P2774" i="1"/>
  <c r="Q2774" i="1"/>
  <c r="R2774" i="1"/>
  <c r="S2774" i="1"/>
  <c r="T2774" i="1"/>
  <c r="U2774" i="1"/>
  <c r="V2774" i="1"/>
  <c r="W2774" i="1"/>
  <c r="X2774" i="1"/>
  <c r="Y2774" i="1"/>
  <c r="Z2774" i="1"/>
  <c r="AA2774" i="1"/>
  <c r="P2775" i="1"/>
  <c r="Q2775" i="1"/>
  <c r="R2775" i="1"/>
  <c r="S2775" i="1"/>
  <c r="T2775" i="1"/>
  <c r="U2775" i="1"/>
  <c r="V2775" i="1"/>
  <c r="W2775" i="1"/>
  <c r="X2775" i="1"/>
  <c r="Y2775" i="1"/>
  <c r="Z2775" i="1"/>
  <c r="AA2775" i="1"/>
  <c r="P2776" i="1"/>
  <c r="Q2776" i="1"/>
  <c r="R2776" i="1"/>
  <c r="S2776" i="1"/>
  <c r="T2776" i="1"/>
  <c r="U2776" i="1"/>
  <c r="V2776" i="1"/>
  <c r="W2776" i="1"/>
  <c r="X2776" i="1"/>
  <c r="Y2776" i="1"/>
  <c r="Z2776" i="1"/>
  <c r="AA2776" i="1"/>
  <c r="P2777" i="1"/>
  <c r="Q2777" i="1"/>
  <c r="R2777" i="1"/>
  <c r="S2777" i="1"/>
  <c r="T2777" i="1"/>
  <c r="U2777" i="1"/>
  <c r="V2777" i="1"/>
  <c r="W2777" i="1"/>
  <c r="X2777" i="1"/>
  <c r="Y2777" i="1"/>
  <c r="Z2777" i="1"/>
  <c r="AA2777" i="1"/>
  <c r="P2778" i="1"/>
  <c r="Q2778" i="1"/>
  <c r="R2778" i="1"/>
  <c r="S2778" i="1"/>
  <c r="T2778" i="1"/>
  <c r="U2778" i="1"/>
  <c r="V2778" i="1"/>
  <c r="W2778" i="1"/>
  <c r="X2778" i="1"/>
  <c r="Y2778" i="1"/>
  <c r="Z2778" i="1"/>
  <c r="AA2778" i="1"/>
  <c r="P2779" i="1"/>
  <c r="Q2779" i="1"/>
  <c r="R2779" i="1"/>
  <c r="S2779" i="1"/>
  <c r="T2779" i="1"/>
  <c r="U2779" i="1"/>
  <c r="V2779" i="1"/>
  <c r="W2779" i="1"/>
  <c r="X2779" i="1"/>
  <c r="Y2779" i="1"/>
  <c r="Z2779" i="1"/>
  <c r="AA2779" i="1"/>
  <c r="P2780" i="1"/>
  <c r="Q2780" i="1"/>
  <c r="R2780" i="1"/>
  <c r="S2780" i="1"/>
  <c r="T2780" i="1"/>
  <c r="U2780" i="1"/>
  <c r="V2780" i="1"/>
  <c r="W2780" i="1"/>
  <c r="X2780" i="1"/>
  <c r="Y2780" i="1"/>
  <c r="Z2780" i="1"/>
  <c r="AA2780" i="1"/>
  <c r="P2781" i="1"/>
  <c r="Q2781" i="1"/>
  <c r="R2781" i="1"/>
  <c r="S2781" i="1"/>
  <c r="T2781" i="1"/>
  <c r="U2781" i="1"/>
  <c r="V2781" i="1"/>
  <c r="W2781" i="1"/>
  <c r="X2781" i="1"/>
  <c r="Y2781" i="1"/>
  <c r="Z2781" i="1"/>
  <c r="AA2781" i="1"/>
  <c r="P2782" i="1"/>
  <c r="Q2782" i="1"/>
  <c r="R2782" i="1"/>
  <c r="S2782" i="1"/>
  <c r="T2782" i="1"/>
  <c r="U2782" i="1"/>
  <c r="V2782" i="1"/>
  <c r="W2782" i="1"/>
  <c r="X2782" i="1"/>
  <c r="Y2782" i="1"/>
  <c r="Z2782" i="1"/>
  <c r="AA2782" i="1"/>
  <c r="P2783" i="1"/>
  <c r="Q2783" i="1"/>
  <c r="R2783" i="1"/>
  <c r="S2783" i="1"/>
  <c r="T2783" i="1"/>
  <c r="U2783" i="1"/>
  <c r="V2783" i="1"/>
  <c r="W2783" i="1"/>
  <c r="X2783" i="1"/>
  <c r="Y2783" i="1"/>
  <c r="Z2783" i="1"/>
  <c r="AA2783" i="1"/>
  <c r="P2784" i="1"/>
  <c r="Q2784" i="1"/>
  <c r="R2784" i="1"/>
  <c r="S2784" i="1"/>
  <c r="T2784" i="1"/>
  <c r="U2784" i="1"/>
  <c r="V2784" i="1"/>
  <c r="W2784" i="1"/>
  <c r="X2784" i="1"/>
  <c r="Y2784" i="1"/>
  <c r="Z2784" i="1"/>
  <c r="AA2784" i="1"/>
  <c r="P2785" i="1"/>
  <c r="Q2785" i="1"/>
  <c r="R2785" i="1"/>
  <c r="S2785" i="1"/>
  <c r="T2785" i="1"/>
  <c r="U2785" i="1"/>
  <c r="V2785" i="1"/>
  <c r="W2785" i="1"/>
  <c r="X2785" i="1"/>
  <c r="Y2785" i="1"/>
  <c r="Z2785" i="1"/>
  <c r="AA2785" i="1"/>
  <c r="P2786" i="1"/>
  <c r="Q2786" i="1"/>
  <c r="R2786" i="1"/>
  <c r="S2786" i="1"/>
  <c r="T2786" i="1"/>
  <c r="U2786" i="1"/>
  <c r="V2786" i="1"/>
  <c r="W2786" i="1"/>
  <c r="X2786" i="1"/>
  <c r="Y2786" i="1"/>
  <c r="Z2786" i="1"/>
  <c r="AA2786" i="1"/>
  <c r="P2787" i="1"/>
  <c r="Q2787" i="1"/>
  <c r="R2787" i="1"/>
  <c r="S2787" i="1"/>
  <c r="T2787" i="1"/>
  <c r="U2787" i="1"/>
  <c r="V2787" i="1"/>
  <c r="W2787" i="1"/>
  <c r="X2787" i="1"/>
  <c r="Y2787" i="1"/>
  <c r="Z2787" i="1"/>
  <c r="AA2787" i="1"/>
  <c r="P2788" i="1"/>
  <c r="Q2788" i="1"/>
  <c r="R2788" i="1"/>
  <c r="S2788" i="1"/>
  <c r="T2788" i="1"/>
  <c r="U2788" i="1"/>
  <c r="V2788" i="1"/>
  <c r="W2788" i="1"/>
  <c r="X2788" i="1"/>
  <c r="Y2788" i="1"/>
  <c r="Z2788" i="1"/>
  <c r="AA2788" i="1"/>
  <c r="P2789" i="1"/>
  <c r="Q2789" i="1"/>
  <c r="R2789" i="1"/>
  <c r="S2789" i="1"/>
  <c r="T2789" i="1"/>
  <c r="U2789" i="1"/>
  <c r="V2789" i="1"/>
  <c r="W2789" i="1"/>
  <c r="X2789" i="1"/>
  <c r="Y2789" i="1"/>
  <c r="Z2789" i="1"/>
  <c r="AA2789" i="1"/>
  <c r="P2790" i="1"/>
  <c r="Q2790" i="1"/>
  <c r="R2790" i="1"/>
  <c r="S2790" i="1"/>
  <c r="T2790" i="1"/>
  <c r="U2790" i="1"/>
  <c r="V2790" i="1"/>
  <c r="W2790" i="1"/>
  <c r="X2790" i="1"/>
  <c r="Y2790" i="1"/>
  <c r="Z2790" i="1"/>
  <c r="AA2790" i="1"/>
  <c r="P2791" i="1"/>
  <c r="Q2791" i="1"/>
  <c r="R2791" i="1"/>
  <c r="S2791" i="1"/>
  <c r="T2791" i="1"/>
  <c r="U2791" i="1"/>
  <c r="V2791" i="1"/>
  <c r="W2791" i="1"/>
  <c r="X2791" i="1"/>
  <c r="Y2791" i="1"/>
  <c r="Z2791" i="1"/>
  <c r="AA2791" i="1"/>
  <c r="P2792" i="1"/>
  <c r="Q2792" i="1"/>
  <c r="R2792" i="1"/>
  <c r="S2792" i="1"/>
  <c r="T2792" i="1"/>
  <c r="U2792" i="1"/>
  <c r="V2792" i="1"/>
  <c r="W2792" i="1"/>
  <c r="X2792" i="1"/>
  <c r="Y2792" i="1"/>
  <c r="Z2792" i="1"/>
  <c r="AA2792" i="1"/>
  <c r="P2793" i="1"/>
  <c r="Q2793" i="1"/>
  <c r="R2793" i="1"/>
  <c r="S2793" i="1"/>
  <c r="T2793" i="1"/>
  <c r="U2793" i="1"/>
  <c r="V2793" i="1"/>
  <c r="W2793" i="1"/>
  <c r="X2793" i="1"/>
  <c r="Y2793" i="1"/>
  <c r="Z2793" i="1"/>
  <c r="AA2793" i="1"/>
  <c r="P2794" i="1"/>
  <c r="Q2794" i="1"/>
  <c r="R2794" i="1"/>
  <c r="S2794" i="1"/>
  <c r="T2794" i="1"/>
  <c r="U2794" i="1"/>
  <c r="V2794" i="1"/>
  <c r="W2794" i="1"/>
  <c r="X2794" i="1"/>
  <c r="Y2794" i="1"/>
  <c r="Z2794" i="1"/>
  <c r="AA2794" i="1"/>
  <c r="P2795" i="1"/>
  <c r="Q2795" i="1"/>
  <c r="R2795" i="1"/>
  <c r="S2795" i="1"/>
  <c r="T2795" i="1"/>
  <c r="U2795" i="1"/>
  <c r="V2795" i="1"/>
  <c r="W2795" i="1"/>
  <c r="X2795" i="1"/>
  <c r="Y2795" i="1"/>
  <c r="Z2795" i="1"/>
  <c r="AA2795" i="1"/>
  <c r="P2796" i="1"/>
  <c r="Q2796" i="1"/>
  <c r="R2796" i="1"/>
  <c r="S2796" i="1"/>
  <c r="T2796" i="1"/>
  <c r="U2796" i="1"/>
  <c r="V2796" i="1"/>
  <c r="W2796" i="1"/>
  <c r="X2796" i="1"/>
  <c r="Y2796" i="1"/>
  <c r="Z2796" i="1"/>
  <c r="AA2796" i="1"/>
  <c r="P2797" i="1"/>
  <c r="Q2797" i="1"/>
  <c r="R2797" i="1"/>
  <c r="S2797" i="1"/>
  <c r="T2797" i="1"/>
  <c r="U2797" i="1"/>
  <c r="V2797" i="1"/>
  <c r="W2797" i="1"/>
  <c r="X2797" i="1"/>
  <c r="Y2797" i="1"/>
  <c r="Z2797" i="1"/>
  <c r="AA2797" i="1"/>
  <c r="P2798" i="1"/>
  <c r="Q2798" i="1"/>
  <c r="R2798" i="1"/>
  <c r="S2798" i="1"/>
  <c r="T2798" i="1"/>
  <c r="U2798" i="1"/>
  <c r="V2798" i="1"/>
  <c r="W2798" i="1"/>
  <c r="X2798" i="1"/>
  <c r="Y2798" i="1"/>
  <c r="Z2798" i="1"/>
  <c r="AA2798" i="1"/>
  <c r="P2799" i="1"/>
  <c r="Q2799" i="1"/>
  <c r="R2799" i="1"/>
  <c r="S2799" i="1"/>
  <c r="T2799" i="1"/>
  <c r="U2799" i="1"/>
  <c r="V2799" i="1"/>
  <c r="W2799" i="1"/>
  <c r="X2799" i="1"/>
  <c r="Y2799" i="1"/>
  <c r="Z2799" i="1"/>
  <c r="AA2799" i="1"/>
  <c r="P2800" i="1"/>
  <c r="Q2800" i="1"/>
  <c r="R2800" i="1"/>
  <c r="S2800" i="1"/>
  <c r="T2800" i="1"/>
  <c r="U2800" i="1"/>
  <c r="V2800" i="1"/>
  <c r="W2800" i="1"/>
  <c r="X2800" i="1"/>
  <c r="Y2800" i="1"/>
  <c r="Z2800" i="1"/>
  <c r="AA2800" i="1"/>
  <c r="P2801" i="1"/>
  <c r="Q2801" i="1"/>
  <c r="R2801" i="1"/>
  <c r="S2801" i="1"/>
  <c r="T2801" i="1"/>
  <c r="U2801" i="1"/>
  <c r="V2801" i="1"/>
  <c r="W2801" i="1"/>
  <c r="X2801" i="1"/>
  <c r="Y2801" i="1"/>
  <c r="Z2801" i="1"/>
  <c r="AA2801" i="1"/>
  <c r="P2802" i="1"/>
  <c r="Q2802" i="1"/>
  <c r="R2802" i="1"/>
  <c r="S2802" i="1"/>
  <c r="T2802" i="1"/>
  <c r="U2802" i="1"/>
  <c r="V2802" i="1"/>
  <c r="W2802" i="1"/>
  <c r="X2802" i="1"/>
  <c r="Y2802" i="1"/>
  <c r="Z2802" i="1"/>
  <c r="AA2802" i="1"/>
  <c r="P2803" i="1"/>
  <c r="Q2803" i="1"/>
  <c r="R2803" i="1"/>
  <c r="S2803" i="1"/>
  <c r="T2803" i="1"/>
  <c r="U2803" i="1"/>
  <c r="V2803" i="1"/>
  <c r="W2803" i="1"/>
  <c r="X2803" i="1"/>
  <c r="Y2803" i="1"/>
  <c r="Z2803" i="1"/>
  <c r="AA2803" i="1"/>
  <c r="P2804" i="1"/>
  <c r="Q2804" i="1"/>
  <c r="R2804" i="1"/>
  <c r="S2804" i="1"/>
  <c r="T2804" i="1"/>
  <c r="U2804" i="1"/>
  <c r="V2804" i="1"/>
  <c r="W2804" i="1"/>
  <c r="X2804" i="1"/>
  <c r="Y2804" i="1"/>
  <c r="Z2804" i="1"/>
  <c r="AA2804" i="1"/>
  <c r="P2805" i="1"/>
  <c r="Q2805" i="1"/>
  <c r="R2805" i="1"/>
  <c r="S2805" i="1"/>
  <c r="T2805" i="1"/>
  <c r="U2805" i="1"/>
  <c r="V2805" i="1"/>
  <c r="W2805" i="1"/>
  <c r="X2805" i="1"/>
  <c r="Y2805" i="1"/>
  <c r="Z2805" i="1"/>
  <c r="AA2805" i="1"/>
  <c r="P2806" i="1"/>
  <c r="Q2806" i="1"/>
  <c r="R2806" i="1"/>
  <c r="S2806" i="1"/>
  <c r="T2806" i="1"/>
  <c r="U2806" i="1"/>
  <c r="V2806" i="1"/>
  <c r="W2806" i="1"/>
  <c r="X2806" i="1"/>
  <c r="Y2806" i="1"/>
  <c r="Z2806" i="1"/>
  <c r="AA2806" i="1"/>
  <c r="P2807" i="1"/>
  <c r="Q2807" i="1"/>
  <c r="R2807" i="1"/>
  <c r="S2807" i="1"/>
  <c r="T2807" i="1"/>
  <c r="U2807" i="1"/>
  <c r="V2807" i="1"/>
  <c r="W2807" i="1"/>
  <c r="X2807" i="1"/>
  <c r="Y2807" i="1"/>
  <c r="Z2807" i="1"/>
  <c r="AA2807" i="1"/>
  <c r="P2808" i="1"/>
  <c r="Q2808" i="1"/>
  <c r="R2808" i="1"/>
  <c r="S2808" i="1"/>
  <c r="T2808" i="1"/>
  <c r="U2808" i="1"/>
  <c r="V2808" i="1"/>
  <c r="W2808" i="1"/>
  <c r="X2808" i="1"/>
  <c r="Y2808" i="1"/>
  <c r="Z2808" i="1"/>
  <c r="AA2808" i="1"/>
  <c r="P2809" i="1"/>
  <c r="Q2809" i="1"/>
  <c r="R2809" i="1"/>
  <c r="S2809" i="1"/>
  <c r="T2809" i="1"/>
  <c r="U2809" i="1"/>
  <c r="V2809" i="1"/>
  <c r="W2809" i="1"/>
  <c r="X2809" i="1"/>
  <c r="Y2809" i="1"/>
  <c r="Z2809" i="1"/>
  <c r="AA2809" i="1"/>
  <c r="P2810" i="1"/>
  <c r="Q2810" i="1"/>
  <c r="R2810" i="1"/>
  <c r="S2810" i="1"/>
  <c r="T2810" i="1"/>
  <c r="U2810" i="1"/>
  <c r="V2810" i="1"/>
  <c r="W2810" i="1"/>
  <c r="X2810" i="1"/>
  <c r="Y2810" i="1"/>
  <c r="Z2810" i="1"/>
  <c r="AA2810" i="1"/>
  <c r="P2811" i="1"/>
  <c r="Q2811" i="1"/>
  <c r="R2811" i="1"/>
  <c r="S2811" i="1"/>
  <c r="T2811" i="1"/>
  <c r="U2811" i="1"/>
  <c r="V2811" i="1"/>
  <c r="W2811" i="1"/>
  <c r="X2811" i="1"/>
  <c r="Y2811" i="1"/>
  <c r="Z2811" i="1"/>
  <c r="AA2811" i="1"/>
  <c r="P2812" i="1"/>
  <c r="Q2812" i="1"/>
  <c r="R2812" i="1"/>
  <c r="S2812" i="1"/>
  <c r="T2812" i="1"/>
  <c r="U2812" i="1"/>
  <c r="V2812" i="1"/>
  <c r="W2812" i="1"/>
  <c r="X2812" i="1"/>
  <c r="Y2812" i="1"/>
  <c r="Z2812" i="1"/>
  <c r="AA2812" i="1"/>
  <c r="P2813" i="1"/>
  <c r="Q2813" i="1"/>
  <c r="R2813" i="1"/>
  <c r="S2813" i="1"/>
  <c r="T2813" i="1"/>
  <c r="U2813" i="1"/>
  <c r="V2813" i="1"/>
  <c r="W2813" i="1"/>
  <c r="X2813" i="1"/>
  <c r="Y2813" i="1"/>
  <c r="Z2813" i="1"/>
  <c r="AA2813" i="1"/>
  <c r="P2814" i="1"/>
  <c r="Q2814" i="1"/>
  <c r="R2814" i="1"/>
  <c r="S2814" i="1"/>
  <c r="T2814" i="1"/>
  <c r="U2814" i="1"/>
  <c r="V2814" i="1"/>
  <c r="W2814" i="1"/>
  <c r="X2814" i="1"/>
  <c r="Y2814" i="1"/>
  <c r="Z2814" i="1"/>
  <c r="AA2814" i="1"/>
  <c r="P2815" i="1"/>
  <c r="Q2815" i="1"/>
  <c r="R2815" i="1"/>
  <c r="S2815" i="1"/>
  <c r="T2815" i="1"/>
  <c r="U2815" i="1"/>
  <c r="V2815" i="1"/>
  <c r="W2815" i="1"/>
  <c r="X2815" i="1"/>
  <c r="Y2815" i="1"/>
  <c r="Z2815" i="1"/>
  <c r="AA2815" i="1"/>
  <c r="P2816" i="1"/>
  <c r="Q2816" i="1"/>
  <c r="R2816" i="1"/>
  <c r="S2816" i="1"/>
  <c r="T2816" i="1"/>
  <c r="U2816" i="1"/>
  <c r="V2816" i="1"/>
  <c r="W2816" i="1"/>
  <c r="X2816" i="1"/>
  <c r="Y2816" i="1"/>
  <c r="Z2816" i="1"/>
  <c r="AA2816" i="1"/>
  <c r="P2817" i="1"/>
  <c r="Q2817" i="1"/>
  <c r="R2817" i="1"/>
  <c r="S2817" i="1"/>
  <c r="T2817" i="1"/>
  <c r="U2817" i="1"/>
  <c r="V2817" i="1"/>
  <c r="W2817" i="1"/>
  <c r="X2817" i="1"/>
  <c r="Y2817" i="1"/>
  <c r="Z2817" i="1"/>
  <c r="AA2817" i="1"/>
  <c r="P2818" i="1"/>
  <c r="Q2818" i="1"/>
  <c r="R2818" i="1"/>
  <c r="S2818" i="1"/>
  <c r="T2818" i="1"/>
  <c r="U2818" i="1"/>
  <c r="V2818" i="1"/>
  <c r="W2818" i="1"/>
  <c r="X2818" i="1"/>
  <c r="Y2818" i="1"/>
  <c r="Z2818" i="1"/>
  <c r="AA2818" i="1"/>
  <c r="P2819" i="1"/>
  <c r="Q2819" i="1"/>
  <c r="R2819" i="1"/>
  <c r="S2819" i="1"/>
  <c r="T2819" i="1"/>
  <c r="U2819" i="1"/>
  <c r="V2819" i="1"/>
  <c r="W2819" i="1"/>
  <c r="X2819" i="1"/>
  <c r="Y2819" i="1"/>
  <c r="Z2819" i="1"/>
  <c r="AA2819" i="1"/>
  <c r="P2820" i="1"/>
  <c r="Q2820" i="1"/>
  <c r="R2820" i="1"/>
  <c r="S2820" i="1"/>
  <c r="T2820" i="1"/>
  <c r="U2820" i="1"/>
  <c r="V2820" i="1"/>
  <c r="W2820" i="1"/>
  <c r="X2820" i="1"/>
  <c r="Y2820" i="1"/>
  <c r="Z2820" i="1"/>
  <c r="AA2820" i="1"/>
  <c r="P2821" i="1"/>
  <c r="Q2821" i="1"/>
  <c r="R2821" i="1"/>
  <c r="S2821" i="1"/>
  <c r="T2821" i="1"/>
  <c r="U2821" i="1"/>
  <c r="V2821" i="1"/>
  <c r="W2821" i="1"/>
  <c r="X2821" i="1"/>
  <c r="Y2821" i="1"/>
  <c r="Z2821" i="1"/>
  <c r="AA2821" i="1"/>
  <c r="P2822" i="1"/>
  <c r="Q2822" i="1"/>
  <c r="R2822" i="1"/>
  <c r="S2822" i="1"/>
  <c r="T2822" i="1"/>
  <c r="U2822" i="1"/>
  <c r="V2822" i="1"/>
  <c r="W2822" i="1"/>
  <c r="X2822" i="1"/>
  <c r="Y2822" i="1"/>
  <c r="Z2822" i="1"/>
  <c r="AA2822" i="1"/>
  <c r="P2823" i="1"/>
  <c r="Q2823" i="1"/>
  <c r="R2823" i="1"/>
  <c r="S2823" i="1"/>
  <c r="T2823" i="1"/>
  <c r="U2823" i="1"/>
  <c r="V2823" i="1"/>
  <c r="W2823" i="1"/>
  <c r="X2823" i="1"/>
  <c r="Y2823" i="1"/>
  <c r="Z2823" i="1"/>
  <c r="AA2823" i="1"/>
  <c r="P2824" i="1"/>
  <c r="Q2824" i="1"/>
  <c r="R2824" i="1"/>
  <c r="S2824" i="1"/>
  <c r="T2824" i="1"/>
  <c r="U2824" i="1"/>
  <c r="V2824" i="1"/>
  <c r="W2824" i="1"/>
  <c r="X2824" i="1"/>
  <c r="Y2824" i="1"/>
  <c r="Z2824" i="1"/>
  <c r="AA2824" i="1"/>
  <c r="P2825" i="1"/>
  <c r="Q2825" i="1"/>
  <c r="R2825" i="1"/>
  <c r="S2825" i="1"/>
  <c r="T2825" i="1"/>
  <c r="U2825" i="1"/>
  <c r="V2825" i="1"/>
  <c r="W2825" i="1"/>
  <c r="X2825" i="1"/>
  <c r="Y2825" i="1"/>
  <c r="Z2825" i="1"/>
  <c r="AA2825" i="1"/>
  <c r="P2826" i="1"/>
  <c r="Q2826" i="1"/>
  <c r="R2826" i="1"/>
  <c r="S2826" i="1"/>
  <c r="T2826" i="1"/>
  <c r="U2826" i="1"/>
  <c r="V2826" i="1"/>
  <c r="W2826" i="1"/>
  <c r="X2826" i="1"/>
  <c r="Y2826" i="1"/>
  <c r="Z2826" i="1"/>
  <c r="AA2826" i="1"/>
  <c r="P2827" i="1"/>
  <c r="Q2827" i="1"/>
  <c r="R2827" i="1"/>
  <c r="S2827" i="1"/>
  <c r="T2827" i="1"/>
  <c r="U2827" i="1"/>
  <c r="V2827" i="1"/>
  <c r="W2827" i="1"/>
  <c r="X2827" i="1"/>
  <c r="Y2827" i="1"/>
  <c r="Z2827" i="1"/>
  <c r="AA2827" i="1"/>
  <c r="P2828" i="1"/>
  <c r="Q2828" i="1"/>
  <c r="R2828" i="1"/>
  <c r="S2828" i="1"/>
  <c r="T2828" i="1"/>
  <c r="U2828" i="1"/>
  <c r="V2828" i="1"/>
  <c r="W2828" i="1"/>
  <c r="X2828" i="1"/>
  <c r="Y2828" i="1"/>
  <c r="Z2828" i="1"/>
  <c r="AA2828" i="1"/>
  <c r="P2829" i="1"/>
  <c r="Q2829" i="1"/>
  <c r="R2829" i="1"/>
  <c r="S2829" i="1"/>
  <c r="T2829" i="1"/>
  <c r="U2829" i="1"/>
  <c r="V2829" i="1"/>
  <c r="W2829" i="1"/>
  <c r="X2829" i="1"/>
  <c r="Y2829" i="1"/>
  <c r="Z2829" i="1"/>
  <c r="AA2829" i="1"/>
  <c r="P2830" i="1"/>
  <c r="Q2830" i="1"/>
  <c r="R2830" i="1"/>
  <c r="S2830" i="1"/>
  <c r="T2830" i="1"/>
  <c r="U2830" i="1"/>
  <c r="V2830" i="1"/>
  <c r="W2830" i="1"/>
  <c r="X2830" i="1"/>
  <c r="Y2830" i="1"/>
  <c r="Z2830" i="1"/>
  <c r="AA2830" i="1"/>
  <c r="P2831" i="1"/>
  <c r="Q2831" i="1"/>
  <c r="R2831" i="1"/>
  <c r="S2831" i="1"/>
  <c r="T2831" i="1"/>
  <c r="U2831" i="1"/>
  <c r="V2831" i="1"/>
  <c r="W2831" i="1"/>
  <c r="X2831" i="1"/>
  <c r="Y2831" i="1"/>
  <c r="Z2831" i="1"/>
  <c r="AA2831" i="1"/>
  <c r="P2832" i="1"/>
  <c r="Q2832" i="1"/>
  <c r="R2832" i="1"/>
  <c r="S2832" i="1"/>
  <c r="T2832" i="1"/>
  <c r="U2832" i="1"/>
  <c r="V2832" i="1"/>
  <c r="W2832" i="1"/>
  <c r="X2832" i="1"/>
  <c r="Y2832" i="1"/>
  <c r="Z2832" i="1"/>
  <c r="AA2832" i="1"/>
  <c r="P2833" i="1"/>
  <c r="Q2833" i="1"/>
  <c r="R2833" i="1"/>
  <c r="S2833" i="1"/>
  <c r="T2833" i="1"/>
  <c r="U2833" i="1"/>
  <c r="V2833" i="1"/>
  <c r="W2833" i="1"/>
  <c r="X2833" i="1"/>
  <c r="Y2833" i="1"/>
  <c r="Z2833" i="1"/>
  <c r="AA2833" i="1"/>
  <c r="P2834" i="1"/>
  <c r="Q2834" i="1"/>
  <c r="R2834" i="1"/>
  <c r="S2834" i="1"/>
  <c r="T2834" i="1"/>
  <c r="U2834" i="1"/>
  <c r="V2834" i="1"/>
  <c r="W2834" i="1"/>
  <c r="X2834" i="1"/>
  <c r="Y2834" i="1"/>
  <c r="Z2834" i="1"/>
  <c r="AA2834" i="1"/>
  <c r="P2835" i="1"/>
  <c r="Q2835" i="1"/>
  <c r="R2835" i="1"/>
  <c r="S2835" i="1"/>
  <c r="T2835" i="1"/>
  <c r="U2835" i="1"/>
  <c r="V2835" i="1"/>
  <c r="W2835" i="1"/>
  <c r="X2835" i="1"/>
  <c r="Y2835" i="1"/>
  <c r="Z2835" i="1"/>
  <c r="AA2835" i="1"/>
  <c r="P2836" i="1"/>
  <c r="Q2836" i="1"/>
  <c r="R2836" i="1"/>
  <c r="S2836" i="1"/>
  <c r="T2836" i="1"/>
  <c r="U2836" i="1"/>
  <c r="V2836" i="1"/>
  <c r="W2836" i="1"/>
  <c r="X2836" i="1"/>
  <c r="Y2836" i="1"/>
  <c r="Z2836" i="1"/>
  <c r="AA2836" i="1"/>
  <c r="P2837" i="1"/>
  <c r="Q2837" i="1"/>
  <c r="R2837" i="1"/>
  <c r="S2837" i="1"/>
  <c r="T2837" i="1"/>
  <c r="U2837" i="1"/>
  <c r="V2837" i="1"/>
  <c r="W2837" i="1"/>
  <c r="X2837" i="1"/>
  <c r="Y2837" i="1"/>
  <c r="Z2837" i="1"/>
  <c r="AA2837" i="1"/>
  <c r="P2838" i="1"/>
  <c r="Q2838" i="1"/>
  <c r="R2838" i="1"/>
  <c r="S2838" i="1"/>
  <c r="T2838" i="1"/>
  <c r="U2838" i="1"/>
  <c r="V2838" i="1"/>
  <c r="W2838" i="1"/>
  <c r="X2838" i="1"/>
  <c r="Y2838" i="1"/>
  <c r="Z2838" i="1"/>
  <c r="AA2838" i="1"/>
  <c r="P2839" i="1"/>
  <c r="Q2839" i="1"/>
  <c r="R2839" i="1"/>
  <c r="S2839" i="1"/>
  <c r="T2839" i="1"/>
  <c r="U2839" i="1"/>
  <c r="V2839" i="1"/>
  <c r="W2839" i="1"/>
  <c r="X2839" i="1"/>
  <c r="Y2839" i="1"/>
  <c r="Z2839" i="1"/>
  <c r="AA2839" i="1"/>
  <c r="P2840" i="1"/>
  <c r="Q2840" i="1"/>
  <c r="R2840" i="1"/>
  <c r="S2840" i="1"/>
  <c r="T2840" i="1"/>
  <c r="U2840" i="1"/>
  <c r="V2840" i="1"/>
  <c r="W2840" i="1"/>
  <c r="X2840" i="1"/>
  <c r="Y2840" i="1"/>
  <c r="Z2840" i="1"/>
  <c r="AA2840" i="1"/>
  <c r="P2841" i="1"/>
  <c r="Q2841" i="1"/>
  <c r="R2841" i="1"/>
  <c r="S2841" i="1"/>
  <c r="T2841" i="1"/>
  <c r="U2841" i="1"/>
  <c r="V2841" i="1"/>
  <c r="W2841" i="1"/>
  <c r="X2841" i="1"/>
  <c r="Y2841" i="1"/>
  <c r="Z2841" i="1"/>
  <c r="AA2841" i="1"/>
  <c r="P2842" i="1"/>
  <c r="Q2842" i="1"/>
  <c r="R2842" i="1"/>
  <c r="S2842" i="1"/>
  <c r="T2842" i="1"/>
  <c r="U2842" i="1"/>
  <c r="V2842" i="1"/>
  <c r="W2842" i="1"/>
  <c r="X2842" i="1"/>
  <c r="Y2842" i="1"/>
  <c r="Z2842" i="1"/>
  <c r="AA2842" i="1"/>
  <c r="P2843" i="1"/>
  <c r="Q2843" i="1"/>
  <c r="R2843" i="1"/>
  <c r="S2843" i="1"/>
  <c r="T2843" i="1"/>
  <c r="U2843" i="1"/>
  <c r="V2843" i="1"/>
  <c r="W2843" i="1"/>
  <c r="X2843" i="1"/>
  <c r="Y2843" i="1"/>
  <c r="Z2843" i="1"/>
  <c r="AA2843" i="1"/>
  <c r="P2844" i="1"/>
  <c r="Q2844" i="1"/>
  <c r="R2844" i="1"/>
  <c r="S2844" i="1"/>
  <c r="T2844" i="1"/>
  <c r="U2844" i="1"/>
  <c r="V2844" i="1"/>
  <c r="W2844" i="1"/>
  <c r="X2844" i="1"/>
  <c r="Y2844" i="1"/>
  <c r="Z2844" i="1"/>
  <c r="AA2844" i="1"/>
  <c r="P2845" i="1"/>
  <c r="Q2845" i="1"/>
  <c r="R2845" i="1"/>
  <c r="S2845" i="1"/>
  <c r="T2845" i="1"/>
  <c r="U2845" i="1"/>
  <c r="V2845" i="1"/>
  <c r="W2845" i="1"/>
  <c r="X2845" i="1"/>
  <c r="Y2845" i="1"/>
  <c r="Z2845" i="1"/>
  <c r="AA2845" i="1"/>
  <c r="P2846" i="1"/>
  <c r="Q2846" i="1"/>
  <c r="R2846" i="1"/>
  <c r="S2846" i="1"/>
  <c r="T2846" i="1"/>
  <c r="U2846" i="1"/>
  <c r="V2846" i="1"/>
  <c r="W2846" i="1"/>
  <c r="X2846" i="1"/>
  <c r="Y2846" i="1"/>
  <c r="Z2846" i="1"/>
  <c r="AA2846" i="1"/>
  <c r="P2847" i="1"/>
  <c r="Q2847" i="1"/>
  <c r="R2847" i="1"/>
  <c r="S2847" i="1"/>
  <c r="T2847" i="1"/>
  <c r="U2847" i="1"/>
  <c r="V2847" i="1"/>
  <c r="W2847" i="1"/>
  <c r="X2847" i="1"/>
  <c r="Y2847" i="1"/>
  <c r="Z2847" i="1"/>
  <c r="AA2847" i="1"/>
  <c r="P2848" i="1"/>
  <c r="Q2848" i="1"/>
  <c r="R2848" i="1"/>
  <c r="S2848" i="1"/>
  <c r="T2848" i="1"/>
  <c r="U2848" i="1"/>
  <c r="V2848" i="1"/>
  <c r="W2848" i="1"/>
  <c r="X2848" i="1"/>
  <c r="Y2848" i="1"/>
  <c r="Z2848" i="1"/>
  <c r="AA2848" i="1"/>
  <c r="P2849" i="1"/>
  <c r="Q2849" i="1"/>
  <c r="R2849" i="1"/>
  <c r="S2849" i="1"/>
  <c r="T2849" i="1"/>
  <c r="U2849" i="1"/>
  <c r="V2849" i="1"/>
  <c r="W2849" i="1"/>
  <c r="X2849" i="1"/>
  <c r="Y2849" i="1"/>
  <c r="Z2849" i="1"/>
  <c r="AA2849" i="1"/>
  <c r="P2850" i="1"/>
  <c r="Q2850" i="1"/>
  <c r="R2850" i="1"/>
  <c r="S2850" i="1"/>
  <c r="T2850" i="1"/>
  <c r="U2850" i="1"/>
  <c r="V2850" i="1"/>
  <c r="W2850" i="1"/>
  <c r="X2850" i="1"/>
  <c r="Y2850" i="1"/>
  <c r="Z2850" i="1"/>
  <c r="AA2850" i="1"/>
  <c r="P2851" i="1"/>
  <c r="Q2851" i="1"/>
  <c r="R2851" i="1"/>
  <c r="S2851" i="1"/>
  <c r="T2851" i="1"/>
  <c r="U2851" i="1"/>
  <c r="V2851" i="1"/>
  <c r="W2851" i="1"/>
  <c r="X2851" i="1"/>
  <c r="Y2851" i="1"/>
  <c r="Z2851" i="1"/>
  <c r="AA2851" i="1"/>
  <c r="P2852" i="1"/>
  <c r="Q2852" i="1"/>
  <c r="R2852" i="1"/>
  <c r="S2852" i="1"/>
  <c r="T2852" i="1"/>
  <c r="U2852" i="1"/>
  <c r="V2852" i="1"/>
  <c r="W2852" i="1"/>
  <c r="X2852" i="1"/>
  <c r="Y2852" i="1"/>
  <c r="Z2852" i="1"/>
  <c r="AA2852" i="1"/>
  <c r="P2853" i="1"/>
  <c r="Q2853" i="1"/>
  <c r="R2853" i="1"/>
  <c r="S2853" i="1"/>
  <c r="T2853" i="1"/>
  <c r="U2853" i="1"/>
  <c r="V2853" i="1"/>
  <c r="W2853" i="1"/>
  <c r="X2853" i="1"/>
  <c r="Y2853" i="1"/>
  <c r="Z2853" i="1"/>
  <c r="AA2853" i="1"/>
  <c r="P2854" i="1"/>
  <c r="Q2854" i="1"/>
  <c r="R2854" i="1"/>
  <c r="S2854" i="1"/>
  <c r="T2854" i="1"/>
  <c r="U2854" i="1"/>
  <c r="V2854" i="1"/>
  <c r="W2854" i="1"/>
  <c r="X2854" i="1"/>
  <c r="Y2854" i="1"/>
  <c r="Z2854" i="1"/>
  <c r="AA2854" i="1"/>
  <c r="P2855" i="1"/>
  <c r="Q2855" i="1"/>
  <c r="R2855" i="1"/>
  <c r="S2855" i="1"/>
  <c r="T2855" i="1"/>
  <c r="U2855" i="1"/>
  <c r="V2855" i="1"/>
  <c r="W2855" i="1"/>
  <c r="X2855" i="1"/>
  <c r="Y2855" i="1"/>
  <c r="Z2855" i="1"/>
  <c r="AA2855" i="1"/>
  <c r="P2856" i="1"/>
  <c r="Q2856" i="1"/>
  <c r="R2856" i="1"/>
  <c r="S2856" i="1"/>
  <c r="T2856" i="1"/>
  <c r="U2856" i="1"/>
  <c r="V2856" i="1"/>
  <c r="W2856" i="1"/>
  <c r="X2856" i="1"/>
  <c r="Y2856" i="1"/>
  <c r="Z2856" i="1"/>
  <c r="AA2856" i="1"/>
  <c r="P2857" i="1"/>
  <c r="Q2857" i="1"/>
  <c r="R2857" i="1"/>
  <c r="S2857" i="1"/>
  <c r="T2857" i="1"/>
  <c r="U2857" i="1"/>
  <c r="V2857" i="1"/>
  <c r="W2857" i="1"/>
  <c r="X2857" i="1"/>
  <c r="Y2857" i="1"/>
  <c r="Z2857" i="1"/>
  <c r="AA2857" i="1"/>
  <c r="P2858" i="1"/>
  <c r="Q2858" i="1"/>
  <c r="R2858" i="1"/>
  <c r="S2858" i="1"/>
  <c r="T2858" i="1"/>
  <c r="U2858" i="1"/>
  <c r="V2858" i="1"/>
  <c r="W2858" i="1"/>
  <c r="X2858" i="1"/>
  <c r="Y2858" i="1"/>
  <c r="Z2858" i="1"/>
  <c r="AA2858" i="1"/>
  <c r="P2859" i="1"/>
  <c r="Q2859" i="1"/>
  <c r="R2859" i="1"/>
  <c r="S2859" i="1"/>
  <c r="T2859" i="1"/>
  <c r="U2859" i="1"/>
  <c r="V2859" i="1"/>
  <c r="W2859" i="1"/>
  <c r="X2859" i="1"/>
  <c r="Y2859" i="1"/>
  <c r="Z2859" i="1"/>
  <c r="AA2859" i="1"/>
  <c r="P2860" i="1"/>
  <c r="Q2860" i="1"/>
  <c r="R2860" i="1"/>
  <c r="S2860" i="1"/>
  <c r="T2860" i="1"/>
  <c r="U2860" i="1"/>
  <c r="V2860" i="1"/>
  <c r="W2860" i="1"/>
  <c r="X2860" i="1"/>
  <c r="Y2860" i="1"/>
  <c r="Z2860" i="1"/>
  <c r="AA2860" i="1"/>
  <c r="P2861" i="1"/>
  <c r="Q2861" i="1"/>
  <c r="R2861" i="1"/>
  <c r="S2861" i="1"/>
  <c r="T2861" i="1"/>
  <c r="U2861" i="1"/>
  <c r="V2861" i="1"/>
  <c r="W2861" i="1"/>
  <c r="X2861" i="1"/>
  <c r="Y2861" i="1"/>
  <c r="Z2861" i="1"/>
  <c r="AA2861" i="1"/>
  <c r="P2862" i="1"/>
  <c r="Q2862" i="1"/>
  <c r="R2862" i="1"/>
  <c r="S2862" i="1"/>
  <c r="T2862" i="1"/>
  <c r="U2862" i="1"/>
  <c r="V2862" i="1"/>
  <c r="W2862" i="1"/>
  <c r="X2862" i="1"/>
  <c r="Y2862" i="1"/>
  <c r="Z2862" i="1"/>
  <c r="AA2862" i="1"/>
  <c r="P2863" i="1"/>
  <c r="Q2863" i="1"/>
  <c r="R2863" i="1"/>
  <c r="S2863" i="1"/>
  <c r="T2863" i="1"/>
  <c r="U2863" i="1"/>
  <c r="V2863" i="1"/>
  <c r="W2863" i="1"/>
  <c r="X2863" i="1"/>
  <c r="Y2863" i="1"/>
  <c r="Z2863" i="1"/>
  <c r="AA2863" i="1"/>
  <c r="P2864" i="1"/>
  <c r="Q2864" i="1"/>
  <c r="R2864" i="1"/>
  <c r="S2864" i="1"/>
  <c r="T2864" i="1"/>
  <c r="U2864" i="1"/>
  <c r="V2864" i="1"/>
  <c r="W2864" i="1"/>
  <c r="X2864" i="1"/>
  <c r="Y2864" i="1"/>
  <c r="Z2864" i="1"/>
  <c r="AA2864" i="1"/>
  <c r="P2865" i="1"/>
  <c r="Q2865" i="1"/>
  <c r="R2865" i="1"/>
  <c r="S2865" i="1"/>
  <c r="T2865" i="1"/>
  <c r="U2865" i="1"/>
  <c r="V2865" i="1"/>
  <c r="W2865" i="1"/>
  <c r="X2865" i="1"/>
  <c r="Y2865" i="1"/>
  <c r="Z2865" i="1"/>
  <c r="AA2865" i="1"/>
  <c r="P2866" i="1"/>
  <c r="Q2866" i="1"/>
  <c r="R2866" i="1"/>
  <c r="S2866" i="1"/>
  <c r="T2866" i="1"/>
  <c r="U2866" i="1"/>
  <c r="V2866" i="1"/>
  <c r="W2866" i="1"/>
  <c r="X2866" i="1"/>
  <c r="Y2866" i="1"/>
  <c r="Z2866" i="1"/>
  <c r="AA2866" i="1"/>
  <c r="P2867" i="1"/>
  <c r="Q2867" i="1"/>
  <c r="R2867" i="1"/>
  <c r="S2867" i="1"/>
  <c r="T2867" i="1"/>
  <c r="U2867" i="1"/>
  <c r="V2867" i="1"/>
  <c r="W2867" i="1"/>
  <c r="X2867" i="1"/>
  <c r="Y2867" i="1"/>
  <c r="Z2867" i="1"/>
  <c r="AA2867" i="1"/>
  <c r="P2868" i="1"/>
  <c r="Q2868" i="1"/>
  <c r="R2868" i="1"/>
  <c r="S2868" i="1"/>
  <c r="T2868" i="1"/>
  <c r="U2868" i="1"/>
  <c r="V2868" i="1"/>
  <c r="W2868" i="1"/>
  <c r="X2868" i="1"/>
  <c r="Y2868" i="1"/>
  <c r="Z2868" i="1"/>
  <c r="AA2868" i="1"/>
  <c r="P2869" i="1"/>
  <c r="Q2869" i="1"/>
  <c r="R2869" i="1"/>
  <c r="S2869" i="1"/>
  <c r="T2869" i="1"/>
  <c r="U2869" i="1"/>
  <c r="V2869" i="1"/>
  <c r="W2869" i="1"/>
  <c r="X2869" i="1"/>
  <c r="Y2869" i="1"/>
  <c r="Z2869" i="1"/>
  <c r="AA2869" i="1"/>
  <c r="P2870" i="1"/>
  <c r="Q2870" i="1"/>
  <c r="R2870" i="1"/>
  <c r="S2870" i="1"/>
  <c r="T2870" i="1"/>
  <c r="U2870" i="1"/>
  <c r="V2870" i="1"/>
  <c r="W2870" i="1"/>
  <c r="X2870" i="1"/>
  <c r="Y2870" i="1"/>
  <c r="Z2870" i="1"/>
  <c r="AA2870" i="1"/>
  <c r="P2871" i="1"/>
  <c r="Q2871" i="1"/>
  <c r="R2871" i="1"/>
  <c r="S2871" i="1"/>
  <c r="T2871" i="1"/>
  <c r="U2871" i="1"/>
  <c r="V2871" i="1"/>
  <c r="W2871" i="1"/>
  <c r="X2871" i="1"/>
  <c r="Y2871" i="1"/>
  <c r="Z2871" i="1"/>
  <c r="AA2871" i="1"/>
  <c r="P2872" i="1"/>
  <c r="Q2872" i="1"/>
  <c r="R2872" i="1"/>
  <c r="S2872" i="1"/>
  <c r="T2872" i="1"/>
  <c r="U2872" i="1"/>
  <c r="V2872" i="1"/>
  <c r="W2872" i="1"/>
  <c r="X2872" i="1"/>
  <c r="Y2872" i="1"/>
  <c r="Z2872" i="1"/>
  <c r="AA2872" i="1"/>
  <c r="P2873" i="1"/>
  <c r="Q2873" i="1"/>
  <c r="R2873" i="1"/>
  <c r="S2873" i="1"/>
  <c r="T2873" i="1"/>
  <c r="U2873" i="1"/>
  <c r="V2873" i="1"/>
  <c r="W2873" i="1"/>
  <c r="X2873" i="1"/>
  <c r="Y2873" i="1"/>
  <c r="Z2873" i="1"/>
  <c r="AA2873" i="1"/>
  <c r="P2874" i="1"/>
  <c r="Q2874" i="1"/>
  <c r="R2874" i="1"/>
  <c r="S2874" i="1"/>
  <c r="T2874" i="1"/>
  <c r="U2874" i="1"/>
  <c r="V2874" i="1"/>
  <c r="W2874" i="1"/>
  <c r="X2874" i="1"/>
  <c r="Y2874" i="1"/>
  <c r="Z2874" i="1"/>
  <c r="AA2874" i="1"/>
  <c r="P2875" i="1"/>
  <c r="Q2875" i="1"/>
  <c r="R2875" i="1"/>
  <c r="S2875" i="1"/>
  <c r="T2875" i="1"/>
  <c r="U2875" i="1"/>
  <c r="V2875" i="1"/>
  <c r="W2875" i="1"/>
  <c r="X2875" i="1"/>
  <c r="Y2875" i="1"/>
  <c r="Z2875" i="1"/>
  <c r="AA2875" i="1"/>
  <c r="P2876" i="1"/>
  <c r="Q2876" i="1"/>
  <c r="R2876" i="1"/>
  <c r="S2876" i="1"/>
  <c r="T2876" i="1"/>
  <c r="U2876" i="1"/>
  <c r="V2876" i="1"/>
  <c r="W2876" i="1"/>
  <c r="X2876" i="1"/>
  <c r="Y2876" i="1"/>
  <c r="Z2876" i="1"/>
  <c r="AA2876" i="1"/>
  <c r="P2877" i="1"/>
  <c r="Q2877" i="1"/>
  <c r="R2877" i="1"/>
  <c r="S2877" i="1"/>
  <c r="T2877" i="1"/>
  <c r="U2877" i="1"/>
  <c r="V2877" i="1"/>
  <c r="W2877" i="1"/>
  <c r="X2877" i="1"/>
  <c r="Y2877" i="1"/>
  <c r="Z2877" i="1"/>
  <c r="AA2877" i="1"/>
  <c r="P2878" i="1"/>
  <c r="Q2878" i="1"/>
  <c r="R2878" i="1"/>
  <c r="S2878" i="1"/>
  <c r="T2878" i="1"/>
  <c r="U2878" i="1"/>
  <c r="V2878" i="1"/>
  <c r="W2878" i="1"/>
  <c r="X2878" i="1"/>
  <c r="Y2878" i="1"/>
  <c r="Z2878" i="1"/>
  <c r="AA2878" i="1"/>
  <c r="P2879" i="1"/>
  <c r="Q2879" i="1"/>
  <c r="R2879" i="1"/>
  <c r="S2879" i="1"/>
  <c r="T2879" i="1"/>
  <c r="U2879" i="1"/>
  <c r="V2879" i="1"/>
  <c r="W2879" i="1"/>
  <c r="X2879" i="1"/>
  <c r="Y2879" i="1"/>
  <c r="Z2879" i="1"/>
  <c r="AA2879" i="1"/>
  <c r="P2880" i="1"/>
  <c r="Q2880" i="1"/>
  <c r="R2880" i="1"/>
  <c r="S2880" i="1"/>
  <c r="T2880" i="1"/>
  <c r="U2880" i="1"/>
  <c r="V2880" i="1"/>
  <c r="W2880" i="1"/>
  <c r="X2880" i="1"/>
  <c r="Y2880" i="1"/>
  <c r="Z2880" i="1"/>
  <c r="AA2880" i="1"/>
  <c r="P2881" i="1"/>
  <c r="Q2881" i="1"/>
  <c r="R2881" i="1"/>
  <c r="S2881" i="1"/>
  <c r="T2881" i="1"/>
  <c r="U2881" i="1"/>
  <c r="V2881" i="1"/>
  <c r="W2881" i="1"/>
  <c r="X2881" i="1"/>
  <c r="Y2881" i="1"/>
  <c r="Z2881" i="1"/>
  <c r="AA2881" i="1"/>
  <c r="P2882" i="1"/>
  <c r="Q2882" i="1"/>
  <c r="R2882" i="1"/>
  <c r="S2882" i="1"/>
  <c r="T2882" i="1"/>
  <c r="U2882" i="1"/>
  <c r="V2882" i="1"/>
  <c r="W2882" i="1"/>
  <c r="X2882" i="1"/>
  <c r="Y2882" i="1"/>
  <c r="Z2882" i="1"/>
  <c r="AA2882" i="1"/>
  <c r="P2883" i="1"/>
  <c r="Q2883" i="1"/>
  <c r="R2883" i="1"/>
  <c r="S2883" i="1"/>
  <c r="T2883" i="1"/>
  <c r="U2883" i="1"/>
  <c r="V2883" i="1"/>
  <c r="W2883" i="1"/>
  <c r="X2883" i="1"/>
  <c r="Y2883" i="1"/>
  <c r="Z2883" i="1"/>
  <c r="AA2883" i="1"/>
  <c r="P2884" i="1"/>
  <c r="Q2884" i="1"/>
  <c r="R2884" i="1"/>
  <c r="S2884" i="1"/>
  <c r="T2884" i="1"/>
  <c r="U2884" i="1"/>
  <c r="V2884" i="1"/>
  <c r="W2884" i="1"/>
  <c r="X2884" i="1"/>
  <c r="Y2884" i="1"/>
  <c r="Z2884" i="1"/>
  <c r="AA2884" i="1"/>
  <c r="P2885" i="1"/>
  <c r="Q2885" i="1"/>
  <c r="R2885" i="1"/>
  <c r="S2885" i="1"/>
  <c r="T2885" i="1"/>
  <c r="U2885" i="1"/>
  <c r="V2885" i="1"/>
  <c r="W2885" i="1"/>
  <c r="X2885" i="1"/>
  <c r="Y2885" i="1"/>
  <c r="Z2885" i="1"/>
  <c r="AA2885" i="1"/>
  <c r="P2886" i="1"/>
  <c r="Q2886" i="1"/>
  <c r="R2886" i="1"/>
  <c r="S2886" i="1"/>
  <c r="T2886" i="1"/>
  <c r="U2886" i="1"/>
  <c r="V2886" i="1"/>
  <c r="W2886" i="1"/>
  <c r="X2886" i="1"/>
  <c r="Y2886" i="1"/>
  <c r="Z2886" i="1"/>
  <c r="AA2886" i="1"/>
  <c r="P2887" i="1"/>
  <c r="Q2887" i="1"/>
  <c r="R2887" i="1"/>
  <c r="S2887" i="1"/>
  <c r="T2887" i="1"/>
  <c r="U2887" i="1"/>
  <c r="V2887" i="1"/>
  <c r="W2887" i="1"/>
  <c r="X2887" i="1"/>
  <c r="Y2887" i="1"/>
  <c r="Z2887" i="1"/>
  <c r="AA2887" i="1"/>
  <c r="P2888" i="1"/>
  <c r="Q2888" i="1"/>
  <c r="R2888" i="1"/>
  <c r="S2888" i="1"/>
  <c r="T2888" i="1"/>
  <c r="U2888" i="1"/>
  <c r="V2888" i="1"/>
  <c r="W2888" i="1"/>
  <c r="X2888" i="1"/>
  <c r="Y2888" i="1"/>
  <c r="Z2888" i="1"/>
  <c r="AA2888" i="1"/>
  <c r="P2889" i="1"/>
  <c r="Q2889" i="1"/>
  <c r="R2889" i="1"/>
  <c r="S2889" i="1"/>
  <c r="T2889" i="1"/>
  <c r="U2889" i="1"/>
  <c r="V2889" i="1"/>
  <c r="W2889" i="1"/>
  <c r="X2889" i="1"/>
  <c r="Y2889" i="1"/>
  <c r="Z2889" i="1"/>
  <c r="AA2889" i="1"/>
  <c r="P2890" i="1"/>
  <c r="Q2890" i="1"/>
  <c r="R2890" i="1"/>
  <c r="S2890" i="1"/>
  <c r="T2890" i="1"/>
  <c r="U2890" i="1"/>
  <c r="V2890" i="1"/>
  <c r="W2890" i="1"/>
  <c r="X2890" i="1"/>
  <c r="Y2890" i="1"/>
  <c r="Z2890" i="1"/>
  <c r="AA2890" i="1"/>
  <c r="P2891" i="1"/>
  <c r="Q2891" i="1"/>
  <c r="R2891" i="1"/>
  <c r="S2891" i="1"/>
  <c r="T2891" i="1"/>
  <c r="U2891" i="1"/>
  <c r="V2891" i="1"/>
  <c r="W2891" i="1"/>
  <c r="X2891" i="1"/>
  <c r="Y2891" i="1"/>
  <c r="Z2891" i="1"/>
  <c r="AA2891" i="1"/>
  <c r="P2892" i="1"/>
  <c r="Q2892" i="1"/>
  <c r="R2892" i="1"/>
  <c r="S2892" i="1"/>
  <c r="T2892" i="1"/>
  <c r="U2892" i="1"/>
  <c r="V2892" i="1"/>
  <c r="W2892" i="1"/>
  <c r="X2892" i="1"/>
  <c r="Y2892" i="1"/>
  <c r="Z2892" i="1"/>
  <c r="AA2892" i="1"/>
  <c r="P2893" i="1"/>
  <c r="Q2893" i="1"/>
  <c r="R2893" i="1"/>
  <c r="S2893" i="1"/>
  <c r="T2893" i="1"/>
  <c r="U2893" i="1"/>
  <c r="V2893" i="1"/>
  <c r="W2893" i="1"/>
  <c r="X2893" i="1"/>
  <c r="Y2893" i="1"/>
  <c r="Z2893" i="1"/>
  <c r="AA2893" i="1"/>
  <c r="P2894" i="1"/>
  <c r="Q2894" i="1"/>
  <c r="R2894" i="1"/>
  <c r="S2894" i="1"/>
  <c r="T2894" i="1"/>
  <c r="U2894" i="1"/>
  <c r="V2894" i="1"/>
  <c r="W2894" i="1"/>
  <c r="X2894" i="1"/>
  <c r="Y2894" i="1"/>
  <c r="Z2894" i="1"/>
  <c r="AA2894" i="1"/>
  <c r="P2895" i="1"/>
  <c r="Q2895" i="1"/>
  <c r="R2895" i="1"/>
  <c r="S2895" i="1"/>
  <c r="T2895" i="1"/>
  <c r="U2895" i="1"/>
  <c r="V2895" i="1"/>
  <c r="W2895" i="1"/>
  <c r="X2895" i="1"/>
  <c r="Y2895" i="1"/>
  <c r="Z2895" i="1"/>
  <c r="AA2895" i="1"/>
  <c r="P2896" i="1"/>
  <c r="Q2896" i="1"/>
  <c r="R2896" i="1"/>
  <c r="S2896" i="1"/>
  <c r="T2896" i="1"/>
  <c r="U2896" i="1"/>
  <c r="V2896" i="1"/>
  <c r="W2896" i="1"/>
  <c r="X2896" i="1"/>
  <c r="Y2896" i="1"/>
  <c r="Z2896" i="1"/>
  <c r="AA2896" i="1"/>
  <c r="P2897" i="1"/>
  <c r="Q2897" i="1"/>
  <c r="R2897" i="1"/>
  <c r="S2897" i="1"/>
  <c r="T2897" i="1"/>
  <c r="U2897" i="1"/>
  <c r="V2897" i="1"/>
  <c r="W2897" i="1"/>
  <c r="X2897" i="1"/>
  <c r="Y2897" i="1"/>
  <c r="Z2897" i="1"/>
  <c r="AA2897" i="1"/>
  <c r="P2898" i="1"/>
  <c r="Q2898" i="1"/>
  <c r="R2898" i="1"/>
  <c r="S2898" i="1"/>
  <c r="T2898" i="1"/>
  <c r="U2898" i="1"/>
  <c r="V2898" i="1"/>
  <c r="W2898" i="1"/>
  <c r="X2898" i="1"/>
  <c r="Y2898" i="1"/>
  <c r="Z2898" i="1"/>
  <c r="AA2898" i="1"/>
  <c r="P2899" i="1"/>
  <c r="Q2899" i="1"/>
  <c r="R2899" i="1"/>
  <c r="S2899" i="1"/>
  <c r="T2899" i="1"/>
  <c r="U2899" i="1"/>
  <c r="V2899" i="1"/>
  <c r="W2899" i="1"/>
  <c r="X2899" i="1"/>
  <c r="Y2899" i="1"/>
  <c r="Z2899" i="1"/>
  <c r="AA2899" i="1"/>
  <c r="P2900" i="1"/>
  <c r="Q2900" i="1"/>
  <c r="R2900" i="1"/>
  <c r="S2900" i="1"/>
  <c r="T2900" i="1"/>
  <c r="U2900" i="1"/>
  <c r="V2900" i="1"/>
  <c r="W2900" i="1"/>
  <c r="X2900" i="1"/>
  <c r="Y2900" i="1"/>
  <c r="Z2900" i="1"/>
  <c r="AA2900" i="1"/>
  <c r="P2901" i="1"/>
  <c r="Q2901" i="1"/>
  <c r="R2901" i="1"/>
  <c r="S2901" i="1"/>
  <c r="T2901" i="1"/>
  <c r="U2901" i="1"/>
  <c r="V2901" i="1"/>
  <c r="W2901" i="1"/>
  <c r="X2901" i="1"/>
  <c r="Y2901" i="1"/>
  <c r="Z2901" i="1"/>
  <c r="AA2901" i="1"/>
  <c r="P2902" i="1"/>
  <c r="Q2902" i="1"/>
  <c r="R2902" i="1"/>
  <c r="S2902" i="1"/>
  <c r="T2902" i="1"/>
  <c r="U2902" i="1"/>
  <c r="V2902" i="1"/>
  <c r="W2902" i="1"/>
  <c r="X2902" i="1"/>
  <c r="Y2902" i="1"/>
  <c r="Z2902" i="1"/>
  <c r="AA2902" i="1"/>
  <c r="P2903" i="1"/>
  <c r="Q2903" i="1"/>
  <c r="R2903" i="1"/>
  <c r="S2903" i="1"/>
  <c r="T2903" i="1"/>
  <c r="U2903" i="1"/>
  <c r="V2903" i="1"/>
  <c r="W2903" i="1"/>
  <c r="X2903" i="1"/>
  <c r="Y2903" i="1"/>
  <c r="Z2903" i="1"/>
  <c r="AA2903" i="1"/>
  <c r="P2904" i="1"/>
  <c r="Q2904" i="1"/>
  <c r="R2904" i="1"/>
  <c r="S2904" i="1"/>
  <c r="T2904" i="1"/>
  <c r="U2904" i="1"/>
  <c r="V2904" i="1"/>
  <c r="W2904" i="1"/>
  <c r="X2904" i="1"/>
  <c r="Y2904" i="1"/>
  <c r="Z2904" i="1"/>
  <c r="AA2904" i="1"/>
  <c r="P2905" i="1"/>
  <c r="Q2905" i="1"/>
  <c r="R2905" i="1"/>
  <c r="S2905" i="1"/>
  <c r="T2905" i="1"/>
  <c r="U2905" i="1"/>
  <c r="V2905" i="1"/>
  <c r="W2905" i="1"/>
  <c r="X2905" i="1"/>
  <c r="Y2905" i="1"/>
  <c r="Z2905" i="1"/>
  <c r="AA2905" i="1"/>
  <c r="P2906" i="1"/>
  <c r="Q2906" i="1"/>
  <c r="R2906" i="1"/>
  <c r="S2906" i="1"/>
  <c r="T2906" i="1"/>
  <c r="U2906" i="1"/>
  <c r="V2906" i="1"/>
  <c r="W2906" i="1"/>
  <c r="X2906" i="1"/>
  <c r="Y2906" i="1"/>
  <c r="Z2906" i="1"/>
  <c r="AA2906" i="1"/>
  <c r="P2907" i="1"/>
  <c r="Q2907" i="1"/>
  <c r="R2907" i="1"/>
  <c r="S2907" i="1"/>
  <c r="T2907" i="1"/>
  <c r="U2907" i="1"/>
  <c r="V2907" i="1"/>
  <c r="W2907" i="1"/>
  <c r="X2907" i="1"/>
  <c r="Y2907" i="1"/>
  <c r="Z2907" i="1"/>
  <c r="AA2907" i="1"/>
  <c r="P2908" i="1"/>
  <c r="Q2908" i="1"/>
  <c r="R2908" i="1"/>
  <c r="S2908" i="1"/>
  <c r="T2908" i="1"/>
  <c r="U2908" i="1"/>
  <c r="V2908" i="1"/>
  <c r="W2908" i="1"/>
  <c r="X2908" i="1"/>
  <c r="Y2908" i="1"/>
  <c r="Z2908" i="1"/>
  <c r="AA2908" i="1"/>
  <c r="P2909" i="1"/>
  <c r="Q2909" i="1"/>
  <c r="R2909" i="1"/>
  <c r="S2909" i="1"/>
  <c r="T2909" i="1"/>
  <c r="U2909" i="1"/>
  <c r="V2909" i="1"/>
  <c r="W2909" i="1"/>
  <c r="X2909" i="1"/>
  <c r="Y2909" i="1"/>
  <c r="Z2909" i="1"/>
  <c r="AA2909" i="1"/>
  <c r="P2910" i="1"/>
  <c r="Q2910" i="1"/>
  <c r="R2910" i="1"/>
  <c r="S2910" i="1"/>
  <c r="T2910" i="1"/>
  <c r="U2910" i="1"/>
  <c r="V2910" i="1"/>
  <c r="W2910" i="1"/>
  <c r="X2910" i="1"/>
  <c r="Y2910" i="1"/>
  <c r="Z2910" i="1"/>
  <c r="AA2910" i="1"/>
  <c r="P2911" i="1"/>
  <c r="Q2911" i="1"/>
  <c r="R2911" i="1"/>
  <c r="S2911" i="1"/>
  <c r="T2911" i="1"/>
  <c r="U2911" i="1"/>
  <c r="V2911" i="1"/>
  <c r="W2911" i="1"/>
  <c r="X2911" i="1"/>
  <c r="Y2911" i="1"/>
  <c r="Z2911" i="1"/>
  <c r="AA2911" i="1"/>
  <c r="P2912" i="1"/>
  <c r="Q2912" i="1"/>
  <c r="R2912" i="1"/>
  <c r="S2912" i="1"/>
  <c r="T2912" i="1"/>
  <c r="U2912" i="1"/>
  <c r="V2912" i="1"/>
  <c r="W2912" i="1"/>
  <c r="X2912" i="1"/>
  <c r="Y2912" i="1"/>
  <c r="Z2912" i="1"/>
  <c r="AA2912" i="1"/>
  <c r="P2913" i="1"/>
  <c r="Q2913" i="1"/>
  <c r="R2913" i="1"/>
  <c r="S2913" i="1"/>
  <c r="T2913" i="1"/>
  <c r="U2913" i="1"/>
  <c r="V2913" i="1"/>
  <c r="W2913" i="1"/>
  <c r="X2913" i="1"/>
  <c r="Y2913" i="1"/>
  <c r="Z2913" i="1"/>
  <c r="AA2913" i="1"/>
  <c r="P2914" i="1"/>
  <c r="Q2914" i="1"/>
  <c r="R2914" i="1"/>
  <c r="S2914" i="1"/>
  <c r="T2914" i="1"/>
  <c r="U2914" i="1"/>
  <c r="V2914" i="1"/>
  <c r="W2914" i="1"/>
  <c r="X2914" i="1"/>
  <c r="Y2914" i="1"/>
  <c r="Z2914" i="1"/>
  <c r="AA2914" i="1"/>
  <c r="P2915" i="1"/>
  <c r="Q2915" i="1"/>
  <c r="R2915" i="1"/>
  <c r="S2915" i="1"/>
  <c r="T2915" i="1"/>
  <c r="U2915" i="1"/>
  <c r="V2915" i="1"/>
  <c r="W2915" i="1"/>
  <c r="X2915" i="1"/>
  <c r="Y2915" i="1"/>
  <c r="Z2915" i="1"/>
  <c r="AA2915" i="1"/>
  <c r="P2916" i="1"/>
  <c r="Q2916" i="1"/>
  <c r="R2916" i="1"/>
  <c r="S2916" i="1"/>
  <c r="T2916" i="1"/>
  <c r="U2916" i="1"/>
  <c r="V2916" i="1"/>
  <c r="W2916" i="1"/>
  <c r="X2916" i="1"/>
  <c r="Y2916" i="1"/>
  <c r="Z2916" i="1"/>
  <c r="AA2916" i="1"/>
  <c r="P2917" i="1"/>
  <c r="Q2917" i="1"/>
  <c r="R2917" i="1"/>
  <c r="S2917" i="1"/>
  <c r="T2917" i="1"/>
  <c r="U2917" i="1"/>
  <c r="V2917" i="1"/>
  <c r="W2917" i="1"/>
  <c r="X2917" i="1"/>
  <c r="Y2917" i="1"/>
  <c r="Z2917" i="1"/>
  <c r="AA2917" i="1"/>
  <c r="P2918" i="1"/>
  <c r="Q2918" i="1"/>
  <c r="R2918" i="1"/>
  <c r="S2918" i="1"/>
  <c r="T2918" i="1"/>
  <c r="U2918" i="1"/>
  <c r="V2918" i="1"/>
  <c r="W2918" i="1"/>
  <c r="X2918" i="1"/>
  <c r="Y2918" i="1"/>
  <c r="Z2918" i="1"/>
  <c r="AA2918" i="1"/>
  <c r="P2919" i="1"/>
  <c r="Q2919" i="1"/>
  <c r="R2919" i="1"/>
  <c r="S2919" i="1"/>
  <c r="T2919" i="1"/>
  <c r="U2919" i="1"/>
  <c r="V2919" i="1"/>
  <c r="W2919" i="1"/>
  <c r="X2919" i="1"/>
  <c r="Y2919" i="1"/>
  <c r="Z2919" i="1"/>
  <c r="AA2919" i="1"/>
  <c r="P2920" i="1"/>
  <c r="Q2920" i="1"/>
  <c r="R2920" i="1"/>
  <c r="S2920" i="1"/>
  <c r="T2920" i="1"/>
  <c r="U2920" i="1"/>
  <c r="V2920" i="1"/>
  <c r="W2920" i="1"/>
  <c r="X2920" i="1"/>
  <c r="Y2920" i="1"/>
  <c r="Z2920" i="1"/>
  <c r="AA2920" i="1"/>
  <c r="P2921" i="1"/>
  <c r="Q2921" i="1"/>
  <c r="R2921" i="1"/>
  <c r="S2921" i="1"/>
  <c r="T2921" i="1"/>
  <c r="U2921" i="1"/>
  <c r="V2921" i="1"/>
  <c r="W2921" i="1"/>
  <c r="X2921" i="1"/>
  <c r="Y2921" i="1"/>
  <c r="Z2921" i="1"/>
  <c r="AA2921" i="1"/>
  <c r="P2922" i="1"/>
  <c r="Q2922" i="1"/>
  <c r="R2922" i="1"/>
  <c r="S2922" i="1"/>
  <c r="T2922" i="1"/>
  <c r="U2922" i="1"/>
  <c r="V2922" i="1"/>
  <c r="W2922" i="1"/>
  <c r="X2922" i="1"/>
  <c r="Y2922" i="1"/>
  <c r="Z2922" i="1"/>
  <c r="AA2922" i="1"/>
  <c r="P2923" i="1"/>
  <c r="Q2923" i="1"/>
  <c r="R2923" i="1"/>
  <c r="S2923" i="1"/>
  <c r="T2923" i="1"/>
  <c r="U2923" i="1"/>
  <c r="V2923" i="1"/>
  <c r="W2923" i="1"/>
  <c r="X2923" i="1"/>
  <c r="Y2923" i="1"/>
  <c r="Z2923" i="1"/>
  <c r="AA2923" i="1"/>
  <c r="P2924" i="1"/>
  <c r="Q2924" i="1"/>
  <c r="R2924" i="1"/>
  <c r="S2924" i="1"/>
  <c r="T2924" i="1"/>
  <c r="U2924" i="1"/>
  <c r="V2924" i="1"/>
  <c r="W2924" i="1"/>
  <c r="X2924" i="1"/>
  <c r="Y2924" i="1"/>
  <c r="Z2924" i="1"/>
  <c r="AA2924" i="1"/>
  <c r="P2925" i="1"/>
  <c r="Q2925" i="1"/>
  <c r="R2925" i="1"/>
  <c r="S2925" i="1"/>
  <c r="T2925" i="1"/>
  <c r="U2925" i="1"/>
  <c r="V2925" i="1"/>
  <c r="W2925" i="1"/>
  <c r="X2925" i="1"/>
  <c r="Y2925" i="1"/>
  <c r="Z2925" i="1"/>
  <c r="AA2925" i="1"/>
  <c r="P2926" i="1"/>
  <c r="Q2926" i="1"/>
  <c r="R2926" i="1"/>
  <c r="S2926" i="1"/>
  <c r="T2926" i="1"/>
  <c r="U2926" i="1"/>
  <c r="V2926" i="1"/>
  <c r="W2926" i="1"/>
  <c r="X2926" i="1"/>
  <c r="Y2926" i="1"/>
  <c r="Z2926" i="1"/>
  <c r="AA2926" i="1"/>
  <c r="P2927" i="1"/>
  <c r="Q2927" i="1"/>
  <c r="R2927" i="1"/>
  <c r="S2927" i="1"/>
  <c r="T2927" i="1"/>
  <c r="U2927" i="1"/>
  <c r="V2927" i="1"/>
  <c r="W2927" i="1"/>
  <c r="X2927" i="1"/>
  <c r="Y2927" i="1"/>
  <c r="Z2927" i="1"/>
  <c r="AA2927" i="1"/>
  <c r="P2928" i="1"/>
  <c r="Q2928" i="1"/>
  <c r="R2928" i="1"/>
  <c r="S2928" i="1"/>
  <c r="T2928" i="1"/>
  <c r="U2928" i="1"/>
  <c r="V2928" i="1"/>
  <c r="W2928" i="1"/>
  <c r="X2928" i="1"/>
  <c r="Y2928" i="1"/>
  <c r="Z2928" i="1"/>
  <c r="AA2928" i="1"/>
  <c r="P2929" i="1"/>
  <c r="Q2929" i="1"/>
  <c r="R2929" i="1"/>
  <c r="S2929" i="1"/>
  <c r="T2929" i="1"/>
  <c r="U2929" i="1"/>
  <c r="V2929" i="1"/>
  <c r="W2929" i="1"/>
  <c r="X2929" i="1"/>
  <c r="Y2929" i="1"/>
  <c r="Z2929" i="1"/>
  <c r="AA2929" i="1"/>
  <c r="P2930" i="1"/>
  <c r="Q2930" i="1"/>
  <c r="R2930" i="1"/>
  <c r="S2930" i="1"/>
  <c r="T2930" i="1"/>
  <c r="U2930" i="1"/>
  <c r="V2930" i="1"/>
  <c r="W2930" i="1"/>
  <c r="X2930" i="1"/>
  <c r="Y2930" i="1"/>
  <c r="Z2930" i="1"/>
  <c r="AA2930" i="1"/>
  <c r="P2931" i="1"/>
  <c r="Q2931" i="1"/>
  <c r="R2931" i="1"/>
  <c r="S2931" i="1"/>
  <c r="T2931" i="1"/>
  <c r="U2931" i="1"/>
  <c r="V2931" i="1"/>
  <c r="W2931" i="1"/>
  <c r="X2931" i="1"/>
  <c r="Y2931" i="1"/>
  <c r="Z2931" i="1"/>
  <c r="AA2931" i="1"/>
  <c r="P2932" i="1"/>
  <c r="Q2932" i="1"/>
  <c r="R2932" i="1"/>
  <c r="S2932" i="1"/>
  <c r="T2932" i="1"/>
  <c r="U2932" i="1"/>
  <c r="V2932" i="1"/>
  <c r="W2932" i="1"/>
  <c r="X2932" i="1"/>
  <c r="Y2932" i="1"/>
  <c r="Z2932" i="1"/>
  <c r="AA2932" i="1"/>
  <c r="P2933" i="1"/>
  <c r="Q2933" i="1"/>
  <c r="R2933" i="1"/>
  <c r="S2933" i="1"/>
  <c r="T2933" i="1"/>
  <c r="U2933" i="1"/>
  <c r="V2933" i="1"/>
  <c r="W2933" i="1"/>
  <c r="X2933" i="1"/>
  <c r="Y2933" i="1"/>
  <c r="Z2933" i="1"/>
  <c r="AA2933" i="1"/>
  <c r="P2934" i="1"/>
  <c r="Q2934" i="1"/>
  <c r="R2934" i="1"/>
  <c r="S2934" i="1"/>
  <c r="T2934" i="1"/>
  <c r="U2934" i="1"/>
  <c r="V2934" i="1"/>
  <c r="W2934" i="1"/>
  <c r="X2934" i="1"/>
  <c r="Y2934" i="1"/>
  <c r="Z2934" i="1"/>
  <c r="AA2934" i="1"/>
  <c r="P2935" i="1"/>
  <c r="Q2935" i="1"/>
  <c r="R2935" i="1"/>
  <c r="S2935" i="1"/>
  <c r="T2935" i="1"/>
  <c r="U2935" i="1"/>
  <c r="V2935" i="1"/>
  <c r="W2935" i="1"/>
  <c r="X2935" i="1"/>
  <c r="Y2935" i="1"/>
  <c r="Z2935" i="1"/>
  <c r="AA2935" i="1"/>
  <c r="P2936" i="1"/>
  <c r="Q2936" i="1"/>
  <c r="R2936" i="1"/>
  <c r="S2936" i="1"/>
  <c r="T2936" i="1"/>
  <c r="U2936" i="1"/>
  <c r="V2936" i="1"/>
  <c r="W2936" i="1"/>
  <c r="X2936" i="1"/>
  <c r="Y2936" i="1"/>
  <c r="Z2936" i="1"/>
  <c r="AA2936" i="1"/>
  <c r="P2937" i="1"/>
  <c r="Q2937" i="1"/>
  <c r="R2937" i="1"/>
  <c r="S2937" i="1"/>
  <c r="T2937" i="1"/>
  <c r="U2937" i="1"/>
  <c r="V2937" i="1"/>
  <c r="W2937" i="1"/>
  <c r="X2937" i="1"/>
  <c r="Y2937" i="1"/>
  <c r="Z2937" i="1"/>
  <c r="AA2937" i="1"/>
  <c r="P2938" i="1"/>
  <c r="Q2938" i="1"/>
  <c r="R2938" i="1"/>
  <c r="S2938" i="1"/>
  <c r="T2938" i="1"/>
  <c r="U2938" i="1"/>
  <c r="V2938" i="1"/>
  <c r="W2938" i="1"/>
  <c r="X2938" i="1"/>
  <c r="Y2938" i="1"/>
  <c r="Z2938" i="1"/>
  <c r="AA2938" i="1"/>
  <c r="P2939" i="1"/>
  <c r="Q2939" i="1"/>
  <c r="R2939" i="1"/>
  <c r="S2939" i="1"/>
  <c r="T2939" i="1"/>
  <c r="U2939" i="1"/>
  <c r="V2939" i="1"/>
  <c r="W2939" i="1"/>
  <c r="X2939" i="1"/>
  <c r="Y2939" i="1"/>
  <c r="Z2939" i="1"/>
  <c r="AA2939" i="1"/>
  <c r="P2940" i="1"/>
  <c r="Q2940" i="1"/>
  <c r="R2940" i="1"/>
  <c r="S2940" i="1"/>
  <c r="T2940" i="1"/>
  <c r="U2940" i="1"/>
  <c r="V2940" i="1"/>
  <c r="W2940" i="1"/>
  <c r="X2940" i="1"/>
  <c r="Y2940" i="1"/>
  <c r="Z2940" i="1"/>
  <c r="AA2940" i="1"/>
  <c r="P2941" i="1"/>
  <c r="Q2941" i="1"/>
  <c r="R2941" i="1"/>
  <c r="S2941" i="1"/>
  <c r="T2941" i="1"/>
  <c r="U2941" i="1"/>
  <c r="V2941" i="1"/>
  <c r="W2941" i="1"/>
  <c r="X2941" i="1"/>
  <c r="Y2941" i="1"/>
  <c r="Z2941" i="1"/>
  <c r="AA2941" i="1"/>
  <c r="P2942" i="1"/>
  <c r="Q2942" i="1"/>
  <c r="R2942" i="1"/>
  <c r="S2942" i="1"/>
  <c r="T2942" i="1"/>
  <c r="U2942" i="1"/>
  <c r="V2942" i="1"/>
  <c r="W2942" i="1"/>
  <c r="X2942" i="1"/>
  <c r="Y2942" i="1"/>
  <c r="Z2942" i="1"/>
  <c r="AA2942" i="1"/>
  <c r="P2943" i="1"/>
  <c r="Q2943" i="1"/>
  <c r="R2943" i="1"/>
  <c r="S2943" i="1"/>
  <c r="T2943" i="1"/>
  <c r="U2943" i="1"/>
  <c r="V2943" i="1"/>
  <c r="W2943" i="1"/>
  <c r="X2943" i="1"/>
  <c r="Y2943" i="1"/>
  <c r="Z2943" i="1"/>
  <c r="AA2943" i="1"/>
  <c r="P2944" i="1"/>
  <c r="Q2944" i="1"/>
  <c r="R2944" i="1"/>
  <c r="S2944" i="1"/>
  <c r="T2944" i="1"/>
  <c r="U2944" i="1"/>
  <c r="V2944" i="1"/>
  <c r="W2944" i="1"/>
  <c r="X2944" i="1"/>
  <c r="Y2944" i="1"/>
  <c r="Z2944" i="1"/>
  <c r="AA2944" i="1"/>
  <c r="P2945" i="1"/>
  <c r="Q2945" i="1"/>
  <c r="R2945" i="1"/>
  <c r="S2945" i="1"/>
  <c r="T2945" i="1"/>
  <c r="U2945" i="1"/>
  <c r="V2945" i="1"/>
  <c r="W2945" i="1"/>
  <c r="X2945" i="1"/>
  <c r="Y2945" i="1"/>
  <c r="Z2945" i="1"/>
  <c r="AA2945" i="1"/>
  <c r="P2946" i="1"/>
  <c r="Q2946" i="1"/>
  <c r="R2946" i="1"/>
  <c r="S2946" i="1"/>
  <c r="T2946" i="1"/>
  <c r="U2946" i="1"/>
  <c r="V2946" i="1"/>
  <c r="W2946" i="1"/>
  <c r="X2946" i="1"/>
  <c r="Y2946" i="1"/>
  <c r="Z2946" i="1"/>
  <c r="AA2946" i="1"/>
  <c r="P2947" i="1"/>
  <c r="Q2947" i="1"/>
  <c r="R2947" i="1"/>
  <c r="S2947" i="1"/>
  <c r="T2947" i="1"/>
  <c r="U2947" i="1"/>
  <c r="V2947" i="1"/>
  <c r="W2947" i="1"/>
  <c r="X2947" i="1"/>
  <c r="Y2947" i="1"/>
  <c r="Z2947" i="1"/>
  <c r="AA2947" i="1"/>
  <c r="P2948" i="1"/>
  <c r="Q2948" i="1"/>
  <c r="R2948" i="1"/>
  <c r="S2948" i="1"/>
  <c r="T2948" i="1"/>
  <c r="U2948" i="1"/>
  <c r="V2948" i="1"/>
  <c r="W2948" i="1"/>
  <c r="X2948" i="1"/>
  <c r="Y2948" i="1"/>
  <c r="Z2948" i="1"/>
  <c r="AA2948" i="1"/>
  <c r="P2949" i="1"/>
  <c r="Q2949" i="1"/>
  <c r="R2949" i="1"/>
  <c r="S2949" i="1"/>
  <c r="T2949" i="1"/>
  <c r="U2949" i="1"/>
  <c r="V2949" i="1"/>
  <c r="W2949" i="1"/>
  <c r="X2949" i="1"/>
  <c r="Y2949" i="1"/>
  <c r="Z2949" i="1"/>
  <c r="AA2949" i="1"/>
  <c r="P2950" i="1"/>
  <c r="Q2950" i="1"/>
  <c r="R2950" i="1"/>
  <c r="S2950" i="1"/>
  <c r="T2950" i="1"/>
  <c r="U2950" i="1"/>
  <c r="V2950" i="1"/>
  <c r="W2950" i="1"/>
  <c r="X2950" i="1"/>
  <c r="Y2950" i="1"/>
  <c r="Z2950" i="1"/>
  <c r="AA2950" i="1"/>
  <c r="P2951" i="1"/>
  <c r="Q2951" i="1"/>
  <c r="R2951" i="1"/>
  <c r="S2951" i="1"/>
  <c r="T2951" i="1"/>
  <c r="U2951" i="1"/>
  <c r="V2951" i="1"/>
  <c r="W2951" i="1"/>
  <c r="X2951" i="1"/>
  <c r="Y2951" i="1"/>
  <c r="Z2951" i="1"/>
  <c r="AA2951" i="1"/>
  <c r="P2952" i="1"/>
  <c r="Q2952" i="1"/>
  <c r="R2952" i="1"/>
  <c r="S2952" i="1"/>
  <c r="T2952" i="1"/>
  <c r="U2952" i="1"/>
  <c r="V2952" i="1"/>
  <c r="W2952" i="1"/>
  <c r="X2952" i="1"/>
  <c r="Y2952" i="1"/>
  <c r="Z2952" i="1"/>
  <c r="AA2952" i="1"/>
  <c r="P2953" i="1"/>
  <c r="Q2953" i="1"/>
  <c r="R2953" i="1"/>
  <c r="S2953" i="1"/>
  <c r="T2953" i="1"/>
  <c r="U2953" i="1"/>
  <c r="V2953" i="1"/>
  <c r="W2953" i="1"/>
  <c r="X2953" i="1"/>
  <c r="Y2953" i="1"/>
  <c r="Z2953" i="1"/>
  <c r="AA2953" i="1"/>
  <c r="P2954" i="1"/>
  <c r="Q2954" i="1"/>
  <c r="R2954" i="1"/>
  <c r="S2954" i="1"/>
  <c r="T2954" i="1"/>
  <c r="U2954" i="1"/>
  <c r="V2954" i="1"/>
  <c r="W2954" i="1"/>
  <c r="X2954" i="1"/>
  <c r="Y2954" i="1"/>
  <c r="Z2954" i="1"/>
  <c r="AA2954" i="1"/>
  <c r="P2955" i="1"/>
  <c r="Q2955" i="1"/>
  <c r="R2955" i="1"/>
  <c r="S2955" i="1"/>
  <c r="T2955" i="1"/>
  <c r="U2955" i="1"/>
  <c r="V2955" i="1"/>
  <c r="W2955" i="1"/>
  <c r="X2955" i="1"/>
  <c r="Y2955" i="1"/>
  <c r="Z2955" i="1"/>
  <c r="AA2955" i="1"/>
  <c r="P2956" i="1"/>
  <c r="Q2956" i="1"/>
  <c r="R2956" i="1"/>
  <c r="S2956" i="1"/>
  <c r="T2956" i="1"/>
  <c r="U2956" i="1"/>
  <c r="V2956" i="1"/>
  <c r="W2956" i="1"/>
  <c r="X2956" i="1"/>
  <c r="Y2956" i="1"/>
  <c r="Z2956" i="1"/>
  <c r="AA2956" i="1"/>
  <c r="P2957" i="1"/>
  <c r="Q2957" i="1"/>
  <c r="R2957" i="1"/>
  <c r="S2957" i="1"/>
  <c r="T2957" i="1"/>
  <c r="U2957" i="1"/>
  <c r="V2957" i="1"/>
  <c r="W2957" i="1"/>
  <c r="X2957" i="1"/>
  <c r="Y2957" i="1"/>
  <c r="Z2957" i="1"/>
  <c r="AA2957" i="1"/>
  <c r="P2958" i="1"/>
  <c r="Q2958" i="1"/>
  <c r="R2958" i="1"/>
  <c r="S2958" i="1"/>
  <c r="T2958" i="1"/>
  <c r="U2958" i="1"/>
  <c r="V2958" i="1"/>
  <c r="W2958" i="1"/>
  <c r="X2958" i="1"/>
  <c r="Y2958" i="1"/>
  <c r="Z2958" i="1"/>
  <c r="AA2958" i="1"/>
  <c r="P2959" i="1"/>
  <c r="Q2959" i="1"/>
  <c r="R2959" i="1"/>
  <c r="S2959" i="1"/>
  <c r="T2959" i="1"/>
  <c r="U2959" i="1"/>
  <c r="V2959" i="1"/>
  <c r="W2959" i="1"/>
  <c r="X2959" i="1"/>
  <c r="Y2959" i="1"/>
  <c r="Z2959" i="1"/>
  <c r="AA2959" i="1"/>
  <c r="P2960" i="1"/>
  <c r="Q2960" i="1"/>
  <c r="R2960" i="1"/>
  <c r="S2960" i="1"/>
  <c r="T2960" i="1"/>
  <c r="U2960" i="1"/>
  <c r="V2960" i="1"/>
  <c r="W2960" i="1"/>
  <c r="X2960" i="1"/>
  <c r="Y2960" i="1"/>
  <c r="Z2960" i="1"/>
  <c r="AA2960" i="1"/>
  <c r="P2961" i="1"/>
  <c r="Q2961" i="1"/>
  <c r="R2961" i="1"/>
  <c r="S2961" i="1"/>
  <c r="T2961" i="1"/>
  <c r="U2961" i="1"/>
  <c r="V2961" i="1"/>
  <c r="W2961" i="1"/>
  <c r="X2961" i="1"/>
  <c r="Y2961" i="1"/>
  <c r="Z2961" i="1"/>
  <c r="AA2961" i="1"/>
  <c r="P2962" i="1"/>
  <c r="Q2962" i="1"/>
  <c r="R2962" i="1"/>
  <c r="S2962" i="1"/>
  <c r="T2962" i="1"/>
  <c r="U2962" i="1"/>
  <c r="V2962" i="1"/>
  <c r="W2962" i="1"/>
  <c r="X2962" i="1"/>
  <c r="Y2962" i="1"/>
  <c r="Z2962" i="1"/>
  <c r="AA2962" i="1"/>
  <c r="P2963" i="1"/>
  <c r="Q2963" i="1"/>
  <c r="R2963" i="1"/>
  <c r="S2963" i="1"/>
  <c r="T2963" i="1"/>
  <c r="U2963" i="1"/>
  <c r="V2963" i="1"/>
  <c r="W2963" i="1"/>
  <c r="X2963" i="1"/>
  <c r="Y2963" i="1"/>
  <c r="Z2963" i="1"/>
  <c r="AA2963" i="1"/>
  <c r="P2964" i="1"/>
  <c r="Q2964" i="1"/>
  <c r="R2964" i="1"/>
  <c r="S2964" i="1"/>
  <c r="T2964" i="1"/>
  <c r="U2964" i="1"/>
  <c r="V2964" i="1"/>
  <c r="W2964" i="1"/>
  <c r="X2964" i="1"/>
  <c r="Y2964" i="1"/>
  <c r="Z2964" i="1"/>
  <c r="AA2964" i="1"/>
  <c r="P2965" i="1"/>
  <c r="Q2965" i="1"/>
  <c r="R2965" i="1"/>
  <c r="S2965" i="1"/>
  <c r="T2965" i="1"/>
  <c r="U2965" i="1"/>
  <c r="V2965" i="1"/>
  <c r="W2965" i="1"/>
  <c r="X2965" i="1"/>
  <c r="Y2965" i="1"/>
  <c r="Z2965" i="1"/>
  <c r="AA2965" i="1"/>
  <c r="P2966" i="1"/>
  <c r="Q2966" i="1"/>
  <c r="R2966" i="1"/>
  <c r="S2966" i="1"/>
  <c r="T2966" i="1"/>
  <c r="U2966" i="1"/>
  <c r="V2966" i="1"/>
  <c r="W2966" i="1"/>
  <c r="X2966" i="1"/>
  <c r="Y2966" i="1"/>
  <c r="Z2966" i="1"/>
  <c r="AA2966" i="1"/>
  <c r="P2967" i="1"/>
  <c r="Q2967" i="1"/>
  <c r="R2967" i="1"/>
  <c r="S2967" i="1"/>
  <c r="T2967" i="1"/>
  <c r="U2967" i="1"/>
  <c r="V2967" i="1"/>
  <c r="W2967" i="1"/>
  <c r="X2967" i="1"/>
  <c r="Y2967" i="1"/>
  <c r="Z2967" i="1"/>
  <c r="AA2967" i="1"/>
  <c r="P2968" i="1"/>
  <c r="Q2968" i="1"/>
  <c r="R2968" i="1"/>
  <c r="S2968" i="1"/>
  <c r="T2968" i="1"/>
  <c r="U2968" i="1"/>
  <c r="V2968" i="1"/>
  <c r="W2968" i="1"/>
  <c r="X2968" i="1"/>
  <c r="Y2968" i="1"/>
  <c r="Z2968" i="1"/>
  <c r="AA2968" i="1"/>
  <c r="P2969" i="1"/>
  <c r="Q2969" i="1"/>
  <c r="R2969" i="1"/>
  <c r="S2969" i="1"/>
  <c r="T2969" i="1"/>
  <c r="U2969" i="1"/>
  <c r="V2969" i="1"/>
  <c r="W2969" i="1"/>
  <c r="X2969" i="1"/>
  <c r="Y2969" i="1"/>
  <c r="Z2969" i="1"/>
  <c r="AA2969" i="1"/>
  <c r="P2970" i="1"/>
  <c r="Q2970" i="1"/>
  <c r="R2970" i="1"/>
  <c r="S2970" i="1"/>
  <c r="T2970" i="1"/>
  <c r="U2970" i="1"/>
  <c r="V2970" i="1"/>
  <c r="W2970" i="1"/>
  <c r="X2970" i="1"/>
  <c r="Y2970" i="1"/>
  <c r="Z2970" i="1"/>
  <c r="AA2970" i="1"/>
  <c r="P2971" i="1"/>
  <c r="Q2971" i="1"/>
  <c r="R2971" i="1"/>
  <c r="S2971" i="1"/>
  <c r="T2971" i="1"/>
  <c r="U2971" i="1"/>
  <c r="V2971" i="1"/>
  <c r="W2971" i="1"/>
  <c r="X2971" i="1"/>
  <c r="Y2971" i="1"/>
  <c r="Z2971" i="1"/>
  <c r="AA2971" i="1"/>
  <c r="P2972" i="1"/>
  <c r="Q2972" i="1"/>
  <c r="R2972" i="1"/>
  <c r="S2972" i="1"/>
  <c r="T2972" i="1"/>
  <c r="U2972" i="1"/>
  <c r="V2972" i="1"/>
  <c r="W2972" i="1"/>
  <c r="X2972" i="1"/>
  <c r="Y2972" i="1"/>
  <c r="Z2972" i="1"/>
  <c r="AA2972" i="1"/>
  <c r="P2973" i="1"/>
  <c r="Q2973" i="1"/>
  <c r="R2973" i="1"/>
  <c r="S2973" i="1"/>
  <c r="T2973" i="1"/>
  <c r="U2973" i="1"/>
  <c r="V2973" i="1"/>
  <c r="W2973" i="1"/>
  <c r="X2973" i="1"/>
  <c r="Y2973" i="1"/>
  <c r="Z2973" i="1"/>
  <c r="AA2973" i="1"/>
  <c r="P2974" i="1"/>
  <c r="Q2974" i="1"/>
  <c r="R2974" i="1"/>
  <c r="S2974" i="1"/>
  <c r="T2974" i="1"/>
  <c r="U2974" i="1"/>
  <c r="V2974" i="1"/>
  <c r="W2974" i="1"/>
  <c r="X2974" i="1"/>
  <c r="Y2974" i="1"/>
  <c r="Z2974" i="1"/>
  <c r="AA2974" i="1"/>
  <c r="P2975" i="1"/>
  <c r="Q2975" i="1"/>
  <c r="R2975" i="1"/>
  <c r="S2975" i="1"/>
  <c r="T2975" i="1"/>
  <c r="U2975" i="1"/>
  <c r="V2975" i="1"/>
  <c r="W2975" i="1"/>
  <c r="X2975" i="1"/>
  <c r="Y2975" i="1"/>
  <c r="Z2975" i="1"/>
  <c r="AA2975" i="1"/>
  <c r="P2976" i="1"/>
  <c r="Q2976" i="1"/>
  <c r="R2976" i="1"/>
  <c r="S2976" i="1"/>
  <c r="T2976" i="1"/>
  <c r="U2976" i="1"/>
  <c r="V2976" i="1"/>
  <c r="W2976" i="1"/>
  <c r="X2976" i="1"/>
  <c r="Y2976" i="1"/>
  <c r="Z2976" i="1"/>
  <c r="AA2976" i="1"/>
  <c r="P2977" i="1"/>
  <c r="Q2977" i="1"/>
  <c r="R2977" i="1"/>
  <c r="S2977" i="1"/>
  <c r="T2977" i="1"/>
  <c r="U2977" i="1"/>
  <c r="V2977" i="1"/>
  <c r="W2977" i="1"/>
  <c r="X2977" i="1"/>
  <c r="Y2977" i="1"/>
  <c r="Z2977" i="1"/>
  <c r="AA2977" i="1"/>
  <c r="P2978" i="1"/>
  <c r="Q2978" i="1"/>
  <c r="R2978" i="1"/>
  <c r="S2978" i="1"/>
  <c r="T2978" i="1"/>
  <c r="U2978" i="1"/>
  <c r="V2978" i="1"/>
  <c r="W2978" i="1"/>
  <c r="X2978" i="1"/>
  <c r="Y2978" i="1"/>
  <c r="Z2978" i="1"/>
  <c r="AA2978" i="1"/>
  <c r="P2979" i="1"/>
  <c r="Q2979" i="1"/>
  <c r="R2979" i="1"/>
  <c r="S2979" i="1"/>
  <c r="T2979" i="1"/>
  <c r="U2979" i="1"/>
  <c r="V2979" i="1"/>
  <c r="W2979" i="1"/>
  <c r="X2979" i="1"/>
  <c r="Y2979" i="1"/>
  <c r="Z2979" i="1"/>
  <c r="AA2979" i="1"/>
  <c r="P2980" i="1"/>
  <c r="Q2980" i="1"/>
  <c r="R2980" i="1"/>
  <c r="S2980" i="1"/>
  <c r="T2980" i="1"/>
  <c r="U2980" i="1"/>
  <c r="V2980" i="1"/>
  <c r="W2980" i="1"/>
  <c r="X2980" i="1"/>
  <c r="Y2980" i="1"/>
  <c r="Z2980" i="1"/>
  <c r="AA2980" i="1"/>
  <c r="P2981" i="1"/>
  <c r="Q2981" i="1"/>
  <c r="R2981" i="1"/>
  <c r="S2981" i="1"/>
  <c r="T2981" i="1"/>
  <c r="U2981" i="1"/>
  <c r="V2981" i="1"/>
  <c r="W2981" i="1"/>
  <c r="X2981" i="1"/>
  <c r="Y2981" i="1"/>
  <c r="Z2981" i="1"/>
  <c r="AA2981" i="1"/>
  <c r="P2982" i="1"/>
  <c r="Q2982" i="1"/>
  <c r="R2982" i="1"/>
  <c r="S2982" i="1"/>
  <c r="T2982" i="1"/>
  <c r="U2982" i="1"/>
  <c r="V2982" i="1"/>
  <c r="W2982" i="1"/>
  <c r="X2982" i="1"/>
  <c r="Y2982" i="1"/>
  <c r="Z2982" i="1"/>
  <c r="AA2982" i="1"/>
  <c r="P2983" i="1"/>
  <c r="Q2983" i="1"/>
  <c r="R2983" i="1"/>
  <c r="S2983" i="1"/>
  <c r="T2983" i="1"/>
  <c r="U2983" i="1"/>
  <c r="V2983" i="1"/>
  <c r="W2983" i="1"/>
  <c r="X2983" i="1"/>
  <c r="Y2983" i="1"/>
  <c r="Z2983" i="1"/>
  <c r="AA2983" i="1"/>
  <c r="P2984" i="1"/>
  <c r="Q2984" i="1"/>
  <c r="R2984" i="1"/>
  <c r="S2984" i="1"/>
  <c r="T2984" i="1"/>
  <c r="U2984" i="1"/>
  <c r="V2984" i="1"/>
  <c r="W2984" i="1"/>
  <c r="X2984" i="1"/>
  <c r="Y2984" i="1"/>
  <c r="Z2984" i="1"/>
  <c r="AA2984" i="1"/>
  <c r="P2985" i="1"/>
  <c r="Q2985" i="1"/>
  <c r="R2985" i="1"/>
  <c r="S2985" i="1"/>
  <c r="T2985" i="1"/>
  <c r="U2985" i="1"/>
  <c r="V2985" i="1"/>
  <c r="W2985" i="1"/>
  <c r="X2985" i="1"/>
  <c r="Y2985" i="1"/>
  <c r="Z2985" i="1"/>
  <c r="AA2985" i="1"/>
  <c r="P2986" i="1"/>
  <c r="Q2986" i="1"/>
  <c r="R2986" i="1"/>
  <c r="S2986" i="1"/>
  <c r="T2986" i="1"/>
  <c r="U2986" i="1"/>
  <c r="V2986" i="1"/>
  <c r="W2986" i="1"/>
  <c r="X2986" i="1"/>
  <c r="Y2986" i="1"/>
  <c r="Z2986" i="1"/>
  <c r="AA2986" i="1"/>
  <c r="P2987" i="1"/>
  <c r="Q2987" i="1"/>
  <c r="R2987" i="1"/>
  <c r="S2987" i="1"/>
  <c r="T2987" i="1"/>
  <c r="U2987" i="1"/>
  <c r="V2987" i="1"/>
  <c r="W2987" i="1"/>
  <c r="X2987" i="1"/>
  <c r="Y2987" i="1"/>
  <c r="Z2987" i="1"/>
  <c r="AA2987" i="1"/>
  <c r="P2988" i="1"/>
  <c r="Q2988" i="1"/>
  <c r="R2988" i="1"/>
  <c r="S2988" i="1"/>
  <c r="T2988" i="1"/>
  <c r="U2988" i="1"/>
  <c r="V2988" i="1"/>
  <c r="W2988" i="1"/>
  <c r="X2988" i="1"/>
  <c r="Y2988" i="1"/>
  <c r="Z2988" i="1"/>
  <c r="AA2988" i="1"/>
  <c r="P2989" i="1"/>
  <c r="Q2989" i="1"/>
  <c r="R2989" i="1"/>
  <c r="S2989" i="1"/>
  <c r="T2989" i="1"/>
  <c r="U2989" i="1"/>
  <c r="V2989" i="1"/>
  <c r="W2989" i="1"/>
  <c r="X2989" i="1"/>
  <c r="Y2989" i="1"/>
  <c r="Z2989" i="1"/>
  <c r="AA2989" i="1"/>
  <c r="P2990" i="1"/>
  <c r="Q2990" i="1"/>
  <c r="R2990" i="1"/>
  <c r="S2990" i="1"/>
  <c r="T2990" i="1"/>
  <c r="U2990" i="1"/>
  <c r="V2990" i="1"/>
  <c r="W2990" i="1"/>
  <c r="X2990" i="1"/>
  <c r="Y2990" i="1"/>
  <c r="Z2990" i="1"/>
  <c r="AA2990" i="1"/>
  <c r="P2991" i="1"/>
  <c r="Q2991" i="1"/>
  <c r="R2991" i="1"/>
  <c r="S2991" i="1"/>
  <c r="T2991" i="1"/>
  <c r="U2991" i="1"/>
  <c r="V2991" i="1"/>
  <c r="W2991" i="1"/>
  <c r="X2991" i="1"/>
  <c r="Y2991" i="1"/>
  <c r="Z2991" i="1"/>
  <c r="AA2991" i="1"/>
  <c r="P2992" i="1"/>
  <c r="Q2992" i="1"/>
  <c r="R2992" i="1"/>
  <c r="S2992" i="1"/>
  <c r="T2992" i="1"/>
  <c r="U2992" i="1"/>
  <c r="V2992" i="1"/>
  <c r="W2992" i="1"/>
  <c r="X2992" i="1"/>
  <c r="Y2992" i="1"/>
  <c r="Z2992" i="1"/>
  <c r="AA2992" i="1"/>
  <c r="P2993" i="1"/>
  <c r="Q2993" i="1"/>
  <c r="R2993" i="1"/>
  <c r="S2993" i="1"/>
  <c r="T2993" i="1"/>
  <c r="U2993" i="1"/>
  <c r="V2993" i="1"/>
  <c r="W2993" i="1"/>
  <c r="X2993" i="1"/>
  <c r="Y2993" i="1"/>
  <c r="Z2993" i="1"/>
  <c r="AA2993" i="1"/>
  <c r="P2994" i="1"/>
  <c r="Q2994" i="1"/>
  <c r="R2994" i="1"/>
  <c r="S2994" i="1"/>
  <c r="T2994" i="1"/>
  <c r="U2994" i="1"/>
  <c r="V2994" i="1"/>
  <c r="W2994" i="1"/>
  <c r="X2994" i="1"/>
  <c r="Y2994" i="1"/>
  <c r="Z2994" i="1"/>
  <c r="AA2994" i="1"/>
  <c r="P2995" i="1"/>
  <c r="Q2995" i="1"/>
  <c r="R2995" i="1"/>
  <c r="S2995" i="1"/>
  <c r="T2995" i="1"/>
  <c r="U2995" i="1"/>
  <c r="V2995" i="1"/>
  <c r="W2995" i="1"/>
  <c r="X2995" i="1"/>
  <c r="Y2995" i="1"/>
  <c r="Z2995" i="1"/>
  <c r="AA2995" i="1"/>
  <c r="P2996" i="1"/>
  <c r="Q2996" i="1"/>
  <c r="R2996" i="1"/>
  <c r="S2996" i="1"/>
  <c r="T2996" i="1"/>
  <c r="U2996" i="1"/>
  <c r="V2996" i="1"/>
  <c r="W2996" i="1"/>
  <c r="X2996" i="1"/>
  <c r="Y2996" i="1"/>
  <c r="Z2996" i="1"/>
  <c r="AA2996" i="1"/>
  <c r="P2997" i="1"/>
  <c r="Q2997" i="1"/>
  <c r="R2997" i="1"/>
  <c r="S2997" i="1"/>
  <c r="T2997" i="1"/>
  <c r="U2997" i="1"/>
  <c r="V2997" i="1"/>
  <c r="W2997" i="1"/>
  <c r="X2997" i="1"/>
  <c r="Y2997" i="1"/>
  <c r="Z2997" i="1"/>
  <c r="AA2997" i="1"/>
  <c r="P2998" i="1"/>
  <c r="Q2998" i="1"/>
  <c r="R2998" i="1"/>
  <c r="S2998" i="1"/>
  <c r="T2998" i="1"/>
  <c r="U2998" i="1"/>
  <c r="V2998" i="1"/>
  <c r="W2998" i="1"/>
  <c r="X2998" i="1"/>
  <c r="Y2998" i="1"/>
  <c r="Z2998" i="1"/>
  <c r="AA2998" i="1"/>
  <c r="P2999" i="1"/>
  <c r="Q2999" i="1"/>
  <c r="R2999" i="1"/>
  <c r="S2999" i="1"/>
  <c r="T2999" i="1"/>
  <c r="U2999" i="1"/>
  <c r="V2999" i="1"/>
  <c r="W2999" i="1"/>
  <c r="X2999" i="1"/>
  <c r="Y2999" i="1"/>
  <c r="Z2999" i="1"/>
  <c r="AA2999" i="1"/>
  <c r="P720" i="15"/>
  <c r="Q720" i="15"/>
  <c r="R720" i="15"/>
  <c r="S720" i="15"/>
  <c r="T720" i="15"/>
  <c r="U720" i="15"/>
  <c r="V720" i="15"/>
  <c r="W720" i="15"/>
  <c r="X720" i="15"/>
  <c r="Y720" i="15"/>
  <c r="Z720" i="15"/>
  <c r="AA720" i="15"/>
  <c r="P646" i="15"/>
  <c r="Q646" i="15"/>
  <c r="R646" i="15"/>
  <c r="S646" i="15"/>
  <c r="T646" i="15"/>
  <c r="U646" i="15"/>
  <c r="V646" i="15"/>
  <c r="W646" i="15"/>
  <c r="X646" i="15"/>
  <c r="Y646" i="15"/>
  <c r="Z646" i="15"/>
  <c r="AA646" i="15"/>
  <c r="AA487" i="15"/>
  <c r="AA488" i="15"/>
  <c r="AA489" i="15"/>
  <c r="AA468" i="15"/>
  <c r="AA469" i="15"/>
  <c r="AA470" i="15"/>
  <c r="Z468" i="15"/>
  <c r="Z469" i="15"/>
  <c r="Z470" i="15"/>
  <c r="Y468" i="15"/>
  <c r="Y469" i="15"/>
  <c r="Y470" i="15"/>
  <c r="X468" i="15"/>
  <c r="X469" i="15"/>
  <c r="X470" i="15"/>
  <c r="X471" i="15"/>
  <c r="X472" i="15"/>
  <c r="W468" i="15"/>
  <c r="W469" i="15"/>
  <c r="W470" i="15"/>
  <c r="W471" i="15"/>
  <c r="V468" i="15"/>
  <c r="V469" i="15"/>
  <c r="V470" i="15"/>
  <c r="V471" i="15"/>
  <c r="U468" i="15"/>
  <c r="U469" i="15"/>
  <c r="U470" i="15"/>
  <c r="U471" i="15"/>
  <c r="U472" i="15"/>
  <c r="T468" i="15"/>
  <c r="T469" i="15"/>
  <c r="T470" i="15"/>
  <c r="T471" i="15"/>
  <c r="T472" i="15"/>
  <c r="S468" i="15"/>
  <c r="S469" i="15"/>
  <c r="S470" i="15"/>
  <c r="S471" i="15"/>
  <c r="R468" i="15"/>
  <c r="R469" i="15"/>
  <c r="R470" i="15"/>
  <c r="R471" i="15"/>
  <c r="Q468" i="15"/>
  <c r="Q469" i="15"/>
  <c r="Q470" i="15"/>
  <c r="Q471" i="15"/>
  <c r="P468" i="15"/>
  <c r="P469" i="15"/>
  <c r="AA15" i="6"/>
  <c r="AC15" i="6" s="1"/>
  <c r="N720" i="15"/>
  <c r="H37" i="13"/>
  <c r="G37" i="13"/>
  <c r="H37" i="11"/>
  <c r="G37" i="11"/>
  <c r="H37" i="18"/>
  <c r="G37" i="18"/>
  <c r="H37" i="12"/>
  <c r="G37" i="12"/>
  <c r="H37" i="20"/>
  <c r="G37" i="20"/>
  <c r="H37" i="14"/>
  <c r="G37" i="14"/>
  <c r="H38" i="14" s="1"/>
  <c r="H37" i="10"/>
  <c r="G37" i="10"/>
  <c r="H37" i="9"/>
  <c r="G37" i="9"/>
  <c r="H37" i="8"/>
  <c r="G37" i="8"/>
  <c r="H37" i="7"/>
  <c r="G37" i="7"/>
  <c r="H37" i="6"/>
  <c r="G37" i="6"/>
  <c r="H37" i="5"/>
  <c r="G37" i="5"/>
  <c r="X37" i="14"/>
  <c r="W37" i="14"/>
  <c r="V37" i="14"/>
  <c r="U37" i="14"/>
  <c r="T37" i="14"/>
  <c r="S37" i="14"/>
  <c r="R37" i="14"/>
  <c r="Q37" i="14"/>
  <c r="P37" i="14"/>
  <c r="O37" i="14"/>
  <c r="N37" i="14"/>
  <c r="M37" i="14"/>
  <c r="L37" i="14"/>
  <c r="K37" i="14"/>
  <c r="J37" i="14"/>
  <c r="I37" i="14"/>
  <c r="F37" i="14"/>
  <c r="X37" i="20"/>
  <c r="W37" i="20"/>
  <c r="V37" i="20"/>
  <c r="U37" i="20"/>
  <c r="T37" i="20"/>
  <c r="S37" i="20"/>
  <c r="R37" i="20"/>
  <c r="Q37" i="20"/>
  <c r="P37" i="20"/>
  <c r="O37" i="20"/>
  <c r="N37" i="20"/>
  <c r="M37" i="20"/>
  <c r="L37" i="20"/>
  <c r="K37" i="20"/>
  <c r="J37" i="20"/>
  <c r="I37" i="20"/>
  <c r="F37" i="20"/>
  <c r="X37" i="12"/>
  <c r="W37" i="12"/>
  <c r="V37" i="12"/>
  <c r="U37" i="12"/>
  <c r="T37" i="12"/>
  <c r="S37" i="12"/>
  <c r="R37" i="12"/>
  <c r="Q37" i="12"/>
  <c r="P37" i="12"/>
  <c r="O37" i="12"/>
  <c r="N37" i="12"/>
  <c r="M37" i="12"/>
  <c r="L37" i="12"/>
  <c r="K37" i="12"/>
  <c r="J37" i="12"/>
  <c r="I37" i="12"/>
  <c r="F37" i="12"/>
  <c r="X37" i="18"/>
  <c r="W37" i="18"/>
  <c r="V37" i="18"/>
  <c r="U37" i="18"/>
  <c r="T37" i="18"/>
  <c r="S37" i="18"/>
  <c r="R37" i="18"/>
  <c r="Q37" i="18"/>
  <c r="P37" i="18"/>
  <c r="O37" i="18"/>
  <c r="N37" i="18"/>
  <c r="M37" i="18"/>
  <c r="L37" i="18"/>
  <c r="K37" i="18"/>
  <c r="J37" i="18"/>
  <c r="I37" i="18"/>
  <c r="F37" i="18"/>
  <c r="X37" i="11"/>
  <c r="W37" i="11"/>
  <c r="V37" i="11"/>
  <c r="U37" i="11"/>
  <c r="T37" i="11"/>
  <c r="S37" i="11"/>
  <c r="R37" i="11"/>
  <c r="Q37" i="11"/>
  <c r="P37" i="11"/>
  <c r="O37" i="11"/>
  <c r="N37" i="11"/>
  <c r="M37" i="11"/>
  <c r="L37" i="11"/>
  <c r="K37" i="11"/>
  <c r="J37" i="11"/>
  <c r="I37" i="11"/>
  <c r="F37" i="11"/>
  <c r="X37" i="13"/>
  <c r="W37" i="13"/>
  <c r="V37" i="13"/>
  <c r="U37" i="13"/>
  <c r="T37" i="13"/>
  <c r="S37" i="13"/>
  <c r="R37" i="13"/>
  <c r="Q37" i="13"/>
  <c r="P37" i="13"/>
  <c r="O37" i="13"/>
  <c r="N37" i="13"/>
  <c r="M37" i="13"/>
  <c r="L37" i="13"/>
  <c r="K37" i="13"/>
  <c r="J37" i="13"/>
  <c r="I37" i="13"/>
  <c r="F37" i="13"/>
  <c r="X37" i="10"/>
  <c r="W37" i="10"/>
  <c r="V37" i="10"/>
  <c r="U37" i="10"/>
  <c r="T37" i="10"/>
  <c r="S37" i="10"/>
  <c r="R37" i="10"/>
  <c r="Q37" i="10"/>
  <c r="P37" i="10"/>
  <c r="O37" i="10"/>
  <c r="N37" i="10"/>
  <c r="M37" i="10"/>
  <c r="L37" i="10"/>
  <c r="K37" i="10"/>
  <c r="J37" i="10"/>
  <c r="I37" i="10"/>
  <c r="F37" i="10"/>
  <c r="X37" i="9"/>
  <c r="W37" i="9"/>
  <c r="V37" i="9"/>
  <c r="U37" i="9"/>
  <c r="T37" i="9"/>
  <c r="S37" i="9"/>
  <c r="R37" i="9"/>
  <c r="Q37" i="9"/>
  <c r="P37" i="9"/>
  <c r="O37" i="9"/>
  <c r="N37" i="9"/>
  <c r="M37" i="9"/>
  <c r="L37" i="9"/>
  <c r="K37" i="9"/>
  <c r="J37" i="9"/>
  <c r="I37" i="9"/>
  <c r="F37" i="9"/>
  <c r="X37" i="8"/>
  <c r="W37" i="8"/>
  <c r="V37" i="8"/>
  <c r="U37" i="8"/>
  <c r="T37" i="8"/>
  <c r="S37" i="8"/>
  <c r="R37" i="8"/>
  <c r="Q37" i="8"/>
  <c r="P37" i="8"/>
  <c r="O37" i="8"/>
  <c r="N37" i="8"/>
  <c r="M37" i="8"/>
  <c r="L37" i="8"/>
  <c r="K37" i="8"/>
  <c r="J37" i="8"/>
  <c r="I37" i="8"/>
  <c r="F37" i="8"/>
  <c r="X37" i="7"/>
  <c r="W37" i="7"/>
  <c r="V37" i="7"/>
  <c r="U37" i="7"/>
  <c r="T37" i="7"/>
  <c r="S37" i="7"/>
  <c r="R37" i="7"/>
  <c r="Q37" i="7"/>
  <c r="P37" i="7"/>
  <c r="O37" i="7"/>
  <c r="N37" i="7"/>
  <c r="M37" i="7"/>
  <c r="L37" i="7"/>
  <c r="K37" i="7"/>
  <c r="J37" i="7"/>
  <c r="I37" i="7"/>
  <c r="F37" i="7"/>
  <c r="X37" i="6"/>
  <c r="W37" i="6"/>
  <c r="V37" i="6"/>
  <c r="U37" i="6"/>
  <c r="T37" i="6"/>
  <c r="S37" i="6"/>
  <c r="R37" i="6"/>
  <c r="Q37" i="6"/>
  <c r="P37" i="6"/>
  <c r="O37" i="6"/>
  <c r="N37" i="6"/>
  <c r="M37" i="6"/>
  <c r="L37" i="6"/>
  <c r="K37" i="6"/>
  <c r="J37" i="6"/>
  <c r="I37" i="6"/>
  <c r="F37" i="6"/>
  <c r="X37" i="5"/>
  <c r="W37" i="5"/>
  <c r="V37" i="5"/>
  <c r="U37" i="5"/>
  <c r="T37" i="5"/>
  <c r="S37" i="5"/>
  <c r="R37" i="5"/>
  <c r="Q37" i="5"/>
  <c r="P37" i="5"/>
  <c r="O37" i="5"/>
  <c r="N37" i="5"/>
  <c r="M37" i="5"/>
  <c r="L37" i="5"/>
  <c r="K37" i="5"/>
  <c r="J37" i="5"/>
  <c r="I37" i="5"/>
  <c r="F37" i="5"/>
  <c r="Q6" i="16"/>
  <c r="Q5" i="16"/>
  <c r="N646" i="15"/>
  <c r="N9" i="19"/>
  <c r="N8" i="19"/>
  <c r="AD31" i="12"/>
  <c r="AD30" i="12"/>
  <c r="AD29" i="12"/>
  <c r="AD28" i="12"/>
  <c r="AD27" i="12"/>
  <c r="AD26" i="12"/>
  <c r="AD25" i="12"/>
  <c r="AD24" i="12"/>
  <c r="AD23" i="12"/>
  <c r="AD22" i="12"/>
  <c r="AD21" i="12"/>
  <c r="AD20" i="12"/>
  <c r="AD19" i="12"/>
  <c r="AD18" i="12"/>
  <c r="AD17" i="12"/>
  <c r="AD16" i="12"/>
  <c r="AD15" i="12"/>
  <c r="AD14" i="12"/>
  <c r="AD9" i="12"/>
  <c r="AD8" i="12"/>
  <c r="AC15" i="17"/>
  <c r="AC14" i="17"/>
  <c r="AC13" i="17"/>
  <c r="AC12" i="17"/>
  <c r="AC11" i="17"/>
  <c r="AC10" i="17"/>
  <c r="AC9" i="17"/>
  <c r="AC8" i="17"/>
  <c r="AC7" i="17"/>
  <c r="AC6" i="17"/>
  <c r="AC5" i="17"/>
  <c r="AC4" i="17"/>
  <c r="J15" i="21"/>
  <c r="E10" i="21"/>
  <c r="E9" i="21"/>
  <c r="T6" i="16"/>
  <c r="T5" i="16"/>
  <c r="P9" i="19"/>
  <c r="P8" i="19"/>
  <c r="L28" i="19"/>
  <c r="O28" i="19" s="1"/>
  <c r="L26" i="19"/>
  <c r="O26" i="19" s="1"/>
  <c r="L25" i="19"/>
  <c r="O25" i="19" s="1"/>
  <c r="L24" i="19"/>
  <c r="L23" i="19"/>
  <c r="O23" i="19" s="1"/>
  <c r="L22" i="19"/>
  <c r="L21" i="19"/>
  <c r="L20" i="19"/>
  <c r="O20" i="19" s="1"/>
  <c r="L19" i="19"/>
  <c r="O19" i="19" s="1"/>
  <c r="L18" i="19"/>
  <c r="O18" i="19" s="1"/>
  <c r="L17" i="19"/>
  <c r="O17" i="19" s="1"/>
  <c r="AA31" i="14"/>
  <c r="AC31" i="14" s="1"/>
  <c r="AA30" i="14"/>
  <c r="AC30" i="14" s="1"/>
  <c r="AA29" i="14"/>
  <c r="AC29" i="14" s="1"/>
  <c r="AA28" i="14"/>
  <c r="AC28" i="14" s="1"/>
  <c r="AA27" i="14"/>
  <c r="AC27" i="14" s="1"/>
  <c r="AA26" i="14"/>
  <c r="AC26" i="14" s="1"/>
  <c r="AA25" i="14"/>
  <c r="AC25" i="14" s="1"/>
  <c r="AA24" i="14"/>
  <c r="AC24" i="14" s="1"/>
  <c r="AA23" i="14"/>
  <c r="AC23" i="14" s="1"/>
  <c r="AA22" i="14"/>
  <c r="AC22" i="14" s="1"/>
  <c r="AA21" i="14"/>
  <c r="AC21" i="14" s="1"/>
  <c r="AA20" i="14"/>
  <c r="AC20" i="14" s="1"/>
  <c r="AA19" i="14"/>
  <c r="AC19" i="14" s="1"/>
  <c r="AA18" i="14"/>
  <c r="AC18" i="14" s="1"/>
  <c r="AA17" i="14"/>
  <c r="AC17" i="14" s="1"/>
  <c r="AA16" i="14"/>
  <c r="AC16" i="14" s="1"/>
  <c r="AA15" i="14"/>
  <c r="AC15" i="14" s="1"/>
  <c r="AA9" i="14"/>
  <c r="AC9" i="14" s="1"/>
  <c r="AA8" i="14"/>
  <c r="AC8" i="14" s="1"/>
  <c r="AA31" i="20"/>
  <c r="AC31" i="20" s="1"/>
  <c r="AA30" i="20"/>
  <c r="AC30" i="20" s="1"/>
  <c r="AA29" i="20"/>
  <c r="AC29" i="20" s="1"/>
  <c r="AA28" i="20"/>
  <c r="AC28" i="20" s="1"/>
  <c r="AA27" i="20"/>
  <c r="AC27" i="20" s="1"/>
  <c r="AA26" i="20"/>
  <c r="AC26" i="20" s="1"/>
  <c r="AA25" i="20"/>
  <c r="AC25" i="20" s="1"/>
  <c r="AA24" i="20"/>
  <c r="AC24" i="20" s="1"/>
  <c r="AA23" i="20"/>
  <c r="AC23" i="20" s="1"/>
  <c r="AA22" i="20"/>
  <c r="AC22" i="20" s="1"/>
  <c r="AA21" i="20"/>
  <c r="AC21" i="20" s="1"/>
  <c r="AA20" i="20"/>
  <c r="AC20" i="20" s="1"/>
  <c r="AA19" i="20"/>
  <c r="AC19" i="20" s="1"/>
  <c r="AA18" i="20"/>
  <c r="AC18" i="20" s="1"/>
  <c r="AA17" i="20"/>
  <c r="AC17" i="20" s="1"/>
  <c r="AA16" i="20"/>
  <c r="AC16" i="20" s="1"/>
  <c r="AA15" i="20"/>
  <c r="AC15" i="20" s="1"/>
  <c r="AA9" i="20"/>
  <c r="AC9" i="20" s="1"/>
  <c r="AA8" i="20"/>
  <c r="AC8" i="20" s="1"/>
  <c r="AA31" i="12"/>
  <c r="AC31" i="12" s="1"/>
  <c r="AA30" i="12"/>
  <c r="AC30" i="12" s="1"/>
  <c r="AA29" i="12"/>
  <c r="AC29" i="12" s="1"/>
  <c r="AA28" i="12"/>
  <c r="AC28" i="12" s="1"/>
  <c r="AA27" i="12"/>
  <c r="AC27" i="12" s="1"/>
  <c r="AA26" i="12"/>
  <c r="AC26" i="12" s="1"/>
  <c r="AA25" i="12"/>
  <c r="AC25" i="12" s="1"/>
  <c r="AA24" i="12"/>
  <c r="AC24" i="12" s="1"/>
  <c r="AA23" i="12"/>
  <c r="AC23" i="12" s="1"/>
  <c r="AA22" i="12"/>
  <c r="AC22" i="12" s="1"/>
  <c r="AA21" i="12"/>
  <c r="AC21" i="12" s="1"/>
  <c r="AA20" i="12"/>
  <c r="AC20" i="12" s="1"/>
  <c r="AA19" i="12"/>
  <c r="AC19" i="12" s="1"/>
  <c r="AA18" i="12"/>
  <c r="AC18" i="12" s="1"/>
  <c r="AA17" i="12"/>
  <c r="AC17" i="12" s="1"/>
  <c r="AA16" i="12"/>
  <c r="AC16" i="12" s="1"/>
  <c r="AA15" i="12"/>
  <c r="AC15" i="12" s="1"/>
  <c r="AA9" i="12"/>
  <c r="AC9" i="12" s="1"/>
  <c r="AA8" i="12"/>
  <c r="AC8" i="12" s="1"/>
  <c r="AA31" i="18"/>
  <c r="AC31" i="18" s="1"/>
  <c r="AA30" i="18"/>
  <c r="AC30" i="18" s="1"/>
  <c r="AA29" i="18"/>
  <c r="AC29" i="18" s="1"/>
  <c r="AA28" i="18"/>
  <c r="AC28" i="18" s="1"/>
  <c r="AA27" i="18"/>
  <c r="AC27" i="18" s="1"/>
  <c r="AA26" i="18"/>
  <c r="AC26" i="18" s="1"/>
  <c r="AA25" i="18"/>
  <c r="AC25" i="18" s="1"/>
  <c r="AA24" i="18"/>
  <c r="AC24" i="18" s="1"/>
  <c r="AA23" i="18"/>
  <c r="AC23" i="18" s="1"/>
  <c r="AA22" i="18"/>
  <c r="AC22" i="18" s="1"/>
  <c r="AA21" i="18"/>
  <c r="AC21" i="18" s="1"/>
  <c r="AA20" i="18"/>
  <c r="AC20" i="18" s="1"/>
  <c r="AA19" i="18"/>
  <c r="AC19" i="18" s="1"/>
  <c r="AA18" i="18"/>
  <c r="AC18" i="18" s="1"/>
  <c r="AA17" i="18"/>
  <c r="AC17" i="18" s="1"/>
  <c r="AA16" i="18"/>
  <c r="AC16" i="18" s="1"/>
  <c r="AA15" i="18"/>
  <c r="AC15" i="18" s="1"/>
  <c r="AA9" i="18"/>
  <c r="AC9" i="18" s="1"/>
  <c r="AA8" i="18"/>
  <c r="AA31" i="11"/>
  <c r="AC31" i="11" s="1"/>
  <c r="AA30" i="11"/>
  <c r="AC30" i="11" s="1"/>
  <c r="AA29" i="11"/>
  <c r="AC29" i="11" s="1"/>
  <c r="AA28" i="11"/>
  <c r="AC28" i="11" s="1"/>
  <c r="AA27" i="11"/>
  <c r="AC27" i="11" s="1"/>
  <c r="AA26" i="11"/>
  <c r="AC26" i="11" s="1"/>
  <c r="AA25" i="11"/>
  <c r="AC25" i="11" s="1"/>
  <c r="AA24" i="11"/>
  <c r="AC24" i="11" s="1"/>
  <c r="AA23" i="11"/>
  <c r="AC23" i="11" s="1"/>
  <c r="AA22" i="11"/>
  <c r="AC22" i="11" s="1"/>
  <c r="AA21" i="11"/>
  <c r="AC21" i="11" s="1"/>
  <c r="AA20" i="11"/>
  <c r="AC20" i="11" s="1"/>
  <c r="AA19" i="11"/>
  <c r="AC19" i="11" s="1"/>
  <c r="AA18" i="11"/>
  <c r="AC18" i="11" s="1"/>
  <c r="AA17" i="11"/>
  <c r="AC17" i="11" s="1"/>
  <c r="AA16" i="11"/>
  <c r="AC16" i="11" s="1"/>
  <c r="AA15" i="11"/>
  <c r="AC15" i="11" s="1"/>
  <c r="AA9" i="11"/>
  <c r="AC9" i="11" s="1"/>
  <c r="AA8" i="11"/>
  <c r="AC8" i="11" s="1"/>
  <c r="AA31" i="13"/>
  <c r="AC31" i="13" s="1"/>
  <c r="AA30" i="13"/>
  <c r="AC30" i="13" s="1"/>
  <c r="AA29" i="13"/>
  <c r="AC29" i="13" s="1"/>
  <c r="AA28" i="13"/>
  <c r="AC28" i="13" s="1"/>
  <c r="AA27" i="13"/>
  <c r="AC27" i="13" s="1"/>
  <c r="AA26" i="13"/>
  <c r="AC26" i="13" s="1"/>
  <c r="AA25" i="13"/>
  <c r="AC25" i="13" s="1"/>
  <c r="AA24" i="13"/>
  <c r="AC24" i="13" s="1"/>
  <c r="AA23" i="13"/>
  <c r="AC23" i="13" s="1"/>
  <c r="AA22" i="13"/>
  <c r="AC22" i="13" s="1"/>
  <c r="AA21" i="13"/>
  <c r="AC21" i="13" s="1"/>
  <c r="AA20" i="13"/>
  <c r="AC20" i="13" s="1"/>
  <c r="AA19" i="13"/>
  <c r="AC19" i="13" s="1"/>
  <c r="AA18" i="13"/>
  <c r="AC18" i="13" s="1"/>
  <c r="AA17" i="13"/>
  <c r="AC17" i="13" s="1"/>
  <c r="AA16" i="13"/>
  <c r="AC16" i="13" s="1"/>
  <c r="AA15" i="13"/>
  <c r="AC15" i="13" s="1"/>
  <c r="AA9" i="13"/>
  <c r="AC9" i="13" s="1"/>
  <c r="AA8" i="13"/>
  <c r="AC8" i="13" s="1"/>
  <c r="AA31" i="10"/>
  <c r="AC31" i="10" s="1"/>
  <c r="AA30" i="10"/>
  <c r="AC30" i="10" s="1"/>
  <c r="AA29" i="10"/>
  <c r="AC29" i="10" s="1"/>
  <c r="AA28" i="10"/>
  <c r="AC28" i="10" s="1"/>
  <c r="AA27" i="10"/>
  <c r="AC27" i="10" s="1"/>
  <c r="AA26" i="10"/>
  <c r="AC26" i="10" s="1"/>
  <c r="AA25" i="10"/>
  <c r="AC25" i="10" s="1"/>
  <c r="AA24" i="10"/>
  <c r="AC24" i="10" s="1"/>
  <c r="AA23" i="10"/>
  <c r="AC23" i="10" s="1"/>
  <c r="AA22" i="10"/>
  <c r="AC22" i="10" s="1"/>
  <c r="AA21" i="10"/>
  <c r="AC21" i="10" s="1"/>
  <c r="AA20" i="10"/>
  <c r="AC20" i="10" s="1"/>
  <c r="AA19" i="10"/>
  <c r="AC19" i="10" s="1"/>
  <c r="AA18" i="10"/>
  <c r="AC18" i="10" s="1"/>
  <c r="AA17" i="10"/>
  <c r="AC17" i="10" s="1"/>
  <c r="AA16" i="10"/>
  <c r="AC16" i="10" s="1"/>
  <c r="AA15" i="10"/>
  <c r="AC15" i="10" s="1"/>
  <c r="AA9" i="10"/>
  <c r="AA8" i="10"/>
  <c r="AC8" i="10" s="1"/>
  <c r="AA31" i="9"/>
  <c r="AC31" i="9" s="1"/>
  <c r="AA30" i="9"/>
  <c r="AC30" i="9" s="1"/>
  <c r="AA29" i="9"/>
  <c r="AC29" i="9" s="1"/>
  <c r="AA28" i="9"/>
  <c r="AC28" i="9" s="1"/>
  <c r="AA27" i="9"/>
  <c r="AC27" i="9" s="1"/>
  <c r="AA26" i="9"/>
  <c r="AC26" i="9" s="1"/>
  <c r="AA25" i="9"/>
  <c r="AC25" i="9" s="1"/>
  <c r="AA24" i="9"/>
  <c r="AC24" i="9" s="1"/>
  <c r="AA23" i="9"/>
  <c r="AC23" i="9" s="1"/>
  <c r="AA22" i="9"/>
  <c r="AC22" i="9" s="1"/>
  <c r="AA21" i="9"/>
  <c r="AC21" i="9" s="1"/>
  <c r="AA20" i="9"/>
  <c r="AC20" i="9" s="1"/>
  <c r="AA19" i="9"/>
  <c r="AC19" i="9" s="1"/>
  <c r="AA18" i="9"/>
  <c r="AC18" i="9" s="1"/>
  <c r="AA17" i="9"/>
  <c r="AC17" i="9" s="1"/>
  <c r="AA16" i="9"/>
  <c r="AC16" i="9" s="1"/>
  <c r="AA15" i="9"/>
  <c r="AC15" i="9" s="1"/>
  <c r="AA9" i="9"/>
  <c r="AC9" i="9" s="1"/>
  <c r="AA8" i="9"/>
  <c r="AC8" i="9" s="1"/>
  <c r="AA31" i="8"/>
  <c r="AC31" i="8" s="1"/>
  <c r="AA30" i="8"/>
  <c r="AC30" i="8" s="1"/>
  <c r="AA29" i="8"/>
  <c r="AC29" i="8" s="1"/>
  <c r="AA28" i="8"/>
  <c r="AC28" i="8" s="1"/>
  <c r="AA27" i="8"/>
  <c r="AC27" i="8" s="1"/>
  <c r="AA26" i="8"/>
  <c r="AC26" i="8" s="1"/>
  <c r="AA25" i="8"/>
  <c r="AC25" i="8" s="1"/>
  <c r="AA24" i="8"/>
  <c r="AC24" i="8" s="1"/>
  <c r="AA23" i="8"/>
  <c r="AC23" i="8" s="1"/>
  <c r="AA22" i="8"/>
  <c r="AC22" i="8" s="1"/>
  <c r="AA21" i="8"/>
  <c r="AC21" i="8" s="1"/>
  <c r="AA20" i="8"/>
  <c r="AC20" i="8" s="1"/>
  <c r="AA19" i="8"/>
  <c r="AC19" i="8" s="1"/>
  <c r="AA18" i="8"/>
  <c r="AC18" i="8" s="1"/>
  <c r="AA17" i="8"/>
  <c r="AC17" i="8" s="1"/>
  <c r="AA16" i="8"/>
  <c r="AC16" i="8" s="1"/>
  <c r="AA15" i="8"/>
  <c r="AC15" i="8" s="1"/>
  <c r="AA9" i="8"/>
  <c r="AC9" i="8" s="1"/>
  <c r="AA8" i="8"/>
  <c r="AA31" i="7"/>
  <c r="AC31" i="7" s="1"/>
  <c r="AA30" i="7"/>
  <c r="AC30" i="7" s="1"/>
  <c r="AA29" i="7"/>
  <c r="AC29" i="7" s="1"/>
  <c r="AA28" i="7"/>
  <c r="AC28" i="7" s="1"/>
  <c r="AA27" i="7"/>
  <c r="AC27" i="7" s="1"/>
  <c r="AA26" i="7"/>
  <c r="AC26" i="7" s="1"/>
  <c r="AA25" i="7"/>
  <c r="AC25" i="7" s="1"/>
  <c r="AA22" i="7"/>
  <c r="AC22" i="7" s="1"/>
  <c r="AA21" i="7"/>
  <c r="AC21" i="7" s="1"/>
  <c r="AA20" i="7"/>
  <c r="AC20" i="7" s="1"/>
  <c r="AA19" i="7"/>
  <c r="AC19" i="7" s="1"/>
  <c r="AA18" i="7"/>
  <c r="AC18" i="7" s="1"/>
  <c r="AA17" i="7"/>
  <c r="AC17" i="7" s="1"/>
  <c r="AA16" i="7"/>
  <c r="AC16" i="7" s="1"/>
  <c r="AA15" i="7"/>
  <c r="AC15" i="7" s="1"/>
  <c r="AA9" i="7"/>
  <c r="AC9" i="7" s="1"/>
  <c r="AA8" i="7"/>
  <c r="AA31" i="6"/>
  <c r="AC31" i="6" s="1"/>
  <c r="AA30" i="6"/>
  <c r="AC30" i="6" s="1"/>
  <c r="AA29" i="6"/>
  <c r="AC29" i="6" s="1"/>
  <c r="AA28" i="6"/>
  <c r="AC28" i="6" s="1"/>
  <c r="AA27" i="6"/>
  <c r="AC27" i="6" s="1"/>
  <c r="AA26" i="6"/>
  <c r="AC26" i="6" s="1"/>
  <c r="AA25" i="6"/>
  <c r="AC25" i="6" s="1"/>
  <c r="AA24" i="6"/>
  <c r="AC24" i="6" s="1"/>
  <c r="AA23" i="6"/>
  <c r="AC23" i="6" s="1"/>
  <c r="AA22" i="6"/>
  <c r="AC22" i="6" s="1"/>
  <c r="AA21" i="6"/>
  <c r="AC21" i="6" s="1"/>
  <c r="AA20" i="6"/>
  <c r="AC20" i="6" s="1"/>
  <c r="AA19" i="6"/>
  <c r="AC19" i="6" s="1"/>
  <c r="AA18" i="6"/>
  <c r="AC18" i="6" s="1"/>
  <c r="AA17" i="6"/>
  <c r="AC17" i="6" s="1"/>
  <c r="AA16" i="6"/>
  <c r="AC16" i="6" s="1"/>
  <c r="AA9" i="6"/>
  <c r="AC9" i="6" s="1"/>
  <c r="AA8" i="6"/>
  <c r="AC8" i="6" s="1"/>
  <c r="AA15" i="5"/>
  <c r="AC15" i="5" s="1"/>
  <c r="AA16" i="5"/>
  <c r="AC16" i="5" s="1"/>
  <c r="AA17" i="5"/>
  <c r="AC17" i="5" s="1"/>
  <c r="AA18" i="5"/>
  <c r="AC18" i="5" s="1"/>
  <c r="AA19" i="5"/>
  <c r="AC19" i="5" s="1"/>
  <c r="AA20" i="5"/>
  <c r="AC20" i="5" s="1"/>
  <c r="AA21" i="5"/>
  <c r="AC21" i="5" s="1"/>
  <c r="AA22" i="5"/>
  <c r="AC22" i="5" s="1"/>
  <c r="AA23" i="5"/>
  <c r="AC23" i="5" s="1"/>
  <c r="AA24" i="5"/>
  <c r="AC24" i="5" s="1"/>
  <c r="AA25" i="5"/>
  <c r="AC25" i="5" s="1"/>
  <c r="AA26" i="5"/>
  <c r="AC26" i="5" s="1"/>
  <c r="AA27" i="5"/>
  <c r="AC27" i="5" s="1"/>
  <c r="AA28" i="5"/>
  <c r="AC28" i="5" s="1"/>
  <c r="AA29" i="5"/>
  <c r="AC29" i="5" s="1"/>
  <c r="AA30" i="5"/>
  <c r="AC30" i="5" s="1"/>
  <c r="AA31" i="5"/>
  <c r="AC31" i="5" s="1"/>
  <c r="N528" i="15"/>
  <c r="P528" i="15"/>
  <c r="Q528" i="15"/>
  <c r="R528" i="15"/>
  <c r="S528" i="15"/>
  <c r="T528" i="15"/>
  <c r="U528" i="15"/>
  <c r="V528" i="15"/>
  <c r="W528" i="15"/>
  <c r="X528" i="15"/>
  <c r="Y528" i="15"/>
  <c r="Z528" i="15"/>
  <c r="AA528" i="15"/>
  <c r="P487" i="15"/>
  <c r="Q487" i="15"/>
  <c r="R487" i="15"/>
  <c r="S487" i="15"/>
  <c r="T487" i="15"/>
  <c r="U487" i="15"/>
  <c r="V487" i="15"/>
  <c r="W487" i="15"/>
  <c r="X487" i="15"/>
  <c r="Y487" i="15"/>
  <c r="Z487" i="15"/>
  <c r="P488" i="15"/>
  <c r="Q488" i="15"/>
  <c r="R488" i="15"/>
  <c r="S488" i="15"/>
  <c r="T488" i="15"/>
  <c r="U488" i="15"/>
  <c r="V488" i="15"/>
  <c r="W488" i="15"/>
  <c r="X488" i="15"/>
  <c r="Y488" i="15"/>
  <c r="Z488" i="15"/>
  <c r="P489" i="15"/>
  <c r="Q489" i="15"/>
  <c r="R489" i="15"/>
  <c r="S489" i="15"/>
  <c r="T489" i="15"/>
  <c r="U489" i="15"/>
  <c r="V489" i="15"/>
  <c r="W489" i="15"/>
  <c r="X489" i="15"/>
  <c r="Y489" i="15"/>
  <c r="Z489" i="15"/>
  <c r="P490" i="15"/>
  <c r="Q490" i="15"/>
  <c r="R490" i="15"/>
  <c r="S490" i="15"/>
  <c r="T490" i="15"/>
  <c r="U490" i="15"/>
  <c r="V490" i="15"/>
  <c r="W490" i="15"/>
  <c r="X490" i="15"/>
  <c r="Y490" i="15"/>
  <c r="Z490" i="15"/>
  <c r="P491" i="15"/>
  <c r="Q491" i="15"/>
  <c r="R491" i="15"/>
  <c r="S491" i="15"/>
  <c r="T491" i="15"/>
  <c r="U491" i="15"/>
  <c r="V491" i="15"/>
  <c r="W491" i="15"/>
  <c r="X491" i="15"/>
  <c r="Y491" i="15"/>
  <c r="Z491" i="15"/>
  <c r="P492" i="15"/>
  <c r="Q492" i="15"/>
  <c r="R492" i="15"/>
  <c r="S492" i="15"/>
  <c r="T492" i="15"/>
  <c r="U492" i="15"/>
  <c r="V492" i="15"/>
  <c r="W492" i="15"/>
  <c r="X492" i="15"/>
  <c r="Y492" i="15"/>
  <c r="Z492" i="15"/>
  <c r="P493" i="15"/>
  <c r="Q493" i="15"/>
  <c r="R493" i="15"/>
  <c r="S493" i="15"/>
  <c r="T493" i="15"/>
  <c r="U493" i="15"/>
  <c r="V493" i="15"/>
  <c r="W493" i="15"/>
  <c r="X493" i="15"/>
  <c r="Y493" i="15"/>
  <c r="Z493" i="15"/>
  <c r="P494" i="15"/>
  <c r="Q494" i="15"/>
  <c r="R494" i="15"/>
  <c r="S494" i="15"/>
  <c r="T494" i="15"/>
  <c r="U494" i="15"/>
  <c r="V494" i="15"/>
  <c r="W494" i="15"/>
  <c r="X494" i="15"/>
  <c r="Y494" i="15"/>
  <c r="Z494" i="15"/>
  <c r="P495" i="15"/>
  <c r="Q495" i="15"/>
  <c r="R495" i="15"/>
  <c r="S495" i="15"/>
  <c r="T495" i="15"/>
  <c r="U495" i="15"/>
  <c r="V495" i="15"/>
  <c r="W495" i="15"/>
  <c r="X495" i="15"/>
  <c r="Y495" i="15"/>
  <c r="Z495" i="15"/>
  <c r="P496" i="15"/>
  <c r="Q496" i="15"/>
  <c r="R496" i="15"/>
  <c r="S496" i="15"/>
  <c r="T496" i="15"/>
  <c r="U496" i="15"/>
  <c r="V496" i="15"/>
  <c r="W496" i="15"/>
  <c r="X496" i="15"/>
  <c r="Y496" i="15"/>
  <c r="Z496" i="15"/>
  <c r="P497" i="15"/>
  <c r="Q497" i="15"/>
  <c r="R497" i="15"/>
  <c r="S497" i="15"/>
  <c r="T497" i="15"/>
  <c r="U497" i="15"/>
  <c r="V497" i="15"/>
  <c r="W497" i="15"/>
  <c r="X497" i="15"/>
  <c r="Y497" i="15"/>
  <c r="Z497" i="15"/>
  <c r="P498" i="15"/>
  <c r="Q498" i="15"/>
  <c r="R498" i="15"/>
  <c r="S498" i="15"/>
  <c r="T498" i="15"/>
  <c r="U498" i="15"/>
  <c r="V498" i="15"/>
  <c r="W498" i="15"/>
  <c r="X498" i="15"/>
  <c r="Y498" i="15"/>
  <c r="Z498" i="15"/>
  <c r="P499" i="15"/>
  <c r="Q499" i="15"/>
  <c r="R499" i="15"/>
  <c r="S499" i="15"/>
  <c r="T499" i="15"/>
  <c r="U499" i="15"/>
  <c r="V499" i="15"/>
  <c r="W499" i="15"/>
  <c r="X499" i="15"/>
  <c r="Y499" i="15"/>
  <c r="Z499" i="15"/>
  <c r="P500" i="15"/>
  <c r="Q500" i="15"/>
  <c r="R500" i="15"/>
  <c r="S500" i="15"/>
  <c r="T500" i="15"/>
  <c r="U500" i="15"/>
  <c r="V500" i="15"/>
  <c r="W500" i="15"/>
  <c r="X500" i="15"/>
  <c r="Y500" i="15"/>
  <c r="Z500" i="15"/>
  <c r="P501" i="15"/>
  <c r="Q501" i="15"/>
  <c r="R501" i="15"/>
  <c r="S501" i="15"/>
  <c r="T501" i="15"/>
  <c r="U501" i="15"/>
  <c r="V501" i="15"/>
  <c r="W501" i="15"/>
  <c r="X501" i="15"/>
  <c r="Y501" i="15"/>
  <c r="Z501" i="15"/>
  <c r="P502" i="15"/>
  <c r="Q502" i="15"/>
  <c r="R502" i="15"/>
  <c r="S502" i="15"/>
  <c r="T502" i="15"/>
  <c r="U502" i="15"/>
  <c r="V502" i="15"/>
  <c r="W502" i="15"/>
  <c r="X502" i="15"/>
  <c r="Y502" i="15"/>
  <c r="Z502" i="15"/>
  <c r="AC8" i="7" l="1"/>
  <c r="AC9" i="10"/>
  <c r="AC8" i="18"/>
  <c r="AC8" i="8"/>
  <c r="AC37" i="14"/>
  <c r="AC37" i="8"/>
  <c r="AC37" i="7"/>
  <c r="AC37" i="9"/>
  <c r="AC37" i="12"/>
  <c r="AC37" i="11"/>
  <c r="AC37" i="13"/>
  <c r="AC37" i="6"/>
  <c r="AC37" i="20"/>
  <c r="AC37" i="18"/>
  <c r="AC37" i="5"/>
  <c r="AC37" i="10"/>
  <c r="O22" i="19"/>
  <c r="O24" i="19"/>
  <c r="O21" i="19"/>
  <c r="AB48" i="11"/>
  <c r="AB48" i="20"/>
  <c r="AB50" i="10"/>
  <c r="AB50" i="11"/>
  <c r="AB50" i="12"/>
  <c r="AB42" i="20"/>
  <c r="AB50" i="7"/>
  <c r="AB49" i="11"/>
  <c r="AB57" i="11"/>
  <c r="AB50" i="9"/>
  <c r="AB50" i="5"/>
  <c r="AB50" i="6"/>
  <c r="AB43" i="20"/>
  <c r="AB50" i="13"/>
  <c r="AB40" i="11"/>
  <c r="AB42" i="11"/>
  <c r="AB50" i="8"/>
  <c r="AB50" i="18"/>
  <c r="AB48" i="12"/>
  <c r="AB40" i="20"/>
  <c r="AB42" i="12"/>
  <c r="AB57" i="20"/>
  <c r="AB50" i="20"/>
  <c r="AB49" i="20"/>
  <c r="AA50" i="12"/>
  <c r="AA50" i="5"/>
  <c r="AA50" i="8"/>
  <c r="AA50" i="14"/>
  <c r="AA50" i="6"/>
  <c r="AA50" i="18"/>
  <c r="AA50" i="10"/>
  <c r="AA50" i="20"/>
  <c r="AA50" i="13"/>
  <c r="AA50" i="11"/>
  <c r="AA50" i="7"/>
  <c r="AA50" i="9"/>
  <c r="AB48" i="18"/>
  <c r="AB42" i="18"/>
  <c r="AB48" i="6"/>
  <c r="AB42" i="6"/>
  <c r="AA48" i="9"/>
  <c r="AA42" i="9"/>
  <c r="AB48" i="10"/>
  <c r="AB42" i="10"/>
  <c r="AB48" i="7"/>
  <c r="AB42" i="7"/>
  <c r="AB48" i="13"/>
  <c r="AB42" i="13"/>
  <c r="AA48" i="13"/>
  <c r="AA42" i="13"/>
  <c r="AA57" i="14"/>
  <c r="AA49" i="14"/>
  <c r="AA40" i="14"/>
  <c r="AA43" i="14"/>
  <c r="AB42" i="5"/>
  <c r="AB48" i="5"/>
  <c r="AA48" i="5"/>
  <c r="AA42" i="5"/>
  <c r="AB57" i="12"/>
  <c r="AB49" i="12"/>
  <c r="AB40" i="12"/>
  <c r="AB43" i="12"/>
  <c r="AA48" i="12"/>
  <c r="AA42" i="12"/>
  <c r="AB57" i="8"/>
  <c r="AB49" i="8"/>
  <c r="AB40" i="8"/>
  <c r="AB43" i="8"/>
  <c r="AA57" i="5"/>
  <c r="AA49" i="5"/>
  <c r="AA43" i="5"/>
  <c r="AA40" i="5"/>
  <c r="AA57" i="8"/>
  <c r="AA49" i="8"/>
  <c r="AA40" i="8"/>
  <c r="AA43" i="8"/>
  <c r="AA57" i="6"/>
  <c r="AA49" i="6"/>
  <c r="AA40" i="6"/>
  <c r="AA43" i="6"/>
  <c r="AA48" i="8"/>
  <c r="AA42" i="8"/>
  <c r="AA57" i="18"/>
  <c r="AA49" i="18"/>
  <c r="AA40" i="18"/>
  <c r="AA43" i="18"/>
  <c r="AA48" i="14"/>
  <c r="AA42" i="14"/>
  <c r="AB48" i="8"/>
  <c r="AB42" i="8"/>
  <c r="AB57" i="18"/>
  <c r="AB49" i="18"/>
  <c r="AB40" i="18"/>
  <c r="AB43" i="18"/>
  <c r="AA57" i="12"/>
  <c r="AA49" i="12"/>
  <c r="AA40" i="12"/>
  <c r="AA43" i="12"/>
  <c r="AB57" i="7"/>
  <c r="AB49" i="7"/>
  <c r="AB40" i="7"/>
  <c r="AB43" i="7"/>
  <c r="AA48" i="6"/>
  <c r="AA42" i="6"/>
  <c r="AA57" i="10"/>
  <c r="AA40" i="10"/>
  <c r="AA49" i="10"/>
  <c r="AA43" i="10"/>
  <c r="AA48" i="18"/>
  <c r="AA42" i="18"/>
  <c r="AA48" i="10"/>
  <c r="AA42" i="10"/>
  <c r="AA57" i="20"/>
  <c r="AA49" i="20"/>
  <c r="AA40" i="20"/>
  <c r="AA43" i="20"/>
  <c r="AD40" i="12"/>
  <c r="AA57" i="7"/>
  <c r="AA49" i="7"/>
  <c r="AA40" i="7"/>
  <c r="AA43" i="7"/>
  <c r="AA57" i="9"/>
  <c r="AA49" i="9"/>
  <c r="AA40" i="9"/>
  <c r="AA43" i="9"/>
  <c r="AA48" i="11"/>
  <c r="AA42" i="11"/>
  <c r="AB57" i="13"/>
  <c r="AB49" i="13"/>
  <c r="AB40" i="13"/>
  <c r="AB43" i="13"/>
  <c r="AA48" i="7"/>
  <c r="AA42" i="7"/>
  <c r="AB57" i="10"/>
  <c r="AB49" i="10"/>
  <c r="AB40" i="10"/>
  <c r="AB43" i="10"/>
  <c r="AA57" i="13"/>
  <c r="AA49" i="13"/>
  <c r="AA40" i="13"/>
  <c r="AA43" i="13"/>
  <c r="AA57" i="11"/>
  <c r="AA49" i="11"/>
  <c r="AA40" i="11"/>
  <c r="AA43" i="11"/>
  <c r="AA48" i="20"/>
  <c r="AA42" i="20"/>
  <c r="L38" i="14"/>
  <c r="AB48" i="9"/>
  <c r="AB42" i="9"/>
  <c r="AB57" i="6"/>
  <c r="AB49" i="6"/>
  <c r="AB40" i="6"/>
  <c r="AB43" i="6"/>
  <c r="AB57" i="9"/>
  <c r="AB49" i="9"/>
  <c r="AB40" i="9"/>
  <c r="AB43" i="9"/>
  <c r="AB43" i="5"/>
  <c r="AB40" i="5"/>
  <c r="AB49" i="5"/>
  <c r="AB57" i="5"/>
  <c r="J38" i="11"/>
  <c r="P18" i="19"/>
  <c r="T18" i="19" s="1"/>
  <c r="N18" i="19"/>
  <c r="P26" i="19"/>
  <c r="T26" i="19" s="1"/>
  <c r="N26" i="19"/>
  <c r="P24" i="19"/>
  <c r="T24" i="19" s="1"/>
  <c r="N24" i="19"/>
  <c r="P28" i="19"/>
  <c r="T28" i="19" s="1"/>
  <c r="N28" i="19"/>
  <c r="N17" i="19"/>
  <c r="P17" i="19"/>
  <c r="T17" i="19" s="1"/>
  <c r="P20" i="19"/>
  <c r="T20" i="19" s="1"/>
  <c r="N20" i="19"/>
  <c r="P23" i="19"/>
  <c r="T23" i="19" s="1"/>
  <c r="N23" i="19"/>
  <c r="N25" i="19"/>
  <c r="P25" i="19"/>
  <c r="T25" i="19" s="1"/>
  <c r="N21" i="19"/>
  <c r="P21" i="19"/>
  <c r="T21" i="19" s="1"/>
  <c r="N19" i="19"/>
  <c r="P19" i="19"/>
  <c r="T19" i="19" s="1"/>
  <c r="P22" i="19"/>
  <c r="T22" i="19" s="1"/>
  <c r="N22" i="19"/>
  <c r="H38" i="11"/>
  <c r="L38" i="10"/>
  <c r="L38" i="8"/>
  <c r="J38" i="10"/>
  <c r="H38" i="18"/>
  <c r="L38" i="9"/>
  <c r="H38" i="20"/>
  <c r="H38" i="8"/>
  <c r="J38" i="13"/>
  <c r="H38" i="10"/>
  <c r="H38" i="7"/>
  <c r="H38" i="6"/>
  <c r="J38" i="5"/>
  <c r="L38" i="13"/>
  <c r="J38" i="18"/>
  <c r="J38" i="6"/>
  <c r="L38" i="11"/>
  <c r="J38" i="12"/>
  <c r="H38" i="13"/>
  <c r="L38" i="5"/>
  <c r="J38" i="7"/>
  <c r="L38" i="18"/>
  <c r="L38" i="6"/>
  <c r="J38" i="8"/>
  <c r="L38" i="12"/>
  <c r="J38" i="14"/>
  <c r="H38" i="5"/>
  <c r="H38" i="9"/>
  <c r="H38" i="12"/>
  <c r="L38" i="7"/>
  <c r="L38" i="20"/>
  <c r="AB37" i="14"/>
  <c r="AB37" i="11"/>
  <c r="AA37" i="11"/>
  <c r="AA37" i="12"/>
  <c r="AA37" i="14"/>
  <c r="AB37" i="12"/>
  <c r="AB37" i="10"/>
  <c r="AB37" i="20"/>
  <c r="AA37" i="18"/>
  <c r="AA37" i="13"/>
  <c r="AA37" i="10"/>
  <c r="AB37" i="9"/>
  <c r="AA37" i="9"/>
  <c r="AB37" i="8"/>
  <c r="AB37" i="7"/>
  <c r="AA37" i="7"/>
  <c r="AA37" i="6"/>
  <c r="AB37" i="6"/>
  <c r="AA37" i="20"/>
  <c r="AB37" i="18"/>
  <c r="AB37" i="13"/>
  <c r="AA37" i="8"/>
  <c r="AA37" i="5"/>
  <c r="AB37" i="5"/>
  <c r="N481" i="15"/>
  <c r="N482" i="15"/>
  <c r="N483" i="15"/>
  <c r="N484" i="15"/>
  <c r="N485" i="15"/>
  <c r="N486" i="15"/>
  <c r="N487" i="15"/>
  <c r="N480" i="15"/>
  <c r="T29" i="19" l="1"/>
  <c r="D1" i="21"/>
  <c r="AD4" i="17"/>
  <c r="AD5" i="17"/>
  <c r="AD6" i="17"/>
  <c r="AD7" i="17"/>
  <c r="AD8" i="17"/>
  <c r="AD9" i="17"/>
  <c r="AD10" i="17"/>
  <c r="AD11" i="17"/>
  <c r="AD12" i="17"/>
  <c r="AD13" i="17"/>
  <c r="AD14" i="17"/>
  <c r="AD15" i="17"/>
  <c r="AM4" i="17"/>
  <c r="AM5" i="17"/>
  <c r="AM6" i="17"/>
  <c r="AM7" i="17"/>
  <c r="AM8" i="17"/>
  <c r="AM9" i="17"/>
  <c r="AM10" i="17"/>
  <c r="AM11" i="17"/>
  <c r="AM12" i="17"/>
  <c r="AM13" i="17"/>
  <c r="AM14" i="17"/>
  <c r="AM15" i="17"/>
  <c r="P3" i="15"/>
  <c r="Q3" i="15"/>
  <c r="R3" i="15"/>
  <c r="S3" i="15"/>
  <c r="T3" i="15"/>
  <c r="U3" i="15"/>
  <c r="V3" i="15"/>
  <c r="W3" i="15"/>
  <c r="X3" i="15"/>
  <c r="Y3" i="15"/>
  <c r="Z3" i="15"/>
  <c r="AA3" i="15"/>
  <c r="P4" i="15"/>
  <c r="Q4" i="15"/>
  <c r="R4" i="15"/>
  <c r="S4" i="15"/>
  <c r="T4" i="15"/>
  <c r="U4" i="15"/>
  <c r="V4" i="15"/>
  <c r="W4" i="15"/>
  <c r="X4" i="15"/>
  <c r="Y4" i="15"/>
  <c r="Z4" i="15"/>
  <c r="AA4" i="15"/>
  <c r="P5" i="15"/>
  <c r="Q5" i="15"/>
  <c r="R5" i="15"/>
  <c r="S5" i="15"/>
  <c r="T5" i="15"/>
  <c r="U5" i="15"/>
  <c r="V5" i="15"/>
  <c r="W5" i="15"/>
  <c r="X5" i="15"/>
  <c r="Y5" i="15"/>
  <c r="Z5" i="15"/>
  <c r="AA5" i="15"/>
  <c r="P6" i="15"/>
  <c r="Q6" i="15"/>
  <c r="R6" i="15"/>
  <c r="S6" i="15"/>
  <c r="T6" i="15"/>
  <c r="U6" i="15"/>
  <c r="V6" i="15"/>
  <c r="W6" i="15"/>
  <c r="X6" i="15"/>
  <c r="Y6" i="15"/>
  <c r="Z6" i="15"/>
  <c r="AA6" i="15"/>
  <c r="P7" i="15"/>
  <c r="Q7" i="15"/>
  <c r="R7" i="15"/>
  <c r="S7" i="15"/>
  <c r="T7" i="15"/>
  <c r="U7" i="15"/>
  <c r="V7" i="15"/>
  <c r="W7" i="15"/>
  <c r="X7" i="15"/>
  <c r="Y7" i="15"/>
  <c r="Z7" i="15"/>
  <c r="AA7" i="15"/>
  <c r="P8" i="15"/>
  <c r="Q8" i="15"/>
  <c r="R8" i="15"/>
  <c r="S8" i="15"/>
  <c r="T8" i="15"/>
  <c r="U8" i="15"/>
  <c r="V8" i="15"/>
  <c r="W8" i="15"/>
  <c r="X8" i="15"/>
  <c r="Y8" i="15"/>
  <c r="Z8" i="15"/>
  <c r="AA8" i="15"/>
  <c r="P9" i="15"/>
  <c r="Q9" i="15"/>
  <c r="R9" i="15"/>
  <c r="S9" i="15"/>
  <c r="T9" i="15"/>
  <c r="U9" i="15"/>
  <c r="V9" i="15"/>
  <c r="W9" i="15"/>
  <c r="X9" i="15"/>
  <c r="Y9" i="15"/>
  <c r="Z9" i="15"/>
  <c r="AA9" i="15"/>
  <c r="P10" i="15"/>
  <c r="Q10" i="15"/>
  <c r="R10" i="15"/>
  <c r="S10" i="15"/>
  <c r="T10" i="15"/>
  <c r="U10" i="15"/>
  <c r="V10" i="15"/>
  <c r="W10" i="15"/>
  <c r="X10" i="15"/>
  <c r="Y10" i="15"/>
  <c r="Z10" i="15"/>
  <c r="AA10" i="15"/>
  <c r="P11" i="15"/>
  <c r="Q11" i="15"/>
  <c r="R11" i="15"/>
  <c r="S11" i="15"/>
  <c r="T11" i="15"/>
  <c r="U11" i="15"/>
  <c r="V11" i="15"/>
  <c r="W11" i="15"/>
  <c r="X11" i="15"/>
  <c r="Y11" i="15"/>
  <c r="Z11" i="15"/>
  <c r="AA11" i="15"/>
  <c r="P12" i="15"/>
  <c r="Q12" i="15"/>
  <c r="R12" i="15"/>
  <c r="S12" i="15"/>
  <c r="T12" i="15"/>
  <c r="U12" i="15"/>
  <c r="V12" i="15"/>
  <c r="W12" i="15"/>
  <c r="X12" i="15"/>
  <c r="Y12" i="15"/>
  <c r="Z12" i="15"/>
  <c r="AA12" i="15"/>
  <c r="P13" i="15"/>
  <c r="Q13" i="15"/>
  <c r="R13" i="15"/>
  <c r="S13" i="15"/>
  <c r="T13" i="15"/>
  <c r="U13" i="15"/>
  <c r="V13" i="15"/>
  <c r="W13" i="15"/>
  <c r="X13" i="15"/>
  <c r="Y13" i="15"/>
  <c r="Z13" i="15"/>
  <c r="AA13" i="15"/>
  <c r="P14" i="15"/>
  <c r="Q14" i="15"/>
  <c r="R14" i="15"/>
  <c r="S14" i="15"/>
  <c r="T14" i="15"/>
  <c r="U14" i="15"/>
  <c r="V14" i="15"/>
  <c r="W14" i="15"/>
  <c r="X14" i="15"/>
  <c r="Y14" i="15"/>
  <c r="Z14" i="15"/>
  <c r="AA14" i="15"/>
  <c r="P15" i="15"/>
  <c r="Q15" i="15"/>
  <c r="R15" i="15"/>
  <c r="S15" i="15"/>
  <c r="T15" i="15"/>
  <c r="U15" i="15"/>
  <c r="V15" i="15"/>
  <c r="W15" i="15"/>
  <c r="X15" i="15"/>
  <c r="Y15" i="15"/>
  <c r="Z15" i="15"/>
  <c r="AA15" i="15"/>
  <c r="P16" i="15"/>
  <c r="Q16" i="15"/>
  <c r="R16" i="15"/>
  <c r="S16" i="15"/>
  <c r="T16" i="15"/>
  <c r="U16" i="15"/>
  <c r="V16" i="15"/>
  <c r="W16" i="15"/>
  <c r="X16" i="15"/>
  <c r="Y16" i="15"/>
  <c r="Z16" i="15"/>
  <c r="AA16" i="15"/>
  <c r="P17" i="15"/>
  <c r="Q17" i="15"/>
  <c r="R17" i="15"/>
  <c r="S17" i="15"/>
  <c r="T17" i="15"/>
  <c r="U17" i="15"/>
  <c r="V17" i="15"/>
  <c r="W17" i="15"/>
  <c r="X17" i="15"/>
  <c r="Y17" i="15"/>
  <c r="Z17" i="15"/>
  <c r="AA17" i="15"/>
  <c r="P18" i="15"/>
  <c r="Q18" i="15"/>
  <c r="R18" i="15"/>
  <c r="S18" i="15"/>
  <c r="T18" i="15"/>
  <c r="U18" i="15"/>
  <c r="V18" i="15"/>
  <c r="W18" i="15"/>
  <c r="X18" i="15"/>
  <c r="Y18" i="15"/>
  <c r="Z18" i="15"/>
  <c r="AA18" i="15"/>
  <c r="P19" i="15"/>
  <c r="Q19" i="15"/>
  <c r="R19" i="15"/>
  <c r="S19" i="15"/>
  <c r="T19" i="15"/>
  <c r="U19" i="15"/>
  <c r="V19" i="15"/>
  <c r="W19" i="15"/>
  <c r="X19" i="15"/>
  <c r="Y19" i="15"/>
  <c r="Z19" i="15"/>
  <c r="AA19" i="15"/>
  <c r="P20" i="15"/>
  <c r="Q20" i="15"/>
  <c r="R20" i="15"/>
  <c r="S20" i="15"/>
  <c r="T20" i="15"/>
  <c r="U20" i="15"/>
  <c r="V20" i="15"/>
  <c r="W20" i="15"/>
  <c r="X20" i="15"/>
  <c r="Y20" i="15"/>
  <c r="Z20" i="15"/>
  <c r="AA20" i="15"/>
  <c r="P21" i="15"/>
  <c r="Q21" i="15"/>
  <c r="R21" i="15"/>
  <c r="S21" i="15"/>
  <c r="T21" i="15"/>
  <c r="U21" i="15"/>
  <c r="V21" i="15"/>
  <c r="W21" i="15"/>
  <c r="X21" i="15"/>
  <c r="Y21" i="15"/>
  <c r="Z21" i="15"/>
  <c r="AA21" i="15"/>
  <c r="P22" i="15"/>
  <c r="Q22" i="15"/>
  <c r="R22" i="15"/>
  <c r="S22" i="15"/>
  <c r="T22" i="15"/>
  <c r="U22" i="15"/>
  <c r="V22" i="15"/>
  <c r="W22" i="15"/>
  <c r="X22" i="15"/>
  <c r="Y22" i="15"/>
  <c r="Z22" i="15"/>
  <c r="AA22" i="15"/>
  <c r="P23" i="15"/>
  <c r="Q23" i="15"/>
  <c r="R23" i="15"/>
  <c r="S23" i="15"/>
  <c r="T23" i="15"/>
  <c r="U23" i="15"/>
  <c r="V23" i="15"/>
  <c r="W23" i="15"/>
  <c r="X23" i="15"/>
  <c r="Y23" i="15"/>
  <c r="Z23" i="15"/>
  <c r="AA23" i="15"/>
  <c r="P24" i="15"/>
  <c r="Q24" i="15"/>
  <c r="R24" i="15"/>
  <c r="S24" i="15"/>
  <c r="T24" i="15"/>
  <c r="U24" i="15"/>
  <c r="V24" i="15"/>
  <c r="W24" i="15"/>
  <c r="X24" i="15"/>
  <c r="Y24" i="15"/>
  <c r="Z24" i="15"/>
  <c r="AA24" i="15"/>
  <c r="P25" i="15"/>
  <c r="Q25" i="15"/>
  <c r="R25" i="15"/>
  <c r="S25" i="15"/>
  <c r="T25" i="15"/>
  <c r="U25" i="15"/>
  <c r="V25" i="15"/>
  <c r="W25" i="15"/>
  <c r="X25" i="15"/>
  <c r="Y25" i="15"/>
  <c r="Z25" i="15"/>
  <c r="AA25" i="15"/>
  <c r="P26" i="15"/>
  <c r="Q26" i="15"/>
  <c r="R26" i="15"/>
  <c r="S26" i="15"/>
  <c r="T26" i="15"/>
  <c r="U26" i="15"/>
  <c r="V26" i="15"/>
  <c r="W26" i="15"/>
  <c r="X26" i="15"/>
  <c r="Y26" i="15"/>
  <c r="Z26" i="15"/>
  <c r="AA26" i="15"/>
  <c r="P27" i="15"/>
  <c r="Q27" i="15"/>
  <c r="R27" i="15"/>
  <c r="S27" i="15"/>
  <c r="T27" i="15"/>
  <c r="U27" i="15"/>
  <c r="V27" i="15"/>
  <c r="W27" i="15"/>
  <c r="X27" i="15"/>
  <c r="Y27" i="15"/>
  <c r="Z27" i="15"/>
  <c r="AA27" i="15"/>
  <c r="P28" i="15"/>
  <c r="Q28" i="15"/>
  <c r="R28" i="15"/>
  <c r="S28" i="15"/>
  <c r="T28" i="15"/>
  <c r="U28" i="15"/>
  <c r="V28" i="15"/>
  <c r="W28" i="15"/>
  <c r="X28" i="15"/>
  <c r="Y28" i="15"/>
  <c r="Z28" i="15"/>
  <c r="AA28" i="15"/>
  <c r="P29" i="15"/>
  <c r="Q29" i="15"/>
  <c r="R29" i="15"/>
  <c r="S29" i="15"/>
  <c r="T29" i="15"/>
  <c r="U29" i="15"/>
  <c r="V29" i="15"/>
  <c r="W29" i="15"/>
  <c r="X29" i="15"/>
  <c r="Y29" i="15"/>
  <c r="Z29" i="15"/>
  <c r="AA29" i="15"/>
  <c r="P30" i="15"/>
  <c r="Q30" i="15"/>
  <c r="R30" i="15"/>
  <c r="S30" i="15"/>
  <c r="T30" i="15"/>
  <c r="U30" i="15"/>
  <c r="V30" i="15"/>
  <c r="W30" i="15"/>
  <c r="X30" i="15"/>
  <c r="Y30" i="15"/>
  <c r="Z30" i="15"/>
  <c r="AA30" i="15"/>
  <c r="P31" i="15"/>
  <c r="Q31" i="15"/>
  <c r="R31" i="15"/>
  <c r="S31" i="15"/>
  <c r="T31" i="15"/>
  <c r="U31" i="15"/>
  <c r="V31" i="15"/>
  <c r="W31" i="15"/>
  <c r="X31" i="15"/>
  <c r="Y31" i="15"/>
  <c r="Z31" i="15"/>
  <c r="AA31" i="15"/>
  <c r="P32" i="15"/>
  <c r="Q32" i="15"/>
  <c r="R32" i="15"/>
  <c r="S32" i="15"/>
  <c r="T32" i="15"/>
  <c r="U32" i="15"/>
  <c r="V32" i="15"/>
  <c r="W32" i="15"/>
  <c r="X32" i="15"/>
  <c r="Y32" i="15"/>
  <c r="Z32" i="15"/>
  <c r="AA32" i="15"/>
  <c r="P33" i="15"/>
  <c r="Q33" i="15"/>
  <c r="R33" i="15"/>
  <c r="S33" i="15"/>
  <c r="T33" i="15"/>
  <c r="U33" i="15"/>
  <c r="V33" i="15"/>
  <c r="W33" i="15"/>
  <c r="X33" i="15"/>
  <c r="Y33" i="15"/>
  <c r="Z33" i="15"/>
  <c r="AA33" i="15"/>
  <c r="P34" i="15"/>
  <c r="Q34" i="15"/>
  <c r="R34" i="15"/>
  <c r="S34" i="15"/>
  <c r="T34" i="15"/>
  <c r="U34" i="15"/>
  <c r="V34" i="15"/>
  <c r="W34" i="15"/>
  <c r="X34" i="15"/>
  <c r="Y34" i="15"/>
  <c r="Z34" i="15"/>
  <c r="AA34" i="15"/>
  <c r="P35" i="15"/>
  <c r="Q35" i="15"/>
  <c r="R35" i="15"/>
  <c r="S35" i="15"/>
  <c r="T35" i="15"/>
  <c r="U35" i="15"/>
  <c r="V35" i="15"/>
  <c r="W35" i="15"/>
  <c r="X35" i="15"/>
  <c r="Y35" i="15"/>
  <c r="Z35" i="15"/>
  <c r="AA35" i="15"/>
  <c r="P36" i="15"/>
  <c r="Q36" i="15"/>
  <c r="R36" i="15"/>
  <c r="S36" i="15"/>
  <c r="T36" i="15"/>
  <c r="U36" i="15"/>
  <c r="V36" i="15"/>
  <c r="W36" i="15"/>
  <c r="X36" i="15"/>
  <c r="Y36" i="15"/>
  <c r="Z36" i="15"/>
  <c r="AA36" i="15"/>
  <c r="P37" i="15"/>
  <c r="Q37" i="15"/>
  <c r="R37" i="15"/>
  <c r="S37" i="15"/>
  <c r="T37" i="15"/>
  <c r="U37" i="15"/>
  <c r="V37" i="15"/>
  <c r="W37" i="15"/>
  <c r="X37" i="15"/>
  <c r="Y37" i="15"/>
  <c r="Z37" i="15"/>
  <c r="AA37" i="15"/>
  <c r="P38" i="15"/>
  <c r="Q38" i="15"/>
  <c r="R38" i="15"/>
  <c r="S38" i="15"/>
  <c r="T38" i="15"/>
  <c r="U38" i="15"/>
  <c r="V38" i="15"/>
  <c r="W38" i="15"/>
  <c r="X38" i="15"/>
  <c r="Y38" i="15"/>
  <c r="Z38" i="15"/>
  <c r="AA38" i="15"/>
  <c r="P39" i="15"/>
  <c r="Q39" i="15"/>
  <c r="R39" i="15"/>
  <c r="S39" i="15"/>
  <c r="T39" i="15"/>
  <c r="U39" i="15"/>
  <c r="V39" i="15"/>
  <c r="W39" i="15"/>
  <c r="X39" i="15"/>
  <c r="Y39" i="15"/>
  <c r="Z39" i="15"/>
  <c r="AA39" i="15"/>
  <c r="P40" i="15"/>
  <c r="Q40" i="15"/>
  <c r="R40" i="15"/>
  <c r="S40" i="15"/>
  <c r="T40" i="15"/>
  <c r="U40" i="15"/>
  <c r="V40" i="15"/>
  <c r="W40" i="15"/>
  <c r="X40" i="15"/>
  <c r="Y40" i="15"/>
  <c r="Z40" i="15"/>
  <c r="AA40" i="15"/>
  <c r="P41" i="15"/>
  <c r="Q41" i="15"/>
  <c r="R41" i="15"/>
  <c r="S41" i="15"/>
  <c r="T41" i="15"/>
  <c r="U41" i="15"/>
  <c r="V41" i="15"/>
  <c r="W41" i="15"/>
  <c r="X41" i="15"/>
  <c r="Y41" i="15"/>
  <c r="Z41" i="15"/>
  <c r="AA41" i="15"/>
  <c r="P42" i="15"/>
  <c r="Q42" i="15"/>
  <c r="R42" i="15"/>
  <c r="S42" i="15"/>
  <c r="T42" i="15"/>
  <c r="U42" i="15"/>
  <c r="V42" i="15"/>
  <c r="W42" i="15"/>
  <c r="X42" i="15"/>
  <c r="Y42" i="15"/>
  <c r="Z42" i="15"/>
  <c r="AA42" i="15"/>
  <c r="P43" i="15"/>
  <c r="Q43" i="15"/>
  <c r="R43" i="15"/>
  <c r="S43" i="15"/>
  <c r="T43" i="15"/>
  <c r="U43" i="15"/>
  <c r="V43" i="15"/>
  <c r="W43" i="15"/>
  <c r="X43" i="15"/>
  <c r="Y43" i="15"/>
  <c r="Z43" i="15"/>
  <c r="AA43" i="15"/>
  <c r="P44" i="15"/>
  <c r="Q44" i="15"/>
  <c r="R44" i="15"/>
  <c r="S44" i="15"/>
  <c r="T44" i="15"/>
  <c r="U44" i="15"/>
  <c r="V44" i="15"/>
  <c r="W44" i="15"/>
  <c r="X44" i="15"/>
  <c r="Y44" i="15"/>
  <c r="Z44" i="15"/>
  <c r="AA44" i="15"/>
  <c r="P45" i="15"/>
  <c r="Q45" i="15"/>
  <c r="R45" i="15"/>
  <c r="S45" i="15"/>
  <c r="T45" i="15"/>
  <c r="U45" i="15"/>
  <c r="V45" i="15"/>
  <c r="W45" i="15"/>
  <c r="X45" i="15"/>
  <c r="Y45" i="15"/>
  <c r="Z45" i="15"/>
  <c r="AA45" i="15"/>
  <c r="P46" i="15"/>
  <c r="Q46" i="15"/>
  <c r="R46" i="15"/>
  <c r="S46" i="15"/>
  <c r="T46" i="15"/>
  <c r="U46" i="15"/>
  <c r="V46" i="15"/>
  <c r="W46" i="15"/>
  <c r="X46" i="15"/>
  <c r="Y46" i="15"/>
  <c r="Z46" i="15"/>
  <c r="AA46" i="15"/>
  <c r="P47" i="15"/>
  <c r="Q47" i="15"/>
  <c r="R47" i="15"/>
  <c r="S47" i="15"/>
  <c r="T47" i="15"/>
  <c r="U47" i="15"/>
  <c r="V47" i="15"/>
  <c r="W47" i="15"/>
  <c r="X47" i="15"/>
  <c r="Y47" i="15"/>
  <c r="Z47" i="15"/>
  <c r="AA47" i="15"/>
  <c r="P48" i="15"/>
  <c r="Q48" i="15"/>
  <c r="R48" i="15"/>
  <c r="S48" i="15"/>
  <c r="T48" i="15"/>
  <c r="U48" i="15"/>
  <c r="V48" i="15"/>
  <c r="W48" i="15"/>
  <c r="X48" i="15"/>
  <c r="Y48" i="15"/>
  <c r="Z48" i="15"/>
  <c r="AA48" i="15"/>
  <c r="P49" i="15"/>
  <c r="Q49" i="15"/>
  <c r="R49" i="15"/>
  <c r="S49" i="15"/>
  <c r="T49" i="15"/>
  <c r="U49" i="15"/>
  <c r="V49" i="15"/>
  <c r="W49" i="15"/>
  <c r="X49" i="15"/>
  <c r="Y49" i="15"/>
  <c r="Z49" i="15"/>
  <c r="AA49" i="15"/>
  <c r="P50" i="15"/>
  <c r="Q50" i="15"/>
  <c r="R50" i="15"/>
  <c r="S50" i="15"/>
  <c r="T50" i="15"/>
  <c r="U50" i="15"/>
  <c r="V50" i="15"/>
  <c r="W50" i="15"/>
  <c r="X50" i="15"/>
  <c r="Y50" i="15"/>
  <c r="Z50" i="15"/>
  <c r="AA50" i="15"/>
  <c r="P51" i="15"/>
  <c r="Q51" i="15"/>
  <c r="R51" i="15"/>
  <c r="S51" i="15"/>
  <c r="T51" i="15"/>
  <c r="U51" i="15"/>
  <c r="V51" i="15"/>
  <c r="W51" i="15"/>
  <c r="X51" i="15"/>
  <c r="Y51" i="15"/>
  <c r="Z51" i="15"/>
  <c r="AA51" i="15"/>
  <c r="P52" i="15"/>
  <c r="Q52" i="15"/>
  <c r="R52" i="15"/>
  <c r="S52" i="15"/>
  <c r="T52" i="15"/>
  <c r="U52" i="15"/>
  <c r="V52" i="15"/>
  <c r="W52" i="15"/>
  <c r="X52" i="15"/>
  <c r="Y52" i="15"/>
  <c r="Z52" i="15"/>
  <c r="AA52" i="15"/>
  <c r="P53" i="15"/>
  <c r="Q53" i="15"/>
  <c r="R53" i="15"/>
  <c r="S53" i="15"/>
  <c r="T53" i="15"/>
  <c r="U53" i="15"/>
  <c r="V53" i="15"/>
  <c r="W53" i="15"/>
  <c r="X53" i="15"/>
  <c r="Y53" i="15"/>
  <c r="Z53" i="15"/>
  <c r="AA53" i="15"/>
  <c r="P54" i="15"/>
  <c r="Q54" i="15"/>
  <c r="R54" i="15"/>
  <c r="S54" i="15"/>
  <c r="T54" i="15"/>
  <c r="U54" i="15"/>
  <c r="V54" i="15"/>
  <c r="W54" i="15"/>
  <c r="X54" i="15"/>
  <c r="Y54" i="15"/>
  <c r="Z54" i="15"/>
  <c r="AA54" i="15"/>
  <c r="P55" i="15"/>
  <c r="Q55" i="15"/>
  <c r="R55" i="15"/>
  <c r="S55" i="15"/>
  <c r="T55" i="15"/>
  <c r="U55" i="15"/>
  <c r="V55" i="15"/>
  <c r="W55" i="15"/>
  <c r="X55" i="15"/>
  <c r="Y55" i="15"/>
  <c r="Z55" i="15"/>
  <c r="AA55" i="15"/>
  <c r="P56" i="15"/>
  <c r="Q56" i="15"/>
  <c r="R56" i="15"/>
  <c r="S56" i="15"/>
  <c r="T56" i="15"/>
  <c r="U56" i="15"/>
  <c r="V56" i="15"/>
  <c r="W56" i="15"/>
  <c r="X56" i="15"/>
  <c r="Y56" i="15"/>
  <c r="Z56" i="15"/>
  <c r="AA56" i="15"/>
  <c r="P57" i="15"/>
  <c r="Q57" i="15"/>
  <c r="R57" i="15"/>
  <c r="S57" i="15"/>
  <c r="T57" i="15"/>
  <c r="U57" i="15"/>
  <c r="V57" i="15"/>
  <c r="W57" i="15"/>
  <c r="X57" i="15"/>
  <c r="Y57" i="15"/>
  <c r="Z57" i="15"/>
  <c r="AA57" i="15"/>
  <c r="P58" i="15"/>
  <c r="Q58" i="15"/>
  <c r="R58" i="15"/>
  <c r="S58" i="15"/>
  <c r="T58" i="15"/>
  <c r="U58" i="15"/>
  <c r="V58" i="15"/>
  <c r="W58" i="15"/>
  <c r="X58" i="15"/>
  <c r="Y58" i="15"/>
  <c r="Z58" i="15"/>
  <c r="AA58" i="15"/>
  <c r="P59" i="15"/>
  <c r="Q59" i="15"/>
  <c r="R59" i="15"/>
  <c r="S59" i="15"/>
  <c r="T59" i="15"/>
  <c r="U59" i="15"/>
  <c r="V59" i="15"/>
  <c r="W59" i="15"/>
  <c r="X59" i="15"/>
  <c r="Y59" i="15"/>
  <c r="Z59" i="15"/>
  <c r="AA59" i="15"/>
  <c r="P60" i="15"/>
  <c r="Q60" i="15"/>
  <c r="R60" i="15"/>
  <c r="S60" i="15"/>
  <c r="T60" i="15"/>
  <c r="U60" i="15"/>
  <c r="V60" i="15"/>
  <c r="W60" i="15"/>
  <c r="X60" i="15"/>
  <c r="Y60" i="15"/>
  <c r="Z60" i="15"/>
  <c r="AA60" i="15"/>
  <c r="P61" i="15"/>
  <c r="Q61" i="15"/>
  <c r="R61" i="15"/>
  <c r="S61" i="15"/>
  <c r="T61" i="15"/>
  <c r="U61" i="15"/>
  <c r="V61" i="15"/>
  <c r="W61" i="15"/>
  <c r="X61" i="15"/>
  <c r="Y61" i="15"/>
  <c r="Z61" i="15"/>
  <c r="AA61" i="15"/>
  <c r="P62" i="15"/>
  <c r="Q62" i="15"/>
  <c r="R62" i="15"/>
  <c r="S62" i="15"/>
  <c r="T62" i="15"/>
  <c r="U62" i="15"/>
  <c r="V62" i="15"/>
  <c r="W62" i="15"/>
  <c r="X62" i="15"/>
  <c r="Y62" i="15"/>
  <c r="Z62" i="15"/>
  <c r="AA62" i="15"/>
  <c r="P63" i="15"/>
  <c r="Q63" i="15"/>
  <c r="R63" i="15"/>
  <c r="S63" i="15"/>
  <c r="T63" i="15"/>
  <c r="U63" i="15"/>
  <c r="V63" i="15"/>
  <c r="W63" i="15"/>
  <c r="X63" i="15"/>
  <c r="Y63" i="15"/>
  <c r="Z63" i="15"/>
  <c r="AA63" i="15"/>
  <c r="P64" i="15"/>
  <c r="Q64" i="15"/>
  <c r="R64" i="15"/>
  <c r="S64" i="15"/>
  <c r="T64" i="15"/>
  <c r="U64" i="15"/>
  <c r="V64" i="15"/>
  <c r="W64" i="15"/>
  <c r="X64" i="15"/>
  <c r="Y64" i="15"/>
  <c r="Z64" i="15"/>
  <c r="AA64" i="15"/>
  <c r="P65" i="15"/>
  <c r="Q65" i="15"/>
  <c r="R65" i="15"/>
  <c r="S65" i="15"/>
  <c r="T65" i="15"/>
  <c r="U65" i="15"/>
  <c r="V65" i="15"/>
  <c r="W65" i="15"/>
  <c r="X65" i="15"/>
  <c r="Y65" i="15"/>
  <c r="Z65" i="15"/>
  <c r="AA65" i="15"/>
  <c r="P66" i="15"/>
  <c r="Q66" i="15"/>
  <c r="R66" i="15"/>
  <c r="S66" i="15"/>
  <c r="T66" i="15"/>
  <c r="U66" i="15"/>
  <c r="V66" i="15"/>
  <c r="W66" i="15"/>
  <c r="X66" i="15"/>
  <c r="Y66" i="15"/>
  <c r="Z66" i="15"/>
  <c r="AA66" i="15"/>
  <c r="P67" i="15"/>
  <c r="Q67" i="15"/>
  <c r="R67" i="15"/>
  <c r="S67" i="15"/>
  <c r="T67" i="15"/>
  <c r="U67" i="15"/>
  <c r="V67" i="15"/>
  <c r="W67" i="15"/>
  <c r="X67" i="15"/>
  <c r="Y67" i="15"/>
  <c r="Z67" i="15"/>
  <c r="AA67" i="15"/>
  <c r="P68" i="15"/>
  <c r="Q68" i="15"/>
  <c r="R68" i="15"/>
  <c r="S68" i="15"/>
  <c r="T68" i="15"/>
  <c r="U68" i="15"/>
  <c r="V68" i="15"/>
  <c r="W68" i="15"/>
  <c r="X68" i="15"/>
  <c r="Y68" i="15"/>
  <c r="Z68" i="15"/>
  <c r="AA68" i="15"/>
  <c r="P69" i="15"/>
  <c r="Q69" i="15"/>
  <c r="R69" i="15"/>
  <c r="S69" i="15"/>
  <c r="T69" i="15"/>
  <c r="U69" i="15"/>
  <c r="V69" i="15"/>
  <c r="W69" i="15"/>
  <c r="X69" i="15"/>
  <c r="Y69" i="15"/>
  <c r="Z69" i="15"/>
  <c r="AA69" i="15"/>
  <c r="P70" i="15"/>
  <c r="Q70" i="15"/>
  <c r="R70" i="15"/>
  <c r="S70" i="15"/>
  <c r="T70" i="15"/>
  <c r="U70" i="15"/>
  <c r="V70" i="15"/>
  <c r="W70" i="15"/>
  <c r="X70" i="15"/>
  <c r="Y70" i="15"/>
  <c r="Z70" i="15"/>
  <c r="AA70" i="15"/>
  <c r="P71" i="15"/>
  <c r="Q71" i="15"/>
  <c r="R71" i="15"/>
  <c r="S71" i="15"/>
  <c r="T71" i="15"/>
  <c r="U71" i="15"/>
  <c r="V71" i="15"/>
  <c r="W71" i="15"/>
  <c r="X71" i="15"/>
  <c r="Y71" i="15"/>
  <c r="Z71" i="15"/>
  <c r="AA71" i="15"/>
  <c r="P72" i="15"/>
  <c r="Q72" i="15"/>
  <c r="R72" i="15"/>
  <c r="S72" i="15"/>
  <c r="T72" i="15"/>
  <c r="U72" i="15"/>
  <c r="V72" i="15"/>
  <c r="W72" i="15"/>
  <c r="X72" i="15"/>
  <c r="Y72" i="15"/>
  <c r="Z72" i="15"/>
  <c r="AA72" i="15"/>
  <c r="P73" i="15"/>
  <c r="Q73" i="15"/>
  <c r="R73" i="15"/>
  <c r="S73" i="15"/>
  <c r="T73" i="15"/>
  <c r="U73" i="15"/>
  <c r="V73" i="15"/>
  <c r="W73" i="15"/>
  <c r="X73" i="15"/>
  <c r="Y73" i="15"/>
  <c r="Z73" i="15"/>
  <c r="AA73" i="15"/>
  <c r="P74" i="15"/>
  <c r="Q74" i="15"/>
  <c r="R74" i="15"/>
  <c r="S74" i="15"/>
  <c r="T74" i="15"/>
  <c r="U74" i="15"/>
  <c r="V74" i="15"/>
  <c r="W74" i="15"/>
  <c r="X74" i="15"/>
  <c r="Y74" i="15"/>
  <c r="Z74" i="15"/>
  <c r="AA74" i="15"/>
  <c r="P75" i="15"/>
  <c r="Q75" i="15"/>
  <c r="R75" i="15"/>
  <c r="S75" i="15"/>
  <c r="T75" i="15"/>
  <c r="U75" i="15"/>
  <c r="V75" i="15"/>
  <c r="W75" i="15"/>
  <c r="X75" i="15"/>
  <c r="Y75" i="15"/>
  <c r="Z75" i="15"/>
  <c r="AA75" i="15"/>
  <c r="P76" i="15"/>
  <c r="Q76" i="15"/>
  <c r="R76" i="15"/>
  <c r="S76" i="15"/>
  <c r="T76" i="15"/>
  <c r="U76" i="15"/>
  <c r="V76" i="15"/>
  <c r="W76" i="15"/>
  <c r="X76" i="15"/>
  <c r="Y76" i="15"/>
  <c r="Z76" i="15"/>
  <c r="AA76" i="15"/>
  <c r="P77" i="15"/>
  <c r="Q77" i="15"/>
  <c r="R77" i="15"/>
  <c r="S77" i="15"/>
  <c r="T77" i="15"/>
  <c r="U77" i="15"/>
  <c r="V77" i="15"/>
  <c r="W77" i="15"/>
  <c r="X77" i="15"/>
  <c r="Y77" i="15"/>
  <c r="Z77" i="15"/>
  <c r="AA77" i="15"/>
  <c r="P78" i="15"/>
  <c r="Q78" i="15"/>
  <c r="R78" i="15"/>
  <c r="S78" i="15"/>
  <c r="T78" i="15"/>
  <c r="U78" i="15"/>
  <c r="V78" i="15"/>
  <c r="W78" i="15"/>
  <c r="X78" i="15"/>
  <c r="Y78" i="15"/>
  <c r="Z78" i="15"/>
  <c r="AA78" i="15"/>
  <c r="P79" i="15"/>
  <c r="Q79" i="15"/>
  <c r="R79" i="15"/>
  <c r="S79" i="15"/>
  <c r="T79" i="15"/>
  <c r="U79" i="15"/>
  <c r="V79" i="15"/>
  <c r="W79" i="15"/>
  <c r="X79" i="15"/>
  <c r="Y79" i="15"/>
  <c r="Z79" i="15"/>
  <c r="AA79" i="15"/>
  <c r="P80" i="15"/>
  <c r="Q80" i="15"/>
  <c r="R80" i="15"/>
  <c r="S80" i="15"/>
  <c r="T80" i="15"/>
  <c r="U80" i="15"/>
  <c r="V80" i="15"/>
  <c r="W80" i="15"/>
  <c r="X80" i="15"/>
  <c r="Y80" i="15"/>
  <c r="Z80" i="15"/>
  <c r="AA80" i="15"/>
  <c r="P81" i="15"/>
  <c r="Q81" i="15"/>
  <c r="R81" i="15"/>
  <c r="S81" i="15"/>
  <c r="T81" i="15"/>
  <c r="U81" i="15"/>
  <c r="V81" i="15"/>
  <c r="W81" i="15"/>
  <c r="X81" i="15"/>
  <c r="Y81" i="15"/>
  <c r="Z81" i="15"/>
  <c r="AA81" i="15"/>
  <c r="P82" i="15"/>
  <c r="Q82" i="15"/>
  <c r="R82" i="15"/>
  <c r="S82" i="15"/>
  <c r="T82" i="15"/>
  <c r="U82" i="15"/>
  <c r="V82" i="15"/>
  <c r="W82" i="15"/>
  <c r="X82" i="15"/>
  <c r="Y82" i="15"/>
  <c r="Z82" i="15"/>
  <c r="AA82" i="15"/>
  <c r="P83" i="15"/>
  <c r="Q83" i="15"/>
  <c r="R83" i="15"/>
  <c r="S83" i="15"/>
  <c r="T83" i="15"/>
  <c r="U83" i="15"/>
  <c r="V83" i="15"/>
  <c r="W83" i="15"/>
  <c r="X83" i="15"/>
  <c r="Y83" i="15"/>
  <c r="Z83" i="15"/>
  <c r="AA83" i="15"/>
  <c r="P84" i="15"/>
  <c r="Q84" i="15"/>
  <c r="R84" i="15"/>
  <c r="S84" i="15"/>
  <c r="T84" i="15"/>
  <c r="U84" i="15"/>
  <c r="V84" i="15"/>
  <c r="W84" i="15"/>
  <c r="X84" i="15"/>
  <c r="Y84" i="15"/>
  <c r="Z84" i="15"/>
  <c r="AA84" i="15"/>
  <c r="P85" i="15"/>
  <c r="Q85" i="15"/>
  <c r="R85" i="15"/>
  <c r="S85" i="15"/>
  <c r="T85" i="15"/>
  <c r="U85" i="15"/>
  <c r="V85" i="15"/>
  <c r="W85" i="15"/>
  <c r="X85" i="15"/>
  <c r="Y85" i="15"/>
  <c r="Z85" i="15"/>
  <c r="AA85" i="15"/>
  <c r="P86" i="15"/>
  <c r="Q86" i="15"/>
  <c r="R86" i="15"/>
  <c r="S86" i="15"/>
  <c r="T86" i="15"/>
  <c r="U86" i="15"/>
  <c r="V86" i="15"/>
  <c r="W86" i="15"/>
  <c r="X86" i="15"/>
  <c r="Y86" i="15"/>
  <c r="Z86" i="15"/>
  <c r="AA86" i="15"/>
  <c r="P87" i="15"/>
  <c r="Q87" i="15"/>
  <c r="R87" i="15"/>
  <c r="S87" i="15"/>
  <c r="T87" i="15"/>
  <c r="U87" i="15"/>
  <c r="V87" i="15"/>
  <c r="W87" i="15"/>
  <c r="X87" i="15"/>
  <c r="Y87" i="15"/>
  <c r="Z87" i="15"/>
  <c r="AA87" i="15"/>
  <c r="P88" i="15"/>
  <c r="Q88" i="15"/>
  <c r="R88" i="15"/>
  <c r="S88" i="15"/>
  <c r="T88" i="15"/>
  <c r="U88" i="15"/>
  <c r="V88" i="15"/>
  <c r="W88" i="15"/>
  <c r="X88" i="15"/>
  <c r="Y88" i="15"/>
  <c r="Z88" i="15"/>
  <c r="AA88" i="15"/>
  <c r="P89" i="15"/>
  <c r="Q89" i="15"/>
  <c r="R89" i="15"/>
  <c r="S89" i="15"/>
  <c r="T89" i="15"/>
  <c r="U89" i="15"/>
  <c r="V89" i="15"/>
  <c r="W89" i="15"/>
  <c r="X89" i="15"/>
  <c r="Y89" i="15"/>
  <c r="Z89" i="15"/>
  <c r="AA89" i="15"/>
  <c r="P90" i="15"/>
  <c r="Q90" i="15"/>
  <c r="R90" i="15"/>
  <c r="S90" i="15"/>
  <c r="T90" i="15"/>
  <c r="U90" i="15"/>
  <c r="V90" i="15"/>
  <c r="W90" i="15"/>
  <c r="X90" i="15"/>
  <c r="Y90" i="15"/>
  <c r="Z90" i="15"/>
  <c r="AA90" i="15"/>
  <c r="P91" i="15"/>
  <c r="Q91" i="15"/>
  <c r="R91" i="15"/>
  <c r="S91" i="15"/>
  <c r="T91" i="15"/>
  <c r="U91" i="15"/>
  <c r="V91" i="15"/>
  <c r="W91" i="15"/>
  <c r="X91" i="15"/>
  <c r="Y91" i="15"/>
  <c r="Z91" i="15"/>
  <c r="AA91" i="15"/>
  <c r="P92" i="15"/>
  <c r="Q92" i="15"/>
  <c r="R92" i="15"/>
  <c r="S92" i="15"/>
  <c r="T92" i="15"/>
  <c r="U92" i="15"/>
  <c r="V92" i="15"/>
  <c r="W92" i="15"/>
  <c r="X92" i="15"/>
  <c r="Y92" i="15"/>
  <c r="Z92" i="15"/>
  <c r="AA92" i="15"/>
  <c r="P93" i="15"/>
  <c r="Q93" i="15"/>
  <c r="R93" i="15"/>
  <c r="S93" i="15"/>
  <c r="T93" i="15"/>
  <c r="U93" i="15"/>
  <c r="V93" i="15"/>
  <c r="W93" i="15"/>
  <c r="X93" i="15"/>
  <c r="Y93" i="15"/>
  <c r="Z93" i="15"/>
  <c r="AA93" i="15"/>
  <c r="P94" i="15"/>
  <c r="Q94" i="15"/>
  <c r="R94" i="15"/>
  <c r="S94" i="15"/>
  <c r="T94" i="15"/>
  <c r="U94" i="15"/>
  <c r="V94" i="15"/>
  <c r="W94" i="15"/>
  <c r="X94" i="15"/>
  <c r="Y94" i="15"/>
  <c r="Z94" i="15"/>
  <c r="AA94" i="15"/>
  <c r="P95" i="15"/>
  <c r="Q95" i="15"/>
  <c r="R95" i="15"/>
  <c r="S95" i="15"/>
  <c r="T95" i="15"/>
  <c r="U95" i="15"/>
  <c r="V95" i="15"/>
  <c r="W95" i="15"/>
  <c r="X95" i="15"/>
  <c r="Y95" i="15"/>
  <c r="Z95" i="15"/>
  <c r="AA95" i="15"/>
  <c r="P96" i="15"/>
  <c r="Q96" i="15"/>
  <c r="R96" i="15"/>
  <c r="S96" i="15"/>
  <c r="T96" i="15"/>
  <c r="U96" i="15"/>
  <c r="V96" i="15"/>
  <c r="W96" i="15"/>
  <c r="X96" i="15"/>
  <c r="Y96" i="15"/>
  <c r="Z96" i="15"/>
  <c r="AA96" i="15"/>
  <c r="P97" i="15"/>
  <c r="Q97" i="15"/>
  <c r="R97" i="15"/>
  <c r="S97" i="15"/>
  <c r="T97" i="15"/>
  <c r="U97" i="15"/>
  <c r="V97" i="15"/>
  <c r="W97" i="15"/>
  <c r="X97" i="15"/>
  <c r="Y97" i="15"/>
  <c r="Z97" i="15"/>
  <c r="AA97" i="15"/>
  <c r="P98" i="15"/>
  <c r="Q98" i="15"/>
  <c r="R98" i="15"/>
  <c r="S98" i="15"/>
  <c r="T98" i="15"/>
  <c r="U98" i="15"/>
  <c r="V98" i="15"/>
  <c r="W98" i="15"/>
  <c r="X98" i="15"/>
  <c r="Y98" i="15"/>
  <c r="Z98" i="15"/>
  <c r="AA98" i="15"/>
  <c r="P99" i="15"/>
  <c r="Q99" i="15"/>
  <c r="R99" i="15"/>
  <c r="S99" i="15"/>
  <c r="T99" i="15"/>
  <c r="U99" i="15"/>
  <c r="V99" i="15"/>
  <c r="W99" i="15"/>
  <c r="X99" i="15"/>
  <c r="Y99" i="15"/>
  <c r="Z99" i="15"/>
  <c r="AA99" i="15"/>
  <c r="P100" i="15"/>
  <c r="Q100" i="15"/>
  <c r="R100" i="15"/>
  <c r="S100" i="15"/>
  <c r="T100" i="15"/>
  <c r="U100" i="15"/>
  <c r="V100" i="15"/>
  <c r="W100" i="15"/>
  <c r="X100" i="15"/>
  <c r="Y100" i="15"/>
  <c r="Z100" i="15"/>
  <c r="AA100" i="15"/>
  <c r="P101" i="15"/>
  <c r="Q101" i="15"/>
  <c r="R101" i="15"/>
  <c r="S101" i="15"/>
  <c r="T101" i="15"/>
  <c r="U101" i="15"/>
  <c r="V101" i="15"/>
  <c r="W101" i="15"/>
  <c r="X101" i="15"/>
  <c r="Y101" i="15"/>
  <c r="Z101" i="15"/>
  <c r="AA101" i="15"/>
  <c r="P102" i="15"/>
  <c r="Q102" i="15"/>
  <c r="R102" i="15"/>
  <c r="S102" i="15"/>
  <c r="T102" i="15"/>
  <c r="U102" i="15"/>
  <c r="V102" i="15"/>
  <c r="W102" i="15"/>
  <c r="X102" i="15"/>
  <c r="Y102" i="15"/>
  <c r="Z102" i="15"/>
  <c r="AA102" i="15"/>
  <c r="P103" i="15"/>
  <c r="Q103" i="15"/>
  <c r="R103" i="15"/>
  <c r="S103" i="15"/>
  <c r="T103" i="15"/>
  <c r="U103" i="15"/>
  <c r="V103" i="15"/>
  <c r="W103" i="15"/>
  <c r="X103" i="15"/>
  <c r="Y103" i="15"/>
  <c r="Z103" i="15"/>
  <c r="AA103" i="15"/>
  <c r="P104" i="15"/>
  <c r="Q104" i="15"/>
  <c r="R104" i="15"/>
  <c r="S104" i="15"/>
  <c r="T104" i="15"/>
  <c r="U104" i="15"/>
  <c r="V104" i="15"/>
  <c r="W104" i="15"/>
  <c r="X104" i="15"/>
  <c r="Y104" i="15"/>
  <c r="Z104" i="15"/>
  <c r="AA104" i="15"/>
  <c r="P105" i="15"/>
  <c r="Q105" i="15"/>
  <c r="R105" i="15"/>
  <c r="S105" i="15"/>
  <c r="T105" i="15"/>
  <c r="U105" i="15"/>
  <c r="V105" i="15"/>
  <c r="W105" i="15"/>
  <c r="X105" i="15"/>
  <c r="Y105" i="15"/>
  <c r="Z105" i="15"/>
  <c r="AA105" i="15"/>
  <c r="P106" i="15"/>
  <c r="Q106" i="15"/>
  <c r="R106" i="15"/>
  <c r="S106" i="15"/>
  <c r="T106" i="15"/>
  <c r="U106" i="15"/>
  <c r="V106" i="15"/>
  <c r="W106" i="15"/>
  <c r="X106" i="15"/>
  <c r="Y106" i="15"/>
  <c r="Z106" i="15"/>
  <c r="AA106" i="15"/>
  <c r="P107" i="15"/>
  <c r="Q107" i="15"/>
  <c r="R107" i="15"/>
  <c r="S107" i="15"/>
  <c r="T107" i="15"/>
  <c r="U107" i="15"/>
  <c r="V107" i="15"/>
  <c r="W107" i="15"/>
  <c r="X107" i="15"/>
  <c r="Y107" i="15"/>
  <c r="Z107" i="15"/>
  <c r="AA107" i="15"/>
  <c r="P108" i="15"/>
  <c r="Q108" i="15"/>
  <c r="R108" i="15"/>
  <c r="S108" i="15"/>
  <c r="T108" i="15"/>
  <c r="U108" i="15"/>
  <c r="V108" i="15"/>
  <c r="W108" i="15"/>
  <c r="X108" i="15"/>
  <c r="Y108" i="15"/>
  <c r="Z108" i="15"/>
  <c r="AA108" i="15"/>
  <c r="P109" i="15"/>
  <c r="Q109" i="15"/>
  <c r="R109" i="15"/>
  <c r="S109" i="15"/>
  <c r="T109" i="15"/>
  <c r="U109" i="15"/>
  <c r="V109" i="15"/>
  <c r="W109" i="15"/>
  <c r="X109" i="15"/>
  <c r="Y109" i="15"/>
  <c r="Z109" i="15"/>
  <c r="AA109" i="15"/>
  <c r="P110" i="15"/>
  <c r="Q110" i="15"/>
  <c r="R110" i="15"/>
  <c r="S110" i="15"/>
  <c r="T110" i="15"/>
  <c r="U110" i="15"/>
  <c r="V110" i="15"/>
  <c r="W110" i="15"/>
  <c r="X110" i="15"/>
  <c r="Y110" i="15"/>
  <c r="Z110" i="15"/>
  <c r="AA110" i="15"/>
  <c r="P111" i="15"/>
  <c r="Q111" i="15"/>
  <c r="R111" i="15"/>
  <c r="S111" i="15"/>
  <c r="T111" i="15"/>
  <c r="U111" i="15"/>
  <c r="V111" i="15"/>
  <c r="W111" i="15"/>
  <c r="X111" i="15"/>
  <c r="Y111" i="15"/>
  <c r="Z111" i="15"/>
  <c r="AA111" i="15"/>
  <c r="P112" i="15"/>
  <c r="Q112" i="15"/>
  <c r="R112" i="15"/>
  <c r="S112" i="15"/>
  <c r="T112" i="15"/>
  <c r="U112" i="15"/>
  <c r="V112" i="15"/>
  <c r="W112" i="15"/>
  <c r="X112" i="15"/>
  <c r="Y112" i="15"/>
  <c r="Z112" i="15"/>
  <c r="AA112" i="15"/>
  <c r="P113" i="15"/>
  <c r="Q113" i="15"/>
  <c r="R113" i="15"/>
  <c r="S113" i="15"/>
  <c r="T113" i="15"/>
  <c r="U113" i="15"/>
  <c r="V113" i="15"/>
  <c r="W113" i="15"/>
  <c r="X113" i="15"/>
  <c r="Y113" i="15"/>
  <c r="Z113" i="15"/>
  <c r="AA113" i="15"/>
  <c r="P114" i="15"/>
  <c r="Q114" i="15"/>
  <c r="R114" i="15"/>
  <c r="S114" i="15"/>
  <c r="T114" i="15"/>
  <c r="U114" i="15"/>
  <c r="V114" i="15"/>
  <c r="W114" i="15"/>
  <c r="X114" i="15"/>
  <c r="Y114" i="15"/>
  <c r="Z114" i="15"/>
  <c r="AA114" i="15"/>
  <c r="P115" i="15"/>
  <c r="Q115" i="15"/>
  <c r="R115" i="15"/>
  <c r="S115" i="15"/>
  <c r="T115" i="15"/>
  <c r="U115" i="15"/>
  <c r="V115" i="15"/>
  <c r="W115" i="15"/>
  <c r="X115" i="15"/>
  <c r="Y115" i="15"/>
  <c r="Z115" i="15"/>
  <c r="AA115" i="15"/>
  <c r="P116" i="15"/>
  <c r="Q116" i="15"/>
  <c r="R116" i="15"/>
  <c r="S116" i="15"/>
  <c r="T116" i="15"/>
  <c r="U116" i="15"/>
  <c r="V116" i="15"/>
  <c r="W116" i="15"/>
  <c r="X116" i="15"/>
  <c r="Y116" i="15"/>
  <c r="Z116" i="15"/>
  <c r="AA116" i="15"/>
  <c r="P117" i="15"/>
  <c r="Q117" i="15"/>
  <c r="R117" i="15"/>
  <c r="S117" i="15"/>
  <c r="T117" i="15"/>
  <c r="U117" i="15"/>
  <c r="V117" i="15"/>
  <c r="W117" i="15"/>
  <c r="X117" i="15"/>
  <c r="Y117" i="15"/>
  <c r="Z117" i="15"/>
  <c r="AA117" i="15"/>
  <c r="P118" i="15"/>
  <c r="Q118" i="15"/>
  <c r="R118" i="15"/>
  <c r="S118" i="15"/>
  <c r="T118" i="15"/>
  <c r="U118" i="15"/>
  <c r="V118" i="15"/>
  <c r="W118" i="15"/>
  <c r="X118" i="15"/>
  <c r="Y118" i="15"/>
  <c r="Z118" i="15"/>
  <c r="AA118" i="15"/>
  <c r="P119" i="15"/>
  <c r="Q119" i="15"/>
  <c r="R119" i="15"/>
  <c r="S119" i="15"/>
  <c r="T119" i="15"/>
  <c r="U119" i="15"/>
  <c r="V119" i="15"/>
  <c r="W119" i="15"/>
  <c r="X119" i="15"/>
  <c r="Y119" i="15"/>
  <c r="Z119" i="15"/>
  <c r="AA119" i="15"/>
  <c r="P120" i="15"/>
  <c r="Q120" i="15"/>
  <c r="R120" i="15"/>
  <c r="S120" i="15"/>
  <c r="T120" i="15"/>
  <c r="U120" i="15"/>
  <c r="V120" i="15"/>
  <c r="W120" i="15"/>
  <c r="X120" i="15"/>
  <c r="Y120" i="15"/>
  <c r="Z120" i="15"/>
  <c r="AA120" i="15"/>
  <c r="P121" i="15"/>
  <c r="Q121" i="15"/>
  <c r="R121" i="15"/>
  <c r="S121" i="15"/>
  <c r="T121" i="15"/>
  <c r="U121" i="15"/>
  <c r="V121" i="15"/>
  <c r="W121" i="15"/>
  <c r="X121" i="15"/>
  <c r="Y121" i="15"/>
  <c r="Z121" i="15"/>
  <c r="AA121" i="15"/>
  <c r="P122" i="15"/>
  <c r="Q122" i="15"/>
  <c r="R122" i="15"/>
  <c r="S122" i="15"/>
  <c r="T122" i="15"/>
  <c r="U122" i="15"/>
  <c r="V122" i="15"/>
  <c r="W122" i="15"/>
  <c r="X122" i="15"/>
  <c r="Y122" i="15"/>
  <c r="Z122" i="15"/>
  <c r="AA122" i="15"/>
  <c r="P123" i="15"/>
  <c r="Q123" i="15"/>
  <c r="R123" i="15"/>
  <c r="S123" i="15"/>
  <c r="T123" i="15"/>
  <c r="U123" i="15"/>
  <c r="V123" i="15"/>
  <c r="W123" i="15"/>
  <c r="X123" i="15"/>
  <c r="Y123" i="15"/>
  <c r="Z123" i="15"/>
  <c r="AA123" i="15"/>
  <c r="P124" i="15"/>
  <c r="Q124" i="15"/>
  <c r="R124" i="15"/>
  <c r="S124" i="15"/>
  <c r="T124" i="15"/>
  <c r="U124" i="15"/>
  <c r="V124" i="15"/>
  <c r="W124" i="15"/>
  <c r="X124" i="15"/>
  <c r="Y124" i="15"/>
  <c r="Z124" i="15"/>
  <c r="AA124" i="15"/>
  <c r="P125" i="15"/>
  <c r="Q125" i="15"/>
  <c r="R125" i="15"/>
  <c r="S125" i="15"/>
  <c r="T125" i="15"/>
  <c r="U125" i="15"/>
  <c r="V125" i="15"/>
  <c r="W125" i="15"/>
  <c r="X125" i="15"/>
  <c r="Y125" i="15"/>
  <c r="Z125" i="15"/>
  <c r="AA125" i="15"/>
  <c r="P126" i="15"/>
  <c r="Q126" i="15"/>
  <c r="R126" i="15"/>
  <c r="S126" i="15"/>
  <c r="T126" i="15"/>
  <c r="U126" i="15"/>
  <c r="V126" i="15"/>
  <c r="W126" i="15"/>
  <c r="X126" i="15"/>
  <c r="Y126" i="15"/>
  <c r="Z126" i="15"/>
  <c r="AA126" i="15"/>
  <c r="P127" i="15"/>
  <c r="Q127" i="15"/>
  <c r="R127" i="15"/>
  <c r="S127" i="15"/>
  <c r="T127" i="15"/>
  <c r="U127" i="15"/>
  <c r="V127" i="15"/>
  <c r="W127" i="15"/>
  <c r="X127" i="15"/>
  <c r="Y127" i="15"/>
  <c r="Z127" i="15"/>
  <c r="AA127" i="15"/>
  <c r="P128" i="15"/>
  <c r="Q128" i="15"/>
  <c r="R128" i="15"/>
  <c r="S128" i="15"/>
  <c r="T128" i="15"/>
  <c r="U128" i="15"/>
  <c r="V128" i="15"/>
  <c r="W128" i="15"/>
  <c r="X128" i="15"/>
  <c r="Y128" i="15"/>
  <c r="Z128" i="15"/>
  <c r="AA128" i="15"/>
  <c r="P129" i="15"/>
  <c r="Q129" i="15"/>
  <c r="R129" i="15"/>
  <c r="S129" i="15"/>
  <c r="T129" i="15"/>
  <c r="U129" i="15"/>
  <c r="V129" i="15"/>
  <c r="W129" i="15"/>
  <c r="X129" i="15"/>
  <c r="Y129" i="15"/>
  <c r="Z129" i="15"/>
  <c r="AA129" i="15"/>
  <c r="P130" i="15"/>
  <c r="Q130" i="15"/>
  <c r="R130" i="15"/>
  <c r="S130" i="15"/>
  <c r="T130" i="15"/>
  <c r="U130" i="15"/>
  <c r="V130" i="15"/>
  <c r="W130" i="15"/>
  <c r="X130" i="15"/>
  <c r="Y130" i="15"/>
  <c r="Z130" i="15"/>
  <c r="AA130" i="15"/>
  <c r="P131" i="15"/>
  <c r="Q131" i="15"/>
  <c r="R131" i="15"/>
  <c r="S131" i="15"/>
  <c r="T131" i="15"/>
  <c r="U131" i="15"/>
  <c r="V131" i="15"/>
  <c r="W131" i="15"/>
  <c r="X131" i="15"/>
  <c r="Y131" i="15"/>
  <c r="Z131" i="15"/>
  <c r="AA131" i="15"/>
  <c r="P132" i="15"/>
  <c r="Q132" i="15"/>
  <c r="R132" i="15"/>
  <c r="S132" i="15"/>
  <c r="T132" i="15"/>
  <c r="U132" i="15"/>
  <c r="V132" i="15"/>
  <c r="W132" i="15"/>
  <c r="X132" i="15"/>
  <c r="Y132" i="15"/>
  <c r="Z132" i="15"/>
  <c r="AA132" i="15"/>
  <c r="P133" i="15"/>
  <c r="Q133" i="15"/>
  <c r="R133" i="15"/>
  <c r="S133" i="15"/>
  <c r="T133" i="15"/>
  <c r="U133" i="15"/>
  <c r="V133" i="15"/>
  <c r="W133" i="15"/>
  <c r="X133" i="15"/>
  <c r="Y133" i="15"/>
  <c r="Z133" i="15"/>
  <c r="AA133" i="15"/>
  <c r="P134" i="15"/>
  <c r="Q134" i="15"/>
  <c r="R134" i="15"/>
  <c r="S134" i="15"/>
  <c r="T134" i="15"/>
  <c r="U134" i="15"/>
  <c r="V134" i="15"/>
  <c r="W134" i="15"/>
  <c r="X134" i="15"/>
  <c r="Y134" i="15"/>
  <c r="Z134" i="15"/>
  <c r="AA134" i="15"/>
  <c r="P135" i="15"/>
  <c r="Q135" i="15"/>
  <c r="R135" i="15"/>
  <c r="S135" i="15"/>
  <c r="T135" i="15"/>
  <c r="U135" i="15"/>
  <c r="V135" i="15"/>
  <c r="W135" i="15"/>
  <c r="X135" i="15"/>
  <c r="Y135" i="15"/>
  <c r="Z135" i="15"/>
  <c r="AA135" i="15"/>
  <c r="P136" i="15"/>
  <c r="Q136" i="15"/>
  <c r="R136" i="15"/>
  <c r="S136" i="15"/>
  <c r="T136" i="15"/>
  <c r="U136" i="15"/>
  <c r="V136" i="15"/>
  <c r="W136" i="15"/>
  <c r="X136" i="15"/>
  <c r="Y136" i="15"/>
  <c r="Z136" i="15"/>
  <c r="AA136" i="15"/>
  <c r="P137" i="15"/>
  <c r="Q137" i="15"/>
  <c r="R137" i="15"/>
  <c r="S137" i="15"/>
  <c r="T137" i="15"/>
  <c r="U137" i="15"/>
  <c r="V137" i="15"/>
  <c r="W137" i="15"/>
  <c r="X137" i="15"/>
  <c r="Y137" i="15"/>
  <c r="Z137" i="15"/>
  <c r="AA137" i="15"/>
  <c r="P138" i="15"/>
  <c r="Q138" i="15"/>
  <c r="R138" i="15"/>
  <c r="S138" i="15"/>
  <c r="T138" i="15"/>
  <c r="U138" i="15"/>
  <c r="V138" i="15"/>
  <c r="W138" i="15"/>
  <c r="X138" i="15"/>
  <c r="Y138" i="15"/>
  <c r="Z138" i="15"/>
  <c r="AA138" i="15"/>
  <c r="P139" i="15"/>
  <c r="Q139" i="15"/>
  <c r="R139" i="15"/>
  <c r="S139" i="15"/>
  <c r="T139" i="15"/>
  <c r="U139" i="15"/>
  <c r="V139" i="15"/>
  <c r="W139" i="15"/>
  <c r="X139" i="15"/>
  <c r="Y139" i="15"/>
  <c r="Z139" i="15"/>
  <c r="AA139" i="15"/>
  <c r="P140" i="15"/>
  <c r="Q140" i="15"/>
  <c r="R140" i="15"/>
  <c r="S140" i="15"/>
  <c r="T140" i="15"/>
  <c r="U140" i="15"/>
  <c r="V140" i="15"/>
  <c r="W140" i="15"/>
  <c r="X140" i="15"/>
  <c r="Y140" i="15"/>
  <c r="Z140" i="15"/>
  <c r="AA140" i="15"/>
  <c r="P141" i="15"/>
  <c r="Q141" i="15"/>
  <c r="R141" i="15"/>
  <c r="S141" i="15"/>
  <c r="T141" i="15"/>
  <c r="U141" i="15"/>
  <c r="V141" i="15"/>
  <c r="W141" i="15"/>
  <c r="X141" i="15"/>
  <c r="Y141" i="15"/>
  <c r="Z141" i="15"/>
  <c r="AA141" i="15"/>
  <c r="P142" i="15"/>
  <c r="Q142" i="15"/>
  <c r="R142" i="15"/>
  <c r="S142" i="15"/>
  <c r="T142" i="15"/>
  <c r="U142" i="15"/>
  <c r="V142" i="15"/>
  <c r="W142" i="15"/>
  <c r="X142" i="15"/>
  <c r="Y142" i="15"/>
  <c r="Z142" i="15"/>
  <c r="AA142" i="15"/>
  <c r="P143" i="15"/>
  <c r="Q143" i="15"/>
  <c r="R143" i="15"/>
  <c r="S143" i="15"/>
  <c r="T143" i="15"/>
  <c r="U143" i="15"/>
  <c r="V143" i="15"/>
  <c r="W143" i="15"/>
  <c r="X143" i="15"/>
  <c r="Y143" i="15"/>
  <c r="Z143" i="15"/>
  <c r="AA143" i="15"/>
  <c r="P144" i="15"/>
  <c r="Q144" i="15"/>
  <c r="R144" i="15"/>
  <c r="S144" i="15"/>
  <c r="T144" i="15"/>
  <c r="U144" i="15"/>
  <c r="V144" i="15"/>
  <c r="W144" i="15"/>
  <c r="X144" i="15"/>
  <c r="Y144" i="15"/>
  <c r="Z144" i="15"/>
  <c r="AA144" i="15"/>
  <c r="P145" i="15"/>
  <c r="Q145" i="15"/>
  <c r="R145" i="15"/>
  <c r="S145" i="15"/>
  <c r="T145" i="15"/>
  <c r="U145" i="15"/>
  <c r="V145" i="15"/>
  <c r="W145" i="15"/>
  <c r="X145" i="15"/>
  <c r="Y145" i="15"/>
  <c r="Z145" i="15"/>
  <c r="AA145" i="15"/>
  <c r="P146" i="15"/>
  <c r="Q146" i="15"/>
  <c r="R146" i="15"/>
  <c r="S146" i="15"/>
  <c r="T146" i="15"/>
  <c r="U146" i="15"/>
  <c r="V146" i="15"/>
  <c r="W146" i="15"/>
  <c r="X146" i="15"/>
  <c r="Y146" i="15"/>
  <c r="Z146" i="15"/>
  <c r="AA146" i="15"/>
  <c r="P147" i="15"/>
  <c r="Q147" i="15"/>
  <c r="R147" i="15"/>
  <c r="S147" i="15"/>
  <c r="T147" i="15"/>
  <c r="U147" i="15"/>
  <c r="V147" i="15"/>
  <c r="W147" i="15"/>
  <c r="X147" i="15"/>
  <c r="Y147" i="15"/>
  <c r="Z147" i="15"/>
  <c r="AA147" i="15"/>
  <c r="P148" i="15"/>
  <c r="Q148" i="15"/>
  <c r="R148" i="15"/>
  <c r="S148" i="15"/>
  <c r="T148" i="15"/>
  <c r="U148" i="15"/>
  <c r="V148" i="15"/>
  <c r="W148" i="15"/>
  <c r="X148" i="15"/>
  <c r="Y148" i="15"/>
  <c r="Z148" i="15"/>
  <c r="AA148" i="15"/>
  <c r="P149" i="15"/>
  <c r="Q149" i="15"/>
  <c r="R149" i="15"/>
  <c r="S149" i="15"/>
  <c r="T149" i="15"/>
  <c r="U149" i="15"/>
  <c r="V149" i="15"/>
  <c r="W149" i="15"/>
  <c r="X149" i="15"/>
  <c r="Y149" i="15"/>
  <c r="Z149" i="15"/>
  <c r="AA149" i="15"/>
  <c r="P150" i="15"/>
  <c r="Q150" i="15"/>
  <c r="R150" i="15"/>
  <c r="S150" i="15"/>
  <c r="T150" i="15"/>
  <c r="U150" i="15"/>
  <c r="V150" i="15"/>
  <c r="W150" i="15"/>
  <c r="X150" i="15"/>
  <c r="Y150" i="15"/>
  <c r="Z150" i="15"/>
  <c r="AA150" i="15"/>
  <c r="P151" i="15"/>
  <c r="Q151" i="15"/>
  <c r="R151" i="15"/>
  <c r="S151" i="15"/>
  <c r="T151" i="15"/>
  <c r="U151" i="15"/>
  <c r="V151" i="15"/>
  <c r="W151" i="15"/>
  <c r="X151" i="15"/>
  <c r="Y151" i="15"/>
  <c r="Z151" i="15"/>
  <c r="AA151" i="15"/>
  <c r="P152" i="15"/>
  <c r="Q152" i="15"/>
  <c r="R152" i="15"/>
  <c r="S152" i="15"/>
  <c r="T152" i="15"/>
  <c r="U152" i="15"/>
  <c r="V152" i="15"/>
  <c r="W152" i="15"/>
  <c r="X152" i="15"/>
  <c r="Y152" i="15"/>
  <c r="Z152" i="15"/>
  <c r="AA152" i="15"/>
  <c r="P153" i="15"/>
  <c r="Q153" i="15"/>
  <c r="R153" i="15"/>
  <c r="S153" i="15"/>
  <c r="T153" i="15"/>
  <c r="U153" i="15"/>
  <c r="V153" i="15"/>
  <c r="W153" i="15"/>
  <c r="X153" i="15"/>
  <c r="Y153" i="15"/>
  <c r="Z153" i="15"/>
  <c r="AA153" i="15"/>
  <c r="P154" i="15"/>
  <c r="Q154" i="15"/>
  <c r="R154" i="15"/>
  <c r="S154" i="15"/>
  <c r="T154" i="15"/>
  <c r="U154" i="15"/>
  <c r="V154" i="15"/>
  <c r="W154" i="15"/>
  <c r="X154" i="15"/>
  <c r="Y154" i="15"/>
  <c r="Z154" i="15"/>
  <c r="AA154" i="15"/>
  <c r="P155" i="15"/>
  <c r="Q155" i="15"/>
  <c r="R155" i="15"/>
  <c r="S155" i="15"/>
  <c r="T155" i="15"/>
  <c r="U155" i="15"/>
  <c r="V155" i="15"/>
  <c r="W155" i="15"/>
  <c r="X155" i="15"/>
  <c r="Y155" i="15"/>
  <c r="Z155" i="15"/>
  <c r="AA155" i="15"/>
  <c r="P156" i="15"/>
  <c r="Q156" i="15"/>
  <c r="R156" i="15"/>
  <c r="S156" i="15"/>
  <c r="T156" i="15"/>
  <c r="U156" i="15"/>
  <c r="V156" i="15"/>
  <c r="W156" i="15"/>
  <c r="X156" i="15"/>
  <c r="Y156" i="15"/>
  <c r="Z156" i="15"/>
  <c r="AA156" i="15"/>
  <c r="P157" i="15"/>
  <c r="Q157" i="15"/>
  <c r="R157" i="15"/>
  <c r="S157" i="15"/>
  <c r="T157" i="15"/>
  <c r="U157" i="15"/>
  <c r="V157" i="15"/>
  <c r="W157" i="15"/>
  <c r="X157" i="15"/>
  <c r="Y157" i="15"/>
  <c r="Z157" i="15"/>
  <c r="AA157" i="15"/>
  <c r="P158" i="15"/>
  <c r="Q158" i="15"/>
  <c r="R158" i="15"/>
  <c r="S158" i="15"/>
  <c r="T158" i="15"/>
  <c r="U158" i="15"/>
  <c r="V158" i="15"/>
  <c r="W158" i="15"/>
  <c r="X158" i="15"/>
  <c r="Y158" i="15"/>
  <c r="Z158" i="15"/>
  <c r="AA158" i="15"/>
  <c r="P159" i="15"/>
  <c r="Q159" i="15"/>
  <c r="R159" i="15"/>
  <c r="S159" i="15"/>
  <c r="T159" i="15"/>
  <c r="U159" i="15"/>
  <c r="V159" i="15"/>
  <c r="W159" i="15"/>
  <c r="X159" i="15"/>
  <c r="Y159" i="15"/>
  <c r="Z159" i="15"/>
  <c r="AA159" i="15"/>
  <c r="P160" i="15"/>
  <c r="Q160" i="15"/>
  <c r="R160" i="15"/>
  <c r="S160" i="15"/>
  <c r="T160" i="15"/>
  <c r="U160" i="15"/>
  <c r="V160" i="15"/>
  <c r="W160" i="15"/>
  <c r="X160" i="15"/>
  <c r="Y160" i="15"/>
  <c r="Z160" i="15"/>
  <c r="AA160" i="15"/>
  <c r="P161" i="15"/>
  <c r="Q161" i="15"/>
  <c r="R161" i="15"/>
  <c r="S161" i="15"/>
  <c r="T161" i="15"/>
  <c r="U161" i="15"/>
  <c r="V161" i="15"/>
  <c r="W161" i="15"/>
  <c r="X161" i="15"/>
  <c r="Y161" i="15"/>
  <c r="Z161" i="15"/>
  <c r="AA161" i="15"/>
  <c r="P162" i="15"/>
  <c r="Q162" i="15"/>
  <c r="R162" i="15"/>
  <c r="S162" i="15"/>
  <c r="T162" i="15"/>
  <c r="U162" i="15"/>
  <c r="V162" i="15"/>
  <c r="W162" i="15"/>
  <c r="X162" i="15"/>
  <c r="Y162" i="15"/>
  <c r="Z162" i="15"/>
  <c r="AA162" i="15"/>
  <c r="P163" i="15"/>
  <c r="Q163" i="15"/>
  <c r="R163" i="15"/>
  <c r="S163" i="15"/>
  <c r="T163" i="15"/>
  <c r="U163" i="15"/>
  <c r="V163" i="15"/>
  <c r="W163" i="15"/>
  <c r="X163" i="15"/>
  <c r="Y163" i="15"/>
  <c r="Z163" i="15"/>
  <c r="AA163" i="15"/>
  <c r="P164" i="15"/>
  <c r="Q164" i="15"/>
  <c r="R164" i="15"/>
  <c r="S164" i="15"/>
  <c r="T164" i="15"/>
  <c r="U164" i="15"/>
  <c r="V164" i="15"/>
  <c r="W164" i="15"/>
  <c r="X164" i="15"/>
  <c r="Y164" i="15"/>
  <c r="Z164" i="15"/>
  <c r="AA164" i="15"/>
  <c r="P165" i="15"/>
  <c r="Q165" i="15"/>
  <c r="R165" i="15"/>
  <c r="S165" i="15"/>
  <c r="T165" i="15"/>
  <c r="U165" i="15"/>
  <c r="V165" i="15"/>
  <c r="W165" i="15"/>
  <c r="X165" i="15"/>
  <c r="Y165" i="15"/>
  <c r="Z165" i="15"/>
  <c r="AA165" i="15"/>
  <c r="P166" i="15"/>
  <c r="Q166" i="15"/>
  <c r="R166" i="15"/>
  <c r="S166" i="15"/>
  <c r="T166" i="15"/>
  <c r="U166" i="15"/>
  <c r="V166" i="15"/>
  <c r="W166" i="15"/>
  <c r="X166" i="15"/>
  <c r="Y166" i="15"/>
  <c r="Z166" i="15"/>
  <c r="AA166" i="15"/>
  <c r="P167" i="15"/>
  <c r="Q167" i="15"/>
  <c r="R167" i="15"/>
  <c r="S167" i="15"/>
  <c r="T167" i="15"/>
  <c r="U167" i="15"/>
  <c r="V167" i="15"/>
  <c r="W167" i="15"/>
  <c r="X167" i="15"/>
  <c r="Y167" i="15"/>
  <c r="Z167" i="15"/>
  <c r="AA167" i="15"/>
  <c r="P168" i="15"/>
  <c r="Q168" i="15"/>
  <c r="R168" i="15"/>
  <c r="S168" i="15"/>
  <c r="T168" i="15"/>
  <c r="U168" i="15"/>
  <c r="V168" i="15"/>
  <c r="W168" i="15"/>
  <c r="X168" i="15"/>
  <c r="Y168" i="15"/>
  <c r="Z168" i="15"/>
  <c r="AA168" i="15"/>
  <c r="P169" i="15"/>
  <c r="Q169" i="15"/>
  <c r="R169" i="15"/>
  <c r="S169" i="15"/>
  <c r="T169" i="15"/>
  <c r="U169" i="15"/>
  <c r="V169" i="15"/>
  <c r="W169" i="15"/>
  <c r="X169" i="15"/>
  <c r="Y169" i="15"/>
  <c r="Z169" i="15"/>
  <c r="AA169" i="15"/>
  <c r="P170" i="15"/>
  <c r="Q170" i="15"/>
  <c r="R170" i="15"/>
  <c r="S170" i="15"/>
  <c r="T170" i="15"/>
  <c r="U170" i="15"/>
  <c r="V170" i="15"/>
  <c r="W170" i="15"/>
  <c r="X170" i="15"/>
  <c r="Y170" i="15"/>
  <c r="Z170" i="15"/>
  <c r="AA170" i="15"/>
  <c r="P171" i="15"/>
  <c r="Q171" i="15"/>
  <c r="R171" i="15"/>
  <c r="S171" i="15"/>
  <c r="T171" i="15"/>
  <c r="U171" i="15"/>
  <c r="V171" i="15"/>
  <c r="W171" i="15"/>
  <c r="X171" i="15"/>
  <c r="Y171" i="15"/>
  <c r="Z171" i="15"/>
  <c r="AA171" i="15"/>
  <c r="P172" i="15"/>
  <c r="Q172" i="15"/>
  <c r="R172" i="15"/>
  <c r="S172" i="15"/>
  <c r="T172" i="15"/>
  <c r="U172" i="15"/>
  <c r="V172" i="15"/>
  <c r="W172" i="15"/>
  <c r="X172" i="15"/>
  <c r="Y172" i="15"/>
  <c r="Z172" i="15"/>
  <c r="AA172" i="15"/>
  <c r="P173" i="15"/>
  <c r="Q173" i="15"/>
  <c r="R173" i="15"/>
  <c r="S173" i="15"/>
  <c r="T173" i="15"/>
  <c r="U173" i="15"/>
  <c r="V173" i="15"/>
  <c r="W173" i="15"/>
  <c r="X173" i="15"/>
  <c r="Y173" i="15"/>
  <c r="Z173" i="15"/>
  <c r="AA173" i="15"/>
  <c r="P174" i="15"/>
  <c r="Q174" i="15"/>
  <c r="R174" i="15"/>
  <c r="S174" i="15"/>
  <c r="T174" i="15"/>
  <c r="U174" i="15"/>
  <c r="V174" i="15"/>
  <c r="W174" i="15"/>
  <c r="X174" i="15"/>
  <c r="Y174" i="15"/>
  <c r="Z174" i="15"/>
  <c r="AA174" i="15"/>
  <c r="P175" i="15"/>
  <c r="Q175" i="15"/>
  <c r="R175" i="15"/>
  <c r="S175" i="15"/>
  <c r="T175" i="15"/>
  <c r="U175" i="15"/>
  <c r="V175" i="15"/>
  <c r="W175" i="15"/>
  <c r="X175" i="15"/>
  <c r="Y175" i="15"/>
  <c r="Z175" i="15"/>
  <c r="AA175" i="15"/>
  <c r="P176" i="15"/>
  <c r="Q176" i="15"/>
  <c r="R176" i="15"/>
  <c r="S176" i="15"/>
  <c r="T176" i="15"/>
  <c r="U176" i="15"/>
  <c r="V176" i="15"/>
  <c r="W176" i="15"/>
  <c r="X176" i="15"/>
  <c r="Y176" i="15"/>
  <c r="Z176" i="15"/>
  <c r="AA176" i="15"/>
  <c r="P177" i="15"/>
  <c r="Q177" i="15"/>
  <c r="R177" i="15"/>
  <c r="S177" i="15"/>
  <c r="T177" i="15"/>
  <c r="U177" i="15"/>
  <c r="V177" i="15"/>
  <c r="W177" i="15"/>
  <c r="X177" i="15"/>
  <c r="Y177" i="15"/>
  <c r="Z177" i="15"/>
  <c r="AA177" i="15"/>
  <c r="P178" i="15"/>
  <c r="Q178" i="15"/>
  <c r="R178" i="15"/>
  <c r="S178" i="15"/>
  <c r="T178" i="15"/>
  <c r="U178" i="15"/>
  <c r="V178" i="15"/>
  <c r="W178" i="15"/>
  <c r="X178" i="15"/>
  <c r="Y178" i="15"/>
  <c r="Z178" i="15"/>
  <c r="AA178" i="15"/>
  <c r="P179" i="15"/>
  <c r="Q179" i="15"/>
  <c r="R179" i="15"/>
  <c r="S179" i="15"/>
  <c r="T179" i="15"/>
  <c r="U179" i="15"/>
  <c r="V179" i="15"/>
  <c r="W179" i="15"/>
  <c r="X179" i="15"/>
  <c r="Y179" i="15"/>
  <c r="Z179" i="15"/>
  <c r="AA179" i="15"/>
  <c r="P180" i="15"/>
  <c r="Q180" i="15"/>
  <c r="R180" i="15"/>
  <c r="S180" i="15"/>
  <c r="T180" i="15"/>
  <c r="U180" i="15"/>
  <c r="V180" i="15"/>
  <c r="W180" i="15"/>
  <c r="X180" i="15"/>
  <c r="Y180" i="15"/>
  <c r="Z180" i="15"/>
  <c r="AA180" i="15"/>
  <c r="P181" i="15"/>
  <c r="Q181" i="15"/>
  <c r="R181" i="15"/>
  <c r="S181" i="15"/>
  <c r="T181" i="15"/>
  <c r="U181" i="15"/>
  <c r="V181" i="15"/>
  <c r="W181" i="15"/>
  <c r="X181" i="15"/>
  <c r="Y181" i="15"/>
  <c r="Z181" i="15"/>
  <c r="AA181" i="15"/>
  <c r="P182" i="15"/>
  <c r="Q182" i="15"/>
  <c r="R182" i="15"/>
  <c r="S182" i="15"/>
  <c r="T182" i="15"/>
  <c r="U182" i="15"/>
  <c r="V182" i="15"/>
  <c r="W182" i="15"/>
  <c r="X182" i="15"/>
  <c r="Y182" i="15"/>
  <c r="Z182" i="15"/>
  <c r="AA182" i="15"/>
  <c r="P183" i="15"/>
  <c r="Q183" i="15"/>
  <c r="R183" i="15"/>
  <c r="S183" i="15"/>
  <c r="T183" i="15"/>
  <c r="U183" i="15"/>
  <c r="V183" i="15"/>
  <c r="W183" i="15"/>
  <c r="X183" i="15"/>
  <c r="Y183" i="15"/>
  <c r="Z183" i="15"/>
  <c r="AA183" i="15"/>
  <c r="P184" i="15"/>
  <c r="Q184" i="15"/>
  <c r="R184" i="15"/>
  <c r="S184" i="15"/>
  <c r="T184" i="15"/>
  <c r="U184" i="15"/>
  <c r="V184" i="15"/>
  <c r="W184" i="15"/>
  <c r="X184" i="15"/>
  <c r="Y184" i="15"/>
  <c r="Z184" i="15"/>
  <c r="AA184" i="15"/>
  <c r="P185" i="15"/>
  <c r="Q185" i="15"/>
  <c r="R185" i="15"/>
  <c r="S185" i="15"/>
  <c r="T185" i="15"/>
  <c r="U185" i="15"/>
  <c r="V185" i="15"/>
  <c r="W185" i="15"/>
  <c r="X185" i="15"/>
  <c r="Y185" i="15"/>
  <c r="Z185" i="15"/>
  <c r="AA185" i="15"/>
  <c r="P186" i="15"/>
  <c r="Q186" i="15"/>
  <c r="R186" i="15"/>
  <c r="S186" i="15"/>
  <c r="T186" i="15"/>
  <c r="U186" i="15"/>
  <c r="V186" i="15"/>
  <c r="W186" i="15"/>
  <c r="X186" i="15"/>
  <c r="Y186" i="15"/>
  <c r="Z186" i="15"/>
  <c r="AA186" i="15"/>
  <c r="P187" i="15"/>
  <c r="Q187" i="15"/>
  <c r="R187" i="15"/>
  <c r="S187" i="15"/>
  <c r="T187" i="15"/>
  <c r="U187" i="15"/>
  <c r="V187" i="15"/>
  <c r="W187" i="15"/>
  <c r="X187" i="15"/>
  <c r="Y187" i="15"/>
  <c r="Z187" i="15"/>
  <c r="AA187" i="15"/>
  <c r="P188" i="15"/>
  <c r="Q188" i="15"/>
  <c r="R188" i="15"/>
  <c r="S188" i="15"/>
  <c r="T188" i="15"/>
  <c r="U188" i="15"/>
  <c r="V188" i="15"/>
  <c r="W188" i="15"/>
  <c r="X188" i="15"/>
  <c r="Y188" i="15"/>
  <c r="Z188" i="15"/>
  <c r="AA188" i="15"/>
  <c r="P189" i="15"/>
  <c r="Q189" i="15"/>
  <c r="R189" i="15"/>
  <c r="S189" i="15"/>
  <c r="T189" i="15"/>
  <c r="U189" i="15"/>
  <c r="V189" i="15"/>
  <c r="W189" i="15"/>
  <c r="X189" i="15"/>
  <c r="Y189" i="15"/>
  <c r="Z189" i="15"/>
  <c r="AA189" i="15"/>
  <c r="P190" i="15"/>
  <c r="Q190" i="15"/>
  <c r="R190" i="15"/>
  <c r="S190" i="15"/>
  <c r="T190" i="15"/>
  <c r="U190" i="15"/>
  <c r="V190" i="15"/>
  <c r="W190" i="15"/>
  <c r="X190" i="15"/>
  <c r="Y190" i="15"/>
  <c r="Z190" i="15"/>
  <c r="AA190" i="15"/>
  <c r="P191" i="15"/>
  <c r="Q191" i="15"/>
  <c r="R191" i="15"/>
  <c r="S191" i="15"/>
  <c r="T191" i="15"/>
  <c r="U191" i="15"/>
  <c r="V191" i="15"/>
  <c r="W191" i="15"/>
  <c r="X191" i="15"/>
  <c r="Y191" i="15"/>
  <c r="Z191" i="15"/>
  <c r="AA191" i="15"/>
  <c r="P192" i="15"/>
  <c r="Q192" i="15"/>
  <c r="R192" i="15"/>
  <c r="S192" i="15"/>
  <c r="T192" i="15"/>
  <c r="U192" i="15"/>
  <c r="V192" i="15"/>
  <c r="W192" i="15"/>
  <c r="X192" i="15"/>
  <c r="Y192" i="15"/>
  <c r="Z192" i="15"/>
  <c r="AA192" i="15"/>
  <c r="P193" i="15"/>
  <c r="Q193" i="15"/>
  <c r="R193" i="15"/>
  <c r="S193" i="15"/>
  <c r="T193" i="15"/>
  <c r="U193" i="15"/>
  <c r="V193" i="15"/>
  <c r="W193" i="15"/>
  <c r="X193" i="15"/>
  <c r="Y193" i="15"/>
  <c r="Z193" i="15"/>
  <c r="AA193" i="15"/>
  <c r="P194" i="15"/>
  <c r="Q194" i="15"/>
  <c r="R194" i="15"/>
  <c r="S194" i="15"/>
  <c r="T194" i="15"/>
  <c r="U194" i="15"/>
  <c r="V194" i="15"/>
  <c r="W194" i="15"/>
  <c r="X194" i="15"/>
  <c r="Y194" i="15"/>
  <c r="Z194" i="15"/>
  <c r="AA194" i="15"/>
  <c r="P195" i="15"/>
  <c r="Q195" i="15"/>
  <c r="R195" i="15"/>
  <c r="S195" i="15"/>
  <c r="T195" i="15"/>
  <c r="U195" i="15"/>
  <c r="V195" i="15"/>
  <c r="W195" i="15"/>
  <c r="X195" i="15"/>
  <c r="Y195" i="15"/>
  <c r="Z195" i="15"/>
  <c r="AA195" i="15"/>
  <c r="P196" i="15"/>
  <c r="Q196" i="15"/>
  <c r="R196" i="15"/>
  <c r="S196" i="15"/>
  <c r="T196" i="15"/>
  <c r="U196" i="15"/>
  <c r="V196" i="15"/>
  <c r="W196" i="15"/>
  <c r="X196" i="15"/>
  <c r="Y196" i="15"/>
  <c r="Z196" i="15"/>
  <c r="AA196" i="15"/>
  <c r="P197" i="15"/>
  <c r="Q197" i="15"/>
  <c r="R197" i="15"/>
  <c r="S197" i="15"/>
  <c r="T197" i="15"/>
  <c r="U197" i="15"/>
  <c r="V197" i="15"/>
  <c r="W197" i="15"/>
  <c r="X197" i="15"/>
  <c r="Y197" i="15"/>
  <c r="Z197" i="15"/>
  <c r="AA197" i="15"/>
  <c r="P198" i="15"/>
  <c r="Q198" i="15"/>
  <c r="R198" i="15"/>
  <c r="S198" i="15"/>
  <c r="T198" i="15"/>
  <c r="U198" i="15"/>
  <c r="V198" i="15"/>
  <c r="W198" i="15"/>
  <c r="X198" i="15"/>
  <c r="Y198" i="15"/>
  <c r="Z198" i="15"/>
  <c r="AA198" i="15"/>
  <c r="P199" i="15"/>
  <c r="Q199" i="15"/>
  <c r="R199" i="15"/>
  <c r="S199" i="15"/>
  <c r="T199" i="15"/>
  <c r="U199" i="15"/>
  <c r="V199" i="15"/>
  <c r="W199" i="15"/>
  <c r="X199" i="15"/>
  <c r="Y199" i="15"/>
  <c r="Z199" i="15"/>
  <c r="AA199" i="15"/>
  <c r="P200" i="15"/>
  <c r="Q200" i="15"/>
  <c r="R200" i="15"/>
  <c r="S200" i="15"/>
  <c r="T200" i="15"/>
  <c r="U200" i="15"/>
  <c r="V200" i="15"/>
  <c r="W200" i="15"/>
  <c r="X200" i="15"/>
  <c r="Y200" i="15"/>
  <c r="Z200" i="15"/>
  <c r="AA200" i="15"/>
  <c r="P201" i="15"/>
  <c r="Q201" i="15"/>
  <c r="R201" i="15"/>
  <c r="S201" i="15"/>
  <c r="T201" i="15"/>
  <c r="U201" i="15"/>
  <c r="V201" i="15"/>
  <c r="W201" i="15"/>
  <c r="X201" i="15"/>
  <c r="Y201" i="15"/>
  <c r="Z201" i="15"/>
  <c r="AA201" i="15"/>
  <c r="P202" i="15"/>
  <c r="Q202" i="15"/>
  <c r="R202" i="15"/>
  <c r="S202" i="15"/>
  <c r="T202" i="15"/>
  <c r="U202" i="15"/>
  <c r="V202" i="15"/>
  <c r="W202" i="15"/>
  <c r="X202" i="15"/>
  <c r="Y202" i="15"/>
  <c r="Z202" i="15"/>
  <c r="AA202" i="15"/>
  <c r="P203" i="15"/>
  <c r="Q203" i="15"/>
  <c r="R203" i="15"/>
  <c r="S203" i="15"/>
  <c r="T203" i="15"/>
  <c r="U203" i="15"/>
  <c r="V203" i="15"/>
  <c r="W203" i="15"/>
  <c r="X203" i="15"/>
  <c r="Y203" i="15"/>
  <c r="Z203" i="15"/>
  <c r="AA203" i="15"/>
  <c r="P204" i="15"/>
  <c r="Q204" i="15"/>
  <c r="R204" i="15"/>
  <c r="S204" i="15"/>
  <c r="T204" i="15"/>
  <c r="U204" i="15"/>
  <c r="V204" i="15"/>
  <c r="W204" i="15"/>
  <c r="X204" i="15"/>
  <c r="Y204" i="15"/>
  <c r="Z204" i="15"/>
  <c r="AA204" i="15"/>
  <c r="P205" i="15"/>
  <c r="Q205" i="15"/>
  <c r="R205" i="15"/>
  <c r="S205" i="15"/>
  <c r="T205" i="15"/>
  <c r="U205" i="15"/>
  <c r="V205" i="15"/>
  <c r="W205" i="15"/>
  <c r="X205" i="15"/>
  <c r="Y205" i="15"/>
  <c r="Z205" i="15"/>
  <c r="AA205" i="15"/>
  <c r="P206" i="15"/>
  <c r="Q206" i="15"/>
  <c r="R206" i="15"/>
  <c r="S206" i="15"/>
  <c r="T206" i="15"/>
  <c r="U206" i="15"/>
  <c r="V206" i="15"/>
  <c r="W206" i="15"/>
  <c r="X206" i="15"/>
  <c r="Y206" i="15"/>
  <c r="Z206" i="15"/>
  <c r="AA206" i="15"/>
  <c r="P207" i="15"/>
  <c r="Q207" i="15"/>
  <c r="R207" i="15"/>
  <c r="S207" i="15"/>
  <c r="T207" i="15"/>
  <c r="U207" i="15"/>
  <c r="V207" i="15"/>
  <c r="W207" i="15"/>
  <c r="X207" i="15"/>
  <c r="Y207" i="15"/>
  <c r="Z207" i="15"/>
  <c r="AA207" i="15"/>
  <c r="P208" i="15"/>
  <c r="Q208" i="15"/>
  <c r="R208" i="15"/>
  <c r="S208" i="15"/>
  <c r="T208" i="15"/>
  <c r="U208" i="15"/>
  <c r="V208" i="15"/>
  <c r="W208" i="15"/>
  <c r="X208" i="15"/>
  <c r="Y208" i="15"/>
  <c r="Z208" i="15"/>
  <c r="AA208" i="15"/>
  <c r="P209" i="15"/>
  <c r="Q209" i="15"/>
  <c r="R209" i="15"/>
  <c r="S209" i="15"/>
  <c r="T209" i="15"/>
  <c r="U209" i="15"/>
  <c r="V209" i="15"/>
  <c r="W209" i="15"/>
  <c r="X209" i="15"/>
  <c r="Y209" i="15"/>
  <c r="Z209" i="15"/>
  <c r="AA209" i="15"/>
  <c r="P210" i="15"/>
  <c r="Q210" i="15"/>
  <c r="R210" i="15"/>
  <c r="S210" i="15"/>
  <c r="T210" i="15"/>
  <c r="U210" i="15"/>
  <c r="V210" i="15"/>
  <c r="W210" i="15"/>
  <c r="X210" i="15"/>
  <c r="Y210" i="15"/>
  <c r="Z210" i="15"/>
  <c r="AA210" i="15"/>
  <c r="P211" i="15"/>
  <c r="Q211" i="15"/>
  <c r="R211" i="15"/>
  <c r="S211" i="15"/>
  <c r="T211" i="15"/>
  <c r="U211" i="15"/>
  <c r="V211" i="15"/>
  <c r="W211" i="15"/>
  <c r="X211" i="15"/>
  <c r="Y211" i="15"/>
  <c r="Z211" i="15"/>
  <c r="AA211" i="15"/>
  <c r="P212" i="15"/>
  <c r="Q212" i="15"/>
  <c r="R212" i="15"/>
  <c r="S212" i="15"/>
  <c r="T212" i="15"/>
  <c r="U212" i="15"/>
  <c r="V212" i="15"/>
  <c r="W212" i="15"/>
  <c r="X212" i="15"/>
  <c r="Y212" i="15"/>
  <c r="Z212" i="15"/>
  <c r="AA212" i="15"/>
  <c r="P213" i="15"/>
  <c r="Q213" i="15"/>
  <c r="R213" i="15"/>
  <c r="S213" i="15"/>
  <c r="T213" i="15"/>
  <c r="U213" i="15"/>
  <c r="V213" i="15"/>
  <c r="W213" i="15"/>
  <c r="X213" i="15"/>
  <c r="Y213" i="15"/>
  <c r="Z213" i="15"/>
  <c r="AA213" i="15"/>
  <c r="P214" i="15"/>
  <c r="Q214" i="15"/>
  <c r="R214" i="15"/>
  <c r="S214" i="15"/>
  <c r="T214" i="15"/>
  <c r="U214" i="15"/>
  <c r="V214" i="15"/>
  <c r="W214" i="15"/>
  <c r="X214" i="15"/>
  <c r="Y214" i="15"/>
  <c r="Z214" i="15"/>
  <c r="AA214" i="15"/>
  <c r="P215" i="15"/>
  <c r="Q215" i="15"/>
  <c r="R215" i="15"/>
  <c r="S215" i="15"/>
  <c r="T215" i="15"/>
  <c r="U215" i="15"/>
  <c r="V215" i="15"/>
  <c r="W215" i="15"/>
  <c r="X215" i="15"/>
  <c r="Y215" i="15"/>
  <c r="Z215" i="15"/>
  <c r="AA215" i="15"/>
  <c r="P216" i="15"/>
  <c r="Q216" i="15"/>
  <c r="R216" i="15"/>
  <c r="S216" i="15"/>
  <c r="T216" i="15"/>
  <c r="U216" i="15"/>
  <c r="V216" i="15"/>
  <c r="W216" i="15"/>
  <c r="X216" i="15"/>
  <c r="Y216" i="15"/>
  <c r="Z216" i="15"/>
  <c r="AA216" i="15"/>
  <c r="P217" i="15"/>
  <c r="Q217" i="15"/>
  <c r="R217" i="15"/>
  <c r="S217" i="15"/>
  <c r="T217" i="15"/>
  <c r="U217" i="15"/>
  <c r="V217" i="15"/>
  <c r="W217" i="15"/>
  <c r="X217" i="15"/>
  <c r="Y217" i="15"/>
  <c r="Z217" i="15"/>
  <c r="AA217" i="15"/>
  <c r="P218" i="15"/>
  <c r="Q218" i="15"/>
  <c r="R218" i="15"/>
  <c r="S218" i="15"/>
  <c r="T218" i="15"/>
  <c r="U218" i="15"/>
  <c r="V218" i="15"/>
  <c r="W218" i="15"/>
  <c r="X218" i="15"/>
  <c r="Y218" i="15"/>
  <c r="Z218" i="15"/>
  <c r="AA218" i="15"/>
  <c r="P219" i="15"/>
  <c r="Q219" i="15"/>
  <c r="R219" i="15"/>
  <c r="S219" i="15"/>
  <c r="T219" i="15"/>
  <c r="U219" i="15"/>
  <c r="V219" i="15"/>
  <c r="W219" i="15"/>
  <c r="X219" i="15"/>
  <c r="Y219" i="15"/>
  <c r="Z219" i="15"/>
  <c r="AA219" i="15"/>
  <c r="P220" i="15"/>
  <c r="Q220" i="15"/>
  <c r="R220" i="15"/>
  <c r="S220" i="15"/>
  <c r="T220" i="15"/>
  <c r="U220" i="15"/>
  <c r="V220" i="15"/>
  <c r="W220" i="15"/>
  <c r="X220" i="15"/>
  <c r="Y220" i="15"/>
  <c r="Z220" i="15"/>
  <c r="AA220" i="15"/>
  <c r="P221" i="15"/>
  <c r="Q221" i="15"/>
  <c r="R221" i="15"/>
  <c r="S221" i="15"/>
  <c r="T221" i="15"/>
  <c r="U221" i="15"/>
  <c r="V221" i="15"/>
  <c r="W221" i="15"/>
  <c r="X221" i="15"/>
  <c r="Y221" i="15"/>
  <c r="Z221" i="15"/>
  <c r="AA221" i="15"/>
  <c r="P222" i="15"/>
  <c r="Q222" i="15"/>
  <c r="R222" i="15"/>
  <c r="S222" i="15"/>
  <c r="T222" i="15"/>
  <c r="U222" i="15"/>
  <c r="V222" i="15"/>
  <c r="W222" i="15"/>
  <c r="X222" i="15"/>
  <c r="Y222" i="15"/>
  <c r="Z222" i="15"/>
  <c r="AA222" i="15"/>
  <c r="P223" i="15"/>
  <c r="Q223" i="15"/>
  <c r="R223" i="15"/>
  <c r="S223" i="15"/>
  <c r="T223" i="15"/>
  <c r="U223" i="15"/>
  <c r="V223" i="15"/>
  <c r="W223" i="15"/>
  <c r="X223" i="15"/>
  <c r="Y223" i="15"/>
  <c r="Z223" i="15"/>
  <c r="AA223" i="15"/>
  <c r="P224" i="15"/>
  <c r="Q224" i="15"/>
  <c r="R224" i="15"/>
  <c r="S224" i="15"/>
  <c r="T224" i="15"/>
  <c r="U224" i="15"/>
  <c r="V224" i="15"/>
  <c r="W224" i="15"/>
  <c r="X224" i="15"/>
  <c r="Y224" i="15"/>
  <c r="Z224" i="15"/>
  <c r="AA224" i="15"/>
  <c r="P225" i="15"/>
  <c r="Q225" i="15"/>
  <c r="R225" i="15"/>
  <c r="S225" i="15"/>
  <c r="T225" i="15"/>
  <c r="U225" i="15"/>
  <c r="V225" i="15"/>
  <c r="W225" i="15"/>
  <c r="X225" i="15"/>
  <c r="Y225" i="15"/>
  <c r="Z225" i="15"/>
  <c r="AA225" i="15"/>
  <c r="P226" i="15"/>
  <c r="Q226" i="15"/>
  <c r="R226" i="15"/>
  <c r="S226" i="15"/>
  <c r="T226" i="15"/>
  <c r="U226" i="15"/>
  <c r="V226" i="15"/>
  <c r="W226" i="15"/>
  <c r="X226" i="15"/>
  <c r="Y226" i="15"/>
  <c r="Z226" i="15"/>
  <c r="AA226" i="15"/>
  <c r="P227" i="15"/>
  <c r="Q227" i="15"/>
  <c r="R227" i="15"/>
  <c r="S227" i="15"/>
  <c r="T227" i="15"/>
  <c r="U227" i="15"/>
  <c r="V227" i="15"/>
  <c r="W227" i="15"/>
  <c r="X227" i="15"/>
  <c r="Y227" i="15"/>
  <c r="Z227" i="15"/>
  <c r="AA227" i="15"/>
  <c r="P228" i="15"/>
  <c r="Q228" i="15"/>
  <c r="R228" i="15"/>
  <c r="S228" i="15"/>
  <c r="T228" i="15"/>
  <c r="U228" i="15"/>
  <c r="V228" i="15"/>
  <c r="W228" i="15"/>
  <c r="X228" i="15"/>
  <c r="Y228" i="15"/>
  <c r="Z228" i="15"/>
  <c r="AA228" i="15"/>
  <c r="P229" i="15"/>
  <c r="Q229" i="15"/>
  <c r="R229" i="15"/>
  <c r="S229" i="15"/>
  <c r="T229" i="15"/>
  <c r="U229" i="15"/>
  <c r="V229" i="15"/>
  <c r="W229" i="15"/>
  <c r="X229" i="15"/>
  <c r="Y229" i="15"/>
  <c r="Z229" i="15"/>
  <c r="AA229" i="15"/>
  <c r="P230" i="15"/>
  <c r="Q230" i="15"/>
  <c r="R230" i="15"/>
  <c r="S230" i="15"/>
  <c r="T230" i="15"/>
  <c r="U230" i="15"/>
  <c r="V230" i="15"/>
  <c r="W230" i="15"/>
  <c r="X230" i="15"/>
  <c r="Y230" i="15"/>
  <c r="Z230" i="15"/>
  <c r="AA230" i="15"/>
  <c r="P231" i="15"/>
  <c r="Q231" i="15"/>
  <c r="R231" i="15"/>
  <c r="S231" i="15"/>
  <c r="T231" i="15"/>
  <c r="U231" i="15"/>
  <c r="V231" i="15"/>
  <c r="W231" i="15"/>
  <c r="X231" i="15"/>
  <c r="Y231" i="15"/>
  <c r="Z231" i="15"/>
  <c r="AA231" i="15"/>
  <c r="P232" i="15"/>
  <c r="Q232" i="15"/>
  <c r="R232" i="15"/>
  <c r="S232" i="15"/>
  <c r="T232" i="15"/>
  <c r="U232" i="15"/>
  <c r="V232" i="15"/>
  <c r="W232" i="15"/>
  <c r="X232" i="15"/>
  <c r="Y232" i="15"/>
  <c r="Z232" i="15"/>
  <c r="AA232" i="15"/>
  <c r="P233" i="15"/>
  <c r="Q233" i="15"/>
  <c r="R233" i="15"/>
  <c r="S233" i="15"/>
  <c r="T233" i="15"/>
  <c r="U233" i="15"/>
  <c r="V233" i="15"/>
  <c r="W233" i="15"/>
  <c r="X233" i="15"/>
  <c r="Y233" i="15"/>
  <c r="Z233" i="15"/>
  <c r="AA233" i="15"/>
  <c r="P234" i="15"/>
  <c r="Q234" i="15"/>
  <c r="R234" i="15"/>
  <c r="S234" i="15"/>
  <c r="T234" i="15"/>
  <c r="U234" i="15"/>
  <c r="V234" i="15"/>
  <c r="W234" i="15"/>
  <c r="X234" i="15"/>
  <c r="Y234" i="15"/>
  <c r="Z234" i="15"/>
  <c r="AA234" i="15"/>
  <c r="P235" i="15"/>
  <c r="Q235" i="15"/>
  <c r="R235" i="15"/>
  <c r="S235" i="15"/>
  <c r="T235" i="15"/>
  <c r="U235" i="15"/>
  <c r="V235" i="15"/>
  <c r="W235" i="15"/>
  <c r="X235" i="15"/>
  <c r="Y235" i="15"/>
  <c r="Z235" i="15"/>
  <c r="AA235" i="15"/>
  <c r="P236" i="15"/>
  <c r="Q236" i="15"/>
  <c r="R236" i="15"/>
  <c r="S236" i="15"/>
  <c r="T236" i="15"/>
  <c r="U236" i="15"/>
  <c r="V236" i="15"/>
  <c r="W236" i="15"/>
  <c r="X236" i="15"/>
  <c r="Y236" i="15"/>
  <c r="Z236" i="15"/>
  <c r="AA236" i="15"/>
  <c r="P237" i="15"/>
  <c r="Q237" i="15"/>
  <c r="R237" i="15"/>
  <c r="S237" i="15"/>
  <c r="T237" i="15"/>
  <c r="U237" i="15"/>
  <c r="V237" i="15"/>
  <c r="W237" i="15"/>
  <c r="X237" i="15"/>
  <c r="Y237" i="15"/>
  <c r="Z237" i="15"/>
  <c r="AA237" i="15"/>
  <c r="P238" i="15"/>
  <c r="Q238" i="15"/>
  <c r="R238" i="15"/>
  <c r="S238" i="15"/>
  <c r="T238" i="15"/>
  <c r="U238" i="15"/>
  <c r="V238" i="15"/>
  <c r="W238" i="15"/>
  <c r="X238" i="15"/>
  <c r="Y238" i="15"/>
  <c r="Z238" i="15"/>
  <c r="AA238" i="15"/>
  <c r="P239" i="15"/>
  <c r="Q239" i="15"/>
  <c r="R239" i="15"/>
  <c r="S239" i="15"/>
  <c r="T239" i="15"/>
  <c r="U239" i="15"/>
  <c r="V239" i="15"/>
  <c r="W239" i="15"/>
  <c r="X239" i="15"/>
  <c r="Y239" i="15"/>
  <c r="Z239" i="15"/>
  <c r="AA239" i="15"/>
  <c r="P240" i="15"/>
  <c r="Q240" i="15"/>
  <c r="R240" i="15"/>
  <c r="S240" i="15"/>
  <c r="T240" i="15"/>
  <c r="U240" i="15"/>
  <c r="V240" i="15"/>
  <c r="W240" i="15"/>
  <c r="X240" i="15"/>
  <c r="Y240" i="15"/>
  <c r="Z240" i="15"/>
  <c r="AA240" i="15"/>
  <c r="P241" i="15"/>
  <c r="Q241" i="15"/>
  <c r="R241" i="15"/>
  <c r="S241" i="15"/>
  <c r="T241" i="15"/>
  <c r="U241" i="15"/>
  <c r="V241" i="15"/>
  <c r="W241" i="15"/>
  <c r="X241" i="15"/>
  <c r="Y241" i="15"/>
  <c r="Z241" i="15"/>
  <c r="AA241" i="15"/>
  <c r="P242" i="15"/>
  <c r="Q242" i="15"/>
  <c r="R242" i="15"/>
  <c r="S242" i="15"/>
  <c r="T242" i="15"/>
  <c r="U242" i="15"/>
  <c r="V242" i="15"/>
  <c r="W242" i="15"/>
  <c r="X242" i="15"/>
  <c r="Y242" i="15"/>
  <c r="Z242" i="15"/>
  <c r="AA242" i="15"/>
  <c r="P243" i="15"/>
  <c r="Q243" i="15"/>
  <c r="R243" i="15"/>
  <c r="S243" i="15"/>
  <c r="T243" i="15"/>
  <c r="U243" i="15"/>
  <c r="V243" i="15"/>
  <c r="W243" i="15"/>
  <c r="X243" i="15"/>
  <c r="Y243" i="15"/>
  <c r="Z243" i="15"/>
  <c r="AA243" i="15"/>
  <c r="P244" i="15"/>
  <c r="Q244" i="15"/>
  <c r="R244" i="15"/>
  <c r="S244" i="15"/>
  <c r="T244" i="15"/>
  <c r="U244" i="15"/>
  <c r="V244" i="15"/>
  <c r="W244" i="15"/>
  <c r="X244" i="15"/>
  <c r="Y244" i="15"/>
  <c r="Z244" i="15"/>
  <c r="AA244" i="15"/>
  <c r="P245" i="15"/>
  <c r="Q245" i="15"/>
  <c r="R245" i="15"/>
  <c r="S245" i="15"/>
  <c r="T245" i="15"/>
  <c r="U245" i="15"/>
  <c r="V245" i="15"/>
  <c r="W245" i="15"/>
  <c r="X245" i="15"/>
  <c r="Y245" i="15"/>
  <c r="Z245" i="15"/>
  <c r="AA245" i="15"/>
  <c r="P246" i="15"/>
  <c r="Q246" i="15"/>
  <c r="R246" i="15"/>
  <c r="S246" i="15"/>
  <c r="T246" i="15"/>
  <c r="U246" i="15"/>
  <c r="V246" i="15"/>
  <c r="W246" i="15"/>
  <c r="X246" i="15"/>
  <c r="Y246" i="15"/>
  <c r="Z246" i="15"/>
  <c r="AA246" i="15"/>
  <c r="P247" i="15"/>
  <c r="Q247" i="15"/>
  <c r="R247" i="15"/>
  <c r="S247" i="15"/>
  <c r="T247" i="15"/>
  <c r="U247" i="15"/>
  <c r="V247" i="15"/>
  <c r="W247" i="15"/>
  <c r="X247" i="15"/>
  <c r="Y247" i="15"/>
  <c r="Z247" i="15"/>
  <c r="AA247" i="15"/>
  <c r="P248" i="15"/>
  <c r="Q248" i="15"/>
  <c r="R248" i="15"/>
  <c r="S248" i="15"/>
  <c r="T248" i="15"/>
  <c r="U248" i="15"/>
  <c r="V248" i="15"/>
  <c r="W248" i="15"/>
  <c r="X248" i="15"/>
  <c r="Y248" i="15"/>
  <c r="Z248" i="15"/>
  <c r="AA248" i="15"/>
  <c r="P249" i="15"/>
  <c r="Q249" i="15"/>
  <c r="R249" i="15"/>
  <c r="S249" i="15"/>
  <c r="T249" i="15"/>
  <c r="U249" i="15"/>
  <c r="V249" i="15"/>
  <c r="W249" i="15"/>
  <c r="X249" i="15"/>
  <c r="Y249" i="15"/>
  <c r="Z249" i="15"/>
  <c r="AA249" i="15"/>
  <c r="P250" i="15"/>
  <c r="Q250" i="15"/>
  <c r="R250" i="15"/>
  <c r="S250" i="15"/>
  <c r="T250" i="15"/>
  <c r="U250" i="15"/>
  <c r="V250" i="15"/>
  <c r="W250" i="15"/>
  <c r="X250" i="15"/>
  <c r="Y250" i="15"/>
  <c r="Z250" i="15"/>
  <c r="AA250" i="15"/>
  <c r="P251" i="15"/>
  <c r="Q251" i="15"/>
  <c r="R251" i="15"/>
  <c r="S251" i="15"/>
  <c r="T251" i="15"/>
  <c r="U251" i="15"/>
  <c r="V251" i="15"/>
  <c r="W251" i="15"/>
  <c r="X251" i="15"/>
  <c r="Y251" i="15"/>
  <c r="Z251" i="15"/>
  <c r="AA251" i="15"/>
  <c r="P252" i="15"/>
  <c r="Q252" i="15"/>
  <c r="R252" i="15"/>
  <c r="S252" i="15"/>
  <c r="T252" i="15"/>
  <c r="U252" i="15"/>
  <c r="V252" i="15"/>
  <c r="W252" i="15"/>
  <c r="X252" i="15"/>
  <c r="Y252" i="15"/>
  <c r="Z252" i="15"/>
  <c r="AA252" i="15"/>
  <c r="P253" i="15"/>
  <c r="Q253" i="15"/>
  <c r="R253" i="15"/>
  <c r="S253" i="15"/>
  <c r="T253" i="15"/>
  <c r="U253" i="15"/>
  <c r="V253" i="15"/>
  <c r="W253" i="15"/>
  <c r="X253" i="15"/>
  <c r="Y253" i="15"/>
  <c r="Z253" i="15"/>
  <c r="AA253" i="15"/>
  <c r="P254" i="15"/>
  <c r="Q254" i="15"/>
  <c r="R254" i="15"/>
  <c r="S254" i="15"/>
  <c r="T254" i="15"/>
  <c r="U254" i="15"/>
  <c r="V254" i="15"/>
  <c r="W254" i="15"/>
  <c r="X254" i="15"/>
  <c r="Y254" i="15"/>
  <c r="Z254" i="15"/>
  <c r="AA254" i="15"/>
  <c r="P255" i="15"/>
  <c r="Q255" i="15"/>
  <c r="R255" i="15"/>
  <c r="S255" i="15"/>
  <c r="T255" i="15"/>
  <c r="U255" i="15"/>
  <c r="V255" i="15"/>
  <c r="W255" i="15"/>
  <c r="X255" i="15"/>
  <c r="Y255" i="15"/>
  <c r="Z255" i="15"/>
  <c r="AA255" i="15"/>
  <c r="P256" i="15"/>
  <c r="Q256" i="15"/>
  <c r="R256" i="15"/>
  <c r="S256" i="15"/>
  <c r="T256" i="15"/>
  <c r="U256" i="15"/>
  <c r="V256" i="15"/>
  <c r="W256" i="15"/>
  <c r="X256" i="15"/>
  <c r="Y256" i="15"/>
  <c r="Z256" i="15"/>
  <c r="AA256" i="15"/>
  <c r="P257" i="15"/>
  <c r="Q257" i="15"/>
  <c r="R257" i="15"/>
  <c r="S257" i="15"/>
  <c r="T257" i="15"/>
  <c r="U257" i="15"/>
  <c r="V257" i="15"/>
  <c r="W257" i="15"/>
  <c r="X257" i="15"/>
  <c r="Y257" i="15"/>
  <c r="Z257" i="15"/>
  <c r="AA257" i="15"/>
  <c r="P258" i="15"/>
  <c r="Q258" i="15"/>
  <c r="R258" i="15"/>
  <c r="S258" i="15"/>
  <c r="T258" i="15"/>
  <c r="U258" i="15"/>
  <c r="V258" i="15"/>
  <c r="W258" i="15"/>
  <c r="X258" i="15"/>
  <c r="Y258" i="15"/>
  <c r="Z258" i="15"/>
  <c r="AA258" i="15"/>
  <c r="P259" i="15"/>
  <c r="Q259" i="15"/>
  <c r="R259" i="15"/>
  <c r="S259" i="15"/>
  <c r="T259" i="15"/>
  <c r="U259" i="15"/>
  <c r="V259" i="15"/>
  <c r="W259" i="15"/>
  <c r="X259" i="15"/>
  <c r="Y259" i="15"/>
  <c r="Z259" i="15"/>
  <c r="AA259" i="15"/>
  <c r="P260" i="15"/>
  <c r="Q260" i="15"/>
  <c r="R260" i="15"/>
  <c r="S260" i="15"/>
  <c r="T260" i="15"/>
  <c r="U260" i="15"/>
  <c r="V260" i="15"/>
  <c r="W260" i="15"/>
  <c r="X260" i="15"/>
  <c r="Y260" i="15"/>
  <c r="Z260" i="15"/>
  <c r="AA260" i="15"/>
  <c r="P261" i="15"/>
  <c r="Q261" i="15"/>
  <c r="R261" i="15"/>
  <c r="S261" i="15"/>
  <c r="T261" i="15"/>
  <c r="U261" i="15"/>
  <c r="V261" i="15"/>
  <c r="W261" i="15"/>
  <c r="X261" i="15"/>
  <c r="Y261" i="15"/>
  <c r="Z261" i="15"/>
  <c r="AA261" i="15"/>
  <c r="P262" i="15"/>
  <c r="Q262" i="15"/>
  <c r="R262" i="15"/>
  <c r="S262" i="15"/>
  <c r="T262" i="15"/>
  <c r="U262" i="15"/>
  <c r="V262" i="15"/>
  <c r="W262" i="15"/>
  <c r="X262" i="15"/>
  <c r="Y262" i="15"/>
  <c r="Z262" i="15"/>
  <c r="AA262" i="15"/>
  <c r="P263" i="15"/>
  <c r="Q263" i="15"/>
  <c r="R263" i="15"/>
  <c r="S263" i="15"/>
  <c r="T263" i="15"/>
  <c r="U263" i="15"/>
  <c r="V263" i="15"/>
  <c r="W263" i="15"/>
  <c r="X263" i="15"/>
  <c r="Y263" i="15"/>
  <c r="Z263" i="15"/>
  <c r="AA263" i="15"/>
  <c r="P264" i="15"/>
  <c r="Q264" i="15"/>
  <c r="R264" i="15"/>
  <c r="S264" i="15"/>
  <c r="T264" i="15"/>
  <c r="U264" i="15"/>
  <c r="V264" i="15"/>
  <c r="W264" i="15"/>
  <c r="X264" i="15"/>
  <c r="Y264" i="15"/>
  <c r="Z264" i="15"/>
  <c r="AA264" i="15"/>
  <c r="P265" i="15"/>
  <c r="Q265" i="15"/>
  <c r="R265" i="15"/>
  <c r="S265" i="15"/>
  <c r="T265" i="15"/>
  <c r="U265" i="15"/>
  <c r="V265" i="15"/>
  <c r="W265" i="15"/>
  <c r="X265" i="15"/>
  <c r="Y265" i="15"/>
  <c r="Z265" i="15"/>
  <c r="AA265" i="15"/>
  <c r="P266" i="15"/>
  <c r="Q266" i="15"/>
  <c r="R266" i="15"/>
  <c r="S266" i="15"/>
  <c r="T266" i="15"/>
  <c r="U266" i="15"/>
  <c r="V266" i="15"/>
  <c r="W266" i="15"/>
  <c r="X266" i="15"/>
  <c r="Y266" i="15"/>
  <c r="Z266" i="15"/>
  <c r="AA266" i="15"/>
  <c r="P267" i="15"/>
  <c r="Q267" i="15"/>
  <c r="R267" i="15"/>
  <c r="S267" i="15"/>
  <c r="T267" i="15"/>
  <c r="U267" i="15"/>
  <c r="V267" i="15"/>
  <c r="W267" i="15"/>
  <c r="X267" i="15"/>
  <c r="Y267" i="15"/>
  <c r="Z267" i="15"/>
  <c r="AA267" i="15"/>
  <c r="P268" i="15"/>
  <c r="Q268" i="15"/>
  <c r="R268" i="15"/>
  <c r="S268" i="15"/>
  <c r="T268" i="15"/>
  <c r="U268" i="15"/>
  <c r="V268" i="15"/>
  <c r="W268" i="15"/>
  <c r="X268" i="15"/>
  <c r="Y268" i="15"/>
  <c r="Z268" i="15"/>
  <c r="AA268" i="15"/>
  <c r="P269" i="15"/>
  <c r="Q269" i="15"/>
  <c r="R269" i="15"/>
  <c r="S269" i="15"/>
  <c r="T269" i="15"/>
  <c r="U269" i="15"/>
  <c r="V269" i="15"/>
  <c r="W269" i="15"/>
  <c r="X269" i="15"/>
  <c r="Y269" i="15"/>
  <c r="Z269" i="15"/>
  <c r="AA269" i="15"/>
  <c r="P270" i="15"/>
  <c r="Q270" i="15"/>
  <c r="R270" i="15"/>
  <c r="S270" i="15"/>
  <c r="T270" i="15"/>
  <c r="U270" i="15"/>
  <c r="V270" i="15"/>
  <c r="W270" i="15"/>
  <c r="X270" i="15"/>
  <c r="Y270" i="15"/>
  <c r="Z270" i="15"/>
  <c r="AA270" i="15"/>
  <c r="P271" i="15"/>
  <c r="Q271" i="15"/>
  <c r="R271" i="15"/>
  <c r="S271" i="15"/>
  <c r="T271" i="15"/>
  <c r="U271" i="15"/>
  <c r="V271" i="15"/>
  <c r="W271" i="15"/>
  <c r="X271" i="15"/>
  <c r="Y271" i="15"/>
  <c r="Z271" i="15"/>
  <c r="AA271" i="15"/>
  <c r="P272" i="15"/>
  <c r="Q272" i="15"/>
  <c r="R272" i="15"/>
  <c r="S272" i="15"/>
  <c r="T272" i="15"/>
  <c r="U272" i="15"/>
  <c r="V272" i="15"/>
  <c r="W272" i="15"/>
  <c r="X272" i="15"/>
  <c r="Y272" i="15"/>
  <c r="Z272" i="15"/>
  <c r="AA272" i="15"/>
  <c r="P273" i="15"/>
  <c r="Q273" i="15"/>
  <c r="R273" i="15"/>
  <c r="S273" i="15"/>
  <c r="T273" i="15"/>
  <c r="U273" i="15"/>
  <c r="V273" i="15"/>
  <c r="W273" i="15"/>
  <c r="X273" i="15"/>
  <c r="Y273" i="15"/>
  <c r="Z273" i="15"/>
  <c r="AA273" i="15"/>
  <c r="P274" i="15"/>
  <c r="Q274" i="15"/>
  <c r="R274" i="15"/>
  <c r="S274" i="15"/>
  <c r="T274" i="15"/>
  <c r="U274" i="15"/>
  <c r="V274" i="15"/>
  <c r="W274" i="15"/>
  <c r="X274" i="15"/>
  <c r="Y274" i="15"/>
  <c r="Z274" i="15"/>
  <c r="AA274" i="15"/>
  <c r="P275" i="15"/>
  <c r="Q275" i="15"/>
  <c r="R275" i="15"/>
  <c r="S275" i="15"/>
  <c r="T275" i="15"/>
  <c r="U275" i="15"/>
  <c r="V275" i="15"/>
  <c r="W275" i="15"/>
  <c r="X275" i="15"/>
  <c r="Y275" i="15"/>
  <c r="Z275" i="15"/>
  <c r="AA275" i="15"/>
  <c r="P276" i="15"/>
  <c r="Q276" i="15"/>
  <c r="R276" i="15"/>
  <c r="S276" i="15"/>
  <c r="T276" i="15"/>
  <c r="U276" i="15"/>
  <c r="V276" i="15"/>
  <c r="W276" i="15"/>
  <c r="X276" i="15"/>
  <c r="Y276" i="15"/>
  <c r="Z276" i="15"/>
  <c r="AA276" i="15"/>
  <c r="P277" i="15"/>
  <c r="Q277" i="15"/>
  <c r="R277" i="15"/>
  <c r="S277" i="15"/>
  <c r="T277" i="15"/>
  <c r="U277" i="15"/>
  <c r="V277" i="15"/>
  <c r="W277" i="15"/>
  <c r="X277" i="15"/>
  <c r="Y277" i="15"/>
  <c r="Z277" i="15"/>
  <c r="AA277" i="15"/>
  <c r="P278" i="15"/>
  <c r="Q278" i="15"/>
  <c r="R278" i="15"/>
  <c r="S278" i="15"/>
  <c r="T278" i="15"/>
  <c r="U278" i="15"/>
  <c r="V278" i="15"/>
  <c r="W278" i="15"/>
  <c r="X278" i="15"/>
  <c r="Y278" i="15"/>
  <c r="Z278" i="15"/>
  <c r="AA278" i="15"/>
  <c r="P279" i="15"/>
  <c r="Q279" i="15"/>
  <c r="R279" i="15"/>
  <c r="S279" i="15"/>
  <c r="T279" i="15"/>
  <c r="U279" i="15"/>
  <c r="V279" i="15"/>
  <c r="W279" i="15"/>
  <c r="X279" i="15"/>
  <c r="Y279" i="15"/>
  <c r="Z279" i="15"/>
  <c r="AA279" i="15"/>
  <c r="P280" i="15"/>
  <c r="Q280" i="15"/>
  <c r="R280" i="15"/>
  <c r="S280" i="15"/>
  <c r="T280" i="15"/>
  <c r="U280" i="15"/>
  <c r="V280" i="15"/>
  <c r="W280" i="15"/>
  <c r="X280" i="15"/>
  <c r="Y280" i="15"/>
  <c r="Z280" i="15"/>
  <c r="AA280" i="15"/>
  <c r="P281" i="15"/>
  <c r="Q281" i="15"/>
  <c r="R281" i="15"/>
  <c r="S281" i="15"/>
  <c r="T281" i="15"/>
  <c r="U281" i="15"/>
  <c r="V281" i="15"/>
  <c r="W281" i="15"/>
  <c r="X281" i="15"/>
  <c r="Y281" i="15"/>
  <c r="Z281" i="15"/>
  <c r="AA281" i="15"/>
  <c r="P282" i="15"/>
  <c r="Q282" i="15"/>
  <c r="R282" i="15"/>
  <c r="S282" i="15"/>
  <c r="T282" i="15"/>
  <c r="U282" i="15"/>
  <c r="V282" i="15"/>
  <c r="W282" i="15"/>
  <c r="X282" i="15"/>
  <c r="Y282" i="15"/>
  <c r="Z282" i="15"/>
  <c r="AA282" i="15"/>
  <c r="P283" i="15"/>
  <c r="Q283" i="15"/>
  <c r="R283" i="15"/>
  <c r="S283" i="15"/>
  <c r="T283" i="15"/>
  <c r="U283" i="15"/>
  <c r="V283" i="15"/>
  <c r="W283" i="15"/>
  <c r="X283" i="15"/>
  <c r="Y283" i="15"/>
  <c r="Z283" i="15"/>
  <c r="AA283" i="15"/>
  <c r="P284" i="15"/>
  <c r="Q284" i="15"/>
  <c r="R284" i="15"/>
  <c r="S284" i="15"/>
  <c r="T284" i="15"/>
  <c r="U284" i="15"/>
  <c r="V284" i="15"/>
  <c r="W284" i="15"/>
  <c r="X284" i="15"/>
  <c r="Y284" i="15"/>
  <c r="Z284" i="15"/>
  <c r="AA284" i="15"/>
  <c r="P285" i="15"/>
  <c r="Q285" i="15"/>
  <c r="R285" i="15"/>
  <c r="S285" i="15"/>
  <c r="T285" i="15"/>
  <c r="U285" i="15"/>
  <c r="V285" i="15"/>
  <c r="W285" i="15"/>
  <c r="X285" i="15"/>
  <c r="Y285" i="15"/>
  <c r="Z285" i="15"/>
  <c r="AA285" i="15"/>
  <c r="P286" i="15"/>
  <c r="Q286" i="15"/>
  <c r="R286" i="15"/>
  <c r="S286" i="15"/>
  <c r="T286" i="15"/>
  <c r="U286" i="15"/>
  <c r="V286" i="15"/>
  <c r="W286" i="15"/>
  <c r="X286" i="15"/>
  <c r="Y286" i="15"/>
  <c r="Z286" i="15"/>
  <c r="AA286" i="15"/>
  <c r="P287" i="15"/>
  <c r="Q287" i="15"/>
  <c r="R287" i="15"/>
  <c r="S287" i="15"/>
  <c r="T287" i="15"/>
  <c r="U287" i="15"/>
  <c r="V287" i="15"/>
  <c r="W287" i="15"/>
  <c r="X287" i="15"/>
  <c r="Y287" i="15"/>
  <c r="Z287" i="15"/>
  <c r="AA287" i="15"/>
  <c r="P288" i="15"/>
  <c r="Q288" i="15"/>
  <c r="R288" i="15"/>
  <c r="S288" i="15"/>
  <c r="T288" i="15"/>
  <c r="U288" i="15"/>
  <c r="V288" i="15"/>
  <c r="W288" i="15"/>
  <c r="X288" i="15"/>
  <c r="Y288" i="15"/>
  <c r="Z288" i="15"/>
  <c r="AA288" i="15"/>
  <c r="P289" i="15"/>
  <c r="Q289" i="15"/>
  <c r="R289" i="15"/>
  <c r="S289" i="15"/>
  <c r="T289" i="15"/>
  <c r="U289" i="15"/>
  <c r="V289" i="15"/>
  <c r="W289" i="15"/>
  <c r="X289" i="15"/>
  <c r="Y289" i="15"/>
  <c r="Z289" i="15"/>
  <c r="AA289" i="15"/>
  <c r="P290" i="15"/>
  <c r="Q290" i="15"/>
  <c r="R290" i="15"/>
  <c r="S290" i="15"/>
  <c r="T290" i="15"/>
  <c r="U290" i="15"/>
  <c r="V290" i="15"/>
  <c r="W290" i="15"/>
  <c r="X290" i="15"/>
  <c r="Y290" i="15"/>
  <c r="Z290" i="15"/>
  <c r="AA290" i="15"/>
  <c r="P291" i="15"/>
  <c r="Q291" i="15"/>
  <c r="R291" i="15"/>
  <c r="S291" i="15"/>
  <c r="T291" i="15"/>
  <c r="U291" i="15"/>
  <c r="V291" i="15"/>
  <c r="W291" i="15"/>
  <c r="X291" i="15"/>
  <c r="Y291" i="15"/>
  <c r="Z291" i="15"/>
  <c r="AA291" i="15"/>
  <c r="P292" i="15"/>
  <c r="Q292" i="15"/>
  <c r="R292" i="15"/>
  <c r="S292" i="15"/>
  <c r="T292" i="15"/>
  <c r="U292" i="15"/>
  <c r="V292" i="15"/>
  <c r="W292" i="15"/>
  <c r="X292" i="15"/>
  <c r="Y292" i="15"/>
  <c r="Z292" i="15"/>
  <c r="AA292" i="15"/>
  <c r="P293" i="15"/>
  <c r="Q293" i="15"/>
  <c r="R293" i="15"/>
  <c r="S293" i="15"/>
  <c r="T293" i="15"/>
  <c r="U293" i="15"/>
  <c r="V293" i="15"/>
  <c r="W293" i="15"/>
  <c r="X293" i="15"/>
  <c r="Y293" i="15"/>
  <c r="Z293" i="15"/>
  <c r="AA293" i="15"/>
  <c r="P294" i="15"/>
  <c r="Q294" i="15"/>
  <c r="R294" i="15"/>
  <c r="S294" i="15"/>
  <c r="T294" i="15"/>
  <c r="U294" i="15"/>
  <c r="V294" i="15"/>
  <c r="W294" i="15"/>
  <c r="X294" i="15"/>
  <c r="Y294" i="15"/>
  <c r="Z294" i="15"/>
  <c r="AA294" i="15"/>
  <c r="P295" i="15"/>
  <c r="Q295" i="15"/>
  <c r="R295" i="15"/>
  <c r="S295" i="15"/>
  <c r="T295" i="15"/>
  <c r="U295" i="15"/>
  <c r="V295" i="15"/>
  <c r="W295" i="15"/>
  <c r="X295" i="15"/>
  <c r="Y295" i="15"/>
  <c r="Z295" i="15"/>
  <c r="AA295" i="15"/>
  <c r="P296" i="15"/>
  <c r="Q296" i="15"/>
  <c r="R296" i="15"/>
  <c r="S296" i="15"/>
  <c r="T296" i="15"/>
  <c r="U296" i="15"/>
  <c r="V296" i="15"/>
  <c r="W296" i="15"/>
  <c r="X296" i="15"/>
  <c r="Y296" i="15"/>
  <c r="Z296" i="15"/>
  <c r="AA296" i="15"/>
  <c r="P297" i="15"/>
  <c r="Q297" i="15"/>
  <c r="R297" i="15"/>
  <c r="S297" i="15"/>
  <c r="T297" i="15"/>
  <c r="U297" i="15"/>
  <c r="V297" i="15"/>
  <c r="W297" i="15"/>
  <c r="X297" i="15"/>
  <c r="Y297" i="15"/>
  <c r="Z297" i="15"/>
  <c r="AA297" i="15"/>
  <c r="P298" i="15"/>
  <c r="Q298" i="15"/>
  <c r="R298" i="15"/>
  <c r="S298" i="15"/>
  <c r="T298" i="15"/>
  <c r="U298" i="15"/>
  <c r="V298" i="15"/>
  <c r="W298" i="15"/>
  <c r="X298" i="15"/>
  <c r="Y298" i="15"/>
  <c r="Z298" i="15"/>
  <c r="AA298" i="15"/>
  <c r="P299" i="15"/>
  <c r="Q299" i="15"/>
  <c r="R299" i="15"/>
  <c r="S299" i="15"/>
  <c r="T299" i="15"/>
  <c r="U299" i="15"/>
  <c r="V299" i="15"/>
  <c r="W299" i="15"/>
  <c r="X299" i="15"/>
  <c r="Y299" i="15"/>
  <c r="Z299" i="15"/>
  <c r="AA299" i="15"/>
  <c r="P300" i="15"/>
  <c r="Q300" i="15"/>
  <c r="R300" i="15"/>
  <c r="S300" i="15"/>
  <c r="T300" i="15"/>
  <c r="U300" i="15"/>
  <c r="V300" i="15"/>
  <c r="W300" i="15"/>
  <c r="X300" i="15"/>
  <c r="Y300" i="15"/>
  <c r="Z300" i="15"/>
  <c r="AA300" i="15"/>
  <c r="P301" i="15"/>
  <c r="Q301" i="15"/>
  <c r="R301" i="15"/>
  <c r="S301" i="15"/>
  <c r="T301" i="15"/>
  <c r="U301" i="15"/>
  <c r="V301" i="15"/>
  <c r="W301" i="15"/>
  <c r="X301" i="15"/>
  <c r="Y301" i="15"/>
  <c r="Z301" i="15"/>
  <c r="AA301" i="15"/>
  <c r="P302" i="15"/>
  <c r="Q302" i="15"/>
  <c r="R302" i="15"/>
  <c r="S302" i="15"/>
  <c r="T302" i="15"/>
  <c r="U302" i="15"/>
  <c r="V302" i="15"/>
  <c r="W302" i="15"/>
  <c r="X302" i="15"/>
  <c r="Y302" i="15"/>
  <c r="Z302" i="15"/>
  <c r="AA302" i="15"/>
  <c r="P303" i="15"/>
  <c r="Q303" i="15"/>
  <c r="R303" i="15"/>
  <c r="S303" i="15"/>
  <c r="T303" i="15"/>
  <c r="U303" i="15"/>
  <c r="V303" i="15"/>
  <c r="W303" i="15"/>
  <c r="X303" i="15"/>
  <c r="Y303" i="15"/>
  <c r="Z303" i="15"/>
  <c r="AA303" i="15"/>
  <c r="P304" i="15"/>
  <c r="Q304" i="15"/>
  <c r="R304" i="15"/>
  <c r="S304" i="15"/>
  <c r="T304" i="15"/>
  <c r="U304" i="15"/>
  <c r="V304" i="15"/>
  <c r="W304" i="15"/>
  <c r="X304" i="15"/>
  <c r="Y304" i="15"/>
  <c r="Z304" i="15"/>
  <c r="AA304" i="15"/>
  <c r="P305" i="15"/>
  <c r="Q305" i="15"/>
  <c r="R305" i="15"/>
  <c r="S305" i="15"/>
  <c r="T305" i="15"/>
  <c r="U305" i="15"/>
  <c r="V305" i="15"/>
  <c r="W305" i="15"/>
  <c r="X305" i="15"/>
  <c r="Y305" i="15"/>
  <c r="Z305" i="15"/>
  <c r="AA305" i="15"/>
  <c r="P306" i="15"/>
  <c r="Q306" i="15"/>
  <c r="R306" i="15"/>
  <c r="S306" i="15"/>
  <c r="T306" i="15"/>
  <c r="U306" i="15"/>
  <c r="V306" i="15"/>
  <c r="W306" i="15"/>
  <c r="X306" i="15"/>
  <c r="Y306" i="15"/>
  <c r="Z306" i="15"/>
  <c r="AA306" i="15"/>
  <c r="P307" i="15"/>
  <c r="Q307" i="15"/>
  <c r="R307" i="15"/>
  <c r="S307" i="15"/>
  <c r="T307" i="15"/>
  <c r="U307" i="15"/>
  <c r="V307" i="15"/>
  <c r="W307" i="15"/>
  <c r="X307" i="15"/>
  <c r="Y307" i="15"/>
  <c r="Z307" i="15"/>
  <c r="AA307" i="15"/>
  <c r="P308" i="15"/>
  <c r="Q308" i="15"/>
  <c r="R308" i="15"/>
  <c r="S308" i="15"/>
  <c r="T308" i="15"/>
  <c r="U308" i="15"/>
  <c r="V308" i="15"/>
  <c r="W308" i="15"/>
  <c r="X308" i="15"/>
  <c r="Y308" i="15"/>
  <c r="Z308" i="15"/>
  <c r="AA308" i="15"/>
  <c r="P309" i="15"/>
  <c r="Q309" i="15"/>
  <c r="R309" i="15"/>
  <c r="S309" i="15"/>
  <c r="T309" i="15"/>
  <c r="U309" i="15"/>
  <c r="V309" i="15"/>
  <c r="W309" i="15"/>
  <c r="X309" i="15"/>
  <c r="Y309" i="15"/>
  <c r="Z309" i="15"/>
  <c r="AA309" i="15"/>
  <c r="P310" i="15"/>
  <c r="Q310" i="15"/>
  <c r="R310" i="15"/>
  <c r="S310" i="15"/>
  <c r="T310" i="15"/>
  <c r="U310" i="15"/>
  <c r="V310" i="15"/>
  <c r="W310" i="15"/>
  <c r="X310" i="15"/>
  <c r="Y310" i="15"/>
  <c r="Z310" i="15"/>
  <c r="AA310" i="15"/>
  <c r="P311" i="15"/>
  <c r="Q311" i="15"/>
  <c r="R311" i="15"/>
  <c r="S311" i="15"/>
  <c r="T311" i="15"/>
  <c r="U311" i="15"/>
  <c r="V311" i="15"/>
  <c r="W311" i="15"/>
  <c r="X311" i="15"/>
  <c r="Y311" i="15"/>
  <c r="Z311" i="15"/>
  <c r="AA311" i="15"/>
  <c r="P312" i="15"/>
  <c r="Q312" i="15"/>
  <c r="R312" i="15"/>
  <c r="S312" i="15"/>
  <c r="T312" i="15"/>
  <c r="U312" i="15"/>
  <c r="V312" i="15"/>
  <c r="W312" i="15"/>
  <c r="X312" i="15"/>
  <c r="Y312" i="15"/>
  <c r="Z312" i="15"/>
  <c r="AA312" i="15"/>
  <c r="P313" i="15"/>
  <c r="Q313" i="15"/>
  <c r="R313" i="15"/>
  <c r="S313" i="15"/>
  <c r="T313" i="15"/>
  <c r="U313" i="15"/>
  <c r="V313" i="15"/>
  <c r="W313" i="15"/>
  <c r="X313" i="15"/>
  <c r="Y313" i="15"/>
  <c r="Z313" i="15"/>
  <c r="AA313" i="15"/>
  <c r="P314" i="15"/>
  <c r="Q314" i="15"/>
  <c r="R314" i="15"/>
  <c r="S314" i="15"/>
  <c r="T314" i="15"/>
  <c r="U314" i="15"/>
  <c r="V314" i="15"/>
  <c r="W314" i="15"/>
  <c r="X314" i="15"/>
  <c r="Y314" i="15"/>
  <c r="Z314" i="15"/>
  <c r="AA314" i="15"/>
  <c r="P315" i="15"/>
  <c r="Q315" i="15"/>
  <c r="R315" i="15"/>
  <c r="S315" i="15"/>
  <c r="T315" i="15"/>
  <c r="U315" i="15"/>
  <c r="V315" i="15"/>
  <c r="W315" i="15"/>
  <c r="X315" i="15"/>
  <c r="Y315" i="15"/>
  <c r="Z315" i="15"/>
  <c r="AA315" i="15"/>
  <c r="P316" i="15"/>
  <c r="Q316" i="15"/>
  <c r="R316" i="15"/>
  <c r="S316" i="15"/>
  <c r="T316" i="15"/>
  <c r="U316" i="15"/>
  <c r="V316" i="15"/>
  <c r="W316" i="15"/>
  <c r="X316" i="15"/>
  <c r="Y316" i="15"/>
  <c r="Z316" i="15"/>
  <c r="AA316" i="15"/>
  <c r="P317" i="15"/>
  <c r="Q317" i="15"/>
  <c r="R317" i="15"/>
  <c r="S317" i="15"/>
  <c r="T317" i="15"/>
  <c r="U317" i="15"/>
  <c r="V317" i="15"/>
  <c r="W317" i="15"/>
  <c r="X317" i="15"/>
  <c r="Y317" i="15"/>
  <c r="Z317" i="15"/>
  <c r="AA317" i="15"/>
  <c r="P318" i="15"/>
  <c r="Q318" i="15"/>
  <c r="R318" i="15"/>
  <c r="S318" i="15"/>
  <c r="T318" i="15"/>
  <c r="U318" i="15"/>
  <c r="V318" i="15"/>
  <c r="W318" i="15"/>
  <c r="X318" i="15"/>
  <c r="Y318" i="15"/>
  <c r="Z318" i="15"/>
  <c r="AA318" i="15"/>
  <c r="P319" i="15"/>
  <c r="Q319" i="15"/>
  <c r="R319" i="15"/>
  <c r="S319" i="15"/>
  <c r="T319" i="15"/>
  <c r="U319" i="15"/>
  <c r="V319" i="15"/>
  <c r="W319" i="15"/>
  <c r="X319" i="15"/>
  <c r="Y319" i="15"/>
  <c r="Z319" i="15"/>
  <c r="AA319" i="15"/>
  <c r="P320" i="15"/>
  <c r="Q320" i="15"/>
  <c r="R320" i="15"/>
  <c r="S320" i="15"/>
  <c r="T320" i="15"/>
  <c r="U320" i="15"/>
  <c r="V320" i="15"/>
  <c r="W320" i="15"/>
  <c r="X320" i="15"/>
  <c r="Y320" i="15"/>
  <c r="Z320" i="15"/>
  <c r="AA320" i="15"/>
  <c r="P321" i="15"/>
  <c r="Q321" i="15"/>
  <c r="R321" i="15"/>
  <c r="S321" i="15"/>
  <c r="T321" i="15"/>
  <c r="U321" i="15"/>
  <c r="V321" i="15"/>
  <c r="W321" i="15"/>
  <c r="X321" i="15"/>
  <c r="Y321" i="15"/>
  <c r="Z321" i="15"/>
  <c r="AA321" i="15"/>
  <c r="P322" i="15"/>
  <c r="Q322" i="15"/>
  <c r="R322" i="15"/>
  <c r="S322" i="15"/>
  <c r="T322" i="15"/>
  <c r="U322" i="15"/>
  <c r="V322" i="15"/>
  <c r="W322" i="15"/>
  <c r="X322" i="15"/>
  <c r="Y322" i="15"/>
  <c r="Z322" i="15"/>
  <c r="AA322" i="15"/>
  <c r="P323" i="15"/>
  <c r="Q323" i="15"/>
  <c r="R323" i="15"/>
  <c r="S323" i="15"/>
  <c r="T323" i="15"/>
  <c r="U323" i="15"/>
  <c r="V323" i="15"/>
  <c r="W323" i="15"/>
  <c r="X323" i="15"/>
  <c r="Y323" i="15"/>
  <c r="Z323" i="15"/>
  <c r="AA323" i="15"/>
  <c r="P324" i="15"/>
  <c r="Q324" i="15"/>
  <c r="R324" i="15"/>
  <c r="S324" i="15"/>
  <c r="T324" i="15"/>
  <c r="U324" i="15"/>
  <c r="V324" i="15"/>
  <c r="W324" i="15"/>
  <c r="X324" i="15"/>
  <c r="Y324" i="15"/>
  <c r="Z324" i="15"/>
  <c r="AA324" i="15"/>
  <c r="P325" i="15"/>
  <c r="Q325" i="15"/>
  <c r="R325" i="15"/>
  <c r="S325" i="15"/>
  <c r="T325" i="15"/>
  <c r="U325" i="15"/>
  <c r="V325" i="15"/>
  <c r="W325" i="15"/>
  <c r="X325" i="15"/>
  <c r="Y325" i="15"/>
  <c r="Z325" i="15"/>
  <c r="AA325" i="15"/>
  <c r="P326" i="15"/>
  <c r="Q326" i="15"/>
  <c r="R326" i="15"/>
  <c r="S326" i="15"/>
  <c r="T326" i="15"/>
  <c r="U326" i="15"/>
  <c r="V326" i="15"/>
  <c r="W326" i="15"/>
  <c r="X326" i="15"/>
  <c r="Y326" i="15"/>
  <c r="Z326" i="15"/>
  <c r="AA326" i="15"/>
  <c r="P327" i="15"/>
  <c r="Q327" i="15"/>
  <c r="R327" i="15"/>
  <c r="S327" i="15"/>
  <c r="T327" i="15"/>
  <c r="U327" i="15"/>
  <c r="V327" i="15"/>
  <c r="W327" i="15"/>
  <c r="X327" i="15"/>
  <c r="Y327" i="15"/>
  <c r="Z327" i="15"/>
  <c r="AA327" i="15"/>
  <c r="P328" i="15"/>
  <c r="Q328" i="15"/>
  <c r="R328" i="15"/>
  <c r="S328" i="15"/>
  <c r="T328" i="15"/>
  <c r="U328" i="15"/>
  <c r="V328" i="15"/>
  <c r="W328" i="15"/>
  <c r="X328" i="15"/>
  <c r="Y328" i="15"/>
  <c r="Z328" i="15"/>
  <c r="AA328" i="15"/>
  <c r="P329" i="15"/>
  <c r="Q329" i="15"/>
  <c r="R329" i="15"/>
  <c r="S329" i="15"/>
  <c r="T329" i="15"/>
  <c r="U329" i="15"/>
  <c r="V329" i="15"/>
  <c r="W329" i="15"/>
  <c r="X329" i="15"/>
  <c r="Y329" i="15"/>
  <c r="Z329" i="15"/>
  <c r="AA329" i="15"/>
  <c r="P330" i="15"/>
  <c r="Q330" i="15"/>
  <c r="R330" i="15"/>
  <c r="S330" i="15"/>
  <c r="T330" i="15"/>
  <c r="U330" i="15"/>
  <c r="V330" i="15"/>
  <c r="W330" i="15"/>
  <c r="X330" i="15"/>
  <c r="Y330" i="15"/>
  <c r="Z330" i="15"/>
  <c r="AA330" i="15"/>
  <c r="P331" i="15"/>
  <c r="Q331" i="15"/>
  <c r="R331" i="15"/>
  <c r="S331" i="15"/>
  <c r="T331" i="15"/>
  <c r="U331" i="15"/>
  <c r="V331" i="15"/>
  <c r="W331" i="15"/>
  <c r="X331" i="15"/>
  <c r="Y331" i="15"/>
  <c r="Z331" i="15"/>
  <c r="AA331" i="15"/>
  <c r="P332" i="15"/>
  <c r="Q332" i="15"/>
  <c r="R332" i="15"/>
  <c r="S332" i="15"/>
  <c r="T332" i="15"/>
  <c r="U332" i="15"/>
  <c r="V332" i="15"/>
  <c r="W332" i="15"/>
  <c r="X332" i="15"/>
  <c r="Y332" i="15"/>
  <c r="Z332" i="15"/>
  <c r="AA332" i="15"/>
  <c r="P333" i="15"/>
  <c r="Q333" i="15"/>
  <c r="R333" i="15"/>
  <c r="S333" i="15"/>
  <c r="T333" i="15"/>
  <c r="U333" i="15"/>
  <c r="V333" i="15"/>
  <c r="W333" i="15"/>
  <c r="X333" i="15"/>
  <c r="Y333" i="15"/>
  <c r="Z333" i="15"/>
  <c r="AA333" i="15"/>
  <c r="P334" i="15"/>
  <c r="Q334" i="15"/>
  <c r="R334" i="15"/>
  <c r="S334" i="15"/>
  <c r="T334" i="15"/>
  <c r="U334" i="15"/>
  <c r="V334" i="15"/>
  <c r="W334" i="15"/>
  <c r="X334" i="15"/>
  <c r="Y334" i="15"/>
  <c r="Z334" i="15"/>
  <c r="AA334" i="15"/>
  <c r="P335" i="15"/>
  <c r="Q335" i="15"/>
  <c r="R335" i="15"/>
  <c r="S335" i="15"/>
  <c r="T335" i="15"/>
  <c r="U335" i="15"/>
  <c r="V335" i="15"/>
  <c r="W335" i="15"/>
  <c r="X335" i="15"/>
  <c r="Y335" i="15"/>
  <c r="Z335" i="15"/>
  <c r="AA335" i="15"/>
  <c r="P336" i="15"/>
  <c r="Q336" i="15"/>
  <c r="R336" i="15"/>
  <c r="S336" i="15"/>
  <c r="T336" i="15"/>
  <c r="U336" i="15"/>
  <c r="V336" i="15"/>
  <c r="W336" i="15"/>
  <c r="X336" i="15"/>
  <c r="Y336" i="15"/>
  <c r="Z336" i="15"/>
  <c r="AA336" i="15"/>
  <c r="P337" i="15"/>
  <c r="Q337" i="15"/>
  <c r="R337" i="15"/>
  <c r="S337" i="15"/>
  <c r="T337" i="15"/>
  <c r="U337" i="15"/>
  <c r="V337" i="15"/>
  <c r="W337" i="15"/>
  <c r="X337" i="15"/>
  <c r="Y337" i="15"/>
  <c r="Z337" i="15"/>
  <c r="AA337" i="15"/>
  <c r="P338" i="15"/>
  <c r="Q338" i="15"/>
  <c r="R338" i="15"/>
  <c r="S338" i="15"/>
  <c r="T338" i="15"/>
  <c r="U338" i="15"/>
  <c r="V338" i="15"/>
  <c r="W338" i="15"/>
  <c r="X338" i="15"/>
  <c r="Y338" i="15"/>
  <c r="Z338" i="15"/>
  <c r="AA338" i="15"/>
  <c r="P339" i="15"/>
  <c r="Q339" i="15"/>
  <c r="R339" i="15"/>
  <c r="S339" i="15"/>
  <c r="T339" i="15"/>
  <c r="U339" i="15"/>
  <c r="V339" i="15"/>
  <c r="W339" i="15"/>
  <c r="X339" i="15"/>
  <c r="Y339" i="15"/>
  <c r="Z339" i="15"/>
  <c r="AA339" i="15"/>
  <c r="P340" i="15"/>
  <c r="Q340" i="15"/>
  <c r="R340" i="15"/>
  <c r="S340" i="15"/>
  <c r="T340" i="15"/>
  <c r="U340" i="15"/>
  <c r="V340" i="15"/>
  <c r="W340" i="15"/>
  <c r="X340" i="15"/>
  <c r="Y340" i="15"/>
  <c r="Z340" i="15"/>
  <c r="AA340" i="15"/>
  <c r="P341" i="15"/>
  <c r="Q341" i="15"/>
  <c r="R341" i="15"/>
  <c r="S341" i="15"/>
  <c r="T341" i="15"/>
  <c r="U341" i="15"/>
  <c r="V341" i="15"/>
  <c r="W341" i="15"/>
  <c r="X341" i="15"/>
  <c r="Y341" i="15"/>
  <c r="Z341" i="15"/>
  <c r="AA341" i="15"/>
  <c r="P342" i="15"/>
  <c r="Q342" i="15"/>
  <c r="R342" i="15"/>
  <c r="S342" i="15"/>
  <c r="T342" i="15"/>
  <c r="U342" i="15"/>
  <c r="V342" i="15"/>
  <c r="W342" i="15"/>
  <c r="X342" i="15"/>
  <c r="Y342" i="15"/>
  <c r="Z342" i="15"/>
  <c r="AA342" i="15"/>
  <c r="P343" i="15"/>
  <c r="Q343" i="15"/>
  <c r="R343" i="15"/>
  <c r="S343" i="15"/>
  <c r="T343" i="15"/>
  <c r="U343" i="15"/>
  <c r="V343" i="15"/>
  <c r="W343" i="15"/>
  <c r="X343" i="15"/>
  <c r="Y343" i="15"/>
  <c r="Z343" i="15"/>
  <c r="AA343" i="15"/>
  <c r="P344" i="15"/>
  <c r="Q344" i="15"/>
  <c r="R344" i="15"/>
  <c r="S344" i="15"/>
  <c r="T344" i="15"/>
  <c r="U344" i="15"/>
  <c r="V344" i="15"/>
  <c r="W344" i="15"/>
  <c r="X344" i="15"/>
  <c r="Y344" i="15"/>
  <c r="Z344" i="15"/>
  <c r="AA344" i="15"/>
  <c r="P345" i="15"/>
  <c r="Q345" i="15"/>
  <c r="R345" i="15"/>
  <c r="S345" i="15"/>
  <c r="T345" i="15"/>
  <c r="U345" i="15"/>
  <c r="V345" i="15"/>
  <c r="W345" i="15"/>
  <c r="X345" i="15"/>
  <c r="Y345" i="15"/>
  <c r="Z345" i="15"/>
  <c r="AA345" i="15"/>
  <c r="P346" i="15"/>
  <c r="Q346" i="15"/>
  <c r="R346" i="15"/>
  <c r="S346" i="15"/>
  <c r="T346" i="15"/>
  <c r="U346" i="15"/>
  <c r="V346" i="15"/>
  <c r="W346" i="15"/>
  <c r="X346" i="15"/>
  <c r="Y346" i="15"/>
  <c r="Z346" i="15"/>
  <c r="AA346" i="15"/>
  <c r="P347" i="15"/>
  <c r="Q347" i="15"/>
  <c r="R347" i="15"/>
  <c r="S347" i="15"/>
  <c r="T347" i="15"/>
  <c r="U347" i="15"/>
  <c r="V347" i="15"/>
  <c r="W347" i="15"/>
  <c r="X347" i="15"/>
  <c r="Y347" i="15"/>
  <c r="Z347" i="15"/>
  <c r="AA347" i="15"/>
  <c r="P348" i="15"/>
  <c r="Q348" i="15"/>
  <c r="R348" i="15"/>
  <c r="S348" i="15"/>
  <c r="T348" i="15"/>
  <c r="U348" i="15"/>
  <c r="V348" i="15"/>
  <c r="W348" i="15"/>
  <c r="X348" i="15"/>
  <c r="Y348" i="15"/>
  <c r="Z348" i="15"/>
  <c r="AA348" i="15"/>
  <c r="P349" i="15"/>
  <c r="Q349" i="15"/>
  <c r="R349" i="15"/>
  <c r="S349" i="15"/>
  <c r="T349" i="15"/>
  <c r="U349" i="15"/>
  <c r="V349" i="15"/>
  <c r="W349" i="15"/>
  <c r="X349" i="15"/>
  <c r="Y349" i="15"/>
  <c r="Z349" i="15"/>
  <c r="AA349" i="15"/>
  <c r="P350" i="15"/>
  <c r="Q350" i="15"/>
  <c r="R350" i="15"/>
  <c r="S350" i="15"/>
  <c r="T350" i="15"/>
  <c r="U350" i="15"/>
  <c r="V350" i="15"/>
  <c r="W350" i="15"/>
  <c r="X350" i="15"/>
  <c r="Y350" i="15"/>
  <c r="Z350" i="15"/>
  <c r="AA350" i="15"/>
  <c r="P351" i="15"/>
  <c r="Q351" i="15"/>
  <c r="R351" i="15"/>
  <c r="S351" i="15"/>
  <c r="T351" i="15"/>
  <c r="U351" i="15"/>
  <c r="V351" i="15"/>
  <c r="W351" i="15"/>
  <c r="X351" i="15"/>
  <c r="Y351" i="15"/>
  <c r="Z351" i="15"/>
  <c r="AA351" i="15"/>
  <c r="P352" i="15"/>
  <c r="Q352" i="15"/>
  <c r="R352" i="15"/>
  <c r="S352" i="15"/>
  <c r="T352" i="15"/>
  <c r="U352" i="15"/>
  <c r="V352" i="15"/>
  <c r="W352" i="15"/>
  <c r="X352" i="15"/>
  <c r="Y352" i="15"/>
  <c r="Z352" i="15"/>
  <c r="AA352" i="15"/>
  <c r="P353" i="15"/>
  <c r="Q353" i="15"/>
  <c r="R353" i="15"/>
  <c r="S353" i="15"/>
  <c r="T353" i="15"/>
  <c r="U353" i="15"/>
  <c r="V353" i="15"/>
  <c r="W353" i="15"/>
  <c r="X353" i="15"/>
  <c r="Y353" i="15"/>
  <c r="Z353" i="15"/>
  <c r="AA353" i="15"/>
  <c r="P354" i="15"/>
  <c r="Q354" i="15"/>
  <c r="R354" i="15"/>
  <c r="S354" i="15"/>
  <c r="T354" i="15"/>
  <c r="U354" i="15"/>
  <c r="V354" i="15"/>
  <c r="W354" i="15"/>
  <c r="X354" i="15"/>
  <c r="Y354" i="15"/>
  <c r="Z354" i="15"/>
  <c r="AA354" i="15"/>
  <c r="P355" i="15"/>
  <c r="Q355" i="15"/>
  <c r="R355" i="15"/>
  <c r="S355" i="15"/>
  <c r="T355" i="15"/>
  <c r="U355" i="15"/>
  <c r="V355" i="15"/>
  <c r="W355" i="15"/>
  <c r="X355" i="15"/>
  <c r="Y355" i="15"/>
  <c r="Z355" i="15"/>
  <c r="AA355" i="15"/>
  <c r="P356" i="15"/>
  <c r="Q356" i="15"/>
  <c r="R356" i="15"/>
  <c r="S356" i="15"/>
  <c r="T356" i="15"/>
  <c r="U356" i="15"/>
  <c r="V356" i="15"/>
  <c r="W356" i="15"/>
  <c r="X356" i="15"/>
  <c r="Y356" i="15"/>
  <c r="Z356" i="15"/>
  <c r="AA356" i="15"/>
  <c r="P357" i="15"/>
  <c r="Q357" i="15"/>
  <c r="R357" i="15"/>
  <c r="S357" i="15"/>
  <c r="T357" i="15"/>
  <c r="U357" i="15"/>
  <c r="V357" i="15"/>
  <c r="W357" i="15"/>
  <c r="X357" i="15"/>
  <c r="Y357" i="15"/>
  <c r="Z357" i="15"/>
  <c r="AA357" i="15"/>
  <c r="P358" i="15"/>
  <c r="Q358" i="15"/>
  <c r="R358" i="15"/>
  <c r="S358" i="15"/>
  <c r="T358" i="15"/>
  <c r="U358" i="15"/>
  <c r="V358" i="15"/>
  <c r="W358" i="15"/>
  <c r="X358" i="15"/>
  <c r="Y358" i="15"/>
  <c r="Z358" i="15"/>
  <c r="AA358" i="15"/>
  <c r="P359" i="15"/>
  <c r="Q359" i="15"/>
  <c r="R359" i="15"/>
  <c r="S359" i="15"/>
  <c r="T359" i="15"/>
  <c r="U359" i="15"/>
  <c r="V359" i="15"/>
  <c r="W359" i="15"/>
  <c r="X359" i="15"/>
  <c r="Y359" i="15"/>
  <c r="Z359" i="15"/>
  <c r="AA359" i="15"/>
  <c r="P360" i="15"/>
  <c r="Q360" i="15"/>
  <c r="R360" i="15"/>
  <c r="S360" i="15"/>
  <c r="T360" i="15"/>
  <c r="U360" i="15"/>
  <c r="V360" i="15"/>
  <c r="W360" i="15"/>
  <c r="X360" i="15"/>
  <c r="Y360" i="15"/>
  <c r="Z360" i="15"/>
  <c r="AA360" i="15"/>
  <c r="P361" i="15"/>
  <c r="Q361" i="15"/>
  <c r="R361" i="15"/>
  <c r="S361" i="15"/>
  <c r="T361" i="15"/>
  <c r="U361" i="15"/>
  <c r="V361" i="15"/>
  <c r="W361" i="15"/>
  <c r="X361" i="15"/>
  <c r="Y361" i="15"/>
  <c r="Z361" i="15"/>
  <c r="AA361" i="15"/>
  <c r="P362" i="15"/>
  <c r="Q362" i="15"/>
  <c r="R362" i="15"/>
  <c r="S362" i="15"/>
  <c r="T362" i="15"/>
  <c r="U362" i="15"/>
  <c r="V362" i="15"/>
  <c r="W362" i="15"/>
  <c r="X362" i="15"/>
  <c r="Y362" i="15"/>
  <c r="Z362" i="15"/>
  <c r="AA362" i="15"/>
  <c r="P363" i="15"/>
  <c r="Q363" i="15"/>
  <c r="R363" i="15"/>
  <c r="S363" i="15"/>
  <c r="T363" i="15"/>
  <c r="U363" i="15"/>
  <c r="V363" i="15"/>
  <c r="W363" i="15"/>
  <c r="X363" i="15"/>
  <c r="Y363" i="15"/>
  <c r="Z363" i="15"/>
  <c r="AA363" i="15"/>
  <c r="P364" i="15"/>
  <c r="Q364" i="15"/>
  <c r="R364" i="15"/>
  <c r="S364" i="15"/>
  <c r="T364" i="15"/>
  <c r="U364" i="15"/>
  <c r="V364" i="15"/>
  <c r="W364" i="15"/>
  <c r="X364" i="15"/>
  <c r="Y364" i="15"/>
  <c r="Z364" i="15"/>
  <c r="AA364" i="15"/>
  <c r="P365" i="15"/>
  <c r="Q365" i="15"/>
  <c r="R365" i="15"/>
  <c r="S365" i="15"/>
  <c r="T365" i="15"/>
  <c r="U365" i="15"/>
  <c r="V365" i="15"/>
  <c r="W365" i="15"/>
  <c r="X365" i="15"/>
  <c r="Y365" i="15"/>
  <c r="Z365" i="15"/>
  <c r="AA365" i="15"/>
  <c r="P366" i="15"/>
  <c r="Q366" i="15"/>
  <c r="R366" i="15"/>
  <c r="S366" i="15"/>
  <c r="T366" i="15"/>
  <c r="U366" i="15"/>
  <c r="V366" i="15"/>
  <c r="W366" i="15"/>
  <c r="X366" i="15"/>
  <c r="Y366" i="15"/>
  <c r="Z366" i="15"/>
  <c r="AA366" i="15"/>
  <c r="P367" i="15"/>
  <c r="Q367" i="15"/>
  <c r="R367" i="15"/>
  <c r="S367" i="15"/>
  <c r="T367" i="15"/>
  <c r="U367" i="15"/>
  <c r="V367" i="15"/>
  <c r="W367" i="15"/>
  <c r="X367" i="15"/>
  <c r="Y367" i="15"/>
  <c r="Z367" i="15"/>
  <c r="AA367" i="15"/>
  <c r="P368" i="15"/>
  <c r="Q368" i="15"/>
  <c r="R368" i="15"/>
  <c r="S368" i="15"/>
  <c r="T368" i="15"/>
  <c r="U368" i="15"/>
  <c r="V368" i="15"/>
  <c r="W368" i="15"/>
  <c r="X368" i="15"/>
  <c r="Y368" i="15"/>
  <c r="Z368" i="15"/>
  <c r="AA368" i="15"/>
  <c r="P369" i="15"/>
  <c r="Q369" i="15"/>
  <c r="R369" i="15"/>
  <c r="S369" i="15"/>
  <c r="T369" i="15"/>
  <c r="U369" i="15"/>
  <c r="V369" i="15"/>
  <c r="W369" i="15"/>
  <c r="X369" i="15"/>
  <c r="Y369" i="15"/>
  <c r="Z369" i="15"/>
  <c r="AA369" i="15"/>
  <c r="P370" i="15"/>
  <c r="Q370" i="15"/>
  <c r="R370" i="15"/>
  <c r="S370" i="15"/>
  <c r="T370" i="15"/>
  <c r="U370" i="15"/>
  <c r="V370" i="15"/>
  <c r="W370" i="15"/>
  <c r="X370" i="15"/>
  <c r="Y370" i="15"/>
  <c r="Z370" i="15"/>
  <c r="AA370" i="15"/>
  <c r="P371" i="15"/>
  <c r="Q371" i="15"/>
  <c r="R371" i="15"/>
  <c r="S371" i="15"/>
  <c r="T371" i="15"/>
  <c r="U371" i="15"/>
  <c r="V371" i="15"/>
  <c r="W371" i="15"/>
  <c r="X371" i="15"/>
  <c r="Y371" i="15"/>
  <c r="Z371" i="15"/>
  <c r="AA371" i="15"/>
  <c r="P372" i="15"/>
  <c r="Q372" i="15"/>
  <c r="R372" i="15"/>
  <c r="S372" i="15"/>
  <c r="T372" i="15"/>
  <c r="U372" i="15"/>
  <c r="V372" i="15"/>
  <c r="W372" i="15"/>
  <c r="X372" i="15"/>
  <c r="Y372" i="15"/>
  <c r="Z372" i="15"/>
  <c r="AA372" i="15"/>
  <c r="P373" i="15"/>
  <c r="Q373" i="15"/>
  <c r="R373" i="15"/>
  <c r="S373" i="15"/>
  <c r="T373" i="15"/>
  <c r="U373" i="15"/>
  <c r="V373" i="15"/>
  <c r="W373" i="15"/>
  <c r="X373" i="15"/>
  <c r="Y373" i="15"/>
  <c r="Z373" i="15"/>
  <c r="AA373" i="15"/>
  <c r="P374" i="15"/>
  <c r="Q374" i="15"/>
  <c r="R374" i="15"/>
  <c r="S374" i="15"/>
  <c r="T374" i="15"/>
  <c r="U374" i="15"/>
  <c r="V374" i="15"/>
  <c r="W374" i="15"/>
  <c r="X374" i="15"/>
  <c r="Y374" i="15"/>
  <c r="Z374" i="15"/>
  <c r="AA374" i="15"/>
  <c r="P375" i="15"/>
  <c r="Q375" i="15"/>
  <c r="R375" i="15"/>
  <c r="S375" i="15"/>
  <c r="T375" i="15"/>
  <c r="U375" i="15"/>
  <c r="V375" i="15"/>
  <c r="W375" i="15"/>
  <c r="X375" i="15"/>
  <c r="Y375" i="15"/>
  <c r="Z375" i="15"/>
  <c r="AA375" i="15"/>
  <c r="P376" i="15"/>
  <c r="Q376" i="15"/>
  <c r="R376" i="15"/>
  <c r="S376" i="15"/>
  <c r="T376" i="15"/>
  <c r="U376" i="15"/>
  <c r="V376" i="15"/>
  <c r="W376" i="15"/>
  <c r="X376" i="15"/>
  <c r="Y376" i="15"/>
  <c r="Z376" i="15"/>
  <c r="AA376" i="15"/>
  <c r="P377" i="15"/>
  <c r="Q377" i="15"/>
  <c r="R377" i="15"/>
  <c r="S377" i="15"/>
  <c r="T377" i="15"/>
  <c r="U377" i="15"/>
  <c r="V377" i="15"/>
  <c r="W377" i="15"/>
  <c r="X377" i="15"/>
  <c r="Y377" i="15"/>
  <c r="Z377" i="15"/>
  <c r="AA377" i="15"/>
  <c r="P378" i="15"/>
  <c r="Q378" i="15"/>
  <c r="R378" i="15"/>
  <c r="S378" i="15"/>
  <c r="T378" i="15"/>
  <c r="U378" i="15"/>
  <c r="V378" i="15"/>
  <c r="W378" i="15"/>
  <c r="X378" i="15"/>
  <c r="Y378" i="15"/>
  <c r="Z378" i="15"/>
  <c r="AA378" i="15"/>
  <c r="P379" i="15"/>
  <c r="Q379" i="15"/>
  <c r="R379" i="15"/>
  <c r="S379" i="15"/>
  <c r="T379" i="15"/>
  <c r="U379" i="15"/>
  <c r="V379" i="15"/>
  <c r="W379" i="15"/>
  <c r="X379" i="15"/>
  <c r="Y379" i="15"/>
  <c r="Z379" i="15"/>
  <c r="AA379" i="15"/>
  <c r="P380" i="15"/>
  <c r="Q380" i="15"/>
  <c r="R380" i="15"/>
  <c r="S380" i="15"/>
  <c r="T380" i="15"/>
  <c r="U380" i="15"/>
  <c r="V380" i="15"/>
  <c r="W380" i="15"/>
  <c r="X380" i="15"/>
  <c r="Y380" i="15"/>
  <c r="Z380" i="15"/>
  <c r="AA380" i="15"/>
  <c r="P381" i="15"/>
  <c r="Q381" i="15"/>
  <c r="R381" i="15"/>
  <c r="S381" i="15"/>
  <c r="T381" i="15"/>
  <c r="U381" i="15"/>
  <c r="V381" i="15"/>
  <c r="W381" i="15"/>
  <c r="X381" i="15"/>
  <c r="Y381" i="15"/>
  <c r="Z381" i="15"/>
  <c r="AA381" i="15"/>
  <c r="P382" i="15"/>
  <c r="Q382" i="15"/>
  <c r="R382" i="15"/>
  <c r="S382" i="15"/>
  <c r="T382" i="15"/>
  <c r="U382" i="15"/>
  <c r="V382" i="15"/>
  <c r="W382" i="15"/>
  <c r="X382" i="15"/>
  <c r="Y382" i="15"/>
  <c r="Z382" i="15"/>
  <c r="AA382" i="15"/>
  <c r="P383" i="15"/>
  <c r="Q383" i="15"/>
  <c r="R383" i="15"/>
  <c r="S383" i="15"/>
  <c r="T383" i="15"/>
  <c r="U383" i="15"/>
  <c r="V383" i="15"/>
  <c r="W383" i="15"/>
  <c r="X383" i="15"/>
  <c r="Y383" i="15"/>
  <c r="Z383" i="15"/>
  <c r="AA383" i="15"/>
  <c r="P384" i="15"/>
  <c r="Q384" i="15"/>
  <c r="R384" i="15"/>
  <c r="S384" i="15"/>
  <c r="T384" i="15"/>
  <c r="U384" i="15"/>
  <c r="V384" i="15"/>
  <c r="W384" i="15"/>
  <c r="X384" i="15"/>
  <c r="Y384" i="15"/>
  <c r="Z384" i="15"/>
  <c r="AA384" i="15"/>
  <c r="P385" i="15"/>
  <c r="Q385" i="15"/>
  <c r="R385" i="15"/>
  <c r="S385" i="15"/>
  <c r="T385" i="15"/>
  <c r="U385" i="15"/>
  <c r="V385" i="15"/>
  <c r="W385" i="15"/>
  <c r="X385" i="15"/>
  <c r="Y385" i="15"/>
  <c r="Z385" i="15"/>
  <c r="AA385" i="15"/>
  <c r="P386" i="15"/>
  <c r="Q386" i="15"/>
  <c r="R386" i="15"/>
  <c r="S386" i="15"/>
  <c r="T386" i="15"/>
  <c r="U386" i="15"/>
  <c r="V386" i="15"/>
  <c r="W386" i="15"/>
  <c r="X386" i="15"/>
  <c r="Y386" i="15"/>
  <c r="Z386" i="15"/>
  <c r="AA386" i="15"/>
  <c r="P387" i="15"/>
  <c r="Q387" i="15"/>
  <c r="R387" i="15"/>
  <c r="S387" i="15"/>
  <c r="T387" i="15"/>
  <c r="U387" i="15"/>
  <c r="V387" i="15"/>
  <c r="W387" i="15"/>
  <c r="X387" i="15"/>
  <c r="Y387" i="15"/>
  <c r="Z387" i="15"/>
  <c r="AA387" i="15"/>
  <c r="P388" i="15"/>
  <c r="Q388" i="15"/>
  <c r="R388" i="15"/>
  <c r="S388" i="15"/>
  <c r="T388" i="15"/>
  <c r="U388" i="15"/>
  <c r="V388" i="15"/>
  <c r="W388" i="15"/>
  <c r="X388" i="15"/>
  <c r="Y388" i="15"/>
  <c r="Z388" i="15"/>
  <c r="AA388" i="15"/>
  <c r="P389" i="15"/>
  <c r="Q389" i="15"/>
  <c r="R389" i="15"/>
  <c r="S389" i="15"/>
  <c r="T389" i="15"/>
  <c r="U389" i="15"/>
  <c r="V389" i="15"/>
  <c r="W389" i="15"/>
  <c r="X389" i="15"/>
  <c r="Y389" i="15"/>
  <c r="Z389" i="15"/>
  <c r="AA389" i="15"/>
  <c r="P390" i="15"/>
  <c r="Q390" i="15"/>
  <c r="R390" i="15"/>
  <c r="S390" i="15"/>
  <c r="T390" i="15"/>
  <c r="U390" i="15"/>
  <c r="V390" i="15"/>
  <c r="W390" i="15"/>
  <c r="X390" i="15"/>
  <c r="Y390" i="15"/>
  <c r="Z390" i="15"/>
  <c r="AA390" i="15"/>
  <c r="P391" i="15"/>
  <c r="Q391" i="15"/>
  <c r="R391" i="15"/>
  <c r="S391" i="15"/>
  <c r="T391" i="15"/>
  <c r="U391" i="15"/>
  <c r="V391" i="15"/>
  <c r="W391" i="15"/>
  <c r="X391" i="15"/>
  <c r="Y391" i="15"/>
  <c r="Z391" i="15"/>
  <c r="AA391" i="15"/>
  <c r="P392" i="15"/>
  <c r="Q392" i="15"/>
  <c r="R392" i="15"/>
  <c r="S392" i="15"/>
  <c r="T392" i="15"/>
  <c r="U392" i="15"/>
  <c r="V392" i="15"/>
  <c r="W392" i="15"/>
  <c r="X392" i="15"/>
  <c r="Y392" i="15"/>
  <c r="Z392" i="15"/>
  <c r="AA392" i="15"/>
  <c r="P393" i="15"/>
  <c r="Q393" i="15"/>
  <c r="R393" i="15"/>
  <c r="S393" i="15"/>
  <c r="T393" i="15"/>
  <c r="U393" i="15"/>
  <c r="V393" i="15"/>
  <c r="W393" i="15"/>
  <c r="X393" i="15"/>
  <c r="Y393" i="15"/>
  <c r="Z393" i="15"/>
  <c r="AA393" i="15"/>
  <c r="P394" i="15"/>
  <c r="Q394" i="15"/>
  <c r="R394" i="15"/>
  <c r="S394" i="15"/>
  <c r="T394" i="15"/>
  <c r="U394" i="15"/>
  <c r="V394" i="15"/>
  <c r="W394" i="15"/>
  <c r="X394" i="15"/>
  <c r="Y394" i="15"/>
  <c r="Z394" i="15"/>
  <c r="AA394" i="15"/>
  <c r="P395" i="15"/>
  <c r="Q395" i="15"/>
  <c r="R395" i="15"/>
  <c r="S395" i="15"/>
  <c r="T395" i="15"/>
  <c r="U395" i="15"/>
  <c r="V395" i="15"/>
  <c r="W395" i="15"/>
  <c r="X395" i="15"/>
  <c r="Y395" i="15"/>
  <c r="Z395" i="15"/>
  <c r="AA395" i="15"/>
  <c r="P396" i="15"/>
  <c r="Q396" i="15"/>
  <c r="R396" i="15"/>
  <c r="S396" i="15"/>
  <c r="T396" i="15"/>
  <c r="U396" i="15"/>
  <c r="V396" i="15"/>
  <c r="W396" i="15"/>
  <c r="X396" i="15"/>
  <c r="Y396" i="15"/>
  <c r="Z396" i="15"/>
  <c r="AA396" i="15"/>
  <c r="P397" i="15"/>
  <c r="Q397" i="15"/>
  <c r="R397" i="15"/>
  <c r="S397" i="15"/>
  <c r="T397" i="15"/>
  <c r="U397" i="15"/>
  <c r="V397" i="15"/>
  <c r="W397" i="15"/>
  <c r="X397" i="15"/>
  <c r="Y397" i="15"/>
  <c r="Z397" i="15"/>
  <c r="AA397" i="15"/>
  <c r="P398" i="15"/>
  <c r="Q398" i="15"/>
  <c r="R398" i="15"/>
  <c r="S398" i="15"/>
  <c r="T398" i="15"/>
  <c r="U398" i="15"/>
  <c r="V398" i="15"/>
  <c r="W398" i="15"/>
  <c r="X398" i="15"/>
  <c r="Y398" i="15"/>
  <c r="Z398" i="15"/>
  <c r="AA398" i="15"/>
  <c r="P399" i="15"/>
  <c r="Q399" i="15"/>
  <c r="R399" i="15"/>
  <c r="S399" i="15"/>
  <c r="T399" i="15"/>
  <c r="U399" i="15"/>
  <c r="V399" i="15"/>
  <c r="W399" i="15"/>
  <c r="X399" i="15"/>
  <c r="Y399" i="15"/>
  <c r="Z399" i="15"/>
  <c r="AA399" i="15"/>
  <c r="P400" i="15"/>
  <c r="Q400" i="15"/>
  <c r="R400" i="15"/>
  <c r="S400" i="15"/>
  <c r="T400" i="15"/>
  <c r="U400" i="15"/>
  <c r="V400" i="15"/>
  <c r="W400" i="15"/>
  <c r="X400" i="15"/>
  <c r="Y400" i="15"/>
  <c r="Z400" i="15"/>
  <c r="AA400" i="15"/>
  <c r="P401" i="15"/>
  <c r="Q401" i="15"/>
  <c r="R401" i="15"/>
  <c r="S401" i="15"/>
  <c r="T401" i="15"/>
  <c r="U401" i="15"/>
  <c r="V401" i="15"/>
  <c r="W401" i="15"/>
  <c r="X401" i="15"/>
  <c r="Y401" i="15"/>
  <c r="Z401" i="15"/>
  <c r="AA401" i="15"/>
  <c r="P402" i="15"/>
  <c r="Q402" i="15"/>
  <c r="R402" i="15"/>
  <c r="S402" i="15"/>
  <c r="T402" i="15"/>
  <c r="U402" i="15"/>
  <c r="V402" i="15"/>
  <c r="W402" i="15"/>
  <c r="X402" i="15"/>
  <c r="Y402" i="15"/>
  <c r="Z402" i="15"/>
  <c r="AA402" i="15"/>
  <c r="P403" i="15"/>
  <c r="Q403" i="15"/>
  <c r="R403" i="15"/>
  <c r="S403" i="15"/>
  <c r="T403" i="15"/>
  <c r="U403" i="15"/>
  <c r="V403" i="15"/>
  <c r="W403" i="15"/>
  <c r="X403" i="15"/>
  <c r="Y403" i="15"/>
  <c r="Z403" i="15"/>
  <c r="AA403" i="15"/>
  <c r="P404" i="15"/>
  <c r="Q404" i="15"/>
  <c r="R404" i="15"/>
  <c r="S404" i="15"/>
  <c r="T404" i="15"/>
  <c r="U404" i="15"/>
  <c r="V404" i="15"/>
  <c r="W404" i="15"/>
  <c r="X404" i="15"/>
  <c r="Y404" i="15"/>
  <c r="Z404" i="15"/>
  <c r="AA404" i="15"/>
  <c r="P405" i="15"/>
  <c r="Q405" i="15"/>
  <c r="R405" i="15"/>
  <c r="S405" i="15"/>
  <c r="T405" i="15"/>
  <c r="U405" i="15"/>
  <c r="V405" i="15"/>
  <c r="W405" i="15"/>
  <c r="X405" i="15"/>
  <c r="Y405" i="15"/>
  <c r="Z405" i="15"/>
  <c r="AA405" i="15"/>
  <c r="P406" i="15"/>
  <c r="Q406" i="15"/>
  <c r="R406" i="15"/>
  <c r="S406" i="15"/>
  <c r="T406" i="15"/>
  <c r="U406" i="15"/>
  <c r="V406" i="15"/>
  <c r="W406" i="15"/>
  <c r="X406" i="15"/>
  <c r="Y406" i="15"/>
  <c r="Z406" i="15"/>
  <c r="AA406" i="15"/>
  <c r="P407" i="15"/>
  <c r="Q407" i="15"/>
  <c r="R407" i="15"/>
  <c r="S407" i="15"/>
  <c r="T407" i="15"/>
  <c r="U407" i="15"/>
  <c r="V407" i="15"/>
  <c r="W407" i="15"/>
  <c r="X407" i="15"/>
  <c r="Y407" i="15"/>
  <c r="Z407" i="15"/>
  <c r="AA407" i="15"/>
  <c r="P408" i="15"/>
  <c r="Q408" i="15"/>
  <c r="R408" i="15"/>
  <c r="S408" i="15"/>
  <c r="T408" i="15"/>
  <c r="U408" i="15"/>
  <c r="V408" i="15"/>
  <c r="W408" i="15"/>
  <c r="X408" i="15"/>
  <c r="Y408" i="15"/>
  <c r="Z408" i="15"/>
  <c r="AA408" i="15"/>
  <c r="P409" i="15"/>
  <c r="Q409" i="15"/>
  <c r="R409" i="15"/>
  <c r="S409" i="15"/>
  <c r="T409" i="15"/>
  <c r="U409" i="15"/>
  <c r="V409" i="15"/>
  <c r="W409" i="15"/>
  <c r="X409" i="15"/>
  <c r="Y409" i="15"/>
  <c r="Z409" i="15"/>
  <c r="AA409" i="15"/>
  <c r="P410" i="15"/>
  <c r="Q410" i="15"/>
  <c r="R410" i="15"/>
  <c r="S410" i="15"/>
  <c r="T410" i="15"/>
  <c r="U410" i="15"/>
  <c r="V410" i="15"/>
  <c r="W410" i="15"/>
  <c r="X410" i="15"/>
  <c r="Y410" i="15"/>
  <c r="Z410" i="15"/>
  <c r="AA410" i="15"/>
  <c r="P411" i="15"/>
  <c r="Q411" i="15"/>
  <c r="R411" i="15"/>
  <c r="S411" i="15"/>
  <c r="T411" i="15"/>
  <c r="U411" i="15"/>
  <c r="V411" i="15"/>
  <c r="W411" i="15"/>
  <c r="X411" i="15"/>
  <c r="Y411" i="15"/>
  <c r="Z411" i="15"/>
  <c r="AA411" i="15"/>
  <c r="P412" i="15"/>
  <c r="Q412" i="15"/>
  <c r="R412" i="15"/>
  <c r="S412" i="15"/>
  <c r="T412" i="15"/>
  <c r="U412" i="15"/>
  <c r="V412" i="15"/>
  <c r="W412" i="15"/>
  <c r="X412" i="15"/>
  <c r="Y412" i="15"/>
  <c r="Z412" i="15"/>
  <c r="AA412" i="15"/>
  <c r="P413" i="15"/>
  <c r="Q413" i="15"/>
  <c r="R413" i="15"/>
  <c r="S413" i="15"/>
  <c r="T413" i="15"/>
  <c r="U413" i="15"/>
  <c r="V413" i="15"/>
  <c r="W413" i="15"/>
  <c r="X413" i="15"/>
  <c r="Y413" i="15"/>
  <c r="Z413" i="15"/>
  <c r="AA413" i="15"/>
  <c r="P414" i="15"/>
  <c r="Q414" i="15"/>
  <c r="R414" i="15"/>
  <c r="S414" i="15"/>
  <c r="T414" i="15"/>
  <c r="U414" i="15"/>
  <c r="V414" i="15"/>
  <c r="W414" i="15"/>
  <c r="X414" i="15"/>
  <c r="Y414" i="15"/>
  <c r="Z414" i="15"/>
  <c r="AA414" i="15"/>
  <c r="P415" i="15"/>
  <c r="Q415" i="15"/>
  <c r="R415" i="15"/>
  <c r="S415" i="15"/>
  <c r="T415" i="15"/>
  <c r="U415" i="15"/>
  <c r="V415" i="15"/>
  <c r="W415" i="15"/>
  <c r="X415" i="15"/>
  <c r="Y415" i="15"/>
  <c r="Z415" i="15"/>
  <c r="AA415" i="15"/>
  <c r="P416" i="15"/>
  <c r="Q416" i="15"/>
  <c r="R416" i="15"/>
  <c r="S416" i="15"/>
  <c r="T416" i="15"/>
  <c r="U416" i="15"/>
  <c r="V416" i="15"/>
  <c r="W416" i="15"/>
  <c r="X416" i="15"/>
  <c r="Y416" i="15"/>
  <c r="Z416" i="15"/>
  <c r="AA416" i="15"/>
  <c r="P417" i="15"/>
  <c r="Q417" i="15"/>
  <c r="R417" i="15"/>
  <c r="S417" i="15"/>
  <c r="T417" i="15"/>
  <c r="U417" i="15"/>
  <c r="V417" i="15"/>
  <c r="W417" i="15"/>
  <c r="X417" i="15"/>
  <c r="Y417" i="15"/>
  <c r="Z417" i="15"/>
  <c r="AA417" i="15"/>
  <c r="P418" i="15"/>
  <c r="Q418" i="15"/>
  <c r="R418" i="15"/>
  <c r="S418" i="15"/>
  <c r="T418" i="15"/>
  <c r="U418" i="15"/>
  <c r="V418" i="15"/>
  <c r="W418" i="15"/>
  <c r="X418" i="15"/>
  <c r="Y418" i="15"/>
  <c r="Z418" i="15"/>
  <c r="AA418" i="15"/>
  <c r="P419" i="15"/>
  <c r="Q419" i="15"/>
  <c r="R419" i="15"/>
  <c r="S419" i="15"/>
  <c r="T419" i="15"/>
  <c r="U419" i="15"/>
  <c r="V419" i="15"/>
  <c r="W419" i="15"/>
  <c r="X419" i="15"/>
  <c r="Y419" i="15"/>
  <c r="Z419" i="15"/>
  <c r="AA419" i="15"/>
  <c r="P420" i="15"/>
  <c r="Q420" i="15"/>
  <c r="R420" i="15"/>
  <c r="S420" i="15"/>
  <c r="T420" i="15"/>
  <c r="U420" i="15"/>
  <c r="V420" i="15"/>
  <c r="W420" i="15"/>
  <c r="X420" i="15"/>
  <c r="Y420" i="15"/>
  <c r="Z420" i="15"/>
  <c r="AA420" i="15"/>
  <c r="P421" i="15"/>
  <c r="Q421" i="15"/>
  <c r="R421" i="15"/>
  <c r="S421" i="15"/>
  <c r="T421" i="15"/>
  <c r="U421" i="15"/>
  <c r="V421" i="15"/>
  <c r="W421" i="15"/>
  <c r="X421" i="15"/>
  <c r="Y421" i="15"/>
  <c r="Z421" i="15"/>
  <c r="AA421" i="15"/>
  <c r="P422" i="15"/>
  <c r="Q422" i="15"/>
  <c r="R422" i="15"/>
  <c r="S422" i="15"/>
  <c r="T422" i="15"/>
  <c r="U422" i="15"/>
  <c r="V422" i="15"/>
  <c r="W422" i="15"/>
  <c r="X422" i="15"/>
  <c r="Y422" i="15"/>
  <c r="Z422" i="15"/>
  <c r="AA422" i="15"/>
  <c r="P423" i="15"/>
  <c r="Q423" i="15"/>
  <c r="R423" i="15"/>
  <c r="S423" i="15"/>
  <c r="T423" i="15"/>
  <c r="U423" i="15"/>
  <c r="V423" i="15"/>
  <c r="W423" i="15"/>
  <c r="X423" i="15"/>
  <c r="Y423" i="15"/>
  <c r="Z423" i="15"/>
  <c r="AA423" i="15"/>
  <c r="P424" i="15"/>
  <c r="Q424" i="15"/>
  <c r="R424" i="15"/>
  <c r="S424" i="15"/>
  <c r="T424" i="15"/>
  <c r="U424" i="15"/>
  <c r="V424" i="15"/>
  <c r="W424" i="15"/>
  <c r="X424" i="15"/>
  <c r="Y424" i="15"/>
  <c r="Z424" i="15"/>
  <c r="AA424" i="15"/>
  <c r="P425" i="15"/>
  <c r="Q425" i="15"/>
  <c r="R425" i="15"/>
  <c r="S425" i="15"/>
  <c r="T425" i="15"/>
  <c r="U425" i="15"/>
  <c r="V425" i="15"/>
  <c r="W425" i="15"/>
  <c r="X425" i="15"/>
  <c r="Y425" i="15"/>
  <c r="Z425" i="15"/>
  <c r="AA425" i="15"/>
  <c r="P426" i="15"/>
  <c r="Q426" i="15"/>
  <c r="R426" i="15"/>
  <c r="S426" i="15"/>
  <c r="T426" i="15"/>
  <c r="U426" i="15"/>
  <c r="V426" i="15"/>
  <c r="W426" i="15"/>
  <c r="X426" i="15"/>
  <c r="Y426" i="15"/>
  <c r="Z426" i="15"/>
  <c r="AA426" i="15"/>
  <c r="P427" i="15"/>
  <c r="Q427" i="15"/>
  <c r="R427" i="15"/>
  <c r="S427" i="15"/>
  <c r="T427" i="15"/>
  <c r="U427" i="15"/>
  <c r="V427" i="15"/>
  <c r="W427" i="15"/>
  <c r="X427" i="15"/>
  <c r="Y427" i="15"/>
  <c r="Z427" i="15"/>
  <c r="AA427" i="15"/>
  <c r="P428" i="15"/>
  <c r="Q428" i="15"/>
  <c r="R428" i="15"/>
  <c r="S428" i="15"/>
  <c r="T428" i="15"/>
  <c r="U428" i="15"/>
  <c r="V428" i="15"/>
  <c r="W428" i="15"/>
  <c r="X428" i="15"/>
  <c r="Y428" i="15"/>
  <c r="Z428" i="15"/>
  <c r="AA428" i="15"/>
  <c r="P429" i="15"/>
  <c r="Q429" i="15"/>
  <c r="R429" i="15"/>
  <c r="S429" i="15"/>
  <c r="T429" i="15"/>
  <c r="U429" i="15"/>
  <c r="V429" i="15"/>
  <c r="W429" i="15"/>
  <c r="X429" i="15"/>
  <c r="Y429" i="15"/>
  <c r="Z429" i="15"/>
  <c r="AA429" i="15"/>
  <c r="P430" i="15"/>
  <c r="Q430" i="15"/>
  <c r="R430" i="15"/>
  <c r="S430" i="15"/>
  <c r="T430" i="15"/>
  <c r="U430" i="15"/>
  <c r="V430" i="15"/>
  <c r="W430" i="15"/>
  <c r="X430" i="15"/>
  <c r="Y430" i="15"/>
  <c r="Z430" i="15"/>
  <c r="AA430" i="15"/>
  <c r="P431" i="15"/>
  <c r="Q431" i="15"/>
  <c r="R431" i="15"/>
  <c r="S431" i="15"/>
  <c r="T431" i="15"/>
  <c r="U431" i="15"/>
  <c r="V431" i="15"/>
  <c r="W431" i="15"/>
  <c r="X431" i="15"/>
  <c r="Y431" i="15"/>
  <c r="Z431" i="15"/>
  <c r="AA431" i="15"/>
  <c r="P432" i="15"/>
  <c r="Q432" i="15"/>
  <c r="R432" i="15"/>
  <c r="S432" i="15"/>
  <c r="T432" i="15"/>
  <c r="U432" i="15"/>
  <c r="V432" i="15"/>
  <c r="W432" i="15"/>
  <c r="X432" i="15"/>
  <c r="Y432" i="15"/>
  <c r="Z432" i="15"/>
  <c r="AA432" i="15"/>
  <c r="P433" i="15"/>
  <c r="Q433" i="15"/>
  <c r="R433" i="15"/>
  <c r="S433" i="15"/>
  <c r="T433" i="15"/>
  <c r="U433" i="15"/>
  <c r="V433" i="15"/>
  <c r="W433" i="15"/>
  <c r="X433" i="15"/>
  <c r="Y433" i="15"/>
  <c r="Z433" i="15"/>
  <c r="AA433" i="15"/>
  <c r="P434" i="15"/>
  <c r="Q434" i="15"/>
  <c r="R434" i="15"/>
  <c r="S434" i="15"/>
  <c r="T434" i="15"/>
  <c r="U434" i="15"/>
  <c r="V434" i="15"/>
  <c r="W434" i="15"/>
  <c r="X434" i="15"/>
  <c r="Y434" i="15"/>
  <c r="Z434" i="15"/>
  <c r="AA434" i="15"/>
  <c r="P435" i="15"/>
  <c r="Q435" i="15"/>
  <c r="R435" i="15"/>
  <c r="S435" i="15"/>
  <c r="T435" i="15"/>
  <c r="U435" i="15"/>
  <c r="V435" i="15"/>
  <c r="W435" i="15"/>
  <c r="X435" i="15"/>
  <c r="Y435" i="15"/>
  <c r="Z435" i="15"/>
  <c r="AA435" i="15"/>
  <c r="P436" i="15"/>
  <c r="Q436" i="15"/>
  <c r="R436" i="15"/>
  <c r="S436" i="15"/>
  <c r="T436" i="15"/>
  <c r="U436" i="15"/>
  <c r="V436" i="15"/>
  <c r="W436" i="15"/>
  <c r="X436" i="15"/>
  <c r="Y436" i="15"/>
  <c r="Z436" i="15"/>
  <c r="AA436" i="15"/>
  <c r="P437" i="15"/>
  <c r="Q437" i="15"/>
  <c r="R437" i="15"/>
  <c r="S437" i="15"/>
  <c r="T437" i="15"/>
  <c r="U437" i="15"/>
  <c r="V437" i="15"/>
  <c r="W437" i="15"/>
  <c r="X437" i="15"/>
  <c r="Y437" i="15"/>
  <c r="Z437" i="15"/>
  <c r="AA437" i="15"/>
  <c r="P438" i="15"/>
  <c r="Q438" i="15"/>
  <c r="R438" i="15"/>
  <c r="S438" i="15"/>
  <c r="T438" i="15"/>
  <c r="U438" i="15"/>
  <c r="V438" i="15"/>
  <c r="W438" i="15"/>
  <c r="X438" i="15"/>
  <c r="Y438" i="15"/>
  <c r="Z438" i="15"/>
  <c r="AA438" i="15"/>
  <c r="P439" i="15"/>
  <c r="Q439" i="15"/>
  <c r="R439" i="15"/>
  <c r="S439" i="15"/>
  <c r="T439" i="15"/>
  <c r="U439" i="15"/>
  <c r="V439" i="15"/>
  <c r="W439" i="15"/>
  <c r="X439" i="15"/>
  <c r="Y439" i="15"/>
  <c r="Z439" i="15"/>
  <c r="AA439" i="15"/>
  <c r="P440" i="15"/>
  <c r="Q440" i="15"/>
  <c r="R440" i="15"/>
  <c r="S440" i="15"/>
  <c r="T440" i="15"/>
  <c r="U440" i="15"/>
  <c r="V440" i="15"/>
  <c r="W440" i="15"/>
  <c r="X440" i="15"/>
  <c r="Y440" i="15"/>
  <c r="Z440" i="15"/>
  <c r="AA440" i="15"/>
  <c r="P441" i="15"/>
  <c r="Q441" i="15"/>
  <c r="R441" i="15"/>
  <c r="S441" i="15"/>
  <c r="T441" i="15"/>
  <c r="U441" i="15"/>
  <c r="V441" i="15"/>
  <c r="W441" i="15"/>
  <c r="X441" i="15"/>
  <c r="Y441" i="15"/>
  <c r="Z441" i="15"/>
  <c r="AA441" i="15"/>
  <c r="P442" i="15"/>
  <c r="Q442" i="15"/>
  <c r="R442" i="15"/>
  <c r="S442" i="15"/>
  <c r="T442" i="15"/>
  <c r="U442" i="15"/>
  <c r="V442" i="15"/>
  <c r="W442" i="15"/>
  <c r="X442" i="15"/>
  <c r="Y442" i="15"/>
  <c r="Z442" i="15"/>
  <c r="AA442" i="15"/>
  <c r="P443" i="15"/>
  <c r="Q443" i="15"/>
  <c r="R443" i="15"/>
  <c r="S443" i="15"/>
  <c r="T443" i="15"/>
  <c r="U443" i="15"/>
  <c r="V443" i="15"/>
  <c r="W443" i="15"/>
  <c r="X443" i="15"/>
  <c r="Y443" i="15"/>
  <c r="Z443" i="15"/>
  <c r="AA443" i="15"/>
  <c r="P444" i="15"/>
  <c r="Q444" i="15"/>
  <c r="R444" i="15"/>
  <c r="S444" i="15"/>
  <c r="T444" i="15"/>
  <c r="U444" i="15"/>
  <c r="V444" i="15"/>
  <c r="W444" i="15"/>
  <c r="X444" i="15"/>
  <c r="Y444" i="15"/>
  <c r="Z444" i="15"/>
  <c r="AA444" i="15"/>
  <c r="P445" i="15"/>
  <c r="Q445" i="15"/>
  <c r="R445" i="15"/>
  <c r="S445" i="15"/>
  <c r="T445" i="15"/>
  <c r="U445" i="15"/>
  <c r="V445" i="15"/>
  <c r="W445" i="15"/>
  <c r="X445" i="15"/>
  <c r="Y445" i="15"/>
  <c r="Z445" i="15"/>
  <c r="AA445" i="15"/>
  <c r="P446" i="15"/>
  <c r="Q446" i="15"/>
  <c r="R446" i="15"/>
  <c r="S446" i="15"/>
  <c r="T446" i="15"/>
  <c r="U446" i="15"/>
  <c r="V446" i="15"/>
  <c r="W446" i="15"/>
  <c r="X446" i="15"/>
  <c r="Y446" i="15"/>
  <c r="Z446" i="15"/>
  <c r="AA446" i="15"/>
  <c r="P447" i="15"/>
  <c r="Q447" i="15"/>
  <c r="R447" i="15"/>
  <c r="S447" i="15"/>
  <c r="T447" i="15"/>
  <c r="U447" i="15"/>
  <c r="V447" i="15"/>
  <c r="W447" i="15"/>
  <c r="X447" i="15"/>
  <c r="Y447" i="15"/>
  <c r="Z447" i="15"/>
  <c r="AA447" i="15"/>
  <c r="P448" i="15"/>
  <c r="Q448" i="15"/>
  <c r="R448" i="15"/>
  <c r="S448" i="15"/>
  <c r="T448" i="15"/>
  <c r="U448" i="15"/>
  <c r="V448" i="15"/>
  <c r="W448" i="15"/>
  <c r="X448" i="15"/>
  <c r="Y448" i="15"/>
  <c r="Z448" i="15"/>
  <c r="AA448" i="15"/>
  <c r="P449" i="15"/>
  <c r="Q449" i="15"/>
  <c r="R449" i="15"/>
  <c r="S449" i="15"/>
  <c r="T449" i="15"/>
  <c r="U449" i="15"/>
  <c r="V449" i="15"/>
  <c r="W449" i="15"/>
  <c r="X449" i="15"/>
  <c r="Y449" i="15"/>
  <c r="Z449" i="15"/>
  <c r="AA449" i="15"/>
  <c r="P450" i="15"/>
  <c r="Q450" i="15"/>
  <c r="R450" i="15"/>
  <c r="S450" i="15"/>
  <c r="T450" i="15"/>
  <c r="U450" i="15"/>
  <c r="V450" i="15"/>
  <c r="W450" i="15"/>
  <c r="X450" i="15"/>
  <c r="Y450" i="15"/>
  <c r="Z450" i="15"/>
  <c r="AA450" i="15"/>
  <c r="P451" i="15"/>
  <c r="Q451" i="15"/>
  <c r="R451" i="15"/>
  <c r="S451" i="15"/>
  <c r="T451" i="15"/>
  <c r="U451" i="15"/>
  <c r="V451" i="15"/>
  <c r="W451" i="15"/>
  <c r="X451" i="15"/>
  <c r="Y451" i="15"/>
  <c r="Z451" i="15"/>
  <c r="AA451" i="15"/>
  <c r="P452" i="15"/>
  <c r="Q452" i="15"/>
  <c r="R452" i="15"/>
  <c r="S452" i="15"/>
  <c r="T452" i="15"/>
  <c r="U452" i="15"/>
  <c r="V452" i="15"/>
  <c r="W452" i="15"/>
  <c r="X452" i="15"/>
  <c r="Y452" i="15"/>
  <c r="Z452" i="15"/>
  <c r="AA452" i="15"/>
  <c r="P453" i="15"/>
  <c r="Q453" i="15"/>
  <c r="R453" i="15"/>
  <c r="S453" i="15"/>
  <c r="T453" i="15"/>
  <c r="U453" i="15"/>
  <c r="V453" i="15"/>
  <c r="W453" i="15"/>
  <c r="X453" i="15"/>
  <c r="Y453" i="15"/>
  <c r="Z453" i="15"/>
  <c r="AA453" i="15"/>
  <c r="P454" i="15"/>
  <c r="Q454" i="15"/>
  <c r="R454" i="15"/>
  <c r="S454" i="15"/>
  <c r="T454" i="15"/>
  <c r="U454" i="15"/>
  <c r="V454" i="15"/>
  <c r="W454" i="15"/>
  <c r="X454" i="15"/>
  <c r="Y454" i="15"/>
  <c r="Z454" i="15"/>
  <c r="AA454" i="15"/>
  <c r="P455" i="15"/>
  <c r="Q455" i="15"/>
  <c r="R455" i="15"/>
  <c r="S455" i="15"/>
  <c r="T455" i="15"/>
  <c r="U455" i="15"/>
  <c r="V455" i="15"/>
  <c r="W455" i="15"/>
  <c r="X455" i="15"/>
  <c r="Y455" i="15"/>
  <c r="Z455" i="15"/>
  <c r="AA455" i="15"/>
  <c r="P456" i="15"/>
  <c r="Q456" i="15"/>
  <c r="R456" i="15"/>
  <c r="S456" i="15"/>
  <c r="T456" i="15"/>
  <c r="U456" i="15"/>
  <c r="V456" i="15"/>
  <c r="W456" i="15"/>
  <c r="X456" i="15"/>
  <c r="Y456" i="15"/>
  <c r="Z456" i="15"/>
  <c r="AA456" i="15"/>
  <c r="P457" i="15"/>
  <c r="Q457" i="15"/>
  <c r="R457" i="15"/>
  <c r="S457" i="15"/>
  <c r="T457" i="15"/>
  <c r="U457" i="15"/>
  <c r="V457" i="15"/>
  <c r="W457" i="15"/>
  <c r="X457" i="15"/>
  <c r="Y457" i="15"/>
  <c r="Z457" i="15"/>
  <c r="AA457" i="15"/>
  <c r="P458" i="15"/>
  <c r="Q458" i="15"/>
  <c r="R458" i="15"/>
  <c r="S458" i="15"/>
  <c r="T458" i="15"/>
  <c r="U458" i="15"/>
  <c r="V458" i="15"/>
  <c r="W458" i="15"/>
  <c r="X458" i="15"/>
  <c r="Y458" i="15"/>
  <c r="Z458" i="15"/>
  <c r="AA458" i="15"/>
  <c r="P459" i="15"/>
  <c r="Q459" i="15"/>
  <c r="R459" i="15"/>
  <c r="S459" i="15"/>
  <c r="T459" i="15"/>
  <c r="U459" i="15"/>
  <c r="V459" i="15"/>
  <c r="W459" i="15"/>
  <c r="X459" i="15"/>
  <c r="Y459" i="15"/>
  <c r="Z459" i="15"/>
  <c r="AA459" i="15"/>
  <c r="P460" i="15"/>
  <c r="Q460" i="15"/>
  <c r="R460" i="15"/>
  <c r="S460" i="15"/>
  <c r="T460" i="15"/>
  <c r="U460" i="15"/>
  <c r="V460" i="15"/>
  <c r="W460" i="15"/>
  <c r="X460" i="15"/>
  <c r="Y460" i="15"/>
  <c r="Z460" i="15"/>
  <c r="AA460" i="15"/>
  <c r="P461" i="15"/>
  <c r="Q461" i="15"/>
  <c r="R461" i="15"/>
  <c r="S461" i="15"/>
  <c r="T461" i="15"/>
  <c r="U461" i="15"/>
  <c r="V461" i="15"/>
  <c r="W461" i="15"/>
  <c r="X461" i="15"/>
  <c r="Y461" i="15"/>
  <c r="Z461" i="15"/>
  <c r="AA461" i="15"/>
  <c r="P462" i="15"/>
  <c r="Q462" i="15"/>
  <c r="R462" i="15"/>
  <c r="S462" i="15"/>
  <c r="T462" i="15"/>
  <c r="U462" i="15"/>
  <c r="V462" i="15"/>
  <c r="W462" i="15"/>
  <c r="X462" i="15"/>
  <c r="Y462" i="15"/>
  <c r="Z462" i="15"/>
  <c r="AA462" i="15"/>
  <c r="P463" i="15"/>
  <c r="Q463" i="15"/>
  <c r="R463" i="15"/>
  <c r="S463" i="15"/>
  <c r="T463" i="15"/>
  <c r="U463" i="15"/>
  <c r="V463" i="15"/>
  <c r="W463" i="15"/>
  <c r="X463" i="15"/>
  <c r="Y463" i="15"/>
  <c r="Z463" i="15"/>
  <c r="AA463" i="15"/>
  <c r="P464" i="15"/>
  <c r="Q464" i="15"/>
  <c r="R464" i="15"/>
  <c r="S464" i="15"/>
  <c r="T464" i="15"/>
  <c r="U464" i="15"/>
  <c r="V464" i="15"/>
  <c r="W464" i="15"/>
  <c r="X464" i="15"/>
  <c r="Y464" i="15"/>
  <c r="Z464" i="15"/>
  <c r="AA464" i="15"/>
  <c r="P465" i="15"/>
  <c r="Q465" i="15"/>
  <c r="R465" i="15"/>
  <c r="S465" i="15"/>
  <c r="T465" i="15"/>
  <c r="U465" i="15"/>
  <c r="V465" i="15"/>
  <c r="W465" i="15"/>
  <c r="X465" i="15"/>
  <c r="Y465" i="15"/>
  <c r="Z465" i="15"/>
  <c r="AA465" i="15"/>
  <c r="P466" i="15"/>
  <c r="Q466" i="15"/>
  <c r="R466" i="15"/>
  <c r="S466" i="15"/>
  <c r="T466" i="15"/>
  <c r="U466" i="15"/>
  <c r="V466" i="15"/>
  <c r="W466" i="15"/>
  <c r="X466" i="15"/>
  <c r="Y466" i="15"/>
  <c r="Z466" i="15"/>
  <c r="AA466" i="15"/>
  <c r="P467" i="15"/>
  <c r="Q467" i="15"/>
  <c r="R467" i="15"/>
  <c r="S467" i="15"/>
  <c r="T467" i="15"/>
  <c r="U467" i="15"/>
  <c r="V467" i="15"/>
  <c r="W467" i="15"/>
  <c r="X467" i="15"/>
  <c r="Y467" i="15"/>
  <c r="Z467" i="15"/>
  <c r="AA467" i="15"/>
  <c r="P470" i="15"/>
  <c r="P471" i="15"/>
  <c r="Y471" i="15"/>
  <c r="Z471" i="15"/>
  <c r="AA471" i="15"/>
  <c r="P472" i="15"/>
  <c r="Q472" i="15"/>
  <c r="R472" i="15"/>
  <c r="S472" i="15"/>
  <c r="V472" i="15"/>
  <c r="W472" i="15"/>
  <c r="Y472" i="15"/>
  <c r="Z472" i="15"/>
  <c r="AA472" i="15"/>
  <c r="P473" i="15"/>
  <c r="Q473" i="15"/>
  <c r="R473" i="15"/>
  <c r="S473" i="15"/>
  <c r="T473" i="15"/>
  <c r="U473" i="15"/>
  <c r="V473" i="15"/>
  <c r="W473" i="15"/>
  <c r="X473" i="15"/>
  <c r="Y473" i="15"/>
  <c r="Z473" i="15"/>
  <c r="AA473" i="15"/>
  <c r="P474" i="15"/>
  <c r="Q474" i="15"/>
  <c r="R474" i="15"/>
  <c r="S474" i="15"/>
  <c r="T474" i="15"/>
  <c r="U474" i="15"/>
  <c r="V474" i="15"/>
  <c r="W474" i="15"/>
  <c r="X474" i="15"/>
  <c r="Y474" i="15"/>
  <c r="Z474" i="15"/>
  <c r="AA474" i="15"/>
  <c r="P475" i="15"/>
  <c r="Q475" i="15"/>
  <c r="R475" i="15"/>
  <c r="S475" i="15"/>
  <c r="T475" i="15"/>
  <c r="U475" i="15"/>
  <c r="V475" i="15"/>
  <c r="W475" i="15"/>
  <c r="X475" i="15"/>
  <c r="Y475" i="15"/>
  <c r="Z475" i="15"/>
  <c r="AA475" i="15"/>
  <c r="P476" i="15"/>
  <c r="Q476" i="15"/>
  <c r="R476" i="15"/>
  <c r="S476" i="15"/>
  <c r="T476" i="15"/>
  <c r="U476" i="15"/>
  <c r="V476" i="15"/>
  <c r="W476" i="15"/>
  <c r="X476" i="15"/>
  <c r="Y476" i="15"/>
  <c r="Z476" i="15"/>
  <c r="AA476" i="15"/>
  <c r="P477" i="15"/>
  <c r="Q477" i="15"/>
  <c r="R477" i="15"/>
  <c r="S477" i="15"/>
  <c r="T477" i="15"/>
  <c r="U477" i="15"/>
  <c r="V477" i="15"/>
  <c r="W477" i="15"/>
  <c r="X477" i="15"/>
  <c r="Y477" i="15"/>
  <c r="Z477" i="15"/>
  <c r="AA477" i="15"/>
  <c r="P478" i="15"/>
  <c r="Q478" i="15"/>
  <c r="R478" i="15"/>
  <c r="S478" i="15"/>
  <c r="T478" i="15"/>
  <c r="U478" i="15"/>
  <c r="V478" i="15"/>
  <c r="W478" i="15"/>
  <c r="X478" i="15"/>
  <c r="Y478" i="15"/>
  <c r="Z478" i="15"/>
  <c r="AA478" i="15"/>
  <c r="P479" i="15"/>
  <c r="Q479" i="15"/>
  <c r="R479" i="15"/>
  <c r="S479" i="15"/>
  <c r="T479" i="15"/>
  <c r="U479" i="15"/>
  <c r="V479" i="15"/>
  <c r="W479" i="15"/>
  <c r="X479" i="15"/>
  <c r="Y479" i="15"/>
  <c r="Z479" i="15"/>
  <c r="AA479" i="15"/>
  <c r="P480" i="15"/>
  <c r="Q480" i="15"/>
  <c r="R480" i="15"/>
  <c r="S480" i="15"/>
  <c r="T480" i="15"/>
  <c r="U480" i="15"/>
  <c r="V480" i="15"/>
  <c r="W480" i="15"/>
  <c r="X480" i="15"/>
  <c r="Y480" i="15"/>
  <c r="Z480" i="15"/>
  <c r="AA480" i="15"/>
  <c r="P481" i="15"/>
  <c r="Q481" i="15"/>
  <c r="R481" i="15"/>
  <c r="S481" i="15"/>
  <c r="T481" i="15"/>
  <c r="U481" i="15"/>
  <c r="V481" i="15"/>
  <c r="W481" i="15"/>
  <c r="X481" i="15"/>
  <c r="Y481" i="15"/>
  <c r="Z481" i="15"/>
  <c r="AA481" i="15"/>
  <c r="P482" i="15"/>
  <c r="Q482" i="15"/>
  <c r="R482" i="15"/>
  <c r="S482" i="15"/>
  <c r="T482" i="15"/>
  <c r="U482" i="15"/>
  <c r="V482" i="15"/>
  <c r="W482" i="15"/>
  <c r="X482" i="15"/>
  <c r="Y482" i="15"/>
  <c r="Z482" i="15"/>
  <c r="AA482" i="15"/>
  <c r="P483" i="15"/>
  <c r="Q483" i="15"/>
  <c r="R483" i="15"/>
  <c r="S483" i="15"/>
  <c r="T483" i="15"/>
  <c r="U483" i="15"/>
  <c r="V483" i="15"/>
  <c r="W483" i="15"/>
  <c r="X483" i="15"/>
  <c r="Y483" i="15"/>
  <c r="Z483" i="15"/>
  <c r="AA483" i="15"/>
  <c r="P484" i="15"/>
  <c r="Q484" i="15"/>
  <c r="R484" i="15"/>
  <c r="S484" i="15"/>
  <c r="T484" i="15"/>
  <c r="U484" i="15"/>
  <c r="V484" i="15"/>
  <c r="W484" i="15"/>
  <c r="X484" i="15"/>
  <c r="Y484" i="15"/>
  <c r="Z484" i="15"/>
  <c r="AA484" i="15"/>
  <c r="P485" i="15"/>
  <c r="Q485" i="15"/>
  <c r="R485" i="15"/>
  <c r="S485" i="15"/>
  <c r="T485" i="15"/>
  <c r="U485" i="15"/>
  <c r="V485" i="15"/>
  <c r="W485" i="15"/>
  <c r="X485" i="15"/>
  <c r="Y485" i="15"/>
  <c r="Z485" i="15"/>
  <c r="AA485" i="15"/>
  <c r="P486" i="15"/>
  <c r="Q486" i="15"/>
  <c r="R486" i="15"/>
  <c r="S486" i="15"/>
  <c r="T486" i="15"/>
  <c r="U486" i="15"/>
  <c r="V486" i="15"/>
  <c r="W486" i="15"/>
  <c r="X486" i="15"/>
  <c r="Y486" i="15"/>
  <c r="Z486" i="15"/>
  <c r="AA486" i="15"/>
  <c r="AA490" i="15"/>
  <c r="AA491" i="15"/>
  <c r="AA492" i="15"/>
  <c r="AA493" i="15"/>
  <c r="AA494" i="15"/>
  <c r="AA495" i="15"/>
  <c r="AA496" i="15"/>
  <c r="AA497" i="15"/>
  <c r="AA498" i="15"/>
  <c r="AA499" i="15"/>
  <c r="AA500" i="15"/>
  <c r="AA501" i="15"/>
  <c r="AA502" i="15"/>
  <c r="P503" i="15"/>
  <c r="Q503" i="15"/>
  <c r="R503" i="15"/>
  <c r="S503" i="15"/>
  <c r="T503" i="15"/>
  <c r="U503" i="15"/>
  <c r="V503" i="15"/>
  <c r="W503" i="15"/>
  <c r="X503" i="15"/>
  <c r="Y503" i="15"/>
  <c r="Z503" i="15"/>
  <c r="AA503" i="15"/>
  <c r="P504" i="15"/>
  <c r="Q504" i="15"/>
  <c r="R504" i="15"/>
  <c r="S504" i="15"/>
  <c r="T504" i="15"/>
  <c r="U504" i="15"/>
  <c r="V504" i="15"/>
  <c r="W504" i="15"/>
  <c r="X504" i="15"/>
  <c r="Y504" i="15"/>
  <c r="Z504" i="15"/>
  <c r="AA504" i="15"/>
  <c r="P505" i="15"/>
  <c r="Q505" i="15"/>
  <c r="R505" i="15"/>
  <c r="S505" i="15"/>
  <c r="T505" i="15"/>
  <c r="U505" i="15"/>
  <c r="V505" i="15"/>
  <c r="W505" i="15"/>
  <c r="X505" i="15"/>
  <c r="Y505" i="15"/>
  <c r="Z505" i="15"/>
  <c r="AA505" i="15"/>
  <c r="P506" i="15"/>
  <c r="Q506" i="15"/>
  <c r="R506" i="15"/>
  <c r="S506" i="15"/>
  <c r="T506" i="15"/>
  <c r="U506" i="15"/>
  <c r="V506" i="15"/>
  <c r="W506" i="15"/>
  <c r="X506" i="15"/>
  <c r="Y506" i="15"/>
  <c r="Z506" i="15"/>
  <c r="AA506" i="15"/>
  <c r="P507" i="15"/>
  <c r="Q507" i="15"/>
  <c r="R507" i="15"/>
  <c r="S507" i="15"/>
  <c r="T507" i="15"/>
  <c r="U507" i="15"/>
  <c r="V507" i="15"/>
  <c r="W507" i="15"/>
  <c r="X507" i="15"/>
  <c r="Y507" i="15"/>
  <c r="Z507" i="15"/>
  <c r="AA507" i="15"/>
  <c r="P508" i="15"/>
  <c r="Q508" i="15"/>
  <c r="R508" i="15"/>
  <c r="S508" i="15"/>
  <c r="T508" i="15"/>
  <c r="U508" i="15"/>
  <c r="V508" i="15"/>
  <c r="W508" i="15"/>
  <c r="X508" i="15"/>
  <c r="Y508" i="15"/>
  <c r="Z508" i="15"/>
  <c r="AA508" i="15"/>
  <c r="P509" i="15"/>
  <c r="Q509" i="15"/>
  <c r="R509" i="15"/>
  <c r="S509" i="15"/>
  <c r="T509" i="15"/>
  <c r="U509" i="15"/>
  <c r="V509" i="15"/>
  <c r="W509" i="15"/>
  <c r="X509" i="15"/>
  <c r="Y509" i="15"/>
  <c r="Z509" i="15"/>
  <c r="AA509" i="15"/>
  <c r="P510" i="15"/>
  <c r="Q510" i="15"/>
  <c r="R510" i="15"/>
  <c r="S510" i="15"/>
  <c r="T510" i="15"/>
  <c r="U510" i="15"/>
  <c r="V510" i="15"/>
  <c r="W510" i="15"/>
  <c r="X510" i="15"/>
  <c r="Y510" i="15"/>
  <c r="Z510" i="15"/>
  <c r="AA510" i="15"/>
  <c r="P511" i="15"/>
  <c r="Q511" i="15"/>
  <c r="R511" i="15"/>
  <c r="S511" i="15"/>
  <c r="T511" i="15"/>
  <c r="U511" i="15"/>
  <c r="V511" i="15"/>
  <c r="W511" i="15"/>
  <c r="X511" i="15"/>
  <c r="Y511" i="15"/>
  <c r="Z511" i="15"/>
  <c r="AA511" i="15"/>
  <c r="P512" i="15"/>
  <c r="Q512" i="15"/>
  <c r="R512" i="15"/>
  <c r="S512" i="15"/>
  <c r="T512" i="15"/>
  <c r="U512" i="15"/>
  <c r="V512" i="15"/>
  <c r="W512" i="15"/>
  <c r="X512" i="15"/>
  <c r="Y512" i="15"/>
  <c r="Z512" i="15"/>
  <c r="AA512" i="15"/>
  <c r="P513" i="15"/>
  <c r="Q513" i="15"/>
  <c r="R513" i="15"/>
  <c r="S513" i="15"/>
  <c r="T513" i="15"/>
  <c r="U513" i="15"/>
  <c r="V513" i="15"/>
  <c r="W513" i="15"/>
  <c r="X513" i="15"/>
  <c r="Y513" i="15"/>
  <c r="Z513" i="15"/>
  <c r="AA513" i="15"/>
  <c r="P514" i="15"/>
  <c r="Q514" i="15"/>
  <c r="R514" i="15"/>
  <c r="S514" i="15"/>
  <c r="T514" i="15"/>
  <c r="U514" i="15"/>
  <c r="V514" i="15"/>
  <c r="W514" i="15"/>
  <c r="X514" i="15"/>
  <c r="Y514" i="15"/>
  <c r="Z514" i="15"/>
  <c r="AA514" i="15"/>
  <c r="P515" i="15"/>
  <c r="Q515" i="15"/>
  <c r="R515" i="15"/>
  <c r="S515" i="15"/>
  <c r="T515" i="15"/>
  <c r="U515" i="15"/>
  <c r="V515" i="15"/>
  <c r="W515" i="15"/>
  <c r="X515" i="15"/>
  <c r="Y515" i="15"/>
  <c r="Z515" i="15"/>
  <c r="AA515" i="15"/>
  <c r="P516" i="15"/>
  <c r="Q516" i="15"/>
  <c r="R516" i="15"/>
  <c r="S516" i="15"/>
  <c r="T516" i="15"/>
  <c r="U516" i="15"/>
  <c r="V516" i="15"/>
  <c r="W516" i="15"/>
  <c r="X516" i="15"/>
  <c r="Y516" i="15"/>
  <c r="Z516" i="15"/>
  <c r="AA516" i="15"/>
  <c r="P517" i="15"/>
  <c r="Q517" i="15"/>
  <c r="R517" i="15"/>
  <c r="S517" i="15"/>
  <c r="T517" i="15"/>
  <c r="U517" i="15"/>
  <c r="V517" i="15"/>
  <c r="W517" i="15"/>
  <c r="X517" i="15"/>
  <c r="Y517" i="15"/>
  <c r="Z517" i="15"/>
  <c r="AA517" i="15"/>
  <c r="P518" i="15"/>
  <c r="Q518" i="15"/>
  <c r="R518" i="15"/>
  <c r="S518" i="15"/>
  <c r="T518" i="15"/>
  <c r="U518" i="15"/>
  <c r="V518" i="15"/>
  <c r="W518" i="15"/>
  <c r="X518" i="15"/>
  <c r="Y518" i="15"/>
  <c r="Z518" i="15"/>
  <c r="AA518" i="15"/>
  <c r="P519" i="15"/>
  <c r="Q519" i="15"/>
  <c r="R519" i="15"/>
  <c r="S519" i="15"/>
  <c r="T519" i="15"/>
  <c r="U519" i="15"/>
  <c r="V519" i="15"/>
  <c r="W519" i="15"/>
  <c r="X519" i="15"/>
  <c r="Y519" i="15"/>
  <c r="Z519" i="15"/>
  <c r="AA519" i="15"/>
  <c r="P520" i="15"/>
  <c r="Q520" i="15"/>
  <c r="R520" i="15"/>
  <c r="S520" i="15"/>
  <c r="T520" i="15"/>
  <c r="U520" i="15"/>
  <c r="V520" i="15"/>
  <c r="W520" i="15"/>
  <c r="X520" i="15"/>
  <c r="Y520" i="15"/>
  <c r="Z520" i="15"/>
  <c r="AA520" i="15"/>
  <c r="P521" i="15"/>
  <c r="Q521" i="15"/>
  <c r="R521" i="15"/>
  <c r="S521" i="15"/>
  <c r="T521" i="15"/>
  <c r="U521" i="15"/>
  <c r="V521" i="15"/>
  <c r="W521" i="15"/>
  <c r="X521" i="15"/>
  <c r="Y521" i="15"/>
  <c r="Z521" i="15"/>
  <c r="AA521" i="15"/>
  <c r="P522" i="15"/>
  <c r="Q522" i="15"/>
  <c r="R522" i="15"/>
  <c r="S522" i="15"/>
  <c r="T522" i="15"/>
  <c r="U522" i="15"/>
  <c r="V522" i="15"/>
  <c r="W522" i="15"/>
  <c r="X522" i="15"/>
  <c r="Y522" i="15"/>
  <c r="Z522" i="15"/>
  <c r="AA522" i="15"/>
  <c r="P523" i="15"/>
  <c r="Q523" i="15"/>
  <c r="R523" i="15"/>
  <c r="S523" i="15"/>
  <c r="T523" i="15"/>
  <c r="U523" i="15"/>
  <c r="V523" i="15"/>
  <c r="W523" i="15"/>
  <c r="X523" i="15"/>
  <c r="Y523" i="15"/>
  <c r="Z523" i="15"/>
  <c r="AA523" i="15"/>
  <c r="P524" i="15"/>
  <c r="Q524" i="15"/>
  <c r="R524" i="15"/>
  <c r="S524" i="15"/>
  <c r="T524" i="15"/>
  <c r="U524" i="15"/>
  <c r="V524" i="15"/>
  <c r="W524" i="15"/>
  <c r="X524" i="15"/>
  <c r="Y524" i="15"/>
  <c r="Z524" i="15"/>
  <c r="AA524" i="15"/>
  <c r="P525" i="15"/>
  <c r="Q525" i="15"/>
  <c r="R525" i="15"/>
  <c r="S525" i="15"/>
  <c r="T525" i="15"/>
  <c r="U525" i="15"/>
  <c r="V525" i="15"/>
  <c r="W525" i="15"/>
  <c r="X525" i="15"/>
  <c r="Y525" i="15"/>
  <c r="Z525" i="15"/>
  <c r="AA525" i="15"/>
  <c r="P526" i="15"/>
  <c r="Q526" i="15"/>
  <c r="R526" i="15"/>
  <c r="S526" i="15"/>
  <c r="T526" i="15"/>
  <c r="U526" i="15"/>
  <c r="V526" i="15"/>
  <c r="W526" i="15"/>
  <c r="X526" i="15"/>
  <c r="Y526" i="15"/>
  <c r="Z526" i="15"/>
  <c r="AA526" i="15"/>
  <c r="P527" i="15"/>
  <c r="Q527" i="15"/>
  <c r="R527" i="15"/>
  <c r="S527" i="15"/>
  <c r="T527" i="15"/>
  <c r="U527" i="15"/>
  <c r="V527" i="15"/>
  <c r="W527" i="15"/>
  <c r="X527" i="15"/>
  <c r="Y527" i="15"/>
  <c r="Z527" i="15"/>
  <c r="AA527" i="15"/>
  <c r="P529" i="15"/>
  <c r="Q529" i="15"/>
  <c r="R529" i="15"/>
  <c r="S529" i="15"/>
  <c r="T529" i="15"/>
  <c r="U529" i="15"/>
  <c r="V529" i="15"/>
  <c r="W529" i="15"/>
  <c r="X529" i="15"/>
  <c r="Y529" i="15"/>
  <c r="Z529" i="15"/>
  <c r="AA529" i="15"/>
  <c r="P530" i="15"/>
  <c r="Q530" i="15"/>
  <c r="R530" i="15"/>
  <c r="S530" i="15"/>
  <c r="T530" i="15"/>
  <c r="U530" i="15"/>
  <c r="V530" i="15"/>
  <c r="W530" i="15"/>
  <c r="X530" i="15"/>
  <c r="Y530" i="15"/>
  <c r="Z530" i="15"/>
  <c r="AA530" i="15"/>
  <c r="P531" i="15"/>
  <c r="Q531" i="15"/>
  <c r="R531" i="15"/>
  <c r="S531" i="15"/>
  <c r="T531" i="15"/>
  <c r="U531" i="15"/>
  <c r="V531" i="15"/>
  <c r="W531" i="15"/>
  <c r="X531" i="15"/>
  <c r="Y531" i="15"/>
  <c r="Z531" i="15"/>
  <c r="AA531" i="15"/>
  <c r="P532" i="15"/>
  <c r="Q532" i="15"/>
  <c r="R532" i="15"/>
  <c r="S532" i="15"/>
  <c r="T532" i="15"/>
  <c r="U532" i="15"/>
  <c r="V532" i="15"/>
  <c r="W532" i="15"/>
  <c r="X532" i="15"/>
  <c r="Y532" i="15"/>
  <c r="Z532" i="15"/>
  <c r="AA532" i="15"/>
  <c r="P533" i="15"/>
  <c r="Q533" i="15"/>
  <c r="R533" i="15"/>
  <c r="S533" i="15"/>
  <c r="T533" i="15"/>
  <c r="U533" i="15"/>
  <c r="V533" i="15"/>
  <c r="W533" i="15"/>
  <c r="X533" i="15"/>
  <c r="Y533" i="15"/>
  <c r="Z533" i="15"/>
  <c r="AA533" i="15"/>
  <c r="P534" i="15"/>
  <c r="Q534" i="15"/>
  <c r="R534" i="15"/>
  <c r="S534" i="15"/>
  <c r="T534" i="15"/>
  <c r="U534" i="15"/>
  <c r="V534" i="15"/>
  <c r="W534" i="15"/>
  <c r="X534" i="15"/>
  <c r="Y534" i="15"/>
  <c r="Z534" i="15"/>
  <c r="AA534" i="15"/>
  <c r="P535" i="15"/>
  <c r="Q535" i="15"/>
  <c r="R535" i="15"/>
  <c r="S535" i="15"/>
  <c r="T535" i="15"/>
  <c r="U535" i="15"/>
  <c r="V535" i="15"/>
  <c r="W535" i="15"/>
  <c r="X535" i="15"/>
  <c r="Y535" i="15"/>
  <c r="Z535" i="15"/>
  <c r="AA535" i="15"/>
  <c r="P536" i="15"/>
  <c r="Q536" i="15"/>
  <c r="R536" i="15"/>
  <c r="S536" i="15"/>
  <c r="T536" i="15"/>
  <c r="U536" i="15"/>
  <c r="V536" i="15"/>
  <c r="W536" i="15"/>
  <c r="X536" i="15"/>
  <c r="Y536" i="15"/>
  <c r="Z536" i="15"/>
  <c r="AA536" i="15"/>
  <c r="P537" i="15"/>
  <c r="Q537" i="15"/>
  <c r="R537" i="15"/>
  <c r="S537" i="15"/>
  <c r="T537" i="15"/>
  <c r="U537" i="15"/>
  <c r="V537" i="15"/>
  <c r="W537" i="15"/>
  <c r="X537" i="15"/>
  <c r="Y537" i="15"/>
  <c r="Z537" i="15"/>
  <c r="AA537" i="15"/>
  <c r="P538" i="15"/>
  <c r="Q538" i="15"/>
  <c r="R538" i="15"/>
  <c r="S538" i="15"/>
  <c r="T538" i="15"/>
  <c r="U538" i="15"/>
  <c r="V538" i="15"/>
  <c r="W538" i="15"/>
  <c r="X538" i="15"/>
  <c r="Y538" i="15"/>
  <c r="Z538" i="15"/>
  <c r="AA538" i="15"/>
  <c r="P539" i="15"/>
  <c r="Q539" i="15"/>
  <c r="R539" i="15"/>
  <c r="S539" i="15"/>
  <c r="T539" i="15"/>
  <c r="U539" i="15"/>
  <c r="V539" i="15"/>
  <c r="W539" i="15"/>
  <c r="X539" i="15"/>
  <c r="Y539" i="15"/>
  <c r="Z539" i="15"/>
  <c r="AA539" i="15"/>
  <c r="P540" i="15"/>
  <c r="Q540" i="15"/>
  <c r="R540" i="15"/>
  <c r="S540" i="15"/>
  <c r="T540" i="15"/>
  <c r="U540" i="15"/>
  <c r="V540" i="15"/>
  <c r="W540" i="15"/>
  <c r="X540" i="15"/>
  <c r="Y540" i="15"/>
  <c r="Z540" i="15"/>
  <c r="AA540" i="15"/>
  <c r="P541" i="15"/>
  <c r="Q541" i="15"/>
  <c r="R541" i="15"/>
  <c r="S541" i="15"/>
  <c r="T541" i="15"/>
  <c r="U541" i="15"/>
  <c r="V541" i="15"/>
  <c r="W541" i="15"/>
  <c r="X541" i="15"/>
  <c r="Y541" i="15"/>
  <c r="Z541" i="15"/>
  <c r="AA541" i="15"/>
  <c r="P542" i="15"/>
  <c r="Q542" i="15"/>
  <c r="R542" i="15"/>
  <c r="S542" i="15"/>
  <c r="T542" i="15"/>
  <c r="U542" i="15"/>
  <c r="V542" i="15"/>
  <c r="W542" i="15"/>
  <c r="X542" i="15"/>
  <c r="Y542" i="15"/>
  <c r="Z542" i="15"/>
  <c r="AA542" i="15"/>
  <c r="P543" i="15"/>
  <c r="Q543" i="15"/>
  <c r="R543" i="15"/>
  <c r="S543" i="15"/>
  <c r="T543" i="15"/>
  <c r="U543" i="15"/>
  <c r="V543" i="15"/>
  <c r="W543" i="15"/>
  <c r="X543" i="15"/>
  <c r="Y543" i="15"/>
  <c r="Z543" i="15"/>
  <c r="AA543" i="15"/>
  <c r="P544" i="15"/>
  <c r="Q544" i="15"/>
  <c r="R544" i="15"/>
  <c r="S544" i="15"/>
  <c r="T544" i="15"/>
  <c r="U544" i="15"/>
  <c r="V544" i="15"/>
  <c r="W544" i="15"/>
  <c r="X544" i="15"/>
  <c r="Y544" i="15"/>
  <c r="Z544" i="15"/>
  <c r="AA544" i="15"/>
  <c r="P545" i="15"/>
  <c r="Q545" i="15"/>
  <c r="R545" i="15"/>
  <c r="S545" i="15"/>
  <c r="T545" i="15"/>
  <c r="U545" i="15"/>
  <c r="V545" i="15"/>
  <c r="W545" i="15"/>
  <c r="X545" i="15"/>
  <c r="Y545" i="15"/>
  <c r="Z545" i="15"/>
  <c r="AA545" i="15"/>
  <c r="P546" i="15"/>
  <c r="Q546" i="15"/>
  <c r="R546" i="15"/>
  <c r="S546" i="15"/>
  <c r="T546" i="15"/>
  <c r="U546" i="15"/>
  <c r="V546" i="15"/>
  <c r="W546" i="15"/>
  <c r="X546" i="15"/>
  <c r="Y546" i="15"/>
  <c r="Z546" i="15"/>
  <c r="AA546" i="15"/>
  <c r="P547" i="15"/>
  <c r="Q547" i="15"/>
  <c r="R547" i="15"/>
  <c r="S547" i="15"/>
  <c r="T547" i="15"/>
  <c r="U547" i="15"/>
  <c r="V547" i="15"/>
  <c r="W547" i="15"/>
  <c r="X547" i="15"/>
  <c r="Y547" i="15"/>
  <c r="Z547" i="15"/>
  <c r="AA547" i="15"/>
  <c r="P548" i="15"/>
  <c r="Q548" i="15"/>
  <c r="R548" i="15"/>
  <c r="S548" i="15"/>
  <c r="T548" i="15"/>
  <c r="U548" i="15"/>
  <c r="V548" i="15"/>
  <c r="W548" i="15"/>
  <c r="X548" i="15"/>
  <c r="Y548" i="15"/>
  <c r="Z548" i="15"/>
  <c r="AA548" i="15"/>
  <c r="P549" i="15"/>
  <c r="Q549" i="15"/>
  <c r="R549" i="15"/>
  <c r="S549" i="15"/>
  <c r="T549" i="15"/>
  <c r="U549" i="15"/>
  <c r="V549" i="15"/>
  <c r="W549" i="15"/>
  <c r="X549" i="15"/>
  <c r="Y549" i="15"/>
  <c r="Z549" i="15"/>
  <c r="AA549" i="15"/>
  <c r="P550" i="15"/>
  <c r="Q550" i="15"/>
  <c r="R550" i="15"/>
  <c r="S550" i="15"/>
  <c r="T550" i="15"/>
  <c r="U550" i="15"/>
  <c r="V550" i="15"/>
  <c r="W550" i="15"/>
  <c r="X550" i="15"/>
  <c r="Y550" i="15"/>
  <c r="Z550" i="15"/>
  <c r="AA550" i="15"/>
  <c r="P551" i="15"/>
  <c r="Q551" i="15"/>
  <c r="R551" i="15"/>
  <c r="S551" i="15"/>
  <c r="T551" i="15"/>
  <c r="U551" i="15"/>
  <c r="V551" i="15"/>
  <c r="W551" i="15"/>
  <c r="X551" i="15"/>
  <c r="Y551" i="15"/>
  <c r="Z551" i="15"/>
  <c r="AA551" i="15"/>
  <c r="P552" i="15"/>
  <c r="Q552" i="15"/>
  <c r="R552" i="15"/>
  <c r="S552" i="15"/>
  <c r="T552" i="15"/>
  <c r="U552" i="15"/>
  <c r="V552" i="15"/>
  <c r="W552" i="15"/>
  <c r="X552" i="15"/>
  <c r="Y552" i="15"/>
  <c r="Z552" i="15"/>
  <c r="AA552" i="15"/>
  <c r="P553" i="15"/>
  <c r="Q553" i="15"/>
  <c r="R553" i="15"/>
  <c r="S553" i="15"/>
  <c r="T553" i="15"/>
  <c r="U553" i="15"/>
  <c r="V553" i="15"/>
  <c r="W553" i="15"/>
  <c r="X553" i="15"/>
  <c r="Y553" i="15"/>
  <c r="Z553" i="15"/>
  <c r="AA553" i="15"/>
  <c r="P554" i="15"/>
  <c r="Q554" i="15"/>
  <c r="R554" i="15"/>
  <c r="S554" i="15"/>
  <c r="T554" i="15"/>
  <c r="U554" i="15"/>
  <c r="V554" i="15"/>
  <c r="W554" i="15"/>
  <c r="X554" i="15"/>
  <c r="Y554" i="15"/>
  <c r="Z554" i="15"/>
  <c r="AA554" i="15"/>
  <c r="P555" i="15"/>
  <c r="Q555" i="15"/>
  <c r="R555" i="15"/>
  <c r="S555" i="15"/>
  <c r="T555" i="15"/>
  <c r="U555" i="15"/>
  <c r="V555" i="15"/>
  <c r="W555" i="15"/>
  <c r="X555" i="15"/>
  <c r="Y555" i="15"/>
  <c r="Z555" i="15"/>
  <c r="AA555" i="15"/>
  <c r="P556" i="15"/>
  <c r="Q556" i="15"/>
  <c r="R556" i="15"/>
  <c r="S556" i="15"/>
  <c r="T556" i="15"/>
  <c r="U556" i="15"/>
  <c r="V556" i="15"/>
  <c r="W556" i="15"/>
  <c r="X556" i="15"/>
  <c r="Y556" i="15"/>
  <c r="Z556" i="15"/>
  <c r="AA556" i="15"/>
  <c r="P557" i="15"/>
  <c r="Q557" i="15"/>
  <c r="R557" i="15"/>
  <c r="S557" i="15"/>
  <c r="T557" i="15"/>
  <c r="U557" i="15"/>
  <c r="V557" i="15"/>
  <c r="W557" i="15"/>
  <c r="X557" i="15"/>
  <c r="Y557" i="15"/>
  <c r="Z557" i="15"/>
  <c r="AA557" i="15"/>
  <c r="P558" i="15"/>
  <c r="Q558" i="15"/>
  <c r="R558" i="15"/>
  <c r="S558" i="15"/>
  <c r="T558" i="15"/>
  <c r="U558" i="15"/>
  <c r="V558" i="15"/>
  <c r="W558" i="15"/>
  <c r="X558" i="15"/>
  <c r="Y558" i="15"/>
  <c r="Z558" i="15"/>
  <c r="AA558" i="15"/>
  <c r="P559" i="15"/>
  <c r="Q559" i="15"/>
  <c r="R559" i="15"/>
  <c r="S559" i="15"/>
  <c r="T559" i="15"/>
  <c r="U559" i="15"/>
  <c r="V559" i="15"/>
  <c r="W559" i="15"/>
  <c r="X559" i="15"/>
  <c r="Y559" i="15"/>
  <c r="Z559" i="15"/>
  <c r="AA559" i="15"/>
  <c r="P560" i="15"/>
  <c r="Q560" i="15"/>
  <c r="R560" i="15"/>
  <c r="S560" i="15"/>
  <c r="T560" i="15"/>
  <c r="U560" i="15"/>
  <c r="V560" i="15"/>
  <c r="W560" i="15"/>
  <c r="X560" i="15"/>
  <c r="Y560" i="15"/>
  <c r="Z560" i="15"/>
  <c r="AA560" i="15"/>
  <c r="P561" i="15"/>
  <c r="Q561" i="15"/>
  <c r="R561" i="15"/>
  <c r="S561" i="15"/>
  <c r="T561" i="15"/>
  <c r="U561" i="15"/>
  <c r="V561" i="15"/>
  <c r="W561" i="15"/>
  <c r="X561" i="15"/>
  <c r="Y561" i="15"/>
  <c r="Z561" i="15"/>
  <c r="AA561" i="15"/>
  <c r="P562" i="15"/>
  <c r="Q562" i="15"/>
  <c r="R562" i="15"/>
  <c r="S562" i="15"/>
  <c r="T562" i="15"/>
  <c r="U562" i="15"/>
  <c r="V562" i="15"/>
  <c r="W562" i="15"/>
  <c r="X562" i="15"/>
  <c r="Y562" i="15"/>
  <c r="Z562" i="15"/>
  <c r="AA562" i="15"/>
  <c r="P563" i="15"/>
  <c r="Q563" i="15"/>
  <c r="R563" i="15"/>
  <c r="S563" i="15"/>
  <c r="T563" i="15"/>
  <c r="U563" i="15"/>
  <c r="V563" i="15"/>
  <c r="W563" i="15"/>
  <c r="X563" i="15"/>
  <c r="Y563" i="15"/>
  <c r="Z563" i="15"/>
  <c r="AA563" i="15"/>
  <c r="P564" i="15"/>
  <c r="Q564" i="15"/>
  <c r="R564" i="15"/>
  <c r="S564" i="15"/>
  <c r="T564" i="15"/>
  <c r="U564" i="15"/>
  <c r="V564" i="15"/>
  <c r="W564" i="15"/>
  <c r="X564" i="15"/>
  <c r="Y564" i="15"/>
  <c r="Z564" i="15"/>
  <c r="AA564" i="15"/>
  <c r="P565" i="15"/>
  <c r="Q565" i="15"/>
  <c r="R565" i="15"/>
  <c r="S565" i="15"/>
  <c r="T565" i="15"/>
  <c r="U565" i="15"/>
  <c r="V565" i="15"/>
  <c r="W565" i="15"/>
  <c r="X565" i="15"/>
  <c r="Y565" i="15"/>
  <c r="Z565" i="15"/>
  <c r="AA565" i="15"/>
  <c r="P566" i="15"/>
  <c r="Q566" i="15"/>
  <c r="R566" i="15"/>
  <c r="S566" i="15"/>
  <c r="T566" i="15"/>
  <c r="U566" i="15"/>
  <c r="V566" i="15"/>
  <c r="W566" i="15"/>
  <c r="X566" i="15"/>
  <c r="Y566" i="15"/>
  <c r="Z566" i="15"/>
  <c r="AA566" i="15"/>
  <c r="P567" i="15"/>
  <c r="Q567" i="15"/>
  <c r="R567" i="15"/>
  <c r="S567" i="15"/>
  <c r="T567" i="15"/>
  <c r="U567" i="15"/>
  <c r="V567" i="15"/>
  <c r="W567" i="15"/>
  <c r="X567" i="15"/>
  <c r="Y567" i="15"/>
  <c r="Z567" i="15"/>
  <c r="AA567" i="15"/>
  <c r="P568" i="15"/>
  <c r="Q568" i="15"/>
  <c r="R568" i="15"/>
  <c r="S568" i="15"/>
  <c r="T568" i="15"/>
  <c r="U568" i="15"/>
  <c r="V568" i="15"/>
  <c r="W568" i="15"/>
  <c r="X568" i="15"/>
  <c r="Y568" i="15"/>
  <c r="Z568" i="15"/>
  <c r="AA568" i="15"/>
  <c r="P569" i="15"/>
  <c r="Q569" i="15"/>
  <c r="R569" i="15"/>
  <c r="S569" i="15"/>
  <c r="T569" i="15"/>
  <c r="U569" i="15"/>
  <c r="V569" i="15"/>
  <c r="W569" i="15"/>
  <c r="X569" i="15"/>
  <c r="Y569" i="15"/>
  <c r="Z569" i="15"/>
  <c r="AA569" i="15"/>
  <c r="P570" i="15"/>
  <c r="Q570" i="15"/>
  <c r="R570" i="15"/>
  <c r="S570" i="15"/>
  <c r="T570" i="15"/>
  <c r="U570" i="15"/>
  <c r="V570" i="15"/>
  <c r="W570" i="15"/>
  <c r="X570" i="15"/>
  <c r="Y570" i="15"/>
  <c r="Z570" i="15"/>
  <c r="AA570" i="15"/>
  <c r="P571" i="15"/>
  <c r="Q571" i="15"/>
  <c r="R571" i="15"/>
  <c r="S571" i="15"/>
  <c r="T571" i="15"/>
  <c r="U571" i="15"/>
  <c r="V571" i="15"/>
  <c r="W571" i="15"/>
  <c r="X571" i="15"/>
  <c r="Y571" i="15"/>
  <c r="Z571" i="15"/>
  <c r="AA571" i="15"/>
  <c r="P572" i="15"/>
  <c r="Q572" i="15"/>
  <c r="R572" i="15"/>
  <c r="S572" i="15"/>
  <c r="T572" i="15"/>
  <c r="U572" i="15"/>
  <c r="V572" i="15"/>
  <c r="W572" i="15"/>
  <c r="X572" i="15"/>
  <c r="Y572" i="15"/>
  <c r="Z572" i="15"/>
  <c r="AA572" i="15"/>
  <c r="P573" i="15"/>
  <c r="Q573" i="15"/>
  <c r="R573" i="15"/>
  <c r="S573" i="15"/>
  <c r="T573" i="15"/>
  <c r="U573" i="15"/>
  <c r="V573" i="15"/>
  <c r="W573" i="15"/>
  <c r="X573" i="15"/>
  <c r="Y573" i="15"/>
  <c r="Z573" i="15"/>
  <c r="AA573" i="15"/>
  <c r="P574" i="15"/>
  <c r="Q574" i="15"/>
  <c r="R574" i="15"/>
  <c r="S574" i="15"/>
  <c r="T574" i="15"/>
  <c r="U574" i="15"/>
  <c r="V574" i="15"/>
  <c r="W574" i="15"/>
  <c r="X574" i="15"/>
  <c r="Y574" i="15"/>
  <c r="Z574" i="15"/>
  <c r="AA574" i="15"/>
  <c r="P575" i="15"/>
  <c r="Q575" i="15"/>
  <c r="R575" i="15"/>
  <c r="S575" i="15"/>
  <c r="T575" i="15"/>
  <c r="U575" i="15"/>
  <c r="V575" i="15"/>
  <c r="W575" i="15"/>
  <c r="X575" i="15"/>
  <c r="Y575" i="15"/>
  <c r="Z575" i="15"/>
  <c r="AA575" i="15"/>
  <c r="P576" i="15"/>
  <c r="Q576" i="15"/>
  <c r="R576" i="15"/>
  <c r="S576" i="15"/>
  <c r="T576" i="15"/>
  <c r="U576" i="15"/>
  <c r="V576" i="15"/>
  <c r="W576" i="15"/>
  <c r="X576" i="15"/>
  <c r="Y576" i="15"/>
  <c r="Z576" i="15"/>
  <c r="AA576" i="15"/>
  <c r="P577" i="15"/>
  <c r="Q577" i="15"/>
  <c r="R577" i="15"/>
  <c r="S577" i="15"/>
  <c r="T577" i="15"/>
  <c r="U577" i="15"/>
  <c r="V577" i="15"/>
  <c r="W577" i="15"/>
  <c r="X577" i="15"/>
  <c r="Y577" i="15"/>
  <c r="Z577" i="15"/>
  <c r="AA577" i="15"/>
  <c r="P578" i="15"/>
  <c r="Q578" i="15"/>
  <c r="R578" i="15"/>
  <c r="S578" i="15"/>
  <c r="T578" i="15"/>
  <c r="U578" i="15"/>
  <c r="V578" i="15"/>
  <c r="W578" i="15"/>
  <c r="X578" i="15"/>
  <c r="Y578" i="15"/>
  <c r="Z578" i="15"/>
  <c r="AA578" i="15"/>
  <c r="P579" i="15"/>
  <c r="Q579" i="15"/>
  <c r="R579" i="15"/>
  <c r="S579" i="15"/>
  <c r="T579" i="15"/>
  <c r="U579" i="15"/>
  <c r="V579" i="15"/>
  <c r="W579" i="15"/>
  <c r="X579" i="15"/>
  <c r="Y579" i="15"/>
  <c r="Z579" i="15"/>
  <c r="AA579" i="15"/>
  <c r="P580" i="15"/>
  <c r="Q580" i="15"/>
  <c r="R580" i="15"/>
  <c r="S580" i="15"/>
  <c r="T580" i="15"/>
  <c r="U580" i="15"/>
  <c r="V580" i="15"/>
  <c r="W580" i="15"/>
  <c r="X580" i="15"/>
  <c r="Y580" i="15"/>
  <c r="Z580" i="15"/>
  <c r="AA580" i="15"/>
  <c r="P581" i="15"/>
  <c r="Q581" i="15"/>
  <c r="R581" i="15"/>
  <c r="S581" i="15"/>
  <c r="T581" i="15"/>
  <c r="U581" i="15"/>
  <c r="V581" i="15"/>
  <c r="W581" i="15"/>
  <c r="X581" i="15"/>
  <c r="Y581" i="15"/>
  <c r="Z581" i="15"/>
  <c r="AA581" i="15"/>
  <c r="P582" i="15"/>
  <c r="Q582" i="15"/>
  <c r="R582" i="15"/>
  <c r="S582" i="15"/>
  <c r="T582" i="15"/>
  <c r="U582" i="15"/>
  <c r="V582" i="15"/>
  <c r="W582" i="15"/>
  <c r="X582" i="15"/>
  <c r="Y582" i="15"/>
  <c r="Z582" i="15"/>
  <c r="AA582" i="15"/>
  <c r="P583" i="15"/>
  <c r="Q583" i="15"/>
  <c r="R583" i="15"/>
  <c r="S583" i="15"/>
  <c r="T583" i="15"/>
  <c r="U583" i="15"/>
  <c r="V583" i="15"/>
  <c r="W583" i="15"/>
  <c r="X583" i="15"/>
  <c r="Y583" i="15"/>
  <c r="Z583" i="15"/>
  <c r="AA583" i="15"/>
  <c r="P584" i="15"/>
  <c r="Q584" i="15"/>
  <c r="R584" i="15"/>
  <c r="S584" i="15"/>
  <c r="T584" i="15"/>
  <c r="U584" i="15"/>
  <c r="V584" i="15"/>
  <c r="W584" i="15"/>
  <c r="X584" i="15"/>
  <c r="Y584" i="15"/>
  <c r="Z584" i="15"/>
  <c r="AA584" i="15"/>
  <c r="P585" i="15"/>
  <c r="Q585" i="15"/>
  <c r="R585" i="15"/>
  <c r="S585" i="15"/>
  <c r="T585" i="15"/>
  <c r="U585" i="15"/>
  <c r="V585" i="15"/>
  <c r="W585" i="15"/>
  <c r="X585" i="15"/>
  <c r="Y585" i="15"/>
  <c r="Z585" i="15"/>
  <c r="AA585" i="15"/>
  <c r="P586" i="15"/>
  <c r="Q586" i="15"/>
  <c r="R586" i="15"/>
  <c r="S586" i="15"/>
  <c r="T586" i="15"/>
  <c r="U586" i="15"/>
  <c r="V586" i="15"/>
  <c r="W586" i="15"/>
  <c r="X586" i="15"/>
  <c r="Y586" i="15"/>
  <c r="Z586" i="15"/>
  <c r="AA586" i="15"/>
  <c r="P587" i="15"/>
  <c r="Q587" i="15"/>
  <c r="R587" i="15"/>
  <c r="S587" i="15"/>
  <c r="T587" i="15"/>
  <c r="U587" i="15"/>
  <c r="V587" i="15"/>
  <c r="W587" i="15"/>
  <c r="X587" i="15"/>
  <c r="Y587" i="15"/>
  <c r="Z587" i="15"/>
  <c r="AA587" i="15"/>
  <c r="P588" i="15"/>
  <c r="Q588" i="15"/>
  <c r="R588" i="15"/>
  <c r="S588" i="15"/>
  <c r="T588" i="15"/>
  <c r="U588" i="15"/>
  <c r="V588" i="15"/>
  <c r="W588" i="15"/>
  <c r="X588" i="15"/>
  <c r="Y588" i="15"/>
  <c r="Z588" i="15"/>
  <c r="AA588" i="15"/>
  <c r="P589" i="15"/>
  <c r="Q589" i="15"/>
  <c r="R589" i="15"/>
  <c r="S589" i="15"/>
  <c r="T589" i="15"/>
  <c r="U589" i="15"/>
  <c r="V589" i="15"/>
  <c r="W589" i="15"/>
  <c r="X589" i="15"/>
  <c r="Y589" i="15"/>
  <c r="Z589" i="15"/>
  <c r="AA589" i="15"/>
  <c r="P590" i="15"/>
  <c r="Q590" i="15"/>
  <c r="R590" i="15"/>
  <c r="S590" i="15"/>
  <c r="T590" i="15"/>
  <c r="U590" i="15"/>
  <c r="V590" i="15"/>
  <c r="W590" i="15"/>
  <c r="X590" i="15"/>
  <c r="Y590" i="15"/>
  <c r="Z590" i="15"/>
  <c r="AA590" i="15"/>
  <c r="P591" i="15"/>
  <c r="Q591" i="15"/>
  <c r="R591" i="15"/>
  <c r="S591" i="15"/>
  <c r="T591" i="15"/>
  <c r="U591" i="15"/>
  <c r="V591" i="15"/>
  <c r="W591" i="15"/>
  <c r="X591" i="15"/>
  <c r="Y591" i="15"/>
  <c r="Z591" i="15"/>
  <c r="AA591" i="15"/>
  <c r="P592" i="15"/>
  <c r="Q592" i="15"/>
  <c r="R592" i="15"/>
  <c r="S592" i="15"/>
  <c r="T592" i="15"/>
  <c r="U592" i="15"/>
  <c r="V592" i="15"/>
  <c r="W592" i="15"/>
  <c r="X592" i="15"/>
  <c r="Y592" i="15"/>
  <c r="Z592" i="15"/>
  <c r="AA592" i="15"/>
  <c r="P593" i="15"/>
  <c r="Q593" i="15"/>
  <c r="R593" i="15"/>
  <c r="S593" i="15"/>
  <c r="T593" i="15"/>
  <c r="U593" i="15"/>
  <c r="V593" i="15"/>
  <c r="W593" i="15"/>
  <c r="X593" i="15"/>
  <c r="Y593" i="15"/>
  <c r="Z593" i="15"/>
  <c r="AA593" i="15"/>
  <c r="P594" i="15"/>
  <c r="Q594" i="15"/>
  <c r="R594" i="15"/>
  <c r="S594" i="15"/>
  <c r="T594" i="15"/>
  <c r="U594" i="15"/>
  <c r="V594" i="15"/>
  <c r="W594" i="15"/>
  <c r="X594" i="15"/>
  <c r="Y594" i="15"/>
  <c r="Z594" i="15"/>
  <c r="AA594" i="15"/>
  <c r="P595" i="15"/>
  <c r="Q595" i="15"/>
  <c r="R595" i="15"/>
  <c r="S595" i="15"/>
  <c r="T595" i="15"/>
  <c r="U595" i="15"/>
  <c r="V595" i="15"/>
  <c r="W595" i="15"/>
  <c r="X595" i="15"/>
  <c r="Y595" i="15"/>
  <c r="Z595" i="15"/>
  <c r="AA595" i="15"/>
  <c r="P596" i="15"/>
  <c r="Q596" i="15"/>
  <c r="R596" i="15"/>
  <c r="S596" i="15"/>
  <c r="T596" i="15"/>
  <c r="U596" i="15"/>
  <c r="V596" i="15"/>
  <c r="W596" i="15"/>
  <c r="X596" i="15"/>
  <c r="Y596" i="15"/>
  <c r="Z596" i="15"/>
  <c r="AA596" i="15"/>
  <c r="P597" i="15"/>
  <c r="Q597" i="15"/>
  <c r="R597" i="15"/>
  <c r="S597" i="15"/>
  <c r="T597" i="15"/>
  <c r="U597" i="15"/>
  <c r="V597" i="15"/>
  <c r="W597" i="15"/>
  <c r="X597" i="15"/>
  <c r="Y597" i="15"/>
  <c r="Z597" i="15"/>
  <c r="AA597" i="15"/>
  <c r="P598" i="15"/>
  <c r="Q598" i="15"/>
  <c r="R598" i="15"/>
  <c r="S598" i="15"/>
  <c r="T598" i="15"/>
  <c r="U598" i="15"/>
  <c r="V598" i="15"/>
  <c r="W598" i="15"/>
  <c r="X598" i="15"/>
  <c r="Y598" i="15"/>
  <c r="Z598" i="15"/>
  <c r="AA598" i="15"/>
  <c r="P599" i="15"/>
  <c r="Q599" i="15"/>
  <c r="R599" i="15"/>
  <c r="S599" i="15"/>
  <c r="T599" i="15"/>
  <c r="U599" i="15"/>
  <c r="V599" i="15"/>
  <c r="W599" i="15"/>
  <c r="X599" i="15"/>
  <c r="Y599" i="15"/>
  <c r="Z599" i="15"/>
  <c r="AA599" i="15"/>
  <c r="P600" i="15"/>
  <c r="Q600" i="15"/>
  <c r="R600" i="15"/>
  <c r="S600" i="15"/>
  <c r="T600" i="15"/>
  <c r="U600" i="15"/>
  <c r="V600" i="15"/>
  <c r="W600" i="15"/>
  <c r="X600" i="15"/>
  <c r="Y600" i="15"/>
  <c r="Z600" i="15"/>
  <c r="AA600" i="15"/>
  <c r="P601" i="15"/>
  <c r="Q601" i="15"/>
  <c r="R601" i="15"/>
  <c r="S601" i="15"/>
  <c r="T601" i="15"/>
  <c r="U601" i="15"/>
  <c r="V601" i="15"/>
  <c r="W601" i="15"/>
  <c r="X601" i="15"/>
  <c r="Y601" i="15"/>
  <c r="Z601" i="15"/>
  <c r="AA601" i="15"/>
  <c r="P602" i="15"/>
  <c r="Q602" i="15"/>
  <c r="R602" i="15"/>
  <c r="S602" i="15"/>
  <c r="T602" i="15"/>
  <c r="U602" i="15"/>
  <c r="V602" i="15"/>
  <c r="W602" i="15"/>
  <c r="X602" i="15"/>
  <c r="Y602" i="15"/>
  <c r="Z602" i="15"/>
  <c r="AA602" i="15"/>
  <c r="P603" i="15"/>
  <c r="Q603" i="15"/>
  <c r="R603" i="15"/>
  <c r="S603" i="15"/>
  <c r="T603" i="15"/>
  <c r="U603" i="15"/>
  <c r="V603" i="15"/>
  <c r="W603" i="15"/>
  <c r="X603" i="15"/>
  <c r="Y603" i="15"/>
  <c r="Z603" i="15"/>
  <c r="AA603" i="15"/>
  <c r="P604" i="15"/>
  <c r="Q604" i="15"/>
  <c r="R604" i="15"/>
  <c r="S604" i="15"/>
  <c r="T604" i="15"/>
  <c r="U604" i="15"/>
  <c r="V604" i="15"/>
  <c r="W604" i="15"/>
  <c r="X604" i="15"/>
  <c r="Y604" i="15"/>
  <c r="Z604" i="15"/>
  <c r="AA604" i="15"/>
  <c r="P605" i="15"/>
  <c r="Q605" i="15"/>
  <c r="R605" i="15"/>
  <c r="S605" i="15"/>
  <c r="T605" i="15"/>
  <c r="U605" i="15"/>
  <c r="V605" i="15"/>
  <c r="W605" i="15"/>
  <c r="X605" i="15"/>
  <c r="Y605" i="15"/>
  <c r="Z605" i="15"/>
  <c r="AA605" i="15"/>
  <c r="P606" i="15"/>
  <c r="Q606" i="15"/>
  <c r="R606" i="15"/>
  <c r="S606" i="15"/>
  <c r="T606" i="15"/>
  <c r="U606" i="15"/>
  <c r="V606" i="15"/>
  <c r="W606" i="15"/>
  <c r="X606" i="15"/>
  <c r="Y606" i="15"/>
  <c r="Z606" i="15"/>
  <c r="AA606" i="15"/>
  <c r="P607" i="15"/>
  <c r="Q607" i="15"/>
  <c r="R607" i="15"/>
  <c r="S607" i="15"/>
  <c r="T607" i="15"/>
  <c r="U607" i="15"/>
  <c r="V607" i="15"/>
  <c r="W607" i="15"/>
  <c r="X607" i="15"/>
  <c r="Y607" i="15"/>
  <c r="Z607" i="15"/>
  <c r="AA607" i="15"/>
  <c r="P608" i="15"/>
  <c r="Q608" i="15"/>
  <c r="R608" i="15"/>
  <c r="S608" i="15"/>
  <c r="T608" i="15"/>
  <c r="U608" i="15"/>
  <c r="V608" i="15"/>
  <c r="W608" i="15"/>
  <c r="X608" i="15"/>
  <c r="Y608" i="15"/>
  <c r="Z608" i="15"/>
  <c r="AA608" i="15"/>
  <c r="P609" i="15"/>
  <c r="Q609" i="15"/>
  <c r="R609" i="15"/>
  <c r="S609" i="15"/>
  <c r="T609" i="15"/>
  <c r="U609" i="15"/>
  <c r="V609" i="15"/>
  <c r="W609" i="15"/>
  <c r="X609" i="15"/>
  <c r="Y609" i="15"/>
  <c r="Z609" i="15"/>
  <c r="AA609" i="15"/>
  <c r="P610" i="15"/>
  <c r="Q610" i="15"/>
  <c r="R610" i="15"/>
  <c r="S610" i="15"/>
  <c r="T610" i="15"/>
  <c r="U610" i="15"/>
  <c r="V610" i="15"/>
  <c r="W610" i="15"/>
  <c r="X610" i="15"/>
  <c r="Y610" i="15"/>
  <c r="Z610" i="15"/>
  <c r="AA610" i="15"/>
  <c r="P611" i="15"/>
  <c r="Q611" i="15"/>
  <c r="R611" i="15"/>
  <c r="S611" i="15"/>
  <c r="T611" i="15"/>
  <c r="U611" i="15"/>
  <c r="V611" i="15"/>
  <c r="W611" i="15"/>
  <c r="X611" i="15"/>
  <c r="Y611" i="15"/>
  <c r="Z611" i="15"/>
  <c r="AA611" i="15"/>
  <c r="P612" i="15"/>
  <c r="Q612" i="15"/>
  <c r="R612" i="15"/>
  <c r="S612" i="15"/>
  <c r="T612" i="15"/>
  <c r="U612" i="15"/>
  <c r="V612" i="15"/>
  <c r="W612" i="15"/>
  <c r="X612" i="15"/>
  <c r="Y612" i="15"/>
  <c r="Z612" i="15"/>
  <c r="AA612" i="15"/>
  <c r="P613" i="15"/>
  <c r="Q613" i="15"/>
  <c r="R613" i="15"/>
  <c r="S613" i="15"/>
  <c r="T613" i="15"/>
  <c r="U613" i="15"/>
  <c r="V613" i="15"/>
  <c r="W613" i="15"/>
  <c r="X613" i="15"/>
  <c r="Y613" i="15"/>
  <c r="Z613" i="15"/>
  <c r="AA613" i="15"/>
  <c r="P614" i="15"/>
  <c r="Q614" i="15"/>
  <c r="R614" i="15"/>
  <c r="S614" i="15"/>
  <c r="T614" i="15"/>
  <c r="U614" i="15"/>
  <c r="V614" i="15"/>
  <c r="W614" i="15"/>
  <c r="X614" i="15"/>
  <c r="Y614" i="15"/>
  <c r="Z614" i="15"/>
  <c r="AA614" i="15"/>
  <c r="P615" i="15"/>
  <c r="Q615" i="15"/>
  <c r="R615" i="15"/>
  <c r="S615" i="15"/>
  <c r="T615" i="15"/>
  <c r="U615" i="15"/>
  <c r="V615" i="15"/>
  <c r="W615" i="15"/>
  <c r="X615" i="15"/>
  <c r="Y615" i="15"/>
  <c r="Z615" i="15"/>
  <c r="AA615" i="15"/>
  <c r="P616" i="15"/>
  <c r="Q616" i="15"/>
  <c r="R616" i="15"/>
  <c r="S616" i="15"/>
  <c r="T616" i="15"/>
  <c r="U616" i="15"/>
  <c r="V616" i="15"/>
  <c r="W616" i="15"/>
  <c r="X616" i="15"/>
  <c r="Y616" i="15"/>
  <c r="Z616" i="15"/>
  <c r="AA616" i="15"/>
  <c r="P617" i="15"/>
  <c r="Q617" i="15"/>
  <c r="R617" i="15"/>
  <c r="S617" i="15"/>
  <c r="T617" i="15"/>
  <c r="U617" i="15"/>
  <c r="V617" i="15"/>
  <c r="W617" i="15"/>
  <c r="X617" i="15"/>
  <c r="Y617" i="15"/>
  <c r="Z617" i="15"/>
  <c r="AA617" i="15"/>
  <c r="P618" i="15"/>
  <c r="Q618" i="15"/>
  <c r="R618" i="15"/>
  <c r="S618" i="15"/>
  <c r="T618" i="15"/>
  <c r="U618" i="15"/>
  <c r="V618" i="15"/>
  <c r="W618" i="15"/>
  <c r="X618" i="15"/>
  <c r="Y618" i="15"/>
  <c r="Z618" i="15"/>
  <c r="AA618" i="15"/>
  <c r="P619" i="15"/>
  <c r="Q619" i="15"/>
  <c r="R619" i="15"/>
  <c r="S619" i="15"/>
  <c r="T619" i="15"/>
  <c r="U619" i="15"/>
  <c r="V619" i="15"/>
  <c r="W619" i="15"/>
  <c r="X619" i="15"/>
  <c r="Y619" i="15"/>
  <c r="Z619" i="15"/>
  <c r="AA619" i="15"/>
  <c r="P620" i="15"/>
  <c r="Q620" i="15"/>
  <c r="R620" i="15"/>
  <c r="S620" i="15"/>
  <c r="T620" i="15"/>
  <c r="U620" i="15"/>
  <c r="V620" i="15"/>
  <c r="W620" i="15"/>
  <c r="X620" i="15"/>
  <c r="Y620" i="15"/>
  <c r="Z620" i="15"/>
  <c r="AA620" i="15"/>
  <c r="P621" i="15"/>
  <c r="Q621" i="15"/>
  <c r="R621" i="15"/>
  <c r="S621" i="15"/>
  <c r="T621" i="15"/>
  <c r="U621" i="15"/>
  <c r="V621" i="15"/>
  <c r="W621" i="15"/>
  <c r="X621" i="15"/>
  <c r="Y621" i="15"/>
  <c r="Z621" i="15"/>
  <c r="AA621" i="15"/>
  <c r="P622" i="15"/>
  <c r="Q622" i="15"/>
  <c r="R622" i="15"/>
  <c r="S622" i="15"/>
  <c r="T622" i="15"/>
  <c r="U622" i="15"/>
  <c r="V622" i="15"/>
  <c r="W622" i="15"/>
  <c r="X622" i="15"/>
  <c r="Y622" i="15"/>
  <c r="Z622" i="15"/>
  <c r="AA622" i="15"/>
  <c r="P623" i="15"/>
  <c r="Q623" i="15"/>
  <c r="R623" i="15"/>
  <c r="S623" i="15"/>
  <c r="T623" i="15"/>
  <c r="U623" i="15"/>
  <c r="V623" i="15"/>
  <c r="W623" i="15"/>
  <c r="X623" i="15"/>
  <c r="Y623" i="15"/>
  <c r="Z623" i="15"/>
  <c r="AA623" i="15"/>
  <c r="P624" i="15"/>
  <c r="Q624" i="15"/>
  <c r="R624" i="15"/>
  <c r="S624" i="15"/>
  <c r="T624" i="15"/>
  <c r="U624" i="15"/>
  <c r="V624" i="15"/>
  <c r="W624" i="15"/>
  <c r="X624" i="15"/>
  <c r="Y624" i="15"/>
  <c r="Z624" i="15"/>
  <c r="AA624" i="15"/>
  <c r="P625" i="15"/>
  <c r="Q625" i="15"/>
  <c r="R625" i="15"/>
  <c r="S625" i="15"/>
  <c r="T625" i="15"/>
  <c r="U625" i="15"/>
  <c r="V625" i="15"/>
  <c r="W625" i="15"/>
  <c r="X625" i="15"/>
  <c r="Y625" i="15"/>
  <c r="Z625" i="15"/>
  <c r="AA625" i="15"/>
  <c r="P626" i="15"/>
  <c r="Q626" i="15"/>
  <c r="R626" i="15"/>
  <c r="S626" i="15"/>
  <c r="T626" i="15"/>
  <c r="U626" i="15"/>
  <c r="V626" i="15"/>
  <c r="W626" i="15"/>
  <c r="X626" i="15"/>
  <c r="Y626" i="15"/>
  <c r="Z626" i="15"/>
  <c r="AA626" i="15"/>
  <c r="P627" i="15"/>
  <c r="Q627" i="15"/>
  <c r="R627" i="15"/>
  <c r="S627" i="15"/>
  <c r="T627" i="15"/>
  <c r="U627" i="15"/>
  <c r="V627" i="15"/>
  <c r="W627" i="15"/>
  <c r="X627" i="15"/>
  <c r="Y627" i="15"/>
  <c r="Z627" i="15"/>
  <c r="AA627" i="15"/>
  <c r="P628" i="15"/>
  <c r="Q628" i="15"/>
  <c r="R628" i="15"/>
  <c r="S628" i="15"/>
  <c r="T628" i="15"/>
  <c r="U628" i="15"/>
  <c r="V628" i="15"/>
  <c r="W628" i="15"/>
  <c r="X628" i="15"/>
  <c r="Y628" i="15"/>
  <c r="Z628" i="15"/>
  <c r="AA628" i="15"/>
  <c r="P629" i="15"/>
  <c r="Q629" i="15"/>
  <c r="R629" i="15"/>
  <c r="S629" i="15"/>
  <c r="T629" i="15"/>
  <c r="U629" i="15"/>
  <c r="V629" i="15"/>
  <c r="W629" i="15"/>
  <c r="X629" i="15"/>
  <c r="Y629" i="15"/>
  <c r="Z629" i="15"/>
  <c r="AA629" i="15"/>
  <c r="P630" i="15"/>
  <c r="Q630" i="15"/>
  <c r="R630" i="15"/>
  <c r="S630" i="15"/>
  <c r="T630" i="15"/>
  <c r="U630" i="15"/>
  <c r="V630" i="15"/>
  <c r="W630" i="15"/>
  <c r="X630" i="15"/>
  <c r="Y630" i="15"/>
  <c r="Z630" i="15"/>
  <c r="AA630" i="15"/>
  <c r="P631" i="15"/>
  <c r="Q631" i="15"/>
  <c r="R631" i="15"/>
  <c r="S631" i="15"/>
  <c r="T631" i="15"/>
  <c r="U631" i="15"/>
  <c r="V631" i="15"/>
  <c r="W631" i="15"/>
  <c r="X631" i="15"/>
  <c r="Y631" i="15"/>
  <c r="Z631" i="15"/>
  <c r="AA631" i="15"/>
  <c r="P632" i="15"/>
  <c r="Q632" i="15"/>
  <c r="R632" i="15"/>
  <c r="S632" i="15"/>
  <c r="T632" i="15"/>
  <c r="U632" i="15"/>
  <c r="V632" i="15"/>
  <c r="W632" i="15"/>
  <c r="X632" i="15"/>
  <c r="Y632" i="15"/>
  <c r="Z632" i="15"/>
  <c r="AA632" i="15"/>
  <c r="P633" i="15"/>
  <c r="Q633" i="15"/>
  <c r="R633" i="15"/>
  <c r="S633" i="15"/>
  <c r="T633" i="15"/>
  <c r="U633" i="15"/>
  <c r="V633" i="15"/>
  <c r="W633" i="15"/>
  <c r="X633" i="15"/>
  <c r="Y633" i="15"/>
  <c r="Z633" i="15"/>
  <c r="AA633" i="15"/>
  <c r="P634" i="15"/>
  <c r="Q634" i="15"/>
  <c r="R634" i="15"/>
  <c r="S634" i="15"/>
  <c r="T634" i="15"/>
  <c r="U634" i="15"/>
  <c r="V634" i="15"/>
  <c r="W634" i="15"/>
  <c r="X634" i="15"/>
  <c r="Y634" i="15"/>
  <c r="Z634" i="15"/>
  <c r="AA634" i="15"/>
  <c r="P635" i="15"/>
  <c r="Q635" i="15"/>
  <c r="R635" i="15"/>
  <c r="S635" i="15"/>
  <c r="T635" i="15"/>
  <c r="U635" i="15"/>
  <c r="V635" i="15"/>
  <c r="W635" i="15"/>
  <c r="X635" i="15"/>
  <c r="Y635" i="15"/>
  <c r="Z635" i="15"/>
  <c r="AA635" i="15"/>
  <c r="P636" i="15"/>
  <c r="Q636" i="15"/>
  <c r="R636" i="15"/>
  <c r="S636" i="15"/>
  <c r="T636" i="15"/>
  <c r="U636" i="15"/>
  <c r="V636" i="15"/>
  <c r="W636" i="15"/>
  <c r="X636" i="15"/>
  <c r="Y636" i="15"/>
  <c r="Z636" i="15"/>
  <c r="AA636" i="15"/>
  <c r="P637" i="15"/>
  <c r="Q637" i="15"/>
  <c r="R637" i="15"/>
  <c r="S637" i="15"/>
  <c r="T637" i="15"/>
  <c r="U637" i="15"/>
  <c r="V637" i="15"/>
  <c r="W637" i="15"/>
  <c r="X637" i="15"/>
  <c r="Y637" i="15"/>
  <c r="Z637" i="15"/>
  <c r="AA637" i="15"/>
  <c r="P638" i="15"/>
  <c r="Q638" i="15"/>
  <c r="R638" i="15"/>
  <c r="S638" i="15"/>
  <c r="T638" i="15"/>
  <c r="U638" i="15"/>
  <c r="V638" i="15"/>
  <c r="W638" i="15"/>
  <c r="X638" i="15"/>
  <c r="Y638" i="15"/>
  <c r="Z638" i="15"/>
  <c r="AA638" i="15"/>
  <c r="P639" i="15"/>
  <c r="Q639" i="15"/>
  <c r="R639" i="15"/>
  <c r="S639" i="15"/>
  <c r="T639" i="15"/>
  <c r="U639" i="15"/>
  <c r="V639" i="15"/>
  <c r="W639" i="15"/>
  <c r="X639" i="15"/>
  <c r="Y639" i="15"/>
  <c r="Z639" i="15"/>
  <c r="AA639" i="15"/>
  <c r="P640" i="15"/>
  <c r="Q640" i="15"/>
  <c r="R640" i="15"/>
  <c r="S640" i="15"/>
  <c r="T640" i="15"/>
  <c r="U640" i="15"/>
  <c r="V640" i="15"/>
  <c r="W640" i="15"/>
  <c r="X640" i="15"/>
  <c r="Y640" i="15"/>
  <c r="Z640" i="15"/>
  <c r="AA640" i="15"/>
  <c r="P641" i="15"/>
  <c r="Q641" i="15"/>
  <c r="R641" i="15"/>
  <c r="S641" i="15"/>
  <c r="T641" i="15"/>
  <c r="U641" i="15"/>
  <c r="V641" i="15"/>
  <c r="W641" i="15"/>
  <c r="X641" i="15"/>
  <c r="Y641" i="15"/>
  <c r="Z641" i="15"/>
  <c r="AA641" i="15"/>
  <c r="P642" i="15"/>
  <c r="Q642" i="15"/>
  <c r="R642" i="15"/>
  <c r="S642" i="15"/>
  <c r="T642" i="15"/>
  <c r="U642" i="15"/>
  <c r="V642" i="15"/>
  <c r="W642" i="15"/>
  <c r="X642" i="15"/>
  <c r="Y642" i="15"/>
  <c r="Z642" i="15"/>
  <c r="AA642" i="15"/>
  <c r="P643" i="15"/>
  <c r="Q643" i="15"/>
  <c r="R643" i="15"/>
  <c r="S643" i="15"/>
  <c r="T643" i="15"/>
  <c r="U643" i="15"/>
  <c r="V643" i="15"/>
  <c r="W643" i="15"/>
  <c r="X643" i="15"/>
  <c r="Y643" i="15"/>
  <c r="Z643" i="15"/>
  <c r="AA643" i="15"/>
  <c r="P644" i="15"/>
  <c r="Q644" i="15"/>
  <c r="R644" i="15"/>
  <c r="S644" i="15"/>
  <c r="T644" i="15"/>
  <c r="U644" i="15"/>
  <c r="V644" i="15"/>
  <c r="W644" i="15"/>
  <c r="X644" i="15"/>
  <c r="Y644" i="15"/>
  <c r="Z644" i="15"/>
  <c r="AA644" i="15"/>
  <c r="P645" i="15"/>
  <c r="Q645" i="15"/>
  <c r="R645" i="15"/>
  <c r="S645" i="15"/>
  <c r="T645" i="15"/>
  <c r="U645" i="15"/>
  <c r="V645" i="15"/>
  <c r="W645" i="15"/>
  <c r="X645" i="15"/>
  <c r="Y645" i="15"/>
  <c r="Z645" i="15"/>
  <c r="AA645" i="15"/>
  <c r="P647" i="15"/>
  <c r="Q647" i="15"/>
  <c r="R647" i="15"/>
  <c r="S647" i="15"/>
  <c r="T647" i="15"/>
  <c r="U647" i="15"/>
  <c r="V647" i="15"/>
  <c r="W647" i="15"/>
  <c r="X647" i="15"/>
  <c r="Y647" i="15"/>
  <c r="Z647" i="15"/>
  <c r="AA647" i="15"/>
  <c r="P648" i="15"/>
  <c r="Q648" i="15"/>
  <c r="R648" i="15"/>
  <c r="S648" i="15"/>
  <c r="T648" i="15"/>
  <c r="U648" i="15"/>
  <c r="V648" i="15"/>
  <c r="W648" i="15"/>
  <c r="X648" i="15"/>
  <c r="Y648" i="15"/>
  <c r="Z648" i="15"/>
  <c r="AA648" i="15"/>
  <c r="P649" i="15"/>
  <c r="Q649" i="15"/>
  <c r="R649" i="15"/>
  <c r="S649" i="15"/>
  <c r="T649" i="15"/>
  <c r="U649" i="15"/>
  <c r="V649" i="15"/>
  <c r="W649" i="15"/>
  <c r="X649" i="15"/>
  <c r="Y649" i="15"/>
  <c r="Z649" i="15"/>
  <c r="AA649" i="15"/>
  <c r="P650" i="15"/>
  <c r="Q650" i="15"/>
  <c r="R650" i="15"/>
  <c r="S650" i="15"/>
  <c r="T650" i="15"/>
  <c r="U650" i="15"/>
  <c r="V650" i="15"/>
  <c r="W650" i="15"/>
  <c r="X650" i="15"/>
  <c r="Y650" i="15"/>
  <c r="Z650" i="15"/>
  <c r="AA650" i="15"/>
  <c r="P651" i="15"/>
  <c r="Q651" i="15"/>
  <c r="R651" i="15"/>
  <c r="S651" i="15"/>
  <c r="T651" i="15"/>
  <c r="U651" i="15"/>
  <c r="V651" i="15"/>
  <c r="W651" i="15"/>
  <c r="X651" i="15"/>
  <c r="Y651" i="15"/>
  <c r="Z651" i="15"/>
  <c r="AA651" i="15"/>
  <c r="P652" i="15"/>
  <c r="Q652" i="15"/>
  <c r="R652" i="15"/>
  <c r="S652" i="15"/>
  <c r="T652" i="15"/>
  <c r="U652" i="15"/>
  <c r="V652" i="15"/>
  <c r="W652" i="15"/>
  <c r="X652" i="15"/>
  <c r="Y652" i="15"/>
  <c r="Z652" i="15"/>
  <c r="AA652" i="15"/>
  <c r="P653" i="15"/>
  <c r="Q653" i="15"/>
  <c r="R653" i="15"/>
  <c r="S653" i="15"/>
  <c r="T653" i="15"/>
  <c r="U653" i="15"/>
  <c r="V653" i="15"/>
  <c r="W653" i="15"/>
  <c r="X653" i="15"/>
  <c r="Y653" i="15"/>
  <c r="Z653" i="15"/>
  <c r="AA653" i="15"/>
  <c r="P654" i="15"/>
  <c r="Q654" i="15"/>
  <c r="R654" i="15"/>
  <c r="S654" i="15"/>
  <c r="T654" i="15"/>
  <c r="U654" i="15"/>
  <c r="V654" i="15"/>
  <c r="W654" i="15"/>
  <c r="X654" i="15"/>
  <c r="Y654" i="15"/>
  <c r="Z654" i="15"/>
  <c r="AA654" i="15"/>
  <c r="P655" i="15"/>
  <c r="Q655" i="15"/>
  <c r="R655" i="15"/>
  <c r="S655" i="15"/>
  <c r="T655" i="15"/>
  <c r="U655" i="15"/>
  <c r="V655" i="15"/>
  <c r="W655" i="15"/>
  <c r="X655" i="15"/>
  <c r="Y655" i="15"/>
  <c r="Z655" i="15"/>
  <c r="AA655" i="15"/>
  <c r="P656" i="15"/>
  <c r="Q656" i="15"/>
  <c r="R656" i="15"/>
  <c r="S656" i="15"/>
  <c r="T656" i="15"/>
  <c r="U656" i="15"/>
  <c r="V656" i="15"/>
  <c r="W656" i="15"/>
  <c r="X656" i="15"/>
  <c r="Y656" i="15"/>
  <c r="Z656" i="15"/>
  <c r="AA656" i="15"/>
  <c r="P657" i="15"/>
  <c r="Q657" i="15"/>
  <c r="R657" i="15"/>
  <c r="S657" i="15"/>
  <c r="T657" i="15"/>
  <c r="U657" i="15"/>
  <c r="V657" i="15"/>
  <c r="W657" i="15"/>
  <c r="X657" i="15"/>
  <c r="Y657" i="15"/>
  <c r="Z657" i="15"/>
  <c r="AA657" i="15"/>
  <c r="P658" i="15"/>
  <c r="Q658" i="15"/>
  <c r="R658" i="15"/>
  <c r="S658" i="15"/>
  <c r="T658" i="15"/>
  <c r="U658" i="15"/>
  <c r="V658" i="15"/>
  <c r="W658" i="15"/>
  <c r="X658" i="15"/>
  <c r="Y658" i="15"/>
  <c r="Z658" i="15"/>
  <c r="AA658" i="15"/>
  <c r="P659" i="15"/>
  <c r="Q659" i="15"/>
  <c r="R659" i="15"/>
  <c r="S659" i="15"/>
  <c r="T659" i="15"/>
  <c r="U659" i="15"/>
  <c r="V659" i="15"/>
  <c r="W659" i="15"/>
  <c r="X659" i="15"/>
  <c r="Y659" i="15"/>
  <c r="Z659" i="15"/>
  <c r="AA659" i="15"/>
  <c r="P660" i="15"/>
  <c r="Q660" i="15"/>
  <c r="R660" i="15"/>
  <c r="S660" i="15"/>
  <c r="T660" i="15"/>
  <c r="U660" i="15"/>
  <c r="V660" i="15"/>
  <c r="W660" i="15"/>
  <c r="X660" i="15"/>
  <c r="Y660" i="15"/>
  <c r="Z660" i="15"/>
  <c r="AA660" i="15"/>
  <c r="P661" i="15"/>
  <c r="Q661" i="15"/>
  <c r="R661" i="15"/>
  <c r="S661" i="15"/>
  <c r="T661" i="15"/>
  <c r="U661" i="15"/>
  <c r="V661" i="15"/>
  <c r="W661" i="15"/>
  <c r="X661" i="15"/>
  <c r="Y661" i="15"/>
  <c r="Z661" i="15"/>
  <c r="AA661" i="15"/>
  <c r="P662" i="15"/>
  <c r="Q662" i="15"/>
  <c r="R662" i="15"/>
  <c r="S662" i="15"/>
  <c r="T662" i="15"/>
  <c r="U662" i="15"/>
  <c r="V662" i="15"/>
  <c r="W662" i="15"/>
  <c r="X662" i="15"/>
  <c r="Y662" i="15"/>
  <c r="Z662" i="15"/>
  <c r="AA662" i="15"/>
  <c r="P663" i="15"/>
  <c r="Q663" i="15"/>
  <c r="R663" i="15"/>
  <c r="S663" i="15"/>
  <c r="T663" i="15"/>
  <c r="U663" i="15"/>
  <c r="V663" i="15"/>
  <c r="W663" i="15"/>
  <c r="X663" i="15"/>
  <c r="Y663" i="15"/>
  <c r="Z663" i="15"/>
  <c r="AA663" i="15"/>
  <c r="P664" i="15"/>
  <c r="Q664" i="15"/>
  <c r="R664" i="15"/>
  <c r="S664" i="15"/>
  <c r="T664" i="15"/>
  <c r="U664" i="15"/>
  <c r="V664" i="15"/>
  <c r="W664" i="15"/>
  <c r="X664" i="15"/>
  <c r="Y664" i="15"/>
  <c r="Z664" i="15"/>
  <c r="AA664" i="15"/>
  <c r="P665" i="15"/>
  <c r="Q665" i="15"/>
  <c r="R665" i="15"/>
  <c r="S665" i="15"/>
  <c r="T665" i="15"/>
  <c r="U665" i="15"/>
  <c r="V665" i="15"/>
  <c r="W665" i="15"/>
  <c r="X665" i="15"/>
  <c r="Y665" i="15"/>
  <c r="Z665" i="15"/>
  <c r="AA665" i="15"/>
  <c r="P666" i="15"/>
  <c r="Q666" i="15"/>
  <c r="R666" i="15"/>
  <c r="S666" i="15"/>
  <c r="T666" i="15"/>
  <c r="U666" i="15"/>
  <c r="V666" i="15"/>
  <c r="W666" i="15"/>
  <c r="X666" i="15"/>
  <c r="Y666" i="15"/>
  <c r="Z666" i="15"/>
  <c r="AA666" i="15"/>
  <c r="P667" i="15"/>
  <c r="Q667" i="15"/>
  <c r="R667" i="15"/>
  <c r="S667" i="15"/>
  <c r="T667" i="15"/>
  <c r="U667" i="15"/>
  <c r="V667" i="15"/>
  <c r="W667" i="15"/>
  <c r="X667" i="15"/>
  <c r="Y667" i="15"/>
  <c r="Z667" i="15"/>
  <c r="AA667" i="15"/>
  <c r="P668" i="15"/>
  <c r="Q668" i="15"/>
  <c r="R668" i="15"/>
  <c r="S668" i="15"/>
  <c r="T668" i="15"/>
  <c r="U668" i="15"/>
  <c r="V668" i="15"/>
  <c r="W668" i="15"/>
  <c r="X668" i="15"/>
  <c r="Y668" i="15"/>
  <c r="Z668" i="15"/>
  <c r="AA668" i="15"/>
  <c r="P669" i="15"/>
  <c r="Q669" i="15"/>
  <c r="R669" i="15"/>
  <c r="S669" i="15"/>
  <c r="T669" i="15"/>
  <c r="U669" i="15"/>
  <c r="V669" i="15"/>
  <c r="W669" i="15"/>
  <c r="X669" i="15"/>
  <c r="Y669" i="15"/>
  <c r="Z669" i="15"/>
  <c r="AA669" i="15"/>
  <c r="P670" i="15"/>
  <c r="Q670" i="15"/>
  <c r="R670" i="15"/>
  <c r="S670" i="15"/>
  <c r="T670" i="15"/>
  <c r="U670" i="15"/>
  <c r="V670" i="15"/>
  <c r="W670" i="15"/>
  <c r="X670" i="15"/>
  <c r="Y670" i="15"/>
  <c r="Z670" i="15"/>
  <c r="AA670" i="15"/>
  <c r="P671" i="15"/>
  <c r="Q671" i="15"/>
  <c r="R671" i="15"/>
  <c r="S671" i="15"/>
  <c r="T671" i="15"/>
  <c r="U671" i="15"/>
  <c r="V671" i="15"/>
  <c r="W671" i="15"/>
  <c r="X671" i="15"/>
  <c r="Y671" i="15"/>
  <c r="Z671" i="15"/>
  <c r="AA671" i="15"/>
  <c r="P672" i="15"/>
  <c r="Q672" i="15"/>
  <c r="R672" i="15"/>
  <c r="S672" i="15"/>
  <c r="T672" i="15"/>
  <c r="U672" i="15"/>
  <c r="V672" i="15"/>
  <c r="W672" i="15"/>
  <c r="X672" i="15"/>
  <c r="Y672" i="15"/>
  <c r="Z672" i="15"/>
  <c r="AA672" i="15"/>
  <c r="P673" i="15"/>
  <c r="Q673" i="15"/>
  <c r="R673" i="15"/>
  <c r="S673" i="15"/>
  <c r="T673" i="15"/>
  <c r="U673" i="15"/>
  <c r="V673" i="15"/>
  <c r="W673" i="15"/>
  <c r="X673" i="15"/>
  <c r="Y673" i="15"/>
  <c r="Z673" i="15"/>
  <c r="AA673" i="15"/>
  <c r="P674" i="15"/>
  <c r="Q674" i="15"/>
  <c r="R674" i="15"/>
  <c r="S674" i="15"/>
  <c r="T674" i="15"/>
  <c r="U674" i="15"/>
  <c r="V674" i="15"/>
  <c r="W674" i="15"/>
  <c r="X674" i="15"/>
  <c r="Y674" i="15"/>
  <c r="Z674" i="15"/>
  <c r="AA674" i="15"/>
  <c r="P675" i="15"/>
  <c r="Q675" i="15"/>
  <c r="R675" i="15"/>
  <c r="S675" i="15"/>
  <c r="T675" i="15"/>
  <c r="U675" i="15"/>
  <c r="V675" i="15"/>
  <c r="W675" i="15"/>
  <c r="X675" i="15"/>
  <c r="Y675" i="15"/>
  <c r="Z675" i="15"/>
  <c r="AA675" i="15"/>
  <c r="P676" i="15"/>
  <c r="Q676" i="15"/>
  <c r="R676" i="15"/>
  <c r="S676" i="15"/>
  <c r="T676" i="15"/>
  <c r="U676" i="15"/>
  <c r="V676" i="15"/>
  <c r="W676" i="15"/>
  <c r="X676" i="15"/>
  <c r="Y676" i="15"/>
  <c r="Z676" i="15"/>
  <c r="AA676" i="15"/>
  <c r="P677" i="15"/>
  <c r="Q677" i="15"/>
  <c r="R677" i="15"/>
  <c r="S677" i="15"/>
  <c r="T677" i="15"/>
  <c r="U677" i="15"/>
  <c r="V677" i="15"/>
  <c r="W677" i="15"/>
  <c r="X677" i="15"/>
  <c r="Y677" i="15"/>
  <c r="Z677" i="15"/>
  <c r="AA677" i="15"/>
  <c r="P678" i="15"/>
  <c r="Q678" i="15"/>
  <c r="R678" i="15"/>
  <c r="S678" i="15"/>
  <c r="T678" i="15"/>
  <c r="U678" i="15"/>
  <c r="V678" i="15"/>
  <c r="W678" i="15"/>
  <c r="X678" i="15"/>
  <c r="Y678" i="15"/>
  <c r="Z678" i="15"/>
  <c r="AA678" i="15"/>
  <c r="P679" i="15"/>
  <c r="Q679" i="15"/>
  <c r="R679" i="15"/>
  <c r="S679" i="15"/>
  <c r="T679" i="15"/>
  <c r="U679" i="15"/>
  <c r="V679" i="15"/>
  <c r="W679" i="15"/>
  <c r="X679" i="15"/>
  <c r="Y679" i="15"/>
  <c r="Z679" i="15"/>
  <c r="AA679" i="15"/>
  <c r="P680" i="15"/>
  <c r="Q680" i="15"/>
  <c r="R680" i="15"/>
  <c r="S680" i="15"/>
  <c r="T680" i="15"/>
  <c r="U680" i="15"/>
  <c r="V680" i="15"/>
  <c r="W680" i="15"/>
  <c r="X680" i="15"/>
  <c r="Y680" i="15"/>
  <c r="Z680" i="15"/>
  <c r="AA680" i="15"/>
  <c r="P681" i="15"/>
  <c r="Q681" i="15"/>
  <c r="R681" i="15"/>
  <c r="S681" i="15"/>
  <c r="T681" i="15"/>
  <c r="U681" i="15"/>
  <c r="V681" i="15"/>
  <c r="W681" i="15"/>
  <c r="X681" i="15"/>
  <c r="Y681" i="15"/>
  <c r="Z681" i="15"/>
  <c r="AA681" i="15"/>
  <c r="P682" i="15"/>
  <c r="Q682" i="15"/>
  <c r="R682" i="15"/>
  <c r="S682" i="15"/>
  <c r="T682" i="15"/>
  <c r="U682" i="15"/>
  <c r="V682" i="15"/>
  <c r="W682" i="15"/>
  <c r="X682" i="15"/>
  <c r="Y682" i="15"/>
  <c r="Z682" i="15"/>
  <c r="AA682" i="15"/>
  <c r="P683" i="15"/>
  <c r="Q683" i="15"/>
  <c r="R683" i="15"/>
  <c r="S683" i="15"/>
  <c r="T683" i="15"/>
  <c r="U683" i="15"/>
  <c r="V683" i="15"/>
  <c r="W683" i="15"/>
  <c r="X683" i="15"/>
  <c r="Y683" i="15"/>
  <c r="Z683" i="15"/>
  <c r="AA683" i="15"/>
  <c r="P684" i="15"/>
  <c r="Q684" i="15"/>
  <c r="R684" i="15"/>
  <c r="S684" i="15"/>
  <c r="T684" i="15"/>
  <c r="U684" i="15"/>
  <c r="V684" i="15"/>
  <c r="W684" i="15"/>
  <c r="X684" i="15"/>
  <c r="Y684" i="15"/>
  <c r="Z684" i="15"/>
  <c r="AA684" i="15"/>
  <c r="P685" i="15"/>
  <c r="Q685" i="15"/>
  <c r="R685" i="15"/>
  <c r="S685" i="15"/>
  <c r="T685" i="15"/>
  <c r="U685" i="15"/>
  <c r="V685" i="15"/>
  <c r="W685" i="15"/>
  <c r="X685" i="15"/>
  <c r="Y685" i="15"/>
  <c r="Z685" i="15"/>
  <c r="AA685" i="15"/>
  <c r="P686" i="15"/>
  <c r="Q686" i="15"/>
  <c r="R686" i="15"/>
  <c r="S686" i="15"/>
  <c r="T686" i="15"/>
  <c r="U686" i="15"/>
  <c r="V686" i="15"/>
  <c r="W686" i="15"/>
  <c r="X686" i="15"/>
  <c r="Y686" i="15"/>
  <c r="Z686" i="15"/>
  <c r="AA686" i="15"/>
  <c r="P687" i="15"/>
  <c r="Q687" i="15"/>
  <c r="R687" i="15"/>
  <c r="S687" i="15"/>
  <c r="T687" i="15"/>
  <c r="U687" i="15"/>
  <c r="V687" i="15"/>
  <c r="W687" i="15"/>
  <c r="X687" i="15"/>
  <c r="Y687" i="15"/>
  <c r="Z687" i="15"/>
  <c r="AA687" i="15"/>
  <c r="P688" i="15"/>
  <c r="Q688" i="15"/>
  <c r="R688" i="15"/>
  <c r="S688" i="15"/>
  <c r="T688" i="15"/>
  <c r="U688" i="15"/>
  <c r="V688" i="15"/>
  <c r="W688" i="15"/>
  <c r="X688" i="15"/>
  <c r="Y688" i="15"/>
  <c r="Z688" i="15"/>
  <c r="AA688" i="15"/>
  <c r="P689" i="15"/>
  <c r="Q689" i="15"/>
  <c r="R689" i="15"/>
  <c r="S689" i="15"/>
  <c r="T689" i="15"/>
  <c r="U689" i="15"/>
  <c r="V689" i="15"/>
  <c r="W689" i="15"/>
  <c r="X689" i="15"/>
  <c r="Y689" i="15"/>
  <c r="Z689" i="15"/>
  <c r="AA689" i="15"/>
  <c r="P690" i="15"/>
  <c r="Q690" i="15"/>
  <c r="R690" i="15"/>
  <c r="S690" i="15"/>
  <c r="T690" i="15"/>
  <c r="U690" i="15"/>
  <c r="V690" i="15"/>
  <c r="W690" i="15"/>
  <c r="X690" i="15"/>
  <c r="Y690" i="15"/>
  <c r="Z690" i="15"/>
  <c r="AA690" i="15"/>
  <c r="P691" i="15"/>
  <c r="Q691" i="15"/>
  <c r="R691" i="15"/>
  <c r="S691" i="15"/>
  <c r="T691" i="15"/>
  <c r="U691" i="15"/>
  <c r="V691" i="15"/>
  <c r="W691" i="15"/>
  <c r="X691" i="15"/>
  <c r="Y691" i="15"/>
  <c r="Z691" i="15"/>
  <c r="AA691" i="15"/>
  <c r="P692" i="15"/>
  <c r="Q692" i="15"/>
  <c r="R692" i="15"/>
  <c r="S692" i="15"/>
  <c r="T692" i="15"/>
  <c r="U692" i="15"/>
  <c r="V692" i="15"/>
  <c r="W692" i="15"/>
  <c r="X692" i="15"/>
  <c r="Y692" i="15"/>
  <c r="Z692" i="15"/>
  <c r="AA692" i="15"/>
  <c r="P693" i="15"/>
  <c r="Q693" i="15"/>
  <c r="R693" i="15"/>
  <c r="S693" i="15"/>
  <c r="T693" i="15"/>
  <c r="U693" i="15"/>
  <c r="V693" i="15"/>
  <c r="W693" i="15"/>
  <c r="X693" i="15"/>
  <c r="Y693" i="15"/>
  <c r="Z693" i="15"/>
  <c r="AA693" i="15"/>
  <c r="P694" i="15"/>
  <c r="Q694" i="15"/>
  <c r="R694" i="15"/>
  <c r="S694" i="15"/>
  <c r="T694" i="15"/>
  <c r="U694" i="15"/>
  <c r="V694" i="15"/>
  <c r="W694" i="15"/>
  <c r="X694" i="15"/>
  <c r="Y694" i="15"/>
  <c r="Z694" i="15"/>
  <c r="AA694" i="15"/>
  <c r="P695" i="15"/>
  <c r="Q695" i="15"/>
  <c r="R695" i="15"/>
  <c r="S695" i="15"/>
  <c r="T695" i="15"/>
  <c r="U695" i="15"/>
  <c r="V695" i="15"/>
  <c r="W695" i="15"/>
  <c r="X695" i="15"/>
  <c r="Y695" i="15"/>
  <c r="Z695" i="15"/>
  <c r="AA695" i="15"/>
  <c r="P696" i="15"/>
  <c r="Q696" i="15"/>
  <c r="R696" i="15"/>
  <c r="S696" i="15"/>
  <c r="T696" i="15"/>
  <c r="U696" i="15"/>
  <c r="V696" i="15"/>
  <c r="W696" i="15"/>
  <c r="X696" i="15"/>
  <c r="Y696" i="15"/>
  <c r="Z696" i="15"/>
  <c r="AA696" i="15"/>
  <c r="P697" i="15"/>
  <c r="Q697" i="15"/>
  <c r="R697" i="15"/>
  <c r="S697" i="15"/>
  <c r="T697" i="15"/>
  <c r="U697" i="15"/>
  <c r="V697" i="15"/>
  <c r="W697" i="15"/>
  <c r="X697" i="15"/>
  <c r="Y697" i="15"/>
  <c r="Z697" i="15"/>
  <c r="AA697" i="15"/>
  <c r="P698" i="15"/>
  <c r="Q698" i="15"/>
  <c r="R698" i="15"/>
  <c r="S698" i="15"/>
  <c r="T698" i="15"/>
  <c r="U698" i="15"/>
  <c r="V698" i="15"/>
  <c r="W698" i="15"/>
  <c r="X698" i="15"/>
  <c r="Y698" i="15"/>
  <c r="Z698" i="15"/>
  <c r="AA698" i="15"/>
  <c r="P699" i="15"/>
  <c r="Q699" i="15"/>
  <c r="R699" i="15"/>
  <c r="S699" i="15"/>
  <c r="T699" i="15"/>
  <c r="U699" i="15"/>
  <c r="V699" i="15"/>
  <c r="W699" i="15"/>
  <c r="X699" i="15"/>
  <c r="Y699" i="15"/>
  <c r="Z699" i="15"/>
  <c r="AA699" i="15"/>
  <c r="P700" i="15"/>
  <c r="Q700" i="15"/>
  <c r="R700" i="15"/>
  <c r="S700" i="15"/>
  <c r="T700" i="15"/>
  <c r="U700" i="15"/>
  <c r="V700" i="15"/>
  <c r="W700" i="15"/>
  <c r="X700" i="15"/>
  <c r="Y700" i="15"/>
  <c r="Z700" i="15"/>
  <c r="AA700" i="15"/>
  <c r="P701" i="15"/>
  <c r="Q701" i="15"/>
  <c r="R701" i="15"/>
  <c r="S701" i="15"/>
  <c r="T701" i="15"/>
  <c r="U701" i="15"/>
  <c r="V701" i="15"/>
  <c r="W701" i="15"/>
  <c r="X701" i="15"/>
  <c r="Y701" i="15"/>
  <c r="Z701" i="15"/>
  <c r="AA701" i="15"/>
  <c r="P702" i="15"/>
  <c r="Q702" i="15"/>
  <c r="R702" i="15"/>
  <c r="S702" i="15"/>
  <c r="T702" i="15"/>
  <c r="U702" i="15"/>
  <c r="V702" i="15"/>
  <c r="W702" i="15"/>
  <c r="X702" i="15"/>
  <c r="Y702" i="15"/>
  <c r="Z702" i="15"/>
  <c r="AA702" i="15"/>
  <c r="P703" i="15"/>
  <c r="Q703" i="15"/>
  <c r="R703" i="15"/>
  <c r="S703" i="15"/>
  <c r="T703" i="15"/>
  <c r="U703" i="15"/>
  <c r="V703" i="15"/>
  <c r="W703" i="15"/>
  <c r="X703" i="15"/>
  <c r="Y703" i="15"/>
  <c r="Z703" i="15"/>
  <c r="AA703" i="15"/>
  <c r="P704" i="15"/>
  <c r="Q704" i="15"/>
  <c r="R704" i="15"/>
  <c r="S704" i="15"/>
  <c r="T704" i="15"/>
  <c r="U704" i="15"/>
  <c r="V704" i="15"/>
  <c r="W704" i="15"/>
  <c r="X704" i="15"/>
  <c r="Y704" i="15"/>
  <c r="Z704" i="15"/>
  <c r="AA704" i="15"/>
  <c r="P705" i="15"/>
  <c r="Q705" i="15"/>
  <c r="R705" i="15"/>
  <c r="S705" i="15"/>
  <c r="T705" i="15"/>
  <c r="U705" i="15"/>
  <c r="V705" i="15"/>
  <c r="W705" i="15"/>
  <c r="X705" i="15"/>
  <c r="Y705" i="15"/>
  <c r="Z705" i="15"/>
  <c r="AA705" i="15"/>
  <c r="P706" i="15"/>
  <c r="Q706" i="15"/>
  <c r="R706" i="15"/>
  <c r="S706" i="15"/>
  <c r="T706" i="15"/>
  <c r="U706" i="15"/>
  <c r="V706" i="15"/>
  <c r="W706" i="15"/>
  <c r="X706" i="15"/>
  <c r="Y706" i="15"/>
  <c r="Z706" i="15"/>
  <c r="AA706" i="15"/>
  <c r="P707" i="15"/>
  <c r="Q707" i="15"/>
  <c r="R707" i="15"/>
  <c r="S707" i="15"/>
  <c r="T707" i="15"/>
  <c r="U707" i="15"/>
  <c r="V707" i="15"/>
  <c r="W707" i="15"/>
  <c r="X707" i="15"/>
  <c r="Y707" i="15"/>
  <c r="Z707" i="15"/>
  <c r="AA707" i="15"/>
  <c r="P708" i="15"/>
  <c r="Q708" i="15"/>
  <c r="R708" i="15"/>
  <c r="S708" i="15"/>
  <c r="T708" i="15"/>
  <c r="U708" i="15"/>
  <c r="V708" i="15"/>
  <c r="W708" i="15"/>
  <c r="X708" i="15"/>
  <c r="Y708" i="15"/>
  <c r="Z708" i="15"/>
  <c r="AA708" i="15"/>
  <c r="P709" i="15"/>
  <c r="Q709" i="15"/>
  <c r="R709" i="15"/>
  <c r="S709" i="15"/>
  <c r="T709" i="15"/>
  <c r="U709" i="15"/>
  <c r="V709" i="15"/>
  <c r="W709" i="15"/>
  <c r="X709" i="15"/>
  <c r="Y709" i="15"/>
  <c r="Z709" i="15"/>
  <c r="AA709" i="15"/>
  <c r="P710" i="15"/>
  <c r="Q710" i="15"/>
  <c r="R710" i="15"/>
  <c r="S710" i="15"/>
  <c r="T710" i="15"/>
  <c r="U710" i="15"/>
  <c r="V710" i="15"/>
  <c r="W710" i="15"/>
  <c r="X710" i="15"/>
  <c r="Y710" i="15"/>
  <c r="Z710" i="15"/>
  <c r="AA710" i="15"/>
  <c r="P711" i="15"/>
  <c r="Q711" i="15"/>
  <c r="R711" i="15"/>
  <c r="S711" i="15"/>
  <c r="T711" i="15"/>
  <c r="U711" i="15"/>
  <c r="V711" i="15"/>
  <c r="W711" i="15"/>
  <c r="X711" i="15"/>
  <c r="Y711" i="15"/>
  <c r="Z711" i="15"/>
  <c r="AA711" i="15"/>
  <c r="P712" i="15"/>
  <c r="Q712" i="15"/>
  <c r="R712" i="15"/>
  <c r="S712" i="15"/>
  <c r="T712" i="15"/>
  <c r="U712" i="15"/>
  <c r="V712" i="15"/>
  <c r="W712" i="15"/>
  <c r="X712" i="15"/>
  <c r="Y712" i="15"/>
  <c r="Z712" i="15"/>
  <c r="AA712" i="15"/>
  <c r="P713" i="15"/>
  <c r="Q713" i="15"/>
  <c r="R713" i="15"/>
  <c r="S713" i="15"/>
  <c r="T713" i="15"/>
  <c r="U713" i="15"/>
  <c r="V713" i="15"/>
  <c r="W713" i="15"/>
  <c r="X713" i="15"/>
  <c r="Y713" i="15"/>
  <c r="Z713" i="15"/>
  <c r="AA713" i="15"/>
  <c r="P714" i="15"/>
  <c r="Q714" i="15"/>
  <c r="R714" i="15"/>
  <c r="S714" i="15"/>
  <c r="T714" i="15"/>
  <c r="U714" i="15"/>
  <c r="V714" i="15"/>
  <c r="W714" i="15"/>
  <c r="X714" i="15"/>
  <c r="Y714" i="15"/>
  <c r="Z714" i="15"/>
  <c r="AA714" i="15"/>
  <c r="P715" i="15"/>
  <c r="Q715" i="15"/>
  <c r="R715" i="15"/>
  <c r="S715" i="15"/>
  <c r="T715" i="15"/>
  <c r="U715" i="15"/>
  <c r="V715" i="15"/>
  <c r="W715" i="15"/>
  <c r="X715" i="15"/>
  <c r="Y715" i="15"/>
  <c r="Z715" i="15"/>
  <c r="AA715" i="15"/>
  <c r="P716" i="15"/>
  <c r="Q716" i="15"/>
  <c r="R716" i="15"/>
  <c r="S716" i="15"/>
  <c r="T716" i="15"/>
  <c r="U716" i="15"/>
  <c r="V716" i="15"/>
  <c r="W716" i="15"/>
  <c r="X716" i="15"/>
  <c r="Y716" i="15"/>
  <c r="Z716" i="15"/>
  <c r="AA716" i="15"/>
  <c r="P717" i="15"/>
  <c r="Q717" i="15"/>
  <c r="R717" i="15"/>
  <c r="S717" i="15"/>
  <c r="T717" i="15"/>
  <c r="U717" i="15"/>
  <c r="V717" i="15"/>
  <c r="W717" i="15"/>
  <c r="X717" i="15"/>
  <c r="Y717" i="15"/>
  <c r="Z717" i="15"/>
  <c r="AA717" i="15"/>
  <c r="P718" i="15"/>
  <c r="Q718" i="15"/>
  <c r="R718" i="15"/>
  <c r="S718" i="15"/>
  <c r="T718" i="15"/>
  <c r="U718" i="15"/>
  <c r="V718" i="15"/>
  <c r="W718" i="15"/>
  <c r="X718" i="15"/>
  <c r="Y718" i="15"/>
  <c r="Z718" i="15"/>
  <c r="AA718" i="15"/>
  <c r="P719" i="15"/>
  <c r="Q719" i="15"/>
  <c r="R719" i="15"/>
  <c r="S719" i="15"/>
  <c r="T719" i="15"/>
  <c r="U719" i="15"/>
  <c r="V719" i="15"/>
  <c r="W719" i="15"/>
  <c r="X719" i="15"/>
  <c r="Y719" i="15"/>
  <c r="Z719" i="15"/>
  <c r="AA719" i="15"/>
  <c r="P721" i="15"/>
  <c r="Q721" i="15"/>
  <c r="R721" i="15"/>
  <c r="S721" i="15"/>
  <c r="T721" i="15"/>
  <c r="U721" i="15"/>
  <c r="V721" i="15"/>
  <c r="W721" i="15"/>
  <c r="X721" i="15"/>
  <c r="Y721" i="15"/>
  <c r="Z721" i="15"/>
  <c r="AA721" i="15"/>
  <c r="P722" i="15"/>
  <c r="Q722" i="15"/>
  <c r="R722" i="15"/>
  <c r="S722" i="15"/>
  <c r="T722" i="15"/>
  <c r="U722" i="15"/>
  <c r="V722" i="15"/>
  <c r="W722" i="15"/>
  <c r="X722" i="15"/>
  <c r="Y722" i="15"/>
  <c r="Z722" i="15"/>
  <c r="AA722" i="15"/>
  <c r="P723" i="15"/>
  <c r="Q723" i="15"/>
  <c r="R723" i="15"/>
  <c r="S723" i="15"/>
  <c r="T723" i="15"/>
  <c r="U723" i="15"/>
  <c r="V723" i="15"/>
  <c r="W723" i="15"/>
  <c r="X723" i="15"/>
  <c r="Y723" i="15"/>
  <c r="Z723" i="15"/>
  <c r="AA723" i="15"/>
  <c r="P724" i="15"/>
  <c r="Q724" i="15"/>
  <c r="R724" i="15"/>
  <c r="S724" i="15"/>
  <c r="T724" i="15"/>
  <c r="U724" i="15"/>
  <c r="V724" i="15"/>
  <c r="W724" i="15"/>
  <c r="X724" i="15"/>
  <c r="Y724" i="15"/>
  <c r="Z724" i="15"/>
  <c r="AA724" i="15"/>
  <c r="P725" i="15"/>
  <c r="Q725" i="15"/>
  <c r="R725" i="15"/>
  <c r="S725" i="15"/>
  <c r="T725" i="15"/>
  <c r="U725" i="15"/>
  <c r="V725" i="15"/>
  <c r="W725" i="15"/>
  <c r="X725" i="15"/>
  <c r="Y725" i="15"/>
  <c r="Z725" i="15"/>
  <c r="AA725" i="15"/>
  <c r="P726" i="15"/>
  <c r="Q726" i="15"/>
  <c r="R726" i="15"/>
  <c r="S726" i="15"/>
  <c r="T726" i="15"/>
  <c r="U726" i="15"/>
  <c r="V726" i="15"/>
  <c r="W726" i="15"/>
  <c r="X726" i="15"/>
  <c r="Y726" i="15"/>
  <c r="Z726" i="15"/>
  <c r="AA726" i="15"/>
  <c r="P727" i="15"/>
  <c r="Q727" i="15"/>
  <c r="R727" i="15"/>
  <c r="S727" i="15"/>
  <c r="T727" i="15"/>
  <c r="U727" i="15"/>
  <c r="V727" i="15"/>
  <c r="W727" i="15"/>
  <c r="X727" i="15"/>
  <c r="Y727" i="15"/>
  <c r="Z727" i="15"/>
  <c r="AA727" i="15"/>
  <c r="P728" i="15"/>
  <c r="Q728" i="15"/>
  <c r="R728" i="15"/>
  <c r="S728" i="15"/>
  <c r="T728" i="15"/>
  <c r="U728" i="15"/>
  <c r="V728" i="15"/>
  <c r="W728" i="15"/>
  <c r="X728" i="15"/>
  <c r="Y728" i="15"/>
  <c r="Z728" i="15"/>
  <c r="AA728" i="15"/>
  <c r="P729" i="15"/>
  <c r="Q729" i="15"/>
  <c r="R729" i="15"/>
  <c r="S729" i="15"/>
  <c r="T729" i="15"/>
  <c r="U729" i="15"/>
  <c r="V729" i="15"/>
  <c r="W729" i="15"/>
  <c r="X729" i="15"/>
  <c r="Y729" i="15"/>
  <c r="Z729" i="15"/>
  <c r="AA729" i="15"/>
  <c r="P730" i="15"/>
  <c r="Q730" i="15"/>
  <c r="R730" i="15"/>
  <c r="S730" i="15"/>
  <c r="T730" i="15"/>
  <c r="U730" i="15"/>
  <c r="V730" i="15"/>
  <c r="W730" i="15"/>
  <c r="X730" i="15"/>
  <c r="Y730" i="15"/>
  <c r="Z730" i="15"/>
  <c r="AA730" i="15"/>
  <c r="P731" i="15"/>
  <c r="Q731" i="15"/>
  <c r="R731" i="15"/>
  <c r="S731" i="15"/>
  <c r="T731" i="15"/>
  <c r="U731" i="15"/>
  <c r="V731" i="15"/>
  <c r="W731" i="15"/>
  <c r="X731" i="15"/>
  <c r="Y731" i="15"/>
  <c r="Z731" i="15"/>
  <c r="AA731" i="15"/>
  <c r="P732" i="15"/>
  <c r="Q732" i="15"/>
  <c r="R732" i="15"/>
  <c r="S732" i="15"/>
  <c r="T732" i="15"/>
  <c r="U732" i="15"/>
  <c r="V732" i="15"/>
  <c r="W732" i="15"/>
  <c r="X732" i="15"/>
  <c r="Y732" i="15"/>
  <c r="Z732" i="15"/>
  <c r="AA732" i="15"/>
  <c r="P733" i="15"/>
  <c r="Q733" i="15"/>
  <c r="R733" i="15"/>
  <c r="S733" i="15"/>
  <c r="T733" i="15"/>
  <c r="U733" i="15"/>
  <c r="V733" i="15"/>
  <c r="W733" i="15"/>
  <c r="X733" i="15"/>
  <c r="Y733" i="15"/>
  <c r="Z733" i="15"/>
  <c r="AA733" i="15"/>
  <c r="P734" i="15"/>
  <c r="Q734" i="15"/>
  <c r="R734" i="15"/>
  <c r="S734" i="15"/>
  <c r="T734" i="15"/>
  <c r="U734" i="15"/>
  <c r="V734" i="15"/>
  <c r="W734" i="15"/>
  <c r="X734" i="15"/>
  <c r="Y734" i="15"/>
  <c r="Z734" i="15"/>
  <c r="AA734" i="15"/>
  <c r="P735" i="15"/>
  <c r="Q735" i="15"/>
  <c r="R735" i="15"/>
  <c r="S735" i="15"/>
  <c r="T735" i="15"/>
  <c r="U735" i="15"/>
  <c r="V735" i="15"/>
  <c r="W735" i="15"/>
  <c r="X735" i="15"/>
  <c r="Y735" i="15"/>
  <c r="Z735" i="15"/>
  <c r="AA735" i="15"/>
  <c r="P736" i="15"/>
  <c r="Q736" i="15"/>
  <c r="R736" i="15"/>
  <c r="S736" i="15"/>
  <c r="T736" i="15"/>
  <c r="U736" i="15"/>
  <c r="V736" i="15"/>
  <c r="W736" i="15"/>
  <c r="X736" i="15"/>
  <c r="Y736" i="15"/>
  <c r="Z736" i="15"/>
  <c r="AA736" i="15"/>
  <c r="P737" i="15"/>
  <c r="Q737" i="15"/>
  <c r="R737" i="15"/>
  <c r="S737" i="15"/>
  <c r="T737" i="15"/>
  <c r="U737" i="15"/>
  <c r="V737" i="15"/>
  <c r="W737" i="15"/>
  <c r="X737" i="15"/>
  <c r="Y737" i="15"/>
  <c r="Z737" i="15"/>
  <c r="AA737" i="15"/>
  <c r="P738" i="15"/>
  <c r="Q738" i="15"/>
  <c r="R738" i="15"/>
  <c r="S738" i="15"/>
  <c r="T738" i="15"/>
  <c r="U738" i="15"/>
  <c r="V738" i="15"/>
  <c r="W738" i="15"/>
  <c r="X738" i="15"/>
  <c r="Y738" i="15"/>
  <c r="Z738" i="15"/>
  <c r="AA738" i="15"/>
  <c r="P739" i="15"/>
  <c r="Q739" i="15"/>
  <c r="R739" i="15"/>
  <c r="S739" i="15"/>
  <c r="T739" i="15"/>
  <c r="U739" i="15"/>
  <c r="V739" i="15"/>
  <c r="W739" i="15"/>
  <c r="X739" i="15"/>
  <c r="Y739" i="15"/>
  <c r="Z739" i="15"/>
  <c r="AA739" i="15"/>
  <c r="P740" i="15"/>
  <c r="Q740" i="15"/>
  <c r="R740" i="15"/>
  <c r="S740" i="15"/>
  <c r="T740" i="15"/>
  <c r="U740" i="15"/>
  <c r="V740" i="15"/>
  <c r="W740" i="15"/>
  <c r="X740" i="15"/>
  <c r="Y740" i="15"/>
  <c r="Z740" i="15"/>
  <c r="AA740" i="15"/>
  <c r="P741" i="15"/>
  <c r="Q741" i="15"/>
  <c r="R741" i="15"/>
  <c r="S741" i="15"/>
  <c r="T741" i="15"/>
  <c r="U741" i="15"/>
  <c r="V741" i="15"/>
  <c r="W741" i="15"/>
  <c r="X741" i="15"/>
  <c r="Y741" i="15"/>
  <c r="Z741" i="15"/>
  <c r="AA741" i="15"/>
  <c r="P742" i="15"/>
  <c r="Q742" i="15"/>
  <c r="R742" i="15"/>
  <c r="S742" i="15"/>
  <c r="T742" i="15"/>
  <c r="U742" i="15"/>
  <c r="V742" i="15"/>
  <c r="W742" i="15"/>
  <c r="X742" i="15"/>
  <c r="Y742" i="15"/>
  <c r="Z742" i="15"/>
  <c r="AA742" i="15"/>
  <c r="P743" i="15"/>
  <c r="Q743" i="15"/>
  <c r="R743" i="15"/>
  <c r="S743" i="15"/>
  <c r="T743" i="15"/>
  <c r="U743" i="15"/>
  <c r="V743" i="15"/>
  <c r="W743" i="15"/>
  <c r="X743" i="15"/>
  <c r="Y743" i="15"/>
  <c r="Z743" i="15"/>
  <c r="AA743" i="15"/>
  <c r="P744" i="15"/>
  <c r="Q744" i="15"/>
  <c r="R744" i="15"/>
  <c r="S744" i="15"/>
  <c r="T744" i="15"/>
  <c r="U744" i="15"/>
  <c r="V744" i="15"/>
  <c r="W744" i="15"/>
  <c r="X744" i="15"/>
  <c r="Y744" i="15"/>
  <c r="Z744" i="15"/>
  <c r="AA744" i="15"/>
  <c r="P745" i="15"/>
  <c r="Q745" i="15"/>
  <c r="R745" i="15"/>
  <c r="S745" i="15"/>
  <c r="T745" i="15"/>
  <c r="U745" i="15"/>
  <c r="V745" i="15"/>
  <c r="W745" i="15"/>
  <c r="X745" i="15"/>
  <c r="Y745" i="15"/>
  <c r="Z745" i="15"/>
  <c r="AA745" i="15"/>
  <c r="P746" i="15"/>
  <c r="Q746" i="15"/>
  <c r="R746" i="15"/>
  <c r="S746" i="15"/>
  <c r="T746" i="15"/>
  <c r="U746" i="15"/>
  <c r="V746" i="15"/>
  <c r="W746" i="15"/>
  <c r="X746" i="15"/>
  <c r="Y746" i="15"/>
  <c r="Z746" i="15"/>
  <c r="AA746" i="15"/>
  <c r="P747" i="15"/>
  <c r="Q747" i="15"/>
  <c r="R747" i="15"/>
  <c r="S747" i="15"/>
  <c r="T747" i="15"/>
  <c r="U747" i="15"/>
  <c r="V747" i="15"/>
  <c r="W747" i="15"/>
  <c r="X747" i="15"/>
  <c r="Y747" i="15"/>
  <c r="Z747" i="15"/>
  <c r="AA747" i="15"/>
  <c r="P748" i="15"/>
  <c r="Q748" i="15"/>
  <c r="R748" i="15"/>
  <c r="S748" i="15"/>
  <c r="T748" i="15"/>
  <c r="U748" i="15"/>
  <c r="V748" i="15"/>
  <c r="W748" i="15"/>
  <c r="X748" i="15"/>
  <c r="Y748" i="15"/>
  <c r="Z748" i="15"/>
  <c r="AA748" i="15"/>
  <c r="P749" i="15"/>
  <c r="Q749" i="15"/>
  <c r="R749" i="15"/>
  <c r="S749" i="15"/>
  <c r="T749" i="15"/>
  <c r="U749" i="15"/>
  <c r="V749" i="15"/>
  <c r="W749" i="15"/>
  <c r="X749" i="15"/>
  <c r="Y749" i="15"/>
  <c r="Z749" i="15"/>
  <c r="AA749" i="15"/>
  <c r="P750" i="15"/>
  <c r="Q750" i="15"/>
  <c r="R750" i="15"/>
  <c r="S750" i="15"/>
  <c r="T750" i="15"/>
  <c r="U750" i="15"/>
  <c r="V750" i="15"/>
  <c r="W750" i="15"/>
  <c r="X750" i="15"/>
  <c r="Y750" i="15"/>
  <c r="Z750" i="15"/>
  <c r="AA750" i="15"/>
  <c r="P751" i="15"/>
  <c r="Q751" i="15"/>
  <c r="R751" i="15"/>
  <c r="S751" i="15"/>
  <c r="T751" i="15"/>
  <c r="U751" i="15"/>
  <c r="V751" i="15"/>
  <c r="W751" i="15"/>
  <c r="X751" i="15"/>
  <c r="Y751" i="15"/>
  <c r="Z751" i="15"/>
  <c r="AA751" i="15"/>
  <c r="P752" i="15"/>
  <c r="Q752" i="15"/>
  <c r="R752" i="15"/>
  <c r="S752" i="15"/>
  <c r="T752" i="15"/>
  <c r="U752" i="15"/>
  <c r="V752" i="15"/>
  <c r="W752" i="15"/>
  <c r="X752" i="15"/>
  <c r="Y752" i="15"/>
  <c r="Z752" i="15"/>
  <c r="AA752" i="15"/>
  <c r="P753" i="15"/>
  <c r="Q753" i="15"/>
  <c r="R753" i="15"/>
  <c r="S753" i="15"/>
  <c r="T753" i="15"/>
  <c r="U753" i="15"/>
  <c r="V753" i="15"/>
  <c r="W753" i="15"/>
  <c r="X753" i="15"/>
  <c r="Y753" i="15"/>
  <c r="Z753" i="15"/>
  <c r="AA753" i="15"/>
  <c r="P754" i="15"/>
  <c r="Q754" i="15"/>
  <c r="R754" i="15"/>
  <c r="S754" i="15"/>
  <c r="T754" i="15"/>
  <c r="U754" i="15"/>
  <c r="V754" i="15"/>
  <c r="W754" i="15"/>
  <c r="X754" i="15"/>
  <c r="Y754" i="15"/>
  <c r="Z754" i="15"/>
  <c r="AA754" i="15"/>
  <c r="P755" i="15"/>
  <c r="Q755" i="15"/>
  <c r="R755" i="15"/>
  <c r="S755" i="15"/>
  <c r="T755" i="15"/>
  <c r="U755" i="15"/>
  <c r="V755" i="15"/>
  <c r="W755" i="15"/>
  <c r="X755" i="15"/>
  <c r="Y755" i="15"/>
  <c r="Z755" i="15"/>
  <c r="AA755" i="15"/>
  <c r="P756" i="15"/>
  <c r="Q756" i="15"/>
  <c r="R756" i="15"/>
  <c r="S756" i="15"/>
  <c r="T756" i="15"/>
  <c r="U756" i="15"/>
  <c r="V756" i="15"/>
  <c r="W756" i="15"/>
  <c r="X756" i="15"/>
  <c r="Y756" i="15"/>
  <c r="Z756" i="15"/>
  <c r="AA756" i="15"/>
  <c r="P757" i="15"/>
  <c r="Q757" i="15"/>
  <c r="R757" i="15"/>
  <c r="S757" i="15"/>
  <c r="T757" i="15"/>
  <c r="U757" i="15"/>
  <c r="V757" i="15"/>
  <c r="W757" i="15"/>
  <c r="X757" i="15"/>
  <c r="Y757" i="15"/>
  <c r="Z757" i="15"/>
  <c r="AA757" i="15"/>
  <c r="P758" i="15"/>
  <c r="Q758" i="15"/>
  <c r="R758" i="15"/>
  <c r="S758" i="15"/>
  <c r="T758" i="15"/>
  <c r="U758" i="15"/>
  <c r="V758" i="15"/>
  <c r="W758" i="15"/>
  <c r="X758" i="15"/>
  <c r="Y758" i="15"/>
  <c r="Z758" i="15"/>
  <c r="AA758" i="15"/>
  <c r="P759" i="15"/>
  <c r="Q759" i="15"/>
  <c r="R759" i="15"/>
  <c r="S759" i="15"/>
  <c r="T759" i="15"/>
  <c r="U759" i="15"/>
  <c r="V759" i="15"/>
  <c r="W759" i="15"/>
  <c r="X759" i="15"/>
  <c r="Y759" i="15"/>
  <c r="Z759" i="15"/>
  <c r="AA759" i="15"/>
  <c r="P760" i="15"/>
  <c r="Q760" i="15"/>
  <c r="R760" i="15"/>
  <c r="S760" i="15"/>
  <c r="T760" i="15"/>
  <c r="U760" i="15"/>
  <c r="V760" i="15"/>
  <c r="W760" i="15"/>
  <c r="X760" i="15"/>
  <c r="Y760" i="15"/>
  <c r="Z760" i="15"/>
  <c r="AA760" i="15"/>
  <c r="P761" i="15"/>
  <c r="Q761" i="15"/>
  <c r="R761" i="15"/>
  <c r="S761" i="15"/>
  <c r="T761" i="15"/>
  <c r="U761" i="15"/>
  <c r="V761" i="15"/>
  <c r="W761" i="15"/>
  <c r="X761" i="15"/>
  <c r="Y761" i="15"/>
  <c r="Z761" i="15"/>
  <c r="AA761" i="15"/>
  <c r="P762" i="15"/>
  <c r="Q762" i="15"/>
  <c r="R762" i="15"/>
  <c r="S762" i="15"/>
  <c r="T762" i="15"/>
  <c r="U762" i="15"/>
  <c r="V762" i="15"/>
  <c r="W762" i="15"/>
  <c r="X762" i="15"/>
  <c r="Y762" i="15"/>
  <c r="Z762" i="15"/>
  <c r="AA762" i="15"/>
  <c r="P763" i="15"/>
  <c r="Q763" i="15"/>
  <c r="R763" i="15"/>
  <c r="S763" i="15"/>
  <c r="T763" i="15"/>
  <c r="U763" i="15"/>
  <c r="V763" i="15"/>
  <c r="W763" i="15"/>
  <c r="X763" i="15"/>
  <c r="Y763" i="15"/>
  <c r="Z763" i="15"/>
  <c r="AA763" i="15"/>
  <c r="P764" i="15"/>
  <c r="Q764" i="15"/>
  <c r="R764" i="15"/>
  <c r="S764" i="15"/>
  <c r="T764" i="15"/>
  <c r="U764" i="15"/>
  <c r="V764" i="15"/>
  <c r="W764" i="15"/>
  <c r="X764" i="15"/>
  <c r="Y764" i="15"/>
  <c r="Z764" i="15"/>
  <c r="AA764" i="15"/>
  <c r="P765" i="15"/>
  <c r="Q765" i="15"/>
  <c r="R765" i="15"/>
  <c r="S765" i="15"/>
  <c r="T765" i="15"/>
  <c r="U765" i="15"/>
  <c r="V765" i="15"/>
  <c r="W765" i="15"/>
  <c r="X765" i="15"/>
  <c r="Y765" i="15"/>
  <c r="Z765" i="15"/>
  <c r="AA765" i="15"/>
  <c r="P766" i="15"/>
  <c r="Q766" i="15"/>
  <c r="R766" i="15"/>
  <c r="S766" i="15"/>
  <c r="T766" i="15"/>
  <c r="U766" i="15"/>
  <c r="V766" i="15"/>
  <c r="W766" i="15"/>
  <c r="X766" i="15"/>
  <c r="Y766" i="15"/>
  <c r="Z766" i="15"/>
  <c r="AA766" i="15"/>
  <c r="P767" i="15"/>
  <c r="Q767" i="15"/>
  <c r="R767" i="15"/>
  <c r="S767" i="15"/>
  <c r="T767" i="15"/>
  <c r="U767" i="15"/>
  <c r="V767" i="15"/>
  <c r="W767" i="15"/>
  <c r="X767" i="15"/>
  <c r="Y767" i="15"/>
  <c r="Z767" i="15"/>
  <c r="AA767" i="15"/>
  <c r="P768" i="15"/>
  <c r="Q768" i="15"/>
  <c r="R768" i="15"/>
  <c r="S768" i="15"/>
  <c r="T768" i="15"/>
  <c r="U768" i="15"/>
  <c r="V768" i="15"/>
  <c r="W768" i="15"/>
  <c r="X768" i="15"/>
  <c r="Y768" i="15"/>
  <c r="Z768" i="15"/>
  <c r="AA768" i="15"/>
  <c r="P769" i="15"/>
  <c r="Q769" i="15"/>
  <c r="R769" i="15"/>
  <c r="S769" i="15"/>
  <c r="T769" i="15"/>
  <c r="U769" i="15"/>
  <c r="V769" i="15"/>
  <c r="W769" i="15"/>
  <c r="X769" i="15"/>
  <c r="Y769" i="15"/>
  <c r="Z769" i="15"/>
  <c r="AA769" i="15"/>
  <c r="P770" i="15"/>
  <c r="Q770" i="15"/>
  <c r="R770" i="15"/>
  <c r="S770" i="15"/>
  <c r="T770" i="15"/>
  <c r="U770" i="15"/>
  <c r="V770" i="15"/>
  <c r="W770" i="15"/>
  <c r="X770" i="15"/>
  <c r="Y770" i="15"/>
  <c r="Z770" i="15"/>
  <c r="AA770" i="15"/>
  <c r="P771" i="15"/>
  <c r="Q771" i="15"/>
  <c r="R771" i="15"/>
  <c r="S771" i="15"/>
  <c r="T771" i="15"/>
  <c r="U771" i="15"/>
  <c r="V771" i="15"/>
  <c r="W771" i="15"/>
  <c r="X771" i="15"/>
  <c r="Y771" i="15"/>
  <c r="Z771" i="15"/>
  <c r="AA771" i="15"/>
  <c r="P772" i="15"/>
  <c r="Q772" i="15"/>
  <c r="R772" i="15"/>
  <c r="S772" i="15"/>
  <c r="T772" i="15"/>
  <c r="U772" i="15"/>
  <c r="V772" i="15"/>
  <c r="W772" i="15"/>
  <c r="X772" i="15"/>
  <c r="Y772" i="15"/>
  <c r="Z772" i="15"/>
  <c r="AA772" i="15"/>
  <c r="P773" i="15"/>
  <c r="Q773" i="15"/>
  <c r="R773" i="15"/>
  <c r="S773" i="15"/>
  <c r="T773" i="15"/>
  <c r="U773" i="15"/>
  <c r="V773" i="15"/>
  <c r="W773" i="15"/>
  <c r="X773" i="15"/>
  <c r="Y773" i="15"/>
  <c r="Z773" i="15"/>
  <c r="AA773" i="15"/>
  <c r="P774" i="15"/>
  <c r="Q774" i="15"/>
  <c r="R774" i="15"/>
  <c r="S774" i="15"/>
  <c r="T774" i="15"/>
  <c r="U774" i="15"/>
  <c r="V774" i="15"/>
  <c r="W774" i="15"/>
  <c r="X774" i="15"/>
  <c r="Y774" i="15"/>
  <c r="Z774" i="15"/>
  <c r="AA774" i="15"/>
  <c r="P775" i="15"/>
  <c r="Q775" i="15"/>
  <c r="R775" i="15"/>
  <c r="S775" i="15"/>
  <c r="T775" i="15"/>
  <c r="U775" i="15"/>
  <c r="V775" i="15"/>
  <c r="W775" i="15"/>
  <c r="X775" i="15"/>
  <c r="Y775" i="15"/>
  <c r="Z775" i="15"/>
  <c r="AA775" i="15"/>
  <c r="P776" i="15"/>
  <c r="Q776" i="15"/>
  <c r="R776" i="15"/>
  <c r="S776" i="15"/>
  <c r="T776" i="15"/>
  <c r="U776" i="15"/>
  <c r="V776" i="15"/>
  <c r="W776" i="15"/>
  <c r="X776" i="15"/>
  <c r="Y776" i="15"/>
  <c r="Z776" i="15"/>
  <c r="AA776" i="15"/>
  <c r="P777" i="15"/>
  <c r="Q777" i="15"/>
  <c r="R777" i="15"/>
  <c r="S777" i="15"/>
  <c r="T777" i="15"/>
  <c r="U777" i="15"/>
  <c r="V777" i="15"/>
  <c r="W777" i="15"/>
  <c r="X777" i="15"/>
  <c r="Y777" i="15"/>
  <c r="Z777" i="15"/>
  <c r="AA777" i="15"/>
  <c r="P778" i="15"/>
  <c r="Q778" i="15"/>
  <c r="R778" i="15"/>
  <c r="S778" i="15"/>
  <c r="T778" i="15"/>
  <c r="U778" i="15"/>
  <c r="V778" i="15"/>
  <c r="W778" i="15"/>
  <c r="X778" i="15"/>
  <c r="Y778" i="15"/>
  <c r="Z778" i="15"/>
  <c r="AA778" i="15"/>
  <c r="P779" i="15"/>
  <c r="Q779" i="15"/>
  <c r="R779" i="15"/>
  <c r="S779" i="15"/>
  <c r="T779" i="15"/>
  <c r="U779" i="15"/>
  <c r="V779" i="15"/>
  <c r="W779" i="15"/>
  <c r="X779" i="15"/>
  <c r="Y779" i="15"/>
  <c r="Z779" i="15"/>
  <c r="AA779" i="15"/>
  <c r="P780" i="15"/>
  <c r="Q780" i="15"/>
  <c r="R780" i="15"/>
  <c r="S780" i="15"/>
  <c r="T780" i="15"/>
  <c r="U780" i="15"/>
  <c r="V780" i="15"/>
  <c r="W780" i="15"/>
  <c r="X780" i="15"/>
  <c r="Y780" i="15"/>
  <c r="Z780" i="15"/>
  <c r="AA780" i="15"/>
  <c r="P781" i="15"/>
  <c r="Q781" i="15"/>
  <c r="R781" i="15"/>
  <c r="S781" i="15"/>
  <c r="T781" i="15"/>
  <c r="U781" i="15"/>
  <c r="V781" i="15"/>
  <c r="W781" i="15"/>
  <c r="X781" i="15"/>
  <c r="Y781" i="15"/>
  <c r="Z781" i="15"/>
  <c r="AA781" i="15"/>
  <c r="P782" i="15"/>
  <c r="Q782" i="15"/>
  <c r="R782" i="15"/>
  <c r="S782" i="15"/>
  <c r="T782" i="15"/>
  <c r="U782" i="15"/>
  <c r="V782" i="15"/>
  <c r="W782" i="15"/>
  <c r="X782" i="15"/>
  <c r="Y782" i="15"/>
  <c r="Z782" i="15"/>
  <c r="AA782" i="15"/>
  <c r="P783" i="15"/>
  <c r="Q783" i="15"/>
  <c r="R783" i="15"/>
  <c r="S783" i="15"/>
  <c r="T783" i="15"/>
  <c r="U783" i="15"/>
  <c r="V783" i="15"/>
  <c r="W783" i="15"/>
  <c r="X783" i="15"/>
  <c r="Y783" i="15"/>
  <c r="Z783" i="15"/>
  <c r="AA783" i="15"/>
  <c r="P784" i="15"/>
  <c r="Q784" i="15"/>
  <c r="R784" i="15"/>
  <c r="S784" i="15"/>
  <c r="T784" i="15"/>
  <c r="U784" i="15"/>
  <c r="V784" i="15"/>
  <c r="W784" i="15"/>
  <c r="X784" i="15"/>
  <c r="Y784" i="15"/>
  <c r="Z784" i="15"/>
  <c r="AA784" i="15"/>
  <c r="P785" i="15"/>
  <c r="Q785" i="15"/>
  <c r="R785" i="15"/>
  <c r="S785" i="15"/>
  <c r="T785" i="15"/>
  <c r="U785" i="15"/>
  <c r="V785" i="15"/>
  <c r="W785" i="15"/>
  <c r="X785" i="15"/>
  <c r="Y785" i="15"/>
  <c r="Z785" i="15"/>
  <c r="AA785" i="15"/>
  <c r="P786" i="15"/>
  <c r="Q786" i="15"/>
  <c r="R786" i="15"/>
  <c r="S786" i="15"/>
  <c r="T786" i="15"/>
  <c r="U786" i="15"/>
  <c r="V786" i="15"/>
  <c r="W786" i="15"/>
  <c r="X786" i="15"/>
  <c r="Y786" i="15"/>
  <c r="Z786" i="15"/>
  <c r="AA786" i="15"/>
  <c r="P787" i="15"/>
  <c r="Q787" i="15"/>
  <c r="R787" i="15"/>
  <c r="S787" i="15"/>
  <c r="T787" i="15"/>
  <c r="U787" i="15"/>
  <c r="V787" i="15"/>
  <c r="W787" i="15"/>
  <c r="X787" i="15"/>
  <c r="Y787" i="15"/>
  <c r="Z787" i="15"/>
  <c r="AA787" i="15"/>
  <c r="P788" i="15"/>
  <c r="Q788" i="15"/>
  <c r="R788" i="15"/>
  <c r="S788" i="15"/>
  <c r="T788" i="15"/>
  <c r="U788" i="15"/>
  <c r="V788" i="15"/>
  <c r="W788" i="15"/>
  <c r="X788" i="15"/>
  <c r="Y788" i="15"/>
  <c r="Z788" i="15"/>
  <c r="AA788" i="15"/>
  <c r="P789" i="15"/>
  <c r="Q789" i="15"/>
  <c r="R789" i="15"/>
  <c r="S789" i="15"/>
  <c r="T789" i="15"/>
  <c r="U789" i="15"/>
  <c r="V789" i="15"/>
  <c r="W789" i="15"/>
  <c r="X789" i="15"/>
  <c r="Y789" i="15"/>
  <c r="Z789" i="15"/>
  <c r="AA789" i="15"/>
  <c r="P790" i="15"/>
  <c r="Q790" i="15"/>
  <c r="R790" i="15"/>
  <c r="S790" i="15"/>
  <c r="T790" i="15"/>
  <c r="U790" i="15"/>
  <c r="V790" i="15"/>
  <c r="W790" i="15"/>
  <c r="X790" i="15"/>
  <c r="Y790" i="15"/>
  <c r="Z790" i="15"/>
  <c r="AA790" i="15"/>
  <c r="P791" i="15"/>
  <c r="Q791" i="15"/>
  <c r="R791" i="15"/>
  <c r="S791" i="15"/>
  <c r="T791" i="15"/>
  <c r="U791" i="15"/>
  <c r="V791" i="15"/>
  <c r="W791" i="15"/>
  <c r="X791" i="15"/>
  <c r="Y791" i="15"/>
  <c r="Z791" i="15"/>
  <c r="AA791" i="15"/>
  <c r="P792" i="15"/>
  <c r="Q792" i="15"/>
  <c r="R792" i="15"/>
  <c r="S792" i="15"/>
  <c r="T792" i="15"/>
  <c r="U792" i="15"/>
  <c r="V792" i="15"/>
  <c r="W792" i="15"/>
  <c r="X792" i="15"/>
  <c r="Y792" i="15"/>
  <c r="Z792" i="15"/>
  <c r="AA792" i="15"/>
  <c r="P793" i="15"/>
  <c r="Q793" i="15"/>
  <c r="R793" i="15"/>
  <c r="S793" i="15"/>
  <c r="T793" i="15"/>
  <c r="U793" i="15"/>
  <c r="V793" i="15"/>
  <c r="W793" i="15"/>
  <c r="X793" i="15"/>
  <c r="Y793" i="15"/>
  <c r="Z793" i="15"/>
  <c r="AA793" i="15"/>
  <c r="P794" i="15"/>
  <c r="Q794" i="15"/>
  <c r="R794" i="15"/>
  <c r="S794" i="15"/>
  <c r="T794" i="15"/>
  <c r="U794" i="15"/>
  <c r="V794" i="15"/>
  <c r="W794" i="15"/>
  <c r="X794" i="15"/>
  <c r="Y794" i="15"/>
  <c r="Z794" i="15"/>
  <c r="AA794" i="15"/>
  <c r="P795" i="15"/>
  <c r="Q795" i="15"/>
  <c r="R795" i="15"/>
  <c r="S795" i="15"/>
  <c r="T795" i="15"/>
  <c r="U795" i="15"/>
  <c r="V795" i="15"/>
  <c r="W795" i="15"/>
  <c r="X795" i="15"/>
  <c r="Y795" i="15"/>
  <c r="Z795" i="15"/>
  <c r="AA795" i="15"/>
  <c r="P796" i="15"/>
  <c r="Q796" i="15"/>
  <c r="R796" i="15"/>
  <c r="S796" i="15"/>
  <c r="T796" i="15"/>
  <c r="U796" i="15"/>
  <c r="V796" i="15"/>
  <c r="W796" i="15"/>
  <c r="X796" i="15"/>
  <c r="Y796" i="15"/>
  <c r="Z796" i="15"/>
  <c r="AA796" i="15"/>
  <c r="P797" i="15"/>
  <c r="Q797" i="15"/>
  <c r="R797" i="15"/>
  <c r="S797" i="15"/>
  <c r="T797" i="15"/>
  <c r="U797" i="15"/>
  <c r="V797" i="15"/>
  <c r="W797" i="15"/>
  <c r="X797" i="15"/>
  <c r="Y797" i="15"/>
  <c r="Z797" i="15"/>
  <c r="AA797" i="15"/>
  <c r="P798" i="15"/>
  <c r="Q798" i="15"/>
  <c r="R798" i="15"/>
  <c r="S798" i="15"/>
  <c r="T798" i="15"/>
  <c r="U798" i="15"/>
  <c r="V798" i="15"/>
  <c r="W798" i="15"/>
  <c r="X798" i="15"/>
  <c r="Y798" i="15"/>
  <c r="Z798" i="15"/>
  <c r="AA798" i="15"/>
  <c r="P799" i="15"/>
  <c r="Q799" i="15"/>
  <c r="R799" i="15"/>
  <c r="S799" i="15"/>
  <c r="T799" i="15"/>
  <c r="U799" i="15"/>
  <c r="V799" i="15"/>
  <c r="W799" i="15"/>
  <c r="X799" i="15"/>
  <c r="Y799" i="15"/>
  <c r="Z799" i="15"/>
  <c r="AA799" i="15"/>
  <c r="P800" i="15"/>
  <c r="Q800" i="15"/>
  <c r="R800" i="15"/>
  <c r="S800" i="15"/>
  <c r="T800" i="15"/>
  <c r="U800" i="15"/>
  <c r="V800" i="15"/>
  <c r="W800" i="15"/>
  <c r="X800" i="15"/>
  <c r="Y800" i="15"/>
  <c r="Z800" i="15"/>
  <c r="AA800" i="15"/>
  <c r="P801" i="15"/>
  <c r="Q801" i="15"/>
  <c r="R801" i="15"/>
  <c r="S801" i="15"/>
  <c r="T801" i="15"/>
  <c r="U801" i="15"/>
  <c r="V801" i="15"/>
  <c r="W801" i="15"/>
  <c r="X801" i="15"/>
  <c r="Y801" i="15"/>
  <c r="Z801" i="15"/>
  <c r="AA801" i="15"/>
  <c r="P802" i="15"/>
  <c r="Q802" i="15"/>
  <c r="R802" i="15"/>
  <c r="S802" i="15"/>
  <c r="T802" i="15"/>
  <c r="U802" i="15"/>
  <c r="V802" i="15"/>
  <c r="W802" i="15"/>
  <c r="X802" i="15"/>
  <c r="Y802" i="15"/>
  <c r="Z802" i="15"/>
  <c r="AA802" i="15"/>
  <c r="P803" i="15"/>
  <c r="Q803" i="15"/>
  <c r="R803" i="15"/>
  <c r="S803" i="15"/>
  <c r="T803" i="15"/>
  <c r="U803" i="15"/>
  <c r="V803" i="15"/>
  <c r="W803" i="15"/>
  <c r="X803" i="15"/>
  <c r="Y803" i="15"/>
  <c r="Z803" i="15"/>
  <c r="AA803" i="15"/>
  <c r="P804" i="15"/>
  <c r="Q804" i="15"/>
  <c r="R804" i="15"/>
  <c r="S804" i="15"/>
  <c r="T804" i="15"/>
  <c r="U804" i="15"/>
  <c r="V804" i="15"/>
  <c r="W804" i="15"/>
  <c r="X804" i="15"/>
  <c r="Y804" i="15"/>
  <c r="Z804" i="15"/>
  <c r="AA804" i="15"/>
  <c r="P805" i="15"/>
  <c r="Q805" i="15"/>
  <c r="R805" i="15"/>
  <c r="S805" i="15"/>
  <c r="T805" i="15"/>
  <c r="U805" i="15"/>
  <c r="V805" i="15"/>
  <c r="W805" i="15"/>
  <c r="X805" i="15"/>
  <c r="Y805" i="15"/>
  <c r="Z805" i="15"/>
  <c r="AA805" i="15"/>
  <c r="P806" i="15"/>
  <c r="Q806" i="15"/>
  <c r="R806" i="15"/>
  <c r="S806" i="15"/>
  <c r="T806" i="15"/>
  <c r="U806" i="15"/>
  <c r="V806" i="15"/>
  <c r="W806" i="15"/>
  <c r="X806" i="15"/>
  <c r="Y806" i="15"/>
  <c r="Z806" i="15"/>
  <c r="AA806" i="15"/>
  <c r="P807" i="15"/>
  <c r="Q807" i="15"/>
  <c r="R807" i="15"/>
  <c r="S807" i="15"/>
  <c r="T807" i="15"/>
  <c r="U807" i="15"/>
  <c r="V807" i="15"/>
  <c r="W807" i="15"/>
  <c r="X807" i="15"/>
  <c r="Y807" i="15"/>
  <c r="Z807" i="15"/>
  <c r="AA807" i="15"/>
  <c r="P808" i="15"/>
  <c r="Q808" i="15"/>
  <c r="R808" i="15"/>
  <c r="S808" i="15"/>
  <c r="T808" i="15"/>
  <c r="U808" i="15"/>
  <c r="V808" i="15"/>
  <c r="W808" i="15"/>
  <c r="X808" i="15"/>
  <c r="Y808" i="15"/>
  <c r="Z808" i="15"/>
  <c r="AA808" i="15"/>
  <c r="P809" i="15"/>
  <c r="Q809" i="15"/>
  <c r="R809" i="15"/>
  <c r="S809" i="15"/>
  <c r="T809" i="15"/>
  <c r="U809" i="15"/>
  <c r="V809" i="15"/>
  <c r="W809" i="15"/>
  <c r="X809" i="15"/>
  <c r="Y809" i="15"/>
  <c r="Z809" i="15"/>
  <c r="AA809" i="15"/>
  <c r="P810" i="15"/>
  <c r="Q810" i="15"/>
  <c r="R810" i="15"/>
  <c r="S810" i="15"/>
  <c r="T810" i="15"/>
  <c r="U810" i="15"/>
  <c r="V810" i="15"/>
  <c r="W810" i="15"/>
  <c r="X810" i="15"/>
  <c r="Y810" i="15"/>
  <c r="Z810" i="15"/>
  <c r="AA810" i="15"/>
  <c r="P811" i="15"/>
  <c r="Q811" i="15"/>
  <c r="R811" i="15"/>
  <c r="S811" i="15"/>
  <c r="T811" i="15"/>
  <c r="U811" i="15"/>
  <c r="V811" i="15"/>
  <c r="W811" i="15"/>
  <c r="X811" i="15"/>
  <c r="Y811" i="15"/>
  <c r="Z811" i="15"/>
  <c r="AA811" i="15"/>
  <c r="P812" i="15"/>
  <c r="Q812" i="15"/>
  <c r="R812" i="15"/>
  <c r="S812" i="15"/>
  <c r="T812" i="15"/>
  <c r="U812" i="15"/>
  <c r="V812" i="15"/>
  <c r="W812" i="15"/>
  <c r="X812" i="15"/>
  <c r="Y812" i="15"/>
  <c r="Z812" i="15"/>
  <c r="AA812" i="15"/>
  <c r="P813" i="15"/>
  <c r="Q813" i="15"/>
  <c r="R813" i="15"/>
  <c r="S813" i="15"/>
  <c r="T813" i="15"/>
  <c r="U813" i="15"/>
  <c r="V813" i="15"/>
  <c r="W813" i="15"/>
  <c r="X813" i="15"/>
  <c r="Y813" i="15"/>
  <c r="Z813" i="15"/>
  <c r="AA813" i="15"/>
  <c r="P814" i="15"/>
  <c r="Q814" i="15"/>
  <c r="R814" i="15"/>
  <c r="S814" i="15"/>
  <c r="T814" i="15"/>
  <c r="U814" i="15"/>
  <c r="V814" i="15"/>
  <c r="W814" i="15"/>
  <c r="X814" i="15"/>
  <c r="Y814" i="15"/>
  <c r="Z814" i="15"/>
  <c r="AA814" i="15"/>
  <c r="P815" i="15"/>
  <c r="Q815" i="15"/>
  <c r="R815" i="15"/>
  <c r="S815" i="15"/>
  <c r="T815" i="15"/>
  <c r="U815" i="15"/>
  <c r="V815" i="15"/>
  <c r="W815" i="15"/>
  <c r="X815" i="15"/>
  <c r="Y815" i="15"/>
  <c r="Z815" i="15"/>
  <c r="AA815" i="15"/>
  <c r="P816" i="15"/>
  <c r="Q816" i="15"/>
  <c r="R816" i="15"/>
  <c r="S816" i="15"/>
  <c r="T816" i="15"/>
  <c r="U816" i="15"/>
  <c r="V816" i="15"/>
  <c r="W816" i="15"/>
  <c r="X816" i="15"/>
  <c r="Y816" i="15"/>
  <c r="Z816" i="15"/>
  <c r="AA816" i="15"/>
  <c r="P817" i="15"/>
  <c r="Q817" i="15"/>
  <c r="R817" i="15"/>
  <c r="S817" i="15"/>
  <c r="T817" i="15"/>
  <c r="U817" i="15"/>
  <c r="V817" i="15"/>
  <c r="W817" i="15"/>
  <c r="X817" i="15"/>
  <c r="Y817" i="15"/>
  <c r="Z817" i="15"/>
  <c r="AA817" i="15"/>
  <c r="P818" i="15"/>
  <c r="Q818" i="15"/>
  <c r="R818" i="15"/>
  <c r="S818" i="15"/>
  <c r="T818" i="15"/>
  <c r="U818" i="15"/>
  <c r="V818" i="15"/>
  <c r="W818" i="15"/>
  <c r="X818" i="15"/>
  <c r="Y818" i="15"/>
  <c r="Z818" i="15"/>
  <c r="AA818" i="15"/>
  <c r="P819" i="15"/>
  <c r="Q819" i="15"/>
  <c r="R819" i="15"/>
  <c r="S819" i="15"/>
  <c r="T819" i="15"/>
  <c r="U819" i="15"/>
  <c r="V819" i="15"/>
  <c r="W819" i="15"/>
  <c r="X819" i="15"/>
  <c r="Y819" i="15"/>
  <c r="Z819" i="15"/>
  <c r="AA819" i="15"/>
  <c r="P820" i="15"/>
  <c r="Q820" i="15"/>
  <c r="R820" i="15"/>
  <c r="S820" i="15"/>
  <c r="T820" i="15"/>
  <c r="U820" i="15"/>
  <c r="V820" i="15"/>
  <c r="W820" i="15"/>
  <c r="X820" i="15"/>
  <c r="Y820" i="15"/>
  <c r="Z820" i="15"/>
  <c r="AA820" i="15"/>
  <c r="P821" i="15"/>
  <c r="Q821" i="15"/>
  <c r="R821" i="15"/>
  <c r="S821" i="15"/>
  <c r="T821" i="15"/>
  <c r="U821" i="15"/>
  <c r="V821" i="15"/>
  <c r="W821" i="15"/>
  <c r="X821" i="15"/>
  <c r="Y821" i="15"/>
  <c r="Z821" i="15"/>
  <c r="AA821" i="15"/>
  <c r="P822" i="15"/>
  <c r="Q822" i="15"/>
  <c r="R822" i="15"/>
  <c r="S822" i="15"/>
  <c r="T822" i="15"/>
  <c r="U822" i="15"/>
  <c r="V822" i="15"/>
  <c r="W822" i="15"/>
  <c r="X822" i="15"/>
  <c r="Y822" i="15"/>
  <c r="Z822" i="15"/>
  <c r="AA822" i="15"/>
  <c r="P823" i="15"/>
  <c r="Q823" i="15"/>
  <c r="R823" i="15"/>
  <c r="S823" i="15"/>
  <c r="T823" i="15"/>
  <c r="U823" i="15"/>
  <c r="V823" i="15"/>
  <c r="W823" i="15"/>
  <c r="X823" i="15"/>
  <c r="Y823" i="15"/>
  <c r="Z823" i="15"/>
  <c r="AA823" i="15"/>
  <c r="P824" i="15"/>
  <c r="Q824" i="15"/>
  <c r="R824" i="15"/>
  <c r="S824" i="15"/>
  <c r="T824" i="15"/>
  <c r="U824" i="15"/>
  <c r="V824" i="15"/>
  <c r="W824" i="15"/>
  <c r="X824" i="15"/>
  <c r="Y824" i="15"/>
  <c r="Z824" i="15"/>
  <c r="AA824" i="15"/>
  <c r="P825" i="15"/>
  <c r="Q825" i="15"/>
  <c r="R825" i="15"/>
  <c r="S825" i="15"/>
  <c r="T825" i="15"/>
  <c r="U825" i="15"/>
  <c r="V825" i="15"/>
  <c r="W825" i="15"/>
  <c r="X825" i="15"/>
  <c r="Y825" i="15"/>
  <c r="Z825" i="15"/>
  <c r="AA825" i="15"/>
  <c r="P826" i="15"/>
  <c r="Q826" i="15"/>
  <c r="R826" i="15"/>
  <c r="S826" i="15"/>
  <c r="T826" i="15"/>
  <c r="U826" i="15"/>
  <c r="V826" i="15"/>
  <c r="W826" i="15"/>
  <c r="X826" i="15"/>
  <c r="Y826" i="15"/>
  <c r="Z826" i="15"/>
  <c r="AA826" i="15"/>
  <c r="P827" i="15"/>
  <c r="Q827" i="15"/>
  <c r="R827" i="15"/>
  <c r="S827" i="15"/>
  <c r="T827" i="15"/>
  <c r="U827" i="15"/>
  <c r="V827" i="15"/>
  <c r="W827" i="15"/>
  <c r="X827" i="15"/>
  <c r="Y827" i="15"/>
  <c r="Z827" i="15"/>
  <c r="AA827" i="15"/>
  <c r="P828" i="15"/>
  <c r="Q828" i="15"/>
  <c r="R828" i="15"/>
  <c r="S828" i="15"/>
  <c r="T828" i="15"/>
  <c r="U828" i="15"/>
  <c r="V828" i="15"/>
  <c r="W828" i="15"/>
  <c r="X828" i="15"/>
  <c r="Y828" i="15"/>
  <c r="Z828" i="15"/>
  <c r="AA828" i="15"/>
  <c r="P829" i="15"/>
  <c r="Q829" i="15"/>
  <c r="R829" i="15"/>
  <c r="S829" i="15"/>
  <c r="T829" i="15"/>
  <c r="U829" i="15"/>
  <c r="V829" i="15"/>
  <c r="W829" i="15"/>
  <c r="X829" i="15"/>
  <c r="Y829" i="15"/>
  <c r="Z829" i="15"/>
  <c r="AA829" i="15"/>
  <c r="P830" i="15"/>
  <c r="Q830" i="15"/>
  <c r="R830" i="15"/>
  <c r="S830" i="15"/>
  <c r="T830" i="15"/>
  <c r="U830" i="15"/>
  <c r="V830" i="15"/>
  <c r="W830" i="15"/>
  <c r="X830" i="15"/>
  <c r="Y830" i="15"/>
  <c r="Z830" i="15"/>
  <c r="AA830" i="15"/>
  <c r="P831" i="15"/>
  <c r="Q831" i="15"/>
  <c r="R831" i="15"/>
  <c r="S831" i="15"/>
  <c r="T831" i="15"/>
  <c r="U831" i="15"/>
  <c r="V831" i="15"/>
  <c r="W831" i="15"/>
  <c r="X831" i="15"/>
  <c r="Y831" i="15"/>
  <c r="Z831" i="15"/>
  <c r="AA831" i="15"/>
  <c r="P832" i="15"/>
  <c r="Q832" i="15"/>
  <c r="R832" i="15"/>
  <c r="S832" i="15"/>
  <c r="T832" i="15"/>
  <c r="U832" i="15"/>
  <c r="V832" i="15"/>
  <c r="W832" i="15"/>
  <c r="X832" i="15"/>
  <c r="Y832" i="15"/>
  <c r="Z832" i="15"/>
  <c r="AA832" i="15"/>
  <c r="P833" i="15"/>
  <c r="Q833" i="15"/>
  <c r="R833" i="15"/>
  <c r="S833" i="15"/>
  <c r="T833" i="15"/>
  <c r="U833" i="15"/>
  <c r="V833" i="15"/>
  <c r="W833" i="15"/>
  <c r="X833" i="15"/>
  <c r="Y833" i="15"/>
  <c r="Z833" i="15"/>
  <c r="AA833" i="15"/>
  <c r="P834" i="15"/>
  <c r="Q834" i="15"/>
  <c r="R834" i="15"/>
  <c r="S834" i="15"/>
  <c r="T834" i="15"/>
  <c r="U834" i="15"/>
  <c r="V834" i="15"/>
  <c r="W834" i="15"/>
  <c r="X834" i="15"/>
  <c r="Y834" i="15"/>
  <c r="Z834" i="15"/>
  <c r="AA834" i="15"/>
  <c r="P835" i="15"/>
  <c r="Q835" i="15"/>
  <c r="R835" i="15"/>
  <c r="S835" i="15"/>
  <c r="T835" i="15"/>
  <c r="U835" i="15"/>
  <c r="V835" i="15"/>
  <c r="W835" i="15"/>
  <c r="X835" i="15"/>
  <c r="Y835" i="15"/>
  <c r="Z835" i="15"/>
  <c r="AA835" i="15"/>
  <c r="P836" i="15"/>
  <c r="Q836" i="15"/>
  <c r="R836" i="15"/>
  <c r="S836" i="15"/>
  <c r="T836" i="15"/>
  <c r="U836" i="15"/>
  <c r="V836" i="15"/>
  <c r="W836" i="15"/>
  <c r="X836" i="15"/>
  <c r="Y836" i="15"/>
  <c r="Z836" i="15"/>
  <c r="AA836" i="15"/>
  <c r="P837" i="15"/>
  <c r="Q837" i="15"/>
  <c r="R837" i="15"/>
  <c r="S837" i="15"/>
  <c r="T837" i="15"/>
  <c r="U837" i="15"/>
  <c r="V837" i="15"/>
  <c r="W837" i="15"/>
  <c r="X837" i="15"/>
  <c r="Y837" i="15"/>
  <c r="Z837" i="15"/>
  <c r="AA837" i="15"/>
  <c r="P838" i="15"/>
  <c r="Q838" i="15"/>
  <c r="R838" i="15"/>
  <c r="S838" i="15"/>
  <c r="T838" i="15"/>
  <c r="U838" i="15"/>
  <c r="V838" i="15"/>
  <c r="W838" i="15"/>
  <c r="X838" i="15"/>
  <c r="Y838" i="15"/>
  <c r="Z838" i="15"/>
  <c r="AA838" i="15"/>
  <c r="P839" i="15"/>
  <c r="Q839" i="15"/>
  <c r="R839" i="15"/>
  <c r="S839" i="15"/>
  <c r="T839" i="15"/>
  <c r="U839" i="15"/>
  <c r="V839" i="15"/>
  <c r="W839" i="15"/>
  <c r="X839" i="15"/>
  <c r="Y839" i="15"/>
  <c r="Z839" i="15"/>
  <c r="AA839" i="15"/>
  <c r="P840" i="15"/>
  <c r="Q840" i="15"/>
  <c r="R840" i="15"/>
  <c r="S840" i="15"/>
  <c r="T840" i="15"/>
  <c r="U840" i="15"/>
  <c r="V840" i="15"/>
  <c r="W840" i="15"/>
  <c r="X840" i="15"/>
  <c r="Y840" i="15"/>
  <c r="Z840" i="15"/>
  <c r="AA840" i="15"/>
  <c r="P841" i="15"/>
  <c r="Q841" i="15"/>
  <c r="R841" i="15"/>
  <c r="S841" i="15"/>
  <c r="T841" i="15"/>
  <c r="U841" i="15"/>
  <c r="V841" i="15"/>
  <c r="W841" i="15"/>
  <c r="X841" i="15"/>
  <c r="Y841" i="15"/>
  <c r="Z841" i="15"/>
  <c r="AA841" i="15"/>
  <c r="P842" i="15"/>
  <c r="Q842" i="15"/>
  <c r="R842" i="15"/>
  <c r="S842" i="15"/>
  <c r="T842" i="15"/>
  <c r="U842" i="15"/>
  <c r="V842" i="15"/>
  <c r="W842" i="15"/>
  <c r="X842" i="15"/>
  <c r="Y842" i="15"/>
  <c r="Z842" i="15"/>
  <c r="AA842" i="15"/>
  <c r="P843" i="15"/>
  <c r="Q843" i="15"/>
  <c r="R843" i="15"/>
  <c r="S843" i="15"/>
  <c r="T843" i="15"/>
  <c r="U843" i="15"/>
  <c r="V843" i="15"/>
  <c r="W843" i="15"/>
  <c r="X843" i="15"/>
  <c r="Y843" i="15"/>
  <c r="Z843" i="15"/>
  <c r="AA843" i="15"/>
  <c r="P844" i="15"/>
  <c r="Q844" i="15"/>
  <c r="R844" i="15"/>
  <c r="S844" i="15"/>
  <c r="T844" i="15"/>
  <c r="U844" i="15"/>
  <c r="V844" i="15"/>
  <c r="W844" i="15"/>
  <c r="X844" i="15"/>
  <c r="Y844" i="15"/>
  <c r="Z844" i="15"/>
  <c r="AA844" i="15"/>
  <c r="P845" i="15"/>
  <c r="Q845" i="15"/>
  <c r="R845" i="15"/>
  <c r="S845" i="15"/>
  <c r="T845" i="15"/>
  <c r="U845" i="15"/>
  <c r="V845" i="15"/>
  <c r="W845" i="15"/>
  <c r="X845" i="15"/>
  <c r="Y845" i="15"/>
  <c r="Z845" i="15"/>
  <c r="AA845" i="15"/>
  <c r="P846" i="15"/>
  <c r="Q846" i="15"/>
  <c r="R846" i="15"/>
  <c r="S846" i="15"/>
  <c r="T846" i="15"/>
  <c r="U846" i="15"/>
  <c r="V846" i="15"/>
  <c r="W846" i="15"/>
  <c r="X846" i="15"/>
  <c r="Y846" i="15"/>
  <c r="Z846" i="15"/>
  <c r="AA846" i="15"/>
  <c r="P847" i="15"/>
  <c r="Q847" i="15"/>
  <c r="R847" i="15"/>
  <c r="S847" i="15"/>
  <c r="T847" i="15"/>
  <c r="U847" i="15"/>
  <c r="V847" i="15"/>
  <c r="W847" i="15"/>
  <c r="X847" i="15"/>
  <c r="Y847" i="15"/>
  <c r="Z847" i="15"/>
  <c r="AA847" i="15"/>
  <c r="P848" i="15"/>
  <c r="Q848" i="15"/>
  <c r="R848" i="15"/>
  <c r="S848" i="15"/>
  <c r="T848" i="15"/>
  <c r="U848" i="15"/>
  <c r="V848" i="15"/>
  <c r="W848" i="15"/>
  <c r="X848" i="15"/>
  <c r="Y848" i="15"/>
  <c r="Z848" i="15"/>
  <c r="AA848" i="15"/>
  <c r="P849" i="15"/>
  <c r="Q849" i="15"/>
  <c r="R849" i="15"/>
  <c r="S849" i="15"/>
  <c r="T849" i="15"/>
  <c r="U849" i="15"/>
  <c r="V849" i="15"/>
  <c r="W849" i="15"/>
  <c r="X849" i="15"/>
  <c r="Y849" i="15"/>
  <c r="Z849" i="15"/>
  <c r="AA849" i="15"/>
  <c r="P850" i="15"/>
  <c r="Q850" i="15"/>
  <c r="R850" i="15"/>
  <c r="S850" i="15"/>
  <c r="T850" i="15"/>
  <c r="U850" i="15"/>
  <c r="V850" i="15"/>
  <c r="W850" i="15"/>
  <c r="X850" i="15"/>
  <c r="Y850" i="15"/>
  <c r="Z850" i="15"/>
  <c r="AA850" i="15"/>
  <c r="P851" i="15"/>
  <c r="Q851" i="15"/>
  <c r="R851" i="15"/>
  <c r="S851" i="15"/>
  <c r="T851" i="15"/>
  <c r="U851" i="15"/>
  <c r="V851" i="15"/>
  <c r="W851" i="15"/>
  <c r="X851" i="15"/>
  <c r="Y851" i="15"/>
  <c r="Z851" i="15"/>
  <c r="AA851" i="15"/>
  <c r="P852" i="15"/>
  <c r="Q852" i="15"/>
  <c r="R852" i="15"/>
  <c r="S852" i="15"/>
  <c r="T852" i="15"/>
  <c r="U852" i="15"/>
  <c r="V852" i="15"/>
  <c r="W852" i="15"/>
  <c r="X852" i="15"/>
  <c r="Y852" i="15"/>
  <c r="Z852" i="15"/>
  <c r="AA852" i="15"/>
  <c r="P853" i="15"/>
  <c r="Q853" i="15"/>
  <c r="R853" i="15"/>
  <c r="S853" i="15"/>
  <c r="T853" i="15"/>
  <c r="U853" i="15"/>
  <c r="V853" i="15"/>
  <c r="W853" i="15"/>
  <c r="X853" i="15"/>
  <c r="Y853" i="15"/>
  <c r="Z853" i="15"/>
  <c r="AA853" i="15"/>
  <c r="P854" i="15"/>
  <c r="Q854" i="15"/>
  <c r="R854" i="15"/>
  <c r="S854" i="15"/>
  <c r="T854" i="15"/>
  <c r="U854" i="15"/>
  <c r="V854" i="15"/>
  <c r="W854" i="15"/>
  <c r="X854" i="15"/>
  <c r="Y854" i="15"/>
  <c r="Z854" i="15"/>
  <c r="AA854" i="15"/>
  <c r="P855" i="15"/>
  <c r="Q855" i="15"/>
  <c r="R855" i="15"/>
  <c r="S855" i="15"/>
  <c r="T855" i="15"/>
  <c r="U855" i="15"/>
  <c r="V855" i="15"/>
  <c r="W855" i="15"/>
  <c r="X855" i="15"/>
  <c r="Y855" i="15"/>
  <c r="Z855" i="15"/>
  <c r="AA855" i="15"/>
  <c r="P856" i="15"/>
  <c r="Q856" i="15"/>
  <c r="R856" i="15"/>
  <c r="S856" i="15"/>
  <c r="T856" i="15"/>
  <c r="U856" i="15"/>
  <c r="V856" i="15"/>
  <c r="W856" i="15"/>
  <c r="X856" i="15"/>
  <c r="Y856" i="15"/>
  <c r="Z856" i="15"/>
  <c r="AA856" i="15"/>
  <c r="P857" i="15"/>
  <c r="Q857" i="15"/>
  <c r="R857" i="15"/>
  <c r="S857" i="15"/>
  <c r="T857" i="15"/>
  <c r="U857" i="15"/>
  <c r="V857" i="15"/>
  <c r="W857" i="15"/>
  <c r="X857" i="15"/>
  <c r="Y857" i="15"/>
  <c r="Z857" i="15"/>
  <c r="AA857" i="15"/>
  <c r="P858" i="15"/>
  <c r="Q858" i="15"/>
  <c r="R858" i="15"/>
  <c r="S858" i="15"/>
  <c r="T858" i="15"/>
  <c r="U858" i="15"/>
  <c r="V858" i="15"/>
  <c r="W858" i="15"/>
  <c r="X858" i="15"/>
  <c r="Y858" i="15"/>
  <c r="Z858" i="15"/>
  <c r="AA858" i="15"/>
  <c r="P859" i="15"/>
  <c r="Q859" i="15"/>
  <c r="R859" i="15"/>
  <c r="S859" i="15"/>
  <c r="T859" i="15"/>
  <c r="U859" i="15"/>
  <c r="V859" i="15"/>
  <c r="W859" i="15"/>
  <c r="X859" i="15"/>
  <c r="Y859" i="15"/>
  <c r="Z859" i="15"/>
  <c r="AA859" i="15"/>
  <c r="P860" i="15"/>
  <c r="Q860" i="15"/>
  <c r="R860" i="15"/>
  <c r="S860" i="15"/>
  <c r="T860" i="15"/>
  <c r="U860" i="15"/>
  <c r="V860" i="15"/>
  <c r="W860" i="15"/>
  <c r="X860" i="15"/>
  <c r="Y860" i="15"/>
  <c r="Z860" i="15"/>
  <c r="AA860" i="15"/>
  <c r="P861" i="15"/>
  <c r="Q861" i="15"/>
  <c r="R861" i="15"/>
  <c r="S861" i="15"/>
  <c r="T861" i="15"/>
  <c r="U861" i="15"/>
  <c r="V861" i="15"/>
  <c r="W861" i="15"/>
  <c r="X861" i="15"/>
  <c r="Y861" i="15"/>
  <c r="Z861" i="15"/>
  <c r="AA861" i="15"/>
  <c r="P862" i="15"/>
  <c r="Q862" i="15"/>
  <c r="R862" i="15"/>
  <c r="S862" i="15"/>
  <c r="T862" i="15"/>
  <c r="U862" i="15"/>
  <c r="V862" i="15"/>
  <c r="W862" i="15"/>
  <c r="X862" i="15"/>
  <c r="Y862" i="15"/>
  <c r="Z862" i="15"/>
  <c r="AA862" i="15"/>
  <c r="P863" i="15"/>
  <c r="Q863" i="15"/>
  <c r="R863" i="15"/>
  <c r="S863" i="15"/>
  <c r="T863" i="15"/>
  <c r="U863" i="15"/>
  <c r="V863" i="15"/>
  <c r="W863" i="15"/>
  <c r="X863" i="15"/>
  <c r="Y863" i="15"/>
  <c r="Z863" i="15"/>
  <c r="AA863" i="15"/>
  <c r="P864" i="15"/>
  <c r="Q864" i="15"/>
  <c r="R864" i="15"/>
  <c r="S864" i="15"/>
  <c r="T864" i="15"/>
  <c r="U864" i="15"/>
  <c r="V864" i="15"/>
  <c r="W864" i="15"/>
  <c r="X864" i="15"/>
  <c r="Y864" i="15"/>
  <c r="Z864" i="15"/>
  <c r="AA864" i="15"/>
  <c r="P865" i="15"/>
  <c r="Q865" i="15"/>
  <c r="R865" i="15"/>
  <c r="S865" i="15"/>
  <c r="T865" i="15"/>
  <c r="U865" i="15"/>
  <c r="V865" i="15"/>
  <c r="W865" i="15"/>
  <c r="X865" i="15"/>
  <c r="Y865" i="15"/>
  <c r="Z865" i="15"/>
  <c r="AA865" i="15"/>
  <c r="P866" i="15"/>
  <c r="Q866" i="15"/>
  <c r="R866" i="15"/>
  <c r="S866" i="15"/>
  <c r="T866" i="15"/>
  <c r="U866" i="15"/>
  <c r="V866" i="15"/>
  <c r="W866" i="15"/>
  <c r="X866" i="15"/>
  <c r="Y866" i="15"/>
  <c r="Z866" i="15"/>
  <c r="AA866" i="15"/>
  <c r="P867" i="15"/>
  <c r="Q867" i="15"/>
  <c r="R867" i="15"/>
  <c r="S867" i="15"/>
  <c r="T867" i="15"/>
  <c r="U867" i="15"/>
  <c r="V867" i="15"/>
  <c r="W867" i="15"/>
  <c r="X867" i="15"/>
  <c r="Y867" i="15"/>
  <c r="Z867" i="15"/>
  <c r="AA867" i="15"/>
  <c r="P868" i="15"/>
  <c r="Q868" i="15"/>
  <c r="R868" i="15"/>
  <c r="S868" i="15"/>
  <c r="T868" i="15"/>
  <c r="U868" i="15"/>
  <c r="V868" i="15"/>
  <c r="W868" i="15"/>
  <c r="X868" i="15"/>
  <c r="Y868" i="15"/>
  <c r="Z868" i="15"/>
  <c r="AA868" i="15"/>
  <c r="P869" i="15"/>
  <c r="Q869" i="15"/>
  <c r="R869" i="15"/>
  <c r="S869" i="15"/>
  <c r="T869" i="15"/>
  <c r="U869" i="15"/>
  <c r="V869" i="15"/>
  <c r="W869" i="15"/>
  <c r="X869" i="15"/>
  <c r="Y869" i="15"/>
  <c r="Z869" i="15"/>
  <c r="AA869" i="15"/>
  <c r="P870" i="15"/>
  <c r="Q870" i="15"/>
  <c r="R870" i="15"/>
  <c r="S870" i="15"/>
  <c r="T870" i="15"/>
  <c r="U870" i="15"/>
  <c r="V870" i="15"/>
  <c r="W870" i="15"/>
  <c r="X870" i="15"/>
  <c r="Y870" i="15"/>
  <c r="Z870" i="15"/>
  <c r="AA870" i="15"/>
  <c r="P871" i="15"/>
  <c r="Q871" i="15"/>
  <c r="R871" i="15"/>
  <c r="S871" i="15"/>
  <c r="T871" i="15"/>
  <c r="U871" i="15"/>
  <c r="V871" i="15"/>
  <c r="W871" i="15"/>
  <c r="X871" i="15"/>
  <c r="Y871" i="15"/>
  <c r="Z871" i="15"/>
  <c r="AA871" i="15"/>
  <c r="P872" i="15"/>
  <c r="Q872" i="15"/>
  <c r="R872" i="15"/>
  <c r="S872" i="15"/>
  <c r="T872" i="15"/>
  <c r="U872" i="15"/>
  <c r="V872" i="15"/>
  <c r="W872" i="15"/>
  <c r="X872" i="15"/>
  <c r="Y872" i="15"/>
  <c r="Z872" i="15"/>
  <c r="AA872" i="15"/>
  <c r="P873" i="15"/>
  <c r="Q873" i="15"/>
  <c r="R873" i="15"/>
  <c r="S873" i="15"/>
  <c r="T873" i="15"/>
  <c r="U873" i="15"/>
  <c r="V873" i="15"/>
  <c r="W873" i="15"/>
  <c r="X873" i="15"/>
  <c r="Y873" i="15"/>
  <c r="Z873" i="15"/>
  <c r="AA873" i="15"/>
  <c r="P874" i="15"/>
  <c r="Q874" i="15"/>
  <c r="R874" i="15"/>
  <c r="S874" i="15"/>
  <c r="T874" i="15"/>
  <c r="U874" i="15"/>
  <c r="V874" i="15"/>
  <c r="W874" i="15"/>
  <c r="X874" i="15"/>
  <c r="Y874" i="15"/>
  <c r="Z874" i="15"/>
  <c r="AA874" i="15"/>
  <c r="P875" i="15"/>
  <c r="Q875" i="15"/>
  <c r="R875" i="15"/>
  <c r="S875" i="15"/>
  <c r="T875" i="15"/>
  <c r="U875" i="15"/>
  <c r="V875" i="15"/>
  <c r="W875" i="15"/>
  <c r="X875" i="15"/>
  <c r="Y875" i="15"/>
  <c r="Z875" i="15"/>
  <c r="AA875" i="15"/>
  <c r="P876" i="15"/>
  <c r="Q876" i="15"/>
  <c r="R876" i="15"/>
  <c r="S876" i="15"/>
  <c r="T876" i="15"/>
  <c r="U876" i="15"/>
  <c r="V876" i="15"/>
  <c r="W876" i="15"/>
  <c r="X876" i="15"/>
  <c r="Y876" i="15"/>
  <c r="Z876" i="15"/>
  <c r="AA876" i="15"/>
  <c r="P877" i="15"/>
  <c r="Q877" i="15"/>
  <c r="R877" i="15"/>
  <c r="S877" i="15"/>
  <c r="T877" i="15"/>
  <c r="U877" i="15"/>
  <c r="V877" i="15"/>
  <c r="W877" i="15"/>
  <c r="X877" i="15"/>
  <c r="Y877" i="15"/>
  <c r="Z877" i="15"/>
  <c r="AA877" i="15"/>
  <c r="P878" i="15"/>
  <c r="Q878" i="15"/>
  <c r="R878" i="15"/>
  <c r="S878" i="15"/>
  <c r="T878" i="15"/>
  <c r="U878" i="15"/>
  <c r="V878" i="15"/>
  <c r="W878" i="15"/>
  <c r="X878" i="15"/>
  <c r="Y878" i="15"/>
  <c r="Z878" i="15"/>
  <c r="AA878" i="15"/>
  <c r="P879" i="15"/>
  <c r="Q879" i="15"/>
  <c r="R879" i="15"/>
  <c r="S879" i="15"/>
  <c r="T879" i="15"/>
  <c r="U879" i="15"/>
  <c r="V879" i="15"/>
  <c r="W879" i="15"/>
  <c r="X879" i="15"/>
  <c r="Y879" i="15"/>
  <c r="Z879" i="15"/>
  <c r="AA879" i="15"/>
  <c r="P880" i="15"/>
  <c r="Q880" i="15"/>
  <c r="R880" i="15"/>
  <c r="S880" i="15"/>
  <c r="T880" i="15"/>
  <c r="U880" i="15"/>
  <c r="V880" i="15"/>
  <c r="W880" i="15"/>
  <c r="X880" i="15"/>
  <c r="Y880" i="15"/>
  <c r="Z880" i="15"/>
  <c r="AA880" i="15"/>
  <c r="P881" i="15"/>
  <c r="Q881" i="15"/>
  <c r="R881" i="15"/>
  <c r="S881" i="15"/>
  <c r="T881" i="15"/>
  <c r="U881" i="15"/>
  <c r="V881" i="15"/>
  <c r="W881" i="15"/>
  <c r="X881" i="15"/>
  <c r="Y881" i="15"/>
  <c r="Z881" i="15"/>
  <c r="AA881" i="15"/>
  <c r="P882" i="15"/>
  <c r="Q882" i="15"/>
  <c r="R882" i="15"/>
  <c r="S882" i="15"/>
  <c r="T882" i="15"/>
  <c r="U882" i="15"/>
  <c r="V882" i="15"/>
  <c r="W882" i="15"/>
  <c r="X882" i="15"/>
  <c r="Y882" i="15"/>
  <c r="Z882" i="15"/>
  <c r="AA882" i="15"/>
  <c r="P883" i="15"/>
  <c r="Q883" i="15"/>
  <c r="R883" i="15"/>
  <c r="S883" i="15"/>
  <c r="T883" i="15"/>
  <c r="U883" i="15"/>
  <c r="V883" i="15"/>
  <c r="W883" i="15"/>
  <c r="X883" i="15"/>
  <c r="Y883" i="15"/>
  <c r="Z883" i="15"/>
  <c r="AA883" i="15"/>
  <c r="P884" i="15"/>
  <c r="Q884" i="15"/>
  <c r="R884" i="15"/>
  <c r="S884" i="15"/>
  <c r="T884" i="15"/>
  <c r="U884" i="15"/>
  <c r="V884" i="15"/>
  <c r="W884" i="15"/>
  <c r="X884" i="15"/>
  <c r="Y884" i="15"/>
  <c r="Z884" i="15"/>
  <c r="AA884" i="15"/>
  <c r="P885" i="15"/>
  <c r="Q885" i="15"/>
  <c r="R885" i="15"/>
  <c r="S885" i="15"/>
  <c r="T885" i="15"/>
  <c r="U885" i="15"/>
  <c r="V885" i="15"/>
  <c r="W885" i="15"/>
  <c r="X885" i="15"/>
  <c r="Y885" i="15"/>
  <c r="Z885" i="15"/>
  <c r="AA885" i="15"/>
  <c r="P886" i="15"/>
  <c r="Q886" i="15"/>
  <c r="R886" i="15"/>
  <c r="S886" i="15"/>
  <c r="T886" i="15"/>
  <c r="U886" i="15"/>
  <c r="V886" i="15"/>
  <c r="W886" i="15"/>
  <c r="X886" i="15"/>
  <c r="Y886" i="15"/>
  <c r="Z886" i="15"/>
  <c r="AA886" i="15"/>
  <c r="P887" i="15"/>
  <c r="Q887" i="15"/>
  <c r="R887" i="15"/>
  <c r="S887" i="15"/>
  <c r="T887" i="15"/>
  <c r="U887" i="15"/>
  <c r="V887" i="15"/>
  <c r="W887" i="15"/>
  <c r="X887" i="15"/>
  <c r="Y887" i="15"/>
  <c r="Z887" i="15"/>
  <c r="AA887" i="15"/>
  <c r="P888" i="15"/>
  <c r="Q888" i="15"/>
  <c r="R888" i="15"/>
  <c r="S888" i="15"/>
  <c r="T888" i="15"/>
  <c r="U888" i="15"/>
  <c r="V888" i="15"/>
  <c r="W888" i="15"/>
  <c r="X888" i="15"/>
  <c r="Y888" i="15"/>
  <c r="Z888" i="15"/>
  <c r="AA888" i="15"/>
  <c r="P889" i="15"/>
  <c r="Q889" i="15"/>
  <c r="R889" i="15"/>
  <c r="S889" i="15"/>
  <c r="T889" i="15"/>
  <c r="U889" i="15"/>
  <c r="V889" i="15"/>
  <c r="W889" i="15"/>
  <c r="X889" i="15"/>
  <c r="Y889" i="15"/>
  <c r="Z889" i="15"/>
  <c r="AA889" i="15"/>
  <c r="P890" i="15"/>
  <c r="Q890" i="15"/>
  <c r="R890" i="15"/>
  <c r="S890" i="15"/>
  <c r="T890" i="15"/>
  <c r="U890" i="15"/>
  <c r="V890" i="15"/>
  <c r="W890" i="15"/>
  <c r="X890" i="15"/>
  <c r="Y890" i="15"/>
  <c r="Z890" i="15"/>
  <c r="AA890" i="15"/>
  <c r="P891" i="15"/>
  <c r="Q891" i="15"/>
  <c r="R891" i="15"/>
  <c r="S891" i="15"/>
  <c r="T891" i="15"/>
  <c r="U891" i="15"/>
  <c r="V891" i="15"/>
  <c r="W891" i="15"/>
  <c r="X891" i="15"/>
  <c r="Y891" i="15"/>
  <c r="Z891" i="15"/>
  <c r="AA891" i="15"/>
  <c r="P892" i="15"/>
  <c r="Q892" i="15"/>
  <c r="R892" i="15"/>
  <c r="S892" i="15"/>
  <c r="T892" i="15"/>
  <c r="U892" i="15"/>
  <c r="V892" i="15"/>
  <c r="W892" i="15"/>
  <c r="X892" i="15"/>
  <c r="Y892" i="15"/>
  <c r="Z892" i="15"/>
  <c r="AA892" i="15"/>
  <c r="P893" i="15"/>
  <c r="Q893" i="15"/>
  <c r="R893" i="15"/>
  <c r="S893" i="15"/>
  <c r="T893" i="15"/>
  <c r="U893" i="15"/>
  <c r="V893" i="15"/>
  <c r="W893" i="15"/>
  <c r="X893" i="15"/>
  <c r="Y893" i="15"/>
  <c r="Z893" i="15"/>
  <c r="AA893" i="15"/>
  <c r="P894" i="15"/>
  <c r="Q894" i="15"/>
  <c r="R894" i="15"/>
  <c r="S894" i="15"/>
  <c r="T894" i="15"/>
  <c r="U894" i="15"/>
  <c r="V894" i="15"/>
  <c r="W894" i="15"/>
  <c r="X894" i="15"/>
  <c r="Y894" i="15"/>
  <c r="Z894" i="15"/>
  <c r="AA894" i="15"/>
  <c r="P895" i="15"/>
  <c r="Q895" i="15"/>
  <c r="R895" i="15"/>
  <c r="S895" i="15"/>
  <c r="T895" i="15"/>
  <c r="U895" i="15"/>
  <c r="V895" i="15"/>
  <c r="W895" i="15"/>
  <c r="X895" i="15"/>
  <c r="Y895" i="15"/>
  <c r="Z895" i="15"/>
  <c r="AA895" i="15"/>
  <c r="P896" i="15"/>
  <c r="Q896" i="15"/>
  <c r="R896" i="15"/>
  <c r="S896" i="15"/>
  <c r="T896" i="15"/>
  <c r="U896" i="15"/>
  <c r="V896" i="15"/>
  <c r="W896" i="15"/>
  <c r="X896" i="15"/>
  <c r="Y896" i="15"/>
  <c r="Z896" i="15"/>
  <c r="AA896" i="15"/>
  <c r="P897" i="15"/>
  <c r="Q897" i="15"/>
  <c r="R897" i="15"/>
  <c r="S897" i="15"/>
  <c r="T897" i="15"/>
  <c r="U897" i="15"/>
  <c r="V897" i="15"/>
  <c r="W897" i="15"/>
  <c r="X897" i="15"/>
  <c r="Y897" i="15"/>
  <c r="Z897" i="15"/>
  <c r="AA897" i="15"/>
  <c r="P898" i="15"/>
  <c r="Q898" i="15"/>
  <c r="R898" i="15"/>
  <c r="S898" i="15"/>
  <c r="T898" i="15"/>
  <c r="U898" i="15"/>
  <c r="V898" i="15"/>
  <c r="W898" i="15"/>
  <c r="X898" i="15"/>
  <c r="Y898" i="15"/>
  <c r="Z898" i="15"/>
  <c r="AA898" i="15"/>
  <c r="P899" i="15"/>
  <c r="Q899" i="15"/>
  <c r="R899" i="15"/>
  <c r="S899" i="15"/>
  <c r="T899" i="15"/>
  <c r="U899" i="15"/>
  <c r="V899" i="15"/>
  <c r="W899" i="15"/>
  <c r="X899" i="15"/>
  <c r="Y899" i="15"/>
  <c r="Z899" i="15"/>
  <c r="AA899" i="15"/>
  <c r="P900" i="15"/>
  <c r="Q900" i="15"/>
  <c r="R900" i="15"/>
  <c r="S900" i="15"/>
  <c r="T900" i="15"/>
  <c r="U900" i="15"/>
  <c r="V900" i="15"/>
  <c r="W900" i="15"/>
  <c r="X900" i="15"/>
  <c r="Y900" i="15"/>
  <c r="Z900" i="15"/>
  <c r="AA900" i="15"/>
  <c r="P901" i="15"/>
  <c r="Q901" i="15"/>
  <c r="R901" i="15"/>
  <c r="S901" i="15"/>
  <c r="T901" i="15"/>
  <c r="U901" i="15"/>
  <c r="V901" i="15"/>
  <c r="W901" i="15"/>
  <c r="X901" i="15"/>
  <c r="Y901" i="15"/>
  <c r="Z901" i="15"/>
  <c r="AA901" i="15"/>
  <c r="P902" i="15"/>
  <c r="Q902" i="15"/>
  <c r="R902" i="15"/>
  <c r="S902" i="15"/>
  <c r="T902" i="15"/>
  <c r="U902" i="15"/>
  <c r="V902" i="15"/>
  <c r="W902" i="15"/>
  <c r="X902" i="15"/>
  <c r="Y902" i="15"/>
  <c r="Z902" i="15"/>
  <c r="AA902" i="15"/>
  <c r="P903" i="15"/>
  <c r="Q903" i="15"/>
  <c r="R903" i="15"/>
  <c r="S903" i="15"/>
  <c r="T903" i="15"/>
  <c r="U903" i="15"/>
  <c r="V903" i="15"/>
  <c r="W903" i="15"/>
  <c r="X903" i="15"/>
  <c r="Y903" i="15"/>
  <c r="Z903" i="15"/>
  <c r="AA903" i="15"/>
  <c r="P904" i="15"/>
  <c r="Q904" i="15"/>
  <c r="R904" i="15"/>
  <c r="S904" i="15"/>
  <c r="T904" i="15"/>
  <c r="U904" i="15"/>
  <c r="V904" i="15"/>
  <c r="W904" i="15"/>
  <c r="X904" i="15"/>
  <c r="Y904" i="15"/>
  <c r="Z904" i="15"/>
  <c r="AA904" i="15"/>
  <c r="P905" i="15"/>
  <c r="Q905" i="15"/>
  <c r="R905" i="15"/>
  <c r="S905" i="15"/>
  <c r="T905" i="15"/>
  <c r="U905" i="15"/>
  <c r="V905" i="15"/>
  <c r="W905" i="15"/>
  <c r="X905" i="15"/>
  <c r="Y905" i="15"/>
  <c r="Z905" i="15"/>
  <c r="AA905" i="15"/>
  <c r="P906" i="15"/>
  <c r="Q906" i="15"/>
  <c r="R906" i="15"/>
  <c r="S906" i="15"/>
  <c r="T906" i="15"/>
  <c r="U906" i="15"/>
  <c r="V906" i="15"/>
  <c r="W906" i="15"/>
  <c r="X906" i="15"/>
  <c r="Y906" i="15"/>
  <c r="Z906" i="15"/>
  <c r="AA906" i="15"/>
  <c r="P907" i="15"/>
  <c r="Q907" i="15"/>
  <c r="R907" i="15"/>
  <c r="S907" i="15"/>
  <c r="T907" i="15"/>
  <c r="U907" i="15"/>
  <c r="V907" i="15"/>
  <c r="W907" i="15"/>
  <c r="X907" i="15"/>
  <c r="Y907" i="15"/>
  <c r="Z907" i="15"/>
  <c r="AA907" i="15"/>
  <c r="P908" i="15"/>
  <c r="Q908" i="15"/>
  <c r="R908" i="15"/>
  <c r="S908" i="15"/>
  <c r="T908" i="15"/>
  <c r="U908" i="15"/>
  <c r="V908" i="15"/>
  <c r="W908" i="15"/>
  <c r="X908" i="15"/>
  <c r="Y908" i="15"/>
  <c r="Z908" i="15"/>
  <c r="AA908" i="15"/>
  <c r="P909" i="15"/>
  <c r="Q909" i="15"/>
  <c r="R909" i="15"/>
  <c r="S909" i="15"/>
  <c r="T909" i="15"/>
  <c r="U909" i="15"/>
  <c r="V909" i="15"/>
  <c r="W909" i="15"/>
  <c r="X909" i="15"/>
  <c r="Y909" i="15"/>
  <c r="Z909" i="15"/>
  <c r="AA909" i="15"/>
  <c r="P910" i="15"/>
  <c r="Q910" i="15"/>
  <c r="R910" i="15"/>
  <c r="S910" i="15"/>
  <c r="T910" i="15"/>
  <c r="U910" i="15"/>
  <c r="V910" i="15"/>
  <c r="W910" i="15"/>
  <c r="X910" i="15"/>
  <c r="Y910" i="15"/>
  <c r="Z910" i="15"/>
  <c r="AA910" i="15"/>
  <c r="P911" i="15"/>
  <c r="Q911" i="15"/>
  <c r="R911" i="15"/>
  <c r="S911" i="15"/>
  <c r="T911" i="15"/>
  <c r="U911" i="15"/>
  <c r="V911" i="15"/>
  <c r="W911" i="15"/>
  <c r="X911" i="15"/>
  <c r="Y911" i="15"/>
  <c r="Z911" i="15"/>
  <c r="AA911" i="15"/>
  <c r="P912" i="15"/>
  <c r="Q912" i="15"/>
  <c r="R912" i="15"/>
  <c r="S912" i="15"/>
  <c r="T912" i="15"/>
  <c r="U912" i="15"/>
  <c r="V912" i="15"/>
  <c r="W912" i="15"/>
  <c r="X912" i="15"/>
  <c r="Y912" i="15"/>
  <c r="Z912" i="15"/>
  <c r="AA912" i="15"/>
  <c r="P913" i="15"/>
  <c r="Q913" i="15"/>
  <c r="R913" i="15"/>
  <c r="S913" i="15"/>
  <c r="T913" i="15"/>
  <c r="U913" i="15"/>
  <c r="V913" i="15"/>
  <c r="W913" i="15"/>
  <c r="X913" i="15"/>
  <c r="Y913" i="15"/>
  <c r="Z913" i="15"/>
  <c r="AA913" i="15"/>
  <c r="P914" i="15"/>
  <c r="Q914" i="15"/>
  <c r="R914" i="15"/>
  <c r="S914" i="15"/>
  <c r="T914" i="15"/>
  <c r="U914" i="15"/>
  <c r="V914" i="15"/>
  <c r="W914" i="15"/>
  <c r="X914" i="15"/>
  <c r="Y914" i="15"/>
  <c r="Z914" i="15"/>
  <c r="AA914" i="15"/>
  <c r="P915" i="15"/>
  <c r="Q915" i="15"/>
  <c r="R915" i="15"/>
  <c r="S915" i="15"/>
  <c r="T915" i="15"/>
  <c r="U915" i="15"/>
  <c r="V915" i="15"/>
  <c r="W915" i="15"/>
  <c r="X915" i="15"/>
  <c r="Y915" i="15"/>
  <c r="Z915" i="15"/>
  <c r="AA915" i="15"/>
  <c r="P916" i="15"/>
  <c r="Q916" i="15"/>
  <c r="R916" i="15"/>
  <c r="S916" i="15"/>
  <c r="T916" i="15"/>
  <c r="U916" i="15"/>
  <c r="V916" i="15"/>
  <c r="W916" i="15"/>
  <c r="X916" i="15"/>
  <c r="Y916" i="15"/>
  <c r="Z916" i="15"/>
  <c r="AA916" i="15"/>
  <c r="P917" i="15"/>
  <c r="Q917" i="15"/>
  <c r="R917" i="15"/>
  <c r="S917" i="15"/>
  <c r="T917" i="15"/>
  <c r="U917" i="15"/>
  <c r="V917" i="15"/>
  <c r="W917" i="15"/>
  <c r="X917" i="15"/>
  <c r="Y917" i="15"/>
  <c r="Z917" i="15"/>
  <c r="AA917" i="15"/>
  <c r="P918" i="15"/>
  <c r="Q918" i="15"/>
  <c r="R918" i="15"/>
  <c r="S918" i="15"/>
  <c r="T918" i="15"/>
  <c r="U918" i="15"/>
  <c r="V918" i="15"/>
  <c r="W918" i="15"/>
  <c r="X918" i="15"/>
  <c r="Y918" i="15"/>
  <c r="Z918" i="15"/>
  <c r="AA918" i="15"/>
  <c r="P919" i="15"/>
  <c r="Q919" i="15"/>
  <c r="R919" i="15"/>
  <c r="S919" i="15"/>
  <c r="T919" i="15"/>
  <c r="U919" i="15"/>
  <c r="V919" i="15"/>
  <c r="W919" i="15"/>
  <c r="X919" i="15"/>
  <c r="Y919" i="15"/>
  <c r="Z919" i="15"/>
  <c r="AA919" i="15"/>
  <c r="P920" i="15"/>
  <c r="Q920" i="15"/>
  <c r="R920" i="15"/>
  <c r="S920" i="15"/>
  <c r="T920" i="15"/>
  <c r="U920" i="15"/>
  <c r="V920" i="15"/>
  <c r="W920" i="15"/>
  <c r="X920" i="15"/>
  <c r="Y920" i="15"/>
  <c r="Z920" i="15"/>
  <c r="AA920" i="15"/>
  <c r="P921" i="15"/>
  <c r="Q921" i="15"/>
  <c r="R921" i="15"/>
  <c r="S921" i="15"/>
  <c r="T921" i="15"/>
  <c r="U921" i="15"/>
  <c r="V921" i="15"/>
  <c r="W921" i="15"/>
  <c r="X921" i="15"/>
  <c r="Y921" i="15"/>
  <c r="Z921" i="15"/>
  <c r="AA921" i="15"/>
  <c r="P922" i="15"/>
  <c r="Q922" i="15"/>
  <c r="R922" i="15"/>
  <c r="S922" i="15"/>
  <c r="T922" i="15"/>
  <c r="U922" i="15"/>
  <c r="V922" i="15"/>
  <c r="W922" i="15"/>
  <c r="X922" i="15"/>
  <c r="Y922" i="15"/>
  <c r="Z922" i="15"/>
  <c r="AA922" i="15"/>
  <c r="P923" i="15"/>
  <c r="Q923" i="15"/>
  <c r="R923" i="15"/>
  <c r="S923" i="15"/>
  <c r="T923" i="15"/>
  <c r="U923" i="15"/>
  <c r="V923" i="15"/>
  <c r="W923" i="15"/>
  <c r="X923" i="15"/>
  <c r="Y923" i="15"/>
  <c r="Z923" i="15"/>
  <c r="AA923" i="15"/>
  <c r="P924" i="15"/>
  <c r="Q924" i="15"/>
  <c r="R924" i="15"/>
  <c r="S924" i="15"/>
  <c r="T924" i="15"/>
  <c r="U924" i="15"/>
  <c r="V924" i="15"/>
  <c r="W924" i="15"/>
  <c r="X924" i="15"/>
  <c r="Y924" i="15"/>
  <c r="Z924" i="15"/>
  <c r="AA924" i="15"/>
  <c r="P925" i="15"/>
  <c r="Q925" i="15"/>
  <c r="R925" i="15"/>
  <c r="S925" i="15"/>
  <c r="T925" i="15"/>
  <c r="U925" i="15"/>
  <c r="V925" i="15"/>
  <c r="W925" i="15"/>
  <c r="X925" i="15"/>
  <c r="Y925" i="15"/>
  <c r="Z925" i="15"/>
  <c r="AA925" i="15"/>
  <c r="P926" i="15"/>
  <c r="Q926" i="15"/>
  <c r="R926" i="15"/>
  <c r="S926" i="15"/>
  <c r="T926" i="15"/>
  <c r="U926" i="15"/>
  <c r="V926" i="15"/>
  <c r="W926" i="15"/>
  <c r="X926" i="15"/>
  <c r="Y926" i="15"/>
  <c r="Z926" i="15"/>
  <c r="AA926" i="15"/>
  <c r="P927" i="15"/>
  <c r="Q927" i="15"/>
  <c r="R927" i="15"/>
  <c r="S927" i="15"/>
  <c r="T927" i="15"/>
  <c r="U927" i="15"/>
  <c r="V927" i="15"/>
  <c r="W927" i="15"/>
  <c r="X927" i="15"/>
  <c r="Y927" i="15"/>
  <c r="Z927" i="15"/>
  <c r="AA927" i="15"/>
  <c r="P928" i="15"/>
  <c r="Q928" i="15"/>
  <c r="R928" i="15"/>
  <c r="S928" i="15"/>
  <c r="T928" i="15"/>
  <c r="U928" i="15"/>
  <c r="V928" i="15"/>
  <c r="W928" i="15"/>
  <c r="X928" i="15"/>
  <c r="Y928" i="15"/>
  <c r="Z928" i="15"/>
  <c r="AA928" i="15"/>
  <c r="P929" i="15"/>
  <c r="Q929" i="15"/>
  <c r="R929" i="15"/>
  <c r="S929" i="15"/>
  <c r="T929" i="15"/>
  <c r="U929" i="15"/>
  <c r="V929" i="15"/>
  <c r="W929" i="15"/>
  <c r="X929" i="15"/>
  <c r="Y929" i="15"/>
  <c r="Z929" i="15"/>
  <c r="AA929" i="15"/>
  <c r="P930" i="15"/>
  <c r="Q930" i="15"/>
  <c r="R930" i="15"/>
  <c r="S930" i="15"/>
  <c r="T930" i="15"/>
  <c r="U930" i="15"/>
  <c r="V930" i="15"/>
  <c r="W930" i="15"/>
  <c r="X930" i="15"/>
  <c r="Y930" i="15"/>
  <c r="Z930" i="15"/>
  <c r="AA930" i="15"/>
  <c r="P931" i="15"/>
  <c r="Q931" i="15"/>
  <c r="R931" i="15"/>
  <c r="S931" i="15"/>
  <c r="T931" i="15"/>
  <c r="U931" i="15"/>
  <c r="V931" i="15"/>
  <c r="W931" i="15"/>
  <c r="X931" i="15"/>
  <c r="Y931" i="15"/>
  <c r="Z931" i="15"/>
  <c r="AA931" i="15"/>
  <c r="P932" i="15"/>
  <c r="Q932" i="15"/>
  <c r="R932" i="15"/>
  <c r="S932" i="15"/>
  <c r="T932" i="15"/>
  <c r="U932" i="15"/>
  <c r="V932" i="15"/>
  <c r="W932" i="15"/>
  <c r="X932" i="15"/>
  <c r="Y932" i="15"/>
  <c r="Z932" i="15"/>
  <c r="AA932" i="15"/>
  <c r="P933" i="15"/>
  <c r="Q933" i="15"/>
  <c r="R933" i="15"/>
  <c r="S933" i="15"/>
  <c r="T933" i="15"/>
  <c r="U933" i="15"/>
  <c r="V933" i="15"/>
  <c r="W933" i="15"/>
  <c r="X933" i="15"/>
  <c r="Y933" i="15"/>
  <c r="Z933" i="15"/>
  <c r="AA933" i="15"/>
  <c r="P934" i="15"/>
  <c r="Q934" i="15"/>
  <c r="R934" i="15"/>
  <c r="S934" i="15"/>
  <c r="T934" i="15"/>
  <c r="U934" i="15"/>
  <c r="V934" i="15"/>
  <c r="W934" i="15"/>
  <c r="X934" i="15"/>
  <c r="Y934" i="15"/>
  <c r="Z934" i="15"/>
  <c r="AA934" i="15"/>
  <c r="P935" i="15"/>
  <c r="Q935" i="15"/>
  <c r="R935" i="15"/>
  <c r="S935" i="15"/>
  <c r="T935" i="15"/>
  <c r="U935" i="15"/>
  <c r="V935" i="15"/>
  <c r="W935" i="15"/>
  <c r="X935" i="15"/>
  <c r="Y935" i="15"/>
  <c r="Z935" i="15"/>
  <c r="AA935" i="15"/>
  <c r="P936" i="15"/>
  <c r="Q936" i="15"/>
  <c r="R936" i="15"/>
  <c r="S936" i="15"/>
  <c r="T936" i="15"/>
  <c r="U936" i="15"/>
  <c r="V936" i="15"/>
  <c r="W936" i="15"/>
  <c r="X936" i="15"/>
  <c r="Y936" i="15"/>
  <c r="Z936" i="15"/>
  <c r="AA936" i="15"/>
  <c r="P937" i="15"/>
  <c r="Q937" i="15"/>
  <c r="R937" i="15"/>
  <c r="S937" i="15"/>
  <c r="T937" i="15"/>
  <c r="U937" i="15"/>
  <c r="V937" i="15"/>
  <c r="W937" i="15"/>
  <c r="X937" i="15"/>
  <c r="Y937" i="15"/>
  <c r="Z937" i="15"/>
  <c r="AA937" i="15"/>
  <c r="P938" i="15"/>
  <c r="Q938" i="15"/>
  <c r="R938" i="15"/>
  <c r="S938" i="15"/>
  <c r="T938" i="15"/>
  <c r="U938" i="15"/>
  <c r="V938" i="15"/>
  <c r="W938" i="15"/>
  <c r="X938" i="15"/>
  <c r="Y938" i="15"/>
  <c r="Z938" i="15"/>
  <c r="AA938" i="15"/>
  <c r="P939" i="15"/>
  <c r="Q939" i="15"/>
  <c r="R939" i="15"/>
  <c r="S939" i="15"/>
  <c r="T939" i="15"/>
  <c r="U939" i="15"/>
  <c r="V939" i="15"/>
  <c r="W939" i="15"/>
  <c r="X939" i="15"/>
  <c r="Y939" i="15"/>
  <c r="Z939" i="15"/>
  <c r="AA939" i="15"/>
  <c r="P940" i="15"/>
  <c r="Q940" i="15"/>
  <c r="R940" i="15"/>
  <c r="S940" i="15"/>
  <c r="T940" i="15"/>
  <c r="U940" i="15"/>
  <c r="V940" i="15"/>
  <c r="W940" i="15"/>
  <c r="X940" i="15"/>
  <c r="Y940" i="15"/>
  <c r="Z940" i="15"/>
  <c r="AA940" i="15"/>
  <c r="P941" i="15"/>
  <c r="Q941" i="15"/>
  <c r="R941" i="15"/>
  <c r="S941" i="15"/>
  <c r="T941" i="15"/>
  <c r="U941" i="15"/>
  <c r="V941" i="15"/>
  <c r="W941" i="15"/>
  <c r="X941" i="15"/>
  <c r="Y941" i="15"/>
  <c r="Z941" i="15"/>
  <c r="AA941" i="15"/>
  <c r="P942" i="15"/>
  <c r="Q942" i="15"/>
  <c r="R942" i="15"/>
  <c r="S942" i="15"/>
  <c r="T942" i="15"/>
  <c r="U942" i="15"/>
  <c r="V942" i="15"/>
  <c r="W942" i="15"/>
  <c r="X942" i="15"/>
  <c r="Y942" i="15"/>
  <c r="Z942" i="15"/>
  <c r="AA942" i="15"/>
  <c r="P943" i="15"/>
  <c r="Q943" i="15"/>
  <c r="R943" i="15"/>
  <c r="S943" i="15"/>
  <c r="T943" i="15"/>
  <c r="U943" i="15"/>
  <c r="V943" i="15"/>
  <c r="W943" i="15"/>
  <c r="X943" i="15"/>
  <c r="Y943" i="15"/>
  <c r="Z943" i="15"/>
  <c r="AA943" i="15"/>
  <c r="P944" i="15"/>
  <c r="Q944" i="15"/>
  <c r="R944" i="15"/>
  <c r="S944" i="15"/>
  <c r="T944" i="15"/>
  <c r="U944" i="15"/>
  <c r="V944" i="15"/>
  <c r="W944" i="15"/>
  <c r="X944" i="15"/>
  <c r="Y944" i="15"/>
  <c r="Z944" i="15"/>
  <c r="AA944" i="15"/>
  <c r="P945" i="15"/>
  <c r="Q945" i="15"/>
  <c r="R945" i="15"/>
  <c r="S945" i="15"/>
  <c r="T945" i="15"/>
  <c r="U945" i="15"/>
  <c r="V945" i="15"/>
  <c r="W945" i="15"/>
  <c r="X945" i="15"/>
  <c r="Y945" i="15"/>
  <c r="Z945" i="15"/>
  <c r="AA945" i="15"/>
  <c r="P946" i="15"/>
  <c r="Q946" i="15"/>
  <c r="R946" i="15"/>
  <c r="S946" i="15"/>
  <c r="T946" i="15"/>
  <c r="U946" i="15"/>
  <c r="V946" i="15"/>
  <c r="W946" i="15"/>
  <c r="X946" i="15"/>
  <c r="Y946" i="15"/>
  <c r="Z946" i="15"/>
  <c r="AA946" i="15"/>
  <c r="P947" i="15"/>
  <c r="Q947" i="15"/>
  <c r="R947" i="15"/>
  <c r="S947" i="15"/>
  <c r="T947" i="15"/>
  <c r="U947" i="15"/>
  <c r="V947" i="15"/>
  <c r="W947" i="15"/>
  <c r="X947" i="15"/>
  <c r="Y947" i="15"/>
  <c r="Z947" i="15"/>
  <c r="AA947" i="15"/>
  <c r="P948" i="15"/>
  <c r="Q948" i="15"/>
  <c r="R948" i="15"/>
  <c r="S948" i="15"/>
  <c r="T948" i="15"/>
  <c r="U948" i="15"/>
  <c r="V948" i="15"/>
  <c r="W948" i="15"/>
  <c r="X948" i="15"/>
  <c r="Y948" i="15"/>
  <c r="Z948" i="15"/>
  <c r="AA948" i="15"/>
  <c r="P949" i="15"/>
  <c r="Q949" i="15"/>
  <c r="R949" i="15"/>
  <c r="S949" i="15"/>
  <c r="T949" i="15"/>
  <c r="U949" i="15"/>
  <c r="V949" i="15"/>
  <c r="W949" i="15"/>
  <c r="X949" i="15"/>
  <c r="Y949" i="15"/>
  <c r="Z949" i="15"/>
  <c r="AA949" i="15"/>
  <c r="P950" i="15"/>
  <c r="Q950" i="15"/>
  <c r="R950" i="15"/>
  <c r="S950" i="15"/>
  <c r="T950" i="15"/>
  <c r="U950" i="15"/>
  <c r="V950" i="15"/>
  <c r="W950" i="15"/>
  <c r="X950" i="15"/>
  <c r="Y950" i="15"/>
  <c r="Z950" i="15"/>
  <c r="AA950" i="15"/>
  <c r="P951" i="15"/>
  <c r="Q951" i="15"/>
  <c r="R951" i="15"/>
  <c r="S951" i="15"/>
  <c r="T951" i="15"/>
  <c r="U951" i="15"/>
  <c r="V951" i="15"/>
  <c r="W951" i="15"/>
  <c r="X951" i="15"/>
  <c r="Y951" i="15"/>
  <c r="Z951" i="15"/>
  <c r="AA951" i="15"/>
  <c r="P952" i="15"/>
  <c r="Q952" i="15"/>
  <c r="R952" i="15"/>
  <c r="S952" i="15"/>
  <c r="T952" i="15"/>
  <c r="U952" i="15"/>
  <c r="V952" i="15"/>
  <c r="W952" i="15"/>
  <c r="X952" i="15"/>
  <c r="Y952" i="15"/>
  <c r="Z952" i="15"/>
  <c r="AA952" i="15"/>
  <c r="P953" i="15"/>
  <c r="Q953" i="15"/>
  <c r="R953" i="15"/>
  <c r="S953" i="15"/>
  <c r="T953" i="15"/>
  <c r="U953" i="15"/>
  <c r="V953" i="15"/>
  <c r="W953" i="15"/>
  <c r="X953" i="15"/>
  <c r="Y953" i="15"/>
  <c r="Z953" i="15"/>
  <c r="AA953" i="15"/>
  <c r="P954" i="15"/>
  <c r="Q954" i="15"/>
  <c r="R954" i="15"/>
  <c r="S954" i="15"/>
  <c r="T954" i="15"/>
  <c r="U954" i="15"/>
  <c r="V954" i="15"/>
  <c r="W954" i="15"/>
  <c r="X954" i="15"/>
  <c r="Y954" i="15"/>
  <c r="Z954" i="15"/>
  <c r="AA954" i="15"/>
  <c r="P955" i="15"/>
  <c r="Q955" i="15"/>
  <c r="R955" i="15"/>
  <c r="S955" i="15"/>
  <c r="T955" i="15"/>
  <c r="U955" i="15"/>
  <c r="V955" i="15"/>
  <c r="W955" i="15"/>
  <c r="X955" i="15"/>
  <c r="Y955" i="15"/>
  <c r="Z955" i="15"/>
  <c r="AA955" i="15"/>
  <c r="P956" i="15"/>
  <c r="Q956" i="15"/>
  <c r="R956" i="15"/>
  <c r="S956" i="15"/>
  <c r="T956" i="15"/>
  <c r="U956" i="15"/>
  <c r="V956" i="15"/>
  <c r="W956" i="15"/>
  <c r="X956" i="15"/>
  <c r="Y956" i="15"/>
  <c r="Z956" i="15"/>
  <c r="AA956" i="15"/>
  <c r="P957" i="15"/>
  <c r="Q957" i="15"/>
  <c r="R957" i="15"/>
  <c r="S957" i="15"/>
  <c r="T957" i="15"/>
  <c r="U957" i="15"/>
  <c r="V957" i="15"/>
  <c r="W957" i="15"/>
  <c r="X957" i="15"/>
  <c r="Y957" i="15"/>
  <c r="Z957" i="15"/>
  <c r="AA957" i="15"/>
  <c r="P958" i="15"/>
  <c r="Q958" i="15"/>
  <c r="R958" i="15"/>
  <c r="S958" i="15"/>
  <c r="T958" i="15"/>
  <c r="U958" i="15"/>
  <c r="V958" i="15"/>
  <c r="W958" i="15"/>
  <c r="X958" i="15"/>
  <c r="Y958" i="15"/>
  <c r="Z958" i="15"/>
  <c r="AA958" i="15"/>
  <c r="P959" i="15"/>
  <c r="Q959" i="15"/>
  <c r="R959" i="15"/>
  <c r="S959" i="15"/>
  <c r="T959" i="15"/>
  <c r="U959" i="15"/>
  <c r="V959" i="15"/>
  <c r="W959" i="15"/>
  <c r="X959" i="15"/>
  <c r="Y959" i="15"/>
  <c r="Z959" i="15"/>
  <c r="AA959" i="15"/>
  <c r="P960" i="15"/>
  <c r="Q960" i="15"/>
  <c r="R960" i="15"/>
  <c r="S960" i="15"/>
  <c r="T960" i="15"/>
  <c r="U960" i="15"/>
  <c r="V960" i="15"/>
  <c r="W960" i="15"/>
  <c r="X960" i="15"/>
  <c r="Y960" i="15"/>
  <c r="Z960" i="15"/>
  <c r="AA960" i="15"/>
  <c r="P961" i="15"/>
  <c r="Q961" i="15"/>
  <c r="R961" i="15"/>
  <c r="S961" i="15"/>
  <c r="T961" i="15"/>
  <c r="U961" i="15"/>
  <c r="V961" i="15"/>
  <c r="W961" i="15"/>
  <c r="X961" i="15"/>
  <c r="Y961" i="15"/>
  <c r="Z961" i="15"/>
  <c r="AA961" i="15"/>
  <c r="P962" i="15"/>
  <c r="Q962" i="15"/>
  <c r="R962" i="15"/>
  <c r="S962" i="15"/>
  <c r="T962" i="15"/>
  <c r="U962" i="15"/>
  <c r="V962" i="15"/>
  <c r="W962" i="15"/>
  <c r="X962" i="15"/>
  <c r="Y962" i="15"/>
  <c r="Z962" i="15"/>
  <c r="AA962" i="15"/>
  <c r="P963" i="15"/>
  <c r="Q963" i="15"/>
  <c r="R963" i="15"/>
  <c r="S963" i="15"/>
  <c r="T963" i="15"/>
  <c r="U963" i="15"/>
  <c r="V963" i="15"/>
  <c r="W963" i="15"/>
  <c r="X963" i="15"/>
  <c r="Y963" i="15"/>
  <c r="Z963" i="15"/>
  <c r="AA963" i="15"/>
  <c r="P964" i="15"/>
  <c r="Q964" i="15"/>
  <c r="R964" i="15"/>
  <c r="S964" i="15"/>
  <c r="T964" i="15"/>
  <c r="U964" i="15"/>
  <c r="V964" i="15"/>
  <c r="W964" i="15"/>
  <c r="X964" i="15"/>
  <c r="Y964" i="15"/>
  <c r="Z964" i="15"/>
  <c r="AA964" i="15"/>
  <c r="P965" i="15"/>
  <c r="Q965" i="15"/>
  <c r="R965" i="15"/>
  <c r="S965" i="15"/>
  <c r="T965" i="15"/>
  <c r="U965" i="15"/>
  <c r="V965" i="15"/>
  <c r="W965" i="15"/>
  <c r="X965" i="15"/>
  <c r="Y965" i="15"/>
  <c r="Z965" i="15"/>
  <c r="AA965" i="15"/>
  <c r="P966" i="15"/>
  <c r="Q966" i="15"/>
  <c r="R966" i="15"/>
  <c r="S966" i="15"/>
  <c r="T966" i="15"/>
  <c r="U966" i="15"/>
  <c r="V966" i="15"/>
  <c r="W966" i="15"/>
  <c r="X966" i="15"/>
  <c r="Y966" i="15"/>
  <c r="Z966" i="15"/>
  <c r="AA966" i="15"/>
  <c r="P967" i="15"/>
  <c r="Q967" i="15"/>
  <c r="R967" i="15"/>
  <c r="S967" i="15"/>
  <c r="T967" i="15"/>
  <c r="U967" i="15"/>
  <c r="V967" i="15"/>
  <c r="W967" i="15"/>
  <c r="X967" i="15"/>
  <c r="Y967" i="15"/>
  <c r="Z967" i="15"/>
  <c r="AA967" i="15"/>
  <c r="P968" i="15"/>
  <c r="Q968" i="15"/>
  <c r="R968" i="15"/>
  <c r="S968" i="15"/>
  <c r="T968" i="15"/>
  <c r="U968" i="15"/>
  <c r="V968" i="15"/>
  <c r="W968" i="15"/>
  <c r="X968" i="15"/>
  <c r="Y968" i="15"/>
  <c r="Z968" i="15"/>
  <c r="AA968" i="15"/>
  <c r="P969" i="15"/>
  <c r="Q969" i="15"/>
  <c r="R969" i="15"/>
  <c r="S969" i="15"/>
  <c r="T969" i="15"/>
  <c r="U969" i="15"/>
  <c r="V969" i="15"/>
  <c r="W969" i="15"/>
  <c r="X969" i="15"/>
  <c r="Y969" i="15"/>
  <c r="Z969" i="15"/>
  <c r="AA969" i="15"/>
  <c r="P970" i="15"/>
  <c r="Q970" i="15"/>
  <c r="R970" i="15"/>
  <c r="S970" i="15"/>
  <c r="T970" i="15"/>
  <c r="U970" i="15"/>
  <c r="V970" i="15"/>
  <c r="W970" i="15"/>
  <c r="X970" i="15"/>
  <c r="Y970" i="15"/>
  <c r="Z970" i="15"/>
  <c r="AA970" i="15"/>
  <c r="P971" i="15"/>
  <c r="Q971" i="15"/>
  <c r="R971" i="15"/>
  <c r="S971" i="15"/>
  <c r="T971" i="15"/>
  <c r="U971" i="15"/>
  <c r="V971" i="15"/>
  <c r="W971" i="15"/>
  <c r="X971" i="15"/>
  <c r="Y971" i="15"/>
  <c r="Z971" i="15"/>
  <c r="AA971" i="15"/>
  <c r="P972" i="15"/>
  <c r="Q972" i="15"/>
  <c r="R972" i="15"/>
  <c r="S972" i="15"/>
  <c r="T972" i="15"/>
  <c r="U972" i="15"/>
  <c r="V972" i="15"/>
  <c r="W972" i="15"/>
  <c r="X972" i="15"/>
  <c r="Y972" i="15"/>
  <c r="Z972" i="15"/>
  <c r="AA972" i="15"/>
  <c r="P973" i="15"/>
  <c r="Q973" i="15"/>
  <c r="R973" i="15"/>
  <c r="S973" i="15"/>
  <c r="T973" i="15"/>
  <c r="U973" i="15"/>
  <c r="V973" i="15"/>
  <c r="W973" i="15"/>
  <c r="X973" i="15"/>
  <c r="Y973" i="15"/>
  <c r="Z973" i="15"/>
  <c r="AA973" i="15"/>
  <c r="P974" i="15"/>
  <c r="Q974" i="15"/>
  <c r="R974" i="15"/>
  <c r="S974" i="15"/>
  <c r="T974" i="15"/>
  <c r="U974" i="15"/>
  <c r="V974" i="15"/>
  <c r="W974" i="15"/>
  <c r="X974" i="15"/>
  <c r="Y974" i="15"/>
  <c r="Z974" i="15"/>
  <c r="AA974" i="15"/>
  <c r="P975" i="15"/>
  <c r="Q975" i="15"/>
  <c r="R975" i="15"/>
  <c r="S975" i="15"/>
  <c r="T975" i="15"/>
  <c r="U975" i="15"/>
  <c r="V975" i="15"/>
  <c r="W975" i="15"/>
  <c r="X975" i="15"/>
  <c r="Y975" i="15"/>
  <c r="Z975" i="15"/>
  <c r="AA975" i="15"/>
  <c r="P976" i="15"/>
  <c r="Q976" i="15"/>
  <c r="R976" i="15"/>
  <c r="S976" i="15"/>
  <c r="T976" i="15"/>
  <c r="U976" i="15"/>
  <c r="V976" i="15"/>
  <c r="W976" i="15"/>
  <c r="X976" i="15"/>
  <c r="Y976" i="15"/>
  <c r="Z976" i="15"/>
  <c r="AA976" i="15"/>
  <c r="P977" i="15"/>
  <c r="Q977" i="15"/>
  <c r="R977" i="15"/>
  <c r="S977" i="15"/>
  <c r="T977" i="15"/>
  <c r="U977" i="15"/>
  <c r="V977" i="15"/>
  <c r="W977" i="15"/>
  <c r="X977" i="15"/>
  <c r="Y977" i="15"/>
  <c r="Z977" i="15"/>
  <c r="AA977" i="15"/>
  <c r="P978" i="15"/>
  <c r="Q978" i="15"/>
  <c r="R978" i="15"/>
  <c r="S978" i="15"/>
  <c r="T978" i="15"/>
  <c r="U978" i="15"/>
  <c r="V978" i="15"/>
  <c r="W978" i="15"/>
  <c r="X978" i="15"/>
  <c r="Y978" i="15"/>
  <c r="Z978" i="15"/>
  <c r="AA978" i="15"/>
  <c r="P979" i="15"/>
  <c r="Q979" i="15"/>
  <c r="R979" i="15"/>
  <c r="S979" i="15"/>
  <c r="T979" i="15"/>
  <c r="U979" i="15"/>
  <c r="V979" i="15"/>
  <c r="W979" i="15"/>
  <c r="X979" i="15"/>
  <c r="Y979" i="15"/>
  <c r="Z979" i="15"/>
  <c r="AA979" i="15"/>
  <c r="P980" i="15"/>
  <c r="Q980" i="15"/>
  <c r="R980" i="15"/>
  <c r="S980" i="15"/>
  <c r="T980" i="15"/>
  <c r="U980" i="15"/>
  <c r="V980" i="15"/>
  <c r="W980" i="15"/>
  <c r="X980" i="15"/>
  <c r="Y980" i="15"/>
  <c r="Z980" i="15"/>
  <c r="AA980" i="15"/>
  <c r="P981" i="15"/>
  <c r="Q981" i="15"/>
  <c r="R981" i="15"/>
  <c r="S981" i="15"/>
  <c r="T981" i="15"/>
  <c r="U981" i="15"/>
  <c r="V981" i="15"/>
  <c r="W981" i="15"/>
  <c r="X981" i="15"/>
  <c r="Y981" i="15"/>
  <c r="Z981" i="15"/>
  <c r="AA981" i="15"/>
  <c r="P982" i="15"/>
  <c r="Q982" i="15"/>
  <c r="R982" i="15"/>
  <c r="S982" i="15"/>
  <c r="T982" i="15"/>
  <c r="U982" i="15"/>
  <c r="V982" i="15"/>
  <c r="W982" i="15"/>
  <c r="X982" i="15"/>
  <c r="Y982" i="15"/>
  <c r="Z982" i="15"/>
  <c r="AA982" i="15"/>
  <c r="P983" i="15"/>
  <c r="Q983" i="15"/>
  <c r="R983" i="15"/>
  <c r="S983" i="15"/>
  <c r="T983" i="15"/>
  <c r="U983" i="15"/>
  <c r="V983" i="15"/>
  <c r="W983" i="15"/>
  <c r="X983" i="15"/>
  <c r="Y983" i="15"/>
  <c r="Z983" i="15"/>
  <c r="AA983" i="15"/>
  <c r="P984" i="15"/>
  <c r="Q984" i="15"/>
  <c r="R984" i="15"/>
  <c r="S984" i="15"/>
  <c r="T984" i="15"/>
  <c r="U984" i="15"/>
  <c r="V984" i="15"/>
  <c r="W984" i="15"/>
  <c r="X984" i="15"/>
  <c r="Y984" i="15"/>
  <c r="Z984" i="15"/>
  <c r="AA984" i="15"/>
  <c r="P985" i="15"/>
  <c r="Q985" i="15"/>
  <c r="R985" i="15"/>
  <c r="S985" i="15"/>
  <c r="T985" i="15"/>
  <c r="U985" i="15"/>
  <c r="V985" i="15"/>
  <c r="W985" i="15"/>
  <c r="X985" i="15"/>
  <c r="Y985" i="15"/>
  <c r="Z985" i="15"/>
  <c r="AA985" i="15"/>
  <c r="P986" i="15"/>
  <c r="Q986" i="15"/>
  <c r="R986" i="15"/>
  <c r="S986" i="15"/>
  <c r="T986" i="15"/>
  <c r="U986" i="15"/>
  <c r="V986" i="15"/>
  <c r="W986" i="15"/>
  <c r="X986" i="15"/>
  <c r="Y986" i="15"/>
  <c r="Z986" i="15"/>
  <c r="AA986" i="15"/>
  <c r="P987" i="15"/>
  <c r="Q987" i="15"/>
  <c r="R987" i="15"/>
  <c r="S987" i="15"/>
  <c r="T987" i="15"/>
  <c r="U987" i="15"/>
  <c r="V987" i="15"/>
  <c r="W987" i="15"/>
  <c r="X987" i="15"/>
  <c r="Y987" i="15"/>
  <c r="Z987" i="15"/>
  <c r="AA987" i="15"/>
  <c r="P988" i="15"/>
  <c r="Q988" i="15"/>
  <c r="R988" i="15"/>
  <c r="S988" i="15"/>
  <c r="T988" i="15"/>
  <c r="U988" i="15"/>
  <c r="V988" i="15"/>
  <c r="W988" i="15"/>
  <c r="X988" i="15"/>
  <c r="Y988" i="15"/>
  <c r="Z988" i="15"/>
  <c r="AA988" i="15"/>
  <c r="P989" i="15"/>
  <c r="Q989" i="15"/>
  <c r="R989" i="15"/>
  <c r="S989" i="15"/>
  <c r="T989" i="15"/>
  <c r="U989" i="15"/>
  <c r="V989" i="15"/>
  <c r="W989" i="15"/>
  <c r="X989" i="15"/>
  <c r="Y989" i="15"/>
  <c r="Z989" i="15"/>
  <c r="AA989" i="15"/>
  <c r="P990" i="15"/>
  <c r="Q990" i="15"/>
  <c r="R990" i="15"/>
  <c r="S990" i="15"/>
  <c r="T990" i="15"/>
  <c r="U990" i="15"/>
  <c r="V990" i="15"/>
  <c r="W990" i="15"/>
  <c r="X990" i="15"/>
  <c r="Y990" i="15"/>
  <c r="Z990" i="15"/>
  <c r="AA990" i="15"/>
  <c r="P991" i="15"/>
  <c r="Q991" i="15"/>
  <c r="R991" i="15"/>
  <c r="S991" i="15"/>
  <c r="T991" i="15"/>
  <c r="U991" i="15"/>
  <c r="V991" i="15"/>
  <c r="W991" i="15"/>
  <c r="X991" i="15"/>
  <c r="Y991" i="15"/>
  <c r="Z991" i="15"/>
  <c r="AA991" i="15"/>
  <c r="P992" i="15"/>
  <c r="Q992" i="15"/>
  <c r="R992" i="15"/>
  <c r="S992" i="15"/>
  <c r="T992" i="15"/>
  <c r="U992" i="15"/>
  <c r="V992" i="15"/>
  <c r="W992" i="15"/>
  <c r="X992" i="15"/>
  <c r="Y992" i="15"/>
  <c r="Z992" i="15"/>
  <c r="AA992" i="15"/>
  <c r="P993" i="15"/>
  <c r="Q993" i="15"/>
  <c r="R993" i="15"/>
  <c r="S993" i="15"/>
  <c r="T993" i="15"/>
  <c r="U993" i="15"/>
  <c r="V993" i="15"/>
  <c r="W993" i="15"/>
  <c r="X993" i="15"/>
  <c r="Y993" i="15"/>
  <c r="Z993" i="15"/>
  <c r="AA993" i="15"/>
  <c r="P994" i="15"/>
  <c r="Q994" i="15"/>
  <c r="R994" i="15"/>
  <c r="S994" i="15"/>
  <c r="T994" i="15"/>
  <c r="U994" i="15"/>
  <c r="V994" i="15"/>
  <c r="W994" i="15"/>
  <c r="X994" i="15"/>
  <c r="Y994" i="15"/>
  <c r="Z994" i="15"/>
  <c r="AA994" i="15"/>
  <c r="P995" i="15"/>
  <c r="Q995" i="15"/>
  <c r="R995" i="15"/>
  <c r="S995" i="15"/>
  <c r="T995" i="15"/>
  <c r="U995" i="15"/>
  <c r="V995" i="15"/>
  <c r="W995" i="15"/>
  <c r="X995" i="15"/>
  <c r="Y995" i="15"/>
  <c r="Z995" i="15"/>
  <c r="AA995" i="15"/>
  <c r="P996" i="15"/>
  <c r="Q996" i="15"/>
  <c r="R996" i="15"/>
  <c r="S996" i="15"/>
  <c r="T996" i="15"/>
  <c r="U996" i="15"/>
  <c r="V996" i="15"/>
  <c r="W996" i="15"/>
  <c r="X996" i="15"/>
  <c r="Y996" i="15"/>
  <c r="Z996" i="15"/>
  <c r="AA996" i="15"/>
  <c r="P997" i="15"/>
  <c r="Q997" i="15"/>
  <c r="R997" i="15"/>
  <c r="S997" i="15"/>
  <c r="T997" i="15"/>
  <c r="U997" i="15"/>
  <c r="V997" i="15"/>
  <c r="W997" i="15"/>
  <c r="X997" i="15"/>
  <c r="Y997" i="15"/>
  <c r="Z997" i="15"/>
  <c r="AA997" i="15"/>
  <c r="P998" i="15"/>
  <c r="Q998" i="15"/>
  <c r="R998" i="15"/>
  <c r="S998" i="15"/>
  <c r="T998" i="15"/>
  <c r="U998" i="15"/>
  <c r="V998" i="15"/>
  <c r="W998" i="15"/>
  <c r="X998" i="15"/>
  <c r="Y998" i="15"/>
  <c r="Z998" i="15"/>
  <c r="AA998" i="15"/>
  <c r="P999" i="15"/>
  <c r="Q999" i="15"/>
  <c r="R999" i="15"/>
  <c r="S999" i="15"/>
  <c r="T999" i="15"/>
  <c r="U999" i="15"/>
  <c r="V999" i="15"/>
  <c r="W999" i="15"/>
  <c r="X999" i="15"/>
  <c r="Y999" i="15"/>
  <c r="Z999" i="15"/>
  <c r="AA999" i="15"/>
  <c r="P1000" i="15"/>
  <c r="Q1000" i="15"/>
  <c r="R1000" i="15"/>
  <c r="S1000" i="15"/>
  <c r="T1000" i="15"/>
  <c r="U1000" i="15"/>
  <c r="V1000" i="15"/>
  <c r="W1000" i="15"/>
  <c r="X1000" i="15"/>
  <c r="Y1000" i="15"/>
  <c r="Z1000" i="15"/>
  <c r="AA1000" i="15"/>
  <c r="P1001" i="15"/>
  <c r="Q1001" i="15"/>
  <c r="R1001" i="15"/>
  <c r="S1001" i="15"/>
  <c r="T1001" i="15"/>
  <c r="U1001" i="15"/>
  <c r="V1001" i="15"/>
  <c r="W1001" i="15"/>
  <c r="X1001" i="15"/>
  <c r="Y1001" i="15"/>
  <c r="Z1001" i="15"/>
  <c r="AA1001" i="15"/>
  <c r="P1002" i="15"/>
  <c r="Q1002" i="15"/>
  <c r="R1002" i="15"/>
  <c r="S1002" i="15"/>
  <c r="T1002" i="15"/>
  <c r="U1002" i="15"/>
  <c r="V1002" i="15"/>
  <c r="W1002" i="15"/>
  <c r="X1002" i="15"/>
  <c r="Y1002" i="15"/>
  <c r="Z1002" i="15"/>
  <c r="AA1002" i="15"/>
  <c r="P1003" i="15"/>
  <c r="Q1003" i="15"/>
  <c r="R1003" i="15"/>
  <c r="S1003" i="15"/>
  <c r="T1003" i="15"/>
  <c r="U1003" i="15"/>
  <c r="V1003" i="15"/>
  <c r="W1003" i="15"/>
  <c r="X1003" i="15"/>
  <c r="Y1003" i="15"/>
  <c r="Z1003" i="15"/>
  <c r="AA1003" i="15"/>
  <c r="P1004" i="15"/>
  <c r="Q1004" i="15"/>
  <c r="R1004" i="15"/>
  <c r="S1004" i="15"/>
  <c r="T1004" i="15"/>
  <c r="U1004" i="15"/>
  <c r="V1004" i="15"/>
  <c r="W1004" i="15"/>
  <c r="X1004" i="15"/>
  <c r="Y1004" i="15"/>
  <c r="Z1004" i="15"/>
  <c r="AA1004" i="15"/>
  <c r="P1005" i="15"/>
  <c r="Q1005" i="15"/>
  <c r="R1005" i="15"/>
  <c r="S1005" i="15"/>
  <c r="T1005" i="15"/>
  <c r="U1005" i="15"/>
  <c r="V1005" i="15"/>
  <c r="W1005" i="15"/>
  <c r="X1005" i="15"/>
  <c r="Y1005" i="15"/>
  <c r="Z1005" i="15"/>
  <c r="AA1005" i="15"/>
  <c r="P1006" i="15"/>
  <c r="Q1006" i="15"/>
  <c r="R1006" i="15"/>
  <c r="S1006" i="15"/>
  <c r="T1006" i="15"/>
  <c r="U1006" i="15"/>
  <c r="V1006" i="15"/>
  <c r="W1006" i="15"/>
  <c r="X1006" i="15"/>
  <c r="Y1006" i="15"/>
  <c r="Z1006" i="15"/>
  <c r="AA1006" i="15"/>
  <c r="P1007" i="15"/>
  <c r="Q1007" i="15"/>
  <c r="R1007" i="15"/>
  <c r="S1007" i="15"/>
  <c r="T1007" i="15"/>
  <c r="U1007" i="15"/>
  <c r="V1007" i="15"/>
  <c r="W1007" i="15"/>
  <c r="X1007" i="15"/>
  <c r="Y1007" i="15"/>
  <c r="Z1007" i="15"/>
  <c r="AA1007" i="15"/>
  <c r="P1008" i="15"/>
  <c r="Q1008" i="15"/>
  <c r="R1008" i="15"/>
  <c r="S1008" i="15"/>
  <c r="T1008" i="15"/>
  <c r="U1008" i="15"/>
  <c r="V1008" i="15"/>
  <c r="W1008" i="15"/>
  <c r="X1008" i="15"/>
  <c r="Y1008" i="15"/>
  <c r="Z1008" i="15"/>
  <c r="AA1008" i="15"/>
  <c r="P1009" i="15"/>
  <c r="Q1009" i="15"/>
  <c r="R1009" i="15"/>
  <c r="S1009" i="15"/>
  <c r="T1009" i="15"/>
  <c r="U1009" i="15"/>
  <c r="V1009" i="15"/>
  <c r="W1009" i="15"/>
  <c r="X1009" i="15"/>
  <c r="Y1009" i="15"/>
  <c r="Z1009" i="15"/>
  <c r="AA1009" i="15"/>
  <c r="P1010" i="15"/>
  <c r="Q1010" i="15"/>
  <c r="R1010" i="15"/>
  <c r="S1010" i="15"/>
  <c r="T1010" i="15"/>
  <c r="U1010" i="15"/>
  <c r="V1010" i="15"/>
  <c r="W1010" i="15"/>
  <c r="X1010" i="15"/>
  <c r="Y1010" i="15"/>
  <c r="Z1010" i="15"/>
  <c r="AA1010" i="15"/>
  <c r="P1011" i="15"/>
  <c r="Q1011" i="15"/>
  <c r="R1011" i="15"/>
  <c r="S1011" i="15"/>
  <c r="T1011" i="15"/>
  <c r="U1011" i="15"/>
  <c r="V1011" i="15"/>
  <c r="W1011" i="15"/>
  <c r="X1011" i="15"/>
  <c r="Y1011" i="15"/>
  <c r="Z1011" i="15"/>
  <c r="AA1011" i="15"/>
  <c r="P1012" i="15"/>
  <c r="Q1012" i="15"/>
  <c r="R1012" i="15"/>
  <c r="S1012" i="15"/>
  <c r="T1012" i="15"/>
  <c r="U1012" i="15"/>
  <c r="V1012" i="15"/>
  <c r="W1012" i="15"/>
  <c r="X1012" i="15"/>
  <c r="Y1012" i="15"/>
  <c r="Z1012" i="15"/>
  <c r="AA1012" i="15"/>
  <c r="P1013" i="15"/>
  <c r="Q1013" i="15"/>
  <c r="R1013" i="15"/>
  <c r="S1013" i="15"/>
  <c r="T1013" i="15"/>
  <c r="U1013" i="15"/>
  <c r="V1013" i="15"/>
  <c r="W1013" i="15"/>
  <c r="X1013" i="15"/>
  <c r="Y1013" i="15"/>
  <c r="Z1013" i="15"/>
  <c r="AA1013" i="15"/>
  <c r="P1014" i="15"/>
  <c r="Q1014" i="15"/>
  <c r="R1014" i="15"/>
  <c r="S1014" i="15"/>
  <c r="T1014" i="15"/>
  <c r="U1014" i="15"/>
  <c r="V1014" i="15"/>
  <c r="W1014" i="15"/>
  <c r="X1014" i="15"/>
  <c r="Y1014" i="15"/>
  <c r="Z1014" i="15"/>
  <c r="AA1014" i="15"/>
  <c r="P1015" i="15"/>
  <c r="Q1015" i="15"/>
  <c r="R1015" i="15"/>
  <c r="S1015" i="15"/>
  <c r="T1015" i="15"/>
  <c r="U1015" i="15"/>
  <c r="V1015" i="15"/>
  <c r="W1015" i="15"/>
  <c r="X1015" i="15"/>
  <c r="Y1015" i="15"/>
  <c r="Z1015" i="15"/>
  <c r="AA1015" i="15"/>
  <c r="P1016" i="15"/>
  <c r="Q1016" i="15"/>
  <c r="R1016" i="15"/>
  <c r="S1016" i="15"/>
  <c r="T1016" i="15"/>
  <c r="U1016" i="15"/>
  <c r="V1016" i="15"/>
  <c r="W1016" i="15"/>
  <c r="X1016" i="15"/>
  <c r="Y1016" i="15"/>
  <c r="Z1016" i="15"/>
  <c r="AA1016" i="15"/>
  <c r="P1017" i="15"/>
  <c r="Q1017" i="15"/>
  <c r="R1017" i="15"/>
  <c r="S1017" i="15"/>
  <c r="T1017" i="15"/>
  <c r="U1017" i="15"/>
  <c r="V1017" i="15"/>
  <c r="W1017" i="15"/>
  <c r="X1017" i="15"/>
  <c r="Y1017" i="15"/>
  <c r="Z1017" i="15"/>
  <c r="AA1017" i="15"/>
  <c r="P1018" i="15"/>
  <c r="Q1018" i="15"/>
  <c r="R1018" i="15"/>
  <c r="S1018" i="15"/>
  <c r="T1018" i="15"/>
  <c r="U1018" i="15"/>
  <c r="V1018" i="15"/>
  <c r="W1018" i="15"/>
  <c r="X1018" i="15"/>
  <c r="Y1018" i="15"/>
  <c r="Z1018" i="15"/>
  <c r="AA1018" i="15"/>
  <c r="P1019" i="15"/>
  <c r="Q1019" i="15"/>
  <c r="R1019" i="15"/>
  <c r="S1019" i="15"/>
  <c r="T1019" i="15"/>
  <c r="U1019" i="15"/>
  <c r="V1019" i="15"/>
  <c r="W1019" i="15"/>
  <c r="X1019" i="15"/>
  <c r="Y1019" i="15"/>
  <c r="Z1019" i="15"/>
  <c r="AA1019" i="15"/>
  <c r="P1020" i="15"/>
  <c r="Q1020" i="15"/>
  <c r="R1020" i="15"/>
  <c r="S1020" i="15"/>
  <c r="T1020" i="15"/>
  <c r="U1020" i="15"/>
  <c r="V1020" i="15"/>
  <c r="W1020" i="15"/>
  <c r="X1020" i="15"/>
  <c r="Y1020" i="15"/>
  <c r="Z1020" i="15"/>
  <c r="AA1020" i="15"/>
  <c r="P1021" i="15"/>
  <c r="Q1021" i="15"/>
  <c r="R1021" i="15"/>
  <c r="S1021" i="15"/>
  <c r="T1021" i="15"/>
  <c r="U1021" i="15"/>
  <c r="V1021" i="15"/>
  <c r="W1021" i="15"/>
  <c r="X1021" i="15"/>
  <c r="Y1021" i="15"/>
  <c r="Z1021" i="15"/>
  <c r="AA1021" i="15"/>
  <c r="P1022" i="15"/>
  <c r="Q1022" i="15"/>
  <c r="R1022" i="15"/>
  <c r="S1022" i="15"/>
  <c r="T1022" i="15"/>
  <c r="U1022" i="15"/>
  <c r="V1022" i="15"/>
  <c r="W1022" i="15"/>
  <c r="X1022" i="15"/>
  <c r="Y1022" i="15"/>
  <c r="Z1022" i="15"/>
  <c r="AA1022" i="15"/>
  <c r="P1023" i="15"/>
  <c r="Q1023" i="15"/>
  <c r="R1023" i="15"/>
  <c r="S1023" i="15"/>
  <c r="T1023" i="15"/>
  <c r="U1023" i="15"/>
  <c r="V1023" i="15"/>
  <c r="W1023" i="15"/>
  <c r="X1023" i="15"/>
  <c r="Y1023" i="15"/>
  <c r="Z1023" i="15"/>
  <c r="AA1023" i="15"/>
  <c r="P1024" i="15"/>
  <c r="Q1024" i="15"/>
  <c r="R1024" i="15"/>
  <c r="S1024" i="15"/>
  <c r="T1024" i="15"/>
  <c r="U1024" i="15"/>
  <c r="V1024" i="15"/>
  <c r="W1024" i="15"/>
  <c r="X1024" i="15"/>
  <c r="Y1024" i="15"/>
  <c r="Z1024" i="15"/>
  <c r="AA1024" i="15"/>
  <c r="P1025" i="15"/>
  <c r="Q1025" i="15"/>
  <c r="R1025" i="15"/>
  <c r="S1025" i="15"/>
  <c r="T1025" i="15"/>
  <c r="U1025" i="15"/>
  <c r="V1025" i="15"/>
  <c r="W1025" i="15"/>
  <c r="X1025" i="15"/>
  <c r="Y1025" i="15"/>
  <c r="Z1025" i="15"/>
  <c r="AA1025" i="15"/>
  <c r="P1026" i="15"/>
  <c r="Q1026" i="15"/>
  <c r="R1026" i="15"/>
  <c r="S1026" i="15"/>
  <c r="T1026" i="15"/>
  <c r="U1026" i="15"/>
  <c r="V1026" i="15"/>
  <c r="W1026" i="15"/>
  <c r="X1026" i="15"/>
  <c r="Y1026" i="15"/>
  <c r="Z1026" i="15"/>
  <c r="AA1026" i="15"/>
  <c r="P1027" i="15"/>
  <c r="Q1027" i="15"/>
  <c r="R1027" i="15"/>
  <c r="S1027" i="15"/>
  <c r="T1027" i="15"/>
  <c r="U1027" i="15"/>
  <c r="V1027" i="15"/>
  <c r="W1027" i="15"/>
  <c r="X1027" i="15"/>
  <c r="Y1027" i="15"/>
  <c r="Z1027" i="15"/>
  <c r="AA1027" i="15"/>
  <c r="P1028" i="15"/>
  <c r="Q1028" i="15"/>
  <c r="R1028" i="15"/>
  <c r="S1028" i="15"/>
  <c r="T1028" i="15"/>
  <c r="U1028" i="15"/>
  <c r="V1028" i="15"/>
  <c r="W1028" i="15"/>
  <c r="X1028" i="15"/>
  <c r="Y1028" i="15"/>
  <c r="Z1028" i="15"/>
  <c r="AA1028" i="15"/>
  <c r="P1029" i="15"/>
  <c r="Q1029" i="15"/>
  <c r="R1029" i="15"/>
  <c r="S1029" i="15"/>
  <c r="T1029" i="15"/>
  <c r="U1029" i="15"/>
  <c r="V1029" i="15"/>
  <c r="W1029" i="15"/>
  <c r="X1029" i="15"/>
  <c r="Y1029" i="15"/>
  <c r="Z1029" i="15"/>
  <c r="AA1029" i="15"/>
  <c r="P1030" i="15"/>
  <c r="Q1030" i="15"/>
  <c r="R1030" i="15"/>
  <c r="S1030" i="15"/>
  <c r="T1030" i="15"/>
  <c r="U1030" i="15"/>
  <c r="V1030" i="15"/>
  <c r="W1030" i="15"/>
  <c r="X1030" i="15"/>
  <c r="Y1030" i="15"/>
  <c r="Z1030" i="15"/>
  <c r="AA1030" i="15"/>
  <c r="P1031" i="15"/>
  <c r="Q1031" i="15"/>
  <c r="R1031" i="15"/>
  <c r="S1031" i="15"/>
  <c r="T1031" i="15"/>
  <c r="U1031" i="15"/>
  <c r="V1031" i="15"/>
  <c r="W1031" i="15"/>
  <c r="X1031" i="15"/>
  <c r="Y1031" i="15"/>
  <c r="Z1031" i="15"/>
  <c r="AA1031" i="15"/>
  <c r="P1032" i="15"/>
  <c r="Q1032" i="15"/>
  <c r="R1032" i="15"/>
  <c r="S1032" i="15"/>
  <c r="T1032" i="15"/>
  <c r="U1032" i="15"/>
  <c r="V1032" i="15"/>
  <c r="W1032" i="15"/>
  <c r="X1032" i="15"/>
  <c r="Y1032" i="15"/>
  <c r="Z1032" i="15"/>
  <c r="AA1032" i="15"/>
  <c r="P1033" i="15"/>
  <c r="Q1033" i="15"/>
  <c r="R1033" i="15"/>
  <c r="S1033" i="15"/>
  <c r="T1033" i="15"/>
  <c r="U1033" i="15"/>
  <c r="V1033" i="15"/>
  <c r="W1033" i="15"/>
  <c r="X1033" i="15"/>
  <c r="Y1033" i="15"/>
  <c r="Z1033" i="15"/>
  <c r="AA1033" i="15"/>
  <c r="P1034" i="15"/>
  <c r="Q1034" i="15"/>
  <c r="R1034" i="15"/>
  <c r="S1034" i="15"/>
  <c r="T1034" i="15"/>
  <c r="U1034" i="15"/>
  <c r="V1034" i="15"/>
  <c r="W1034" i="15"/>
  <c r="X1034" i="15"/>
  <c r="Y1034" i="15"/>
  <c r="Z1034" i="15"/>
  <c r="AA1034" i="15"/>
  <c r="P1035" i="15"/>
  <c r="Q1035" i="15"/>
  <c r="R1035" i="15"/>
  <c r="S1035" i="15"/>
  <c r="T1035" i="15"/>
  <c r="U1035" i="15"/>
  <c r="V1035" i="15"/>
  <c r="W1035" i="15"/>
  <c r="X1035" i="15"/>
  <c r="Y1035" i="15"/>
  <c r="Z1035" i="15"/>
  <c r="AA1035" i="15"/>
  <c r="P1036" i="15"/>
  <c r="Q1036" i="15"/>
  <c r="R1036" i="15"/>
  <c r="S1036" i="15"/>
  <c r="T1036" i="15"/>
  <c r="U1036" i="15"/>
  <c r="V1036" i="15"/>
  <c r="W1036" i="15"/>
  <c r="X1036" i="15"/>
  <c r="Y1036" i="15"/>
  <c r="Z1036" i="15"/>
  <c r="AA1036" i="15"/>
  <c r="P1037" i="15"/>
  <c r="Q1037" i="15"/>
  <c r="R1037" i="15"/>
  <c r="S1037" i="15"/>
  <c r="T1037" i="15"/>
  <c r="U1037" i="15"/>
  <c r="V1037" i="15"/>
  <c r="W1037" i="15"/>
  <c r="X1037" i="15"/>
  <c r="Y1037" i="15"/>
  <c r="Z1037" i="15"/>
  <c r="AA1037" i="15"/>
  <c r="P1038" i="15"/>
  <c r="Q1038" i="15"/>
  <c r="R1038" i="15"/>
  <c r="S1038" i="15"/>
  <c r="T1038" i="15"/>
  <c r="U1038" i="15"/>
  <c r="V1038" i="15"/>
  <c r="W1038" i="15"/>
  <c r="X1038" i="15"/>
  <c r="Y1038" i="15"/>
  <c r="Z1038" i="15"/>
  <c r="AA1038" i="15"/>
  <c r="P1039" i="15"/>
  <c r="Q1039" i="15"/>
  <c r="R1039" i="15"/>
  <c r="S1039" i="15"/>
  <c r="T1039" i="15"/>
  <c r="U1039" i="15"/>
  <c r="V1039" i="15"/>
  <c r="W1039" i="15"/>
  <c r="X1039" i="15"/>
  <c r="Y1039" i="15"/>
  <c r="Z1039" i="15"/>
  <c r="AA1039" i="15"/>
  <c r="P1040" i="15"/>
  <c r="Q1040" i="15"/>
  <c r="R1040" i="15"/>
  <c r="S1040" i="15"/>
  <c r="T1040" i="15"/>
  <c r="U1040" i="15"/>
  <c r="V1040" i="15"/>
  <c r="W1040" i="15"/>
  <c r="X1040" i="15"/>
  <c r="Y1040" i="15"/>
  <c r="Z1040" i="15"/>
  <c r="AA1040" i="15"/>
  <c r="P1041" i="15"/>
  <c r="Q1041" i="15"/>
  <c r="R1041" i="15"/>
  <c r="S1041" i="15"/>
  <c r="T1041" i="15"/>
  <c r="U1041" i="15"/>
  <c r="V1041" i="15"/>
  <c r="W1041" i="15"/>
  <c r="X1041" i="15"/>
  <c r="Y1041" i="15"/>
  <c r="Z1041" i="15"/>
  <c r="AA1041" i="15"/>
  <c r="P1042" i="15"/>
  <c r="Q1042" i="15"/>
  <c r="R1042" i="15"/>
  <c r="S1042" i="15"/>
  <c r="T1042" i="15"/>
  <c r="U1042" i="15"/>
  <c r="V1042" i="15"/>
  <c r="W1042" i="15"/>
  <c r="X1042" i="15"/>
  <c r="Y1042" i="15"/>
  <c r="Z1042" i="15"/>
  <c r="AA1042" i="15"/>
  <c r="P1043" i="15"/>
  <c r="Q1043" i="15"/>
  <c r="R1043" i="15"/>
  <c r="S1043" i="15"/>
  <c r="T1043" i="15"/>
  <c r="U1043" i="15"/>
  <c r="V1043" i="15"/>
  <c r="W1043" i="15"/>
  <c r="X1043" i="15"/>
  <c r="Y1043" i="15"/>
  <c r="Z1043" i="15"/>
  <c r="AA1043" i="15"/>
  <c r="P1044" i="15"/>
  <c r="Q1044" i="15"/>
  <c r="R1044" i="15"/>
  <c r="S1044" i="15"/>
  <c r="T1044" i="15"/>
  <c r="U1044" i="15"/>
  <c r="V1044" i="15"/>
  <c r="W1044" i="15"/>
  <c r="X1044" i="15"/>
  <c r="Y1044" i="15"/>
  <c r="Z1044" i="15"/>
  <c r="AA1044" i="15"/>
  <c r="P1045" i="15"/>
  <c r="Q1045" i="15"/>
  <c r="R1045" i="15"/>
  <c r="S1045" i="15"/>
  <c r="T1045" i="15"/>
  <c r="U1045" i="15"/>
  <c r="V1045" i="15"/>
  <c r="W1045" i="15"/>
  <c r="X1045" i="15"/>
  <c r="Y1045" i="15"/>
  <c r="Z1045" i="15"/>
  <c r="AA1045" i="15"/>
  <c r="P1046" i="15"/>
  <c r="Q1046" i="15"/>
  <c r="R1046" i="15"/>
  <c r="S1046" i="15"/>
  <c r="T1046" i="15"/>
  <c r="U1046" i="15"/>
  <c r="V1046" i="15"/>
  <c r="W1046" i="15"/>
  <c r="X1046" i="15"/>
  <c r="Y1046" i="15"/>
  <c r="Z1046" i="15"/>
  <c r="AA1046" i="15"/>
  <c r="P1047" i="15"/>
  <c r="Q1047" i="15"/>
  <c r="R1047" i="15"/>
  <c r="S1047" i="15"/>
  <c r="T1047" i="15"/>
  <c r="U1047" i="15"/>
  <c r="V1047" i="15"/>
  <c r="W1047" i="15"/>
  <c r="X1047" i="15"/>
  <c r="Y1047" i="15"/>
  <c r="Z1047" i="15"/>
  <c r="AA1047" i="15"/>
  <c r="P1048" i="15"/>
  <c r="Q1048" i="15"/>
  <c r="R1048" i="15"/>
  <c r="S1048" i="15"/>
  <c r="T1048" i="15"/>
  <c r="U1048" i="15"/>
  <c r="V1048" i="15"/>
  <c r="W1048" i="15"/>
  <c r="X1048" i="15"/>
  <c r="Y1048" i="15"/>
  <c r="Z1048" i="15"/>
  <c r="AA1048" i="15"/>
  <c r="P1049" i="15"/>
  <c r="Q1049" i="15"/>
  <c r="R1049" i="15"/>
  <c r="S1049" i="15"/>
  <c r="T1049" i="15"/>
  <c r="U1049" i="15"/>
  <c r="V1049" i="15"/>
  <c r="W1049" i="15"/>
  <c r="X1049" i="15"/>
  <c r="Y1049" i="15"/>
  <c r="Z1049" i="15"/>
  <c r="AA1049" i="15"/>
  <c r="P1050" i="15"/>
  <c r="Q1050" i="15"/>
  <c r="R1050" i="15"/>
  <c r="S1050" i="15"/>
  <c r="T1050" i="15"/>
  <c r="U1050" i="15"/>
  <c r="V1050" i="15"/>
  <c r="W1050" i="15"/>
  <c r="X1050" i="15"/>
  <c r="Y1050" i="15"/>
  <c r="Z1050" i="15"/>
  <c r="AA1050" i="15"/>
  <c r="P1051" i="15"/>
  <c r="Q1051" i="15"/>
  <c r="R1051" i="15"/>
  <c r="S1051" i="15"/>
  <c r="T1051" i="15"/>
  <c r="U1051" i="15"/>
  <c r="V1051" i="15"/>
  <c r="W1051" i="15"/>
  <c r="X1051" i="15"/>
  <c r="Y1051" i="15"/>
  <c r="Z1051" i="15"/>
  <c r="AA1051" i="15"/>
  <c r="P1052" i="15"/>
  <c r="Q1052" i="15"/>
  <c r="R1052" i="15"/>
  <c r="S1052" i="15"/>
  <c r="T1052" i="15"/>
  <c r="U1052" i="15"/>
  <c r="V1052" i="15"/>
  <c r="W1052" i="15"/>
  <c r="X1052" i="15"/>
  <c r="Y1052" i="15"/>
  <c r="Z1052" i="15"/>
  <c r="AA1052" i="15"/>
  <c r="P1053" i="15"/>
  <c r="Q1053" i="15"/>
  <c r="R1053" i="15"/>
  <c r="S1053" i="15"/>
  <c r="T1053" i="15"/>
  <c r="U1053" i="15"/>
  <c r="V1053" i="15"/>
  <c r="W1053" i="15"/>
  <c r="X1053" i="15"/>
  <c r="Y1053" i="15"/>
  <c r="Z1053" i="15"/>
  <c r="AA1053" i="15"/>
  <c r="P1054" i="15"/>
  <c r="Q1054" i="15"/>
  <c r="R1054" i="15"/>
  <c r="S1054" i="15"/>
  <c r="T1054" i="15"/>
  <c r="U1054" i="15"/>
  <c r="V1054" i="15"/>
  <c r="W1054" i="15"/>
  <c r="X1054" i="15"/>
  <c r="Y1054" i="15"/>
  <c r="Z1054" i="15"/>
  <c r="AA1054" i="15"/>
  <c r="P1055" i="15"/>
  <c r="Q1055" i="15"/>
  <c r="R1055" i="15"/>
  <c r="S1055" i="15"/>
  <c r="T1055" i="15"/>
  <c r="U1055" i="15"/>
  <c r="V1055" i="15"/>
  <c r="W1055" i="15"/>
  <c r="X1055" i="15"/>
  <c r="Y1055" i="15"/>
  <c r="Z1055" i="15"/>
  <c r="AA1055" i="15"/>
  <c r="P1056" i="15"/>
  <c r="Q1056" i="15"/>
  <c r="R1056" i="15"/>
  <c r="S1056" i="15"/>
  <c r="T1056" i="15"/>
  <c r="U1056" i="15"/>
  <c r="V1056" i="15"/>
  <c r="W1056" i="15"/>
  <c r="X1056" i="15"/>
  <c r="Y1056" i="15"/>
  <c r="Z1056" i="15"/>
  <c r="AA1056" i="15"/>
  <c r="P1057" i="15"/>
  <c r="Q1057" i="15"/>
  <c r="R1057" i="15"/>
  <c r="S1057" i="15"/>
  <c r="T1057" i="15"/>
  <c r="U1057" i="15"/>
  <c r="V1057" i="15"/>
  <c r="W1057" i="15"/>
  <c r="X1057" i="15"/>
  <c r="Y1057" i="15"/>
  <c r="Z1057" i="15"/>
  <c r="AA1057" i="15"/>
  <c r="P1058" i="15"/>
  <c r="Q1058" i="15"/>
  <c r="R1058" i="15"/>
  <c r="S1058" i="15"/>
  <c r="T1058" i="15"/>
  <c r="U1058" i="15"/>
  <c r="V1058" i="15"/>
  <c r="W1058" i="15"/>
  <c r="X1058" i="15"/>
  <c r="Y1058" i="15"/>
  <c r="Z1058" i="15"/>
  <c r="AA1058" i="15"/>
  <c r="P1059" i="15"/>
  <c r="Q1059" i="15"/>
  <c r="R1059" i="15"/>
  <c r="S1059" i="15"/>
  <c r="T1059" i="15"/>
  <c r="U1059" i="15"/>
  <c r="V1059" i="15"/>
  <c r="W1059" i="15"/>
  <c r="X1059" i="15"/>
  <c r="Y1059" i="15"/>
  <c r="Z1059" i="15"/>
  <c r="AA1059" i="15"/>
  <c r="P1060" i="15"/>
  <c r="Q1060" i="15"/>
  <c r="R1060" i="15"/>
  <c r="S1060" i="15"/>
  <c r="T1060" i="15"/>
  <c r="U1060" i="15"/>
  <c r="V1060" i="15"/>
  <c r="W1060" i="15"/>
  <c r="X1060" i="15"/>
  <c r="Y1060" i="15"/>
  <c r="Z1060" i="15"/>
  <c r="AA1060" i="15"/>
  <c r="P1061" i="15"/>
  <c r="Q1061" i="15"/>
  <c r="R1061" i="15"/>
  <c r="S1061" i="15"/>
  <c r="T1061" i="15"/>
  <c r="U1061" i="15"/>
  <c r="V1061" i="15"/>
  <c r="W1061" i="15"/>
  <c r="X1061" i="15"/>
  <c r="Y1061" i="15"/>
  <c r="Z1061" i="15"/>
  <c r="AA1061" i="15"/>
  <c r="P1062" i="15"/>
  <c r="Q1062" i="15"/>
  <c r="R1062" i="15"/>
  <c r="S1062" i="15"/>
  <c r="T1062" i="15"/>
  <c r="U1062" i="15"/>
  <c r="V1062" i="15"/>
  <c r="W1062" i="15"/>
  <c r="X1062" i="15"/>
  <c r="Y1062" i="15"/>
  <c r="Z1062" i="15"/>
  <c r="AA1062" i="15"/>
  <c r="P1063" i="15"/>
  <c r="Q1063" i="15"/>
  <c r="R1063" i="15"/>
  <c r="S1063" i="15"/>
  <c r="T1063" i="15"/>
  <c r="U1063" i="15"/>
  <c r="V1063" i="15"/>
  <c r="W1063" i="15"/>
  <c r="X1063" i="15"/>
  <c r="Y1063" i="15"/>
  <c r="Z1063" i="15"/>
  <c r="AA1063" i="15"/>
  <c r="P1064" i="15"/>
  <c r="Q1064" i="15"/>
  <c r="R1064" i="15"/>
  <c r="S1064" i="15"/>
  <c r="T1064" i="15"/>
  <c r="U1064" i="15"/>
  <c r="V1064" i="15"/>
  <c r="W1064" i="15"/>
  <c r="X1064" i="15"/>
  <c r="Y1064" i="15"/>
  <c r="Z1064" i="15"/>
  <c r="AA1064" i="15"/>
  <c r="P1065" i="15"/>
  <c r="Q1065" i="15"/>
  <c r="R1065" i="15"/>
  <c r="S1065" i="15"/>
  <c r="T1065" i="15"/>
  <c r="U1065" i="15"/>
  <c r="V1065" i="15"/>
  <c r="W1065" i="15"/>
  <c r="X1065" i="15"/>
  <c r="Y1065" i="15"/>
  <c r="Z1065" i="15"/>
  <c r="AA1065" i="15"/>
  <c r="P1066" i="15"/>
  <c r="Q1066" i="15"/>
  <c r="R1066" i="15"/>
  <c r="S1066" i="15"/>
  <c r="T1066" i="15"/>
  <c r="U1066" i="15"/>
  <c r="V1066" i="15"/>
  <c r="W1066" i="15"/>
  <c r="X1066" i="15"/>
  <c r="Y1066" i="15"/>
  <c r="Z1066" i="15"/>
  <c r="AA1066" i="15"/>
  <c r="P1067" i="15"/>
  <c r="Q1067" i="15"/>
  <c r="R1067" i="15"/>
  <c r="S1067" i="15"/>
  <c r="T1067" i="15"/>
  <c r="U1067" i="15"/>
  <c r="V1067" i="15"/>
  <c r="W1067" i="15"/>
  <c r="X1067" i="15"/>
  <c r="Y1067" i="15"/>
  <c r="Z1067" i="15"/>
  <c r="AA1067" i="15"/>
  <c r="P1068" i="15"/>
  <c r="Q1068" i="15"/>
  <c r="R1068" i="15"/>
  <c r="S1068" i="15"/>
  <c r="T1068" i="15"/>
  <c r="U1068" i="15"/>
  <c r="V1068" i="15"/>
  <c r="W1068" i="15"/>
  <c r="X1068" i="15"/>
  <c r="Y1068" i="15"/>
  <c r="Z1068" i="15"/>
  <c r="AA1068" i="15"/>
  <c r="P1069" i="15"/>
  <c r="Q1069" i="15"/>
  <c r="R1069" i="15"/>
  <c r="S1069" i="15"/>
  <c r="T1069" i="15"/>
  <c r="U1069" i="15"/>
  <c r="V1069" i="15"/>
  <c r="W1069" i="15"/>
  <c r="X1069" i="15"/>
  <c r="Y1069" i="15"/>
  <c r="Z1069" i="15"/>
  <c r="AA1069" i="15"/>
  <c r="P1070" i="15"/>
  <c r="Q1070" i="15"/>
  <c r="R1070" i="15"/>
  <c r="S1070" i="15"/>
  <c r="T1070" i="15"/>
  <c r="U1070" i="15"/>
  <c r="V1070" i="15"/>
  <c r="W1070" i="15"/>
  <c r="X1070" i="15"/>
  <c r="Y1070" i="15"/>
  <c r="Z1070" i="15"/>
  <c r="AA1070" i="15"/>
  <c r="P1071" i="15"/>
  <c r="Q1071" i="15"/>
  <c r="R1071" i="15"/>
  <c r="S1071" i="15"/>
  <c r="T1071" i="15"/>
  <c r="U1071" i="15"/>
  <c r="V1071" i="15"/>
  <c r="W1071" i="15"/>
  <c r="X1071" i="15"/>
  <c r="Y1071" i="15"/>
  <c r="Z1071" i="15"/>
  <c r="AA1071" i="15"/>
  <c r="P1072" i="15"/>
  <c r="Q1072" i="15"/>
  <c r="R1072" i="15"/>
  <c r="S1072" i="15"/>
  <c r="T1072" i="15"/>
  <c r="U1072" i="15"/>
  <c r="V1072" i="15"/>
  <c r="W1072" i="15"/>
  <c r="X1072" i="15"/>
  <c r="Y1072" i="15"/>
  <c r="Z1072" i="15"/>
  <c r="AA1072" i="15"/>
  <c r="P1073" i="15"/>
  <c r="Q1073" i="15"/>
  <c r="R1073" i="15"/>
  <c r="S1073" i="15"/>
  <c r="T1073" i="15"/>
  <c r="U1073" i="15"/>
  <c r="V1073" i="15"/>
  <c r="W1073" i="15"/>
  <c r="X1073" i="15"/>
  <c r="Y1073" i="15"/>
  <c r="Z1073" i="15"/>
  <c r="AA1073" i="15"/>
  <c r="P1074" i="15"/>
  <c r="Q1074" i="15"/>
  <c r="R1074" i="15"/>
  <c r="S1074" i="15"/>
  <c r="T1074" i="15"/>
  <c r="U1074" i="15"/>
  <c r="V1074" i="15"/>
  <c r="W1074" i="15"/>
  <c r="X1074" i="15"/>
  <c r="Y1074" i="15"/>
  <c r="Z1074" i="15"/>
  <c r="AA1074" i="15"/>
  <c r="P1075" i="15"/>
  <c r="Q1075" i="15"/>
  <c r="R1075" i="15"/>
  <c r="S1075" i="15"/>
  <c r="T1075" i="15"/>
  <c r="U1075" i="15"/>
  <c r="V1075" i="15"/>
  <c r="W1075" i="15"/>
  <c r="X1075" i="15"/>
  <c r="Y1075" i="15"/>
  <c r="Z1075" i="15"/>
  <c r="AA1075" i="15"/>
  <c r="P1076" i="15"/>
  <c r="Q1076" i="15"/>
  <c r="R1076" i="15"/>
  <c r="S1076" i="15"/>
  <c r="T1076" i="15"/>
  <c r="U1076" i="15"/>
  <c r="V1076" i="15"/>
  <c r="W1076" i="15"/>
  <c r="X1076" i="15"/>
  <c r="Y1076" i="15"/>
  <c r="Z1076" i="15"/>
  <c r="AA1076" i="15"/>
  <c r="P1077" i="15"/>
  <c r="Q1077" i="15"/>
  <c r="R1077" i="15"/>
  <c r="S1077" i="15"/>
  <c r="T1077" i="15"/>
  <c r="U1077" i="15"/>
  <c r="V1077" i="15"/>
  <c r="W1077" i="15"/>
  <c r="X1077" i="15"/>
  <c r="Y1077" i="15"/>
  <c r="Z1077" i="15"/>
  <c r="AA1077" i="15"/>
  <c r="P1078" i="15"/>
  <c r="Q1078" i="15"/>
  <c r="R1078" i="15"/>
  <c r="S1078" i="15"/>
  <c r="T1078" i="15"/>
  <c r="U1078" i="15"/>
  <c r="V1078" i="15"/>
  <c r="W1078" i="15"/>
  <c r="X1078" i="15"/>
  <c r="Y1078" i="15"/>
  <c r="Z1078" i="15"/>
  <c r="AA1078" i="15"/>
  <c r="P1079" i="15"/>
  <c r="Q1079" i="15"/>
  <c r="R1079" i="15"/>
  <c r="S1079" i="15"/>
  <c r="T1079" i="15"/>
  <c r="U1079" i="15"/>
  <c r="V1079" i="15"/>
  <c r="W1079" i="15"/>
  <c r="X1079" i="15"/>
  <c r="Y1079" i="15"/>
  <c r="Z1079" i="15"/>
  <c r="AA1079" i="15"/>
  <c r="P1080" i="15"/>
  <c r="Q1080" i="15"/>
  <c r="R1080" i="15"/>
  <c r="S1080" i="15"/>
  <c r="T1080" i="15"/>
  <c r="U1080" i="15"/>
  <c r="V1080" i="15"/>
  <c r="W1080" i="15"/>
  <c r="X1080" i="15"/>
  <c r="Y1080" i="15"/>
  <c r="Z1080" i="15"/>
  <c r="AA1080" i="15"/>
  <c r="P1081" i="15"/>
  <c r="Q1081" i="15"/>
  <c r="R1081" i="15"/>
  <c r="S1081" i="15"/>
  <c r="T1081" i="15"/>
  <c r="U1081" i="15"/>
  <c r="V1081" i="15"/>
  <c r="W1081" i="15"/>
  <c r="X1081" i="15"/>
  <c r="Y1081" i="15"/>
  <c r="Z1081" i="15"/>
  <c r="AA1081" i="15"/>
  <c r="P1082" i="15"/>
  <c r="Q1082" i="15"/>
  <c r="R1082" i="15"/>
  <c r="S1082" i="15"/>
  <c r="T1082" i="15"/>
  <c r="U1082" i="15"/>
  <c r="V1082" i="15"/>
  <c r="W1082" i="15"/>
  <c r="X1082" i="15"/>
  <c r="Y1082" i="15"/>
  <c r="Z1082" i="15"/>
  <c r="AA1082" i="15"/>
  <c r="P1083" i="15"/>
  <c r="Q1083" i="15"/>
  <c r="R1083" i="15"/>
  <c r="S1083" i="15"/>
  <c r="T1083" i="15"/>
  <c r="U1083" i="15"/>
  <c r="V1083" i="15"/>
  <c r="W1083" i="15"/>
  <c r="X1083" i="15"/>
  <c r="Y1083" i="15"/>
  <c r="Z1083" i="15"/>
  <c r="AA1083" i="15"/>
  <c r="P1084" i="15"/>
  <c r="Q1084" i="15"/>
  <c r="R1084" i="15"/>
  <c r="S1084" i="15"/>
  <c r="T1084" i="15"/>
  <c r="U1084" i="15"/>
  <c r="V1084" i="15"/>
  <c r="W1084" i="15"/>
  <c r="X1084" i="15"/>
  <c r="Y1084" i="15"/>
  <c r="Z1084" i="15"/>
  <c r="AA1084" i="15"/>
  <c r="P1085" i="15"/>
  <c r="Q1085" i="15"/>
  <c r="R1085" i="15"/>
  <c r="S1085" i="15"/>
  <c r="T1085" i="15"/>
  <c r="U1085" i="15"/>
  <c r="V1085" i="15"/>
  <c r="W1085" i="15"/>
  <c r="X1085" i="15"/>
  <c r="Y1085" i="15"/>
  <c r="Z1085" i="15"/>
  <c r="AA1085" i="15"/>
  <c r="P1086" i="15"/>
  <c r="Q1086" i="15"/>
  <c r="R1086" i="15"/>
  <c r="S1086" i="15"/>
  <c r="T1086" i="15"/>
  <c r="U1086" i="15"/>
  <c r="V1086" i="15"/>
  <c r="W1086" i="15"/>
  <c r="X1086" i="15"/>
  <c r="Y1086" i="15"/>
  <c r="Z1086" i="15"/>
  <c r="AA1086" i="15"/>
  <c r="P1087" i="15"/>
  <c r="Q1087" i="15"/>
  <c r="R1087" i="15"/>
  <c r="S1087" i="15"/>
  <c r="T1087" i="15"/>
  <c r="U1087" i="15"/>
  <c r="V1087" i="15"/>
  <c r="W1087" i="15"/>
  <c r="X1087" i="15"/>
  <c r="Y1087" i="15"/>
  <c r="Z1087" i="15"/>
  <c r="AA1087" i="15"/>
  <c r="P1088" i="15"/>
  <c r="Q1088" i="15"/>
  <c r="R1088" i="15"/>
  <c r="S1088" i="15"/>
  <c r="T1088" i="15"/>
  <c r="U1088" i="15"/>
  <c r="V1088" i="15"/>
  <c r="W1088" i="15"/>
  <c r="X1088" i="15"/>
  <c r="Y1088" i="15"/>
  <c r="Z1088" i="15"/>
  <c r="AA1088" i="15"/>
  <c r="P1089" i="15"/>
  <c r="Q1089" i="15"/>
  <c r="R1089" i="15"/>
  <c r="S1089" i="15"/>
  <c r="T1089" i="15"/>
  <c r="U1089" i="15"/>
  <c r="V1089" i="15"/>
  <c r="W1089" i="15"/>
  <c r="X1089" i="15"/>
  <c r="Y1089" i="15"/>
  <c r="Z1089" i="15"/>
  <c r="AA1089" i="15"/>
  <c r="P1090" i="15"/>
  <c r="Q1090" i="15"/>
  <c r="R1090" i="15"/>
  <c r="S1090" i="15"/>
  <c r="T1090" i="15"/>
  <c r="U1090" i="15"/>
  <c r="V1090" i="15"/>
  <c r="W1090" i="15"/>
  <c r="X1090" i="15"/>
  <c r="Y1090" i="15"/>
  <c r="Z1090" i="15"/>
  <c r="AA1090" i="15"/>
  <c r="P1091" i="15"/>
  <c r="Q1091" i="15"/>
  <c r="R1091" i="15"/>
  <c r="S1091" i="15"/>
  <c r="T1091" i="15"/>
  <c r="U1091" i="15"/>
  <c r="V1091" i="15"/>
  <c r="W1091" i="15"/>
  <c r="X1091" i="15"/>
  <c r="Y1091" i="15"/>
  <c r="Z1091" i="15"/>
  <c r="AA1091" i="15"/>
  <c r="P1092" i="15"/>
  <c r="Q1092" i="15"/>
  <c r="R1092" i="15"/>
  <c r="S1092" i="15"/>
  <c r="T1092" i="15"/>
  <c r="U1092" i="15"/>
  <c r="V1092" i="15"/>
  <c r="W1092" i="15"/>
  <c r="X1092" i="15"/>
  <c r="Y1092" i="15"/>
  <c r="Z1092" i="15"/>
  <c r="AA1092" i="15"/>
  <c r="P1093" i="15"/>
  <c r="Q1093" i="15"/>
  <c r="R1093" i="15"/>
  <c r="S1093" i="15"/>
  <c r="T1093" i="15"/>
  <c r="U1093" i="15"/>
  <c r="V1093" i="15"/>
  <c r="W1093" i="15"/>
  <c r="X1093" i="15"/>
  <c r="Y1093" i="15"/>
  <c r="Z1093" i="15"/>
  <c r="AA1093" i="15"/>
  <c r="P1094" i="15"/>
  <c r="Q1094" i="15"/>
  <c r="R1094" i="15"/>
  <c r="S1094" i="15"/>
  <c r="T1094" i="15"/>
  <c r="U1094" i="15"/>
  <c r="V1094" i="15"/>
  <c r="W1094" i="15"/>
  <c r="X1094" i="15"/>
  <c r="Y1094" i="15"/>
  <c r="Z1094" i="15"/>
  <c r="AA1094" i="15"/>
  <c r="P1095" i="15"/>
  <c r="Q1095" i="15"/>
  <c r="R1095" i="15"/>
  <c r="S1095" i="15"/>
  <c r="T1095" i="15"/>
  <c r="U1095" i="15"/>
  <c r="V1095" i="15"/>
  <c r="W1095" i="15"/>
  <c r="X1095" i="15"/>
  <c r="Y1095" i="15"/>
  <c r="Z1095" i="15"/>
  <c r="AA1095" i="15"/>
  <c r="P1096" i="15"/>
  <c r="Q1096" i="15"/>
  <c r="R1096" i="15"/>
  <c r="S1096" i="15"/>
  <c r="T1096" i="15"/>
  <c r="U1096" i="15"/>
  <c r="V1096" i="15"/>
  <c r="W1096" i="15"/>
  <c r="X1096" i="15"/>
  <c r="Y1096" i="15"/>
  <c r="Z1096" i="15"/>
  <c r="AA1096" i="15"/>
  <c r="P1097" i="15"/>
  <c r="Q1097" i="15"/>
  <c r="R1097" i="15"/>
  <c r="S1097" i="15"/>
  <c r="T1097" i="15"/>
  <c r="U1097" i="15"/>
  <c r="V1097" i="15"/>
  <c r="W1097" i="15"/>
  <c r="X1097" i="15"/>
  <c r="Y1097" i="15"/>
  <c r="Z1097" i="15"/>
  <c r="AA1097" i="15"/>
  <c r="P1098" i="15"/>
  <c r="Q1098" i="15"/>
  <c r="R1098" i="15"/>
  <c r="S1098" i="15"/>
  <c r="T1098" i="15"/>
  <c r="U1098" i="15"/>
  <c r="V1098" i="15"/>
  <c r="W1098" i="15"/>
  <c r="X1098" i="15"/>
  <c r="Y1098" i="15"/>
  <c r="Z1098" i="15"/>
  <c r="AA1098" i="15"/>
  <c r="P1099" i="15"/>
  <c r="Q1099" i="15"/>
  <c r="R1099" i="15"/>
  <c r="S1099" i="15"/>
  <c r="T1099" i="15"/>
  <c r="U1099" i="15"/>
  <c r="V1099" i="15"/>
  <c r="W1099" i="15"/>
  <c r="X1099" i="15"/>
  <c r="Y1099" i="15"/>
  <c r="Z1099" i="15"/>
  <c r="AA1099" i="15"/>
  <c r="P1100" i="15"/>
  <c r="Q1100" i="15"/>
  <c r="R1100" i="15"/>
  <c r="S1100" i="15"/>
  <c r="T1100" i="15"/>
  <c r="U1100" i="15"/>
  <c r="V1100" i="15"/>
  <c r="W1100" i="15"/>
  <c r="X1100" i="15"/>
  <c r="Y1100" i="15"/>
  <c r="Z1100" i="15"/>
  <c r="AA1100" i="15"/>
  <c r="P1101" i="15"/>
  <c r="Q1101" i="15"/>
  <c r="R1101" i="15"/>
  <c r="S1101" i="15"/>
  <c r="T1101" i="15"/>
  <c r="U1101" i="15"/>
  <c r="V1101" i="15"/>
  <c r="W1101" i="15"/>
  <c r="X1101" i="15"/>
  <c r="Y1101" i="15"/>
  <c r="Z1101" i="15"/>
  <c r="AA1101" i="15"/>
  <c r="P1102" i="15"/>
  <c r="Q1102" i="15"/>
  <c r="R1102" i="15"/>
  <c r="S1102" i="15"/>
  <c r="T1102" i="15"/>
  <c r="U1102" i="15"/>
  <c r="V1102" i="15"/>
  <c r="W1102" i="15"/>
  <c r="X1102" i="15"/>
  <c r="Y1102" i="15"/>
  <c r="Z1102" i="15"/>
  <c r="AA1102" i="15"/>
  <c r="P1103" i="15"/>
  <c r="Q1103" i="15"/>
  <c r="R1103" i="15"/>
  <c r="S1103" i="15"/>
  <c r="T1103" i="15"/>
  <c r="U1103" i="15"/>
  <c r="V1103" i="15"/>
  <c r="W1103" i="15"/>
  <c r="X1103" i="15"/>
  <c r="Y1103" i="15"/>
  <c r="Z1103" i="15"/>
  <c r="AA1103" i="15"/>
  <c r="P1104" i="15"/>
  <c r="Q1104" i="15"/>
  <c r="R1104" i="15"/>
  <c r="S1104" i="15"/>
  <c r="T1104" i="15"/>
  <c r="U1104" i="15"/>
  <c r="V1104" i="15"/>
  <c r="W1104" i="15"/>
  <c r="X1104" i="15"/>
  <c r="Y1104" i="15"/>
  <c r="Z1104" i="15"/>
  <c r="AA1104" i="15"/>
  <c r="P1105" i="15"/>
  <c r="Q1105" i="15"/>
  <c r="R1105" i="15"/>
  <c r="S1105" i="15"/>
  <c r="T1105" i="15"/>
  <c r="U1105" i="15"/>
  <c r="V1105" i="15"/>
  <c r="W1105" i="15"/>
  <c r="X1105" i="15"/>
  <c r="Y1105" i="15"/>
  <c r="Z1105" i="15"/>
  <c r="AA1105" i="15"/>
  <c r="P1106" i="15"/>
  <c r="Q1106" i="15"/>
  <c r="R1106" i="15"/>
  <c r="S1106" i="15"/>
  <c r="T1106" i="15"/>
  <c r="U1106" i="15"/>
  <c r="V1106" i="15"/>
  <c r="W1106" i="15"/>
  <c r="X1106" i="15"/>
  <c r="Y1106" i="15"/>
  <c r="Z1106" i="15"/>
  <c r="AA1106" i="15"/>
  <c r="P1107" i="15"/>
  <c r="Q1107" i="15"/>
  <c r="R1107" i="15"/>
  <c r="S1107" i="15"/>
  <c r="T1107" i="15"/>
  <c r="U1107" i="15"/>
  <c r="V1107" i="15"/>
  <c r="W1107" i="15"/>
  <c r="X1107" i="15"/>
  <c r="Y1107" i="15"/>
  <c r="Z1107" i="15"/>
  <c r="AA1107" i="15"/>
  <c r="P1108" i="15"/>
  <c r="Q1108" i="15"/>
  <c r="R1108" i="15"/>
  <c r="S1108" i="15"/>
  <c r="T1108" i="15"/>
  <c r="U1108" i="15"/>
  <c r="V1108" i="15"/>
  <c r="W1108" i="15"/>
  <c r="X1108" i="15"/>
  <c r="Y1108" i="15"/>
  <c r="Z1108" i="15"/>
  <c r="AA1108" i="15"/>
  <c r="P1109" i="15"/>
  <c r="Q1109" i="15"/>
  <c r="R1109" i="15"/>
  <c r="S1109" i="15"/>
  <c r="T1109" i="15"/>
  <c r="U1109" i="15"/>
  <c r="V1109" i="15"/>
  <c r="W1109" i="15"/>
  <c r="X1109" i="15"/>
  <c r="Y1109" i="15"/>
  <c r="Z1109" i="15"/>
  <c r="AA1109" i="15"/>
  <c r="P1110" i="15"/>
  <c r="Q1110" i="15"/>
  <c r="R1110" i="15"/>
  <c r="S1110" i="15"/>
  <c r="T1110" i="15"/>
  <c r="U1110" i="15"/>
  <c r="V1110" i="15"/>
  <c r="W1110" i="15"/>
  <c r="X1110" i="15"/>
  <c r="Y1110" i="15"/>
  <c r="Z1110" i="15"/>
  <c r="AA1110" i="15"/>
  <c r="P1111" i="15"/>
  <c r="Q1111" i="15"/>
  <c r="R1111" i="15"/>
  <c r="S1111" i="15"/>
  <c r="T1111" i="15"/>
  <c r="U1111" i="15"/>
  <c r="V1111" i="15"/>
  <c r="W1111" i="15"/>
  <c r="X1111" i="15"/>
  <c r="Y1111" i="15"/>
  <c r="Z1111" i="15"/>
  <c r="AA1111" i="15"/>
  <c r="P1112" i="15"/>
  <c r="Q1112" i="15"/>
  <c r="R1112" i="15"/>
  <c r="S1112" i="15"/>
  <c r="T1112" i="15"/>
  <c r="U1112" i="15"/>
  <c r="V1112" i="15"/>
  <c r="W1112" i="15"/>
  <c r="X1112" i="15"/>
  <c r="Y1112" i="15"/>
  <c r="Z1112" i="15"/>
  <c r="AA1112" i="15"/>
  <c r="P1113" i="15"/>
  <c r="Q1113" i="15"/>
  <c r="R1113" i="15"/>
  <c r="S1113" i="15"/>
  <c r="T1113" i="15"/>
  <c r="U1113" i="15"/>
  <c r="V1113" i="15"/>
  <c r="W1113" i="15"/>
  <c r="X1113" i="15"/>
  <c r="Y1113" i="15"/>
  <c r="Z1113" i="15"/>
  <c r="AA1113" i="15"/>
  <c r="P1114" i="15"/>
  <c r="Q1114" i="15"/>
  <c r="R1114" i="15"/>
  <c r="S1114" i="15"/>
  <c r="T1114" i="15"/>
  <c r="U1114" i="15"/>
  <c r="V1114" i="15"/>
  <c r="W1114" i="15"/>
  <c r="X1114" i="15"/>
  <c r="Y1114" i="15"/>
  <c r="Z1114" i="15"/>
  <c r="AA1114" i="15"/>
  <c r="P1115" i="15"/>
  <c r="Q1115" i="15"/>
  <c r="R1115" i="15"/>
  <c r="S1115" i="15"/>
  <c r="T1115" i="15"/>
  <c r="U1115" i="15"/>
  <c r="V1115" i="15"/>
  <c r="W1115" i="15"/>
  <c r="X1115" i="15"/>
  <c r="Y1115" i="15"/>
  <c r="Z1115" i="15"/>
  <c r="AA1115" i="15"/>
  <c r="P1116" i="15"/>
  <c r="Q1116" i="15"/>
  <c r="R1116" i="15"/>
  <c r="S1116" i="15"/>
  <c r="T1116" i="15"/>
  <c r="U1116" i="15"/>
  <c r="V1116" i="15"/>
  <c r="W1116" i="15"/>
  <c r="X1116" i="15"/>
  <c r="Y1116" i="15"/>
  <c r="Z1116" i="15"/>
  <c r="AA1116" i="15"/>
  <c r="P1117" i="15"/>
  <c r="Q1117" i="15"/>
  <c r="R1117" i="15"/>
  <c r="S1117" i="15"/>
  <c r="T1117" i="15"/>
  <c r="U1117" i="15"/>
  <c r="V1117" i="15"/>
  <c r="W1117" i="15"/>
  <c r="X1117" i="15"/>
  <c r="Y1117" i="15"/>
  <c r="Z1117" i="15"/>
  <c r="AA1117" i="15"/>
  <c r="P1118" i="15"/>
  <c r="Q1118" i="15"/>
  <c r="R1118" i="15"/>
  <c r="S1118" i="15"/>
  <c r="T1118" i="15"/>
  <c r="U1118" i="15"/>
  <c r="V1118" i="15"/>
  <c r="W1118" i="15"/>
  <c r="X1118" i="15"/>
  <c r="Y1118" i="15"/>
  <c r="Z1118" i="15"/>
  <c r="AA1118" i="15"/>
  <c r="P1119" i="15"/>
  <c r="Q1119" i="15"/>
  <c r="R1119" i="15"/>
  <c r="S1119" i="15"/>
  <c r="T1119" i="15"/>
  <c r="U1119" i="15"/>
  <c r="V1119" i="15"/>
  <c r="W1119" i="15"/>
  <c r="X1119" i="15"/>
  <c r="Y1119" i="15"/>
  <c r="Z1119" i="15"/>
  <c r="AA1119" i="15"/>
  <c r="P1120" i="15"/>
  <c r="Q1120" i="15"/>
  <c r="R1120" i="15"/>
  <c r="S1120" i="15"/>
  <c r="T1120" i="15"/>
  <c r="U1120" i="15"/>
  <c r="V1120" i="15"/>
  <c r="W1120" i="15"/>
  <c r="X1120" i="15"/>
  <c r="Y1120" i="15"/>
  <c r="Z1120" i="15"/>
  <c r="AA1120" i="15"/>
  <c r="P1121" i="15"/>
  <c r="Q1121" i="15"/>
  <c r="R1121" i="15"/>
  <c r="S1121" i="15"/>
  <c r="T1121" i="15"/>
  <c r="U1121" i="15"/>
  <c r="V1121" i="15"/>
  <c r="W1121" i="15"/>
  <c r="X1121" i="15"/>
  <c r="Y1121" i="15"/>
  <c r="Z1121" i="15"/>
  <c r="AA1121" i="15"/>
  <c r="P1122" i="15"/>
  <c r="Q1122" i="15"/>
  <c r="R1122" i="15"/>
  <c r="S1122" i="15"/>
  <c r="T1122" i="15"/>
  <c r="U1122" i="15"/>
  <c r="V1122" i="15"/>
  <c r="W1122" i="15"/>
  <c r="X1122" i="15"/>
  <c r="Y1122" i="15"/>
  <c r="Z1122" i="15"/>
  <c r="AA1122" i="15"/>
  <c r="P1123" i="15"/>
  <c r="Q1123" i="15"/>
  <c r="R1123" i="15"/>
  <c r="S1123" i="15"/>
  <c r="T1123" i="15"/>
  <c r="U1123" i="15"/>
  <c r="V1123" i="15"/>
  <c r="W1123" i="15"/>
  <c r="X1123" i="15"/>
  <c r="Y1123" i="15"/>
  <c r="Z1123" i="15"/>
  <c r="AA1123" i="15"/>
  <c r="P1124" i="15"/>
  <c r="Q1124" i="15"/>
  <c r="R1124" i="15"/>
  <c r="S1124" i="15"/>
  <c r="T1124" i="15"/>
  <c r="U1124" i="15"/>
  <c r="V1124" i="15"/>
  <c r="W1124" i="15"/>
  <c r="X1124" i="15"/>
  <c r="Y1124" i="15"/>
  <c r="Z1124" i="15"/>
  <c r="AA1124" i="15"/>
  <c r="P1125" i="15"/>
  <c r="Q1125" i="15"/>
  <c r="R1125" i="15"/>
  <c r="S1125" i="15"/>
  <c r="T1125" i="15"/>
  <c r="U1125" i="15"/>
  <c r="V1125" i="15"/>
  <c r="W1125" i="15"/>
  <c r="X1125" i="15"/>
  <c r="Y1125" i="15"/>
  <c r="Z1125" i="15"/>
  <c r="AA1125" i="15"/>
  <c r="P1126" i="15"/>
  <c r="Q1126" i="15"/>
  <c r="R1126" i="15"/>
  <c r="S1126" i="15"/>
  <c r="T1126" i="15"/>
  <c r="U1126" i="15"/>
  <c r="V1126" i="15"/>
  <c r="W1126" i="15"/>
  <c r="X1126" i="15"/>
  <c r="Y1126" i="15"/>
  <c r="Z1126" i="15"/>
  <c r="AA1126" i="15"/>
  <c r="P1127" i="15"/>
  <c r="Q1127" i="15"/>
  <c r="R1127" i="15"/>
  <c r="S1127" i="15"/>
  <c r="T1127" i="15"/>
  <c r="U1127" i="15"/>
  <c r="V1127" i="15"/>
  <c r="W1127" i="15"/>
  <c r="X1127" i="15"/>
  <c r="Y1127" i="15"/>
  <c r="Z1127" i="15"/>
  <c r="AA1127" i="15"/>
  <c r="P1128" i="15"/>
  <c r="Q1128" i="15"/>
  <c r="R1128" i="15"/>
  <c r="S1128" i="15"/>
  <c r="T1128" i="15"/>
  <c r="U1128" i="15"/>
  <c r="V1128" i="15"/>
  <c r="W1128" i="15"/>
  <c r="X1128" i="15"/>
  <c r="Y1128" i="15"/>
  <c r="Z1128" i="15"/>
  <c r="AA1128" i="15"/>
  <c r="P1129" i="15"/>
  <c r="Q1129" i="15"/>
  <c r="R1129" i="15"/>
  <c r="S1129" i="15"/>
  <c r="T1129" i="15"/>
  <c r="U1129" i="15"/>
  <c r="V1129" i="15"/>
  <c r="W1129" i="15"/>
  <c r="X1129" i="15"/>
  <c r="Y1129" i="15"/>
  <c r="Z1129" i="15"/>
  <c r="AA1129" i="15"/>
  <c r="P1130" i="15"/>
  <c r="Q1130" i="15"/>
  <c r="R1130" i="15"/>
  <c r="S1130" i="15"/>
  <c r="T1130" i="15"/>
  <c r="U1130" i="15"/>
  <c r="V1130" i="15"/>
  <c r="W1130" i="15"/>
  <c r="X1130" i="15"/>
  <c r="Y1130" i="15"/>
  <c r="Z1130" i="15"/>
  <c r="AA1130" i="15"/>
  <c r="P1131" i="15"/>
  <c r="Q1131" i="15"/>
  <c r="R1131" i="15"/>
  <c r="S1131" i="15"/>
  <c r="T1131" i="15"/>
  <c r="U1131" i="15"/>
  <c r="V1131" i="15"/>
  <c r="W1131" i="15"/>
  <c r="X1131" i="15"/>
  <c r="Y1131" i="15"/>
  <c r="Z1131" i="15"/>
  <c r="AA1131" i="15"/>
  <c r="P1132" i="15"/>
  <c r="Q1132" i="15"/>
  <c r="R1132" i="15"/>
  <c r="S1132" i="15"/>
  <c r="T1132" i="15"/>
  <c r="U1132" i="15"/>
  <c r="V1132" i="15"/>
  <c r="W1132" i="15"/>
  <c r="X1132" i="15"/>
  <c r="Y1132" i="15"/>
  <c r="Z1132" i="15"/>
  <c r="AA1132" i="15"/>
  <c r="P1133" i="15"/>
  <c r="Q1133" i="15"/>
  <c r="R1133" i="15"/>
  <c r="S1133" i="15"/>
  <c r="T1133" i="15"/>
  <c r="U1133" i="15"/>
  <c r="V1133" i="15"/>
  <c r="W1133" i="15"/>
  <c r="X1133" i="15"/>
  <c r="Y1133" i="15"/>
  <c r="Z1133" i="15"/>
  <c r="AA1133" i="15"/>
  <c r="P1134" i="15"/>
  <c r="Q1134" i="15"/>
  <c r="R1134" i="15"/>
  <c r="S1134" i="15"/>
  <c r="T1134" i="15"/>
  <c r="U1134" i="15"/>
  <c r="V1134" i="15"/>
  <c r="W1134" i="15"/>
  <c r="X1134" i="15"/>
  <c r="Y1134" i="15"/>
  <c r="Z1134" i="15"/>
  <c r="AA1134" i="15"/>
  <c r="P1135" i="15"/>
  <c r="Q1135" i="15"/>
  <c r="R1135" i="15"/>
  <c r="S1135" i="15"/>
  <c r="T1135" i="15"/>
  <c r="U1135" i="15"/>
  <c r="V1135" i="15"/>
  <c r="W1135" i="15"/>
  <c r="X1135" i="15"/>
  <c r="Y1135" i="15"/>
  <c r="Z1135" i="15"/>
  <c r="AA1135" i="15"/>
  <c r="P1136" i="15"/>
  <c r="Q1136" i="15"/>
  <c r="R1136" i="15"/>
  <c r="S1136" i="15"/>
  <c r="T1136" i="15"/>
  <c r="U1136" i="15"/>
  <c r="V1136" i="15"/>
  <c r="W1136" i="15"/>
  <c r="X1136" i="15"/>
  <c r="Y1136" i="15"/>
  <c r="Z1136" i="15"/>
  <c r="AA1136" i="15"/>
  <c r="P1137" i="15"/>
  <c r="Q1137" i="15"/>
  <c r="R1137" i="15"/>
  <c r="S1137" i="15"/>
  <c r="T1137" i="15"/>
  <c r="U1137" i="15"/>
  <c r="V1137" i="15"/>
  <c r="W1137" i="15"/>
  <c r="X1137" i="15"/>
  <c r="Y1137" i="15"/>
  <c r="Z1137" i="15"/>
  <c r="AA1137" i="15"/>
  <c r="P1138" i="15"/>
  <c r="Q1138" i="15"/>
  <c r="R1138" i="15"/>
  <c r="S1138" i="15"/>
  <c r="T1138" i="15"/>
  <c r="U1138" i="15"/>
  <c r="V1138" i="15"/>
  <c r="W1138" i="15"/>
  <c r="X1138" i="15"/>
  <c r="Y1138" i="15"/>
  <c r="Z1138" i="15"/>
  <c r="AA1138" i="15"/>
  <c r="Q2" i="15"/>
  <c r="R2" i="15"/>
  <c r="S2" i="15"/>
  <c r="T2" i="15"/>
  <c r="U2" i="15"/>
  <c r="V2" i="15"/>
  <c r="W2" i="15"/>
  <c r="X2" i="15"/>
  <c r="Y2" i="15"/>
  <c r="Z2" i="15"/>
  <c r="AA2" i="15"/>
  <c r="P2" i="15"/>
  <c r="P373" i="1"/>
  <c r="Q373" i="1"/>
  <c r="R373" i="1"/>
  <c r="S373" i="1"/>
  <c r="T373" i="1"/>
  <c r="U373" i="1"/>
  <c r="V373" i="1"/>
  <c r="W373" i="1"/>
  <c r="X373" i="1"/>
  <c r="Y373" i="1"/>
  <c r="Z373" i="1"/>
  <c r="AA373" i="1"/>
  <c r="P374" i="1"/>
  <c r="Q374" i="1"/>
  <c r="R374" i="1"/>
  <c r="S374" i="1"/>
  <c r="T374" i="1"/>
  <c r="U374" i="1"/>
  <c r="V374" i="1"/>
  <c r="W374" i="1"/>
  <c r="X374" i="1"/>
  <c r="Y374" i="1"/>
  <c r="Z374" i="1"/>
  <c r="AA374" i="1"/>
  <c r="P375" i="1"/>
  <c r="Q375" i="1"/>
  <c r="R375" i="1"/>
  <c r="S375" i="1"/>
  <c r="T375" i="1"/>
  <c r="U375" i="1"/>
  <c r="V375" i="1"/>
  <c r="W375" i="1"/>
  <c r="X375" i="1"/>
  <c r="Y375" i="1"/>
  <c r="Z375" i="1"/>
  <c r="AA375" i="1"/>
  <c r="P376" i="1"/>
  <c r="Q376" i="1"/>
  <c r="R376" i="1"/>
  <c r="S376" i="1"/>
  <c r="T376" i="1"/>
  <c r="U376" i="1"/>
  <c r="V376" i="1"/>
  <c r="W376" i="1"/>
  <c r="X376" i="1"/>
  <c r="Y376" i="1"/>
  <c r="Z376" i="1"/>
  <c r="AA376" i="1"/>
  <c r="P377" i="1"/>
  <c r="Q377" i="1"/>
  <c r="R377" i="1"/>
  <c r="S377" i="1"/>
  <c r="T377" i="1"/>
  <c r="U377" i="1"/>
  <c r="V377" i="1"/>
  <c r="W377" i="1"/>
  <c r="X377" i="1"/>
  <c r="Y377" i="1"/>
  <c r="Z377" i="1"/>
  <c r="AA377" i="1"/>
  <c r="P378" i="1"/>
  <c r="Q378" i="1"/>
  <c r="R378" i="1"/>
  <c r="S378" i="1"/>
  <c r="T378" i="1"/>
  <c r="U378" i="1"/>
  <c r="V378" i="1"/>
  <c r="W378" i="1"/>
  <c r="X378" i="1"/>
  <c r="Y378" i="1"/>
  <c r="Z378" i="1"/>
  <c r="AA378" i="1"/>
  <c r="P379" i="1"/>
  <c r="Q379" i="1"/>
  <c r="R379" i="1"/>
  <c r="S379" i="1"/>
  <c r="T379" i="1"/>
  <c r="U379" i="1"/>
  <c r="V379" i="1"/>
  <c r="W379" i="1"/>
  <c r="X379" i="1"/>
  <c r="Y379" i="1"/>
  <c r="Z379" i="1"/>
  <c r="AA379" i="1"/>
  <c r="P380" i="1"/>
  <c r="Q380" i="1"/>
  <c r="R380" i="1"/>
  <c r="S380" i="1"/>
  <c r="T380" i="1"/>
  <c r="U380" i="1"/>
  <c r="V380" i="1"/>
  <c r="W380" i="1"/>
  <c r="X380" i="1"/>
  <c r="Y380" i="1"/>
  <c r="Z380" i="1"/>
  <c r="AA380" i="1"/>
  <c r="P381" i="1"/>
  <c r="Q381" i="1"/>
  <c r="R381" i="1"/>
  <c r="S381" i="1"/>
  <c r="T381" i="1"/>
  <c r="U381" i="1"/>
  <c r="V381" i="1"/>
  <c r="W381" i="1"/>
  <c r="X381" i="1"/>
  <c r="Y381" i="1"/>
  <c r="Z381" i="1"/>
  <c r="AA381" i="1"/>
  <c r="P382" i="1"/>
  <c r="Q382" i="1"/>
  <c r="R382" i="1"/>
  <c r="S382" i="1"/>
  <c r="T382" i="1"/>
  <c r="U382" i="1"/>
  <c r="V382" i="1"/>
  <c r="W382" i="1"/>
  <c r="X382" i="1"/>
  <c r="Y382" i="1"/>
  <c r="Z382" i="1"/>
  <c r="AA382" i="1"/>
  <c r="P383" i="1"/>
  <c r="Q383" i="1"/>
  <c r="R383" i="1"/>
  <c r="S383" i="1"/>
  <c r="T383" i="1"/>
  <c r="U383" i="1"/>
  <c r="V383" i="1"/>
  <c r="W383" i="1"/>
  <c r="X383" i="1"/>
  <c r="Y383" i="1"/>
  <c r="Z383" i="1"/>
  <c r="AA383" i="1"/>
  <c r="P384" i="1"/>
  <c r="Q384" i="1"/>
  <c r="R384" i="1"/>
  <c r="S384" i="1"/>
  <c r="T384" i="1"/>
  <c r="U384" i="1"/>
  <c r="V384" i="1"/>
  <c r="W384" i="1"/>
  <c r="X384" i="1"/>
  <c r="Y384" i="1"/>
  <c r="Z384" i="1"/>
  <c r="AA384" i="1"/>
  <c r="P385" i="1"/>
  <c r="Q385" i="1"/>
  <c r="R385" i="1"/>
  <c r="S385" i="1"/>
  <c r="T385" i="1"/>
  <c r="U385" i="1"/>
  <c r="V385" i="1"/>
  <c r="W385" i="1"/>
  <c r="X385" i="1"/>
  <c r="Y385" i="1"/>
  <c r="Z385" i="1"/>
  <c r="AA385" i="1"/>
  <c r="P386" i="1"/>
  <c r="Q386" i="1"/>
  <c r="R386" i="1"/>
  <c r="S386" i="1"/>
  <c r="T386" i="1"/>
  <c r="U386" i="1"/>
  <c r="V386" i="1"/>
  <c r="W386" i="1"/>
  <c r="X386" i="1"/>
  <c r="Y386" i="1"/>
  <c r="Z386" i="1"/>
  <c r="AA386" i="1"/>
  <c r="P387" i="1"/>
  <c r="Q387" i="1"/>
  <c r="R387" i="1"/>
  <c r="S387" i="1"/>
  <c r="T387" i="1"/>
  <c r="U387" i="1"/>
  <c r="V387" i="1"/>
  <c r="W387" i="1"/>
  <c r="X387" i="1"/>
  <c r="Y387" i="1"/>
  <c r="Z387" i="1"/>
  <c r="AA387" i="1"/>
  <c r="P388" i="1"/>
  <c r="Q388" i="1"/>
  <c r="R388" i="1"/>
  <c r="S388" i="1"/>
  <c r="T388" i="1"/>
  <c r="U388" i="1"/>
  <c r="V388" i="1"/>
  <c r="W388" i="1"/>
  <c r="X388" i="1"/>
  <c r="Y388" i="1"/>
  <c r="Z388" i="1"/>
  <c r="AA388" i="1"/>
  <c r="P389" i="1"/>
  <c r="Q389" i="1"/>
  <c r="R389" i="1"/>
  <c r="S389" i="1"/>
  <c r="T389" i="1"/>
  <c r="U389" i="1"/>
  <c r="V389" i="1"/>
  <c r="W389" i="1"/>
  <c r="X389" i="1"/>
  <c r="Y389" i="1"/>
  <c r="Z389" i="1"/>
  <c r="AA389" i="1"/>
  <c r="P390" i="1"/>
  <c r="Q390" i="1"/>
  <c r="R390" i="1"/>
  <c r="S390" i="1"/>
  <c r="T390" i="1"/>
  <c r="U390" i="1"/>
  <c r="V390" i="1"/>
  <c r="W390" i="1"/>
  <c r="X390" i="1"/>
  <c r="Y390" i="1"/>
  <c r="Z390" i="1"/>
  <c r="AA390" i="1"/>
  <c r="P391" i="1"/>
  <c r="Q391" i="1"/>
  <c r="R391" i="1"/>
  <c r="S391" i="1"/>
  <c r="T391" i="1"/>
  <c r="U391" i="1"/>
  <c r="V391" i="1"/>
  <c r="W391" i="1"/>
  <c r="X391" i="1"/>
  <c r="Y391" i="1"/>
  <c r="Z391" i="1"/>
  <c r="AA391" i="1"/>
  <c r="P392" i="1"/>
  <c r="Q392" i="1"/>
  <c r="R392" i="1"/>
  <c r="S392" i="1"/>
  <c r="T392" i="1"/>
  <c r="U392" i="1"/>
  <c r="V392" i="1"/>
  <c r="W392" i="1"/>
  <c r="X392" i="1"/>
  <c r="Y392" i="1"/>
  <c r="Z392" i="1"/>
  <c r="AA392" i="1"/>
  <c r="P393" i="1"/>
  <c r="Q393" i="1"/>
  <c r="R393" i="1"/>
  <c r="S393" i="1"/>
  <c r="T393" i="1"/>
  <c r="U393" i="1"/>
  <c r="V393" i="1"/>
  <c r="W393" i="1"/>
  <c r="X393" i="1"/>
  <c r="Y393" i="1"/>
  <c r="Z393" i="1"/>
  <c r="AA393" i="1"/>
  <c r="P394" i="1"/>
  <c r="Q394" i="1"/>
  <c r="R394" i="1"/>
  <c r="S394" i="1"/>
  <c r="T394" i="1"/>
  <c r="U394" i="1"/>
  <c r="V394" i="1"/>
  <c r="W394" i="1"/>
  <c r="X394" i="1"/>
  <c r="Y394" i="1"/>
  <c r="Z394" i="1"/>
  <c r="AA394" i="1"/>
  <c r="P395" i="1"/>
  <c r="Q395" i="1"/>
  <c r="R395" i="1"/>
  <c r="S395" i="1"/>
  <c r="T395" i="1"/>
  <c r="U395" i="1"/>
  <c r="V395" i="1"/>
  <c r="W395" i="1"/>
  <c r="X395" i="1"/>
  <c r="Y395" i="1"/>
  <c r="Z395" i="1"/>
  <c r="AA395" i="1"/>
  <c r="P396" i="1"/>
  <c r="Q396" i="1"/>
  <c r="R396" i="1"/>
  <c r="S396" i="1"/>
  <c r="T396" i="1"/>
  <c r="U396" i="1"/>
  <c r="V396" i="1"/>
  <c r="W396" i="1"/>
  <c r="X396" i="1"/>
  <c r="Y396" i="1"/>
  <c r="Z396" i="1"/>
  <c r="AA396" i="1"/>
  <c r="P397" i="1"/>
  <c r="Q397" i="1"/>
  <c r="R397" i="1"/>
  <c r="S397" i="1"/>
  <c r="T397" i="1"/>
  <c r="U397" i="1"/>
  <c r="V397" i="1"/>
  <c r="W397" i="1"/>
  <c r="X397" i="1"/>
  <c r="Y397" i="1"/>
  <c r="Z397" i="1"/>
  <c r="AA397" i="1"/>
  <c r="P398" i="1"/>
  <c r="Q398" i="1"/>
  <c r="R398" i="1"/>
  <c r="S398" i="1"/>
  <c r="T398" i="1"/>
  <c r="U398" i="1"/>
  <c r="V398" i="1"/>
  <c r="W398" i="1"/>
  <c r="X398" i="1"/>
  <c r="Y398" i="1"/>
  <c r="Z398" i="1"/>
  <c r="AA398" i="1"/>
  <c r="P399" i="1"/>
  <c r="Q399" i="1"/>
  <c r="R399" i="1"/>
  <c r="S399" i="1"/>
  <c r="T399" i="1"/>
  <c r="U399" i="1"/>
  <c r="V399" i="1"/>
  <c r="W399" i="1"/>
  <c r="X399" i="1"/>
  <c r="Y399" i="1"/>
  <c r="Z399" i="1"/>
  <c r="AA399" i="1"/>
  <c r="P400" i="1"/>
  <c r="Q400" i="1"/>
  <c r="R400" i="1"/>
  <c r="S400" i="1"/>
  <c r="T400" i="1"/>
  <c r="U400" i="1"/>
  <c r="V400" i="1"/>
  <c r="W400" i="1"/>
  <c r="X400" i="1"/>
  <c r="Y400" i="1"/>
  <c r="Z400" i="1"/>
  <c r="AA400" i="1"/>
  <c r="P401" i="1"/>
  <c r="Q401" i="1"/>
  <c r="R401" i="1"/>
  <c r="S401" i="1"/>
  <c r="T401" i="1"/>
  <c r="U401" i="1"/>
  <c r="V401" i="1"/>
  <c r="W401" i="1"/>
  <c r="X401" i="1"/>
  <c r="Y401" i="1"/>
  <c r="Z401" i="1"/>
  <c r="AA401" i="1"/>
  <c r="P402" i="1"/>
  <c r="Q402" i="1"/>
  <c r="R402" i="1"/>
  <c r="S402" i="1"/>
  <c r="T402" i="1"/>
  <c r="U402" i="1"/>
  <c r="V402" i="1"/>
  <c r="W402" i="1"/>
  <c r="X402" i="1"/>
  <c r="Y402" i="1"/>
  <c r="Z402" i="1"/>
  <c r="AA402" i="1"/>
  <c r="P403" i="1"/>
  <c r="Q403" i="1"/>
  <c r="R403" i="1"/>
  <c r="S403" i="1"/>
  <c r="T403" i="1"/>
  <c r="U403" i="1"/>
  <c r="V403" i="1"/>
  <c r="W403" i="1"/>
  <c r="X403" i="1"/>
  <c r="Y403" i="1"/>
  <c r="Z403" i="1"/>
  <c r="AA403" i="1"/>
  <c r="P404" i="1"/>
  <c r="Q404" i="1"/>
  <c r="R404" i="1"/>
  <c r="S404" i="1"/>
  <c r="T404" i="1"/>
  <c r="U404" i="1"/>
  <c r="V404" i="1"/>
  <c r="W404" i="1"/>
  <c r="X404" i="1"/>
  <c r="Y404" i="1"/>
  <c r="Z404" i="1"/>
  <c r="AA404" i="1"/>
  <c r="P405" i="1"/>
  <c r="Q405" i="1"/>
  <c r="R405" i="1"/>
  <c r="S405" i="1"/>
  <c r="T405" i="1"/>
  <c r="U405" i="1"/>
  <c r="V405" i="1"/>
  <c r="W405" i="1"/>
  <c r="X405" i="1"/>
  <c r="Y405" i="1"/>
  <c r="Z405" i="1"/>
  <c r="AA405" i="1"/>
  <c r="P406" i="1"/>
  <c r="Q406" i="1"/>
  <c r="R406" i="1"/>
  <c r="S406" i="1"/>
  <c r="T406" i="1"/>
  <c r="U406" i="1"/>
  <c r="V406" i="1"/>
  <c r="W406" i="1"/>
  <c r="X406" i="1"/>
  <c r="Y406" i="1"/>
  <c r="Z406" i="1"/>
  <c r="AA406" i="1"/>
  <c r="P407" i="1"/>
  <c r="Q407" i="1"/>
  <c r="R407" i="1"/>
  <c r="S407" i="1"/>
  <c r="T407" i="1"/>
  <c r="U407" i="1"/>
  <c r="V407" i="1"/>
  <c r="W407" i="1"/>
  <c r="X407" i="1"/>
  <c r="Y407" i="1"/>
  <c r="Z407" i="1"/>
  <c r="AA407" i="1"/>
  <c r="P408" i="1"/>
  <c r="Q408" i="1"/>
  <c r="R408" i="1"/>
  <c r="S408" i="1"/>
  <c r="T408" i="1"/>
  <c r="U408" i="1"/>
  <c r="V408" i="1"/>
  <c r="W408" i="1"/>
  <c r="X408" i="1"/>
  <c r="Y408" i="1"/>
  <c r="Z408" i="1"/>
  <c r="AA408" i="1"/>
  <c r="P409" i="1"/>
  <c r="Q409" i="1"/>
  <c r="R409" i="1"/>
  <c r="S409" i="1"/>
  <c r="T409" i="1"/>
  <c r="U409" i="1"/>
  <c r="V409" i="1"/>
  <c r="W409" i="1"/>
  <c r="X409" i="1"/>
  <c r="Y409" i="1"/>
  <c r="Z409" i="1"/>
  <c r="AA409" i="1"/>
  <c r="P410" i="1"/>
  <c r="Q410" i="1"/>
  <c r="R410" i="1"/>
  <c r="S410" i="1"/>
  <c r="T410" i="1"/>
  <c r="U410" i="1"/>
  <c r="V410" i="1"/>
  <c r="W410" i="1"/>
  <c r="X410" i="1"/>
  <c r="Y410" i="1"/>
  <c r="Z410" i="1"/>
  <c r="AA410" i="1"/>
  <c r="P411" i="1"/>
  <c r="Q411" i="1"/>
  <c r="R411" i="1"/>
  <c r="S411" i="1"/>
  <c r="T411" i="1"/>
  <c r="U411" i="1"/>
  <c r="V411" i="1"/>
  <c r="W411" i="1"/>
  <c r="X411" i="1"/>
  <c r="Y411" i="1"/>
  <c r="Z411" i="1"/>
  <c r="AA411" i="1"/>
  <c r="P412" i="1"/>
  <c r="Q412" i="1"/>
  <c r="R412" i="1"/>
  <c r="S412" i="1"/>
  <c r="T412" i="1"/>
  <c r="U412" i="1"/>
  <c r="V412" i="1"/>
  <c r="W412" i="1"/>
  <c r="X412" i="1"/>
  <c r="Y412" i="1"/>
  <c r="Z412" i="1"/>
  <c r="AA412" i="1"/>
  <c r="P413" i="1"/>
  <c r="Q413" i="1"/>
  <c r="R413" i="1"/>
  <c r="S413" i="1"/>
  <c r="T413" i="1"/>
  <c r="U413" i="1"/>
  <c r="V413" i="1"/>
  <c r="W413" i="1"/>
  <c r="X413" i="1"/>
  <c r="Y413" i="1"/>
  <c r="Z413" i="1"/>
  <c r="AA413" i="1"/>
  <c r="P414" i="1"/>
  <c r="Q414" i="1"/>
  <c r="R414" i="1"/>
  <c r="S414" i="1"/>
  <c r="T414" i="1"/>
  <c r="U414" i="1"/>
  <c r="V414" i="1"/>
  <c r="W414" i="1"/>
  <c r="X414" i="1"/>
  <c r="Y414" i="1"/>
  <c r="Z414" i="1"/>
  <c r="AA414" i="1"/>
  <c r="P415" i="1"/>
  <c r="Q415" i="1"/>
  <c r="R415" i="1"/>
  <c r="S415" i="1"/>
  <c r="T415" i="1"/>
  <c r="U415" i="1"/>
  <c r="V415" i="1"/>
  <c r="W415" i="1"/>
  <c r="X415" i="1"/>
  <c r="Y415" i="1"/>
  <c r="Z415" i="1"/>
  <c r="AA415" i="1"/>
  <c r="P416" i="1"/>
  <c r="Q416" i="1"/>
  <c r="R416" i="1"/>
  <c r="S416" i="1"/>
  <c r="T416" i="1"/>
  <c r="U416" i="1"/>
  <c r="V416" i="1"/>
  <c r="W416" i="1"/>
  <c r="X416" i="1"/>
  <c r="Y416" i="1"/>
  <c r="Z416" i="1"/>
  <c r="AA416" i="1"/>
  <c r="P417" i="1"/>
  <c r="Q417" i="1"/>
  <c r="R417" i="1"/>
  <c r="S417" i="1"/>
  <c r="T417" i="1"/>
  <c r="U417" i="1"/>
  <c r="V417" i="1"/>
  <c r="W417" i="1"/>
  <c r="X417" i="1"/>
  <c r="Y417" i="1"/>
  <c r="Z417" i="1"/>
  <c r="AA417" i="1"/>
  <c r="P418" i="1"/>
  <c r="Q418" i="1"/>
  <c r="R418" i="1"/>
  <c r="S418" i="1"/>
  <c r="T418" i="1"/>
  <c r="U418" i="1"/>
  <c r="V418" i="1"/>
  <c r="W418" i="1"/>
  <c r="X418" i="1"/>
  <c r="Y418" i="1"/>
  <c r="Z418" i="1"/>
  <c r="AA418" i="1"/>
  <c r="P419" i="1"/>
  <c r="Q419" i="1"/>
  <c r="R419" i="1"/>
  <c r="S419" i="1"/>
  <c r="T419" i="1"/>
  <c r="U419" i="1"/>
  <c r="V419" i="1"/>
  <c r="W419" i="1"/>
  <c r="X419" i="1"/>
  <c r="Y419" i="1"/>
  <c r="Z419" i="1"/>
  <c r="AA419" i="1"/>
  <c r="P420" i="1"/>
  <c r="Q420" i="1"/>
  <c r="R420" i="1"/>
  <c r="S420" i="1"/>
  <c r="T420" i="1"/>
  <c r="U420" i="1"/>
  <c r="V420" i="1"/>
  <c r="W420" i="1"/>
  <c r="X420" i="1"/>
  <c r="Y420" i="1"/>
  <c r="Z420" i="1"/>
  <c r="AA420" i="1"/>
  <c r="P421" i="1"/>
  <c r="Q421" i="1"/>
  <c r="R421" i="1"/>
  <c r="S421" i="1"/>
  <c r="T421" i="1"/>
  <c r="U421" i="1"/>
  <c r="V421" i="1"/>
  <c r="W421" i="1"/>
  <c r="X421" i="1"/>
  <c r="Y421" i="1"/>
  <c r="Z421" i="1"/>
  <c r="AA421" i="1"/>
  <c r="P422" i="1"/>
  <c r="Q422" i="1"/>
  <c r="R422" i="1"/>
  <c r="S422" i="1"/>
  <c r="T422" i="1"/>
  <c r="U422" i="1"/>
  <c r="V422" i="1"/>
  <c r="W422" i="1"/>
  <c r="X422" i="1"/>
  <c r="Y422" i="1"/>
  <c r="Z422" i="1"/>
  <c r="AA422" i="1"/>
  <c r="P423" i="1"/>
  <c r="Q423" i="1"/>
  <c r="R423" i="1"/>
  <c r="S423" i="1"/>
  <c r="T423" i="1"/>
  <c r="U423" i="1"/>
  <c r="V423" i="1"/>
  <c r="W423" i="1"/>
  <c r="X423" i="1"/>
  <c r="Y423" i="1"/>
  <c r="Z423" i="1"/>
  <c r="AA423" i="1"/>
  <c r="P424" i="1"/>
  <c r="Q424" i="1"/>
  <c r="R424" i="1"/>
  <c r="S424" i="1"/>
  <c r="T424" i="1"/>
  <c r="U424" i="1"/>
  <c r="V424" i="1"/>
  <c r="W424" i="1"/>
  <c r="X424" i="1"/>
  <c r="Y424" i="1"/>
  <c r="Z424" i="1"/>
  <c r="AA424" i="1"/>
  <c r="P425" i="1"/>
  <c r="Q425" i="1"/>
  <c r="R425" i="1"/>
  <c r="S425" i="1"/>
  <c r="T425" i="1"/>
  <c r="U425" i="1"/>
  <c r="V425" i="1"/>
  <c r="W425" i="1"/>
  <c r="X425" i="1"/>
  <c r="Y425" i="1"/>
  <c r="Z425" i="1"/>
  <c r="AA425" i="1"/>
  <c r="P426" i="1"/>
  <c r="Q426" i="1"/>
  <c r="R426" i="1"/>
  <c r="S426" i="1"/>
  <c r="T426" i="1"/>
  <c r="U426" i="1"/>
  <c r="V426" i="1"/>
  <c r="W426" i="1"/>
  <c r="X426" i="1"/>
  <c r="Y426" i="1"/>
  <c r="Z426" i="1"/>
  <c r="AA426" i="1"/>
  <c r="P427" i="1"/>
  <c r="Q427" i="1"/>
  <c r="R427" i="1"/>
  <c r="S427" i="1"/>
  <c r="T427" i="1"/>
  <c r="U427" i="1"/>
  <c r="V427" i="1"/>
  <c r="W427" i="1"/>
  <c r="X427" i="1"/>
  <c r="Y427" i="1"/>
  <c r="Z427" i="1"/>
  <c r="AA427" i="1"/>
  <c r="P428" i="1"/>
  <c r="Q428" i="1"/>
  <c r="R428" i="1"/>
  <c r="S428" i="1"/>
  <c r="T428" i="1"/>
  <c r="U428" i="1"/>
  <c r="V428" i="1"/>
  <c r="W428" i="1"/>
  <c r="X428" i="1"/>
  <c r="Y428" i="1"/>
  <c r="Z428" i="1"/>
  <c r="AA428" i="1"/>
  <c r="P429" i="1"/>
  <c r="Q429" i="1"/>
  <c r="R429" i="1"/>
  <c r="S429" i="1"/>
  <c r="T429" i="1"/>
  <c r="U429" i="1"/>
  <c r="V429" i="1"/>
  <c r="W429" i="1"/>
  <c r="X429" i="1"/>
  <c r="Y429" i="1"/>
  <c r="Z429" i="1"/>
  <c r="AA429" i="1"/>
  <c r="P430" i="1"/>
  <c r="Q430" i="1"/>
  <c r="R430" i="1"/>
  <c r="S430" i="1"/>
  <c r="T430" i="1"/>
  <c r="U430" i="1"/>
  <c r="V430" i="1"/>
  <c r="W430" i="1"/>
  <c r="X430" i="1"/>
  <c r="Y430" i="1"/>
  <c r="Z430" i="1"/>
  <c r="AA430" i="1"/>
  <c r="P431" i="1"/>
  <c r="Q431" i="1"/>
  <c r="R431" i="1"/>
  <c r="S431" i="1"/>
  <c r="T431" i="1"/>
  <c r="U431" i="1"/>
  <c r="V431" i="1"/>
  <c r="W431" i="1"/>
  <c r="X431" i="1"/>
  <c r="Y431" i="1"/>
  <c r="Z431" i="1"/>
  <c r="AA431" i="1"/>
  <c r="P432" i="1"/>
  <c r="Q432" i="1"/>
  <c r="R432" i="1"/>
  <c r="S432" i="1"/>
  <c r="T432" i="1"/>
  <c r="U432" i="1"/>
  <c r="V432" i="1"/>
  <c r="W432" i="1"/>
  <c r="X432" i="1"/>
  <c r="Y432" i="1"/>
  <c r="Z432" i="1"/>
  <c r="AA432" i="1"/>
  <c r="P433" i="1"/>
  <c r="Q433" i="1"/>
  <c r="R433" i="1"/>
  <c r="S433" i="1"/>
  <c r="T433" i="1"/>
  <c r="U433" i="1"/>
  <c r="V433" i="1"/>
  <c r="W433" i="1"/>
  <c r="X433" i="1"/>
  <c r="Y433" i="1"/>
  <c r="Z433" i="1"/>
  <c r="AA433" i="1"/>
  <c r="P434" i="1"/>
  <c r="Q434" i="1"/>
  <c r="R434" i="1"/>
  <c r="S434" i="1"/>
  <c r="T434" i="1"/>
  <c r="U434" i="1"/>
  <c r="V434" i="1"/>
  <c r="W434" i="1"/>
  <c r="X434" i="1"/>
  <c r="Y434" i="1"/>
  <c r="Z434" i="1"/>
  <c r="AA434" i="1"/>
  <c r="P435" i="1"/>
  <c r="Q435" i="1"/>
  <c r="R435" i="1"/>
  <c r="S435" i="1"/>
  <c r="T435" i="1"/>
  <c r="U435" i="1"/>
  <c r="V435" i="1"/>
  <c r="W435" i="1"/>
  <c r="X435" i="1"/>
  <c r="Y435" i="1"/>
  <c r="Z435" i="1"/>
  <c r="AA435" i="1"/>
  <c r="P436" i="1"/>
  <c r="Q436" i="1"/>
  <c r="R436" i="1"/>
  <c r="S436" i="1"/>
  <c r="T436" i="1"/>
  <c r="U436" i="1"/>
  <c r="V436" i="1"/>
  <c r="W436" i="1"/>
  <c r="X436" i="1"/>
  <c r="Y436" i="1"/>
  <c r="Z436" i="1"/>
  <c r="AA436" i="1"/>
  <c r="P437" i="1"/>
  <c r="Q437" i="1"/>
  <c r="R437" i="1"/>
  <c r="S437" i="1"/>
  <c r="T437" i="1"/>
  <c r="U437" i="1"/>
  <c r="V437" i="1"/>
  <c r="W437" i="1"/>
  <c r="X437" i="1"/>
  <c r="Y437" i="1"/>
  <c r="Z437" i="1"/>
  <c r="AA437" i="1"/>
  <c r="P438" i="1"/>
  <c r="Q438" i="1"/>
  <c r="R438" i="1"/>
  <c r="S438" i="1"/>
  <c r="T438" i="1"/>
  <c r="U438" i="1"/>
  <c r="V438" i="1"/>
  <c r="W438" i="1"/>
  <c r="X438" i="1"/>
  <c r="Y438" i="1"/>
  <c r="Z438" i="1"/>
  <c r="AA438" i="1"/>
  <c r="P439" i="1"/>
  <c r="Q439" i="1"/>
  <c r="R439" i="1"/>
  <c r="S439" i="1"/>
  <c r="T439" i="1"/>
  <c r="U439" i="1"/>
  <c r="V439" i="1"/>
  <c r="W439" i="1"/>
  <c r="X439" i="1"/>
  <c r="Y439" i="1"/>
  <c r="Z439" i="1"/>
  <c r="AA439" i="1"/>
  <c r="P440" i="1"/>
  <c r="Q440" i="1"/>
  <c r="R440" i="1"/>
  <c r="S440" i="1"/>
  <c r="T440" i="1"/>
  <c r="U440" i="1"/>
  <c r="V440" i="1"/>
  <c r="W440" i="1"/>
  <c r="X440" i="1"/>
  <c r="Y440" i="1"/>
  <c r="Z440" i="1"/>
  <c r="AA440" i="1"/>
  <c r="P441" i="1"/>
  <c r="Q441" i="1"/>
  <c r="R441" i="1"/>
  <c r="S441" i="1"/>
  <c r="T441" i="1"/>
  <c r="U441" i="1"/>
  <c r="V441" i="1"/>
  <c r="W441" i="1"/>
  <c r="X441" i="1"/>
  <c r="Y441" i="1"/>
  <c r="Z441" i="1"/>
  <c r="AA441" i="1"/>
  <c r="P442" i="1"/>
  <c r="Q442" i="1"/>
  <c r="R442" i="1"/>
  <c r="S442" i="1"/>
  <c r="T442" i="1"/>
  <c r="U442" i="1"/>
  <c r="V442" i="1"/>
  <c r="W442" i="1"/>
  <c r="X442" i="1"/>
  <c r="Y442" i="1"/>
  <c r="Z442" i="1"/>
  <c r="AA442" i="1"/>
  <c r="P443" i="1"/>
  <c r="Q443" i="1"/>
  <c r="R443" i="1"/>
  <c r="S443" i="1"/>
  <c r="T443" i="1"/>
  <c r="U443" i="1"/>
  <c r="V443" i="1"/>
  <c r="W443" i="1"/>
  <c r="X443" i="1"/>
  <c r="Y443" i="1"/>
  <c r="Z443" i="1"/>
  <c r="AA443" i="1"/>
  <c r="P444" i="1"/>
  <c r="Q444" i="1"/>
  <c r="R444" i="1"/>
  <c r="S444" i="1"/>
  <c r="T444" i="1"/>
  <c r="U444" i="1"/>
  <c r="V444" i="1"/>
  <c r="W444" i="1"/>
  <c r="X444" i="1"/>
  <c r="Y444" i="1"/>
  <c r="Z444" i="1"/>
  <c r="AA444" i="1"/>
  <c r="P445" i="1"/>
  <c r="Q445" i="1"/>
  <c r="R445" i="1"/>
  <c r="S445" i="1"/>
  <c r="T445" i="1"/>
  <c r="U445" i="1"/>
  <c r="V445" i="1"/>
  <c r="W445" i="1"/>
  <c r="X445" i="1"/>
  <c r="Y445" i="1"/>
  <c r="Z445" i="1"/>
  <c r="AA445" i="1"/>
  <c r="P446" i="1"/>
  <c r="Q446" i="1"/>
  <c r="R446" i="1"/>
  <c r="S446" i="1"/>
  <c r="T446" i="1"/>
  <c r="U446" i="1"/>
  <c r="V446" i="1"/>
  <c r="W446" i="1"/>
  <c r="X446" i="1"/>
  <c r="Y446" i="1"/>
  <c r="Z446" i="1"/>
  <c r="AA446" i="1"/>
  <c r="P447" i="1"/>
  <c r="Q447" i="1"/>
  <c r="R447" i="1"/>
  <c r="S447" i="1"/>
  <c r="T447" i="1"/>
  <c r="U447" i="1"/>
  <c r="V447" i="1"/>
  <c r="W447" i="1"/>
  <c r="X447" i="1"/>
  <c r="Y447" i="1"/>
  <c r="Z447" i="1"/>
  <c r="AA447" i="1"/>
  <c r="P448" i="1"/>
  <c r="Q448" i="1"/>
  <c r="R448" i="1"/>
  <c r="S448" i="1"/>
  <c r="T448" i="1"/>
  <c r="U448" i="1"/>
  <c r="V448" i="1"/>
  <c r="W448" i="1"/>
  <c r="X448" i="1"/>
  <c r="Y448" i="1"/>
  <c r="Z448" i="1"/>
  <c r="AA448" i="1"/>
  <c r="P449" i="1"/>
  <c r="Q449" i="1"/>
  <c r="R449" i="1"/>
  <c r="S449" i="1"/>
  <c r="T449" i="1"/>
  <c r="U449" i="1"/>
  <c r="V449" i="1"/>
  <c r="W449" i="1"/>
  <c r="X449" i="1"/>
  <c r="Y449" i="1"/>
  <c r="Z449" i="1"/>
  <c r="AA449" i="1"/>
  <c r="P450" i="1"/>
  <c r="Q450" i="1"/>
  <c r="R450" i="1"/>
  <c r="S450" i="1"/>
  <c r="T450" i="1"/>
  <c r="U450" i="1"/>
  <c r="V450" i="1"/>
  <c r="W450" i="1"/>
  <c r="X450" i="1"/>
  <c r="Y450" i="1"/>
  <c r="Z450" i="1"/>
  <c r="AA450" i="1"/>
  <c r="P451" i="1"/>
  <c r="Q451" i="1"/>
  <c r="R451" i="1"/>
  <c r="S451" i="1"/>
  <c r="T451" i="1"/>
  <c r="U451" i="1"/>
  <c r="V451" i="1"/>
  <c r="W451" i="1"/>
  <c r="X451" i="1"/>
  <c r="Y451" i="1"/>
  <c r="Z451" i="1"/>
  <c r="AA451" i="1"/>
  <c r="P452" i="1"/>
  <c r="Q452" i="1"/>
  <c r="R452" i="1"/>
  <c r="S452" i="1"/>
  <c r="T452" i="1"/>
  <c r="U452" i="1"/>
  <c r="V452" i="1"/>
  <c r="W452" i="1"/>
  <c r="X452" i="1"/>
  <c r="Y452" i="1"/>
  <c r="Z452" i="1"/>
  <c r="AA452" i="1"/>
  <c r="P453" i="1"/>
  <c r="Q453" i="1"/>
  <c r="R453" i="1"/>
  <c r="S453" i="1"/>
  <c r="T453" i="1"/>
  <c r="U453" i="1"/>
  <c r="V453" i="1"/>
  <c r="W453" i="1"/>
  <c r="X453" i="1"/>
  <c r="Y453" i="1"/>
  <c r="Z453" i="1"/>
  <c r="AA453" i="1"/>
  <c r="P454" i="1"/>
  <c r="Q454" i="1"/>
  <c r="R454" i="1"/>
  <c r="S454" i="1"/>
  <c r="T454" i="1"/>
  <c r="U454" i="1"/>
  <c r="V454" i="1"/>
  <c r="W454" i="1"/>
  <c r="X454" i="1"/>
  <c r="Y454" i="1"/>
  <c r="Z454" i="1"/>
  <c r="AA454" i="1"/>
  <c r="P455" i="1"/>
  <c r="Q455" i="1"/>
  <c r="R455" i="1"/>
  <c r="S455" i="1"/>
  <c r="T455" i="1"/>
  <c r="U455" i="1"/>
  <c r="V455" i="1"/>
  <c r="W455" i="1"/>
  <c r="X455" i="1"/>
  <c r="Y455" i="1"/>
  <c r="Z455" i="1"/>
  <c r="AA455" i="1"/>
  <c r="P456" i="1"/>
  <c r="Q456" i="1"/>
  <c r="R456" i="1"/>
  <c r="S456" i="1"/>
  <c r="T456" i="1"/>
  <c r="U456" i="1"/>
  <c r="V456" i="1"/>
  <c r="W456" i="1"/>
  <c r="X456" i="1"/>
  <c r="Y456" i="1"/>
  <c r="Z456" i="1"/>
  <c r="AA456" i="1"/>
  <c r="P457" i="1"/>
  <c r="Q457" i="1"/>
  <c r="R457" i="1"/>
  <c r="S457" i="1"/>
  <c r="T457" i="1"/>
  <c r="U457" i="1"/>
  <c r="V457" i="1"/>
  <c r="W457" i="1"/>
  <c r="X457" i="1"/>
  <c r="Y457" i="1"/>
  <c r="Z457" i="1"/>
  <c r="AA457" i="1"/>
  <c r="P458" i="1"/>
  <c r="Q458" i="1"/>
  <c r="R458" i="1"/>
  <c r="S458" i="1"/>
  <c r="T458" i="1"/>
  <c r="U458" i="1"/>
  <c r="V458" i="1"/>
  <c r="W458" i="1"/>
  <c r="X458" i="1"/>
  <c r="Y458" i="1"/>
  <c r="Z458" i="1"/>
  <c r="AA458" i="1"/>
  <c r="P459" i="1"/>
  <c r="Q459" i="1"/>
  <c r="R459" i="1"/>
  <c r="S459" i="1"/>
  <c r="T459" i="1"/>
  <c r="U459" i="1"/>
  <c r="V459" i="1"/>
  <c r="W459" i="1"/>
  <c r="X459" i="1"/>
  <c r="Y459" i="1"/>
  <c r="Z459" i="1"/>
  <c r="AA459" i="1"/>
  <c r="P460" i="1"/>
  <c r="Q460" i="1"/>
  <c r="R460" i="1"/>
  <c r="S460" i="1"/>
  <c r="T460" i="1"/>
  <c r="U460" i="1"/>
  <c r="V460" i="1"/>
  <c r="W460" i="1"/>
  <c r="X460" i="1"/>
  <c r="Y460" i="1"/>
  <c r="Z460" i="1"/>
  <c r="AA460" i="1"/>
  <c r="P461" i="1"/>
  <c r="Q461" i="1"/>
  <c r="R461" i="1"/>
  <c r="S461" i="1"/>
  <c r="T461" i="1"/>
  <c r="U461" i="1"/>
  <c r="V461" i="1"/>
  <c r="W461" i="1"/>
  <c r="X461" i="1"/>
  <c r="Y461" i="1"/>
  <c r="Z461" i="1"/>
  <c r="AA461" i="1"/>
  <c r="P462" i="1"/>
  <c r="Q462" i="1"/>
  <c r="R462" i="1"/>
  <c r="S462" i="1"/>
  <c r="T462" i="1"/>
  <c r="U462" i="1"/>
  <c r="V462" i="1"/>
  <c r="W462" i="1"/>
  <c r="X462" i="1"/>
  <c r="Y462" i="1"/>
  <c r="Z462" i="1"/>
  <c r="AA462" i="1"/>
  <c r="P463" i="1"/>
  <c r="Q463" i="1"/>
  <c r="R463" i="1"/>
  <c r="S463" i="1"/>
  <c r="T463" i="1"/>
  <c r="U463" i="1"/>
  <c r="V463" i="1"/>
  <c r="W463" i="1"/>
  <c r="X463" i="1"/>
  <c r="Y463" i="1"/>
  <c r="Z463" i="1"/>
  <c r="AA463" i="1"/>
  <c r="P464" i="1"/>
  <c r="Q464" i="1"/>
  <c r="R464" i="1"/>
  <c r="S464" i="1"/>
  <c r="T464" i="1"/>
  <c r="U464" i="1"/>
  <c r="V464" i="1"/>
  <c r="W464" i="1"/>
  <c r="X464" i="1"/>
  <c r="Y464" i="1"/>
  <c r="Z464" i="1"/>
  <c r="AA464" i="1"/>
  <c r="P465" i="1"/>
  <c r="Q465" i="1"/>
  <c r="R465" i="1"/>
  <c r="S465" i="1"/>
  <c r="T465" i="1"/>
  <c r="U465" i="1"/>
  <c r="V465" i="1"/>
  <c r="W465" i="1"/>
  <c r="X465" i="1"/>
  <c r="Y465" i="1"/>
  <c r="Z465" i="1"/>
  <c r="AA465" i="1"/>
  <c r="P466" i="1"/>
  <c r="Q466" i="1"/>
  <c r="R466" i="1"/>
  <c r="S466" i="1"/>
  <c r="T466" i="1"/>
  <c r="U466" i="1"/>
  <c r="V466" i="1"/>
  <c r="W466" i="1"/>
  <c r="X466" i="1"/>
  <c r="Y466" i="1"/>
  <c r="Z466" i="1"/>
  <c r="AA466" i="1"/>
  <c r="P467" i="1"/>
  <c r="Q467" i="1"/>
  <c r="R467" i="1"/>
  <c r="S467" i="1"/>
  <c r="T467" i="1"/>
  <c r="U467" i="1"/>
  <c r="V467" i="1"/>
  <c r="W467" i="1"/>
  <c r="X467" i="1"/>
  <c r="Y467" i="1"/>
  <c r="Z467" i="1"/>
  <c r="AA467" i="1"/>
  <c r="P468" i="1"/>
  <c r="Q468" i="1"/>
  <c r="R468" i="1"/>
  <c r="S468" i="1"/>
  <c r="T468" i="1"/>
  <c r="U468" i="1"/>
  <c r="V468" i="1"/>
  <c r="W468" i="1"/>
  <c r="X468" i="1"/>
  <c r="Y468" i="1"/>
  <c r="Z468" i="1"/>
  <c r="AA468" i="1"/>
  <c r="P469" i="1"/>
  <c r="Q469" i="1"/>
  <c r="R469" i="1"/>
  <c r="S469" i="1"/>
  <c r="T469" i="1"/>
  <c r="U469" i="1"/>
  <c r="V469" i="1"/>
  <c r="W469" i="1"/>
  <c r="X469" i="1"/>
  <c r="Y469" i="1"/>
  <c r="Z469" i="1"/>
  <c r="AA469" i="1"/>
  <c r="P470" i="1"/>
  <c r="Q470" i="1"/>
  <c r="R470" i="1"/>
  <c r="S470" i="1"/>
  <c r="T470" i="1"/>
  <c r="U470" i="1"/>
  <c r="V470" i="1"/>
  <c r="W470" i="1"/>
  <c r="X470" i="1"/>
  <c r="Y470" i="1"/>
  <c r="Z470" i="1"/>
  <c r="AA470" i="1"/>
  <c r="P471" i="1"/>
  <c r="Q471" i="1"/>
  <c r="R471" i="1"/>
  <c r="S471" i="1"/>
  <c r="T471" i="1"/>
  <c r="U471" i="1"/>
  <c r="V471" i="1"/>
  <c r="W471" i="1"/>
  <c r="X471" i="1"/>
  <c r="Y471" i="1"/>
  <c r="Z471" i="1"/>
  <c r="AA471" i="1"/>
  <c r="P472" i="1"/>
  <c r="Q472" i="1"/>
  <c r="R472" i="1"/>
  <c r="S472" i="1"/>
  <c r="T472" i="1"/>
  <c r="U472" i="1"/>
  <c r="V472" i="1"/>
  <c r="W472" i="1"/>
  <c r="X472" i="1"/>
  <c r="Y472" i="1"/>
  <c r="Z472" i="1"/>
  <c r="AA472" i="1"/>
  <c r="P473" i="1"/>
  <c r="Q473" i="1"/>
  <c r="R473" i="1"/>
  <c r="S473" i="1"/>
  <c r="T473" i="1"/>
  <c r="U473" i="1"/>
  <c r="V473" i="1"/>
  <c r="W473" i="1"/>
  <c r="X473" i="1"/>
  <c r="Y473" i="1"/>
  <c r="Z473" i="1"/>
  <c r="AA473" i="1"/>
  <c r="P474" i="1"/>
  <c r="Q474" i="1"/>
  <c r="R474" i="1"/>
  <c r="S474" i="1"/>
  <c r="T474" i="1"/>
  <c r="U474" i="1"/>
  <c r="V474" i="1"/>
  <c r="W474" i="1"/>
  <c r="X474" i="1"/>
  <c r="Y474" i="1"/>
  <c r="Z474" i="1"/>
  <c r="AA474" i="1"/>
  <c r="P475" i="1"/>
  <c r="Q475" i="1"/>
  <c r="R475" i="1"/>
  <c r="S475" i="1"/>
  <c r="T475" i="1"/>
  <c r="U475" i="1"/>
  <c r="V475" i="1"/>
  <c r="W475" i="1"/>
  <c r="X475" i="1"/>
  <c r="Y475" i="1"/>
  <c r="Z475" i="1"/>
  <c r="AA475" i="1"/>
  <c r="P476" i="1"/>
  <c r="Q476" i="1"/>
  <c r="R476" i="1"/>
  <c r="S476" i="1"/>
  <c r="T476" i="1"/>
  <c r="U476" i="1"/>
  <c r="V476" i="1"/>
  <c r="W476" i="1"/>
  <c r="X476" i="1"/>
  <c r="Y476" i="1"/>
  <c r="Z476" i="1"/>
  <c r="AA476" i="1"/>
  <c r="P477" i="1"/>
  <c r="Q477" i="1"/>
  <c r="R477" i="1"/>
  <c r="S477" i="1"/>
  <c r="T477" i="1"/>
  <c r="U477" i="1"/>
  <c r="V477" i="1"/>
  <c r="W477" i="1"/>
  <c r="X477" i="1"/>
  <c r="Y477" i="1"/>
  <c r="Z477" i="1"/>
  <c r="AA477" i="1"/>
  <c r="P478" i="1"/>
  <c r="Q478" i="1"/>
  <c r="R478" i="1"/>
  <c r="S478" i="1"/>
  <c r="T478" i="1"/>
  <c r="U478" i="1"/>
  <c r="V478" i="1"/>
  <c r="W478" i="1"/>
  <c r="X478" i="1"/>
  <c r="Y478" i="1"/>
  <c r="Z478" i="1"/>
  <c r="AA478" i="1"/>
  <c r="P479" i="1"/>
  <c r="Q479" i="1"/>
  <c r="R479" i="1"/>
  <c r="S479" i="1"/>
  <c r="T479" i="1"/>
  <c r="U479" i="1"/>
  <c r="V479" i="1"/>
  <c r="W479" i="1"/>
  <c r="X479" i="1"/>
  <c r="Y479" i="1"/>
  <c r="Z479" i="1"/>
  <c r="AA479" i="1"/>
  <c r="P480" i="1"/>
  <c r="Q480" i="1"/>
  <c r="R480" i="1"/>
  <c r="S480" i="1"/>
  <c r="T480" i="1"/>
  <c r="U480" i="1"/>
  <c r="V480" i="1"/>
  <c r="W480" i="1"/>
  <c r="X480" i="1"/>
  <c r="Y480" i="1"/>
  <c r="Z480" i="1"/>
  <c r="AA480" i="1"/>
  <c r="P481" i="1"/>
  <c r="Q481" i="1"/>
  <c r="R481" i="1"/>
  <c r="S481" i="1"/>
  <c r="T481" i="1"/>
  <c r="U481" i="1"/>
  <c r="V481" i="1"/>
  <c r="W481" i="1"/>
  <c r="X481" i="1"/>
  <c r="Y481" i="1"/>
  <c r="Z481" i="1"/>
  <c r="AA481" i="1"/>
  <c r="P482" i="1"/>
  <c r="Q482" i="1"/>
  <c r="R482" i="1"/>
  <c r="S482" i="1"/>
  <c r="T482" i="1"/>
  <c r="U482" i="1"/>
  <c r="V482" i="1"/>
  <c r="W482" i="1"/>
  <c r="X482" i="1"/>
  <c r="Y482" i="1"/>
  <c r="Z482" i="1"/>
  <c r="AA482" i="1"/>
  <c r="P483" i="1"/>
  <c r="Q483" i="1"/>
  <c r="R483" i="1"/>
  <c r="S483" i="1"/>
  <c r="T483" i="1"/>
  <c r="U483" i="1"/>
  <c r="V483" i="1"/>
  <c r="W483" i="1"/>
  <c r="X483" i="1"/>
  <c r="Y483" i="1"/>
  <c r="Z483" i="1"/>
  <c r="AA483" i="1"/>
  <c r="P484" i="1"/>
  <c r="Q484" i="1"/>
  <c r="R484" i="1"/>
  <c r="S484" i="1"/>
  <c r="T484" i="1"/>
  <c r="U484" i="1"/>
  <c r="V484" i="1"/>
  <c r="W484" i="1"/>
  <c r="X484" i="1"/>
  <c r="Y484" i="1"/>
  <c r="Z484" i="1"/>
  <c r="AA484" i="1"/>
  <c r="P485" i="1"/>
  <c r="Q485" i="1"/>
  <c r="R485" i="1"/>
  <c r="S485" i="1"/>
  <c r="T485" i="1"/>
  <c r="U485" i="1"/>
  <c r="V485" i="1"/>
  <c r="W485" i="1"/>
  <c r="X485" i="1"/>
  <c r="Y485" i="1"/>
  <c r="Z485" i="1"/>
  <c r="AA485" i="1"/>
  <c r="P486" i="1"/>
  <c r="Q486" i="1"/>
  <c r="R486" i="1"/>
  <c r="S486" i="1"/>
  <c r="T486" i="1"/>
  <c r="U486" i="1"/>
  <c r="V486" i="1"/>
  <c r="W486" i="1"/>
  <c r="X486" i="1"/>
  <c r="Y486" i="1"/>
  <c r="Z486" i="1"/>
  <c r="AA486" i="1"/>
  <c r="P487" i="1"/>
  <c r="Q487" i="1"/>
  <c r="R487" i="1"/>
  <c r="S487" i="1"/>
  <c r="T487" i="1"/>
  <c r="U487" i="1"/>
  <c r="V487" i="1"/>
  <c r="W487" i="1"/>
  <c r="X487" i="1"/>
  <c r="Y487" i="1"/>
  <c r="Z487" i="1"/>
  <c r="AA487" i="1"/>
  <c r="P488" i="1"/>
  <c r="Q488" i="1"/>
  <c r="R488" i="1"/>
  <c r="S488" i="1"/>
  <c r="T488" i="1"/>
  <c r="U488" i="1"/>
  <c r="V488" i="1"/>
  <c r="W488" i="1"/>
  <c r="X488" i="1"/>
  <c r="Y488" i="1"/>
  <c r="Z488" i="1"/>
  <c r="AA488" i="1"/>
  <c r="P489" i="1"/>
  <c r="Q489" i="1"/>
  <c r="R489" i="1"/>
  <c r="S489" i="1"/>
  <c r="T489" i="1"/>
  <c r="U489" i="1"/>
  <c r="V489" i="1"/>
  <c r="W489" i="1"/>
  <c r="X489" i="1"/>
  <c r="Y489" i="1"/>
  <c r="Z489" i="1"/>
  <c r="AA489" i="1"/>
  <c r="P490" i="1"/>
  <c r="Q490" i="1"/>
  <c r="R490" i="1"/>
  <c r="S490" i="1"/>
  <c r="T490" i="1"/>
  <c r="U490" i="1"/>
  <c r="V490" i="1"/>
  <c r="W490" i="1"/>
  <c r="X490" i="1"/>
  <c r="Y490" i="1"/>
  <c r="Z490" i="1"/>
  <c r="AA490" i="1"/>
  <c r="P491" i="1"/>
  <c r="Q491" i="1"/>
  <c r="R491" i="1"/>
  <c r="S491" i="1"/>
  <c r="T491" i="1"/>
  <c r="U491" i="1"/>
  <c r="V491" i="1"/>
  <c r="W491" i="1"/>
  <c r="X491" i="1"/>
  <c r="Y491" i="1"/>
  <c r="Z491" i="1"/>
  <c r="AA491" i="1"/>
  <c r="P492" i="1"/>
  <c r="Q492" i="1"/>
  <c r="R492" i="1"/>
  <c r="S492" i="1"/>
  <c r="T492" i="1"/>
  <c r="U492" i="1"/>
  <c r="V492" i="1"/>
  <c r="W492" i="1"/>
  <c r="X492" i="1"/>
  <c r="Y492" i="1"/>
  <c r="Z492" i="1"/>
  <c r="AA492" i="1"/>
  <c r="P493" i="1"/>
  <c r="Q493" i="1"/>
  <c r="R493" i="1"/>
  <c r="S493" i="1"/>
  <c r="T493" i="1"/>
  <c r="U493" i="1"/>
  <c r="V493" i="1"/>
  <c r="W493" i="1"/>
  <c r="X493" i="1"/>
  <c r="Y493" i="1"/>
  <c r="Z493" i="1"/>
  <c r="AA493" i="1"/>
  <c r="P494" i="1"/>
  <c r="Q494" i="1"/>
  <c r="R494" i="1"/>
  <c r="S494" i="1"/>
  <c r="T494" i="1"/>
  <c r="U494" i="1"/>
  <c r="V494" i="1"/>
  <c r="W494" i="1"/>
  <c r="X494" i="1"/>
  <c r="Y494" i="1"/>
  <c r="Z494" i="1"/>
  <c r="AA494" i="1"/>
  <c r="P495" i="1"/>
  <c r="Q495" i="1"/>
  <c r="R495" i="1"/>
  <c r="S495" i="1"/>
  <c r="T495" i="1"/>
  <c r="U495" i="1"/>
  <c r="V495" i="1"/>
  <c r="W495" i="1"/>
  <c r="X495" i="1"/>
  <c r="Y495" i="1"/>
  <c r="Z495" i="1"/>
  <c r="AA495" i="1"/>
  <c r="P496" i="1"/>
  <c r="Q496" i="1"/>
  <c r="R496" i="1"/>
  <c r="S496" i="1"/>
  <c r="T496" i="1"/>
  <c r="U496" i="1"/>
  <c r="V496" i="1"/>
  <c r="W496" i="1"/>
  <c r="X496" i="1"/>
  <c r="Y496" i="1"/>
  <c r="Z496" i="1"/>
  <c r="AA496" i="1"/>
  <c r="P497" i="1"/>
  <c r="Q497" i="1"/>
  <c r="R497" i="1"/>
  <c r="S497" i="1"/>
  <c r="T497" i="1"/>
  <c r="U497" i="1"/>
  <c r="V497" i="1"/>
  <c r="W497" i="1"/>
  <c r="X497" i="1"/>
  <c r="Y497" i="1"/>
  <c r="Z497" i="1"/>
  <c r="AA497" i="1"/>
  <c r="P498" i="1"/>
  <c r="Q498" i="1"/>
  <c r="R498" i="1"/>
  <c r="S498" i="1"/>
  <c r="T498" i="1"/>
  <c r="U498" i="1"/>
  <c r="V498" i="1"/>
  <c r="W498" i="1"/>
  <c r="X498" i="1"/>
  <c r="Y498" i="1"/>
  <c r="Z498" i="1"/>
  <c r="AA498" i="1"/>
  <c r="P499" i="1"/>
  <c r="Q499" i="1"/>
  <c r="R499" i="1"/>
  <c r="S499" i="1"/>
  <c r="T499" i="1"/>
  <c r="U499" i="1"/>
  <c r="V499" i="1"/>
  <c r="W499" i="1"/>
  <c r="X499" i="1"/>
  <c r="Y499" i="1"/>
  <c r="Z499" i="1"/>
  <c r="AA499" i="1"/>
  <c r="P500" i="1"/>
  <c r="Q500" i="1"/>
  <c r="R500" i="1"/>
  <c r="S500" i="1"/>
  <c r="T500" i="1"/>
  <c r="U500" i="1"/>
  <c r="V500" i="1"/>
  <c r="W500" i="1"/>
  <c r="X500" i="1"/>
  <c r="Y500" i="1"/>
  <c r="Z500" i="1"/>
  <c r="AA500" i="1"/>
  <c r="P501" i="1"/>
  <c r="Q501" i="1"/>
  <c r="R501" i="1"/>
  <c r="S501" i="1"/>
  <c r="T501" i="1"/>
  <c r="U501" i="1"/>
  <c r="V501" i="1"/>
  <c r="W501" i="1"/>
  <c r="X501" i="1"/>
  <c r="Y501" i="1"/>
  <c r="Z501" i="1"/>
  <c r="AA501" i="1"/>
  <c r="P502" i="1"/>
  <c r="Q502" i="1"/>
  <c r="R502" i="1"/>
  <c r="S502" i="1"/>
  <c r="T502" i="1"/>
  <c r="U502" i="1"/>
  <c r="V502" i="1"/>
  <c r="W502" i="1"/>
  <c r="X502" i="1"/>
  <c r="Y502" i="1"/>
  <c r="Z502" i="1"/>
  <c r="AA502" i="1"/>
  <c r="P503" i="1"/>
  <c r="Q503" i="1"/>
  <c r="R503" i="1"/>
  <c r="S503" i="1"/>
  <c r="T503" i="1"/>
  <c r="U503" i="1"/>
  <c r="V503" i="1"/>
  <c r="W503" i="1"/>
  <c r="X503" i="1"/>
  <c r="Y503" i="1"/>
  <c r="Z503" i="1"/>
  <c r="AA503" i="1"/>
  <c r="P504" i="1"/>
  <c r="Q504" i="1"/>
  <c r="R504" i="1"/>
  <c r="S504" i="1"/>
  <c r="T504" i="1"/>
  <c r="U504" i="1"/>
  <c r="V504" i="1"/>
  <c r="W504" i="1"/>
  <c r="X504" i="1"/>
  <c r="Y504" i="1"/>
  <c r="Z504" i="1"/>
  <c r="AA504" i="1"/>
  <c r="P505" i="1"/>
  <c r="Q505" i="1"/>
  <c r="R505" i="1"/>
  <c r="S505" i="1"/>
  <c r="T505" i="1"/>
  <c r="U505" i="1"/>
  <c r="V505" i="1"/>
  <c r="W505" i="1"/>
  <c r="X505" i="1"/>
  <c r="Y505" i="1"/>
  <c r="Z505" i="1"/>
  <c r="AA505" i="1"/>
  <c r="P506" i="1"/>
  <c r="Q506" i="1"/>
  <c r="R506" i="1"/>
  <c r="S506" i="1"/>
  <c r="T506" i="1"/>
  <c r="U506" i="1"/>
  <c r="V506" i="1"/>
  <c r="W506" i="1"/>
  <c r="X506" i="1"/>
  <c r="Y506" i="1"/>
  <c r="Z506" i="1"/>
  <c r="AA506" i="1"/>
  <c r="P507" i="1"/>
  <c r="Q507" i="1"/>
  <c r="R507" i="1"/>
  <c r="S507" i="1"/>
  <c r="T507" i="1"/>
  <c r="U507" i="1"/>
  <c r="V507" i="1"/>
  <c r="W507" i="1"/>
  <c r="X507" i="1"/>
  <c r="Y507" i="1"/>
  <c r="Z507" i="1"/>
  <c r="AA507" i="1"/>
  <c r="P508" i="1"/>
  <c r="Q508" i="1"/>
  <c r="R508" i="1"/>
  <c r="S508" i="1"/>
  <c r="T508" i="1"/>
  <c r="U508" i="1"/>
  <c r="V508" i="1"/>
  <c r="W508" i="1"/>
  <c r="X508" i="1"/>
  <c r="Y508" i="1"/>
  <c r="Z508" i="1"/>
  <c r="AA508" i="1"/>
  <c r="P509" i="1"/>
  <c r="Q509" i="1"/>
  <c r="R509" i="1"/>
  <c r="S509" i="1"/>
  <c r="T509" i="1"/>
  <c r="U509" i="1"/>
  <c r="V509" i="1"/>
  <c r="W509" i="1"/>
  <c r="X509" i="1"/>
  <c r="Y509" i="1"/>
  <c r="Z509" i="1"/>
  <c r="AA509" i="1"/>
  <c r="P510" i="1"/>
  <c r="Q510" i="1"/>
  <c r="R510" i="1"/>
  <c r="S510" i="1"/>
  <c r="T510" i="1"/>
  <c r="U510" i="1"/>
  <c r="V510" i="1"/>
  <c r="W510" i="1"/>
  <c r="X510" i="1"/>
  <c r="Y510" i="1"/>
  <c r="Z510" i="1"/>
  <c r="AA510" i="1"/>
  <c r="P511" i="1"/>
  <c r="Q511" i="1"/>
  <c r="R511" i="1"/>
  <c r="S511" i="1"/>
  <c r="T511" i="1"/>
  <c r="U511" i="1"/>
  <c r="V511" i="1"/>
  <c r="W511" i="1"/>
  <c r="X511" i="1"/>
  <c r="Y511" i="1"/>
  <c r="Z511" i="1"/>
  <c r="AA511" i="1"/>
  <c r="P512" i="1"/>
  <c r="Q512" i="1"/>
  <c r="R512" i="1"/>
  <c r="S512" i="1"/>
  <c r="T512" i="1"/>
  <c r="U512" i="1"/>
  <c r="V512" i="1"/>
  <c r="W512" i="1"/>
  <c r="X512" i="1"/>
  <c r="Y512" i="1"/>
  <c r="Z512" i="1"/>
  <c r="AA512" i="1"/>
  <c r="P513" i="1"/>
  <c r="Q513" i="1"/>
  <c r="R513" i="1"/>
  <c r="S513" i="1"/>
  <c r="T513" i="1"/>
  <c r="U513" i="1"/>
  <c r="V513" i="1"/>
  <c r="W513" i="1"/>
  <c r="X513" i="1"/>
  <c r="Y513" i="1"/>
  <c r="Z513" i="1"/>
  <c r="AA513" i="1"/>
  <c r="P514" i="1"/>
  <c r="Q514" i="1"/>
  <c r="R514" i="1"/>
  <c r="S514" i="1"/>
  <c r="T514" i="1"/>
  <c r="U514" i="1"/>
  <c r="V514" i="1"/>
  <c r="W514" i="1"/>
  <c r="X514" i="1"/>
  <c r="Y514" i="1"/>
  <c r="Z514" i="1"/>
  <c r="AA514" i="1"/>
  <c r="P515" i="1"/>
  <c r="Q515" i="1"/>
  <c r="R515" i="1"/>
  <c r="S515" i="1"/>
  <c r="T515" i="1"/>
  <c r="U515" i="1"/>
  <c r="V515" i="1"/>
  <c r="W515" i="1"/>
  <c r="X515" i="1"/>
  <c r="Y515" i="1"/>
  <c r="Z515" i="1"/>
  <c r="AA515" i="1"/>
  <c r="P516" i="1"/>
  <c r="Q516" i="1"/>
  <c r="R516" i="1"/>
  <c r="S516" i="1"/>
  <c r="T516" i="1"/>
  <c r="U516" i="1"/>
  <c r="V516" i="1"/>
  <c r="W516" i="1"/>
  <c r="X516" i="1"/>
  <c r="Y516" i="1"/>
  <c r="Z516" i="1"/>
  <c r="AA516" i="1"/>
  <c r="P517" i="1"/>
  <c r="Q517" i="1"/>
  <c r="R517" i="1"/>
  <c r="S517" i="1"/>
  <c r="T517" i="1"/>
  <c r="U517" i="1"/>
  <c r="V517" i="1"/>
  <c r="W517" i="1"/>
  <c r="X517" i="1"/>
  <c r="Y517" i="1"/>
  <c r="Z517" i="1"/>
  <c r="AA517" i="1"/>
  <c r="P518" i="1"/>
  <c r="Q518" i="1"/>
  <c r="R518" i="1"/>
  <c r="S518" i="1"/>
  <c r="T518" i="1"/>
  <c r="U518" i="1"/>
  <c r="V518" i="1"/>
  <c r="W518" i="1"/>
  <c r="X518" i="1"/>
  <c r="Y518" i="1"/>
  <c r="Z518" i="1"/>
  <c r="AA518" i="1"/>
  <c r="P519" i="1"/>
  <c r="Q519" i="1"/>
  <c r="R519" i="1"/>
  <c r="S519" i="1"/>
  <c r="T519" i="1"/>
  <c r="U519" i="1"/>
  <c r="V519" i="1"/>
  <c r="W519" i="1"/>
  <c r="X519" i="1"/>
  <c r="Y519" i="1"/>
  <c r="Z519" i="1"/>
  <c r="AA519" i="1"/>
  <c r="P520" i="1"/>
  <c r="Q520" i="1"/>
  <c r="R520" i="1"/>
  <c r="S520" i="1"/>
  <c r="T520" i="1"/>
  <c r="U520" i="1"/>
  <c r="V520" i="1"/>
  <c r="W520" i="1"/>
  <c r="X520" i="1"/>
  <c r="Y520" i="1"/>
  <c r="Z520" i="1"/>
  <c r="AA520" i="1"/>
  <c r="P521" i="1"/>
  <c r="Q521" i="1"/>
  <c r="R521" i="1"/>
  <c r="S521" i="1"/>
  <c r="T521" i="1"/>
  <c r="U521" i="1"/>
  <c r="V521" i="1"/>
  <c r="W521" i="1"/>
  <c r="X521" i="1"/>
  <c r="Y521" i="1"/>
  <c r="Z521" i="1"/>
  <c r="AA521" i="1"/>
  <c r="P522" i="1"/>
  <c r="Q522" i="1"/>
  <c r="R522" i="1"/>
  <c r="S522" i="1"/>
  <c r="T522" i="1"/>
  <c r="U522" i="1"/>
  <c r="V522" i="1"/>
  <c r="W522" i="1"/>
  <c r="X522" i="1"/>
  <c r="Y522" i="1"/>
  <c r="Z522" i="1"/>
  <c r="AA522" i="1"/>
  <c r="P523" i="1"/>
  <c r="Q523" i="1"/>
  <c r="R523" i="1"/>
  <c r="S523" i="1"/>
  <c r="T523" i="1"/>
  <c r="U523" i="1"/>
  <c r="V523" i="1"/>
  <c r="W523" i="1"/>
  <c r="X523" i="1"/>
  <c r="Y523" i="1"/>
  <c r="Z523" i="1"/>
  <c r="AA523" i="1"/>
  <c r="P524" i="1"/>
  <c r="Q524" i="1"/>
  <c r="R524" i="1"/>
  <c r="S524" i="1"/>
  <c r="T524" i="1"/>
  <c r="U524" i="1"/>
  <c r="V524" i="1"/>
  <c r="W524" i="1"/>
  <c r="X524" i="1"/>
  <c r="Y524" i="1"/>
  <c r="Z524" i="1"/>
  <c r="AA524" i="1"/>
  <c r="P525" i="1"/>
  <c r="Q525" i="1"/>
  <c r="R525" i="1"/>
  <c r="S525" i="1"/>
  <c r="T525" i="1"/>
  <c r="U525" i="1"/>
  <c r="V525" i="1"/>
  <c r="W525" i="1"/>
  <c r="X525" i="1"/>
  <c r="Y525" i="1"/>
  <c r="Z525" i="1"/>
  <c r="AA525" i="1"/>
  <c r="P526" i="1"/>
  <c r="Q526" i="1"/>
  <c r="R526" i="1"/>
  <c r="S526" i="1"/>
  <c r="T526" i="1"/>
  <c r="U526" i="1"/>
  <c r="V526" i="1"/>
  <c r="W526" i="1"/>
  <c r="X526" i="1"/>
  <c r="Y526" i="1"/>
  <c r="Z526" i="1"/>
  <c r="AA526" i="1"/>
  <c r="P527" i="1"/>
  <c r="Q527" i="1"/>
  <c r="R527" i="1"/>
  <c r="S527" i="1"/>
  <c r="T527" i="1"/>
  <c r="U527" i="1"/>
  <c r="V527" i="1"/>
  <c r="W527" i="1"/>
  <c r="X527" i="1"/>
  <c r="Y527" i="1"/>
  <c r="Z527" i="1"/>
  <c r="AA527" i="1"/>
  <c r="P528" i="1"/>
  <c r="Q528" i="1"/>
  <c r="R528" i="1"/>
  <c r="S528" i="1"/>
  <c r="T528" i="1"/>
  <c r="U528" i="1"/>
  <c r="V528" i="1"/>
  <c r="W528" i="1"/>
  <c r="X528" i="1"/>
  <c r="Y528" i="1"/>
  <c r="Z528" i="1"/>
  <c r="AA528" i="1"/>
  <c r="P529" i="1"/>
  <c r="Q529" i="1"/>
  <c r="R529" i="1"/>
  <c r="S529" i="1"/>
  <c r="T529" i="1"/>
  <c r="U529" i="1"/>
  <c r="V529" i="1"/>
  <c r="W529" i="1"/>
  <c r="X529" i="1"/>
  <c r="Y529" i="1"/>
  <c r="Z529" i="1"/>
  <c r="AA529" i="1"/>
  <c r="P530" i="1"/>
  <c r="Q530" i="1"/>
  <c r="R530" i="1"/>
  <c r="S530" i="1"/>
  <c r="T530" i="1"/>
  <c r="U530" i="1"/>
  <c r="V530" i="1"/>
  <c r="W530" i="1"/>
  <c r="X530" i="1"/>
  <c r="Y530" i="1"/>
  <c r="Z530" i="1"/>
  <c r="AA530" i="1"/>
  <c r="P531" i="1"/>
  <c r="Q531" i="1"/>
  <c r="R531" i="1"/>
  <c r="S531" i="1"/>
  <c r="T531" i="1"/>
  <c r="U531" i="1"/>
  <c r="V531" i="1"/>
  <c r="W531" i="1"/>
  <c r="X531" i="1"/>
  <c r="Y531" i="1"/>
  <c r="Z531" i="1"/>
  <c r="AA531" i="1"/>
  <c r="P532" i="1"/>
  <c r="Q532" i="1"/>
  <c r="R532" i="1"/>
  <c r="S532" i="1"/>
  <c r="T532" i="1"/>
  <c r="U532" i="1"/>
  <c r="V532" i="1"/>
  <c r="W532" i="1"/>
  <c r="X532" i="1"/>
  <c r="Y532" i="1"/>
  <c r="Z532" i="1"/>
  <c r="AA532" i="1"/>
  <c r="P533" i="1"/>
  <c r="Q533" i="1"/>
  <c r="R533" i="1"/>
  <c r="S533" i="1"/>
  <c r="T533" i="1"/>
  <c r="U533" i="1"/>
  <c r="V533" i="1"/>
  <c r="W533" i="1"/>
  <c r="X533" i="1"/>
  <c r="Y533" i="1"/>
  <c r="Z533" i="1"/>
  <c r="AA533" i="1"/>
  <c r="P534" i="1"/>
  <c r="Q534" i="1"/>
  <c r="R534" i="1"/>
  <c r="S534" i="1"/>
  <c r="T534" i="1"/>
  <c r="U534" i="1"/>
  <c r="V534" i="1"/>
  <c r="W534" i="1"/>
  <c r="X534" i="1"/>
  <c r="Y534" i="1"/>
  <c r="Z534" i="1"/>
  <c r="AA534" i="1"/>
  <c r="P535" i="1"/>
  <c r="Q535" i="1"/>
  <c r="R535" i="1"/>
  <c r="S535" i="1"/>
  <c r="T535" i="1"/>
  <c r="U535" i="1"/>
  <c r="V535" i="1"/>
  <c r="W535" i="1"/>
  <c r="X535" i="1"/>
  <c r="Y535" i="1"/>
  <c r="Z535" i="1"/>
  <c r="AA535" i="1"/>
  <c r="P536" i="1"/>
  <c r="Q536" i="1"/>
  <c r="R536" i="1"/>
  <c r="S536" i="1"/>
  <c r="T536" i="1"/>
  <c r="U536" i="1"/>
  <c r="V536" i="1"/>
  <c r="W536" i="1"/>
  <c r="X536" i="1"/>
  <c r="Y536" i="1"/>
  <c r="Z536" i="1"/>
  <c r="AA536" i="1"/>
  <c r="P537" i="1"/>
  <c r="Q537" i="1"/>
  <c r="R537" i="1"/>
  <c r="S537" i="1"/>
  <c r="T537" i="1"/>
  <c r="U537" i="1"/>
  <c r="V537" i="1"/>
  <c r="W537" i="1"/>
  <c r="X537" i="1"/>
  <c r="Y537" i="1"/>
  <c r="Z537" i="1"/>
  <c r="AA537" i="1"/>
  <c r="P538" i="1"/>
  <c r="Q538" i="1"/>
  <c r="R538" i="1"/>
  <c r="S538" i="1"/>
  <c r="T538" i="1"/>
  <c r="U538" i="1"/>
  <c r="V538" i="1"/>
  <c r="W538" i="1"/>
  <c r="X538" i="1"/>
  <c r="Y538" i="1"/>
  <c r="Z538" i="1"/>
  <c r="AA538" i="1"/>
  <c r="P539" i="1"/>
  <c r="Q539" i="1"/>
  <c r="R539" i="1"/>
  <c r="S539" i="1"/>
  <c r="T539" i="1"/>
  <c r="U539" i="1"/>
  <c r="V539" i="1"/>
  <c r="W539" i="1"/>
  <c r="X539" i="1"/>
  <c r="Y539" i="1"/>
  <c r="Z539" i="1"/>
  <c r="AA539" i="1"/>
  <c r="P540" i="1"/>
  <c r="Q540" i="1"/>
  <c r="R540" i="1"/>
  <c r="S540" i="1"/>
  <c r="T540" i="1"/>
  <c r="U540" i="1"/>
  <c r="V540" i="1"/>
  <c r="W540" i="1"/>
  <c r="X540" i="1"/>
  <c r="Y540" i="1"/>
  <c r="Z540" i="1"/>
  <c r="AA540" i="1"/>
  <c r="P541" i="1"/>
  <c r="Q541" i="1"/>
  <c r="R541" i="1"/>
  <c r="S541" i="1"/>
  <c r="T541" i="1"/>
  <c r="U541" i="1"/>
  <c r="V541" i="1"/>
  <c r="W541" i="1"/>
  <c r="X541" i="1"/>
  <c r="Y541" i="1"/>
  <c r="Z541" i="1"/>
  <c r="AA541" i="1"/>
  <c r="P542" i="1"/>
  <c r="Q542" i="1"/>
  <c r="R542" i="1"/>
  <c r="S542" i="1"/>
  <c r="T542" i="1"/>
  <c r="U542" i="1"/>
  <c r="V542" i="1"/>
  <c r="W542" i="1"/>
  <c r="X542" i="1"/>
  <c r="Y542" i="1"/>
  <c r="Z542" i="1"/>
  <c r="AA542" i="1"/>
  <c r="P543" i="1"/>
  <c r="Q543" i="1"/>
  <c r="R543" i="1"/>
  <c r="S543" i="1"/>
  <c r="T543" i="1"/>
  <c r="U543" i="1"/>
  <c r="V543" i="1"/>
  <c r="W543" i="1"/>
  <c r="X543" i="1"/>
  <c r="Y543" i="1"/>
  <c r="Z543" i="1"/>
  <c r="AA543" i="1"/>
  <c r="P544" i="1"/>
  <c r="Q544" i="1"/>
  <c r="R544" i="1"/>
  <c r="S544" i="1"/>
  <c r="T544" i="1"/>
  <c r="U544" i="1"/>
  <c r="V544" i="1"/>
  <c r="W544" i="1"/>
  <c r="X544" i="1"/>
  <c r="Y544" i="1"/>
  <c r="Z544" i="1"/>
  <c r="AA544" i="1"/>
  <c r="P545" i="1"/>
  <c r="Q545" i="1"/>
  <c r="R545" i="1"/>
  <c r="S545" i="1"/>
  <c r="T545" i="1"/>
  <c r="U545" i="1"/>
  <c r="V545" i="1"/>
  <c r="W545" i="1"/>
  <c r="X545" i="1"/>
  <c r="Y545" i="1"/>
  <c r="Z545" i="1"/>
  <c r="AA545" i="1"/>
  <c r="P546" i="1"/>
  <c r="Q546" i="1"/>
  <c r="R546" i="1"/>
  <c r="S546" i="1"/>
  <c r="T546" i="1"/>
  <c r="U546" i="1"/>
  <c r="V546" i="1"/>
  <c r="W546" i="1"/>
  <c r="X546" i="1"/>
  <c r="Y546" i="1"/>
  <c r="Z546" i="1"/>
  <c r="AA546" i="1"/>
  <c r="P547" i="1"/>
  <c r="Q547" i="1"/>
  <c r="R547" i="1"/>
  <c r="S547" i="1"/>
  <c r="T547" i="1"/>
  <c r="U547" i="1"/>
  <c r="V547" i="1"/>
  <c r="W547" i="1"/>
  <c r="X547" i="1"/>
  <c r="Y547" i="1"/>
  <c r="Z547" i="1"/>
  <c r="AA547" i="1"/>
  <c r="P548" i="1"/>
  <c r="Q548" i="1"/>
  <c r="R548" i="1"/>
  <c r="S548" i="1"/>
  <c r="T548" i="1"/>
  <c r="U548" i="1"/>
  <c r="V548" i="1"/>
  <c r="W548" i="1"/>
  <c r="X548" i="1"/>
  <c r="Y548" i="1"/>
  <c r="Z548" i="1"/>
  <c r="AA548" i="1"/>
  <c r="P549" i="1"/>
  <c r="Q549" i="1"/>
  <c r="R549" i="1"/>
  <c r="S549" i="1"/>
  <c r="T549" i="1"/>
  <c r="U549" i="1"/>
  <c r="V549" i="1"/>
  <c r="W549" i="1"/>
  <c r="X549" i="1"/>
  <c r="Y549" i="1"/>
  <c r="Z549" i="1"/>
  <c r="AA549" i="1"/>
  <c r="P550" i="1"/>
  <c r="Q550" i="1"/>
  <c r="R550" i="1"/>
  <c r="S550" i="1"/>
  <c r="T550" i="1"/>
  <c r="U550" i="1"/>
  <c r="V550" i="1"/>
  <c r="W550" i="1"/>
  <c r="X550" i="1"/>
  <c r="Y550" i="1"/>
  <c r="Z550" i="1"/>
  <c r="AA550" i="1"/>
  <c r="P551" i="1"/>
  <c r="Q551" i="1"/>
  <c r="R551" i="1"/>
  <c r="S551" i="1"/>
  <c r="T551" i="1"/>
  <c r="U551" i="1"/>
  <c r="V551" i="1"/>
  <c r="W551" i="1"/>
  <c r="X551" i="1"/>
  <c r="Y551" i="1"/>
  <c r="Z551" i="1"/>
  <c r="AA551" i="1"/>
  <c r="P552" i="1"/>
  <c r="Q552" i="1"/>
  <c r="R552" i="1"/>
  <c r="S552" i="1"/>
  <c r="T552" i="1"/>
  <c r="U552" i="1"/>
  <c r="V552" i="1"/>
  <c r="W552" i="1"/>
  <c r="X552" i="1"/>
  <c r="Y552" i="1"/>
  <c r="Z552" i="1"/>
  <c r="AA552" i="1"/>
  <c r="P553" i="1"/>
  <c r="Q553" i="1"/>
  <c r="R553" i="1"/>
  <c r="S553" i="1"/>
  <c r="T553" i="1"/>
  <c r="U553" i="1"/>
  <c r="V553" i="1"/>
  <c r="W553" i="1"/>
  <c r="X553" i="1"/>
  <c r="Y553" i="1"/>
  <c r="Z553" i="1"/>
  <c r="AA553" i="1"/>
  <c r="P554" i="1"/>
  <c r="Q554" i="1"/>
  <c r="R554" i="1"/>
  <c r="S554" i="1"/>
  <c r="T554" i="1"/>
  <c r="U554" i="1"/>
  <c r="V554" i="1"/>
  <c r="W554" i="1"/>
  <c r="X554" i="1"/>
  <c r="Y554" i="1"/>
  <c r="Z554" i="1"/>
  <c r="AA554" i="1"/>
  <c r="P555" i="1"/>
  <c r="Q555" i="1"/>
  <c r="R555" i="1"/>
  <c r="S555" i="1"/>
  <c r="T555" i="1"/>
  <c r="U555" i="1"/>
  <c r="V555" i="1"/>
  <c r="W555" i="1"/>
  <c r="X555" i="1"/>
  <c r="Y555" i="1"/>
  <c r="Z555" i="1"/>
  <c r="AA555" i="1"/>
  <c r="P556" i="1"/>
  <c r="Q556" i="1"/>
  <c r="R556" i="1"/>
  <c r="S556" i="1"/>
  <c r="T556" i="1"/>
  <c r="U556" i="1"/>
  <c r="V556" i="1"/>
  <c r="W556" i="1"/>
  <c r="X556" i="1"/>
  <c r="Y556" i="1"/>
  <c r="Z556" i="1"/>
  <c r="AA556" i="1"/>
  <c r="P557" i="1"/>
  <c r="Q557" i="1"/>
  <c r="R557" i="1"/>
  <c r="S557" i="1"/>
  <c r="T557" i="1"/>
  <c r="U557" i="1"/>
  <c r="V557" i="1"/>
  <c r="W557" i="1"/>
  <c r="X557" i="1"/>
  <c r="Y557" i="1"/>
  <c r="Z557" i="1"/>
  <c r="AA557" i="1"/>
  <c r="P558" i="1"/>
  <c r="Q558" i="1"/>
  <c r="R558" i="1"/>
  <c r="S558" i="1"/>
  <c r="T558" i="1"/>
  <c r="U558" i="1"/>
  <c r="V558" i="1"/>
  <c r="W558" i="1"/>
  <c r="X558" i="1"/>
  <c r="Y558" i="1"/>
  <c r="Z558" i="1"/>
  <c r="AA558" i="1"/>
  <c r="P559" i="1"/>
  <c r="Q559" i="1"/>
  <c r="R559" i="1"/>
  <c r="S559" i="1"/>
  <c r="T559" i="1"/>
  <c r="U559" i="1"/>
  <c r="V559" i="1"/>
  <c r="W559" i="1"/>
  <c r="X559" i="1"/>
  <c r="Y559" i="1"/>
  <c r="Z559" i="1"/>
  <c r="AA559" i="1"/>
  <c r="P560" i="1"/>
  <c r="Q560" i="1"/>
  <c r="R560" i="1"/>
  <c r="S560" i="1"/>
  <c r="T560" i="1"/>
  <c r="U560" i="1"/>
  <c r="V560" i="1"/>
  <c r="W560" i="1"/>
  <c r="X560" i="1"/>
  <c r="Y560" i="1"/>
  <c r="Z560" i="1"/>
  <c r="AA560" i="1"/>
  <c r="P561" i="1"/>
  <c r="Q561" i="1"/>
  <c r="R561" i="1"/>
  <c r="S561" i="1"/>
  <c r="T561" i="1"/>
  <c r="U561" i="1"/>
  <c r="V561" i="1"/>
  <c r="W561" i="1"/>
  <c r="X561" i="1"/>
  <c r="Y561" i="1"/>
  <c r="Z561" i="1"/>
  <c r="AA561" i="1"/>
  <c r="P562" i="1"/>
  <c r="Q562" i="1"/>
  <c r="R562" i="1"/>
  <c r="S562" i="1"/>
  <c r="T562" i="1"/>
  <c r="U562" i="1"/>
  <c r="V562" i="1"/>
  <c r="W562" i="1"/>
  <c r="X562" i="1"/>
  <c r="Y562" i="1"/>
  <c r="Z562" i="1"/>
  <c r="AA562" i="1"/>
  <c r="P563" i="1"/>
  <c r="Q563" i="1"/>
  <c r="R563" i="1"/>
  <c r="S563" i="1"/>
  <c r="T563" i="1"/>
  <c r="U563" i="1"/>
  <c r="V563" i="1"/>
  <c r="W563" i="1"/>
  <c r="X563" i="1"/>
  <c r="Y563" i="1"/>
  <c r="Z563" i="1"/>
  <c r="AA563" i="1"/>
  <c r="P564" i="1"/>
  <c r="Q564" i="1"/>
  <c r="R564" i="1"/>
  <c r="S564" i="1"/>
  <c r="T564" i="1"/>
  <c r="U564" i="1"/>
  <c r="V564" i="1"/>
  <c r="W564" i="1"/>
  <c r="X564" i="1"/>
  <c r="Y564" i="1"/>
  <c r="Z564" i="1"/>
  <c r="AA564" i="1"/>
  <c r="P565" i="1"/>
  <c r="Q565" i="1"/>
  <c r="R565" i="1"/>
  <c r="S565" i="1"/>
  <c r="T565" i="1"/>
  <c r="U565" i="1"/>
  <c r="V565" i="1"/>
  <c r="W565" i="1"/>
  <c r="X565" i="1"/>
  <c r="Y565" i="1"/>
  <c r="Z565" i="1"/>
  <c r="AA565" i="1"/>
  <c r="P566" i="1"/>
  <c r="Q566" i="1"/>
  <c r="R566" i="1"/>
  <c r="S566" i="1"/>
  <c r="T566" i="1"/>
  <c r="U566" i="1"/>
  <c r="V566" i="1"/>
  <c r="W566" i="1"/>
  <c r="X566" i="1"/>
  <c r="Y566" i="1"/>
  <c r="Z566" i="1"/>
  <c r="AA566" i="1"/>
  <c r="P567" i="1"/>
  <c r="Q567" i="1"/>
  <c r="R567" i="1"/>
  <c r="S567" i="1"/>
  <c r="T567" i="1"/>
  <c r="U567" i="1"/>
  <c r="V567" i="1"/>
  <c r="W567" i="1"/>
  <c r="X567" i="1"/>
  <c r="Y567" i="1"/>
  <c r="Z567" i="1"/>
  <c r="AA567" i="1"/>
  <c r="P568" i="1"/>
  <c r="Q568" i="1"/>
  <c r="R568" i="1"/>
  <c r="S568" i="1"/>
  <c r="T568" i="1"/>
  <c r="U568" i="1"/>
  <c r="V568" i="1"/>
  <c r="W568" i="1"/>
  <c r="X568" i="1"/>
  <c r="Y568" i="1"/>
  <c r="Z568" i="1"/>
  <c r="AA568" i="1"/>
  <c r="P569" i="1"/>
  <c r="Q569" i="1"/>
  <c r="R569" i="1"/>
  <c r="S569" i="1"/>
  <c r="T569" i="1"/>
  <c r="U569" i="1"/>
  <c r="V569" i="1"/>
  <c r="W569" i="1"/>
  <c r="X569" i="1"/>
  <c r="Y569" i="1"/>
  <c r="Z569" i="1"/>
  <c r="AA569" i="1"/>
  <c r="P570" i="1"/>
  <c r="Q570" i="1"/>
  <c r="R570" i="1"/>
  <c r="S570" i="1"/>
  <c r="T570" i="1"/>
  <c r="U570" i="1"/>
  <c r="V570" i="1"/>
  <c r="W570" i="1"/>
  <c r="X570" i="1"/>
  <c r="Y570" i="1"/>
  <c r="Z570" i="1"/>
  <c r="AA570" i="1"/>
  <c r="P571" i="1"/>
  <c r="Q571" i="1"/>
  <c r="R571" i="1"/>
  <c r="S571" i="1"/>
  <c r="T571" i="1"/>
  <c r="U571" i="1"/>
  <c r="V571" i="1"/>
  <c r="W571" i="1"/>
  <c r="X571" i="1"/>
  <c r="Y571" i="1"/>
  <c r="Z571" i="1"/>
  <c r="AA571" i="1"/>
  <c r="P572" i="1"/>
  <c r="Q572" i="1"/>
  <c r="R572" i="1"/>
  <c r="S572" i="1"/>
  <c r="T572" i="1"/>
  <c r="U572" i="1"/>
  <c r="V572" i="1"/>
  <c r="W572" i="1"/>
  <c r="X572" i="1"/>
  <c r="Y572" i="1"/>
  <c r="Z572" i="1"/>
  <c r="AA572" i="1"/>
  <c r="P573" i="1"/>
  <c r="Q573" i="1"/>
  <c r="R573" i="1"/>
  <c r="S573" i="1"/>
  <c r="T573" i="1"/>
  <c r="U573" i="1"/>
  <c r="V573" i="1"/>
  <c r="W573" i="1"/>
  <c r="X573" i="1"/>
  <c r="Y573" i="1"/>
  <c r="Z573" i="1"/>
  <c r="AA573" i="1"/>
  <c r="P574" i="1"/>
  <c r="Q574" i="1"/>
  <c r="R574" i="1"/>
  <c r="S574" i="1"/>
  <c r="T574" i="1"/>
  <c r="U574" i="1"/>
  <c r="V574" i="1"/>
  <c r="W574" i="1"/>
  <c r="X574" i="1"/>
  <c r="Y574" i="1"/>
  <c r="Z574" i="1"/>
  <c r="AA574" i="1"/>
  <c r="P575" i="1"/>
  <c r="Q575" i="1"/>
  <c r="R575" i="1"/>
  <c r="S575" i="1"/>
  <c r="T575" i="1"/>
  <c r="U575" i="1"/>
  <c r="V575" i="1"/>
  <c r="W575" i="1"/>
  <c r="X575" i="1"/>
  <c r="Y575" i="1"/>
  <c r="Z575" i="1"/>
  <c r="AA575" i="1"/>
  <c r="P576" i="1"/>
  <c r="Q576" i="1"/>
  <c r="R576" i="1"/>
  <c r="S576" i="1"/>
  <c r="T576" i="1"/>
  <c r="U576" i="1"/>
  <c r="V576" i="1"/>
  <c r="W576" i="1"/>
  <c r="X576" i="1"/>
  <c r="Y576" i="1"/>
  <c r="Z576" i="1"/>
  <c r="AA576" i="1"/>
  <c r="P577" i="1"/>
  <c r="Q577" i="1"/>
  <c r="R577" i="1"/>
  <c r="S577" i="1"/>
  <c r="T577" i="1"/>
  <c r="U577" i="1"/>
  <c r="V577" i="1"/>
  <c r="W577" i="1"/>
  <c r="X577" i="1"/>
  <c r="Y577" i="1"/>
  <c r="Z577" i="1"/>
  <c r="AA577" i="1"/>
  <c r="P578" i="1"/>
  <c r="Q578" i="1"/>
  <c r="R578" i="1"/>
  <c r="S578" i="1"/>
  <c r="T578" i="1"/>
  <c r="U578" i="1"/>
  <c r="V578" i="1"/>
  <c r="W578" i="1"/>
  <c r="X578" i="1"/>
  <c r="Y578" i="1"/>
  <c r="Z578" i="1"/>
  <c r="AA578" i="1"/>
  <c r="P579" i="1"/>
  <c r="Q579" i="1"/>
  <c r="R579" i="1"/>
  <c r="S579" i="1"/>
  <c r="T579" i="1"/>
  <c r="U579" i="1"/>
  <c r="V579" i="1"/>
  <c r="W579" i="1"/>
  <c r="X579" i="1"/>
  <c r="Y579" i="1"/>
  <c r="Z579" i="1"/>
  <c r="AA579" i="1"/>
  <c r="P580" i="1"/>
  <c r="Q580" i="1"/>
  <c r="R580" i="1"/>
  <c r="S580" i="1"/>
  <c r="T580" i="1"/>
  <c r="U580" i="1"/>
  <c r="V580" i="1"/>
  <c r="W580" i="1"/>
  <c r="X580" i="1"/>
  <c r="Y580" i="1"/>
  <c r="Z580" i="1"/>
  <c r="AA580" i="1"/>
  <c r="P581" i="1"/>
  <c r="Q581" i="1"/>
  <c r="R581" i="1"/>
  <c r="S581" i="1"/>
  <c r="T581" i="1"/>
  <c r="U581" i="1"/>
  <c r="V581" i="1"/>
  <c r="W581" i="1"/>
  <c r="X581" i="1"/>
  <c r="Y581" i="1"/>
  <c r="Z581" i="1"/>
  <c r="AA581" i="1"/>
  <c r="P582" i="1"/>
  <c r="Q582" i="1"/>
  <c r="R582" i="1"/>
  <c r="S582" i="1"/>
  <c r="T582" i="1"/>
  <c r="U582" i="1"/>
  <c r="V582" i="1"/>
  <c r="W582" i="1"/>
  <c r="X582" i="1"/>
  <c r="Y582" i="1"/>
  <c r="Z582" i="1"/>
  <c r="AA582" i="1"/>
  <c r="P583" i="1"/>
  <c r="Q583" i="1"/>
  <c r="R583" i="1"/>
  <c r="S583" i="1"/>
  <c r="T583" i="1"/>
  <c r="U583" i="1"/>
  <c r="V583" i="1"/>
  <c r="W583" i="1"/>
  <c r="X583" i="1"/>
  <c r="Y583" i="1"/>
  <c r="Z583" i="1"/>
  <c r="AA583" i="1"/>
  <c r="P584" i="1"/>
  <c r="Q584" i="1"/>
  <c r="R584" i="1"/>
  <c r="S584" i="1"/>
  <c r="T584" i="1"/>
  <c r="U584" i="1"/>
  <c r="V584" i="1"/>
  <c r="W584" i="1"/>
  <c r="X584" i="1"/>
  <c r="Y584" i="1"/>
  <c r="Z584" i="1"/>
  <c r="AA584" i="1"/>
  <c r="P585" i="1"/>
  <c r="Q585" i="1"/>
  <c r="R585" i="1"/>
  <c r="S585" i="1"/>
  <c r="T585" i="1"/>
  <c r="U585" i="1"/>
  <c r="V585" i="1"/>
  <c r="W585" i="1"/>
  <c r="X585" i="1"/>
  <c r="Y585" i="1"/>
  <c r="Z585" i="1"/>
  <c r="AA585" i="1"/>
  <c r="P586" i="1"/>
  <c r="Q586" i="1"/>
  <c r="R586" i="1"/>
  <c r="S586" i="1"/>
  <c r="T586" i="1"/>
  <c r="U586" i="1"/>
  <c r="V586" i="1"/>
  <c r="W586" i="1"/>
  <c r="X586" i="1"/>
  <c r="Y586" i="1"/>
  <c r="Z586" i="1"/>
  <c r="AA586" i="1"/>
  <c r="P587" i="1"/>
  <c r="Q587" i="1"/>
  <c r="R587" i="1"/>
  <c r="S587" i="1"/>
  <c r="T587" i="1"/>
  <c r="U587" i="1"/>
  <c r="V587" i="1"/>
  <c r="W587" i="1"/>
  <c r="X587" i="1"/>
  <c r="Y587" i="1"/>
  <c r="Z587" i="1"/>
  <c r="AA587" i="1"/>
  <c r="P588" i="1"/>
  <c r="Q588" i="1"/>
  <c r="R588" i="1"/>
  <c r="S588" i="1"/>
  <c r="T588" i="1"/>
  <c r="U588" i="1"/>
  <c r="V588" i="1"/>
  <c r="W588" i="1"/>
  <c r="X588" i="1"/>
  <c r="Y588" i="1"/>
  <c r="Z588" i="1"/>
  <c r="AA588" i="1"/>
  <c r="P589" i="1"/>
  <c r="Q589" i="1"/>
  <c r="R589" i="1"/>
  <c r="S589" i="1"/>
  <c r="T589" i="1"/>
  <c r="U589" i="1"/>
  <c r="V589" i="1"/>
  <c r="W589" i="1"/>
  <c r="X589" i="1"/>
  <c r="Y589" i="1"/>
  <c r="Z589" i="1"/>
  <c r="AA589" i="1"/>
  <c r="P590" i="1"/>
  <c r="Q590" i="1"/>
  <c r="R590" i="1"/>
  <c r="S590" i="1"/>
  <c r="T590" i="1"/>
  <c r="U590" i="1"/>
  <c r="V590" i="1"/>
  <c r="W590" i="1"/>
  <c r="X590" i="1"/>
  <c r="Y590" i="1"/>
  <c r="Z590" i="1"/>
  <c r="AA590" i="1"/>
  <c r="P591" i="1"/>
  <c r="Q591" i="1"/>
  <c r="R591" i="1"/>
  <c r="S591" i="1"/>
  <c r="T591" i="1"/>
  <c r="U591" i="1"/>
  <c r="V591" i="1"/>
  <c r="W591" i="1"/>
  <c r="X591" i="1"/>
  <c r="Y591" i="1"/>
  <c r="Z591" i="1"/>
  <c r="AA591" i="1"/>
  <c r="P592" i="1"/>
  <c r="Q592" i="1"/>
  <c r="R592" i="1"/>
  <c r="S592" i="1"/>
  <c r="T592" i="1"/>
  <c r="U592" i="1"/>
  <c r="V592" i="1"/>
  <c r="W592" i="1"/>
  <c r="X592" i="1"/>
  <c r="Y592" i="1"/>
  <c r="Z592" i="1"/>
  <c r="AA592" i="1"/>
  <c r="P593" i="1"/>
  <c r="Q593" i="1"/>
  <c r="R593" i="1"/>
  <c r="S593" i="1"/>
  <c r="T593" i="1"/>
  <c r="U593" i="1"/>
  <c r="V593" i="1"/>
  <c r="W593" i="1"/>
  <c r="X593" i="1"/>
  <c r="Y593" i="1"/>
  <c r="Z593" i="1"/>
  <c r="AA593" i="1"/>
  <c r="P594" i="1"/>
  <c r="Q594" i="1"/>
  <c r="R594" i="1"/>
  <c r="S594" i="1"/>
  <c r="T594" i="1"/>
  <c r="U594" i="1"/>
  <c r="V594" i="1"/>
  <c r="W594" i="1"/>
  <c r="X594" i="1"/>
  <c r="Y594" i="1"/>
  <c r="Z594" i="1"/>
  <c r="AA594" i="1"/>
  <c r="P595" i="1"/>
  <c r="Q595" i="1"/>
  <c r="R595" i="1"/>
  <c r="S595" i="1"/>
  <c r="T595" i="1"/>
  <c r="U595" i="1"/>
  <c r="V595" i="1"/>
  <c r="W595" i="1"/>
  <c r="X595" i="1"/>
  <c r="Y595" i="1"/>
  <c r="Z595" i="1"/>
  <c r="AA595" i="1"/>
  <c r="P596" i="1"/>
  <c r="Q596" i="1"/>
  <c r="R596" i="1"/>
  <c r="S596" i="1"/>
  <c r="T596" i="1"/>
  <c r="U596" i="1"/>
  <c r="V596" i="1"/>
  <c r="W596" i="1"/>
  <c r="X596" i="1"/>
  <c r="Y596" i="1"/>
  <c r="Z596" i="1"/>
  <c r="AA596" i="1"/>
  <c r="P597" i="1"/>
  <c r="Q597" i="1"/>
  <c r="R597" i="1"/>
  <c r="S597" i="1"/>
  <c r="T597" i="1"/>
  <c r="U597" i="1"/>
  <c r="V597" i="1"/>
  <c r="W597" i="1"/>
  <c r="X597" i="1"/>
  <c r="Y597" i="1"/>
  <c r="Z597" i="1"/>
  <c r="AA597" i="1"/>
  <c r="P598" i="1"/>
  <c r="Q598" i="1"/>
  <c r="R598" i="1"/>
  <c r="S598" i="1"/>
  <c r="T598" i="1"/>
  <c r="U598" i="1"/>
  <c r="V598" i="1"/>
  <c r="W598" i="1"/>
  <c r="X598" i="1"/>
  <c r="Y598" i="1"/>
  <c r="Z598" i="1"/>
  <c r="AA598" i="1"/>
  <c r="P599" i="1"/>
  <c r="Q599" i="1"/>
  <c r="R599" i="1"/>
  <c r="S599" i="1"/>
  <c r="T599" i="1"/>
  <c r="U599" i="1"/>
  <c r="V599" i="1"/>
  <c r="W599" i="1"/>
  <c r="X599" i="1"/>
  <c r="Y599" i="1"/>
  <c r="Z599" i="1"/>
  <c r="AA599" i="1"/>
  <c r="P600" i="1"/>
  <c r="Q600" i="1"/>
  <c r="R600" i="1"/>
  <c r="S600" i="1"/>
  <c r="T600" i="1"/>
  <c r="U600" i="1"/>
  <c r="V600" i="1"/>
  <c r="W600" i="1"/>
  <c r="X600" i="1"/>
  <c r="Y600" i="1"/>
  <c r="Z600" i="1"/>
  <c r="AA600" i="1"/>
  <c r="P601" i="1"/>
  <c r="Q601" i="1"/>
  <c r="R601" i="1"/>
  <c r="S601" i="1"/>
  <c r="T601" i="1"/>
  <c r="U601" i="1"/>
  <c r="V601" i="1"/>
  <c r="W601" i="1"/>
  <c r="X601" i="1"/>
  <c r="Y601" i="1"/>
  <c r="Z601" i="1"/>
  <c r="AA601" i="1"/>
  <c r="P602" i="1"/>
  <c r="Q602" i="1"/>
  <c r="R602" i="1"/>
  <c r="S602" i="1"/>
  <c r="T602" i="1"/>
  <c r="U602" i="1"/>
  <c r="V602" i="1"/>
  <c r="W602" i="1"/>
  <c r="X602" i="1"/>
  <c r="Y602" i="1"/>
  <c r="Z602" i="1"/>
  <c r="AA602" i="1"/>
  <c r="P603" i="1"/>
  <c r="Q603" i="1"/>
  <c r="R603" i="1"/>
  <c r="S603" i="1"/>
  <c r="T603" i="1"/>
  <c r="U603" i="1"/>
  <c r="V603" i="1"/>
  <c r="W603" i="1"/>
  <c r="X603" i="1"/>
  <c r="Y603" i="1"/>
  <c r="Z603" i="1"/>
  <c r="AA603" i="1"/>
  <c r="P604" i="1"/>
  <c r="Q604" i="1"/>
  <c r="R604" i="1"/>
  <c r="S604" i="1"/>
  <c r="T604" i="1"/>
  <c r="U604" i="1"/>
  <c r="V604" i="1"/>
  <c r="W604" i="1"/>
  <c r="X604" i="1"/>
  <c r="Y604" i="1"/>
  <c r="Z604" i="1"/>
  <c r="AA604" i="1"/>
  <c r="P605" i="1"/>
  <c r="Q605" i="1"/>
  <c r="R605" i="1"/>
  <c r="S605" i="1"/>
  <c r="T605" i="1"/>
  <c r="U605" i="1"/>
  <c r="V605" i="1"/>
  <c r="W605" i="1"/>
  <c r="X605" i="1"/>
  <c r="Y605" i="1"/>
  <c r="Z605" i="1"/>
  <c r="AA605" i="1"/>
  <c r="P606" i="1"/>
  <c r="Q606" i="1"/>
  <c r="R606" i="1"/>
  <c r="S606" i="1"/>
  <c r="T606" i="1"/>
  <c r="U606" i="1"/>
  <c r="V606" i="1"/>
  <c r="W606" i="1"/>
  <c r="X606" i="1"/>
  <c r="Y606" i="1"/>
  <c r="Z606" i="1"/>
  <c r="AA606" i="1"/>
  <c r="P607" i="1"/>
  <c r="Q607" i="1"/>
  <c r="R607" i="1"/>
  <c r="S607" i="1"/>
  <c r="T607" i="1"/>
  <c r="U607" i="1"/>
  <c r="V607" i="1"/>
  <c r="W607" i="1"/>
  <c r="X607" i="1"/>
  <c r="Y607" i="1"/>
  <c r="Z607" i="1"/>
  <c r="AA607" i="1"/>
  <c r="P608" i="1"/>
  <c r="Q608" i="1"/>
  <c r="R608" i="1"/>
  <c r="S608" i="1"/>
  <c r="T608" i="1"/>
  <c r="U608" i="1"/>
  <c r="V608" i="1"/>
  <c r="W608" i="1"/>
  <c r="X608" i="1"/>
  <c r="Y608" i="1"/>
  <c r="Z608" i="1"/>
  <c r="AA608" i="1"/>
  <c r="P609" i="1"/>
  <c r="Q609" i="1"/>
  <c r="R609" i="1"/>
  <c r="S609" i="1"/>
  <c r="T609" i="1"/>
  <c r="U609" i="1"/>
  <c r="V609" i="1"/>
  <c r="W609" i="1"/>
  <c r="X609" i="1"/>
  <c r="Y609" i="1"/>
  <c r="Z609" i="1"/>
  <c r="AA609" i="1"/>
  <c r="P610" i="1"/>
  <c r="Q610" i="1"/>
  <c r="R610" i="1"/>
  <c r="S610" i="1"/>
  <c r="T610" i="1"/>
  <c r="U610" i="1"/>
  <c r="V610" i="1"/>
  <c r="W610" i="1"/>
  <c r="X610" i="1"/>
  <c r="Y610" i="1"/>
  <c r="Z610" i="1"/>
  <c r="AA610" i="1"/>
  <c r="P611" i="1"/>
  <c r="Q611" i="1"/>
  <c r="R611" i="1"/>
  <c r="S611" i="1"/>
  <c r="T611" i="1"/>
  <c r="U611" i="1"/>
  <c r="V611" i="1"/>
  <c r="W611" i="1"/>
  <c r="X611" i="1"/>
  <c r="Y611" i="1"/>
  <c r="Z611" i="1"/>
  <c r="AA611" i="1"/>
  <c r="P612" i="1"/>
  <c r="Q612" i="1"/>
  <c r="R612" i="1"/>
  <c r="S612" i="1"/>
  <c r="T612" i="1"/>
  <c r="U612" i="1"/>
  <c r="V612" i="1"/>
  <c r="W612" i="1"/>
  <c r="X612" i="1"/>
  <c r="Y612" i="1"/>
  <c r="Z612" i="1"/>
  <c r="AA612" i="1"/>
  <c r="P613" i="1"/>
  <c r="Q613" i="1"/>
  <c r="R613" i="1"/>
  <c r="S613" i="1"/>
  <c r="T613" i="1"/>
  <c r="U613" i="1"/>
  <c r="V613" i="1"/>
  <c r="W613" i="1"/>
  <c r="X613" i="1"/>
  <c r="Y613" i="1"/>
  <c r="Z613" i="1"/>
  <c r="AA613" i="1"/>
  <c r="P614" i="1"/>
  <c r="Q614" i="1"/>
  <c r="R614" i="1"/>
  <c r="S614" i="1"/>
  <c r="T614" i="1"/>
  <c r="U614" i="1"/>
  <c r="V614" i="1"/>
  <c r="W614" i="1"/>
  <c r="X614" i="1"/>
  <c r="Y614" i="1"/>
  <c r="Z614" i="1"/>
  <c r="AA614" i="1"/>
  <c r="P615" i="1"/>
  <c r="Q615" i="1"/>
  <c r="R615" i="1"/>
  <c r="S615" i="1"/>
  <c r="T615" i="1"/>
  <c r="U615" i="1"/>
  <c r="V615" i="1"/>
  <c r="W615" i="1"/>
  <c r="X615" i="1"/>
  <c r="Y615" i="1"/>
  <c r="Z615" i="1"/>
  <c r="AA615" i="1"/>
  <c r="P616" i="1"/>
  <c r="Q616" i="1"/>
  <c r="R616" i="1"/>
  <c r="S616" i="1"/>
  <c r="T616" i="1"/>
  <c r="U616" i="1"/>
  <c r="V616" i="1"/>
  <c r="W616" i="1"/>
  <c r="X616" i="1"/>
  <c r="Y616" i="1"/>
  <c r="Z616" i="1"/>
  <c r="AA616" i="1"/>
  <c r="P617" i="1"/>
  <c r="Q617" i="1"/>
  <c r="R617" i="1"/>
  <c r="S617" i="1"/>
  <c r="T617" i="1"/>
  <c r="U617" i="1"/>
  <c r="V617" i="1"/>
  <c r="W617" i="1"/>
  <c r="X617" i="1"/>
  <c r="Y617" i="1"/>
  <c r="Z617" i="1"/>
  <c r="AA617" i="1"/>
  <c r="P618" i="1"/>
  <c r="Q618" i="1"/>
  <c r="R618" i="1"/>
  <c r="S618" i="1"/>
  <c r="T618" i="1"/>
  <c r="U618" i="1"/>
  <c r="V618" i="1"/>
  <c r="W618" i="1"/>
  <c r="X618" i="1"/>
  <c r="Y618" i="1"/>
  <c r="Z618" i="1"/>
  <c r="AA618" i="1"/>
  <c r="P619" i="1"/>
  <c r="Q619" i="1"/>
  <c r="R619" i="1"/>
  <c r="S619" i="1"/>
  <c r="T619" i="1"/>
  <c r="U619" i="1"/>
  <c r="V619" i="1"/>
  <c r="W619" i="1"/>
  <c r="X619" i="1"/>
  <c r="Y619" i="1"/>
  <c r="Z619" i="1"/>
  <c r="AA619" i="1"/>
  <c r="P620" i="1"/>
  <c r="Q620" i="1"/>
  <c r="R620" i="1"/>
  <c r="S620" i="1"/>
  <c r="T620" i="1"/>
  <c r="U620" i="1"/>
  <c r="V620" i="1"/>
  <c r="W620" i="1"/>
  <c r="X620" i="1"/>
  <c r="Y620" i="1"/>
  <c r="Z620" i="1"/>
  <c r="AA620" i="1"/>
  <c r="P621" i="1"/>
  <c r="Q621" i="1"/>
  <c r="R621" i="1"/>
  <c r="S621" i="1"/>
  <c r="T621" i="1"/>
  <c r="U621" i="1"/>
  <c r="V621" i="1"/>
  <c r="W621" i="1"/>
  <c r="X621" i="1"/>
  <c r="Y621" i="1"/>
  <c r="Z621" i="1"/>
  <c r="AA621" i="1"/>
  <c r="P622" i="1"/>
  <c r="Q622" i="1"/>
  <c r="R622" i="1"/>
  <c r="S622" i="1"/>
  <c r="T622" i="1"/>
  <c r="U622" i="1"/>
  <c r="V622" i="1"/>
  <c r="W622" i="1"/>
  <c r="X622" i="1"/>
  <c r="Y622" i="1"/>
  <c r="Z622" i="1"/>
  <c r="AA622" i="1"/>
  <c r="P623" i="1"/>
  <c r="Q623" i="1"/>
  <c r="R623" i="1"/>
  <c r="S623" i="1"/>
  <c r="T623" i="1"/>
  <c r="U623" i="1"/>
  <c r="V623" i="1"/>
  <c r="W623" i="1"/>
  <c r="X623" i="1"/>
  <c r="Y623" i="1"/>
  <c r="Z623" i="1"/>
  <c r="AA623" i="1"/>
  <c r="P624" i="1"/>
  <c r="Q624" i="1"/>
  <c r="R624" i="1"/>
  <c r="S624" i="1"/>
  <c r="T624" i="1"/>
  <c r="U624" i="1"/>
  <c r="V624" i="1"/>
  <c r="W624" i="1"/>
  <c r="X624" i="1"/>
  <c r="Y624" i="1"/>
  <c r="Z624" i="1"/>
  <c r="AA624" i="1"/>
  <c r="P625" i="1"/>
  <c r="Q625" i="1"/>
  <c r="R625" i="1"/>
  <c r="S625" i="1"/>
  <c r="T625" i="1"/>
  <c r="U625" i="1"/>
  <c r="V625" i="1"/>
  <c r="W625" i="1"/>
  <c r="X625" i="1"/>
  <c r="Y625" i="1"/>
  <c r="Z625" i="1"/>
  <c r="AA625" i="1"/>
  <c r="P626" i="1"/>
  <c r="Q626" i="1"/>
  <c r="R626" i="1"/>
  <c r="S626" i="1"/>
  <c r="T626" i="1"/>
  <c r="U626" i="1"/>
  <c r="V626" i="1"/>
  <c r="W626" i="1"/>
  <c r="X626" i="1"/>
  <c r="Y626" i="1"/>
  <c r="Z626" i="1"/>
  <c r="AA626" i="1"/>
  <c r="P627" i="1"/>
  <c r="Q627" i="1"/>
  <c r="R627" i="1"/>
  <c r="S627" i="1"/>
  <c r="T627" i="1"/>
  <c r="U627" i="1"/>
  <c r="V627" i="1"/>
  <c r="W627" i="1"/>
  <c r="X627" i="1"/>
  <c r="Y627" i="1"/>
  <c r="Z627" i="1"/>
  <c r="AA627" i="1"/>
  <c r="P628" i="1"/>
  <c r="Q628" i="1"/>
  <c r="R628" i="1"/>
  <c r="S628" i="1"/>
  <c r="T628" i="1"/>
  <c r="U628" i="1"/>
  <c r="V628" i="1"/>
  <c r="W628" i="1"/>
  <c r="X628" i="1"/>
  <c r="Y628" i="1"/>
  <c r="Z628" i="1"/>
  <c r="AA628" i="1"/>
  <c r="P629" i="1"/>
  <c r="Q629" i="1"/>
  <c r="R629" i="1"/>
  <c r="S629" i="1"/>
  <c r="T629" i="1"/>
  <c r="U629" i="1"/>
  <c r="V629" i="1"/>
  <c r="W629" i="1"/>
  <c r="X629" i="1"/>
  <c r="Y629" i="1"/>
  <c r="Z629" i="1"/>
  <c r="AA629" i="1"/>
  <c r="P630" i="1"/>
  <c r="Q630" i="1"/>
  <c r="R630" i="1"/>
  <c r="S630" i="1"/>
  <c r="T630" i="1"/>
  <c r="U630" i="1"/>
  <c r="V630" i="1"/>
  <c r="W630" i="1"/>
  <c r="X630" i="1"/>
  <c r="Y630" i="1"/>
  <c r="Z630" i="1"/>
  <c r="AA630" i="1"/>
  <c r="P631" i="1"/>
  <c r="Q631" i="1"/>
  <c r="R631" i="1"/>
  <c r="S631" i="1"/>
  <c r="T631" i="1"/>
  <c r="U631" i="1"/>
  <c r="V631" i="1"/>
  <c r="W631" i="1"/>
  <c r="X631" i="1"/>
  <c r="Y631" i="1"/>
  <c r="Z631" i="1"/>
  <c r="AA631" i="1"/>
  <c r="P632" i="1"/>
  <c r="Q632" i="1"/>
  <c r="R632" i="1"/>
  <c r="S632" i="1"/>
  <c r="T632" i="1"/>
  <c r="U632" i="1"/>
  <c r="V632" i="1"/>
  <c r="W632" i="1"/>
  <c r="X632" i="1"/>
  <c r="Y632" i="1"/>
  <c r="Z632" i="1"/>
  <c r="AA632" i="1"/>
  <c r="P633" i="1"/>
  <c r="Q633" i="1"/>
  <c r="R633" i="1"/>
  <c r="S633" i="1"/>
  <c r="T633" i="1"/>
  <c r="U633" i="1"/>
  <c r="V633" i="1"/>
  <c r="W633" i="1"/>
  <c r="X633" i="1"/>
  <c r="Y633" i="1"/>
  <c r="Z633" i="1"/>
  <c r="AA633" i="1"/>
  <c r="P634" i="1"/>
  <c r="Q634" i="1"/>
  <c r="R634" i="1"/>
  <c r="S634" i="1"/>
  <c r="T634" i="1"/>
  <c r="U634" i="1"/>
  <c r="V634" i="1"/>
  <c r="W634" i="1"/>
  <c r="X634" i="1"/>
  <c r="Y634" i="1"/>
  <c r="Z634" i="1"/>
  <c r="AA634" i="1"/>
  <c r="P635" i="1"/>
  <c r="Q635" i="1"/>
  <c r="R635" i="1"/>
  <c r="S635" i="1"/>
  <c r="T635" i="1"/>
  <c r="U635" i="1"/>
  <c r="V635" i="1"/>
  <c r="W635" i="1"/>
  <c r="X635" i="1"/>
  <c r="Y635" i="1"/>
  <c r="Z635" i="1"/>
  <c r="AA635" i="1"/>
  <c r="P636" i="1"/>
  <c r="Q636" i="1"/>
  <c r="R636" i="1"/>
  <c r="S636" i="1"/>
  <c r="T636" i="1"/>
  <c r="U636" i="1"/>
  <c r="V636" i="1"/>
  <c r="W636" i="1"/>
  <c r="X636" i="1"/>
  <c r="Y636" i="1"/>
  <c r="Z636" i="1"/>
  <c r="AA636" i="1"/>
  <c r="P637" i="1"/>
  <c r="Q637" i="1"/>
  <c r="R637" i="1"/>
  <c r="S637" i="1"/>
  <c r="T637" i="1"/>
  <c r="U637" i="1"/>
  <c r="V637" i="1"/>
  <c r="W637" i="1"/>
  <c r="X637" i="1"/>
  <c r="Y637" i="1"/>
  <c r="Z637" i="1"/>
  <c r="AA637" i="1"/>
  <c r="P638" i="1"/>
  <c r="Q638" i="1"/>
  <c r="R638" i="1"/>
  <c r="S638" i="1"/>
  <c r="T638" i="1"/>
  <c r="U638" i="1"/>
  <c r="V638" i="1"/>
  <c r="W638" i="1"/>
  <c r="X638" i="1"/>
  <c r="Y638" i="1"/>
  <c r="Z638" i="1"/>
  <c r="AA638" i="1"/>
  <c r="P639" i="1"/>
  <c r="Q639" i="1"/>
  <c r="R639" i="1"/>
  <c r="S639" i="1"/>
  <c r="T639" i="1"/>
  <c r="U639" i="1"/>
  <c r="V639" i="1"/>
  <c r="W639" i="1"/>
  <c r="X639" i="1"/>
  <c r="Y639" i="1"/>
  <c r="Z639" i="1"/>
  <c r="AA639" i="1"/>
  <c r="P640" i="1"/>
  <c r="Q640" i="1"/>
  <c r="R640" i="1"/>
  <c r="S640" i="1"/>
  <c r="T640" i="1"/>
  <c r="U640" i="1"/>
  <c r="V640" i="1"/>
  <c r="W640" i="1"/>
  <c r="X640" i="1"/>
  <c r="Y640" i="1"/>
  <c r="Z640" i="1"/>
  <c r="AA640" i="1"/>
  <c r="P641" i="1"/>
  <c r="Q641" i="1"/>
  <c r="R641" i="1"/>
  <c r="S641" i="1"/>
  <c r="T641" i="1"/>
  <c r="U641" i="1"/>
  <c r="V641" i="1"/>
  <c r="W641" i="1"/>
  <c r="X641" i="1"/>
  <c r="Y641" i="1"/>
  <c r="Z641" i="1"/>
  <c r="AA641" i="1"/>
  <c r="P642" i="1"/>
  <c r="Q642" i="1"/>
  <c r="R642" i="1"/>
  <c r="S642" i="1"/>
  <c r="T642" i="1"/>
  <c r="U642" i="1"/>
  <c r="V642" i="1"/>
  <c r="W642" i="1"/>
  <c r="X642" i="1"/>
  <c r="Y642" i="1"/>
  <c r="Z642" i="1"/>
  <c r="AA642" i="1"/>
  <c r="P643" i="1"/>
  <c r="Q643" i="1"/>
  <c r="R643" i="1"/>
  <c r="S643" i="1"/>
  <c r="T643" i="1"/>
  <c r="U643" i="1"/>
  <c r="V643" i="1"/>
  <c r="W643" i="1"/>
  <c r="X643" i="1"/>
  <c r="Y643" i="1"/>
  <c r="Z643" i="1"/>
  <c r="AA643" i="1"/>
  <c r="P644" i="1"/>
  <c r="Q644" i="1"/>
  <c r="R644" i="1"/>
  <c r="S644" i="1"/>
  <c r="T644" i="1"/>
  <c r="U644" i="1"/>
  <c r="V644" i="1"/>
  <c r="W644" i="1"/>
  <c r="X644" i="1"/>
  <c r="Y644" i="1"/>
  <c r="Z644" i="1"/>
  <c r="AA644" i="1"/>
  <c r="P645" i="1"/>
  <c r="Q645" i="1"/>
  <c r="R645" i="1"/>
  <c r="S645" i="1"/>
  <c r="T645" i="1"/>
  <c r="U645" i="1"/>
  <c r="V645" i="1"/>
  <c r="W645" i="1"/>
  <c r="X645" i="1"/>
  <c r="Y645" i="1"/>
  <c r="Z645" i="1"/>
  <c r="AA645" i="1"/>
  <c r="P646" i="1"/>
  <c r="Q646" i="1"/>
  <c r="R646" i="1"/>
  <c r="S646" i="1"/>
  <c r="T646" i="1"/>
  <c r="U646" i="1"/>
  <c r="V646" i="1"/>
  <c r="W646" i="1"/>
  <c r="X646" i="1"/>
  <c r="Y646" i="1"/>
  <c r="Z646" i="1"/>
  <c r="AA646" i="1"/>
  <c r="P647" i="1"/>
  <c r="Q647" i="1"/>
  <c r="R647" i="1"/>
  <c r="S647" i="1"/>
  <c r="T647" i="1"/>
  <c r="U647" i="1"/>
  <c r="V647" i="1"/>
  <c r="W647" i="1"/>
  <c r="X647" i="1"/>
  <c r="Y647" i="1"/>
  <c r="Z647" i="1"/>
  <c r="AA647" i="1"/>
  <c r="P648" i="1"/>
  <c r="Q648" i="1"/>
  <c r="R648" i="1"/>
  <c r="S648" i="1"/>
  <c r="T648" i="1"/>
  <c r="U648" i="1"/>
  <c r="V648" i="1"/>
  <c r="W648" i="1"/>
  <c r="X648" i="1"/>
  <c r="Y648" i="1"/>
  <c r="Z648" i="1"/>
  <c r="AA648" i="1"/>
  <c r="P649" i="1"/>
  <c r="Q649" i="1"/>
  <c r="R649" i="1"/>
  <c r="S649" i="1"/>
  <c r="T649" i="1"/>
  <c r="U649" i="1"/>
  <c r="V649" i="1"/>
  <c r="W649" i="1"/>
  <c r="X649" i="1"/>
  <c r="Y649" i="1"/>
  <c r="Z649" i="1"/>
  <c r="AA649" i="1"/>
  <c r="P650" i="1"/>
  <c r="Q650" i="1"/>
  <c r="R650" i="1"/>
  <c r="S650" i="1"/>
  <c r="T650" i="1"/>
  <c r="U650" i="1"/>
  <c r="V650" i="1"/>
  <c r="W650" i="1"/>
  <c r="X650" i="1"/>
  <c r="Y650" i="1"/>
  <c r="Z650" i="1"/>
  <c r="AA650" i="1"/>
  <c r="P651" i="1"/>
  <c r="Q651" i="1"/>
  <c r="R651" i="1"/>
  <c r="S651" i="1"/>
  <c r="T651" i="1"/>
  <c r="U651" i="1"/>
  <c r="V651" i="1"/>
  <c r="W651" i="1"/>
  <c r="X651" i="1"/>
  <c r="Y651" i="1"/>
  <c r="Z651" i="1"/>
  <c r="AA651" i="1"/>
  <c r="P652" i="1"/>
  <c r="Q652" i="1"/>
  <c r="R652" i="1"/>
  <c r="S652" i="1"/>
  <c r="T652" i="1"/>
  <c r="U652" i="1"/>
  <c r="V652" i="1"/>
  <c r="W652" i="1"/>
  <c r="X652" i="1"/>
  <c r="Y652" i="1"/>
  <c r="Z652" i="1"/>
  <c r="AA652" i="1"/>
  <c r="P653" i="1"/>
  <c r="Q653" i="1"/>
  <c r="R653" i="1"/>
  <c r="S653" i="1"/>
  <c r="T653" i="1"/>
  <c r="U653" i="1"/>
  <c r="V653" i="1"/>
  <c r="W653" i="1"/>
  <c r="X653" i="1"/>
  <c r="Y653" i="1"/>
  <c r="Z653" i="1"/>
  <c r="AA653" i="1"/>
  <c r="P654" i="1"/>
  <c r="Q654" i="1"/>
  <c r="R654" i="1"/>
  <c r="S654" i="1"/>
  <c r="T654" i="1"/>
  <c r="U654" i="1"/>
  <c r="V654" i="1"/>
  <c r="W654" i="1"/>
  <c r="X654" i="1"/>
  <c r="Y654" i="1"/>
  <c r="Z654" i="1"/>
  <c r="AA654" i="1"/>
  <c r="P655" i="1"/>
  <c r="Q655" i="1"/>
  <c r="R655" i="1"/>
  <c r="S655" i="1"/>
  <c r="T655" i="1"/>
  <c r="U655" i="1"/>
  <c r="V655" i="1"/>
  <c r="W655" i="1"/>
  <c r="X655" i="1"/>
  <c r="Y655" i="1"/>
  <c r="Z655" i="1"/>
  <c r="AA655" i="1"/>
  <c r="P656" i="1"/>
  <c r="Q656" i="1"/>
  <c r="R656" i="1"/>
  <c r="S656" i="1"/>
  <c r="T656" i="1"/>
  <c r="U656" i="1"/>
  <c r="V656" i="1"/>
  <c r="W656" i="1"/>
  <c r="X656" i="1"/>
  <c r="Y656" i="1"/>
  <c r="Z656" i="1"/>
  <c r="AA656" i="1"/>
  <c r="P657" i="1"/>
  <c r="Q657" i="1"/>
  <c r="R657" i="1"/>
  <c r="S657" i="1"/>
  <c r="T657" i="1"/>
  <c r="U657" i="1"/>
  <c r="V657" i="1"/>
  <c r="W657" i="1"/>
  <c r="X657" i="1"/>
  <c r="Y657" i="1"/>
  <c r="Z657" i="1"/>
  <c r="AA657" i="1"/>
  <c r="P658" i="1"/>
  <c r="Q658" i="1"/>
  <c r="R658" i="1"/>
  <c r="S658" i="1"/>
  <c r="T658" i="1"/>
  <c r="U658" i="1"/>
  <c r="V658" i="1"/>
  <c r="W658" i="1"/>
  <c r="X658" i="1"/>
  <c r="Y658" i="1"/>
  <c r="Z658" i="1"/>
  <c r="AA658" i="1"/>
  <c r="P659" i="1"/>
  <c r="Q659" i="1"/>
  <c r="R659" i="1"/>
  <c r="S659" i="1"/>
  <c r="T659" i="1"/>
  <c r="U659" i="1"/>
  <c r="V659" i="1"/>
  <c r="W659" i="1"/>
  <c r="X659" i="1"/>
  <c r="Y659" i="1"/>
  <c r="Z659" i="1"/>
  <c r="AA659" i="1"/>
  <c r="P660" i="1"/>
  <c r="Q660" i="1"/>
  <c r="R660" i="1"/>
  <c r="S660" i="1"/>
  <c r="T660" i="1"/>
  <c r="U660" i="1"/>
  <c r="V660" i="1"/>
  <c r="W660" i="1"/>
  <c r="X660" i="1"/>
  <c r="Y660" i="1"/>
  <c r="Z660" i="1"/>
  <c r="AA660" i="1"/>
  <c r="P661" i="1"/>
  <c r="Q661" i="1"/>
  <c r="R661" i="1"/>
  <c r="S661" i="1"/>
  <c r="T661" i="1"/>
  <c r="U661" i="1"/>
  <c r="V661" i="1"/>
  <c r="W661" i="1"/>
  <c r="X661" i="1"/>
  <c r="Y661" i="1"/>
  <c r="Z661" i="1"/>
  <c r="AA661" i="1"/>
  <c r="P662" i="1"/>
  <c r="Q662" i="1"/>
  <c r="R662" i="1"/>
  <c r="S662" i="1"/>
  <c r="T662" i="1"/>
  <c r="U662" i="1"/>
  <c r="V662" i="1"/>
  <c r="W662" i="1"/>
  <c r="X662" i="1"/>
  <c r="Y662" i="1"/>
  <c r="Z662" i="1"/>
  <c r="AA662" i="1"/>
  <c r="P663" i="1"/>
  <c r="Q663" i="1"/>
  <c r="R663" i="1"/>
  <c r="S663" i="1"/>
  <c r="T663" i="1"/>
  <c r="U663" i="1"/>
  <c r="V663" i="1"/>
  <c r="W663" i="1"/>
  <c r="X663" i="1"/>
  <c r="Y663" i="1"/>
  <c r="Z663" i="1"/>
  <c r="AA663" i="1"/>
  <c r="P664" i="1"/>
  <c r="Q664" i="1"/>
  <c r="R664" i="1"/>
  <c r="S664" i="1"/>
  <c r="T664" i="1"/>
  <c r="U664" i="1"/>
  <c r="V664" i="1"/>
  <c r="W664" i="1"/>
  <c r="X664" i="1"/>
  <c r="Y664" i="1"/>
  <c r="Z664" i="1"/>
  <c r="AA664" i="1"/>
  <c r="P665" i="1"/>
  <c r="Q665" i="1"/>
  <c r="R665" i="1"/>
  <c r="S665" i="1"/>
  <c r="T665" i="1"/>
  <c r="U665" i="1"/>
  <c r="V665" i="1"/>
  <c r="W665" i="1"/>
  <c r="X665" i="1"/>
  <c r="Y665" i="1"/>
  <c r="Z665" i="1"/>
  <c r="AA665" i="1"/>
  <c r="P666" i="1"/>
  <c r="Q666" i="1"/>
  <c r="R666" i="1"/>
  <c r="S666" i="1"/>
  <c r="T666" i="1"/>
  <c r="U666" i="1"/>
  <c r="V666" i="1"/>
  <c r="W666" i="1"/>
  <c r="X666" i="1"/>
  <c r="Y666" i="1"/>
  <c r="Z666" i="1"/>
  <c r="AA666" i="1"/>
  <c r="P667" i="1"/>
  <c r="Q667" i="1"/>
  <c r="R667" i="1"/>
  <c r="S667" i="1"/>
  <c r="T667" i="1"/>
  <c r="U667" i="1"/>
  <c r="V667" i="1"/>
  <c r="W667" i="1"/>
  <c r="X667" i="1"/>
  <c r="Y667" i="1"/>
  <c r="Z667" i="1"/>
  <c r="AA667" i="1"/>
  <c r="P668" i="1"/>
  <c r="Q668" i="1"/>
  <c r="R668" i="1"/>
  <c r="S668" i="1"/>
  <c r="T668" i="1"/>
  <c r="U668" i="1"/>
  <c r="V668" i="1"/>
  <c r="W668" i="1"/>
  <c r="X668" i="1"/>
  <c r="Y668" i="1"/>
  <c r="Z668" i="1"/>
  <c r="AA668" i="1"/>
  <c r="P669" i="1"/>
  <c r="Q669" i="1"/>
  <c r="R669" i="1"/>
  <c r="S669" i="1"/>
  <c r="T669" i="1"/>
  <c r="U669" i="1"/>
  <c r="V669" i="1"/>
  <c r="W669" i="1"/>
  <c r="X669" i="1"/>
  <c r="Y669" i="1"/>
  <c r="Z669" i="1"/>
  <c r="AA669" i="1"/>
  <c r="P670" i="1"/>
  <c r="Q670" i="1"/>
  <c r="R670" i="1"/>
  <c r="S670" i="1"/>
  <c r="T670" i="1"/>
  <c r="U670" i="1"/>
  <c r="V670" i="1"/>
  <c r="W670" i="1"/>
  <c r="X670" i="1"/>
  <c r="Y670" i="1"/>
  <c r="Z670" i="1"/>
  <c r="AA670" i="1"/>
  <c r="P671" i="1"/>
  <c r="Q671" i="1"/>
  <c r="R671" i="1"/>
  <c r="S671" i="1"/>
  <c r="T671" i="1"/>
  <c r="U671" i="1"/>
  <c r="V671" i="1"/>
  <c r="W671" i="1"/>
  <c r="X671" i="1"/>
  <c r="Y671" i="1"/>
  <c r="Z671" i="1"/>
  <c r="AA671" i="1"/>
  <c r="P672" i="1"/>
  <c r="Q672" i="1"/>
  <c r="R672" i="1"/>
  <c r="S672" i="1"/>
  <c r="T672" i="1"/>
  <c r="U672" i="1"/>
  <c r="V672" i="1"/>
  <c r="W672" i="1"/>
  <c r="X672" i="1"/>
  <c r="Y672" i="1"/>
  <c r="Z672" i="1"/>
  <c r="AA672" i="1"/>
  <c r="P673" i="1"/>
  <c r="Q673" i="1"/>
  <c r="R673" i="1"/>
  <c r="S673" i="1"/>
  <c r="T673" i="1"/>
  <c r="U673" i="1"/>
  <c r="V673" i="1"/>
  <c r="W673" i="1"/>
  <c r="X673" i="1"/>
  <c r="Y673" i="1"/>
  <c r="Z673" i="1"/>
  <c r="AA673" i="1"/>
  <c r="P674" i="1"/>
  <c r="Q674" i="1"/>
  <c r="R674" i="1"/>
  <c r="S674" i="1"/>
  <c r="T674" i="1"/>
  <c r="U674" i="1"/>
  <c r="V674" i="1"/>
  <c r="W674" i="1"/>
  <c r="X674" i="1"/>
  <c r="Y674" i="1"/>
  <c r="Z674" i="1"/>
  <c r="AA674" i="1"/>
  <c r="P675" i="1"/>
  <c r="Q675" i="1"/>
  <c r="R675" i="1"/>
  <c r="S675" i="1"/>
  <c r="T675" i="1"/>
  <c r="U675" i="1"/>
  <c r="V675" i="1"/>
  <c r="W675" i="1"/>
  <c r="X675" i="1"/>
  <c r="Y675" i="1"/>
  <c r="Z675" i="1"/>
  <c r="AA675" i="1"/>
  <c r="P676" i="1"/>
  <c r="Q676" i="1"/>
  <c r="R676" i="1"/>
  <c r="S676" i="1"/>
  <c r="T676" i="1"/>
  <c r="U676" i="1"/>
  <c r="V676" i="1"/>
  <c r="W676" i="1"/>
  <c r="X676" i="1"/>
  <c r="Y676" i="1"/>
  <c r="Z676" i="1"/>
  <c r="AA676" i="1"/>
  <c r="P677" i="1"/>
  <c r="Q677" i="1"/>
  <c r="R677" i="1"/>
  <c r="S677" i="1"/>
  <c r="T677" i="1"/>
  <c r="U677" i="1"/>
  <c r="V677" i="1"/>
  <c r="W677" i="1"/>
  <c r="X677" i="1"/>
  <c r="Y677" i="1"/>
  <c r="Z677" i="1"/>
  <c r="AA677" i="1"/>
  <c r="P678" i="1"/>
  <c r="Q678" i="1"/>
  <c r="R678" i="1"/>
  <c r="S678" i="1"/>
  <c r="T678" i="1"/>
  <c r="U678" i="1"/>
  <c r="V678" i="1"/>
  <c r="W678" i="1"/>
  <c r="X678" i="1"/>
  <c r="Y678" i="1"/>
  <c r="Z678" i="1"/>
  <c r="AA678" i="1"/>
  <c r="P679" i="1"/>
  <c r="Q679" i="1"/>
  <c r="R679" i="1"/>
  <c r="S679" i="1"/>
  <c r="T679" i="1"/>
  <c r="U679" i="1"/>
  <c r="V679" i="1"/>
  <c r="W679" i="1"/>
  <c r="X679" i="1"/>
  <c r="Y679" i="1"/>
  <c r="Z679" i="1"/>
  <c r="AA679" i="1"/>
  <c r="P680" i="1"/>
  <c r="Q680" i="1"/>
  <c r="R680" i="1"/>
  <c r="S680" i="1"/>
  <c r="T680" i="1"/>
  <c r="U680" i="1"/>
  <c r="V680" i="1"/>
  <c r="W680" i="1"/>
  <c r="X680" i="1"/>
  <c r="Y680" i="1"/>
  <c r="Z680" i="1"/>
  <c r="AA680" i="1"/>
  <c r="P681" i="1"/>
  <c r="Q681" i="1"/>
  <c r="R681" i="1"/>
  <c r="S681" i="1"/>
  <c r="T681" i="1"/>
  <c r="U681" i="1"/>
  <c r="V681" i="1"/>
  <c r="W681" i="1"/>
  <c r="X681" i="1"/>
  <c r="Y681" i="1"/>
  <c r="Z681" i="1"/>
  <c r="AA681" i="1"/>
  <c r="P682" i="1"/>
  <c r="Q682" i="1"/>
  <c r="R682" i="1"/>
  <c r="S682" i="1"/>
  <c r="T682" i="1"/>
  <c r="U682" i="1"/>
  <c r="V682" i="1"/>
  <c r="W682" i="1"/>
  <c r="X682" i="1"/>
  <c r="Y682" i="1"/>
  <c r="Z682" i="1"/>
  <c r="AA682" i="1"/>
  <c r="P683" i="1"/>
  <c r="Q683" i="1"/>
  <c r="R683" i="1"/>
  <c r="S683" i="1"/>
  <c r="T683" i="1"/>
  <c r="U683" i="1"/>
  <c r="V683" i="1"/>
  <c r="W683" i="1"/>
  <c r="X683" i="1"/>
  <c r="Y683" i="1"/>
  <c r="Z683" i="1"/>
  <c r="AA683" i="1"/>
  <c r="P684" i="1"/>
  <c r="Q684" i="1"/>
  <c r="R684" i="1"/>
  <c r="S684" i="1"/>
  <c r="T684" i="1"/>
  <c r="U684" i="1"/>
  <c r="V684" i="1"/>
  <c r="W684" i="1"/>
  <c r="X684" i="1"/>
  <c r="Y684" i="1"/>
  <c r="Z684" i="1"/>
  <c r="AA684" i="1"/>
  <c r="P685" i="1"/>
  <c r="Q685" i="1"/>
  <c r="R685" i="1"/>
  <c r="S685" i="1"/>
  <c r="T685" i="1"/>
  <c r="U685" i="1"/>
  <c r="V685" i="1"/>
  <c r="W685" i="1"/>
  <c r="X685" i="1"/>
  <c r="Y685" i="1"/>
  <c r="Z685" i="1"/>
  <c r="AA685" i="1"/>
  <c r="P686" i="1"/>
  <c r="Q686" i="1"/>
  <c r="R686" i="1"/>
  <c r="S686" i="1"/>
  <c r="T686" i="1"/>
  <c r="U686" i="1"/>
  <c r="V686" i="1"/>
  <c r="W686" i="1"/>
  <c r="X686" i="1"/>
  <c r="Y686" i="1"/>
  <c r="Z686" i="1"/>
  <c r="AA686" i="1"/>
  <c r="P687" i="1"/>
  <c r="Q687" i="1"/>
  <c r="R687" i="1"/>
  <c r="S687" i="1"/>
  <c r="T687" i="1"/>
  <c r="U687" i="1"/>
  <c r="V687" i="1"/>
  <c r="W687" i="1"/>
  <c r="X687" i="1"/>
  <c r="Y687" i="1"/>
  <c r="Z687" i="1"/>
  <c r="AA687" i="1"/>
  <c r="P688" i="1"/>
  <c r="Q688" i="1"/>
  <c r="R688" i="1"/>
  <c r="S688" i="1"/>
  <c r="T688" i="1"/>
  <c r="U688" i="1"/>
  <c r="V688" i="1"/>
  <c r="W688" i="1"/>
  <c r="X688" i="1"/>
  <c r="Y688" i="1"/>
  <c r="Z688" i="1"/>
  <c r="AA688" i="1"/>
  <c r="P689" i="1"/>
  <c r="Q689" i="1"/>
  <c r="R689" i="1"/>
  <c r="S689" i="1"/>
  <c r="T689" i="1"/>
  <c r="U689" i="1"/>
  <c r="V689" i="1"/>
  <c r="W689" i="1"/>
  <c r="X689" i="1"/>
  <c r="Y689" i="1"/>
  <c r="Z689" i="1"/>
  <c r="AA689" i="1"/>
  <c r="P690" i="1"/>
  <c r="Q690" i="1"/>
  <c r="R690" i="1"/>
  <c r="S690" i="1"/>
  <c r="T690" i="1"/>
  <c r="U690" i="1"/>
  <c r="V690" i="1"/>
  <c r="W690" i="1"/>
  <c r="X690" i="1"/>
  <c r="Y690" i="1"/>
  <c r="Z690" i="1"/>
  <c r="AA690" i="1"/>
  <c r="P691" i="1"/>
  <c r="Q691" i="1"/>
  <c r="R691" i="1"/>
  <c r="S691" i="1"/>
  <c r="T691" i="1"/>
  <c r="U691" i="1"/>
  <c r="V691" i="1"/>
  <c r="W691" i="1"/>
  <c r="X691" i="1"/>
  <c r="Y691" i="1"/>
  <c r="Z691" i="1"/>
  <c r="AA691" i="1"/>
  <c r="P692" i="1"/>
  <c r="Q692" i="1"/>
  <c r="R692" i="1"/>
  <c r="S692" i="1"/>
  <c r="T692" i="1"/>
  <c r="U692" i="1"/>
  <c r="V692" i="1"/>
  <c r="W692" i="1"/>
  <c r="X692" i="1"/>
  <c r="Y692" i="1"/>
  <c r="Z692" i="1"/>
  <c r="AA692" i="1"/>
  <c r="P693" i="1"/>
  <c r="Q693" i="1"/>
  <c r="R693" i="1"/>
  <c r="S693" i="1"/>
  <c r="T693" i="1"/>
  <c r="U693" i="1"/>
  <c r="V693" i="1"/>
  <c r="W693" i="1"/>
  <c r="X693" i="1"/>
  <c r="Y693" i="1"/>
  <c r="Z693" i="1"/>
  <c r="AA693" i="1"/>
  <c r="P694" i="1"/>
  <c r="Q694" i="1"/>
  <c r="R694" i="1"/>
  <c r="S694" i="1"/>
  <c r="T694" i="1"/>
  <c r="U694" i="1"/>
  <c r="V694" i="1"/>
  <c r="W694" i="1"/>
  <c r="X694" i="1"/>
  <c r="Y694" i="1"/>
  <c r="Z694" i="1"/>
  <c r="AA694" i="1"/>
  <c r="P695" i="1"/>
  <c r="Q695" i="1"/>
  <c r="R695" i="1"/>
  <c r="S695" i="1"/>
  <c r="T695" i="1"/>
  <c r="U695" i="1"/>
  <c r="V695" i="1"/>
  <c r="W695" i="1"/>
  <c r="X695" i="1"/>
  <c r="Y695" i="1"/>
  <c r="Z695" i="1"/>
  <c r="AA695" i="1"/>
  <c r="P696" i="1"/>
  <c r="Q696" i="1"/>
  <c r="R696" i="1"/>
  <c r="S696" i="1"/>
  <c r="T696" i="1"/>
  <c r="U696" i="1"/>
  <c r="V696" i="1"/>
  <c r="W696" i="1"/>
  <c r="X696" i="1"/>
  <c r="Y696" i="1"/>
  <c r="Z696" i="1"/>
  <c r="AA696" i="1"/>
  <c r="P697" i="1"/>
  <c r="Q697" i="1"/>
  <c r="R697" i="1"/>
  <c r="S697" i="1"/>
  <c r="T697" i="1"/>
  <c r="U697" i="1"/>
  <c r="V697" i="1"/>
  <c r="W697" i="1"/>
  <c r="X697" i="1"/>
  <c r="Y697" i="1"/>
  <c r="Z697" i="1"/>
  <c r="AA697" i="1"/>
  <c r="P698" i="1"/>
  <c r="Q698" i="1"/>
  <c r="R698" i="1"/>
  <c r="S698" i="1"/>
  <c r="T698" i="1"/>
  <c r="U698" i="1"/>
  <c r="V698" i="1"/>
  <c r="W698" i="1"/>
  <c r="X698" i="1"/>
  <c r="Y698" i="1"/>
  <c r="Z698" i="1"/>
  <c r="AA698" i="1"/>
  <c r="P699" i="1"/>
  <c r="Q699" i="1"/>
  <c r="R699" i="1"/>
  <c r="S699" i="1"/>
  <c r="T699" i="1"/>
  <c r="U699" i="1"/>
  <c r="V699" i="1"/>
  <c r="W699" i="1"/>
  <c r="X699" i="1"/>
  <c r="Y699" i="1"/>
  <c r="Z699" i="1"/>
  <c r="AA699" i="1"/>
  <c r="P700" i="1"/>
  <c r="Q700" i="1"/>
  <c r="R700" i="1"/>
  <c r="S700" i="1"/>
  <c r="T700" i="1"/>
  <c r="U700" i="1"/>
  <c r="V700" i="1"/>
  <c r="W700" i="1"/>
  <c r="X700" i="1"/>
  <c r="Y700" i="1"/>
  <c r="Z700" i="1"/>
  <c r="AA700" i="1"/>
  <c r="P701" i="1"/>
  <c r="Q701" i="1"/>
  <c r="R701" i="1"/>
  <c r="S701" i="1"/>
  <c r="T701" i="1"/>
  <c r="U701" i="1"/>
  <c r="V701" i="1"/>
  <c r="W701" i="1"/>
  <c r="X701" i="1"/>
  <c r="Y701" i="1"/>
  <c r="Z701" i="1"/>
  <c r="AA701" i="1"/>
  <c r="P702" i="1"/>
  <c r="Q702" i="1"/>
  <c r="R702" i="1"/>
  <c r="S702" i="1"/>
  <c r="T702" i="1"/>
  <c r="U702" i="1"/>
  <c r="V702" i="1"/>
  <c r="W702" i="1"/>
  <c r="X702" i="1"/>
  <c r="Y702" i="1"/>
  <c r="Z702" i="1"/>
  <c r="AA702" i="1"/>
  <c r="P703" i="1"/>
  <c r="Q703" i="1"/>
  <c r="R703" i="1"/>
  <c r="S703" i="1"/>
  <c r="T703" i="1"/>
  <c r="U703" i="1"/>
  <c r="V703" i="1"/>
  <c r="W703" i="1"/>
  <c r="X703" i="1"/>
  <c r="Y703" i="1"/>
  <c r="Z703" i="1"/>
  <c r="AA703" i="1"/>
  <c r="P704" i="1"/>
  <c r="Q704" i="1"/>
  <c r="R704" i="1"/>
  <c r="S704" i="1"/>
  <c r="T704" i="1"/>
  <c r="U704" i="1"/>
  <c r="V704" i="1"/>
  <c r="W704" i="1"/>
  <c r="X704" i="1"/>
  <c r="Y704" i="1"/>
  <c r="Z704" i="1"/>
  <c r="AA704" i="1"/>
  <c r="P705" i="1"/>
  <c r="Q705" i="1"/>
  <c r="R705" i="1"/>
  <c r="S705" i="1"/>
  <c r="T705" i="1"/>
  <c r="U705" i="1"/>
  <c r="V705" i="1"/>
  <c r="W705" i="1"/>
  <c r="X705" i="1"/>
  <c r="Y705" i="1"/>
  <c r="Z705" i="1"/>
  <c r="AA705" i="1"/>
  <c r="P706" i="1"/>
  <c r="Q706" i="1"/>
  <c r="R706" i="1"/>
  <c r="S706" i="1"/>
  <c r="T706" i="1"/>
  <c r="U706" i="1"/>
  <c r="V706" i="1"/>
  <c r="W706" i="1"/>
  <c r="X706" i="1"/>
  <c r="Y706" i="1"/>
  <c r="Z706" i="1"/>
  <c r="AA706" i="1"/>
  <c r="P707" i="1"/>
  <c r="Q707" i="1"/>
  <c r="R707" i="1"/>
  <c r="S707" i="1"/>
  <c r="T707" i="1"/>
  <c r="U707" i="1"/>
  <c r="V707" i="1"/>
  <c r="W707" i="1"/>
  <c r="X707" i="1"/>
  <c r="Y707" i="1"/>
  <c r="Z707" i="1"/>
  <c r="AA707" i="1"/>
  <c r="P708" i="1"/>
  <c r="Q708" i="1"/>
  <c r="R708" i="1"/>
  <c r="S708" i="1"/>
  <c r="T708" i="1"/>
  <c r="U708" i="1"/>
  <c r="V708" i="1"/>
  <c r="W708" i="1"/>
  <c r="X708" i="1"/>
  <c r="Y708" i="1"/>
  <c r="Z708" i="1"/>
  <c r="AA708" i="1"/>
  <c r="P709" i="1"/>
  <c r="Q709" i="1"/>
  <c r="R709" i="1"/>
  <c r="S709" i="1"/>
  <c r="T709" i="1"/>
  <c r="U709" i="1"/>
  <c r="V709" i="1"/>
  <c r="W709" i="1"/>
  <c r="X709" i="1"/>
  <c r="Y709" i="1"/>
  <c r="Z709" i="1"/>
  <c r="AA709" i="1"/>
  <c r="P710" i="1"/>
  <c r="Q710" i="1"/>
  <c r="R710" i="1"/>
  <c r="S710" i="1"/>
  <c r="T710" i="1"/>
  <c r="U710" i="1"/>
  <c r="V710" i="1"/>
  <c r="W710" i="1"/>
  <c r="X710" i="1"/>
  <c r="Y710" i="1"/>
  <c r="Z710" i="1"/>
  <c r="AA710" i="1"/>
  <c r="P711" i="1"/>
  <c r="Q711" i="1"/>
  <c r="R711" i="1"/>
  <c r="S711" i="1"/>
  <c r="T711" i="1"/>
  <c r="U711" i="1"/>
  <c r="V711" i="1"/>
  <c r="W711" i="1"/>
  <c r="X711" i="1"/>
  <c r="Y711" i="1"/>
  <c r="Z711" i="1"/>
  <c r="AA711" i="1"/>
  <c r="P712" i="1"/>
  <c r="Q712" i="1"/>
  <c r="R712" i="1"/>
  <c r="S712" i="1"/>
  <c r="T712" i="1"/>
  <c r="U712" i="1"/>
  <c r="V712" i="1"/>
  <c r="W712" i="1"/>
  <c r="X712" i="1"/>
  <c r="Y712" i="1"/>
  <c r="Z712" i="1"/>
  <c r="AA712" i="1"/>
  <c r="P713" i="1"/>
  <c r="Q713" i="1"/>
  <c r="R713" i="1"/>
  <c r="S713" i="1"/>
  <c r="T713" i="1"/>
  <c r="U713" i="1"/>
  <c r="V713" i="1"/>
  <c r="W713" i="1"/>
  <c r="X713" i="1"/>
  <c r="Y713" i="1"/>
  <c r="Z713" i="1"/>
  <c r="AA713" i="1"/>
  <c r="P714" i="1"/>
  <c r="Q714" i="1"/>
  <c r="R714" i="1"/>
  <c r="S714" i="1"/>
  <c r="T714" i="1"/>
  <c r="U714" i="1"/>
  <c r="V714" i="1"/>
  <c r="W714" i="1"/>
  <c r="X714" i="1"/>
  <c r="Y714" i="1"/>
  <c r="Z714" i="1"/>
  <c r="AA714" i="1"/>
  <c r="P715" i="1"/>
  <c r="Q715" i="1"/>
  <c r="R715" i="1"/>
  <c r="S715" i="1"/>
  <c r="T715" i="1"/>
  <c r="U715" i="1"/>
  <c r="V715" i="1"/>
  <c r="W715" i="1"/>
  <c r="X715" i="1"/>
  <c r="Y715" i="1"/>
  <c r="Z715" i="1"/>
  <c r="AA715" i="1"/>
  <c r="P716" i="1"/>
  <c r="Q716" i="1"/>
  <c r="R716" i="1"/>
  <c r="S716" i="1"/>
  <c r="T716" i="1"/>
  <c r="U716" i="1"/>
  <c r="V716" i="1"/>
  <c r="W716" i="1"/>
  <c r="X716" i="1"/>
  <c r="Y716" i="1"/>
  <c r="Z716" i="1"/>
  <c r="AA716" i="1"/>
  <c r="P717" i="1"/>
  <c r="Q717" i="1"/>
  <c r="R717" i="1"/>
  <c r="S717" i="1"/>
  <c r="T717" i="1"/>
  <c r="U717" i="1"/>
  <c r="V717" i="1"/>
  <c r="W717" i="1"/>
  <c r="X717" i="1"/>
  <c r="Y717" i="1"/>
  <c r="Z717" i="1"/>
  <c r="AA717" i="1"/>
  <c r="P718" i="1"/>
  <c r="Q718" i="1"/>
  <c r="R718" i="1"/>
  <c r="S718" i="1"/>
  <c r="T718" i="1"/>
  <c r="U718" i="1"/>
  <c r="V718" i="1"/>
  <c r="W718" i="1"/>
  <c r="X718" i="1"/>
  <c r="Y718" i="1"/>
  <c r="Z718" i="1"/>
  <c r="AA718" i="1"/>
  <c r="P719" i="1"/>
  <c r="Q719" i="1"/>
  <c r="R719" i="1"/>
  <c r="S719" i="1"/>
  <c r="T719" i="1"/>
  <c r="U719" i="1"/>
  <c r="V719" i="1"/>
  <c r="W719" i="1"/>
  <c r="X719" i="1"/>
  <c r="Y719" i="1"/>
  <c r="Z719" i="1"/>
  <c r="AA719" i="1"/>
  <c r="P720" i="1"/>
  <c r="Q720" i="1"/>
  <c r="R720" i="1"/>
  <c r="S720" i="1"/>
  <c r="T720" i="1"/>
  <c r="U720" i="1"/>
  <c r="V720" i="1"/>
  <c r="W720" i="1"/>
  <c r="X720" i="1"/>
  <c r="Y720" i="1"/>
  <c r="Z720" i="1"/>
  <c r="AA720" i="1"/>
  <c r="P721" i="1"/>
  <c r="Q721" i="1"/>
  <c r="R721" i="1"/>
  <c r="S721" i="1"/>
  <c r="T721" i="1"/>
  <c r="U721" i="1"/>
  <c r="V721" i="1"/>
  <c r="W721" i="1"/>
  <c r="X721" i="1"/>
  <c r="Y721" i="1"/>
  <c r="Z721" i="1"/>
  <c r="AA721" i="1"/>
  <c r="P722" i="1"/>
  <c r="Q722" i="1"/>
  <c r="R722" i="1"/>
  <c r="S722" i="1"/>
  <c r="T722" i="1"/>
  <c r="U722" i="1"/>
  <c r="V722" i="1"/>
  <c r="W722" i="1"/>
  <c r="X722" i="1"/>
  <c r="Y722" i="1"/>
  <c r="Z722" i="1"/>
  <c r="AA722" i="1"/>
  <c r="P723" i="1"/>
  <c r="Q723" i="1"/>
  <c r="R723" i="1"/>
  <c r="S723" i="1"/>
  <c r="T723" i="1"/>
  <c r="U723" i="1"/>
  <c r="V723" i="1"/>
  <c r="W723" i="1"/>
  <c r="X723" i="1"/>
  <c r="Y723" i="1"/>
  <c r="Z723" i="1"/>
  <c r="AA723" i="1"/>
  <c r="P724" i="1"/>
  <c r="Q724" i="1"/>
  <c r="R724" i="1"/>
  <c r="S724" i="1"/>
  <c r="T724" i="1"/>
  <c r="U724" i="1"/>
  <c r="V724" i="1"/>
  <c r="W724" i="1"/>
  <c r="X724" i="1"/>
  <c r="Y724" i="1"/>
  <c r="Z724" i="1"/>
  <c r="AA724" i="1"/>
  <c r="P725" i="1"/>
  <c r="Q725" i="1"/>
  <c r="R725" i="1"/>
  <c r="S725" i="1"/>
  <c r="T725" i="1"/>
  <c r="U725" i="1"/>
  <c r="V725" i="1"/>
  <c r="W725" i="1"/>
  <c r="X725" i="1"/>
  <c r="Y725" i="1"/>
  <c r="Z725" i="1"/>
  <c r="AA725" i="1"/>
  <c r="P726" i="1"/>
  <c r="Q726" i="1"/>
  <c r="R726" i="1"/>
  <c r="S726" i="1"/>
  <c r="T726" i="1"/>
  <c r="U726" i="1"/>
  <c r="V726" i="1"/>
  <c r="W726" i="1"/>
  <c r="X726" i="1"/>
  <c r="Y726" i="1"/>
  <c r="Z726" i="1"/>
  <c r="AA726" i="1"/>
  <c r="P727" i="1"/>
  <c r="Q727" i="1"/>
  <c r="R727" i="1"/>
  <c r="S727" i="1"/>
  <c r="T727" i="1"/>
  <c r="U727" i="1"/>
  <c r="V727" i="1"/>
  <c r="W727" i="1"/>
  <c r="X727" i="1"/>
  <c r="Y727" i="1"/>
  <c r="Z727" i="1"/>
  <c r="AA727" i="1"/>
  <c r="P728" i="1"/>
  <c r="Q728" i="1"/>
  <c r="R728" i="1"/>
  <c r="S728" i="1"/>
  <c r="T728" i="1"/>
  <c r="U728" i="1"/>
  <c r="V728" i="1"/>
  <c r="W728" i="1"/>
  <c r="X728" i="1"/>
  <c r="Y728" i="1"/>
  <c r="Z728" i="1"/>
  <c r="AA728" i="1"/>
  <c r="P729" i="1"/>
  <c r="Q729" i="1"/>
  <c r="R729" i="1"/>
  <c r="S729" i="1"/>
  <c r="T729" i="1"/>
  <c r="U729" i="1"/>
  <c r="V729" i="1"/>
  <c r="W729" i="1"/>
  <c r="X729" i="1"/>
  <c r="Y729" i="1"/>
  <c r="Z729" i="1"/>
  <c r="AA729" i="1"/>
  <c r="P730" i="1"/>
  <c r="Q730" i="1"/>
  <c r="R730" i="1"/>
  <c r="S730" i="1"/>
  <c r="T730" i="1"/>
  <c r="U730" i="1"/>
  <c r="V730" i="1"/>
  <c r="W730" i="1"/>
  <c r="X730" i="1"/>
  <c r="Y730" i="1"/>
  <c r="Z730" i="1"/>
  <c r="AA730" i="1"/>
  <c r="P731" i="1"/>
  <c r="Q731" i="1"/>
  <c r="R731" i="1"/>
  <c r="S731" i="1"/>
  <c r="T731" i="1"/>
  <c r="U731" i="1"/>
  <c r="V731" i="1"/>
  <c r="W731" i="1"/>
  <c r="X731" i="1"/>
  <c r="Y731" i="1"/>
  <c r="Z731" i="1"/>
  <c r="AA731" i="1"/>
  <c r="P732" i="1"/>
  <c r="Q732" i="1"/>
  <c r="R732" i="1"/>
  <c r="S732" i="1"/>
  <c r="T732" i="1"/>
  <c r="U732" i="1"/>
  <c r="V732" i="1"/>
  <c r="W732" i="1"/>
  <c r="X732" i="1"/>
  <c r="Y732" i="1"/>
  <c r="Z732" i="1"/>
  <c r="AA732" i="1"/>
  <c r="P733" i="1"/>
  <c r="Q733" i="1"/>
  <c r="R733" i="1"/>
  <c r="S733" i="1"/>
  <c r="T733" i="1"/>
  <c r="U733" i="1"/>
  <c r="V733" i="1"/>
  <c r="W733" i="1"/>
  <c r="X733" i="1"/>
  <c r="Y733" i="1"/>
  <c r="Z733" i="1"/>
  <c r="AA733" i="1"/>
  <c r="P734" i="1"/>
  <c r="Q734" i="1"/>
  <c r="R734" i="1"/>
  <c r="S734" i="1"/>
  <c r="T734" i="1"/>
  <c r="U734" i="1"/>
  <c r="V734" i="1"/>
  <c r="W734" i="1"/>
  <c r="X734" i="1"/>
  <c r="Y734" i="1"/>
  <c r="Z734" i="1"/>
  <c r="AA734" i="1"/>
  <c r="P735" i="1"/>
  <c r="Q735" i="1"/>
  <c r="R735" i="1"/>
  <c r="S735" i="1"/>
  <c r="T735" i="1"/>
  <c r="U735" i="1"/>
  <c r="V735" i="1"/>
  <c r="W735" i="1"/>
  <c r="X735" i="1"/>
  <c r="Y735" i="1"/>
  <c r="Z735" i="1"/>
  <c r="AA735" i="1"/>
  <c r="P736" i="1"/>
  <c r="Q736" i="1"/>
  <c r="R736" i="1"/>
  <c r="S736" i="1"/>
  <c r="T736" i="1"/>
  <c r="U736" i="1"/>
  <c r="V736" i="1"/>
  <c r="W736" i="1"/>
  <c r="X736" i="1"/>
  <c r="Y736" i="1"/>
  <c r="Z736" i="1"/>
  <c r="AA736" i="1"/>
  <c r="P737" i="1"/>
  <c r="Q737" i="1"/>
  <c r="R737" i="1"/>
  <c r="S737" i="1"/>
  <c r="T737" i="1"/>
  <c r="U737" i="1"/>
  <c r="V737" i="1"/>
  <c r="W737" i="1"/>
  <c r="X737" i="1"/>
  <c r="Y737" i="1"/>
  <c r="Z737" i="1"/>
  <c r="AA737" i="1"/>
  <c r="P738" i="1"/>
  <c r="Q738" i="1"/>
  <c r="R738" i="1"/>
  <c r="S738" i="1"/>
  <c r="T738" i="1"/>
  <c r="U738" i="1"/>
  <c r="V738" i="1"/>
  <c r="W738" i="1"/>
  <c r="X738" i="1"/>
  <c r="Y738" i="1"/>
  <c r="Z738" i="1"/>
  <c r="AA738" i="1"/>
  <c r="P739" i="1"/>
  <c r="Q739" i="1"/>
  <c r="R739" i="1"/>
  <c r="S739" i="1"/>
  <c r="T739" i="1"/>
  <c r="U739" i="1"/>
  <c r="V739" i="1"/>
  <c r="W739" i="1"/>
  <c r="X739" i="1"/>
  <c r="Y739" i="1"/>
  <c r="Z739" i="1"/>
  <c r="AA739" i="1"/>
  <c r="P740" i="1"/>
  <c r="Q740" i="1"/>
  <c r="R740" i="1"/>
  <c r="S740" i="1"/>
  <c r="T740" i="1"/>
  <c r="U740" i="1"/>
  <c r="V740" i="1"/>
  <c r="W740" i="1"/>
  <c r="X740" i="1"/>
  <c r="Y740" i="1"/>
  <c r="Z740" i="1"/>
  <c r="AA740" i="1"/>
  <c r="P741" i="1"/>
  <c r="Q741" i="1"/>
  <c r="R741" i="1"/>
  <c r="S741" i="1"/>
  <c r="T741" i="1"/>
  <c r="U741" i="1"/>
  <c r="V741" i="1"/>
  <c r="W741" i="1"/>
  <c r="X741" i="1"/>
  <c r="Y741" i="1"/>
  <c r="Z741" i="1"/>
  <c r="AA741" i="1"/>
  <c r="P742" i="1"/>
  <c r="Q742" i="1"/>
  <c r="R742" i="1"/>
  <c r="S742" i="1"/>
  <c r="T742" i="1"/>
  <c r="U742" i="1"/>
  <c r="V742" i="1"/>
  <c r="W742" i="1"/>
  <c r="X742" i="1"/>
  <c r="Y742" i="1"/>
  <c r="Z742" i="1"/>
  <c r="AA742" i="1"/>
  <c r="P743" i="1"/>
  <c r="Q743" i="1"/>
  <c r="R743" i="1"/>
  <c r="S743" i="1"/>
  <c r="T743" i="1"/>
  <c r="U743" i="1"/>
  <c r="V743" i="1"/>
  <c r="W743" i="1"/>
  <c r="X743" i="1"/>
  <c r="Y743" i="1"/>
  <c r="Z743" i="1"/>
  <c r="AA743" i="1"/>
  <c r="P744" i="1"/>
  <c r="Q744" i="1"/>
  <c r="R744" i="1"/>
  <c r="S744" i="1"/>
  <c r="T744" i="1"/>
  <c r="U744" i="1"/>
  <c r="V744" i="1"/>
  <c r="W744" i="1"/>
  <c r="X744" i="1"/>
  <c r="Y744" i="1"/>
  <c r="Z744" i="1"/>
  <c r="AA744" i="1"/>
  <c r="P745" i="1"/>
  <c r="Q745" i="1"/>
  <c r="R745" i="1"/>
  <c r="S745" i="1"/>
  <c r="T745" i="1"/>
  <c r="U745" i="1"/>
  <c r="V745" i="1"/>
  <c r="W745" i="1"/>
  <c r="X745" i="1"/>
  <c r="Y745" i="1"/>
  <c r="Z745" i="1"/>
  <c r="AA745" i="1"/>
  <c r="P746" i="1"/>
  <c r="Q746" i="1"/>
  <c r="R746" i="1"/>
  <c r="S746" i="1"/>
  <c r="T746" i="1"/>
  <c r="U746" i="1"/>
  <c r="V746" i="1"/>
  <c r="W746" i="1"/>
  <c r="X746" i="1"/>
  <c r="Y746" i="1"/>
  <c r="Z746" i="1"/>
  <c r="AA746" i="1"/>
  <c r="P747" i="1"/>
  <c r="Q747" i="1"/>
  <c r="R747" i="1"/>
  <c r="S747" i="1"/>
  <c r="T747" i="1"/>
  <c r="U747" i="1"/>
  <c r="V747" i="1"/>
  <c r="W747" i="1"/>
  <c r="X747" i="1"/>
  <c r="Y747" i="1"/>
  <c r="Z747" i="1"/>
  <c r="AA747" i="1"/>
  <c r="P748" i="1"/>
  <c r="Q748" i="1"/>
  <c r="R748" i="1"/>
  <c r="S748" i="1"/>
  <c r="T748" i="1"/>
  <c r="U748" i="1"/>
  <c r="V748" i="1"/>
  <c r="W748" i="1"/>
  <c r="X748" i="1"/>
  <c r="Y748" i="1"/>
  <c r="Z748" i="1"/>
  <c r="AA748" i="1"/>
  <c r="P749" i="1"/>
  <c r="Q749" i="1"/>
  <c r="R749" i="1"/>
  <c r="S749" i="1"/>
  <c r="T749" i="1"/>
  <c r="U749" i="1"/>
  <c r="V749" i="1"/>
  <c r="W749" i="1"/>
  <c r="X749" i="1"/>
  <c r="Y749" i="1"/>
  <c r="Z749" i="1"/>
  <c r="AA749" i="1"/>
  <c r="P750" i="1"/>
  <c r="Q750" i="1"/>
  <c r="R750" i="1"/>
  <c r="S750" i="1"/>
  <c r="T750" i="1"/>
  <c r="U750" i="1"/>
  <c r="V750" i="1"/>
  <c r="W750" i="1"/>
  <c r="X750" i="1"/>
  <c r="Y750" i="1"/>
  <c r="Z750" i="1"/>
  <c r="AA750" i="1"/>
  <c r="P751" i="1"/>
  <c r="Q751" i="1"/>
  <c r="R751" i="1"/>
  <c r="S751" i="1"/>
  <c r="T751" i="1"/>
  <c r="U751" i="1"/>
  <c r="V751" i="1"/>
  <c r="W751" i="1"/>
  <c r="X751" i="1"/>
  <c r="Y751" i="1"/>
  <c r="Z751" i="1"/>
  <c r="AA751" i="1"/>
  <c r="P752" i="1"/>
  <c r="Q752" i="1"/>
  <c r="R752" i="1"/>
  <c r="S752" i="1"/>
  <c r="T752" i="1"/>
  <c r="U752" i="1"/>
  <c r="V752" i="1"/>
  <c r="W752" i="1"/>
  <c r="X752" i="1"/>
  <c r="Y752" i="1"/>
  <c r="Z752" i="1"/>
  <c r="AA752" i="1"/>
  <c r="P753" i="1"/>
  <c r="Q753" i="1"/>
  <c r="R753" i="1"/>
  <c r="S753" i="1"/>
  <c r="T753" i="1"/>
  <c r="U753" i="1"/>
  <c r="V753" i="1"/>
  <c r="W753" i="1"/>
  <c r="X753" i="1"/>
  <c r="Y753" i="1"/>
  <c r="Z753" i="1"/>
  <c r="AA753" i="1"/>
  <c r="P754" i="1"/>
  <c r="Q754" i="1"/>
  <c r="R754" i="1"/>
  <c r="S754" i="1"/>
  <c r="T754" i="1"/>
  <c r="U754" i="1"/>
  <c r="V754" i="1"/>
  <c r="W754" i="1"/>
  <c r="X754" i="1"/>
  <c r="Y754" i="1"/>
  <c r="Z754" i="1"/>
  <c r="AA754" i="1"/>
  <c r="P755" i="1"/>
  <c r="Q755" i="1"/>
  <c r="R755" i="1"/>
  <c r="S755" i="1"/>
  <c r="T755" i="1"/>
  <c r="U755" i="1"/>
  <c r="V755" i="1"/>
  <c r="W755" i="1"/>
  <c r="X755" i="1"/>
  <c r="Y755" i="1"/>
  <c r="Z755" i="1"/>
  <c r="AA755" i="1"/>
  <c r="P756" i="1"/>
  <c r="Q756" i="1"/>
  <c r="R756" i="1"/>
  <c r="S756" i="1"/>
  <c r="T756" i="1"/>
  <c r="U756" i="1"/>
  <c r="V756" i="1"/>
  <c r="W756" i="1"/>
  <c r="X756" i="1"/>
  <c r="Y756" i="1"/>
  <c r="Z756" i="1"/>
  <c r="AA756" i="1"/>
  <c r="P757" i="1"/>
  <c r="Q757" i="1"/>
  <c r="R757" i="1"/>
  <c r="S757" i="1"/>
  <c r="T757" i="1"/>
  <c r="U757" i="1"/>
  <c r="V757" i="1"/>
  <c r="W757" i="1"/>
  <c r="X757" i="1"/>
  <c r="Y757" i="1"/>
  <c r="Z757" i="1"/>
  <c r="AA757" i="1"/>
  <c r="P758" i="1"/>
  <c r="Q758" i="1"/>
  <c r="R758" i="1"/>
  <c r="S758" i="1"/>
  <c r="T758" i="1"/>
  <c r="U758" i="1"/>
  <c r="V758" i="1"/>
  <c r="W758" i="1"/>
  <c r="X758" i="1"/>
  <c r="Y758" i="1"/>
  <c r="Z758" i="1"/>
  <c r="AA758" i="1"/>
  <c r="P759" i="1"/>
  <c r="Q759" i="1"/>
  <c r="R759" i="1"/>
  <c r="S759" i="1"/>
  <c r="T759" i="1"/>
  <c r="U759" i="1"/>
  <c r="V759" i="1"/>
  <c r="W759" i="1"/>
  <c r="X759" i="1"/>
  <c r="Y759" i="1"/>
  <c r="Z759" i="1"/>
  <c r="AA759" i="1"/>
  <c r="P760" i="1"/>
  <c r="Q760" i="1"/>
  <c r="R760" i="1"/>
  <c r="S760" i="1"/>
  <c r="T760" i="1"/>
  <c r="U760" i="1"/>
  <c r="V760" i="1"/>
  <c r="W760" i="1"/>
  <c r="X760" i="1"/>
  <c r="Y760" i="1"/>
  <c r="Z760" i="1"/>
  <c r="AA760" i="1"/>
  <c r="P761" i="1"/>
  <c r="Q761" i="1"/>
  <c r="R761" i="1"/>
  <c r="S761" i="1"/>
  <c r="T761" i="1"/>
  <c r="U761" i="1"/>
  <c r="V761" i="1"/>
  <c r="W761" i="1"/>
  <c r="X761" i="1"/>
  <c r="Y761" i="1"/>
  <c r="Z761" i="1"/>
  <c r="AA761" i="1"/>
  <c r="P762" i="1"/>
  <c r="Q762" i="1"/>
  <c r="R762" i="1"/>
  <c r="S762" i="1"/>
  <c r="T762" i="1"/>
  <c r="U762" i="1"/>
  <c r="V762" i="1"/>
  <c r="W762" i="1"/>
  <c r="X762" i="1"/>
  <c r="Y762" i="1"/>
  <c r="Z762" i="1"/>
  <c r="AA762" i="1"/>
  <c r="P763" i="1"/>
  <c r="Q763" i="1"/>
  <c r="R763" i="1"/>
  <c r="S763" i="1"/>
  <c r="T763" i="1"/>
  <c r="U763" i="1"/>
  <c r="V763" i="1"/>
  <c r="W763" i="1"/>
  <c r="X763" i="1"/>
  <c r="Y763" i="1"/>
  <c r="Z763" i="1"/>
  <c r="AA763" i="1"/>
  <c r="P764" i="1"/>
  <c r="Q764" i="1"/>
  <c r="R764" i="1"/>
  <c r="S764" i="1"/>
  <c r="T764" i="1"/>
  <c r="U764" i="1"/>
  <c r="V764" i="1"/>
  <c r="W764" i="1"/>
  <c r="X764" i="1"/>
  <c r="Y764" i="1"/>
  <c r="Z764" i="1"/>
  <c r="AA764" i="1"/>
  <c r="P765" i="1"/>
  <c r="Q765" i="1"/>
  <c r="R765" i="1"/>
  <c r="S765" i="1"/>
  <c r="T765" i="1"/>
  <c r="U765" i="1"/>
  <c r="V765" i="1"/>
  <c r="W765" i="1"/>
  <c r="X765" i="1"/>
  <c r="Y765" i="1"/>
  <c r="Z765" i="1"/>
  <c r="AA765" i="1"/>
  <c r="P766" i="1"/>
  <c r="Q766" i="1"/>
  <c r="R766" i="1"/>
  <c r="S766" i="1"/>
  <c r="T766" i="1"/>
  <c r="U766" i="1"/>
  <c r="V766" i="1"/>
  <c r="W766" i="1"/>
  <c r="X766" i="1"/>
  <c r="Y766" i="1"/>
  <c r="Z766" i="1"/>
  <c r="AA766" i="1"/>
  <c r="P767" i="1"/>
  <c r="Q767" i="1"/>
  <c r="R767" i="1"/>
  <c r="S767" i="1"/>
  <c r="T767" i="1"/>
  <c r="U767" i="1"/>
  <c r="V767" i="1"/>
  <c r="W767" i="1"/>
  <c r="X767" i="1"/>
  <c r="Y767" i="1"/>
  <c r="Z767" i="1"/>
  <c r="AA767" i="1"/>
  <c r="P768" i="1"/>
  <c r="Q768" i="1"/>
  <c r="R768" i="1"/>
  <c r="S768" i="1"/>
  <c r="T768" i="1"/>
  <c r="U768" i="1"/>
  <c r="V768" i="1"/>
  <c r="W768" i="1"/>
  <c r="X768" i="1"/>
  <c r="Y768" i="1"/>
  <c r="Z768" i="1"/>
  <c r="AA768" i="1"/>
  <c r="P769" i="1"/>
  <c r="Q769" i="1"/>
  <c r="R769" i="1"/>
  <c r="S769" i="1"/>
  <c r="T769" i="1"/>
  <c r="U769" i="1"/>
  <c r="V769" i="1"/>
  <c r="W769" i="1"/>
  <c r="X769" i="1"/>
  <c r="Y769" i="1"/>
  <c r="Z769" i="1"/>
  <c r="AA769" i="1"/>
  <c r="P770" i="1"/>
  <c r="Q770" i="1"/>
  <c r="R770" i="1"/>
  <c r="S770" i="1"/>
  <c r="T770" i="1"/>
  <c r="U770" i="1"/>
  <c r="V770" i="1"/>
  <c r="W770" i="1"/>
  <c r="X770" i="1"/>
  <c r="Y770" i="1"/>
  <c r="Z770" i="1"/>
  <c r="AA770" i="1"/>
  <c r="P771" i="1"/>
  <c r="Q771" i="1"/>
  <c r="R771" i="1"/>
  <c r="S771" i="1"/>
  <c r="T771" i="1"/>
  <c r="U771" i="1"/>
  <c r="V771" i="1"/>
  <c r="W771" i="1"/>
  <c r="X771" i="1"/>
  <c r="Y771" i="1"/>
  <c r="Z771" i="1"/>
  <c r="AA771" i="1"/>
  <c r="P772" i="1"/>
  <c r="Q772" i="1"/>
  <c r="R772" i="1"/>
  <c r="S772" i="1"/>
  <c r="T772" i="1"/>
  <c r="U772" i="1"/>
  <c r="V772" i="1"/>
  <c r="W772" i="1"/>
  <c r="X772" i="1"/>
  <c r="Y772" i="1"/>
  <c r="Z772" i="1"/>
  <c r="AA772" i="1"/>
  <c r="P773" i="1"/>
  <c r="Q773" i="1"/>
  <c r="R773" i="1"/>
  <c r="S773" i="1"/>
  <c r="T773" i="1"/>
  <c r="U773" i="1"/>
  <c r="V773" i="1"/>
  <c r="W773" i="1"/>
  <c r="X773" i="1"/>
  <c r="Y773" i="1"/>
  <c r="Z773" i="1"/>
  <c r="AA773" i="1"/>
  <c r="P774" i="1"/>
  <c r="Q774" i="1"/>
  <c r="R774" i="1"/>
  <c r="S774" i="1"/>
  <c r="T774" i="1"/>
  <c r="U774" i="1"/>
  <c r="V774" i="1"/>
  <c r="W774" i="1"/>
  <c r="X774" i="1"/>
  <c r="Y774" i="1"/>
  <c r="Z774" i="1"/>
  <c r="AA774" i="1"/>
  <c r="P775" i="1"/>
  <c r="Q775" i="1"/>
  <c r="R775" i="1"/>
  <c r="S775" i="1"/>
  <c r="T775" i="1"/>
  <c r="U775" i="1"/>
  <c r="V775" i="1"/>
  <c r="W775" i="1"/>
  <c r="X775" i="1"/>
  <c r="Y775" i="1"/>
  <c r="Z775" i="1"/>
  <c r="AA775" i="1"/>
  <c r="P776" i="1"/>
  <c r="Q776" i="1"/>
  <c r="R776" i="1"/>
  <c r="S776" i="1"/>
  <c r="T776" i="1"/>
  <c r="U776" i="1"/>
  <c r="V776" i="1"/>
  <c r="W776" i="1"/>
  <c r="X776" i="1"/>
  <c r="Y776" i="1"/>
  <c r="Z776" i="1"/>
  <c r="AA776" i="1"/>
  <c r="P777" i="1"/>
  <c r="Q777" i="1"/>
  <c r="R777" i="1"/>
  <c r="S777" i="1"/>
  <c r="T777" i="1"/>
  <c r="U777" i="1"/>
  <c r="V777" i="1"/>
  <c r="W777" i="1"/>
  <c r="X777" i="1"/>
  <c r="Y777" i="1"/>
  <c r="Z777" i="1"/>
  <c r="AA777" i="1"/>
  <c r="P778" i="1"/>
  <c r="Q778" i="1"/>
  <c r="R778" i="1"/>
  <c r="S778" i="1"/>
  <c r="T778" i="1"/>
  <c r="U778" i="1"/>
  <c r="V778" i="1"/>
  <c r="W778" i="1"/>
  <c r="X778" i="1"/>
  <c r="Y778" i="1"/>
  <c r="Z778" i="1"/>
  <c r="AA778" i="1"/>
  <c r="P779" i="1"/>
  <c r="Q779" i="1"/>
  <c r="R779" i="1"/>
  <c r="S779" i="1"/>
  <c r="T779" i="1"/>
  <c r="U779" i="1"/>
  <c r="V779" i="1"/>
  <c r="W779" i="1"/>
  <c r="X779" i="1"/>
  <c r="Y779" i="1"/>
  <c r="Z779" i="1"/>
  <c r="AA779" i="1"/>
  <c r="P780" i="1"/>
  <c r="Q780" i="1"/>
  <c r="R780" i="1"/>
  <c r="S780" i="1"/>
  <c r="T780" i="1"/>
  <c r="U780" i="1"/>
  <c r="V780" i="1"/>
  <c r="W780" i="1"/>
  <c r="X780" i="1"/>
  <c r="Y780" i="1"/>
  <c r="Z780" i="1"/>
  <c r="AA780" i="1"/>
  <c r="P781" i="1"/>
  <c r="Q781" i="1"/>
  <c r="R781" i="1"/>
  <c r="S781" i="1"/>
  <c r="T781" i="1"/>
  <c r="U781" i="1"/>
  <c r="V781" i="1"/>
  <c r="W781" i="1"/>
  <c r="X781" i="1"/>
  <c r="Y781" i="1"/>
  <c r="Z781" i="1"/>
  <c r="AA781" i="1"/>
  <c r="P782" i="1"/>
  <c r="Q782" i="1"/>
  <c r="R782" i="1"/>
  <c r="S782" i="1"/>
  <c r="T782" i="1"/>
  <c r="U782" i="1"/>
  <c r="V782" i="1"/>
  <c r="W782" i="1"/>
  <c r="X782" i="1"/>
  <c r="Y782" i="1"/>
  <c r="Z782" i="1"/>
  <c r="AA782" i="1"/>
  <c r="P783" i="1"/>
  <c r="Q783" i="1"/>
  <c r="R783" i="1"/>
  <c r="S783" i="1"/>
  <c r="T783" i="1"/>
  <c r="U783" i="1"/>
  <c r="V783" i="1"/>
  <c r="W783" i="1"/>
  <c r="X783" i="1"/>
  <c r="Y783" i="1"/>
  <c r="Z783" i="1"/>
  <c r="AA783" i="1"/>
  <c r="P784" i="1"/>
  <c r="Q784" i="1"/>
  <c r="R784" i="1"/>
  <c r="S784" i="1"/>
  <c r="T784" i="1"/>
  <c r="U784" i="1"/>
  <c r="V784" i="1"/>
  <c r="W784" i="1"/>
  <c r="X784" i="1"/>
  <c r="Y784" i="1"/>
  <c r="Z784" i="1"/>
  <c r="AA784" i="1"/>
  <c r="P785" i="1"/>
  <c r="Q785" i="1"/>
  <c r="R785" i="1"/>
  <c r="S785" i="1"/>
  <c r="T785" i="1"/>
  <c r="U785" i="1"/>
  <c r="V785" i="1"/>
  <c r="W785" i="1"/>
  <c r="X785" i="1"/>
  <c r="Y785" i="1"/>
  <c r="Z785" i="1"/>
  <c r="AA785" i="1"/>
  <c r="P786" i="1"/>
  <c r="Q786" i="1"/>
  <c r="R786" i="1"/>
  <c r="S786" i="1"/>
  <c r="T786" i="1"/>
  <c r="U786" i="1"/>
  <c r="V786" i="1"/>
  <c r="W786" i="1"/>
  <c r="X786" i="1"/>
  <c r="Y786" i="1"/>
  <c r="Z786" i="1"/>
  <c r="AA786" i="1"/>
  <c r="P787" i="1"/>
  <c r="Q787" i="1"/>
  <c r="R787" i="1"/>
  <c r="S787" i="1"/>
  <c r="T787" i="1"/>
  <c r="U787" i="1"/>
  <c r="V787" i="1"/>
  <c r="W787" i="1"/>
  <c r="X787" i="1"/>
  <c r="Y787" i="1"/>
  <c r="Z787" i="1"/>
  <c r="AA787" i="1"/>
  <c r="P788" i="1"/>
  <c r="Q788" i="1"/>
  <c r="R788" i="1"/>
  <c r="S788" i="1"/>
  <c r="T788" i="1"/>
  <c r="U788" i="1"/>
  <c r="V788" i="1"/>
  <c r="W788" i="1"/>
  <c r="X788" i="1"/>
  <c r="Y788" i="1"/>
  <c r="Z788" i="1"/>
  <c r="AA788" i="1"/>
  <c r="P789" i="1"/>
  <c r="Q789" i="1"/>
  <c r="R789" i="1"/>
  <c r="S789" i="1"/>
  <c r="T789" i="1"/>
  <c r="U789" i="1"/>
  <c r="V789" i="1"/>
  <c r="W789" i="1"/>
  <c r="X789" i="1"/>
  <c r="Y789" i="1"/>
  <c r="Z789" i="1"/>
  <c r="AA789" i="1"/>
  <c r="P790" i="1"/>
  <c r="Q790" i="1"/>
  <c r="R790" i="1"/>
  <c r="S790" i="1"/>
  <c r="T790" i="1"/>
  <c r="U790" i="1"/>
  <c r="V790" i="1"/>
  <c r="W790" i="1"/>
  <c r="X790" i="1"/>
  <c r="Y790" i="1"/>
  <c r="Z790" i="1"/>
  <c r="AA790" i="1"/>
  <c r="P791" i="1"/>
  <c r="Q791" i="1"/>
  <c r="R791" i="1"/>
  <c r="S791" i="1"/>
  <c r="T791" i="1"/>
  <c r="U791" i="1"/>
  <c r="V791" i="1"/>
  <c r="W791" i="1"/>
  <c r="X791" i="1"/>
  <c r="Y791" i="1"/>
  <c r="Z791" i="1"/>
  <c r="AA791" i="1"/>
  <c r="P792" i="1"/>
  <c r="Q792" i="1"/>
  <c r="R792" i="1"/>
  <c r="S792" i="1"/>
  <c r="T792" i="1"/>
  <c r="U792" i="1"/>
  <c r="V792" i="1"/>
  <c r="W792" i="1"/>
  <c r="X792" i="1"/>
  <c r="Y792" i="1"/>
  <c r="Z792" i="1"/>
  <c r="AA792" i="1"/>
  <c r="P793" i="1"/>
  <c r="Q793" i="1"/>
  <c r="R793" i="1"/>
  <c r="S793" i="1"/>
  <c r="T793" i="1"/>
  <c r="U793" i="1"/>
  <c r="V793" i="1"/>
  <c r="W793" i="1"/>
  <c r="X793" i="1"/>
  <c r="Y793" i="1"/>
  <c r="Z793" i="1"/>
  <c r="AA793" i="1"/>
  <c r="P794" i="1"/>
  <c r="Q794" i="1"/>
  <c r="R794" i="1"/>
  <c r="S794" i="1"/>
  <c r="T794" i="1"/>
  <c r="U794" i="1"/>
  <c r="V794" i="1"/>
  <c r="W794" i="1"/>
  <c r="X794" i="1"/>
  <c r="Y794" i="1"/>
  <c r="Z794" i="1"/>
  <c r="AA794" i="1"/>
  <c r="P795" i="1"/>
  <c r="Q795" i="1"/>
  <c r="R795" i="1"/>
  <c r="S795" i="1"/>
  <c r="T795" i="1"/>
  <c r="U795" i="1"/>
  <c r="V795" i="1"/>
  <c r="W795" i="1"/>
  <c r="X795" i="1"/>
  <c r="Y795" i="1"/>
  <c r="Z795" i="1"/>
  <c r="AA795" i="1"/>
  <c r="P796" i="1"/>
  <c r="Q796" i="1"/>
  <c r="R796" i="1"/>
  <c r="S796" i="1"/>
  <c r="T796" i="1"/>
  <c r="U796" i="1"/>
  <c r="V796" i="1"/>
  <c r="W796" i="1"/>
  <c r="X796" i="1"/>
  <c r="Y796" i="1"/>
  <c r="Z796" i="1"/>
  <c r="AA796" i="1"/>
  <c r="P797" i="1"/>
  <c r="Q797" i="1"/>
  <c r="R797" i="1"/>
  <c r="S797" i="1"/>
  <c r="T797" i="1"/>
  <c r="U797" i="1"/>
  <c r="V797" i="1"/>
  <c r="W797" i="1"/>
  <c r="X797" i="1"/>
  <c r="Y797" i="1"/>
  <c r="Z797" i="1"/>
  <c r="AA797" i="1"/>
  <c r="P798" i="1"/>
  <c r="Q798" i="1"/>
  <c r="R798" i="1"/>
  <c r="S798" i="1"/>
  <c r="T798" i="1"/>
  <c r="U798" i="1"/>
  <c r="V798" i="1"/>
  <c r="W798" i="1"/>
  <c r="X798" i="1"/>
  <c r="Y798" i="1"/>
  <c r="Z798" i="1"/>
  <c r="AA798" i="1"/>
  <c r="P799" i="1"/>
  <c r="Q799" i="1"/>
  <c r="R799" i="1"/>
  <c r="S799" i="1"/>
  <c r="T799" i="1"/>
  <c r="U799" i="1"/>
  <c r="V799" i="1"/>
  <c r="W799" i="1"/>
  <c r="X799" i="1"/>
  <c r="Y799" i="1"/>
  <c r="Z799" i="1"/>
  <c r="AA799" i="1"/>
  <c r="P800" i="1"/>
  <c r="Q800" i="1"/>
  <c r="R800" i="1"/>
  <c r="S800" i="1"/>
  <c r="T800" i="1"/>
  <c r="U800" i="1"/>
  <c r="V800" i="1"/>
  <c r="W800" i="1"/>
  <c r="X800" i="1"/>
  <c r="Y800" i="1"/>
  <c r="Z800" i="1"/>
  <c r="AA800" i="1"/>
  <c r="P801" i="1"/>
  <c r="Q801" i="1"/>
  <c r="R801" i="1"/>
  <c r="S801" i="1"/>
  <c r="T801" i="1"/>
  <c r="U801" i="1"/>
  <c r="V801" i="1"/>
  <c r="W801" i="1"/>
  <c r="X801" i="1"/>
  <c r="Y801" i="1"/>
  <c r="Z801" i="1"/>
  <c r="AA801" i="1"/>
  <c r="P802" i="1"/>
  <c r="Q802" i="1"/>
  <c r="R802" i="1"/>
  <c r="S802" i="1"/>
  <c r="T802" i="1"/>
  <c r="U802" i="1"/>
  <c r="V802" i="1"/>
  <c r="W802" i="1"/>
  <c r="X802" i="1"/>
  <c r="Y802" i="1"/>
  <c r="Z802" i="1"/>
  <c r="AA802" i="1"/>
  <c r="P803" i="1"/>
  <c r="Q803" i="1"/>
  <c r="R803" i="1"/>
  <c r="S803" i="1"/>
  <c r="T803" i="1"/>
  <c r="U803" i="1"/>
  <c r="V803" i="1"/>
  <c r="W803" i="1"/>
  <c r="X803" i="1"/>
  <c r="Y803" i="1"/>
  <c r="Z803" i="1"/>
  <c r="AA803" i="1"/>
  <c r="P804" i="1"/>
  <c r="Q804" i="1"/>
  <c r="R804" i="1"/>
  <c r="S804" i="1"/>
  <c r="T804" i="1"/>
  <c r="U804" i="1"/>
  <c r="V804" i="1"/>
  <c r="W804" i="1"/>
  <c r="X804" i="1"/>
  <c r="Y804" i="1"/>
  <c r="Z804" i="1"/>
  <c r="AA804" i="1"/>
  <c r="P805" i="1"/>
  <c r="Q805" i="1"/>
  <c r="R805" i="1"/>
  <c r="S805" i="1"/>
  <c r="T805" i="1"/>
  <c r="U805" i="1"/>
  <c r="V805" i="1"/>
  <c r="W805" i="1"/>
  <c r="X805" i="1"/>
  <c r="Y805" i="1"/>
  <c r="Z805" i="1"/>
  <c r="AA805" i="1"/>
  <c r="P806" i="1"/>
  <c r="Q806" i="1"/>
  <c r="R806" i="1"/>
  <c r="S806" i="1"/>
  <c r="T806" i="1"/>
  <c r="U806" i="1"/>
  <c r="V806" i="1"/>
  <c r="W806" i="1"/>
  <c r="X806" i="1"/>
  <c r="Y806" i="1"/>
  <c r="Z806" i="1"/>
  <c r="AA806" i="1"/>
  <c r="P807" i="1"/>
  <c r="Q807" i="1"/>
  <c r="R807" i="1"/>
  <c r="S807" i="1"/>
  <c r="T807" i="1"/>
  <c r="U807" i="1"/>
  <c r="V807" i="1"/>
  <c r="W807" i="1"/>
  <c r="X807" i="1"/>
  <c r="Y807" i="1"/>
  <c r="Z807" i="1"/>
  <c r="AA807" i="1"/>
  <c r="P808" i="1"/>
  <c r="Q808" i="1"/>
  <c r="R808" i="1"/>
  <c r="S808" i="1"/>
  <c r="T808" i="1"/>
  <c r="U808" i="1"/>
  <c r="V808" i="1"/>
  <c r="W808" i="1"/>
  <c r="X808" i="1"/>
  <c r="Y808" i="1"/>
  <c r="Z808" i="1"/>
  <c r="AA808" i="1"/>
  <c r="P809" i="1"/>
  <c r="Q809" i="1"/>
  <c r="R809" i="1"/>
  <c r="S809" i="1"/>
  <c r="T809" i="1"/>
  <c r="U809" i="1"/>
  <c r="V809" i="1"/>
  <c r="W809" i="1"/>
  <c r="X809" i="1"/>
  <c r="Y809" i="1"/>
  <c r="Z809" i="1"/>
  <c r="AA809" i="1"/>
  <c r="P810" i="1"/>
  <c r="Q810" i="1"/>
  <c r="R810" i="1"/>
  <c r="S810" i="1"/>
  <c r="T810" i="1"/>
  <c r="U810" i="1"/>
  <c r="V810" i="1"/>
  <c r="W810" i="1"/>
  <c r="X810" i="1"/>
  <c r="Y810" i="1"/>
  <c r="Z810" i="1"/>
  <c r="AA810" i="1"/>
  <c r="P811" i="1"/>
  <c r="Q811" i="1"/>
  <c r="R811" i="1"/>
  <c r="S811" i="1"/>
  <c r="T811" i="1"/>
  <c r="U811" i="1"/>
  <c r="V811" i="1"/>
  <c r="W811" i="1"/>
  <c r="X811" i="1"/>
  <c r="Y811" i="1"/>
  <c r="Z811" i="1"/>
  <c r="AA811" i="1"/>
  <c r="P812" i="1"/>
  <c r="Q812" i="1"/>
  <c r="R812" i="1"/>
  <c r="S812" i="1"/>
  <c r="T812" i="1"/>
  <c r="U812" i="1"/>
  <c r="V812" i="1"/>
  <c r="W812" i="1"/>
  <c r="X812" i="1"/>
  <c r="Y812" i="1"/>
  <c r="Z812" i="1"/>
  <c r="AA812" i="1"/>
  <c r="P813" i="1"/>
  <c r="Q813" i="1"/>
  <c r="R813" i="1"/>
  <c r="S813" i="1"/>
  <c r="T813" i="1"/>
  <c r="U813" i="1"/>
  <c r="V813" i="1"/>
  <c r="W813" i="1"/>
  <c r="X813" i="1"/>
  <c r="Y813" i="1"/>
  <c r="Z813" i="1"/>
  <c r="AA813" i="1"/>
  <c r="P814" i="1"/>
  <c r="Q814" i="1"/>
  <c r="R814" i="1"/>
  <c r="S814" i="1"/>
  <c r="T814" i="1"/>
  <c r="U814" i="1"/>
  <c r="V814" i="1"/>
  <c r="W814" i="1"/>
  <c r="X814" i="1"/>
  <c r="Y814" i="1"/>
  <c r="Z814" i="1"/>
  <c r="AA814" i="1"/>
  <c r="P815" i="1"/>
  <c r="Q815" i="1"/>
  <c r="R815" i="1"/>
  <c r="S815" i="1"/>
  <c r="T815" i="1"/>
  <c r="U815" i="1"/>
  <c r="V815" i="1"/>
  <c r="W815" i="1"/>
  <c r="X815" i="1"/>
  <c r="Y815" i="1"/>
  <c r="Z815" i="1"/>
  <c r="AA815" i="1"/>
  <c r="P816" i="1"/>
  <c r="Q816" i="1"/>
  <c r="R816" i="1"/>
  <c r="S816" i="1"/>
  <c r="T816" i="1"/>
  <c r="U816" i="1"/>
  <c r="V816" i="1"/>
  <c r="W816" i="1"/>
  <c r="X816" i="1"/>
  <c r="Y816" i="1"/>
  <c r="Z816" i="1"/>
  <c r="AA816" i="1"/>
  <c r="P817" i="1"/>
  <c r="Q817" i="1"/>
  <c r="R817" i="1"/>
  <c r="S817" i="1"/>
  <c r="T817" i="1"/>
  <c r="U817" i="1"/>
  <c r="V817" i="1"/>
  <c r="W817" i="1"/>
  <c r="X817" i="1"/>
  <c r="Y817" i="1"/>
  <c r="Z817" i="1"/>
  <c r="AA817" i="1"/>
  <c r="P818" i="1"/>
  <c r="Q818" i="1"/>
  <c r="R818" i="1"/>
  <c r="S818" i="1"/>
  <c r="T818" i="1"/>
  <c r="U818" i="1"/>
  <c r="V818" i="1"/>
  <c r="W818" i="1"/>
  <c r="X818" i="1"/>
  <c r="Y818" i="1"/>
  <c r="Z818" i="1"/>
  <c r="AA818" i="1"/>
  <c r="P819" i="1"/>
  <c r="Q819" i="1"/>
  <c r="R819" i="1"/>
  <c r="S819" i="1"/>
  <c r="T819" i="1"/>
  <c r="U819" i="1"/>
  <c r="V819" i="1"/>
  <c r="W819" i="1"/>
  <c r="X819" i="1"/>
  <c r="Y819" i="1"/>
  <c r="Z819" i="1"/>
  <c r="AA819" i="1"/>
  <c r="P820" i="1"/>
  <c r="Q820" i="1"/>
  <c r="R820" i="1"/>
  <c r="S820" i="1"/>
  <c r="T820" i="1"/>
  <c r="U820" i="1"/>
  <c r="V820" i="1"/>
  <c r="W820" i="1"/>
  <c r="X820" i="1"/>
  <c r="Y820" i="1"/>
  <c r="Z820" i="1"/>
  <c r="AA820" i="1"/>
  <c r="P821" i="1"/>
  <c r="Q821" i="1"/>
  <c r="R821" i="1"/>
  <c r="S821" i="1"/>
  <c r="T821" i="1"/>
  <c r="U821" i="1"/>
  <c r="V821" i="1"/>
  <c r="W821" i="1"/>
  <c r="X821" i="1"/>
  <c r="Y821" i="1"/>
  <c r="Z821" i="1"/>
  <c r="AA821" i="1"/>
  <c r="P822" i="1"/>
  <c r="Q822" i="1"/>
  <c r="R822" i="1"/>
  <c r="S822" i="1"/>
  <c r="T822" i="1"/>
  <c r="U822" i="1"/>
  <c r="V822" i="1"/>
  <c r="W822" i="1"/>
  <c r="X822" i="1"/>
  <c r="Y822" i="1"/>
  <c r="Z822" i="1"/>
  <c r="AA822" i="1"/>
  <c r="P823" i="1"/>
  <c r="Q823" i="1"/>
  <c r="R823" i="1"/>
  <c r="S823" i="1"/>
  <c r="T823" i="1"/>
  <c r="U823" i="1"/>
  <c r="V823" i="1"/>
  <c r="W823" i="1"/>
  <c r="X823" i="1"/>
  <c r="Y823" i="1"/>
  <c r="Z823" i="1"/>
  <c r="AA823" i="1"/>
  <c r="P824" i="1"/>
  <c r="Q824" i="1"/>
  <c r="R824" i="1"/>
  <c r="S824" i="1"/>
  <c r="T824" i="1"/>
  <c r="U824" i="1"/>
  <c r="V824" i="1"/>
  <c r="W824" i="1"/>
  <c r="X824" i="1"/>
  <c r="Y824" i="1"/>
  <c r="Z824" i="1"/>
  <c r="AA824" i="1"/>
  <c r="P825" i="1"/>
  <c r="Q825" i="1"/>
  <c r="R825" i="1"/>
  <c r="S825" i="1"/>
  <c r="T825" i="1"/>
  <c r="U825" i="1"/>
  <c r="V825" i="1"/>
  <c r="W825" i="1"/>
  <c r="X825" i="1"/>
  <c r="Y825" i="1"/>
  <c r="Z825" i="1"/>
  <c r="AA825" i="1"/>
  <c r="P826" i="1"/>
  <c r="Q826" i="1"/>
  <c r="R826" i="1"/>
  <c r="S826" i="1"/>
  <c r="T826" i="1"/>
  <c r="U826" i="1"/>
  <c r="V826" i="1"/>
  <c r="W826" i="1"/>
  <c r="X826" i="1"/>
  <c r="Y826" i="1"/>
  <c r="Z826" i="1"/>
  <c r="AA826" i="1"/>
  <c r="P827" i="1"/>
  <c r="Q827" i="1"/>
  <c r="R827" i="1"/>
  <c r="S827" i="1"/>
  <c r="T827" i="1"/>
  <c r="U827" i="1"/>
  <c r="V827" i="1"/>
  <c r="W827" i="1"/>
  <c r="X827" i="1"/>
  <c r="Y827" i="1"/>
  <c r="Z827" i="1"/>
  <c r="AA827" i="1"/>
  <c r="P828" i="1"/>
  <c r="Q828" i="1"/>
  <c r="R828" i="1"/>
  <c r="S828" i="1"/>
  <c r="T828" i="1"/>
  <c r="U828" i="1"/>
  <c r="V828" i="1"/>
  <c r="W828" i="1"/>
  <c r="X828" i="1"/>
  <c r="Y828" i="1"/>
  <c r="Z828" i="1"/>
  <c r="AA828" i="1"/>
  <c r="P829" i="1"/>
  <c r="Q829" i="1"/>
  <c r="R829" i="1"/>
  <c r="S829" i="1"/>
  <c r="T829" i="1"/>
  <c r="U829" i="1"/>
  <c r="V829" i="1"/>
  <c r="W829" i="1"/>
  <c r="X829" i="1"/>
  <c r="Y829" i="1"/>
  <c r="Z829" i="1"/>
  <c r="AA829" i="1"/>
  <c r="P830" i="1"/>
  <c r="Q830" i="1"/>
  <c r="R830" i="1"/>
  <c r="S830" i="1"/>
  <c r="T830" i="1"/>
  <c r="U830" i="1"/>
  <c r="V830" i="1"/>
  <c r="W830" i="1"/>
  <c r="X830" i="1"/>
  <c r="Y830" i="1"/>
  <c r="Z830" i="1"/>
  <c r="AA830" i="1"/>
  <c r="P831" i="1"/>
  <c r="Q831" i="1"/>
  <c r="R831" i="1"/>
  <c r="S831" i="1"/>
  <c r="T831" i="1"/>
  <c r="U831" i="1"/>
  <c r="V831" i="1"/>
  <c r="W831" i="1"/>
  <c r="X831" i="1"/>
  <c r="Y831" i="1"/>
  <c r="Z831" i="1"/>
  <c r="AA831" i="1"/>
  <c r="P832" i="1"/>
  <c r="Q832" i="1"/>
  <c r="R832" i="1"/>
  <c r="S832" i="1"/>
  <c r="T832" i="1"/>
  <c r="U832" i="1"/>
  <c r="V832" i="1"/>
  <c r="W832" i="1"/>
  <c r="X832" i="1"/>
  <c r="Y832" i="1"/>
  <c r="Z832" i="1"/>
  <c r="AA832" i="1"/>
  <c r="P833" i="1"/>
  <c r="Q833" i="1"/>
  <c r="R833" i="1"/>
  <c r="S833" i="1"/>
  <c r="T833" i="1"/>
  <c r="U833" i="1"/>
  <c r="V833" i="1"/>
  <c r="W833" i="1"/>
  <c r="X833" i="1"/>
  <c r="Y833" i="1"/>
  <c r="Z833" i="1"/>
  <c r="AA833" i="1"/>
  <c r="P834" i="1"/>
  <c r="Q834" i="1"/>
  <c r="R834" i="1"/>
  <c r="S834" i="1"/>
  <c r="T834" i="1"/>
  <c r="U834" i="1"/>
  <c r="V834" i="1"/>
  <c r="W834" i="1"/>
  <c r="X834" i="1"/>
  <c r="Y834" i="1"/>
  <c r="Z834" i="1"/>
  <c r="AA834" i="1"/>
  <c r="P835" i="1"/>
  <c r="Q835" i="1"/>
  <c r="R835" i="1"/>
  <c r="S835" i="1"/>
  <c r="T835" i="1"/>
  <c r="U835" i="1"/>
  <c r="V835" i="1"/>
  <c r="W835" i="1"/>
  <c r="X835" i="1"/>
  <c r="Y835" i="1"/>
  <c r="Z835" i="1"/>
  <c r="AA835" i="1"/>
  <c r="P836" i="1"/>
  <c r="Q836" i="1"/>
  <c r="R836" i="1"/>
  <c r="S836" i="1"/>
  <c r="T836" i="1"/>
  <c r="U836" i="1"/>
  <c r="V836" i="1"/>
  <c r="W836" i="1"/>
  <c r="X836" i="1"/>
  <c r="Y836" i="1"/>
  <c r="Z836" i="1"/>
  <c r="AA836" i="1"/>
  <c r="P837" i="1"/>
  <c r="Q837" i="1"/>
  <c r="R837" i="1"/>
  <c r="S837" i="1"/>
  <c r="T837" i="1"/>
  <c r="U837" i="1"/>
  <c r="V837" i="1"/>
  <c r="W837" i="1"/>
  <c r="X837" i="1"/>
  <c r="Y837" i="1"/>
  <c r="Z837" i="1"/>
  <c r="AA837" i="1"/>
  <c r="P838" i="1"/>
  <c r="Q838" i="1"/>
  <c r="R838" i="1"/>
  <c r="S838" i="1"/>
  <c r="T838" i="1"/>
  <c r="U838" i="1"/>
  <c r="V838" i="1"/>
  <c r="W838" i="1"/>
  <c r="X838" i="1"/>
  <c r="Y838" i="1"/>
  <c r="Z838" i="1"/>
  <c r="AA838" i="1"/>
  <c r="P839" i="1"/>
  <c r="Q839" i="1"/>
  <c r="R839" i="1"/>
  <c r="S839" i="1"/>
  <c r="T839" i="1"/>
  <c r="U839" i="1"/>
  <c r="V839" i="1"/>
  <c r="W839" i="1"/>
  <c r="X839" i="1"/>
  <c r="Y839" i="1"/>
  <c r="Z839" i="1"/>
  <c r="AA839" i="1"/>
  <c r="P840" i="1"/>
  <c r="Q840" i="1"/>
  <c r="R840" i="1"/>
  <c r="S840" i="1"/>
  <c r="T840" i="1"/>
  <c r="U840" i="1"/>
  <c r="V840" i="1"/>
  <c r="W840" i="1"/>
  <c r="X840" i="1"/>
  <c r="Y840" i="1"/>
  <c r="Z840" i="1"/>
  <c r="AA840" i="1"/>
  <c r="P841" i="1"/>
  <c r="Q841" i="1"/>
  <c r="R841" i="1"/>
  <c r="S841" i="1"/>
  <c r="T841" i="1"/>
  <c r="U841" i="1"/>
  <c r="V841" i="1"/>
  <c r="W841" i="1"/>
  <c r="X841" i="1"/>
  <c r="Y841" i="1"/>
  <c r="Z841" i="1"/>
  <c r="AA841" i="1"/>
  <c r="P842" i="1"/>
  <c r="Q842" i="1"/>
  <c r="R842" i="1"/>
  <c r="S842" i="1"/>
  <c r="T842" i="1"/>
  <c r="U842" i="1"/>
  <c r="V842" i="1"/>
  <c r="W842" i="1"/>
  <c r="X842" i="1"/>
  <c r="Y842" i="1"/>
  <c r="Z842" i="1"/>
  <c r="AA842" i="1"/>
  <c r="P843" i="1"/>
  <c r="Q843" i="1"/>
  <c r="R843" i="1"/>
  <c r="S843" i="1"/>
  <c r="T843" i="1"/>
  <c r="U843" i="1"/>
  <c r="V843" i="1"/>
  <c r="W843" i="1"/>
  <c r="X843" i="1"/>
  <c r="Y843" i="1"/>
  <c r="Z843" i="1"/>
  <c r="AA843" i="1"/>
  <c r="P844" i="1"/>
  <c r="Q844" i="1"/>
  <c r="R844" i="1"/>
  <c r="S844" i="1"/>
  <c r="T844" i="1"/>
  <c r="U844" i="1"/>
  <c r="V844" i="1"/>
  <c r="W844" i="1"/>
  <c r="X844" i="1"/>
  <c r="Y844" i="1"/>
  <c r="Z844" i="1"/>
  <c r="AA844" i="1"/>
  <c r="P845" i="1"/>
  <c r="Q845" i="1"/>
  <c r="R845" i="1"/>
  <c r="S845" i="1"/>
  <c r="T845" i="1"/>
  <c r="U845" i="1"/>
  <c r="V845" i="1"/>
  <c r="W845" i="1"/>
  <c r="X845" i="1"/>
  <c r="Y845" i="1"/>
  <c r="Z845" i="1"/>
  <c r="AA845" i="1"/>
  <c r="P846" i="1"/>
  <c r="Q846" i="1"/>
  <c r="R846" i="1"/>
  <c r="S846" i="1"/>
  <c r="T846" i="1"/>
  <c r="U846" i="1"/>
  <c r="V846" i="1"/>
  <c r="W846" i="1"/>
  <c r="X846" i="1"/>
  <c r="Y846" i="1"/>
  <c r="Z846" i="1"/>
  <c r="AA846" i="1"/>
  <c r="P847" i="1"/>
  <c r="Q847" i="1"/>
  <c r="R847" i="1"/>
  <c r="S847" i="1"/>
  <c r="T847" i="1"/>
  <c r="U847" i="1"/>
  <c r="V847" i="1"/>
  <c r="W847" i="1"/>
  <c r="X847" i="1"/>
  <c r="Y847" i="1"/>
  <c r="Z847" i="1"/>
  <c r="AA847" i="1"/>
  <c r="P848" i="1"/>
  <c r="Q848" i="1"/>
  <c r="R848" i="1"/>
  <c r="S848" i="1"/>
  <c r="T848" i="1"/>
  <c r="U848" i="1"/>
  <c r="V848" i="1"/>
  <c r="W848" i="1"/>
  <c r="X848" i="1"/>
  <c r="Y848" i="1"/>
  <c r="Z848" i="1"/>
  <c r="AA848" i="1"/>
  <c r="P849" i="1"/>
  <c r="Q849" i="1"/>
  <c r="R849" i="1"/>
  <c r="S849" i="1"/>
  <c r="T849" i="1"/>
  <c r="U849" i="1"/>
  <c r="V849" i="1"/>
  <c r="W849" i="1"/>
  <c r="X849" i="1"/>
  <c r="Y849" i="1"/>
  <c r="Z849" i="1"/>
  <c r="AA849" i="1"/>
  <c r="P850" i="1"/>
  <c r="Q850" i="1"/>
  <c r="R850" i="1"/>
  <c r="S850" i="1"/>
  <c r="T850" i="1"/>
  <c r="U850" i="1"/>
  <c r="V850" i="1"/>
  <c r="W850" i="1"/>
  <c r="X850" i="1"/>
  <c r="Y850" i="1"/>
  <c r="Z850" i="1"/>
  <c r="AA850" i="1"/>
  <c r="P851" i="1"/>
  <c r="Q851" i="1"/>
  <c r="R851" i="1"/>
  <c r="S851" i="1"/>
  <c r="T851" i="1"/>
  <c r="U851" i="1"/>
  <c r="V851" i="1"/>
  <c r="W851" i="1"/>
  <c r="X851" i="1"/>
  <c r="Y851" i="1"/>
  <c r="Z851" i="1"/>
  <c r="AA851" i="1"/>
  <c r="P852" i="1"/>
  <c r="Q852" i="1"/>
  <c r="R852" i="1"/>
  <c r="S852" i="1"/>
  <c r="T852" i="1"/>
  <c r="U852" i="1"/>
  <c r="V852" i="1"/>
  <c r="W852" i="1"/>
  <c r="X852" i="1"/>
  <c r="Y852" i="1"/>
  <c r="Z852" i="1"/>
  <c r="AA852" i="1"/>
  <c r="P853" i="1"/>
  <c r="Q853" i="1"/>
  <c r="R853" i="1"/>
  <c r="S853" i="1"/>
  <c r="T853" i="1"/>
  <c r="U853" i="1"/>
  <c r="V853" i="1"/>
  <c r="W853" i="1"/>
  <c r="X853" i="1"/>
  <c r="Y853" i="1"/>
  <c r="Z853" i="1"/>
  <c r="AA853" i="1"/>
  <c r="P854" i="1"/>
  <c r="Q854" i="1"/>
  <c r="R854" i="1"/>
  <c r="S854" i="1"/>
  <c r="T854" i="1"/>
  <c r="U854" i="1"/>
  <c r="V854" i="1"/>
  <c r="W854" i="1"/>
  <c r="X854" i="1"/>
  <c r="Y854" i="1"/>
  <c r="Z854" i="1"/>
  <c r="AA854" i="1"/>
  <c r="P855" i="1"/>
  <c r="Q855" i="1"/>
  <c r="R855" i="1"/>
  <c r="S855" i="1"/>
  <c r="T855" i="1"/>
  <c r="U855" i="1"/>
  <c r="V855" i="1"/>
  <c r="W855" i="1"/>
  <c r="X855" i="1"/>
  <c r="Y855" i="1"/>
  <c r="Z855" i="1"/>
  <c r="AA855" i="1"/>
  <c r="P856" i="1"/>
  <c r="Q856" i="1"/>
  <c r="R856" i="1"/>
  <c r="S856" i="1"/>
  <c r="T856" i="1"/>
  <c r="U856" i="1"/>
  <c r="V856" i="1"/>
  <c r="W856" i="1"/>
  <c r="X856" i="1"/>
  <c r="Y856" i="1"/>
  <c r="Z856" i="1"/>
  <c r="AA856" i="1"/>
  <c r="P857" i="1"/>
  <c r="Q857" i="1"/>
  <c r="R857" i="1"/>
  <c r="S857" i="1"/>
  <c r="T857" i="1"/>
  <c r="U857" i="1"/>
  <c r="V857" i="1"/>
  <c r="W857" i="1"/>
  <c r="X857" i="1"/>
  <c r="Y857" i="1"/>
  <c r="Z857" i="1"/>
  <c r="AA857" i="1"/>
  <c r="P858" i="1"/>
  <c r="Q858" i="1"/>
  <c r="R858" i="1"/>
  <c r="S858" i="1"/>
  <c r="T858" i="1"/>
  <c r="U858" i="1"/>
  <c r="V858" i="1"/>
  <c r="W858" i="1"/>
  <c r="X858" i="1"/>
  <c r="Y858" i="1"/>
  <c r="Z858" i="1"/>
  <c r="AA858" i="1"/>
  <c r="P859" i="1"/>
  <c r="Q859" i="1"/>
  <c r="R859" i="1"/>
  <c r="S859" i="1"/>
  <c r="T859" i="1"/>
  <c r="U859" i="1"/>
  <c r="V859" i="1"/>
  <c r="W859" i="1"/>
  <c r="X859" i="1"/>
  <c r="Y859" i="1"/>
  <c r="Z859" i="1"/>
  <c r="AA859" i="1"/>
  <c r="P860" i="1"/>
  <c r="Q860" i="1"/>
  <c r="R860" i="1"/>
  <c r="S860" i="1"/>
  <c r="T860" i="1"/>
  <c r="U860" i="1"/>
  <c r="V860" i="1"/>
  <c r="W860" i="1"/>
  <c r="X860" i="1"/>
  <c r="Y860" i="1"/>
  <c r="Z860" i="1"/>
  <c r="AA860" i="1"/>
  <c r="P861" i="1"/>
  <c r="Q861" i="1"/>
  <c r="R861" i="1"/>
  <c r="S861" i="1"/>
  <c r="T861" i="1"/>
  <c r="U861" i="1"/>
  <c r="V861" i="1"/>
  <c r="W861" i="1"/>
  <c r="X861" i="1"/>
  <c r="Y861" i="1"/>
  <c r="Z861" i="1"/>
  <c r="AA861" i="1"/>
  <c r="P862" i="1"/>
  <c r="Q862" i="1"/>
  <c r="R862" i="1"/>
  <c r="S862" i="1"/>
  <c r="T862" i="1"/>
  <c r="U862" i="1"/>
  <c r="V862" i="1"/>
  <c r="W862" i="1"/>
  <c r="X862" i="1"/>
  <c r="Y862" i="1"/>
  <c r="Z862" i="1"/>
  <c r="AA862" i="1"/>
  <c r="P863" i="1"/>
  <c r="Q863" i="1"/>
  <c r="R863" i="1"/>
  <c r="S863" i="1"/>
  <c r="T863" i="1"/>
  <c r="U863" i="1"/>
  <c r="V863" i="1"/>
  <c r="W863" i="1"/>
  <c r="X863" i="1"/>
  <c r="Y863" i="1"/>
  <c r="Z863" i="1"/>
  <c r="AA863" i="1"/>
  <c r="P864" i="1"/>
  <c r="Q864" i="1"/>
  <c r="R864" i="1"/>
  <c r="S864" i="1"/>
  <c r="T864" i="1"/>
  <c r="U864" i="1"/>
  <c r="V864" i="1"/>
  <c r="W864" i="1"/>
  <c r="X864" i="1"/>
  <c r="Y864" i="1"/>
  <c r="Z864" i="1"/>
  <c r="AA864" i="1"/>
  <c r="P865" i="1"/>
  <c r="Q865" i="1"/>
  <c r="R865" i="1"/>
  <c r="S865" i="1"/>
  <c r="T865" i="1"/>
  <c r="U865" i="1"/>
  <c r="V865" i="1"/>
  <c r="W865" i="1"/>
  <c r="X865" i="1"/>
  <c r="Y865" i="1"/>
  <c r="Z865" i="1"/>
  <c r="AA865" i="1"/>
  <c r="P866" i="1"/>
  <c r="Q866" i="1"/>
  <c r="R866" i="1"/>
  <c r="S866" i="1"/>
  <c r="T866" i="1"/>
  <c r="U866" i="1"/>
  <c r="V866" i="1"/>
  <c r="W866" i="1"/>
  <c r="X866" i="1"/>
  <c r="Y866" i="1"/>
  <c r="Z866" i="1"/>
  <c r="AA866" i="1"/>
  <c r="P867" i="1"/>
  <c r="Q867" i="1"/>
  <c r="R867" i="1"/>
  <c r="S867" i="1"/>
  <c r="T867" i="1"/>
  <c r="U867" i="1"/>
  <c r="V867" i="1"/>
  <c r="W867" i="1"/>
  <c r="X867" i="1"/>
  <c r="Y867" i="1"/>
  <c r="Z867" i="1"/>
  <c r="AA867" i="1"/>
  <c r="P868" i="1"/>
  <c r="Q868" i="1"/>
  <c r="R868" i="1"/>
  <c r="S868" i="1"/>
  <c r="T868" i="1"/>
  <c r="U868" i="1"/>
  <c r="V868" i="1"/>
  <c r="W868" i="1"/>
  <c r="X868" i="1"/>
  <c r="Y868" i="1"/>
  <c r="Z868" i="1"/>
  <c r="AA868" i="1"/>
  <c r="P869" i="1"/>
  <c r="Q869" i="1"/>
  <c r="R869" i="1"/>
  <c r="S869" i="1"/>
  <c r="T869" i="1"/>
  <c r="U869" i="1"/>
  <c r="V869" i="1"/>
  <c r="W869" i="1"/>
  <c r="X869" i="1"/>
  <c r="Y869" i="1"/>
  <c r="Z869" i="1"/>
  <c r="AA869" i="1"/>
  <c r="P870" i="1"/>
  <c r="Q870" i="1"/>
  <c r="R870" i="1"/>
  <c r="S870" i="1"/>
  <c r="T870" i="1"/>
  <c r="U870" i="1"/>
  <c r="V870" i="1"/>
  <c r="W870" i="1"/>
  <c r="X870" i="1"/>
  <c r="Y870" i="1"/>
  <c r="Z870" i="1"/>
  <c r="AA870" i="1"/>
  <c r="P871" i="1"/>
  <c r="Q871" i="1"/>
  <c r="R871" i="1"/>
  <c r="S871" i="1"/>
  <c r="T871" i="1"/>
  <c r="U871" i="1"/>
  <c r="V871" i="1"/>
  <c r="W871" i="1"/>
  <c r="X871" i="1"/>
  <c r="Y871" i="1"/>
  <c r="Z871" i="1"/>
  <c r="AA871" i="1"/>
  <c r="P872" i="1"/>
  <c r="Q872" i="1"/>
  <c r="R872" i="1"/>
  <c r="S872" i="1"/>
  <c r="T872" i="1"/>
  <c r="U872" i="1"/>
  <c r="V872" i="1"/>
  <c r="W872" i="1"/>
  <c r="X872" i="1"/>
  <c r="Y872" i="1"/>
  <c r="Z872" i="1"/>
  <c r="AA872" i="1"/>
  <c r="P873" i="1"/>
  <c r="Q873" i="1"/>
  <c r="R873" i="1"/>
  <c r="S873" i="1"/>
  <c r="T873" i="1"/>
  <c r="U873" i="1"/>
  <c r="V873" i="1"/>
  <c r="W873" i="1"/>
  <c r="X873" i="1"/>
  <c r="Y873" i="1"/>
  <c r="Z873" i="1"/>
  <c r="AA873" i="1"/>
  <c r="P874" i="1"/>
  <c r="Q874" i="1"/>
  <c r="R874" i="1"/>
  <c r="S874" i="1"/>
  <c r="T874" i="1"/>
  <c r="U874" i="1"/>
  <c r="V874" i="1"/>
  <c r="W874" i="1"/>
  <c r="X874" i="1"/>
  <c r="Y874" i="1"/>
  <c r="Z874" i="1"/>
  <c r="AA874" i="1"/>
  <c r="P875" i="1"/>
  <c r="Q875" i="1"/>
  <c r="R875" i="1"/>
  <c r="S875" i="1"/>
  <c r="T875" i="1"/>
  <c r="U875" i="1"/>
  <c r="V875" i="1"/>
  <c r="W875" i="1"/>
  <c r="X875" i="1"/>
  <c r="Y875" i="1"/>
  <c r="Z875" i="1"/>
  <c r="AA875" i="1"/>
  <c r="P876" i="1"/>
  <c r="Q876" i="1"/>
  <c r="R876" i="1"/>
  <c r="S876" i="1"/>
  <c r="T876" i="1"/>
  <c r="U876" i="1"/>
  <c r="V876" i="1"/>
  <c r="W876" i="1"/>
  <c r="X876" i="1"/>
  <c r="Y876" i="1"/>
  <c r="Z876" i="1"/>
  <c r="AA876" i="1"/>
  <c r="P877" i="1"/>
  <c r="Q877" i="1"/>
  <c r="R877" i="1"/>
  <c r="S877" i="1"/>
  <c r="T877" i="1"/>
  <c r="U877" i="1"/>
  <c r="V877" i="1"/>
  <c r="W877" i="1"/>
  <c r="X877" i="1"/>
  <c r="Y877" i="1"/>
  <c r="Z877" i="1"/>
  <c r="AA877" i="1"/>
  <c r="P878" i="1"/>
  <c r="Q878" i="1"/>
  <c r="R878" i="1"/>
  <c r="S878" i="1"/>
  <c r="T878" i="1"/>
  <c r="U878" i="1"/>
  <c r="V878" i="1"/>
  <c r="W878" i="1"/>
  <c r="X878" i="1"/>
  <c r="Y878" i="1"/>
  <c r="Z878" i="1"/>
  <c r="AA878" i="1"/>
  <c r="P879" i="1"/>
  <c r="Q879" i="1"/>
  <c r="R879" i="1"/>
  <c r="S879" i="1"/>
  <c r="T879" i="1"/>
  <c r="U879" i="1"/>
  <c r="V879" i="1"/>
  <c r="W879" i="1"/>
  <c r="X879" i="1"/>
  <c r="Y879" i="1"/>
  <c r="Z879" i="1"/>
  <c r="AA879" i="1"/>
  <c r="P880" i="1"/>
  <c r="Q880" i="1"/>
  <c r="R880" i="1"/>
  <c r="S880" i="1"/>
  <c r="T880" i="1"/>
  <c r="U880" i="1"/>
  <c r="V880" i="1"/>
  <c r="W880" i="1"/>
  <c r="X880" i="1"/>
  <c r="Y880" i="1"/>
  <c r="Z880" i="1"/>
  <c r="AA880" i="1"/>
  <c r="P881" i="1"/>
  <c r="Q881" i="1"/>
  <c r="R881" i="1"/>
  <c r="S881" i="1"/>
  <c r="T881" i="1"/>
  <c r="U881" i="1"/>
  <c r="V881" i="1"/>
  <c r="W881" i="1"/>
  <c r="X881" i="1"/>
  <c r="Y881" i="1"/>
  <c r="Z881" i="1"/>
  <c r="AA881" i="1"/>
  <c r="P882" i="1"/>
  <c r="Q882" i="1"/>
  <c r="R882" i="1"/>
  <c r="S882" i="1"/>
  <c r="T882" i="1"/>
  <c r="U882" i="1"/>
  <c r="V882" i="1"/>
  <c r="W882" i="1"/>
  <c r="X882" i="1"/>
  <c r="Y882" i="1"/>
  <c r="Z882" i="1"/>
  <c r="AA882" i="1"/>
  <c r="P883" i="1"/>
  <c r="Q883" i="1"/>
  <c r="R883" i="1"/>
  <c r="S883" i="1"/>
  <c r="T883" i="1"/>
  <c r="U883" i="1"/>
  <c r="V883" i="1"/>
  <c r="W883" i="1"/>
  <c r="X883" i="1"/>
  <c r="Y883" i="1"/>
  <c r="Z883" i="1"/>
  <c r="AA883" i="1"/>
  <c r="P884" i="1"/>
  <c r="Q884" i="1"/>
  <c r="R884" i="1"/>
  <c r="S884" i="1"/>
  <c r="T884" i="1"/>
  <c r="U884" i="1"/>
  <c r="V884" i="1"/>
  <c r="W884" i="1"/>
  <c r="X884" i="1"/>
  <c r="Y884" i="1"/>
  <c r="Z884" i="1"/>
  <c r="AA884" i="1"/>
  <c r="P885" i="1"/>
  <c r="Q885" i="1"/>
  <c r="R885" i="1"/>
  <c r="S885" i="1"/>
  <c r="T885" i="1"/>
  <c r="U885" i="1"/>
  <c r="V885" i="1"/>
  <c r="W885" i="1"/>
  <c r="X885" i="1"/>
  <c r="Y885" i="1"/>
  <c r="Z885" i="1"/>
  <c r="AA885" i="1"/>
  <c r="P886" i="1"/>
  <c r="Q886" i="1"/>
  <c r="R886" i="1"/>
  <c r="S886" i="1"/>
  <c r="T886" i="1"/>
  <c r="U886" i="1"/>
  <c r="V886" i="1"/>
  <c r="W886" i="1"/>
  <c r="X886" i="1"/>
  <c r="Y886" i="1"/>
  <c r="Z886" i="1"/>
  <c r="AA886" i="1"/>
  <c r="P887" i="1"/>
  <c r="Q887" i="1"/>
  <c r="R887" i="1"/>
  <c r="S887" i="1"/>
  <c r="T887" i="1"/>
  <c r="U887" i="1"/>
  <c r="V887" i="1"/>
  <c r="W887" i="1"/>
  <c r="X887" i="1"/>
  <c r="Y887" i="1"/>
  <c r="Z887" i="1"/>
  <c r="AA887" i="1"/>
  <c r="P888" i="1"/>
  <c r="Q888" i="1"/>
  <c r="R888" i="1"/>
  <c r="S888" i="1"/>
  <c r="T888" i="1"/>
  <c r="U888" i="1"/>
  <c r="V888" i="1"/>
  <c r="W888" i="1"/>
  <c r="X888" i="1"/>
  <c r="Y888" i="1"/>
  <c r="Z888" i="1"/>
  <c r="AA888" i="1"/>
  <c r="P889" i="1"/>
  <c r="Q889" i="1"/>
  <c r="R889" i="1"/>
  <c r="S889" i="1"/>
  <c r="T889" i="1"/>
  <c r="U889" i="1"/>
  <c r="V889" i="1"/>
  <c r="W889" i="1"/>
  <c r="X889" i="1"/>
  <c r="Y889" i="1"/>
  <c r="Z889" i="1"/>
  <c r="AA889" i="1"/>
  <c r="P890" i="1"/>
  <c r="Q890" i="1"/>
  <c r="R890" i="1"/>
  <c r="S890" i="1"/>
  <c r="T890" i="1"/>
  <c r="U890" i="1"/>
  <c r="V890" i="1"/>
  <c r="W890" i="1"/>
  <c r="X890" i="1"/>
  <c r="Y890" i="1"/>
  <c r="Z890" i="1"/>
  <c r="AA890" i="1"/>
  <c r="P891" i="1"/>
  <c r="Q891" i="1"/>
  <c r="R891" i="1"/>
  <c r="S891" i="1"/>
  <c r="T891" i="1"/>
  <c r="U891" i="1"/>
  <c r="V891" i="1"/>
  <c r="W891" i="1"/>
  <c r="X891" i="1"/>
  <c r="Y891" i="1"/>
  <c r="Z891" i="1"/>
  <c r="AA891" i="1"/>
  <c r="P892" i="1"/>
  <c r="Q892" i="1"/>
  <c r="R892" i="1"/>
  <c r="S892" i="1"/>
  <c r="T892" i="1"/>
  <c r="U892" i="1"/>
  <c r="V892" i="1"/>
  <c r="W892" i="1"/>
  <c r="X892" i="1"/>
  <c r="Y892" i="1"/>
  <c r="Z892" i="1"/>
  <c r="AA892" i="1"/>
  <c r="P893" i="1"/>
  <c r="Q893" i="1"/>
  <c r="R893" i="1"/>
  <c r="S893" i="1"/>
  <c r="T893" i="1"/>
  <c r="U893" i="1"/>
  <c r="V893" i="1"/>
  <c r="W893" i="1"/>
  <c r="X893" i="1"/>
  <c r="Y893" i="1"/>
  <c r="Z893" i="1"/>
  <c r="AA893" i="1"/>
  <c r="P894" i="1"/>
  <c r="Q894" i="1"/>
  <c r="R894" i="1"/>
  <c r="S894" i="1"/>
  <c r="T894" i="1"/>
  <c r="U894" i="1"/>
  <c r="V894" i="1"/>
  <c r="W894" i="1"/>
  <c r="X894" i="1"/>
  <c r="Y894" i="1"/>
  <c r="Z894" i="1"/>
  <c r="AA894" i="1"/>
  <c r="P895" i="1"/>
  <c r="Q895" i="1"/>
  <c r="R895" i="1"/>
  <c r="S895" i="1"/>
  <c r="T895" i="1"/>
  <c r="U895" i="1"/>
  <c r="V895" i="1"/>
  <c r="W895" i="1"/>
  <c r="X895" i="1"/>
  <c r="Y895" i="1"/>
  <c r="Z895" i="1"/>
  <c r="AA895" i="1"/>
  <c r="P896" i="1"/>
  <c r="Q896" i="1"/>
  <c r="R896" i="1"/>
  <c r="S896" i="1"/>
  <c r="T896" i="1"/>
  <c r="U896" i="1"/>
  <c r="V896" i="1"/>
  <c r="W896" i="1"/>
  <c r="X896" i="1"/>
  <c r="Y896" i="1"/>
  <c r="Z896" i="1"/>
  <c r="AA896" i="1"/>
  <c r="P897" i="1"/>
  <c r="Q897" i="1"/>
  <c r="R897" i="1"/>
  <c r="S897" i="1"/>
  <c r="T897" i="1"/>
  <c r="U897" i="1"/>
  <c r="V897" i="1"/>
  <c r="W897" i="1"/>
  <c r="X897" i="1"/>
  <c r="Y897" i="1"/>
  <c r="Z897" i="1"/>
  <c r="AA897" i="1"/>
  <c r="P898" i="1"/>
  <c r="Q898" i="1"/>
  <c r="R898" i="1"/>
  <c r="S898" i="1"/>
  <c r="T898" i="1"/>
  <c r="U898" i="1"/>
  <c r="V898" i="1"/>
  <c r="W898" i="1"/>
  <c r="X898" i="1"/>
  <c r="Y898" i="1"/>
  <c r="Z898" i="1"/>
  <c r="AA898" i="1"/>
  <c r="P899" i="1"/>
  <c r="Q899" i="1"/>
  <c r="R899" i="1"/>
  <c r="S899" i="1"/>
  <c r="T899" i="1"/>
  <c r="U899" i="1"/>
  <c r="V899" i="1"/>
  <c r="W899" i="1"/>
  <c r="X899" i="1"/>
  <c r="Y899" i="1"/>
  <c r="Z899" i="1"/>
  <c r="AA899" i="1"/>
  <c r="P900" i="1"/>
  <c r="Q900" i="1"/>
  <c r="R900" i="1"/>
  <c r="S900" i="1"/>
  <c r="T900" i="1"/>
  <c r="U900" i="1"/>
  <c r="V900" i="1"/>
  <c r="W900" i="1"/>
  <c r="X900" i="1"/>
  <c r="Y900" i="1"/>
  <c r="Z900" i="1"/>
  <c r="AA900" i="1"/>
  <c r="P901" i="1"/>
  <c r="Q901" i="1"/>
  <c r="R901" i="1"/>
  <c r="S901" i="1"/>
  <c r="T901" i="1"/>
  <c r="U901" i="1"/>
  <c r="V901" i="1"/>
  <c r="W901" i="1"/>
  <c r="X901" i="1"/>
  <c r="Y901" i="1"/>
  <c r="Z901" i="1"/>
  <c r="AA901" i="1"/>
  <c r="P902" i="1"/>
  <c r="Q902" i="1"/>
  <c r="R902" i="1"/>
  <c r="S902" i="1"/>
  <c r="T902" i="1"/>
  <c r="U902" i="1"/>
  <c r="V902" i="1"/>
  <c r="W902" i="1"/>
  <c r="X902" i="1"/>
  <c r="Y902" i="1"/>
  <c r="Z902" i="1"/>
  <c r="AA902" i="1"/>
  <c r="P903" i="1"/>
  <c r="Q903" i="1"/>
  <c r="R903" i="1"/>
  <c r="S903" i="1"/>
  <c r="T903" i="1"/>
  <c r="U903" i="1"/>
  <c r="V903" i="1"/>
  <c r="W903" i="1"/>
  <c r="X903" i="1"/>
  <c r="Y903" i="1"/>
  <c r="Z903" i="1"/>
  <c r="AA903" i="1"/>
  <c r="P904" i="1"/>
  <c r="Q904" i="1"/>
  <c r="R904" i="1"/>
  <c r="S904" i="1"/>
  <c r="T904" i="1"/>
  <c r="U904" i="1"/>
  <c r="V904" i="1"/>
  <c r="W904" i="1"/>
  <c r="X904" i="1"/>
  <c r="Y904" i="1"/>
  <c r="Z904" i="1"/>
  <c r="AA904" i="1"/>
  <c r="P905" i="1"/>
  <c r="Q905" i="1"/>
  <c r="R905" i="1"/>
  <c r="S905" i="1"/>
  <c r="T905" i="1"/>
  <c r="U905" i="1"/>
  <c r="V905" i="1"/>
  <c r="W905" i="1"/>
  <c r="X905" i="1"/>
  <c r="Y905" i="1"/>
  <c r="Z905" i="1"/>
  <c r="AA905" i="1"/>
  <c r="P906" i="1"/>
  <c r="Q906" i="1"/>
  <c r="R906" i="1"/>
  <c r="S906" i="1"/>
  <c r="T906" i="1"/>
  <c r="U906" i="1"/>
  <c r="V906" i="1"/>
  <c r="W906" i="1"/>
  <c r="X906" i="1"/>
  <c r="Y906" i="1"/>
  <c r="Z906" i="1"/>
  <c r="AA906" i="1"/>
  <c r="P907" i="1"/>
  <c r="Q907" i="1"/>
  <c r="R907" i="1"/>
  <c r="S907" i="1"/>
  <c r="T907" i="1"/>
  <c r="U907" i="1"/>
  <c r="V907" i="1"/>
  <c r="W907" i="1"/>
  <c r="X907" i="1"/>
  <c r="Y907" i="1"/>
  <c r="Z907" i="1"/>
  <c r="AA907" i="1"/>
  <c r="P908" i="1"/>
  <c r="Q908" i="1"/>
  <c r="R908" i="1"/>
  <c r="S908" i="1"/>
  <c r="T908" i="1"/>
  <c r="U908" i="1"/>
  <c r="V908" i="1"/>
  <c r="W908" i="1"/>
  <c r="X908" i="1"/>
  <c r="Y908" i="1"/>
  <c r="Z908" i="1"/>
  <c r="AA908" i="1"/>
  <c r="P909" i="1"/>
  <c r="Q909" i="1"/>
  <c r="R909" i="1"/>
  <c r="S909" i="1"/>
  <c r="T909" i="1"/>
  <c r="U909" i="1"/>
  <c r="V909" i="1"/>
  <c r="W909" i="1"/>
  <c r="X909" i="1"/>
  <c r="Y909" i="1"/>
  <c r="Z909" i="1"/>
  <c r="AA909" i="1"/>
  <c r="P910" i="1"/>
  <c r="Q910" i="1"/>
  <c r="R910" i="1"/>
  <c r="S910" i="1"/>
  <c r="T910" i="1"/>
  <c r="U910" i="1"/>
  <c r="V910" i="1"/>
  <c r="W910" i="1"/>
  <c r="X910" i="1"/>
  <c r="Y910" i="1"/>
  <c r="Z910" i="1"/>
  <c r="AA910" i="1"/>
  <c r="P911" i="1"/>
  <c r="Q911" i="1"/>
  <c r="R911" i="1"/>
  <c r="S911" i="1"/>
  <c r="T911" i="1"/>
  <c r="U911" i="1"/>
  <c r="V911" i="1"/>
  <c r="W911" i="1"/>
  <c r="X911" i="1"/>
  <c r="Y911" i="1"/>
  <c r="Z911" i="1"/>
  <c r="AA911" i="1"/>
  <c r="P912" i="1"/>
  <c r="Q912" i="1"/>
  <c r="R912" i="1"/>
  <c r="S912" i="1"/>
  <c r="T912" i="1"/>
  <c r="U912" i="1"/>
  <c r="V912" i="1"/>
  <c r="W912" i="1"/>
  <c r="X912" i="1"/>
  <c r="Y912" i="1"/>
  <c r="Z912" i="1"/>
  <c r="AA912" i="1"/>
  <c r="P913" i="1"/>
  <c r="Q913" i="1"/>
  <c r="R913" i="1"/>
  <c r="S913" i="1"/>
  <c r="T913" i="1"/>
  <c r="U913" i="1"/>
  <c r="V913" i="1"/>
  <c r="W913" i="1"/>
  <c r="X913" i="1"/>
  <c r="Y913" i="1"/>
  <c r="Z913" i="1"/>
  <c r="AA913" i="1"/>
  <c r="P914" i="1"/>
  <c r="Q914" i="1"/>
  <c r="R914" i="1"/>
  <c r="S914" i="1"/>
  <c r="T914" i="1"/>
  <c r="U914" i="1"/>
  <c r="V914" i="1"/>
  <c r="W914" i="1"/>
  <c r="X914" i="1"/>
  <c r="Y914" i="1"/>
  <c r="Z914" i="1"/>
  <c r="AA914" i="1"/>
  <c r="P915" i="1"/>
  <c r="Q915" i="1"/>
  <c r="R915" i="1"/>
  <c r="S915" i="1"/>
  <c r="T915" i="1"/>
  <c r="U915" i="1"/>
  <c r="V915" i="1"/>
  <c r="W915" i="1"/>
  <c r="X915" i="1"/>
  <c r="Y915" i="1"/>
  <c r="Z915" i="1"/>
  <c r="AA915" i="1"/>
  <c r="P916" i="1"/>
  <c r="Q916" i="1"/>
  <c r="R916" i="1"/>
  <c r="S916" i="1"/>
  <c r="T916" i="1"/>
  <c r="U916" i="1"/>
  <c r="V916" i="1"/>
  <c r="W916" i="1"/>
  <c r="X916" i="1"/>
  <c r="Y916" i="1"/>
  <c r="Z916" i="1"/>
  <c r="AA916" i="1"/>
  <c r="P917" i="1"/>
  <c r="Q917" i="1"/>
  <c r="R917" i="1"/>
  <c r="S917" i="1"/>
  <c r="T917" i="1"/>
  <c r="U917" i="1"/>
  <c r="V917" i="1"/>
  <c r="W917" i="1"/>
  <c r="X917" i="1"/>
  <c r="Y917" i="1"/>
  <c r="Z917" i="1"/>
  <c r="AA917" i="1"/>
  <c r="P918" i="1"/>
  <c r="Q918" i="1"/>
  <c r="R918" i="1"/>
  <c r="S918" i="1"/>
  <c r="T918" i="1"/>
  <c r="U918" i="1"/>
  <c r="V918" i="1"/>
  <c r="W918" i="1"/>
  <c r="X918" i="1"/>
  <c r="Y918" i="1"/>
  <c r="Z918" i="1"/>
  <c r="AA918" i="1"/>
  <c r="P919" i="1"/>
  <c r="Q919" i="1"/>
  <c r="R919" i="1"/>
  <c r="S919" i="1"/>
  <c r="T919" i="1"/>
  <c r="U919" i="1"/>
  <c r="V919" i="1"/>
  <c r="W919" i="1"/>
  <c r="X919" i="1"/>
  <c r="Y919" i="1"/>
  <c r="Z919" i="1"/>
  <c r="AA919" i="1"/>
  <c r="P920" i="1"/>
  <c r="Q920" i="1"/>
  <c r="R920" i="1"/>
  <c r="S920" i="1"/>
  <c r="T920" i="1"/>
  <c r="U920" i="1"/>
  <c r="V920" i="1"/>
  <c r="W920" i="1"/>
  <c r="X920" i="1"/>
  <c r="Y920" i="1"/>
  <c r="Z920" i="1"/>
  <c r="AA920" i="1"/>
  <c r="P921" i="1"/>
  <c r="Q921" i="1"/>
  <c r="R921" i="1"/>
  <c r="S921" i="1"/>
  <c r="T921" i="1"/>
  <c r="U921" i="1"/>
  <c r="V921" i="1"/>
  <c r="W921" i="1"/>
  <c r="X921" i="1"/>
  <c r="Y921" i="1"/>
  <c r="Z921" i="1"/>
  <c r="AA921" i="1"/>
  <c r="P922" i="1"/>
  <c r="Q922" i="1"/>
  <c r="R922" i="1"/>
  <c r="S922" i="1"/>
  <c r="T922" i="1"/>
  <c r="U922" i="1"/>
  <c r="V922" i="1"/>
  <c r="W922" i="1"/>
  <c r="X922" i="1"/>
  <c r="Y922" i="1"/>
  <c r="Z922" i="1"/>
  <c r="AA922" i="1"/>
  <c r="P923" i="1"/>
  <c r="Q923" i="1"/>
  <c r="R923" i="1"/>
  <c r="S923" i="1"/>
  <c r="T923" i="1"/>
  <c r="U923" i="1"/>
  <c r="V923" i="1"/>
  <c r="W923" i="1"/>
  <c r="X923" i="1"/>
  <c r="Y923" i="1"/>
  <c r="Z923" i="1"/>
  <c r="AA923" i="1"/>
  <c r="P924" i="1"/>
  <c r="Q924" i="1"/>
  <c r="R924" i="1"/>
  <c r="S924" i="1"/>
  <c r="T924" i="1"/>
  <c r="U924" i="1"/>
  <c r="V924" i="1"/>
  <c r="W924" i="1"/>
  <c r="X924" i="1"/>
  <c r="Y924" i="1"/>
  <c r="Z924" i="1"/>
  <c r="AA924" i="1"/>
  <c r="P925" i="1"/>
  <c r="Q925" i="1"/>
  <c r="R925" i="1"/>
  <c r="S925" i="1"/>
  <c r="T925" i="1"/>
  <c r="U925" i="1"/>
  <c r="V925" i="1"/>
  <c r="W925" i="1"/>
  <c r="X925" i="1"/>
  <c r="Y925" i="1"/>
  <c r="Z925" i="1"/>
  <c r="AA925" i="1"/>
  <c r="P926" i="1"/>
  <c r="Q926" i="1"/>
  <c r="R926" i="1"/>
  <c r="S926" i="1"/>
  <c r="T926" i="1"/>
  <c r="U926" i="1"/>
  <c r="V926" i="1"/>
  <c r="W926" i="1"/>
  <c r="X926" i="1"/>
  <c r="Y926" i="1"/>
  <c r="Z926" i="1"/>
  <c r="AA926" i="1"/>
  <c r="P927" i="1"/>
  <c r="Q927" i="1"/>
  <c r="R927" i="1"/>
  <c r="S927" i="1"/>
  <c r="T927" i="1"/>
  <c r="U927" i="1"/>
  <c r="V927" i="1"/>
  <c r="W927" i="1"/>
  <c r="X927" i="1"/>
  <c r="Y927" i="1"/>
  <c r="Z927" i="1"/>
  <c r="AA927" i="1"/>
  <c r="P928" i="1"/>
  <c r="Q928" i="1"/>
  <c r="R928" i="1"/>
  <c r="S928" i="1"/>
  <c r="T928" i="1"/>
  <c r="U928" i="1"/>
  <c r="V928" i="1"/>
  <c r="W928" i="1"/>
  <c r="X928" i="1"/>
  <c r="Y928" i="1"/>
  <c r="Z928" i="1"/>
  <c r="AA928" i="1"/>
  <c r="P929" i="1"/>
  <c r="Q929" i="1"/>
  <c r="R929" i="1"/>
  <c r="S929" i="1"/>
  <c r="T929" i="1"/>
  <c r="U929" i="1"/>
  <c r="V929" i="1"/>
  <c r="W929" i="1"/>
  <c r="X929" i="1"/>
  <c r="Y929" i="1"/>
  <c r="Z929" i="1"/>
  <c r="AA929" i="1"/>
  <c r="P930" i="1"/>
  <c r="Q930" i="1"/>
  <c r="R930" i="1"/>
  <c r="S930" i="1"/>
  <c r="T930" i="1"/>
  <c r="U930" i="1"/>
  <c r="V930" i="1"/>
  <c r="W930" i="1"/>
  <c r="X930" i="1"/>
  <c r="Y930" i="1"/>
  <c r="Z930" i="1"/>
  <c r="AA930" i="1"/>
  <c r="P931" i="1"/>
  <c r="Q931" i="1"/>
  <c r="R931" i="1"/>
  <c r="S931" i="1"/>
  <c r="T931" i="1"/>
  <c r="U931" i="1"/>
  <c r="V931" i="1"/>
  <c r="W931" i="1"/>
  <c r="X931" i="1"/>
  <c r="Y931" i="1"/>
  <c r="Z931" i="1"/>
  <c r="AA931" i="1"/>
  <c r="P932" i="1"/>
  <c r="Q932" i="1"/>
  <c r="R932" i="1"/>
  <c r="S932" i="1"/>
  <c r="T932" i="1"/>
  <c r="U932" i="1"/>
  <c r="V932" i="1"/>
  <c r="W932" i="1"/>
  <c r="X932" i="1"/>
  <c r="Y932" i="1"/>
  <c r="Z932" i="1"/>
  <c r="AA932" i="1"/>
  <c r="P933" i="1"/>
  <c r="Q933" i="1"/>
  <c r="R933" i="1"/>
  <c r="S933" i="1"/>
  <c r="T933" i="1"/>
  <c r="U933" i="1"/>
  <c r="V933" i="1"/>
  <c r="W933" i="1"/>
  <c r="X933" i="1"/>
  <c r="Y933" i="1"/>
  <c r="Z933" i="1"/>
  <c r="AA933" i="1"/>
  <c r="P934" i="1"/>
  <c r="Q934" i="1"/>
  <c r="R934" i="1"/>
  <c r="S934" i="1"/>
  <c r="T934" i="1"/>
  <c r="U934" i="1"/>
  <c r="V934" i="1"/>
  <c r="W934" i="1"/>
  <c r="X934" i="1"/>
  <c r="Y934" i="1"/>
  <c r="Z934" i="1"/>
  <c r="AA934" i="1"/>
  <c r="P935" i="1"/>
  <c r="Q935" i="1"/>
  <c r="R935" i="1"/>
  <c r="S935" i="1"/>
  <c r="T935" i="1"/>
  <c r="U935" i="1"/>
  <c r="V935" i="1"/>
  <c r="W935" i="1"/>
  <c r="X935" i="1"/>
  <c r="Y935" i="1"/>
  <c r="Z935" i="1"/>
  <c r="AA935" i="1"/>
  <c r="P936" i="1"/>
  <c r="Q936" i="1"/>
  <c r="R936" i="1"/>
  <c r="S936" i="1"/>
  <c r="T936" i="1"/>
  <c r="U936" i="1"/>
  <c r="V936" i="1"/>
  <c r="W936" i="1"/>
  <c r="X936" i="1"/>
  <c r="Y936" i="1"/>
  <c r="Z936" i="1"/>
  <c r="AA936" i="1"/>
  <c r="P937" i="1"/>
  <c r="Q937" i="1"/>
  <c r="R937" i="1"/>
  <c r="S937" i="1"/>
  <c r="T937" i="1"/>
  <c r="U937" i="1"/>
  <c r="V937" i="1"/>
  <c r="W937" i="1"/>
  <c r="X937" i="1"/>
  <c r="Y937" i="1"/>
  <c r="Z937" i="1"/>
  <c r="AA937" i="1"/>
  <c r="P938" i="1"/>
  <c r="Q938" i="1"/>
  <c r="R938" i="1"/>
  <c r="S938" i="1"/>
  <c r="T938" i="1"/>
  <c r="U938" i="1"/>
  <c r="V938" i="1"/>
  <c r="W938" i="1"/>
  <c r="X938" i="1"/>
  <c r="Y938" i="1"/>
  <c r="Z938" i="1"/>
  <c r="AA938" i="1"/>
  <c r="P939" i="1"/>
  <c r="Q939" i="1"/>
  <c r="R939" i="1"/>
  <c r="S939" i="1"/>
  <c r="T939" i="1"/>
  <c r="U939" i="1"/>
  <c r="V939" i="1"/>
  <c r="W939" i="1"/>
  <c r="X939" i="1"/>
  <c r="Y939" i="1"/>
  <c r="Z939" i="1"/>
  <c r="AA939" i="1"/>
  <c r="P940" i="1"/>
  <c r="Q940" i="1"/>
  <c r="R940" i="1"/>
  <c r="S940" i="1"/>
  <c r="T940" i="1"/>
  <c r="U940" i="1"/>
  <c r="V940" i="1"/>
  <c r="W940" i="1"/>
  <c r="X940" i="1"/>
  <c r="Y940" i="1"/>
  <c r="Z940" i="1"/>
  <c r="AA940" i="1"/>
  <c r="P941" i="1"/>
  <c r="Q941" i="1"/>
  <c r="R941" i="1"/>
  <c r="S941" i="1"/>
  <c r="T941" i="1"/>
  <c r="U941" i="1"/>
  <c r="V941" i="1"/>
  <c r="W941" i="1"/>
  <c r="X941" i="1"/>
  <c r="Y941" i="1"/>
  <c r="Z941" i="1"/>
  <c r="AA941" i="1"/>
  <c r="P942" i="1"/>
  <c r="Q942" i="1"/>
  <c r="R942" i="1"/>
  <c r="S942" i="1"/>
  <c r="T942" i="1"/>
  <c r="U942" i="1"/>
  <c r="V942" i="1"/>
  <c r="W942" i="1"/>
  <c r="X942" i="1"/>
  <c r="Y942" i="1"/>
  <c r="Z942" i="1"/>
  <c r="AA942" i="1"/>
  <c r="P943" i="1"/>
  <c r="Q943" i="1"/>
  <c r="R943" i="1"/>
  <c r="S943" i="1"/>
  <c r="T943" i="1"/>
  <c r="U943" i="1"/>
  <c r="V943" i="1"/>
  <c r="W943" i="1"/>
  <c r="X943" i="1"/>
  <c r="Y943" i="1"/>
  <c r="Z943" i="1"/>
  <c r="AA943" i="1"/>
  <c r="P944" i="1"/>
  <c r="Q944" i="1"/>
  <c r="R944" i="1"/>
  <c r="S944" i="1"/>
  <c r="T944" i="1"/>
  <c r="U944" i="1"/>
  <c r="V944" i="1"/>
  <c r="W944" i="1"/>
  <c r="X944" i="1"/>
  <c r="Y944" i="1"/>
  <c r="Z944" i="1"/>
  <c r="AA944" i="1"/>
  <c r="P945" i="1"/>
  <c r="Q945" i="1"/>
  <c r="R945" i="1"/>
  <c r="S945" i="1"/>
  <c r="T945" i="1"/>
  <c r="U945" i="1"/>
  <c r="V945" i="1"/>
  <c r="W945" i="1"/>
  <c r="X945" i="1"/>
  <c r="Y945" i="1"/>
  <c r="Z945" i="1"/>
  <c r="AA945" i="1"/>
  <c r="P946" i="1"/>
  <c r="Q946" i="1"/>
  <c r="R946" i="1"/>
  <c r="S946" i="1"/>
  <c r="T946" i="1"/>
  <c r="U946" i="1"/>
  <c r="V946" i="1"/>
  <c r="W946" i="1"/>
  <c r="X946" i="1"/>
  <c r="Y946" i="1"/>
  <c r="Z946" i="1"/>
  <c r="AA946" i="1"/>
  <c r="P947" i="1"/>
  <c r="Q947" i="1"/>
  <c r="R947" i="1"/>
  <c r="S947" i="1"/>
  <c r="T947" i="1"/>
  <c r="U947" i="1"/>
  <c r="V947" i="1"/>
  <c r="W947" i="1"/>
  <c r="X947" i="1"/>
  <c r="Y947" i="1"/>
  <c r="Z947" i="1"/>
  <c r="AA947" i="1"/>
  <c r="P948" i="1"/>
  <c r="Q948" i="1"/>
  <c r="R948" i="1"/>
  <c r="S948" i="1"/>
  <c r="T948" i="1"/>
  <c r="U948" i="1"/>
  <c r="V948" i="1"/>
  <c r="W948" i="1"/>
  <c r="X948" i="1"/>
  <c r="Y948" i="1"/>
  <c r="Z948" i="1"/>
  <c r="AA948" i="1"/>
  <c r="P949" i="1"/>
  <c r="Q949" i="1"/>
  <c r="R949" i="1"/>
  <c r="S949" i="1"/>
  <c r="T949" i="1"/>
  <c r="U949" i="1"/>
  <c r="V949" i="1"/>
  <c r="W949" i="1"/>
  <c r="X949" i="1"/>
  <c r="Y949" i="1"/>
  <c r="Z949" i="1"/>
  <c r="AA949" i="1"/>
  <c r="P950" i="1"/>
  <c r="Q950" i="1"/>
  <c r="R950" i="1"/>
  <c r="S950" i="1"/>
  <c r="T950" i="1"/>
  <c r="U950" i="1"/>
  <c r="V950" i="1"/>
  <c r="W950" i="1"/>
  <c r="X950" i="1"/>
  <c r="Y950" i="1"/>
  <c r="Z950" i="1"/>
  <c r="AA950" i="1"/>
  <c r="P951" i="1"/>
  <c r="Q951" i="1"/>
  <c r="R951" i="1"/>
  <c r="S951" i="1"/>
  <c r="T951" i="1"/>
  <c r="U951" i="1"/>
  <c r="V951" i="1"/>
  <c r="W951" i="1"/>
  <c r="X951" i="1"/>
  <c r="Y951" i="1"/>
  <c r="Z951" i="1"/>
  <c r="AA951" i="1"/>
  <c r="P952" i="1"/>
  <c r="Q952" i="1"/>
  <c r="R952" i="1"/>
  <c r="S952" i="1"/>
  <c r="T952" i="1"/>
  <c r="U952" i="1"/>
  <c r="V952" i="1"/>
  <c r="W952" i="1"/>
  <c r="X952" i="1"/>
  <c r="Y952" i="1"/>
  <c r="Z952" i="1"/>
  <c r="AA952" i="1"/>
  <c r="P953" i="1"/>
  <c r="Q953" i="1"/>
  <c r="R953" i="1"/>
  <c r="S953" i="1"/>
  <c r="T953" i="1"/>
  <c r="U953" i="1"/>
  <c r="V953" i="1"/>
  <c r="W953" i="1"/>
  <c r="X953" i="1"/>
  <c r="Y953" i="1"/>
  <c r="Z953" i="1"/>
  <c r="AA953" i="1"/>
  <c r="P954" i="1"/>
  <c r="Q954" i="1"/>
  <c r="R954" i="1"/>
  <c r="S954" i="1"/>
  <c r="T954" i="1"/>
  <c r="U954" i="1"/>
  <c r="V954" i="1"/>
  <c r="W954" i="1"/>
  <c r="X954" i="1"/>
  <c r="Y954" i="1"/>
  <c r="Z954" i="1"/>
  <c r="AA954" i="1"/>
  <c r="P955" i="1"/>
  <c r="Q955" i="1"/>
  <c r="R955" i="1"/>
  <c r="S955" i="1"/>
  <c r="T955" i="1"/>
  <c r="U955" i="1"/>
  <c r="V955" i="1"/>
  <c r="W955" i="1"/>
  <c r="X955" i="1"/>
  <c r="Y955" i="1"/>
  <c r="Z955" i="1"/>
  <c r="AA955" i="1"/>
  <c r="P956" i="1"/>
  <c r="Q956" i="1"/>
  <c r="R956" i="1"/>
  <c r="S956" i="1"/>
  <c r="T956" i="1"/>
  <c r="U956" i="1"/>
  <c r="V956" i="1"/>
  <c r="W956" i="1"/>
  <c r="X956" i="1"/>
  <c r="Y956" i="1"/>
  <c r="Z956" i="1"/>
  <c r="AA956" i="1"/>
  <c r="P957" i="1"/>
  <c r="Q957" i="1"/>
  <c r="R957" i="1"/>
  <c r="S957" i="1"/>
  <c r="T957" i="1"/>
  <c r="U957" i="1"/>
  <c r="V957" i="1"/>
  <c r="W957" i="1"/>
  <c r="X957" i="1"/>
  <c r="Y957" i="1"/>
  <c r="Z957" i="1"/>
  <c r="AA957" i="1"/>
  <c r="P958" i="1"/>
  <c r="Q958" i="1"/>
  <c r="R958" i="1"/>
  <c r="S958" i="1"/>
  <c r="T958" i="1"/>
  <c r="U958" i="1"/>
  <c r="V958" i="1"/>
  <c r="W958" i="1"/>
  <c r="X958" i="1"/>
  <c r="Y958" i="1"/>
  <c r="Z958" i="1"/>
  <c r="AA958" i="1"/>
  <c r="P959" i="1"/>
  <c r="Q959" i="1"/>
  <c r="R959" i="1"/>
  <c r="S959" i="1"/>
  <c r="T959" i="1"/>
  <c r="U959" i="1"/>
  <c r="V959" i="1"/>
  <c r="W959" i="1"/>
  <c r="X959" i="1"/>
  <c r="Y959" i="1"/>
  <c r="Z959" i="1"/>
  <c r="AA959" i="1"/>
  <c r="P960" i="1"/>
  <c r="Q960" i="1"/>
  <c r="R960" i="1"/>
  <c r="S960" i="1"/>
  <c r="T960" i="1"/>
  <c r="U960" i="1"/>
  <c r="V960" i="1"/>
  <c r="W960" i="1"/>
  <c r="X960" i="1"/>
  <c r="Y960" i="1"/>
  <c r="Z960" i="1"/>
  <c r="AA960" i="1"/>
  <c r="P961" i="1"/>
  <c r="Q961" i="1"/>
  <c r="R961" i="1"/>
  <c r="S961" i="1"/>
  <c r="T961" i="1"/>
  <c r="U961" i="1"/>
  <c r="V961" i="1"/>
  <c r="W961" i="1"/>
  <c r="X961" i="1"/>
  <c r="Y961" i="1"/>
  <c r="Z961" i="1"/>
  <c r="AA961" i="1"/>
  <c r="P962" i="1"/>
  <c r="Q962" i="1"/>
  <c r="R962" i="1"/>
  <c r="S962" i="1"/>
  <c r="T962" i="1"/>
  <c r="U962" i="1"/>
  <c r="V962" i="1"/>
  <c r="W962" i="1"/>
  <c r="X962" i="1"/>
  <c r="Y962" i="1"/>
  <c r="Z962" i="1"/>
  <c r="AA962" i="1"/>
  <c r="P963" i="1"/>
  <c r="Q963" i="1"/>
  <c r="R963" i="1"/>
  <c r="S963" i="1"/>
  <c r="T963" i="1"/>
  <c r="U963" i="1"/>
  <c r="V963" i="1"/>
  <c r="W963" i="1"/>
  <c r="X963" i="1"/>
  <c r="Y963" i="1"/>
  <c r="Z963" i="1"/>
  <c r="AA963" i="1"/>
  <c r="P964" i="1"/>
  <c r="Q964" i="1"/>
  <c r="R964" i="1"/>
  <c r="S964" i="1"/>
  <c r="T964" i="1"/>
  <c r="U964" i="1"/>
  <c r="V964" i="1"/>
  <c r="W964" i="1"/>
  <c r="X964" i="1"/>
  <c r="Y964" i="1"/>
  <c r="Z964" i="1"/>
  <c r="AA964" i="1"/>
  <c r="P965" i="1"/>
  <c r="Q965" i="1"/>
  <c r="R965" i="1"/>
  <c r="S965" i="1"/>
  <c r="T965" i="1"/>
  <c r="U965" i="1"/>
  <c r="V965" i="1"/>
  <c r="W965" i="1"/>
  <c r="X965" i="1"/>
  <c r="Y965" i="1"/>
  <c r="Z965" i="1"/>
  <c r="AA965" i="1"/>
  <c r="P966" i="1"/>
  <c r="Q966" i="1"/>
  <c r="R966" i="1"/>
  <c r="S966" i="1"/>
  <c r="T966" i="1"/>
  <c r="U966" i="1"/>
  <c r="V966" i="1"/>
  <c r="W966" i="1"/>
  <c r="X966" i="1"/>
  <c r="Y966" i="1"/>
  <c r="Z966" i="1"/>
  <c r="AA966" i="1"/>
  <c r="P967" i="1"/>
  <c r="Q967" i="1"/>
  <c r="R967" i="1"/>
  <c r="S967" i="1"/>
  <c r="T967" i="1"/>
  <c r="U967" i="1"/>
  <c r="V967" i="1"/>
  <c r="W967" i="1"/>
  <c r="X967" i="1"/>
  <c r="Y967" i="1"/>
  <c r="Z967" i="1"/>
  <c r="AA967" i="1"/>
  <c r="P968" i="1"/>
  <c r="Q968" i="1"/>
  <c r="R968" i="1"/>
  <c r="S968" i="1"/>
  <c r="T968" i="1"/>
  <c r="U968" i="1"/>
  <c r="V968" i="1"/>
  <c r="W968" i="1"/>
  <c r="X968" i="1"/>
  <c r="Y968" i="1"/>
  <c r="Z968" i="1"/>
  <c r="AA968" i="1"/>
  <c r="P969" i="1"/>
  <c r="Q969" i="1"/>
  <c r="R969" i="1"/>
  <c r="S969" i="1"/>
  <c r="T969" i="1"/>
  <c r="U969" i="1"/>
  <c r="V969" i="1"/>
  <c r="W969" i="1"/>
  <c r="X969" i="1"/>
  <c r="Y969" i="1"/>
  <c r="Z969" i="1"/>
  <c r="AA969" i="1"/>
  <c r="P970" i="1"/>
  <c r="Q970" i="1"/>
  <c r="R970" i="1"/>
  <c r="S970" i="1"/>
  <c r="T970" i="1"/>
  <c r="U970" i="1"/>
  <c r="V970" i="1"/>
  <c r="W970" i="1"/>
  <c r="X970" i="1"/>
  <c r="Y970" i="1"/>
  <c r="Z970" i="1"/>
  <c r="AA970" i="1"/>
  <c r="P971" i="1"/>
  <c r="Q971" i="1"/>
  <c r="R971" i="1"/>
  <c r="S971" i="1"/>
  <c r="T971" i="1"/>
  <c r="U971" i="1"/>
  <c r="V971" i="1"/>
  <c r="W971" i="1"/>
  <c r="X971" i="1"/>
  <c r="Y971" i="1"/>
  <c r="Z971" i="1"/>
  <c r="AA971" i="1"/>
  <c r="P972" i="1"/>
  <c r="Q972" i="1"/>
  <c r="R972" i="1"/>
  <c r="S972" i="1"/>
  <c r="T972" i="1"/>
  <c r="U972" i="1"/>
  <c r="V972" i="1"/>
  <c r="W972" i="1"/>
  <c r="X972" i="1"/>
  <c r="Y972" i="1"/>
  <c r="Z972" i="1"/>
  <c r="AA972" i="1"/>
  <c r="P973" i="1"/>
  <c r="Q973" i="1"/>
  <c r="R973" i="1"/>
  <c r="S973" i="1"/>
  <c r="T973" i="1"/>
  <c r="U973" i="1"/>
  <c r="V973" i="1"/>
  <c r="W973" i="1"/>
  <c r="X973" i="1"/>
  <c r="Y973" i="1"/>
  <c r="Z973" i="1"/>
  <c r="AA973" i="1"/>
  <c r="P974" i="1"/>
  <c r="Q974" i="1"/>
  <c r="R974" i="1"/>
  <c r="S974" i="1"/>
  <c r="T974" i="1"/>
  <c r="U974" i="1"/>
  <c r="V974" i="1"/>
  <c r="W974" i="1"/>
  <c r="X974" i="1"/>
  <c r="Y974" i="1"/>
  <c r="Z974" i="1"/>
  <c r="AA974" i="1"/>
  <c r="P975" i="1"/>
  <c r="Q975" i="1"/>
  <c r="R975" i="1"/>
  <c r="S975" i="1"/>
  <c r="T975" i="1"/>
  <c r="U975" i="1"/>
  <c r="V975" i="1"/>
  <c r="W975" i="1"/>
  <c r="X975" i="1"/>
  <c r="Y975" i="1"/>
  <c r="Z975" i="1"/>
  <c r="AA975" i="1"/>
  <c r="P976" i="1"/>
  <c r="Q976" i="1"/>
  <c r="R976" i="1"/>
  <c r="S976" i="1"/>
  <c r="T976" i="1"/>
  <c r="U976" i="1"/>
  <c r="V976" i="1"/>
  <c r="W976" i="1"/>
  <c r="X976" i="1"/>
  <c r="Y976" i="1"/>
  <c r="Z976" i="1"/>
  <c r="AA976" i="1"/>
  <c r="P977" i="1"/>
  <c r="Q977" i="1"/>
  <c r="R977" i="1"/>
  <c r="S977" i="1"/>
  <c r="T977" i="1"/>
  <c r="U977" i="1"/>
  <c r="V977" i="1"/>
  <c r="W977" i="1"/>
  <c r="X977" i="1"/>
  <c r="Y977" i="1"/>
  <c r="Z977" i="1"/>
  <c r="AA977" i="1"/>
  <c r="P978" i="1"/>
  <c r="Q978" i="1"/>
  <c r="R978" i="1"/>
  <c r="S978" i="1"/>
  <c r="T978" i="1"/>
  <c r="U978" i="1"/>
  <c r="V978" i="1"/>
  <c r="W978" i="1"/>
  <c r="X978" i="1"/>
  <c r="Y978" i="1"/>
  <c r="Z978" i="1"/>
  <c r="AA978" i="1"/>
  <c r="P979" i="1"/>
  <c r="Q979" i="1"/>
  <c r="R979" i="1"/>
  <c r="S979" i="1"/>
  <c r="T979" i="1"/>
  <c r="U979" i="1"/>
  <c r="V979" i="1"/>
  <c r="W979" i="1"/>
  <c r="X979" i="1"/>
  <c r="Y979" i="1"/>
  <c r="Z979" i="1"/>
  <c r="AA979" i="1"/>
  <c r="P980" i="1"/>
  <c r="Q980" i="1"/>
  <c r="R980" i="1"/>
  <c r="S980" i="1"/>
  <c r="T980" i="1"/>
  <c r="U980" i="1"/>
  <c r="V980" i="1"/>
  <c r="W980" i="1"/>
  <c r="X980" i="1"/>
  <c r="Y980" i="1"/>
  <c r="Z980" i="1"/>
  <c r="AA980" i="1"/>
  <c r="P981" i="1"/>
  <c r="Q981" i="1"/>
  <c r="R981" i="1"/>
  <c r="S981" i="1"/>
  <c r="T981" i="1"/>
  <c r="U981" i="1"/>
  <c r="V981" i="1"/>
  <c r="W981" i="1"/>
  <c r="X981" i="1"/>
  <c r="Y981" i="1"/>
  <c r="Z981" i="1"/>
  <c r="AA981" i="1"/>
  <c r="P982" i="1"/>
  <c r="Q982" i="1"/>
  <c r="R982" i="1"/>
  <c r="S982" i="1"/>
  <c r="T982" i="1"/>
  <c r="U982" i="1"/>
  <c r="V982" i="1"/>
  <c r="W982" i="1"/>
  <c r="X982" i="1"/>
  <c r="Y982" i="1"/>
  <c r="Z982" i="1"/>
  <c r="AA982" i="1"/>
  <c r="P983" i="1"/>
  <c r="Q983" i="1"/>
  <c r="R983" i="1"/>
  <c r="S983" i="1"/>
  <c r="T983" i="1"/>
  <c r="U983" i="1"/>
  <c r="V983" i="1"/>
  <c r="W983" i="1"/>
  <c r="X983" i="1"/>
  <c r="Y983" i="1"/>
  <c r="Z983" i="1"/>
  <c r="AA983" i="1"/>
  <c r="P984" i="1"/>
  <c r="Q984" i="1"/>
  <c r="R984" i="1"/>
  <c r="S984" i="1"/>
  <c r="T984" i="1"/>
  <c r="U984" i="1"/>
  <c r="V984" i="1"/>
  <c r="W984" i="1"/>
  <c r="X984" i="1"/>
  <c r="Y984" i="1"/>
  <c r="Z984" i="1"/>
  <c r="AA984" i="1"/>
  <c r="P985" i="1"/>
  <c r="Q985" i="1"/>
  <c r="R985" i="1"/>
  <c r="S985" i="1"/>
  <c r="T985" i="1"/>
  <c r="U985" i="1"/>
  <c r="V985" i="1"/>
  <c r="W985" i="1"/>
  <c r="X985" i="1"/>
  <c r="Y985" i="1"/>
  <c r="Z985" i="1"/>
  <c r="AA985" i="1"/>
  <c r="P986" i="1"/>
  <c r="Q986" i="1"/>
  <c r="R986" i="1"/>
  <c r="S986" i="1"/>
  <c r="T986" i="1"/>
  <c r="U986" i="1"/>
  <c r="V986" i="1"/>
  <c r="W986" i="1"/>
  <c r="X986" i="1"/>
  <c r="Y986" i="1"/>
  <c r="Z986" i="1"/>
  <c r="AA986" i="1"/>
  <c r="P987" i="1"/>
  <c r="Q987" i="1"/>
  <c r="R987" i="1"/>
  <c r="S987" i="1"/>
  <c r="T987" i="1"/>
  <c r="U987" i="1"/>
  <c r="V987" i="1"/>
  <c r="W987" i="1"/>
  <c r="X987" i="1"/>
  <c r="Y987" i="1"/>
  <c r="Z987" i="1"/>
  <c r="AA987" i="1"/>
  <c r="P988" i="1"/>
  <c r="Q988" i="1"/>
  <c r="R988" i="1"/>
  <c r="S988" i="1"/>
  <c r="T988" i="1"/>
  <c r="U988" i="1"/>
  <c r="V988" i="1"/>
  <c r="W988" i="1"/>
  <c r="X988" i="1"/>
  <c r="Y988" i="1"/>
  <c r="Z988" i="1"/>
  <c r="AA988" i="1"/>
  <c r="P989" i="1"/>
  <c r="Q989" i="1"/>
  <c r="R989" i="1"/>
  <c r="S989" i="1"/>
  <c r="T989" i="1"/>
  <c r="U989" i="1"/>
  <c r="V989" i="1"/>
  <c r="W989" i="1"/>
  <c r="X989" i="1"/>
  <c r="Y989" i="1"/>
  <c r="Z989" i="1"/>
  <c r="AA989" i="1"/>
  <c r="P990" i="1"/>
  <c r="Q990" i="1"/>
  <c r="R990" i="1"/>
  <c r="S990" i="1"/>
  <c r="T990" i="1"/>
  <c r="U990" i="1"/>
  <c r="V990" i="1"/>
  <c r="W990" i="1"/>
  <c r="X990" i="1"/>
  <c r="Y990" i="1"/>
  <c r="Z990" i="1"/>
  <c r="AA990" i="1"/>
  <c r="P991" i="1"/>
  <c r="Q991" i="1"/>
  <c r="R991" i="1"/>
  <c r="S991" i="1"/>
  <c r="T991" i="1"/>
  <c r="U991" i="1"/>
  <c r="V991" i="1"/>
  <c r="W991" i="1"/>
  <c r="X991" i="1"/>
  <c r="Y991" i="1"/>
  <c r="Z991" i="1"/>
  <c r="AA991" i="1"/>
  <c r="P992" i="1"/>
  <c r="Q992" i="1"/>
  <c r="R992" i="1"/>
  <c r="S992" i="1"/>
  <c r="T992" i="1"/>
  <c r="U992" i="1"/>
  <c r="V992" i="1"/>
  <c r="W992" i="1"/>
  <c r="X992" i="1"/>
  <c r="Y992" i="1"/>
  <c r="Z992" i="1"/>
  <c r="AA992" i="1"/>
  <c r="P993" i="1"/>
  <c r="Q993" i="1"/>
  <c r="R993" i="1"/>
  <c r="S993" i="1"/>
  <c r="T993" i="1"/>
  <c r="U993" i="1"/>
  <c r="V993" i="1"/>
  <c r="W993" i="1"/>
  <c r="X993" i="1"/>
  <c r="Y993" i="1"/>
  <c r="Z993" i="1"/>
  <c r="AA993" i="1"/>
  <c r="P994" i="1"/>
  <c r="Q994" i="1"/>
  <c r="R994" i="1"/>
  <c r="S994" i="1"/>
  <c r="T994" i="1"/>
  <c r="U994" i="1"/>
  <c r="V994" i="1"/>
  <c r="W994" i="1"/>
  <c r="X994" i="1"/>
  <c r="Y994" i="1"/>
  <c r="Z994" i="1"/>
  <c r="AA994" i="1"/>
  <c r="P995" i="1"/>
  <c r="Q995" i="1"/>
  <c r="R995" i="1"/>
  <c r="S995" i="1"/>
  <c r="T995" i="1"/>
  <c r="U995" i="1"/>
  <c r="V995" i="1"/>
  <c r="W995" i="1"/>
  <c r="X995" i="1"/>
  <c r="Y995" i="1"/>
  <c r="Z995" i="1"/>
  <c r="AA995" i="1"/>
  <c r="P996" i="1"/>
  <c r="Q996" i="1"/>
  <c r="R996" i="1"/>
  <c r="S996" i="1"/>
  <c r="T996" i="1"/>
  <c r="U996" i="1"/>
  <c r="V996" i="1"/>
  <c r="W996" i="1"/>
  <c r="X996" i="1"/>
  <c r="Y996" i="1"/>
  <c r="Z996" i="1"/>
  <c r="AA996" i="1"/>
  <c r="P997" i="1"/>
  <c r="Q997" i="1"/>
  <c r="R997" i="1"/>
  <c r="S997" i="1"/>
  <c r="T997" i="1"/>
  <c r="U997" i="1"/>
  <c r="V997" i="1"/>
  <c r="W997" i="1"/>
  <c r="X997" i="1"/>
  <c r="Y997" i="1"/>
  <c r="Z997" i="1"/>
  <c r="AA997" i="1"/>
  <c r="P998" i="1"/>
  <c r="Q998" i="1"/>
  <c r="R998" i="1"/>
  <c r="S998" i="1"/>
  <c r="T998" i="1"/>
  <c r="U998" i="1"/>
  <c r="V998" i="1"/>
  <c r="W998" i="1"/>
  <c r="X998" i="1"/>
  <c r="Y998" i="1"/>
  <c r="Z998" i="1"/>
  <c r="AA998" i="1"/>
  <c r="P999" i="1"/>
  <c r="Q999" i="1"/>
  <c r="R999" i="1"/>
  <c r="S999" i="1"/>
  <c r="T999" i="1"/>
  <c r="U999" i="1"/>
  <c r="V999" i="1"/>
  <c r="W999" i="1"/>
  <c r="X999" i="1"/>
  <c r="Y999" i="1"/>
  <c r="Z999" i="1"/>
  <c r="AA999" i="1"/>
  <c r="P1000" i="1"/>
  <c r="Q1000" i="1"/>
  <c r="R1000" i="1"/>
  <c r="S1000" i="1"/>
  <c r="T1000" i="1"/>
  <c r="U1000" i="1"/>
  <c r="V1000" i="1"/>
  <c r="W1000" i="1"/>
  <c r="X1000" i="1"/>
  <c r="Y1000" i="1"/>
  <c r="Z1000" i="1"/>
  <c r="AA1000" i="1"/>
  <c r="P1001" i="1"/>
  <c r="Q1001" i="1"/>
  <c r="R1001" i="1"/>
  <c r="S1001" i="1"/>
  <c r="T1001" i="1"/>
  <c r="U1001" i="1"/>
  <c r="V1001" i="1"/>
  <c r="W1001" i="1"/>
  <c r="X1001" i="1"/>
  <c r="Y1001" i="1"/>
  <c r="Z1001" i="1"/>
  <c r="AA1001" i="1"/>
  <c r="P1002" i="1"/>
  <c r="Q1002" i="1"/>
  <c r="R1002" i="1"/>
  <c r="S1002" i="1"/>
  <c r="T1002" i="1"/>
  <c r="U1002" i="1"/>
  <c r="V1002" i="1"/>
  <c r="W1002" i="1"/>
  <c r="X1002" i="1"/>
  <c r="Y1002" i="1"/>
  <c r="Z1002" i="1"/>
  <c r="AA1002" i="1"/>
  <c r="P1003" i="1"/>
  <c r="Q1003" i="1"/>
  <c r="R1003" i="1"/>
  <c r="S1003" i="1"/>
  <c r="T1003" i="1"/>
  <c r="U1003" i="1"/>
  <c r="V1003" i="1"/>
  <c r="W1003" i="1"/>
  <c r="X1003" i="1"/>
  <c r="Y1003" i="1"/>
  <c r="Z1003" i="1"/>
  <c r="AA1003" i="1"/>
  <c r="P1004" i="1"/>
  <c r="Q1004" i="1"/>
  <c r="R1004" i="1"/>
  <c r="S1004" i="1"/>
  <c r="T1004" i="1"/>
  <c r="U1004" i="1"/>
  <c r="V1004" i="1"/>
  <c r="W1004" i="1"/>
  <c r="X1004" i="1"/>
  <c r="Y1004" i="1"/>
  <c r="Z1004" i="1"/>
  <c r="AA1004" i="1"/>
  <c r="P1005" i="1"/>
  <c r="Q1005" i="1"/>
  <c r="R1005" i="1"/>
  <c r="S1005" i="1"/>
  <c r="T1005" i="1"/>
  <c r="U1005" i="1"/>
  <c r="V1005" i="1"/>
  <c r="W1005" i="1"/>
  <c r="X1005" i="1"/>
  <c r="Y1005" i="1"/>
  <c r="Z1005" i="1"/>
  <c r="AA1005" i="1"/>
  <c r="P1006" i="1"/>
  <c r="Q1006" i="1"/>
  <c r="R1006" i="1"/>
  <c r="S1006" i="1"/>
  <c r="T1006" i="1"/>
  <c r="U1006" i="1"/>
  <c r="V1006" i="1"/>
  <c r="W1006" i="1"/>
  <c r="X1006" i="1"/>
  <c r="Y1006" i="1"/>
  <c r="Z1006" i="1"/>
  <c r="AA1006" i="1"/>
  <c r="P1007" i="1"/>
  <c r="Q1007" i="1"/>
  <c r="R1007" i="1"/>
  <c r="S1007" i="1"/>
  <c r="T1007" i="1"/>
  <c r="U1007" i="1"/>
  <c r="V1007" i="1"/>
  <c r="W1007" i="1"/>
  <c r="X1007" i="1"/>
  <c r="Y1007" i="1"/>
  <c r="Z1007" i="1"/>
  <c r="AA1007" i="1"/>
  <c r="P1008" i="1"/>
  <c r="Q1008" i="1"/>
  <c r="R1008" i="1"/>
  <c r="S1008" i="1"/>
  <c r="T1008" i="1"/>
  <c r="U1008" i="1"/>
  <c r="V1008" i="1"/>
  <c r="W1008" i="1"/>
  <c r="X1008" i="1"/>
  <c r="Y1008" i="1"/>
  <c r="Z1008" i="1"/>
  <c r="AA1008" i="1"/>
  <c r="P1009" i="1"/>
  <c r="Q1009" i="1"/>
  <c r="R1009" i="1"/>
  <c r="S1009" i="1"/>
  <c r="T1009" i="1"/>
  <c r="U1009" i="1"/>
  <c r="V1009" i="1"/>
  <c r="W1009" i="1"/>
  <c r="X1009" i="1"/>
  <c r="Y1009" i="1"/>
  <c r="Z1009" i="1"/>
  <c r="AA1009" i="1"/>
  <c r="P1010" i="1"/>
  <c r="Q1010" i="1"/>
  <c r="R1010" i="1"/>
  <c r="S1010" i="1"/>
  <c r="T1010" i="1"/>
  <c r="U1010" i="1"/>
  <c r="V1010" i="1"/>
  <c r="W1010" i="1"/>
  <c r="X1010" i="1"/>
  <c r="Y1010" i="1"/>
  <c r="Z1010" i="1"/>
  <c r="AA1010" i="1"/>
  <c r="P1011" i="1"/>
  <c r="Q1011" i="1"/>
  <c r="R1011" i="1"/>
  <c r="S1011" i="1"/>
  <c r="T1011" i="1"/>
  <c r="U1011" i="1"/>
  <c r="V1011" i="1"/>
  <c r="W1011" i="1"/>
  <c r="X1011" i="1"/>
  <c r="Y1011" i="1"/>
  <c r="Z1011" i="1"/>
  <c r="AA1011" i="1"/>
  <c r="P1012" i="1"/>
  <c r="Q1012" i="1"/>
  <c r="R1012" i="1"/>
  <c r="S1012" i="1"/>
  <c r="T1012" i="1"/>
  <c r="U1012" i="1"/>
  <c r="V1012" i="1"/>
  <c r="W1012" i="1"/>
  <c r="X1012" i="1"/>
  <c r="Y1012" i="1"/>
  <c r="Z1012" i="1"/>
  <c r="AA1012" i="1"/>
  <c r="P1013" i="1"/>
  <c r="Q1013" i="1"/>
  <c r="R1013" i="1"/>
  <c r="S1013" i="1"/>
  <c r="T1013" i="1"/>
  <c r="U1013" i="1"/>
  <c r="V1013" i="1"/>
  <c r="W1013" i="1"/>
  <c r="X1013" i="1"/>
  <c r="Y1013" i="1"/>
  <c r="Z1013" i="1"/>
  <c r="AA1013" i="1"/>
  <c r="P1014" i="1"/>
  <c r="Q1014" i="1"/>
  <c r="R1014" i="1"/>
  <c r="S1014" i="1"/>
  <c r="T1014" i="1"/>
  <c r="U1014" i="1"/>
  <c r="V1014" i="1"/>
  <c r="W1014" i="1"/>
  <c r="X1014" i="1"/>
  <c r="Y1014" i="1"/>
  <c r="Z1014" i="1"/>
  <c r="AA1014" i="1"/>
  <c r="P1015" i="1"/>
  <c r="Q1015" i="1"/>
  <c r="R1015" i="1"/>
  <c r="S1015" i="1"/>
  <c r="T1015" i="1"/>
  <c r="U1015" i="1"/>
  <c r="V1015" i="1"/>
  <c r="W1015" i="1"/>
  <c r="X1015" i="1"/>
  <c r="Y1015" i="1"/>
  <c r="Z1015" i="1"/>
  <c r="AA1015" i="1"/>
  <c r="P1016" i="1"/>
  <c r="Q1016" i="1"/>
  <c r="R1016" i="1"/>
  <c r="S1016" i="1"/>
  <c r="T1016" i="1"/>
  <c r="U1016" i="1"/>
  <c r="V1016" i="1"/>
  <c r="W1016" i="1"/>
  <c r="X1016" i="1"/>
  <c r="Y1016" i="1"/>
  <c r="Z1016" i="1"/>
  <c r="AA1016" i="1"/>
  <c r="P1017" i="1"/>
  <c r="Q1017" i="1"/>
  <c r="R1017" i="1"/>
  <c r="S1017" i="1"/>
  <c r="T1017" i="1"/>
  <c r="U1017" i="1"/>
  <c r="V1017" i="1"/>
  <c r="W1017" i="1"/>
  <c r="X1017" i="1"/>
  <c r="Y1017" i="1"/>
  <c r="Z1017" i="1"/>
  <c r="AA1017" i="1"/>
  <c r="P1018" i="1"/>
  <c r="Q1018" i="1"/>
  <c r="R1018" i="1"/>
  <c r="S1018" i="1"/>
  <c r="T1018" i="1"/>
  <c r="U1018" i="1"/>
  <c r="V1018" i="1"/>
  <c r="W1018" i="1"/>
  <c r="X1018" i="1"/>
  <c r="Y1018" i="1"/>
  <c r="Z1018" i="1"/>
  <c r="AA1018" i="1"/>
  <c r="P1019" i="1"/>
  <c r="Q1019" i="1"/>
  <c r="R1019" i="1"/>
  <c r="S1019" i="1"/>
  <c r="T1019" i="1"/>
  <c r="U1019" i="1"/>
  <c r="V1019" i="1"/>
  <c r="W1019" i="1"/>
  <c r="X1019" i="1"/>
  <c r="Y1019" i="1"/>
  <c r="Z1019" i="1"/>
  <c r="AA1019" i="1"/>
  <c r="P1020" i="1"/>
  <c r="Q1020" i="1"/>
  <c r="R1020" i="1"/>
  <c r="S1020" i="1"/>
  <c r="T1020" i="1"/>
  <c r="U1020" i="1"/>
  <c r="V1020" i="1"/>
  <c r="W1020" i="1"/>
  <c r="X1020" i="1"/>
  <c r="Y1020" i="1"/>
  <c r="Z1020" i="1"/>
  <c r="AA1020" i="1"/>
  <c r="P1021" i="1"/>
  <c r="Q1021" i="1"/>
  <c r="R1021" i="1"/>
  <c r="S1021" i="1"/>
  <c r="T1021" i="1"/>
  <c r="U1021" i="1"/>
  <c r="V1021" i="1"/>
  <c r="W1021" i="1"/>
  <c r="X1021" i="1"/>
  <c r="Y1021" i="1"/>
  <c r="Z1021" i="1"/>
  <c r="AA1021" i="1"/>
  <c r="P1022" i="1"/>
  <c r="Q1022" i="1"/>
  <c r="R1022" i="1"/>
  <c r="S1022" i="1"/>
  <c r="T1022" i="1"/>
  <c r="U1022" i="1"/>
  <c r="V1022" i="1"/>
  <c r="W1022" i="1"/>
  <c r="X1022" i="1"/>
  <c r="Y1022" i="1"/>
  <c r="Z1022" i="1"/>
  <c r="AA1022" i="1"/>
  <c r="P1023" i="1"/>
  <c r="Q1023" i="1"/>
  <c r="R1023" i="1"/>
  <c r="S1023" i="1"/>
  <c r="T1023" i="1"/>
  <c r="U1023" i="1"/>
  <c r="V1023" i="1"/>
  <c r="W1023" i="1"/>
  <c r="X1023" i="1"/>
  <c r="Y1023" i="1"/>
  <c r="Z1023" i="1"/>
  <c r="AA1023" i="1"/>
  <c r="P1024" i="1"/>
  <c r="Q1024" i="1"/>
  <c r="R1024" i="1"/>
  <c r="S1024" i="1"/>
  <c r="T1024" i="1"/>
  <c r="U1024" i="1"/>
  <c r="V1024" i="1"/>
  <c r="W1024" i="1"/>
  <c r="X1024" i="1"/>
  <c r="Y1024" i="1"/>
  <c r="Z1024" i="1"/>
  <c r="AA1024" i="1"/>
  <c r="P1025" i="1"/>
  <c r="Q1025" i="1"/>
  <c r="R1025" i="1"/>
  <c r="S1025" i="1"/>
  <c r="T1025" i="1"/>
  <c r="U1025" i="1"/>
  <c r="V1025" i="1"/>
  <c r="W1025" i="1"/>
  <c r="X1025" i="1"/>
  <c r="Y1025" i="1"/>
  <c r="Z1025" i="1"/>
  <c r="AA1025" i="1"/>
  <c r="P1026" i="1"/>
  <c r="Q1026" i="1"/>
  <c r="R1026" i="1"/>
  <c r="S1026" i="1"/>
  <c r="T1026" i="1"/>
  <c r="U1026" i="1"/>
  <c r="V1026" i="1"/>
  <c r="W1026" i="1"/>
  <c r="X1026" i="1"/>
  <c r="Y1026" i="1"/>
  <c r="Z1026" i="1"/>
  <c r="AA1026" i="1"/>
  <c r="P1027" i="1"/>
  <c r="Q1027" i="1"/>
  <c r="R1027" i="1"/>
  <c r="S1027" i="1"/>
  <c r="T1027" i="1"/>
  <c r="U1027" i="1"/>
  <c r="V1027" i="1"/>
  <c r="W1027" i="1"/>
  <c r="X1027" i="1"/>
  <c r="Y1027" i="1"/>
  <c r="Z1027" i="1"/>
  <c r="AA1027" i="1"/>
  <c r="P1028" i="1"/>
  <c r="Q1028" i="1"/>
  <c r="R1028" i="1"/>
  <c r="S1028" i="1"/>
  <c r="T1028" i="1"/>
  <c r="U1028" i="1"/>
  <c r="V1028" i="1"/>
  <c r="W1028" i="1"/>
  <c r="X1028" i="1"/>
  <c r="Y1028" i="1"/>
  <c r="Z1028" i="1"/>
  <c r="AA1028" i="1"/>
  <c r="P1029" i="1"/>
  <c r="Q1029" i="1"/>
  <c r="R1029" i="1"/>
  <c r="S1029" i="1"/>
  <c r="T1029" i="1"/>
  <c r="U1029" i="1"/>
  <c r="V1029" i="1"/>
  <c r="W1029" i="1"/>
  <c r="X1029" i="1"/>
  <c r="Y1029" i="1"/>
  <c r="Z1029" i="1"/>
  <c r="AA1029" i="1"/>
  <c r="P1030" i="1"/>
  <c r="Q1030" i="1"/>
  <c r="R1030" i="1"/>
  <c r="S1030" i="1"/>
  <c r="T1030" i="1"/>
  <c r="U1030" i="1"/>
  <c r="V1030" i="1"/>
  <c r="W1030" i="1"/>
  <c r="X1030" i="1"/>
  <c r="Y1030" i="1"/>
  <c r="Z1030" i="1"/>
  <c r="AA1030" i="1"/>
  <c r="P1031" i="1"/>
  <c r="Q1031" i="1"/>
  <c r="R1031" i="1"/>
  <c r="S1031" i="1"/>
  <c r="T1031" i="1"/>
  <c r="U1031" i="1"/>
  <c r="V1031" i="1"/>
  <c r="W1031" i="1"/>
  <c r="X1031" i="1"/>
  <c r="Y1031" i="1"/>
  <c r="Z1031" i="1"/>
  <c r="AA1031" i="1"/>
  <c r="P1032" i="1"/>
  <c r="Q1032" i="1"/>
  <c r="R1032" i="1"/>
  <c r="S1032" i="1"/>
  <c r="T1032" i="1"/>
  <c r="U1032" i="1"/>
  <c r="V1032" i="1"/>
  <c r="W1032" i="1"/>
  <c r="X1032" i="1"/>
  <c r="Y1032" i="1"/>
  <c r="Z1032" i="1"/>
  <c r="AA1032" i="1"/>
  <c r="P1033" i="1"/>
  <c r="Q1033" i="1"/>
  <c r="R1033" i="1"/>
  <c r="S1033" i="1"/>
  <c r="T1033" i="1"/>
  <c r="U1033" i="1"/>
  <c r="V1033" i="1"/>
  <c r="W1033" i="1"/>
  <c r="X1033" i="1"/>
  <c r="Y1033" i="1"/>
  <c r="Z1033" i="1"/>
  <c r="AA1033" i="1"/>
  <c r="P1034" i="1"/>
  <c r="Q1034" i="1"/>
  <c r="R1034" i="1"/>
  <c r="S1034" i="1"/>
  <c r="T1034" i="1"/>
  <c r="U1034" i="1"/>
  <c r="V1034" i="1"/>
  <c r="W1034" i="1"/>
  <c r="X1034" i="1"/>
  <c r="Y1034" i="1"/>
  <c r="Z1034" i="1"/>
  <c r="AA1034" i="1"/>
  <c r="P1035" i="1"/>
  <c r="Q1035" i="1"/>
  <c r="R1035" i="1"/>
  <c r="S1035" i="1"/>
  <c r="T1035" i="1"/>
  <c r="U1035" i="1"/>
  <c r="V1035" i="1"/>
  <c r="W1035" i="1"/>
  <c r="X1035" i="1"/>
  <c r="Y1035" i="1"/>
  <c r="Z1035" i="1"/>
  <c r="AA1035" i="1"/>
  <c r="P1036" i="1"/>
  <c r="Q1036" i="1"/>
  <c r="R1036" i="1"/>
  <c r="S1036" i="1"/>
  <c r="T1036" i="1"/>
  <c r="U1036" i="1"/>
  <c r="V1036" i="1"/>
  <c r="W1036" i="1"/>
  <c r="X1036" i="1"/>
  <c r="Y1036" i="1"/>
  <c r="Z1036" i="1"/>
  <c r="AA1036" i="1"/>
  <c r="P1037" i="1"/>
  <c r="Q1037" i="1"/>
  <c r="R1037" i="1"/>
  <c r="S1037" i="1"/>
  <c r="T1037" i="1"/>
  <c r="U1037" i="1"/>
  <c r="V1037" i="1"/>
  <c r="W1037" i="1"/>
  <c r="X1037" i="1"/>
  <c r="Y1037" i="1"/>
  <c r="Z1037" i="1"/>
  <c r="AA1037" i="1"/>
  <c r="P1038" i="1"/>
  <c r="Q1038" i="1"/>
  <c r="R1038" i="1"/>
  <c r="S1038" i="1"/>
  <c r="T1038" i="1"/>
  <c r="U1038" i="1"/>
  <c r="V1038" i="1"/>
  <c r="W1038" i="1"/>
  <c r="X1038" i="1"/>
  <c r="Y1038" i="1"/>
  <c r="Z1038" i="1"/>
  <c r="AA1038" i="1"/>
  <c r="P1039" i="1"/>
  <c r="Q1039" i="1"/>
  <c r="R1039" i="1"/>
  <c r="S1039" i="1"/>
  <c r="T1039" i="1"/>
  <c r="U1039" i="1"/>
  <c r="V1039" i="1"/>
  <c r="W1039" i="1"/>
  <c r="X1039" i="1"/>
  <c r="Y1039" i="1"/>
  <c r="Z1039" i="1"/>
  <c r="AA1039" i="1"/>
  <c r="P1040" i="1"/>
  <c r="Q1040" i="1"/>
  <c r="R1040" i="1"/>
  <c r="S1040" i="1"/>
  <c r="T1040" i="1"/>
  <c r="U1040" i="1"/>
  <c r="V1040" i="1"/>
  <c r="W1040" i="1"/>
  <c r="X1040" i="1"/>
  <c r="Y1040" i="1"/>
  <c r="Z1040" i="1"/>
  <c r="AA1040" i="1"/>
  <c r="P1041" i="1"/>
  <c r="Q1041" i="1"/>
  <c r="R1041" i="1"/>
  <c r="S1041" i="1"/>
  <c r="T1041" i="1"/>
  <c r="U1041" i="1"/>
  <c r="V1041" i="1"/>
  <c r="W1041" i="1"/>
  <c r="X1041" i="1"/>
  <c r="Y1041" i="1"/>
  <c r="Z1041" i="1"/>
  <c r="AA1041" i="1"/>
  <c r="P1042" i="1"/>
  <c r="Q1042" i="1"/>
  <c r="R1042" i="1"/>
  <c r="S1042" i="1"/>
  <c r="T1042" i="1"/>
  <c r="U1042" i="1"/>
  <c r="V1042" i="1"/>
  <c r="W1042" i="1"/>
  <c r="X1042" i="1"/>
  <c r="Y1042" i="1"/>
  <c r="Z1042" i="1"/>
  <c r="AA1042" i="1"/>
  <c r="P1043" i="1"/>
  <c r="Q1043" i="1"/>
  <c r="R1043" i="1"/>
  <c r="S1043" i="1"/>
  <c r="T1043" i="1"/>
  <c r="U1043" i="1"/>
  <c r="V1043" i="1"/>
  <c r="W1043" i="1"/>
  <c r="X1043" i="1"/>
  <c r="Y1043" i="1"/>
  <c r="Z1043" i="1"/>
  <c r="AA1043" i="1"/>
  <c r="P1044" i="1"/>
  <c r="Q1044" i="1"/>
  <c r="R1044" i="1"/>
  <c r="S1044" i="1"/>
  <c r="T1044" i="1"/>
  <c r="U1044" i="1"/>
  <c r="V1044" i="1"/>
  <c r="W1044" i="1"/>
  <c r="X1044" i="1"/>
  <c r="Y1044" i="1"/>
  <c r="Z1044" i="1"/>
  <c r="AA1044" i="1"/>
  <c r="P1045" i="1"/>
  <c r="Q1045" i="1"/>
  <c r="R1045" i="1"/>
  <c r="S1045" i="1"/>
  <c r="T1045" i="1"/>
  <c r="U1045" i="1"/>
  <c r="V1045" i="1"/>
  <c r="W1045" i="1"/>
  <c r="X1045" i="1"/>
  <c r="Y1045" i="1"/>
  <c r="Z1045" i="1"/>
  <c r="AA1045" i="1"/>
  <c r="P1046" i="1"/>
  <c r="Q1046" i="1"/>
  <c r="R1046" i="1"/>
  <c r="S1046" i="1"/>
  <c r="T1046" i="1"/>
  <c r="U1046" i="1"/>
  <c r="V1046" i="1"/>
  <c r="W1046" i="1"/>
  <c r="X1046" i="1"/>
  <c r="Y1046" i="1"/>
  <c r="Z1046" i="1"/>
  <c r="AA1046" i="1"/>
  <c r="P1047" i="1"/>
  <c r="Q1047" i="1"/>
  <c r="R1047" i="1"/>
  <c r="S1047" i="1"/>
  <c r="T1047" i="1"/>
  <c r="U1047" i="1"/>
  <c r="V1047" i="1"/>
  <c r="W1047" i="1"/>
  <c r="X1047" i="1"/>
  <c r="Y1047" i="1"/>
  <c r="Z1047" i="1"/>
  <c r="AA1047" i="1"/>
  <c r="P1048" i="1"/>
  <c r="Q1048" i="1"/>
  <c r="R1048" i="1"/>
  <c r="S1048" i="1"/>
  <c r="T1048" i="1"/>
  <c r="U1048" i="1"/>
  <c r="V1048" i="1"/>
  <c r="W1048" i="1"/>
  <c r="X1048" i="1"/>
  <c r="Y1048" i="1"/>
  <c r="Z1048" i="1"/>
  <c r="AA1048" i="1"/>
  <c r="P1049" i="1"/>
  <c r="Q1049" i="1"/>
  <c r="R1049" i="1"/>
  <c r="S1049" i="1"/>
  <c r="T1049" i="1"/>
  <c r="U1049" i="1"/>
  <c r="V1049" i="1"/>
  <c r="W1049" i="1"/>
  <c r="X1049" i="1"/>
  <c r="Y1049" i="1"/>
  <c r="Z1049" i="1"/>
  <c r="AA1049" i="1"/>
  <c r="P1050" i="1"/>
  <c r="Q1050" i="1"/>
  <c r="R1050" i="1"/>
  <c r="S1050" i="1"/>
  <c r="T1050" i="1"/>
  <c r="U1050" i="1"/>
  <c r="V1050" i="1"/>
  <c r="W1050" i="1"/>
  <c r="X1050" i="1"/>
  <c r="Y1050" i="1"/>
  <c r="Z1050" i="1"/>
  <c r="AA1050" i="1"/>
  <c r="P1051" i="1"/>
  <c r="Q1051" i="1"/>
  <c r="R1051" i="1"/>
  <c r="S1051" i="1"/>
  <c r="T1051" i="1"/>
  <c r="U1051" i="1"/>
  <c r="V1051" i="1"/>
  <c r="W1051" i="1"/>
  <c r="X1051" i="1"/>
  <c r="Y1051" i="1"/>
  <c r="Z1051" i="1"/>
  <c r="AA1051" i="1"/>
  <c r="P1052" i="1"/>
  <c r="Q1052" i="1"/>
  <c r="R1052" i="1"/>
  <c r="S1052" i="1"/>
  <c r="T1052" i="1"/>
  <c r="U1052" i="1"/>
  <c r="V1052" i="1"/>
  <c r="W1052" i="1"/>
  <c r="X1052" i="1"/>
  <c r="Y1052" i="1"/>
  <c r="Z1052" i="1"/>
  <c r="AA1052" i="1"/>
  <c r="P1053" i="1"/>
  <c r="Q1053" i="1"/>
  <c r="R1053" i="1"/>
  <c r="S1053" i="1"/>
  <c r="T1053" i="1"/>
  <c r="U1053" i="1"/>
  <c r="V1053" i="1"/>
  <c r="W1053" i="1"/>
  <c r="X1053" i="1"/>
  <c r="Y1053" i="1"/>
  <c r="Z1053" i="1"/>
  <c r="AA1053" i="1"/>
  <c r="P1054" i="1"/>
  <c r="Q1054" i="1"/>
  <c r="R1054" i="1"/>
  <c r="S1054" i="1"/>
  <c r="T1054" i="1"/>
  <c r="U1054" i="1"/>
  <c r="V1054" i="1"/>
  <c r="W1054" i="1"/>
  <c r="X1054" i="1"/>
  <c r="Y1054" i="1"/>
  <c r="Z1054" i="1"/>
  <c r="AA1054" i="1"/>
  <c r="P1055" i="1"/>
  <c r="Q1055" i="1"/>
  <c r="R1055" i="1"/>
  <c r="S1055" i="1"/>
  <c r="T1055" i="1"/>
  <c r="U1055" i="1"/>
  <c r="V1055" i="1"/>
  <c r="W1055" i="1"/>
  <c r="X1055" i="1"/>
  <c r="Y1055" i="1"/>
  <c r="Z1055" i="1"/>
  <c r="AA1055" i="1"/>
  <c r="P1056" i="1"/>
  <c r="Q1056" i="1"/>
  <c r="R1056" i="1"/>
  <c r="S1056" i="1"/>
  <c r="T1056" i="1"/>
  <c r="U1056" i="1"/>
  <c r="V1056" i="1"/>
  <c r="W1056" i="1"/>
  <c r="X1056" i="1"/>
  <c r="Y1056" i="1"/>
  <c r="Z1056" i="1"/>
  <c r="AA1056" i="1"/>
  <c r="P1057" i="1"/>
  <c r="Q1057" i="1"/>
  <c r="R1057" i="1"/>
  <c r="S1057" i="1"/>
  <c r="T1057" i="1"/>
  <c r="U1057" i="1"/>
  <c r="V1057" i="1"/>
  <c r="W1057" i="1"/>
  <c r="X1057" i="1"/>
  <c r="Y1057" i="1"/>
  <c r="Z1057" i="1"/>
  <c r="AA1057" i="1"/>
  <c r="P1058" i="1"/>
  <c r="Q1058" i="1"/>
  <c r="R1058" i="1"/>
  <c r="S1058" i="1"/>
  <c r="T1058" i="1"/>
  <c r="U1058" i="1"/>
  <c r="V1058" i="1"/>
  <c r="W1058" i="1"/>
  <c r="X1058" i="1"/>
  <c r="Y1058" i="1"/>
  <c r="Z1058" i="1"/>
  <c r="AA1058" i="1"/>
  <c r="P1059" i="1"/>
  <c r="Q1059" i="1"/>
  <c r="R1059" i="1"/>
  <c r="S1059" i="1"/>
  <c r="T1059" i="1"/>
  <c r="U1059" i="1"/>
  <c r="V1059" i="1"/>
  <c r="W1059" i="1"/>
  <c r="X1059" i="1"/>
  <c r="Y1059" i="1"/>
  <c r="Z1059" i="1"/>
  <c r="AA1059" i="1"/>
  <c r="P1060" i="1"/>
  <c r="Q1060" i="1"/>
  <c r="R1060" i="1"/>
  <c r="S1060" i="1"/>
  <c r="T1060" i="1"/>
  <c r="U1060" i="1"/>
  <c r="V1060" i="1"/>
  <c r="W1060" i="1"/>
  <c r="X1060" i="1"/>
  <c r="Y1060" i="1"/>
  <c r="Z1060" i="1"/>
  <c r="AA1060" i="1"/>
  <c r="P1061" i="1"/>
  <c r="Q1061" i="1"/>
  <c r="R1061" i="1"/>
  <c r="S1061" i="1"/>
  <c r="T1061" i="1"/>
  <c r="U1061" i="1"/>
  <c r="V1061" i="1"/>
  <c r="W1061" i="1"/>
  <c r="X1061" i="1"/>
  <c r="Y1061" i="1"/>
  <c r="Z1061" i="1"/>
  <c r="AA1061" i="1"/>
  <c r="P1062" i="1"/>
  <c r="Q1062" i="1"/>
  <c r="R1062" i="1"/>
  <c r="S1062" i="1"/>
  <c r="T1062" i="1"/>
  <c r="U1062" i="1"/>
  <c r="V1062" i="1"/>
  <c r="W1062" i="1"/>
  <c r="X1062" i="1"/>
  <c r="Y1062" i="1"/>
  <c r="Z1062" i="1"/>
  <c r="AA1062" i="1"/>
  <c r="P1063" i="1"/>
  <c r="Q1063" i="1"/>
  <c r="R1063" i="1"/>
  <c r="S1063" i="1"/>
  <c r="T1063" i="1"/>
  <c r="U1063" i="1"/>
  <c r="V1063" i="1"/>
  <c r="W1063" i="1"/>
  <c r="X1063" i="1"/>
  <c r="Y1063" i="1"/>
  <c r="Z1063" i="1"/>
  <c r="AA1063" i="1"/>
  <c r="P1064" i="1"/>
  <c r="Q1064" i="1"/>
  <c r="R1064" i="1"/>
  <c r="S1064" i="1"/>
  <c r="T1064" i="1"/>
  <c r="U1064" i="1"/>
  <c r="V1064" i="1"/>
  <c r="W1064" i="1"/>
  <c r="X1064" i="1"/>
  <c r="Y1064" i="1"/>
  <c r="Z1064" i="1"/>
  <c r="AA1064" i="1"/>
  <c r="P1065" i="1"/>
  <c r="Q1065" i="1"/>
  <c r="R1065" i="1"/>
  <c r="S1065" i="1"/>
  <c r="T1065" i="1"/>
  <c r="U1065" i="1"/>
  <c r="V1065" i="1"/>
  <c r="W1065" i="1"/>
  <c r="X1065" i="1"/>
  <c r="Y1065" i="1"/>
  <c r="Z1065" i="1"/>
  <c r="AA1065" i="1"/>
  <c r="P1066" i="1"/>
  <c r="Q1066" i="1"/>
  <c r="R1066" i="1"/>
  <c r="S1066" i="1"/>
  <c r="T1066" i="1"/>
  <c r="U1066" i="1"/>
  <c r="V1066" i="1"/>
  <c r="W1066" i="1"/>
  <c r="X1066" i="1"/>
  <c r="Y1066" i="1"/>
  <c r="Z1066" i="1"/>
  <c r="AA1066" i="1"/>
  <c r="P1067" i="1"/>
  <c r="Q1067" i="1"/>
  <c r="R1067" i="1"/>
  <c r="S1067" i="1"/>
  <c r="T1067" i="1"/>
  <c r="U1067" i="1"/>
  <c r="V1067" i="1"/>
  <c r="W1067" i="1"/>
  <c r="X1067" i="1"/>
  <c r="Y1067" i="1"/>
  <c r="Z1067" i="1"/>
  <c r="AA1067" i="1"/>
  <c r="P1068" i="1"/>
  <c r="Q1068" i="1"/>
  <c r="R1068" i="1"/>
  <c r="S1068" i="1"/>
  <c r="T1068" i="1"/>
  <c r="U1068" i="1"/>
  <c r="V1068" i="1"/>
  <c r="W1068" i="1"/>
  <c r="X1068" i="1"/>
  <c r="Y1068" i="1"/>
  <c r="Z1068" i="1"/>
  <c r="AA1068" i="1"/>
  <c r="P1069" i="1"/>
  <c r="Q1069" i="1"/>
  <c r="R1069" i="1"/>
  <c r="S1069" i="1"/>
  <c r="T1069" i="1"/>
  <c r="U1069" i="1"/>
  <c r="V1069" i="1"/>
  <c r="W1069" i="1"/>
  <c r="X1069" i="1"/>
  <c r="Y1069" i="1"/>
  <c r="Z1069" i="1"/>
  <c r="AA1069" i="1"/>
  <c r="P1070" i="1"/>
  <c r="Q1070" i="1"/>
  <c r="R1070" i="1"/>
  <c r="S1070" i="1"/>
  <c r="T1070" i="1"/>
  <c r="U1070" i="1"/>
  <c r="V1070" i="1"/>
  <c r="W1070" i="1"/>
  <c r="X1070" i="1"/>
  <c r="Y1070" i="1"/>
  <c r="Z1070" i="1"/>
  <c r="AA1070" i="1"/>
  <c r="P1071" i="1"/>
  <c r="Q1071" i="1"/>
  <c r="R1071" i="1"/>
  <c r="S1071" i="1"/>
  <c r="T1071" i="1"/>
  <c r="U1071" i="1"/>
  <c r="V1071" i="1"/>
  <c r="W1071" i="1"/>
  <c r="X1071" i="1"/>
  <c r="Y1071" i="1"/>
  <c r="Z1071" i="1"/>
  <c r="AA1071" i="1"/>
  <c r="P1072" i="1"/>
  <c r="Q1072" i="1"/>
  <c r="R1072" i="1"/>
  <c r="S1072" i="1"/>
  <c r="T1072" i="1"/>
  <c r="U1072" i="1"/>
  <c r="V1072" i="1"/>
  <c r="W1072" i="1"/>
  <c r="X1072" i="1"/>
  <c r="Y1072" i="1"/>
  <c r="Z1072" i="1"/>
  <c r="AA1072" i="1"/>
  <c r="P1073" i="1"/>
  <c r="Q1073" i="1"/>
  <c r="R1073" i="1"/>
  <c r="S1073" i="1"/>
  <c r="T1073" i="1"/>
  <c r="U1073" i="1"/>
  <c r="V1073" i="1"/>
  <c r="W1073" i="1"/>
  <c r="X1073" i="1"/>
  <c r="Y1073" i="1"/>
  <c r="Z1073" i="1"/>
  <c r="AA1073" i="1"/>
  <c r="P1074" i="1"/>
  <c r="Q1074" i="1"/>
  <c r="R1074" i="1"/>
  <c r="S1074" i="1"/>
  <c r="T1074" i="1"/>
  <c r="U1074" i="1"/>
  <c r="V1074" i="1"/>
  <c r="W1074" i="1"/>
  <c r="X1074" i="1"/>
  <c r="Y1074" i="1"/>
  <c r="Z1074" i="1"/>
  <c r="AA1074" i="1"/>
  <c r="P1075" i="1"/>
  <c r="Q1075" i="1"/>
  <c r="R1075" i="1"/>
  <c r="S1075" i="1"/>
  <c r="T1075" i="1"/>
  <c r="U1075" i="1"/>
  <c r="V1075" i="1"/>
  <c r="W1075" i="1"/>
  <c r="X1075" i="1"/>
  <c r="Y1075" i="1"/>
  <c r="Z1075" i="1"/>
  <c r="AA1075" i="1"/>
  <c r="P1076" i="1"/>
  <c r="Q1076" i="1"/>
  <c r="R1076" i="1"/>
  <c r="S1076" i="1"/>
  <c r="T1076" i="1"/>
  <c r="U1076" i="1"/>
  <c r="V1076" i="1"/>
  <c r="W1076" i="1"/>
  <c r="X1076" i="1"/>
  <c r="Y1076" i="1"/>
  <c r="Z1076" i="1"/>
  <c r="AA1076" i="1"/>
  <c r="P1077" i="1"/>
  <c r="Q1077" i="1"/>
  <c r="R1077" i="1"/>
  <c r="S1077" i="1"/>
  <c r="T1077" i="1"/>
  <c r="U1077" i="1"/>
  <c r="V1077" i="1"/>
  <c r="W1077" i="1"/>
  <c r="X1077" i="1"/>
  <c r="Y1077" i="1"/>
  <c r="Z1077" i="1"/>
  <c r="AA1077" i="1"/>
  <c r="P1078" i="1"/>
  <c r="Q1078" i="1"/>
  <c r="R1078" i="1"/>
  <c r="S1078" i="1"/>
  <c r="T1078" i="1"/>
  <c r="U1078" i="1"/>
  <c r="V1078" i="1"/>
  <c r="W1078" i="1"/>
  <c r="X1078" i="1"/>
  <c r="Y1078" i="1"/>
  <c r="Z1078" i="1"/>
  <c r="AA1078" i="1"/>
  <c r="P1079" i="1"/>
  <c r="Q1079" i="1"/>
  <c r="R1079" i="1"/>
  <c r="S1079" i="1"/>
  <c r="T1079" i="1"/>
  <c r="U1079" i="1"/>
  <c r="V1079" i="1"/>
  <c r="W1079" i="1"/>
  <c r="X1079" i="1"/>
  <c r="Y1079" i="1"/>
  <c r="Z1079" i="1"/>
  <c r="AA1079" i="1"/>
  <c r="P1080" i="1"/>
  <c r="Q1080" i="1"/>
  <c r="R1080" i="1"/>
  <c r="S1080" i="1"/>
  <c r="T1080" i="1"/>
  <c r="U1080" i="1"/>
  <c r="V1080" i="1"/>
  <c r="W1080" i="1"/>
  <c r="X1080" i="1"/>
  <c r="Y1080" i="1"/>
  <c r="Z1080" i="1"/>
  <c r="AA1080" i="1"/>
  <c r="P1081" i="1"/>
  <c r="Q1081" i="1"/>
  <c r="R1081" i="1"/>
  <c r="S1081" i="1"/>
  <c r="T1081" i="1"/>
  <c r="U1081" i="1"/>
  <c r="V1081" i="1"/>
  <c r="W1081" i="1"/>
  <c r="X1081" i="1"/>
  <c r="Y1081" i="1"/>
  <c r="Z1081" i="1"/>
  <c r="AA1081" i="1"/>
  <c r="P1082" i="1"/>
  <c r="Q1082" i="1"/>
  <c r="R1082" i="1"/>
  <c r="S1082" i="1"/>
  <c r="T1082" i="1"/>
  <c r="U1082" i="1"/>
  <c r="V1082" i="1"/>
  <c r="W1082" i="1"/>
  <c r="X1082" i="1"/>
  <c r="Y1082" i="1"/>
  <c r="Z1082" i="1"/>
  <c r="AA1082" i="1"/>
  <c r="P1083" i="1"/>
  <c r="Q1083" i="1"/>
  <c r="R1083" i="1"/>
  <c r="S1083" i="1"/>
  <c r="T1083" i="1"/>
  <c r="U1083" i="1"/>
  <c r="V1083" i="1"/>
  <c r="W1083" i="1"/>
  <c r="X1083" i="1"/>
  <c r="Y1083" i="1"/>
  <c r="Z1083" i="1"/>
  <c r="AA1083" i="1"/>
  <c r="P1084" i="1"/>
  <c r="Q1084" i="1"/>
  <c r="R1084" i="1"/>
  <c r="S1084" i="1"/>
  <c r="T1084" i="1"/>
  <c r="U1084" i="1"/>
  <c r="V1084" i="1"/>
  <c r="W1084" i="1"/>
  <c r="X1084" i="1"/>
  <c r="Y1084" i="1"/>
  <c r="Z1084" i="1"/>
  <c r="AA1084" i="1"/>
  <c r="P1085" i="1"/>
  <c r="Q1085" i="1"/>
  <c r="R1085" i="1"/>
  <c r="S1085" i="1"/>
  <c r="T1085" i="1"/>
  <c r="U1085" i="1"/>
  <c r="V1085" i="1"/>
  <c r="W1085" i="1"/>
  <c r="X1085" i="1"/>
  <c r="Y1085" i="1"/>
  <c r="Z1085" i="1"/>
  <c r="AA1085" i="1"/>
  <c r="P1086" i="1"/>
  <c r="Q1086" i="1"/>
  <c r="R1086" i="1"/>
  <c r="S1086" i="1"/>
  <c r="T1086" i="1"/>
  <c r="U1086" i="1"/>
  <c r="V1086" i="1"/>
  <c r="W1086" i="1"/>
  <c r="X1086" i="1"/>
  <c r="Y1086" i="1"/>
  <c r="Z1086" i="1"/>
  <c r="AA1086" i="1"/>
  <c r="P1087" i="1"/>
  <c r="Q1087" i="1"/>
  <c r="R1087" i="1"/>
  <c r="S1087" i="1"/>
  <c r="T1087" i="1"/>
  <c r="U1087" i="1"/>
  <c r="V1087" i="1"/>
  <c r="W1087" i="1"/>
  <c r="X1087" i="1"/>
  <c r="Y1087" i="1"/>
  <c r="Z1087" i="1"/>
  <c r="AA1087" i="1"/>
  <c r="P1088" i="1"/>
  <c r="Q1088" i="1"/>
  <c r="R1088" i="1"/>
  <c r="S1088" i="1"/>
  <c r="T1088" i="1"/>
  <c r="U1088" i="1"/>
  <c r="V1088" i="1"/>
  <c r="W1088" i="1"/>
  <c r="X1088" i="1"/>
  <c r="Y1088" i="1"/>
  <c r="Z1088" i="1"/>
  <c r="AA1088" i="1"/>
  <c r="P1089" i="1"/>
  <c r="Q1089" i="1"/>
  <c r="R1089" i="1"/>
  <c r="S1089" i="1"/>
  <c r="T1089" i="1"/>
  <c r="U1089" i="1"/>
  <c r="V1089" i="1"/>
  <c r="W1089" i="1"/>
  <c r="X1089" i="1"/>
  <c r="Y1089" i="1"/>
  <c r="Z1089" i="1"/>
  <c r="AA1089" i="1"/>
  <c r="P1090" i="1"/>
  <c r="Q1090" i="1"/>
  <c r="R1090" i="1"/>
  <c r="S1090" i="1"/>
  <c r="T1090" i="1"/>
  <c r="U1090" i="1"/>
  <c r="V1090" i="1"/>
  <c r="W1090" i="1"/>
  <c r="X1090" i="1"/>
  <c r="Y1090" i="1"/>
  <c r="Z1090" i="1"/>
  <c r="AA1090" i="1"/>
  <c r="P1091" i="1"/>
  <c r="Q1091" i="1"/>
  <c r="R1091" i="1"/>
  <c r="S1091" i="1"/>
  <c r="T1091" i="1"/>
  <c r="U1091" i="1"/>
  <c r="V1091" i="1"/>
  <c r="W1091" i="1"/>
  <c r="X1091" i="1"/>
  <c r="Y1091" i="1"/>
  <c r="Z1091" i="1"/>
  <c r="AA1091" i="1"/>
  <c r="P1092" i="1"/>
  <c r="Q1092" i="1"/>
  <c r="R1092" i="1"/>
  <c r="S1092" i="1"/>
  <c r="T1092" i="1"/>
  <c r="U1092" i="1"/>
  <c r="V1092" i="1"/>
  <c r="W1092" i="1"/>
  <c r="X1092" i="1"/>
  <c r="Y1092" i="1"/>
  <c r="Z1092" i="1"/>
  <c r="AA1092" i="1"/>
  <c r="P1093" i="1"/>
  <c r="Q1093" i="1"/>
  <c r="R1093" i="1"/>
  <c r="S1093" i="1"/>
  <c r="T1093" i="1"/>
  <c r="U1093" i="1"/>
  <c r="V1093" i="1"/>
  <c r="W1093" i="1"/>
  <c r="X1093" i="1"/>
  <c r="Y1093" i="1"/>
  <c r="Z1093" i="1"/>
  <c r="AA1093" i="1"/>
  <c r="P1094" i="1"/>
  <c r="Q1094" i="1"/>
  <c r="R1094" i="1"/>
  <c r="S1094" i="1"/>
  <c r="T1094" i="1"/>
  <c r="U1094" i="1"/>
  <c r="V1094" i="1"/>
  <c r="W1094" i="1"/>
  <c r="X1094" i="1"/>
  <c r="Y1094" i="1"/>
  <c r="Z1094" i="1"/>
  <c r="AA1094" i="1"/>
  <c r="P1095" i="1"/>
  <c r="Q1095" i="1"/>
  <c r="R1095" i="1"/>
  <c r="S1095" i="1"/>
  <c r="T1095" i="1"/>
  <c r="U1095" i="1"/>
  <c r="V1095" i="1"/>
  <c r="W1095" i="1"/>
  <c r="X1095" i="1"/>
  <c r="Y1095" i="1"/>
  <c r="Z1095" i="1"/>
  <c r="AA1095" i="1"/>
  <c r="P1096" i="1"/>
  <c r="Q1096" i="1"/>
  <c r="R1096" i="1"/>
  <c r="S1096" i="1"/>
  <c r="T1096" i="1"/>
  <c r="U1096" i="1"/>
  <c r="V1096" i="1"/>
  <c r="W1096" i="1"/>
  <c r="X1096" i="1"/>
  <c r="Y1096" i="1"/>
  <c r="Z1096" i="1"/>
  <c r="AA1096" i="1"/>
  <c r="P1097" i="1"/>
  <c r="Q1097" i="1"/>
  <c r="R1097" i="1"/>
  <c r="S1097" i="1"/>
  <c r="T1097" i="1"/>
  <c r="U1097" i="1"/>
  <c r="V1097" i="1"/>
  <c r="W1097" i="1"/>
  <c r="X1097" i="1"/>
  <c r="Y1097" i="1"/>
  <c r="Z1097" i="1"/>
  <c r="AA1097" i="1"/>
  <c r="P1098" i="1"/>
  <c r="Q1098" i="1"/>
  <c r="R1098" i="1"/>
  <c r="S1098" i="1"/>
  <c r="T1098" i="1"/>
  <c r="U1098" i="1"/>
  <c r="V1098" i="1"/>
  <c r="W1098" i="1"/>
  <c r="X1098" i="1"/>
  <c r="Y1098" i="1"/>
  <c r="Z1098" i="1"/>
  <c r="AA1098" i="1"/>
  <c r="P1099" i="1"/>
  <c r="Q1099" i="1"/>
  <c r="R1099" i="1"/>
  <c r="S1099" i="1"/>
  <c r="T1099" i="1"/>
  <c r="U1099" i="1"/>
  <c r="V1099" i="1"/>
  <c r="W1099" i="1"/>
  <c r="X1099" i="1"/>
  <c r="Y1099" i="1"/>
  <c r="Z1099" i="1"/>
  <c r="AA1099" i="1"/>
  <c r="P1100" i="1"/>
  <c r="Q1100" i="1"/>
  <c r="R1100" i="1"/>
  <c r="S1100" i="1"/>
  <c r="T1100" i="1"/>
  <c r="U1100" i="1"/>
  <c r="V1100" i="1"/>
  <c r="W1100" i="1"/>
  <c r="X1100" i="1"/>
  <c r="Y1100" i="1"/>
  <c r="Z1100" i="1"/>
  <c r="AA1100" i="1"/>
  <c r="P1101" i="1"/>
  <c r="Q1101" i="1"/>
  <c r="R1101" i="1"/>
  <c r="S1101" i="1"/>
  <c r="T1101" i="1"/>
  <c r="U1101" i="1"/>
  <c r="V1101" i="1"/>
  <c r="W1101" i="1"/>
  <c r="X1101" i="1"/>
  <c r="Y1101" i="1"/>
  <c r="Z1101" i="1"/>
  <c r="AA1101" i="1"/>
  <c r="P1102" i="1"/>
  <c r="Q1102" i="1"/>
  <c r="R1102" i="1"/>
  <c r="S1102" i="1"/>
  <c r="T1102" i="1"/>
  <c r="U1102" i="1"/>
  <c r="V1102" i="1"/>
  <c r="W1102" i="1"/>
  <c r="X1102" i="1"/>
  <c r="Y1102" i="1"/>
  <c r="Z1102" i="1"/>
  <c r="AA1102" i="1"/>
  <c r="P1103" i="1"/>
  <c r="Q1103" i="1"/>
  <c r="R1103" i="1"/>
  <c r="S1103" i="1"/>
  <c r="T1103" i="1"/>
  <c r="U1103" i="1"/>
  <c r="V1103" i="1"/>
  <c r="W1103" i="1"/>
  <c r="X1103" i="1"/>
  <c r="Y1103" i="1"/>
  <c r="Z1103" i="1"/>
  <c r="AA1103" i="1"/>
  <c r="P1104" i="1"/>
  <c r="Q1104" i="1"/>
  <c r="R1104" i="1"/>
  <c r="S1104" i="1"/>
  <c r="T1104" i="1"/>
  <c r="U1104" i="1"/>
  <c r="V1104" i="1"/>
  <c r="W1104" i="1"/>
  <c r="X1104" i="1"/>
  <c r="Y1104" i="1"/>
  <c r="Z1104" i="1"/>
  <c r="AA1104" i="1"/>
  <c r="P1105" i="1"/>
  <c r="Q1105" i="1"/>
  <c r="R1105" i="1"/>
  <c r="S1105" i="1"/>
  <c r="T1105" i="1"/>
  <c r="U1105" i="1"/>
  <c r="V1105" i="1"/>
  <c r="W1105" i="1"/>
  <c r="X1105" i="1"/>
  <c r="Y1105" i="1"/>
  <c r="Z1105" i="1"/>
  <c r="AA1105" i="1"/>
  <c r="P1106" i="1"/>
  <c r="Q1106" i="1"/>
  <c r="R1106" i="1"/>
  <c r="S1106" i="1"/>
  <c r="T1106" i="1"/>
  <c r="U1106" i="1"/>
  <c r="V1106" i="1"/>
  <c r="W1106" i="1"/>
  <c r="X1106" i="1"/>
  <c r="Y1106" i="1"/>
  <c r="Z1106" i="1"/>
  <c r="AA1106" i="1"/>
  <c r="P1107" i="1"/>
  <c r="Q1107" i="1"/>
  <c r="R1107" i="1"/>
  <c r="S1107" i="1"/>
  <c r="T1107" i="1"/>
  <c r="U1107" i="1"/>
  <c r="V1107" i="1"/>
  <c r="W1107" i="1"/>
  <c r="X1107" i="1"/>
  <c r="Y1107" i="1"/>
  <c r="Z1107" i="1"/>
  <c r="AA1107" i="1"/>
  <c r="P1108" i="1"/>
  <c r="Q1108" i="1"/>
  <c r="R1108" i="1"/>
  <c r="S1108" i="1"/>
  <c r="T1108" i="1"/>
  <c r="U1108" i="1"/>
  <c r="V1108" i="1"/>
  <c r="W1108" i="1"/>
  <c r="X1108" i="1"/>
  <c r="Y1108" i="1"/>
  <c r="Z1108" i="1"/>
  <c r="AA1108" i="1"/>
  <c r="P1109" i="1"/>
  <c r="Q1109" i="1"/>
  <c r="R1109" i="1"/>
  <c r="S1109" i="1"/>
  <c r="T1109" i="1"/>
  <c r="U1109" i="1"/>
  <c r="V1109" i="1"/>
  <c r="W1109" i="1"/>
  <c r="X1109" i="1"/>
  <c r="Y1109" i="1"/>
  <c r="Z1109" i="1"/>
  <c r="AA1109" i="1"/>
  <c r="P1110" i="1"/>
  <c r="Q1110" i="1"/>
  <c r="R1110" i="1"/>
  <c r="S1110" i="1"/>
  <c r="T1110" i="1"/>
  <c r="U1110" i="1"/>
  <c r="V1110" i="1"/>
  <c r="W1110" i="1"/>
  <c r="X1110" i="1"/>
  <c r="Y1110" i="1"/>
  <c r="Z1110" i="1"/>
  <c r="AA1110" i="1"/>
  <c r="P1111" i="1"/>
  <c r="Q1111" i="1"/>
  <c r="R1111" i="1"/>
  <c r="S1111" i="1"/>
  <c r="T1111" i="1"/>
  <c r="U1111" i="1"/>
  <c r="V1111" i="1"/>
  <c r="W1111" i="1"/>
  <c r="X1111" i="1"/>
  <c r="Y1111" i="1"/>
  <c r="Z1111" i="1"/>
  <c r="AA1111" i="1"/>
  <c r="P1112" i="1"/>
  <c r="Q1112" i="1"/>
  <c r="R1112" i="1"/>
  <c r="S1112" i="1"/>
  <c r="T1112" i="1"/>
  <c r="U1112" i="1"/>
  <c r="V1112" i="1"/>
  <c r="W1112" i="1"/>
  <c r="X1112" i="1"/>
  <c r="Y1112" i="1"/>
  <c r="Z1112" i="1"/>
  <c r="AA1112" i="1"/>
  <c r="P1113" i="1"/>
  <c r="Q1113" i="1"/>
  <c r="R1113" i="1"/>
  <c r="S1113" i="1"/>
  <c r="T1113" i="1"/>
  <c r="U1113" i="1"/>
  <c r="V1113" i="1"/>
  <c r="W1113" i="1"/>
  <c r="X1113" i="1"/>
  <c r="Y1113" i="1"/>
  <c r="Z1113" i="1"/>
  <c r="AA1113" i="1"/>
  <c r="P1114" i="1"/>
  <c r="Q1114" i="1"/>
  <c r="R1114" i="1"/>
  <c r="S1114" i="1"/>
  <c r="T1114" i="1"/>
  <c r="U1114" i="1"/>
  <c r="V1114" i="1"/>
  <c r="W1114" i="1"/>
  <c r="X1114" i="1"/>
  <c r="Y1114" i="1"/>
  <c r="Z1114" i="1"/>
  <c r="AA1114" i="1"/>
  <c r="P1115" i="1"/>
  <c r="Q1115" i="1"/>
  <c r="R1115" i="1"/>
  <c r="S1115" i="1"/>
  <c r="T1115" i="1"/>
  <c r="U1115" i="1"/>
  <c r="V1115" i="1"/>
  <c r="W1115" i="1"/>
  <c r="X1115" i="1"/>
  <c r="Y1115" i="1"/>
  <c r="Z1115" i="1"/>
  <c r="AA1115" i="1"/>
  <c r="P1116" i="1"/>
  <c r="Q1116" i="1"/>
  <c r="R1116" i="1"/>
  <c r="S1116" i="1"/>
  <c r="T1116" i="1"/>
  <c r="U1116" i="1"/>
  <c r="V1116" i="1"/>
  <c r="W1116" i="1"/>
  <c r="X1116" i="1"/>
  <c r="Y1116" i="1"/>
  <c r="Z1116" i="1"/>
  <c r="AA1116" i="1"/>
  <c r="P1117" i="1"/>
  <c r="Q1117" i="1"/>
  <c r="R1117" i="1"/>
  <c r="S1117" i="1"/>
  <c r="T1117" i="1"/>
  <c r="U1117" i="1"/>
  <c r="V1117" i="1"/>
  <c r="W1117" i="1"/>
  <c r="X1117" i="1"/>
  <c r="Y1117" i="1"/>
  <c r="Z1117" i="1"/>
  <c r="AA1117" i="1"/>
  <c r="P1118" i="1"/>
  <c r="Q1118" i="1"/>
  <c r="R1118" i="1"/>
  <c r="S1118" i="1"/>
  <c r="T1118" i="1"/>
  <c r="U1118" i="1"/>
  <c r="V1118" i="1"/>
  <c r="W1118" i="1"/>
  <c r="X1118" i="1"/>
  <c r="Y1118" i="1"/>
  <c r="Z1118" i="1"/>
  <c r="AA1118" i="1"/>
  <c r="P1119" i="1"/>
  <c r="Q1119" i="1"/>
  <c r="R1119" i="1"/>
  <c r="S1119" i="1"/>
  <c r="T1119" i="1"/>
  <c r="U1119" i="1"/>
  <c r="V1119" i="1"/>
  <c r="W1119" i="1"/>
  <c r="X1119" i="1"/>
  <c r="Y1119" i="1"/>
  <c r="Z1119" i="1"/>
  <c r="AA1119" i="1"/>
  <c r="P1120" i="1"/>
  <c r="Q1120" i="1"/>
  <c r="R1120" i="1"/>
  <c r="S1120" i="1"/>
  <c r="T1120" i="1"/>
  <c r="U1120" i="1"/>
  <c r="V1120" i="1"/>
  <c r="W1120" i="1"/>
  <c r="X1120" i="1"/>
  <c r="Y1120" i="1"/>
  <c r="Z1120" i="1"/>
  <c r="AA1120" i="1"/>
  <c r="P1121" i="1"/>
  <c r="Q1121" i="1"/>
  <c r="R1121" i="1"/>
  <c r="S1121" i="1"/>
  <c r="T1121" i="1"/>
  <c r="U1121" i="1"/>
  <c r="V1121" i="1"/>
  <c r="W1121" i="1"/>
  <c r="X1121" i="1"/>
  <c r="Y1121" i="1"/>
  <c r="Z1121" i="1"/>
  <c r="AA1121" i="1"/>
  <c r="P1122" i="1"/>
  <c r="Q1122" i="1"/>
  <c r="R1122" i="1"/>
  <c r="S1122" i="1"/>
  <c r="T1122" i="1"/>
  <c r="U1122" i="1"/>
  <c r="V1122" i="1"/>
  <c r="W1122" i="1"/>
  <c r="X1122" i="1"/>
  <c r="Y1122" i="1"/>
  <c r="Z1122" i="1"/>
  <c r="AA1122" i="1"/>
  <c r="P1123" i="1"/>
  <c r="Q1123" i="1"/>
  <c r="R1123" i="1"/>
  <c r="S1123" i="1"/>
  <c r="T1123" i="1"/>
  <c r="U1123" i="1"/>
  <c r="V1123" i="1"/>
  <c r="W1123" i="1"/>
  <c r="X1123" i="1"/>
  <c r="Y1123" i="1"/>
  <c r="Z1123" i="1"/>
  <c r="AA1123" i="1"/>
  <c r="P1124" i="1"/>
  <c r="Q1124" i="1"/>
  <c r="R1124" i="1"/>
  <c r="S1124" i="1"/>
  <c r="T1124" i="1"/>
  <c r="U1124" i="1"/>
  <c r="V1124" i="1"/>
  <c r="W1124" i="1"/>
  <c r="X1124" i="1"/>
  <c r="Y1124" i="1"/>
  <c r="Z1124" i="1"/>
  <c r="AA1124" i="1"/>
  <c r="P1125" i="1"/>
  <c r="Q1125" i="1"/>
  <c r="R1125" i="1"/>
  <c r="S1125" i="1"/>
  <c r="T1125" i="1"/>
  <c r="U1125" i="1"/>
  <c r="V1125" i="1"/>
  <c r="W1125" i="1"/>
  <c r="X1125" i="1"/>
  <c r="Y1125" i="1"/>
  <c r="Z1125" i="1"/>
  <c r="AA1125" i="1"/>
  <c r="P1126" i="1"/>
  <c r="Q1126" i="1"/>
  <c r="R1126" i="1"/>
  <c r="S1126" i="1"/>
  <c r="T1126" i="1"/>
  <c r="U1126" i="1"/>
  <c r="V1126" i="1"/>
  <c r="W1126" i="1"/>
  <c r="X1126" i="1"/>
  <c r="Y1126" i="1"/>
  <c r="Z1126" i="1"/>
  <c r="AA1126" i="1"/>
  <c r="P1127" i="1"/>
  <c r="Q1127" i="1"/>
  <c r="R1127" i="1"/>
  <c r="S1127" i="1"/>
  <c r="T1127" i="1"/>
  <c r="U1127" i="1"/>
  <c r="V1127" i="1"/>
  <c r="W1127" i="1"/>
  <c r="X1127" i="1"/>
  <c r="Y1127" i="1"/>
  <c r="Z1127" i="1"/>
  <c r="AA1127" i="1"/>
  <c r="P1128" i="1"/>
  <c r="Q1128" i="1"/>
  <c r="R1128" i="1"/>
  <c r="S1128" i="1"/>
  <c r="T1128" i="1"/>
  <c r="U1128" i="1"/>
  <c r="V1128" i="1"/>
  <c r="W1128" i="1"/>
  <c r="X1128" i="1"/>
  <c r="Y1128" i="1"/>
  <c r="Z1128" i="1"/>
  <c r="AA1128" i="1"/>
  <c r="P1129" i="1"/>
  <c r="Q1129" i="1"/>
  <c r="R1129" i="1"/>
  <c r="S1129" i="1"/>
  <c r="T1129" i="1"/>
  <c r="U1129" i="1"/>
  <c r="V1129" i="1"/>
  <c r="W1129" i="1"/>
  <c r="X1129" i="1"/>
  <c r="Y1129" i="1"/>
  <c r="Z1129" i="1"/>
  <c r="AA1129" i="1"/>
  <c r="P1130" i="1"/>
  <c r="Q1130" i="1"/>
  <c r="R1130" i="1"/>
  <c r="S1130" i="1"/>
  <c r="T1130" i="1"/>
  <c r="U1130" i="1"/>
  <c r="V1130" i="1"/>
  <c r="W1130" i="1"/>
  <c r="X1130" i="1"/>
  <c r="Y1130" i="1"/>
  <c r="Z1130" i="1"/>
  <c r="AA1130" i="1"/>
  <c r="P1131" i="1"/>
  <c r="Q1131" i="1"/>
  <c r="R1131" i="1"/>
  <c r="S1131" i="1"/>
  <c r="T1131" i="1"/>
  <c r="U1131" i="1"/>
  <c r="V1131" i="1"/>
  <c r="W1131" i="1"/>
  <c r="X1131" i="1"/>
  <c r="Y1131" i="1"/>
  <c r="Z1131" i="1"/>
  <c r="AA1131" i="1"/>
  <c r="P1132" i="1"/>
  <c r="Q1132" i="1"/>
  <c r="R1132" i="1"/>
  <c r="S1132" i="1"/>
  <c r="T1132" i="1"/>
  <c r="U1132" i="1"/>
  <c r="V1132" i="1"/>
  <c r="W1132" i="1"/>
  <c r="X1132" i="1"/>
  <c r="Y1132" i="1"/>
  <c r="Z1132" i="1"/>
  <c r="AA1132" i="1"/>
  <c r="P1133" i="1"/>
  <c r="Q1133" i="1"/>
  <c r="R1133" i="1"/>
  <c r="S1133" i="1"/>
  <c r="T1133" i="1"/>
  <c r="U1133" i="1"/>
  <c r="V1133" i="1"/>
  <c r="W1133" i="1"/>
  <c r="X1133" i="1"/>
  <c r="Y1133" i="1"/>
  <c r="Z1133" i="1"/>
  <c r="AA1133" i="1"/>
  <c r="P1134" i="1"/>
  <c r="Q1134" i="1"/>
  <c r="R1134" i="1"/>
  <c r="S1134" i="1"/>
  <c r="T1134" i="1"/>
  <c r="U1134" i="1"/>
  <c r="V1134" i="1"/>
  <c r="W1134" i="1"/>
  <c r="X1134" i="1"/>
  <c r="Y1134" i="1"/>
  <c r="Z1134" i="1"/>
  <c r="AA1134" i="1"/>
  <c r="P1135" i="1"/>
  <c r="Q1135" i="1"/>
  <c r="R1135" i="1"/>
  <c r="S1135" i="1"/>
  <c r="T1135" i="1"/>
  <c r="U1135" i="1"/>
  <c r="V1135" i="1"/>
  <c r="W1135" i="1"/>
  <c r="X1135" i="1"/>
  <c r="Y1135" i="1"/>
  <c r="Z1135" i="1"/>
  <c r="AA1135" i="1"/>
  <c r="P1136" i="1"/>
  <c r="Q1136" i="1"/>
  <c r="R1136" i="1"/>
  <c r="S1136" i="1"/>
  <c r="T1136" i="1"/>
  <c r="U1136" i="1"/>
  <c r="V1136" i="1"/>
  <c r="W1136" i="1"/>
  <c r="X1136" i="1"/>
  <c r="Y1136" i="1"/>
  <c r="Z1136" i="1"/>
  <c r="AA1136" i="1"/>
  <c r="P1137" i="1"/>
  <c r="Q1137" i="1"/>
  <c r="R1137" i="1"/>
  <c r="S1137" i="1"/>
  <c r="T1137" i="1"/>
  <c r="U1137" i="1"/>
  <c r="V1137" i="1"/>
  <c r="W1137" i="1"/>
  <c r="X1137" i="1"/>
  <c r="Y1137" i="1"/>
  <c r="Z1137" i="1"/>
  <c r="AA1137" i="1"/>
  <c r="N373" i="1"/>
  <c r="P3" i="1"/>
  <c r="Q3" i="1"/>
  <c r="R3" i="1"/>
  <c r="S3" i="1"/>
  <c r="T3" i="1"/>
  <c r="U3" i="1"/>
  <c r="V3" i="1"/>
  <c r="W3" i="1"/>
  <c r="X3" i="1"/>
  <c r="Y3" i="1"/>
  <c r="Z3" i="1"/>
  <c r="AA3" i="1"/>
  <c r="P4" i="1"/>
  <c r="Q4" i="1"/>
  <c r="R4" i="1"/>
  <c r="S4" i="1"/>
  <c r="T4" i="1"/>
  <c r="U4" i="1"/>
  <c r="V4" i="1"/>
  <c r="W4" i="1"/>
  <c r="X4" i="1"/>
  <c r="Y4" i="1"/>
  <c r="Z4" i="1"/>
  <c r="AA4" i="1"/>
  <c r="P5" i="1"/>
  <c r="Q5" i="1"/>
  <c r="R5" i="1"/>
  <c r="S5" i="1"/>
  <c r="T5" i="1"/>
  <c r="U5" i="1"/>
  <c r="V5" i="1"/>
  <c r="W5" i="1"/>
  <c r="X5" i="1"/>
  <c r="Y5" i="1"/>
  <c r="Z5" i="1"/>
  <c r="AA5" i="1"/>
  <c r="P6" i="1"/>
  <c r="Q6" i="1"/>
  <c r="R6" i="1"/>
  <c r="S6" i="1"/>
  <c r="T6" i="1"/>
  <c r="U6" i="1"/>
  <c r="V6" i="1"/>
  <c r="W6" i="1"/>
  <c r="X6" i="1"/>
  <c r="Y6" i="1"/>
  <c r="Z6" i="1"/>
  <c r="AA6" i="1"/>
  <c r="P7" i="1"/>
  <c r="Q7" i="1"/>
  <c r="R7" i="1"/>
  <c r="S7" i="1"/>
  <c r="T7" i="1"/>
  <c r="U7" i="1"/>
  <c r="V7" i="1"/>
  <c r="W7" i="1"/>
  <c r="X7" i="1"/>
  <c r="Y7" i="1"/>
  <c r="Z7" i="1"/>
  <c r="AA7" i="1"/>
  <c r="P8" i="1"/>
  <c r="Q8" i="1"/>
  <c r="R8" i="1"/>
  <c r="S8" i="1"/>
  <c r="T8" i="1"/>
  <c r="U8" i="1"/>
  <c r="V8" i="1"/>
  <c r="W8" i="1"/>
  <c r="X8" i="1"/>
  <c r="Y8" i="1"/>
  <c r="Z8" i="1"/>
  <c r="AA8" i="1"/>
  <c r="P9" i="1"/>
  <c r="Q9" i="1"/>
  <c r="R9" i="1"/>
  <c r="S9" i="1"/>
  <c r="T9" i="1"/>
  <c r="U9" i="1"/>
  <c r="V9" i="1"/>
  <c r="W9" i="1"/>
  <c r="X9" i="1"/>
  <c r="Y9" i="1"/>
  <c r="Z9" i="1"/>
  <c r="AA9" i="1"/>
  <c r="P10" i="1"/>
  <c r="Q10" i="1"/>
  <c r="R10" i="1"/>
  <c r="S10" i="1"/>
  <c r="T10" i="1"/>
  <c r="U10" i="1"/>
  <c r="V10" i="1"/>
  <c r="W10" i="1"/>
  <c r="X10" i="1"/>
  <c r="Y10" i="1"/>
  <c r="Z10" i="1"/>
  <c r="AA10" i="1"/>
  <c r="P11" i="1"/>
  <c r="Q11" i="1"/>
  <c r="R11" i="1"/>
  <c r="S11" i="1"/>
  <c r="T11" i="1"/>
  <c r="U11" i="1"/>
  <c r="V11" i="1"/>
  <c r="W11" i="1"/>
  <c r="X11" i="1"/>
  <c r="Y11" i="1"/>
  <c r="Z11" i="1"/>
  <c r="AA11" i="1"/>
  <c r="P12" i="1"/>
  <c r="Q12" i="1"/>
  <c r="R12" i="1"/>
  <c r="S12" i="1"/>
  <c r="T12" i="1"/>
  <c r="U12" i="1"/>
  <c r="V12" i="1"/>
  <c r="W12" i="1"/>
  <c r="X12" i="1"/>
  <c r="Y12" i="1"/>
  <c r="Z12" i="1"/>
  <c r="AA12" i="1"/>
  <c r="P13" i="1"/>
  <c r="Q13" i="1"/>
  <c r="R13" i="1"/>
  <c r="S13" i="1"/>
  <c r="T13" i="1"/>
  <c r="U13" i="1"/>
  <c r="V13" i="1"/>
  <c r="W13" i="1"/>
  <c r="X13" i="1"/>
  <c r="Y13" i="1"/>
  <c r="Z13" i="1"/>
  <c r="AA13" i="1"/>
  <c r="P14" i="1"/>
  <c r="Q14" i="1"/>
  <c r="R14" i="1"/>
  <c r="S14" i="1"/>
  <c r="T14" i="1"/>
  <c r="U14" i="1"/>
  <c r="V14" i="1"/>
  <c r="W14" i="1"/>
  <c r="X14" i="1"/>
  <c r="Y14" i="1"/>
  <c r="Z14" i="1"/>
  <c r="AA14" i="1"/>
  <c r="P15" i="1"/>
  <c r="Q15" i="1"/>
  <c r="R15" i="1"/>
  <c r="S15" i="1"/>
  <c r="T15" i="1"/>
  <c r="U15" i="1"/>
  <c r="V15" i="1"/>
  <c r="W15" i="1"/>
  <c r="X15" i="1"/>
  <c r="Y15" i="1"/>
  <c r="Z15" i="1"/>
  <c r="AA15" i="1"/>
  <c r="P16" i="1"/>
  <c r="Q16" i="1"/>
  <c r="R16" i="1"/>
  <c r="S16" i="1"/>
  <c r="T16" i="1"/>
  <c r="U16" i="1"/>
  <c r="V16" i="1"/>
  <c r="W16" i="1"/>
  <c r="X16" i="1"/>
  <c r="Y16" i="1"/>
  <c r="Z16" i="1"/>
  <c r="AA16" i="1"/>
  <c r="P17" i="1"/>
  <c r="Q17" i="1"/>
  <c r="R17" i="1"/>
  <c r="S17" i="1"/>
  <c r="T17" i="1"/>
  <c r="U17" i="1"/>
  <c r="V17" i="1"/>
  <c r="W17" i="1"/>
  <c r="X17" i="1"/>
  <c r="Y17" i="1"/>
  <c r="Z17" i="1"/>
  <c r="AA17" i="1"/>
  <c r="P18" i="1"/>
  <c r="Q18" i="1"/>
  <c r="R18" i="1"/>
  <c r="S18" i="1"/>
  <c r="T18" i="1"/>
  <c r="U18" i="1"/>
  <c r="V18" i="1"/>
  <c r="W18" i="1"/>
  <c r="X18" i="1"/>
  <c r="Y18" i="1"/>
  <c r="Z18" i="1"/>
  <c r="AA18" i="1"/>
  <c r="P19" i="1"/>
  <c r="Q19" i="1"/>
  <c r="R19" i="1"/>
  <c r="S19" i="1"/>
  <c r="T19" i="1"/>
  <c r="U19" i="1"/>
  <c r="V19" i="1"/>
  <c r="W19" i="1"/>
  <c r="X19" i="1"/>
  <c r="Y19" i="1"/>
  <c r="Z19" i="1"/>
  <c r="AA19" i="1"/>
  <c r="P20" i="1"/>
  <c r="Q20" i="1"/>
  <c r="R20" i="1"/>
  <c r="S20" i="1"/>
  <c r="T20" i="1"/>
  <c r="U20" i="1"/>
  <c r="V20" i="1"/>
  <c r="W20" i="1"/>
  <c r="X20" i="1"/>
  <c r="Y20" i="1"/>
  <c r="Z20" i="1"/>
  <c r="AA20" i="1"/>
  <c r="P21" i="1"/>
  <c r="Q21" i="1"/>
  <c r="R21" i="1"/>
  <c r="S21" i="1"/>
  <c r="T21" i="1"/>
  <c r="U21" i="1"/>
  <c r="V21" i="1"/>
  <c r="W21" i="1"/>
  <c r="X21" i="1"/>
  <c r="Y21" i="1"/>
  <c r="Z21" i="1"/>
  <c r="AA21" i="1"/>
  <c r="P22" i="1"/>
  <c r="Q22" i="1"/>
  <c r="R22" i="1"/>
  <c r="S22" i="1"/>
  <c r="T22" i="1"/>
  <c r="U22" i="1"/>
  <c r="V22" i="1"/>
  <c r="W22" i="1"/>
  <c r="X22" i="1"/>
  <c r="Y22" i="1"/>
  <c r="Z22" i="1"/>
  <c r="AA22" i="1"/>
  <c r="P23" i="1"/>
  <c r="Q23" i="1"/>
  <c r="R23" i="1"/>
  <c r="S23" i="1"/>
  <c r="T23" i="1"/>
  <c r="U23" i="1"/>
  <c r="V23" i="1"/>
  <c r="W23" i="1"/>
  <c r="X23" i="1"/>
  <c r="Y23" i="1"/>
  <c r="Z23" i="1"/>
  <c r="AA23" i="1"/>
  <c r="P24" i="1"/>
  <c r="Q24" i="1"/>
  <c r="R24" i="1"/>
  <c r="S24" i="1"/>
  <c r="T24" i="1"/>
  <c r="U24" i="1"/>
  <c r="V24" i="1"/>
  <c r="W24" i="1"/>
  <c r="X24" i="1"/>
  <c r="Y24" i="1"/>
  <c r="Z24" i="1"/>
  <c r="AA24" i="1"/>
  <c r="P25" i="1"/>
  <c r="Q25" i="1"/>
  <c r="R25" i="1"/>
  <c r="S25" i="1"/>
  <c r="T25" i="1"/>
  <c r="U25" i="1"/>
  <c r="V25" i="1"/>
  <c r="W25" i="1"/>
  <c r="X25" i="1"/>
  <c r="Y25" i="1"/>
  <c r="Z25" i="1"/>
  <c r="AA25" i="1"/>
  <c r="P26" i="1"/>
  <c r="Q26" i="1"/>
  <c r="R26" i="1"/>
  <c r="S26" i="1"/>
  <c r="T26" i="1"/>
  <c r="U26" i="1"/>
  <c r="V26" i="1"/>
  <c r="W26" i="1"/>
  <c r="X26" i="1"/>
  <c r="Y26" i="1"/>
  <c r="Z26" i="1"/>
  <c r="AA26" i="1"/>
  <c r="P27" i="1"/>
  <c r="Q27" i="1"/>
  <c r="R27" i="1"/>
  <c r="S27" i="1"/>
  <c r="T27" i="1"/>
  <c r="U27" i="1"/>
  <c r="V27" i="1"/>
  <c r="W27" i="1"/>
  <c r="X27" i="1"/>
  <c r="Y27" i="1"/>
  <c r="Z27" i="1"/>
  <c r="AA27" i="1"/>
  <c r="P28" i="1"/>
  <c r="Q28" i="1"/>
  <c r="R28" i="1"/>
  <c r="S28" i="1"/>
  <c r="T28" i="1"/>
  <c r="U28" i="1"/>
  <c r="V28" i="1"/>
  <c r="W28" i="1"/>
  <c r="X28" i="1"/>
  <c r="Y28" i="1"/>
  <c r="Z28" i="1"/>
  <c r="AA28" i="1"/>
  <c r="P29" i="1"/>
  <c r="Q29" i="1"/>
  <c r="R29" i="1"/>
  <c r="S29" i="1"/>
  <c r="T29" i="1"/>
  <c r="U29" i="1"/>
  <c r="V29" i="1"/>
  <c r="W29" i="1"/>
  <c r="X29" i="1"/>
  <c r="Y29" i="1"/>
  <c r="Z29" i="1"/>
  <c r="AA29" i="1"/>
  <c r="P30" i="1"/>
  <c r="Q30" i="1"/>
  <c r="R30" i="1"/>
  <c r="S30" i="1"/>
  <c r="T30" i="1"/>
  <c r="U30" i="1"/>
  <c r="V30" i="1"/>
  <c r="W30" i="1"/>
  <c r="X30" i="1"/>
  <c r="Y30" i="1"/>
  <c r="Z30" i="1"/>
  <c r="AA30" i="1"/>
  <c r="P31" i="1"/>
  <c r="Q31" i="1"/>
  <c r="R31" i="1"/>
  <c r="S31" i="1"/>
  <c r="T31" i="1"/>
  <c r="U31" i="1"/>
  <c r="V31" i="1"/>
  <c r="W31" i="1"/>
  <c r="X31" i="1"/>
  <c r="Y31" i="1"/>
  <c r="Z31" i="1"/>
  <c r="AA31" i="1"/>
  <c r="P32" i="1"/>
  <c r="Q32" i="1"/>
  <c r="R32" i="1"/>
  <c r="S32" i="1"/>
  <c r="T32" i="1"/>
  <c r="U32" i="1"/>
  <c r="V32" i="1"/>
  <c r="W32" i="1"/>
  <c r="X32" i="1"/>
  <c r="Y32" i="1"/>
  <c r="Z32" i="1"/>
  <c r="AA32" i="1"/>
  <c r="P33" i="1"/>
  <c r="Q33" i="1"/>
  <c r="R33" i="1"/>
  <c r="S33" i="1"/>
  <c r="T33" i="1"/>
  <c r="U33" i="1"/>
  <c r="V33" i="1"/>
  <c r="W33" i="1"/>
  <c r="X33" i="1"/>
  <c r="Y33" i="1"/>
  <c r="Z33" i="1"/>
  <c r="AA33" i="1"/>
  <c r="P34" i="1"/>
  <c r="Q34" i="1"/>
  <c r="R34" i="1"/>
  <c r="S34" i="1"/>
  <c r="T34" i="1"/>
  <c r="U34" i="1"/>
  <c r="V34" i="1"/>
  <c r="W34" i="1"/>
  <c r="X34" i="1"/>
  <c r="Y34" i="1"/>
  <c r="Z34" i="1"/>
  <c r="AA34" i="1"/>
  <c r="P35" i="1"/>
  <c r="Q35" i="1"/>
  <c r="R35" i="1"/>
  <c r="S35" i="1"/>
  <c r="T35" i="1"/>
  <c r="U35" i="1"/>
  <c r="V35" i="1"/>
  <c r="W35" i="1"/>
  <c r="X35" i="1"/>
  <c r="Y35" i="1"/>
  <c r="Z35" i="1"/>
  <c r="AA35" i="1"/>
  <c r="P36" i="1"/>
  <c r="Q36" i="1"/>
  <c r="R36" i="1"/>
  <c r="S36" i="1"/>
  <c r="T36" i="1"/>
  <c r="U36" i="1"/>
  <c r="V36" i="1"/>
  <c r="W36" i="1"/>
  <c r="X36" i="1"/>
  <c r="Y36" i="1"/>
  <c r="Z36" i="1"/>
  <c r="AA36" i="1"/>
  <c r="P37" i="1"/>
  <c r="Q37" i="1"/>
  <c r="R37" i="1"/>
  <c r="S37" i="1"/>
  <c r="T37" i="1"/>
  <c r="U37" i="1"/>
  <c r="V37" i="1"/>
  <c r="W37" i="1"/>
  <c r="X37" i="1"/>
  <c r="Y37" i="1"/>
  <c r="Z37" i="1"/>
  <c r="AA37" i="1"/>
  <c r="P38" i="1"/>
  <c r="Q38" i="1"/>
  <c r="R38" i="1"/>
  <c r="S38" i="1"/>
  <c r="T38" i="1"/>
  <c r="U38" i="1"/>
  <c r="V38" i="1"/>
  <c r="W38" i="1"/>
  <c r="X38" i="1"/>
  <c r="Y38" i="1"/>
  <c r="Z38" i="1"/>
  <c r="AA38" i="1"/>
  <c r="P39" i="1"/>
  <c r="Q39" i="1"/>
  <c r="R39" i="1"/>
  <c r="S39" i="1"/>
  <c r="T39" i="1"/>
  <c r="U39" i="1"/>
  <c r="V39" i="1"/>
  <c r="W39" i="1"/>
  <c r="X39" i="1"/>
  <c r="Y39" i="1"/>
  <c r="Z39" i="1"/>
  <c r="AA39" i="1"/>
  <c r="P40" i="1"/>
  <c r="Q40" i="1"/>
  <c r="R40" i="1"/>
  <c r="S40" i="1"/>
  <c r="T40" i="1"/>
  <c r="U40" i="1"/>
  <c r="V40" i="1"/>
  <c r="W40" i="1"/>
  <c r="X40" i="1"/>
  <c r="Y40" i="1"/>
  <c r="Z40" i="1"/>
  <c r="AA40" i="1"/>
  <c r="P41" i="1"/>
  <c r="Q41" i="1"/>
  <c r="R41" i="1"/>
  <c r="S41" i="1"/>
  <c r="T41" i="1"/>
  <c r="U41" i="1"/>
  <c r="V41" i="1"/>
  <c r="W41" i="1"/>
  <c r="X41" i="1"/>
  <c r="Y41" i="1"/>
  <c r="Z41" i="1"/>
  <c r="AA41" i="1"/>
  <c r="P42" i="1"/>
  <c r="Q42" i="1"/>
  <c r="R42" i="1"/>
  <c r="S42" i="1"/>
  <c r="T42" i="1"/>
  <c r="U42" i="1"/>
  <c r="V42" i="1"/>
  <c r="W42" i="1"/>
  <c r="X42" i="1"/>
  <c r="Y42" i="1"/>
  <c r="Z42" i="1"/>
  <c r="AA42" i="1"/>
  <c r="P43" i="1"/>
  <c r="Q43" i="1"/>
  <c r="R43" i="1"/>
  <c r="S43" i="1"/>
  <c r="T43" i="1"/>
  <c r="U43" i="1"/>
  <c r="V43" i="1"/>
  <c r="W43" i="1"/>
  <c r="X43" i="1"/>
  <c r="Y43" i="1"/>
  <c r="Z43" i="1"/>
  <c r="AA43" i="1"/>
  <c r="P44" i="1"/>
  <c r="Q44" i="1"/>
  <c r="R44" i="1"/>
  <c r="S44" i="1"/>
  <c r="T44" i="1"/>
  <c r="U44" i="1"/>
  <c r="V44" i="1"/>
  <c r="W44" i="1"/>
  <c r="X44" i="1"/>
  <c r="Y44" i="1"/>
  <c r="Z44" i="1"/>
  <c r="AA44" i="1"/>
  <c r="P45" i="1"/>
  <c r="Q45" i="1"/>
  <c r="R45" i="1"/>
  <c r="S45" i="1"/>
  <c r="T45" i="1"/>
  <c r="U45" i="1"/>
  <c r="V45" i="1"/>
  <c r="W45" i="1"/>
  <c r="X45" i="1"/>
  <c r="Y45" i="1"/>
  <c r="Z45" i="1"/>
  <c r="AA45" i="1"/>
  <c r="P46" i="1"/>
  <c r="Q46" i="1"/>
  <c r="R46" i="1"/>
  <c r="S46" i="1"/>
  <c r="T46" i="1"/>
  <c r="U46" i="1"/>
  <c r="V46" i="1"/>
  <c r="W46" i="1"/>
  <c r="X46" i="1"/>
  <c r="Y46" i="1"/>
  <c r="Z46" i="1"/>
  <c r="AA46" i="1"/>
  <c r="P47" i="1"/>
  <c r="Q47" i="1"/>
  <c r="R47" i="1"/>
  <c r="S47" i="1"/>
  <c r="T47" i="1"/>
  <c r="U47" i="1"/>
  <c r="V47" i="1"/>
  <c r="W47" i="1"/>
  <c r="X47" i="1"/>
  <c r="Y47" i="1"/>
  <c r="Z47" i="1"/>
  <c r="AA47" i="1"/>
  <c r="P48" i="1"/>
  <c r="Q48" i="1"/>
  <c r="R48" i="1"/>
  <c r="S48" i="1"/>
  <c r="T48" i="1"/>
  <c r="U48" i="1"/>
  <c r="V48" i="1"/>
  <c r="W48" i="1"/>
  <c r="X48" i="1"/>
  <c r="Y48" i="1"/>
  <c r="Z48" i="1"/>
  <c r="AA48" i="1"/>
  <c r="P49" i="1"/>
  <c r="Q49" i="1"/>
  <c r="R49" i="1"/>
  <c r="S49" i="1"/>
  <c r="T49" i="1"/>
  <c r="U49" i="1"/>
  <c r="V49" i="1"/>
  <c r="W49" i="1"/>
  <c r="X49" i="1"/>
  <c r="Y49" i="1"/>
  <c r="Z49" i="1"/>
  <c r="AA49" i="1"/>
  <c r="P50" i="1"/>
  <c r="Q50" i="1"/>
  <c r="R50" i="1"/>
  <c r="S50" i="1"/>
  <c r="T50" i="1"/>
  <c r="U50" i="1"/>
  <c r="V50" i="1"/>
  <c r="W50" i="1"/>
  <c r="X50" i="1"/>
  <c r="Y50" i="1"/>
  <c r="Z50" i="1"/>
  <c r="AA50" i="1"/>
  <c r="P51" i="1"/>
  <c r="Q51" i="1"/>
  <c r="R51" i="1"/>
  <c r="S51" i="1"/>
  <c r="T51" i="1"/>
  <c r="U51" i="1"/>
  <c r="V51" i="1"/>
  <c r="W51" i="1"/>
  <c r="X51" i="1"/>
  <c r="Y51" i="1"/>
  <c r="Z51" i="1"/>
  <c r="AA51" i="1"/>
  <c r="P52" i="1"/>
  <c r="Q52" i="1"/>
  <c r="R52" i="1"/>
  <c r="S52" i="1"/>
  <c r="T52" i="1"/>
  <c r="U52" i="1"/>
  <c r="V52" i="1"/>
  <c r="W52" i="1"/>
  <c r="X52" i="1"/>
  <c r="Y52" i="1"/>
  <c r="Z52" i="1"/>
  <c r="AA52" i="1"/>
  <c r="P53" i="1"/>
  <c r="Q53" i="1"/>
  <c r="R53" i="1"/>
  <c r="S53" i="1"/>
  <c r="T53" i="1"/>
  <c r="U53" i="1"/>
  <c r="V53" i="1"/>
  <c r="W53" i="1"/>
  <c r="X53" i="1"/>
  <c r="Y53" i="1"/>
  <c r="Z53" i="1"/>
  <c r="AA53" i="1"/>
  <c r="P54" i="1"/>
  <c r="Q54" i="1"/>
  <c r="R54" i="1"/>
  <c r="S54" i="1"/>
  <c r="T54" i="1"/>
  <c r="U54" i="1"/>
  <c r="V54" i="1"/>
  <c r="W54" i="1"/>
  <c r="X54" i="1"/>
  <c r="Y54" i="1"/>
  <c r="Z54" i="1"/>
  <c r="AA54" i="1"/>
  <c r="P55" i="1"/>
  <c r="Q55" i="1"/>
  <c r="R55" i="1"/>
  <c r="S55" i="1"/>
  <c r="T55" i="1"/>
  <c r="U55" i="1"/>
  <c r="V55" i="1"/>
  <c r="W55" i="1"/>
  <c r="X55" i="1"/>
  <c r="Y55" i="1"/>
  <c r="Z55" i="1"/>
  <c r="AA55" i="1"/>
  <c r="P56" i="1"/>
  <c r="Q56" i="1"/>
  <c r="R56" i="1"/>
  <c r="S56" i="1"/>
  <c r="T56" i="1"/>
  <c r="U56" i="1"/>
  <c r="V56" i="1"/>
  <c r="W56" i="1"/>
  <c r="X56" i="1"/>
  <c r="Y56" i="1"/>
  <c r="Z56" i="1"/>
  <c r="AA56" i="1"/>
  <c r="P57" i="1"/>
  <c r="Q57" i="1"/>
  <c r="R57" i="1"/>
  <c r="S57" i="1"/>
  <c r="T57" i="1"/>
  <c r="U57" i="1"/>
  <c r="V57" i="1"/>
  <c r="W57" i="1"/>
  <c r="X57" i="1"/>
  <c r="Y57" i="1"/>
  <c r="Z57" i="1"/>
  <c r="AA57" i="1"/>
  <c r="P58" i="1"/>
  <c r="Q58" i="1"/>
  <c r="R58" i="1"/>
  <c r="S58" i="1"/>
  <c r="T58" i="1"/>
  <c r="U58" i="1"/>
  <c r="V58" i="1"/>
  <c r="W58" i="1"/>
  <c r="X58" i="1"/>
  <c r="Y58" i="1"/>
  <c r="Z58" i="1"/>
  <c r="AA58" i="1"/>
  <c r="P59" i="1"/>
  <c r="Q59" i="1"/>
  <c r="R59" i="1"/>
  <c r="S59" i="1"/>
  <c r="T59" i="1"/>
  <c r="U59" i="1"/>
  <c r="V59" i="1"/>
  <c r="W59" i="1"/>
  <c r="X59" i="1"/>
  <c r="Y59" i="1"/>
  <c r="Z59" i="1"/>
  <c r="AA59" i="1"/>
  <c r="P60" i="1"/>
  <c r="Q60" i="1"/>
  <c r="R60" i="1"/>
  <c r="S60" i="1"/>
  <c r="T60" i="1"/>
  <c r="U60" i="1"/>
  <c r="V60" i="1"/>
  <c r="W60" i="1"/>
  <c r="X60" i="1"/>
  <c r="Y60" i="1"/>
  <c r="Z60" i="1"/>
  <c r="AA60" i="1"/>
  <c r="P61" i="1"/>
  <c r="Q61" i="1"/>
  <c r="R61" i="1"/>
  <c r="S61" i="1"/>
  <c r="T61" i="1"/>
  <c r="U61" i="1"/>
  <c r="V61" i="1"/>
  <c r="W61" i="1"/>
  <c r="X61" i="1"/>
  <c r="Y61" i="1"/>
  <c r="Z61" i="1"/>
  <c r="AA61" i="1"/>
  <c r="P62" i="1"/>
  <c r="Q62" i="1"/>
  <c r="R62" i="1"/>
  <c r="S62" i="1"/>
  <c r="T62" i="1"/>
  <c r="U62" i="1"/>
  <c r="V62" i="1"/>
  <c r="W62" i="1"/>
  <c r="X62" i="1"/>
  <c r="Y62" i="1"/>
  <c r="Z62" i="1"/>
  <c r="AA62" i="1"/>
  <c r="P63" i="1"/>
  <c r="Q63" i="1"/>
  <c r="R63" i="1"/>
  <c r="S63" i="1"/>
  <c r="T63" i="1"/>
  <c r="U63" i="1"/>
  <c r="V63" i="1"/>
  <c r="W63" i="1"/>
  <c r="X63" i="1"/>
  <c r="Y63" i="1"/>
  <c r="Z63" i="1"/>
  <c r="AA63" i="1"/>
  <c r="P64" i="1"/>
  <c r="Q64" i="1"/>
  <c r="R64" i="1"/>
  <c r="S64" i="1"/>
  <c r="T64" i="1"/>
  <c r="U64" i="1"/>
  <c r="V64" i="1"/>
  <c r="W64" i="1"/>
  <c r="X64" i="1"/>
  <c r="Y64" i="1"/>
  <c r="Z64" i="1"/>
  <c r="AA64" i="1"/>
  <c r="P65" i="1"/>
  <c r="Q65" i="1"/>
  <c r="R65" i="1"/>
  <c r="S65" i="1"/>
  <c r="T65" i="1"/>
  <c r="U65" i="1"/>
  <c r="V65" i="1"/>
  <c r="W65" i="1"/>
  <c r="X65" i="1"/>
  <c r="Y65" i="1"/>
  <c r="Z65" i="1"/>
  <c r="AA65" i="1"/>
  <c r="P66" i="1"/>
  <c r="Q66" i="1"/>
  <c r="R66" i="1"/>
  <c r="S66" i="1"/>
  <c r="T66" i="1"/>
  <c r="U66" i="1"/>
  <c r="V66" i="1"/>
  <c r="W66" i="1"/>
  <c r="X66" i="1"/>
  <c r="Y66" i="1"/>
  <c r="Z66" i="1"/>
  <c r="AA66" i="1"/>
  <c r="P67" i="1"/>
  <c r="Q67" i="1"/>
  <c r="R67" i="1"/>
  <c r="S67" i="1"/>
  <c r="T67" i="1"/>
  <c r="U67" i="1"/>
  <c r="V67" i="1"/>
  <c r="W67" i="1"/>
  <c r="X67" i="1"/>
  <c r="Y67" i="1"/>
  <c r="Z67" i="1"/>
  <c r="AA67" i="1"/>
  <c r="P68" i="1"/>
  <c r="Q68" i="1"/>
  <c r="R68" i="1"/>
  <c r="S68" i="1"/>
  <c r="T68" i="1"/>
  <c r="U68" i="1"/>
  <c r="V68" i="1"/>
  <c r="W68" i="1"/>
  <c r="X68" i="1"/>
  <c r="Y68" i="1"/>
  <c r="Z68" i="1"/>
  <c r="AA68" i="1"/>
  <c r="P69" i="1"/>
  <c r="Q69" i="1"/>
  <c r="R69" i="1"/>
  <c r="S69" i="1"/>
  <c r="T69" i="1"/>
  <c r="U69" i="1"/>
  <c r="V69" i="1"/>
  <c r="W69" i="1"/>
  <c r="X69" i="1"/>
  <c r="Y69" i="1"/>
  <c r="Z69" i="1"/>
  <c r="AA69" i="1"/>
  <c r="P70" i="1"/>
  <c r="Q70" i="1"/>
  <c r="R70" i="1"/>
  <c r="S70" i="1"/>
  <c r="T70" i="1"/>
  <c r="U70" i="1"/>
  <c r="V70" i="1"/>
  <c r="W70" i="1"/>
  <c r="X70" i="1"/>
  <c r="Y70" i="1"/>
  <c r="Z70" i="1"/>
  <c r="AA70" i="1"/>
  <c r="P71" i="1"/>
  <c r="Q71" i="1"/>
  <c r="R71" i="1"/>
  <c r="S71" i="1"/>
  <c r="T71" i="1"/>
  <c r="U71" i="1"/>
  <c r="V71" i="1"/>
  <c r="W71" i="1"/>
  <c r="X71" i="1"/>
  <c r="Y71" i="1"/>
  <c r="Z71" i="1"/>
  <c r="AA71" i="1"/>
  <c r="P72" i="1"/>
  <c r="Q72" i="1"/>
  <c r="R72" i="1"/>
  <c r="S72" i="1"/>
  <c r="T72" i="1"/>
  <c r="U72" i="1"/>
  <c r="V72" i="1"/>
  <c r="W72" i="1"/>
  <c r="X72" i="1"/>
  <c r="Y72" i="1"/>
  <c r="Z72" i="1"/>
  <c r="AA72" i="1"/>
  <c r="P73" i="1"/>
  <c r="Q73" i="1"/>
  <c r="R73" i="1"/>
  <c r="S73" i="1"/>
  <c r="T73" i="1"/>
  <c r="U73" i="1"/>
  <c r="V73" i="1"/>
  <c r="W73" i="1"/>
  <c r="X73" i="1"/>
  <c r="Y73" i="1"/>
  <c r="Z73" i="1"/>
  <c r="AA73" i="1"/>
  <c r="P74" i="1"/>
  <c r="Q74" i="1"/>
  <c r="R74" i="1"/>
  <c r="S74" i="1"/>
  <c r="T74" i="1"/>
  <c r="U74" i="1"/>
  <c r="V74" i="1"/>
  <c r="W74" i="1"/>
  <c r="X74" i="1"/>
  <c r="Y74" i="1"/>
  <c r="Z74" i="1"/>
  <c r="AA74" i="1"/>
  <c r="P75" i="1"/>
  <c r="Q75" i="1"/>
  <c r="R75" i="1"/>
  <c r="S75" i="1"/>
  <c r="T75" i="1"/>
  <c r="U75" i="1"/>
  <c r="V75" i="1"/>
  <c r="W75" i="1"/>
  <c r="X75" i="1"/>
  <c r="Y75" i="1"/>
  <c r="Z75" i="1"/>
  <c r="AA75" i="1"/>
  <c r="P76" i="1"/>
  <c r="Q76" i="1"/>
  <c r="R76" i="1"/>
  <c r="S76" i="1"/>
  <c r="T76" i="1"/>
  <c r="U76" i="1"/>
  <c r="V76" i="1"/>
  <c r="W76" i="1"/>
  <c r="X76" i="1"/>
  <c r="Y76" i="1"/>
  <c r="Z76" i="1"/>
  <c r="AA76" i="1"/>
  <c r="P77" i="1"/>
  <c r="Q77" i="1"/>
  <c r="R77" i="1"/>
  <c r="S77" i="1"/>
  <c r="T77" i="1"/>
  <c r="U77" i="1"/>
  <c r="V77" i="1"/>
  <c r="W77" i="1"/>
  <c r="X77" i="1"/>
  <c r="Y77" i="1"/>
  <c r="Z77" i="1"/>
  <c r="AA77" i="1"/>
  <c r="P78" i="1"/>
  <c r="Q78" i="1"/>
  <c r="R78" i="1"/>
  <c r="S78" i="1"/>
  <c r="T78" i="1"/>
  <c r="U78" i="1"/>
  <c r="V78" i="1"/>
  <c r="W78" i="1"/>
  <c r="X78" i="1"/>
  <c r="Y78" i="1"/>
  <c r="Z78" i="1"/>
  <c r="AA78" i="1"/>
  <c r="P79" i="1"/>
  <c r="Q79" i="1"/>
  <c r="R79" i="1"/>
  <c r="S79" i="1"/>
  <c r="T79" i="1"/>
  <c r="U79" i="1"/>
  <c r="V79" i="1"/>
  <c r="W79" i="1"/>
  <c r="X79" i="1"/>
  <c r="Y79" i="1"/>
  <c r="Z79" i="1"/>
  <c r="AA79" i="1"/>
  <c r="P80" i="1"/>
  <c r="Q80" i="1"/>
  <c r="R80" i="1"/>
  <c r="S80" i="1"/>
  <c r="T80" i="1"/>
  <c r="U80" i="1"/>
  <c r="V80" i="1"/>
  <c r="W80" i="1"/>
  <c r="X80" i="1"/>
  <c r="Y80" i="1"/>
  <c r="Z80" i="1"/>
  <c r="AA80" i="1"/>
  <c r="P81" i="1"/>
  <c r="Q81" i="1"/>
  <c r="R81" i="1"/>
  <c r="S81" i="1"/>
  <c r="T81" i="1"/>
  <c r="U81" i="1"/>
  <c r="V81" i="1"/>
  <c r="W81" i="1"/>
  <c r="X81" i="1"/>
  <c r="Y81" i="1"/>
  <c r="Z81" i="1"/>
  <c r="AA81" i="1"/>
  <c r="P82" i="1"/>
  <c r="Q82" i="1"/>
  <c r="R82" i="1"/>
  <c r="S82" i="1"/>
  <c r="T82" i="1"/>
  <c r="U82" i="1"/>
  <c r="V82" i="1"/>
  <c r="W82" i="1"/>
  <c r="X82" i="1"/>
  <c r="Y82" i="1"/>
  <c r="Z82" i="1"/>
  <c r="AA82" i="1"/>
  <c r="P83" i="1"/>
  <c r="Q83" i="1"/>
  <c r="R83" i="1"/>
  <c r="S83" i="1"/>
  <c r="T83" i="1"/>
  <c r="U83" i="1"/>
  <c r="V83" i="1"/>
  <c r="W83" i="1"/>
  <c r="X83" i="1"/>
  <c r="Y83" i="1"/>
  <c r="Z83" i="1"/>
  <c r="AA83" i="1"/>
  <c r="P84" i="1"/>
  <c r="Q84" i="1"/>
  <c r="R84" i="1"/>
  <c r="S84" i="1"/>
  <c r="T84" i="1"/>
  <c r="U84" i="1"/>
  <c r="V84" i="1"/>
  <c r="W84" i="1"/>
  <c r="X84" i="1"/>
  <c r="Y84" i="1"/>
  <c r="Z84" i="1"/>
  <c r="AA84" i="1"/>
  <c r="P85" i="1"/>
  <c r="Q85" i="1"/>
  <c r="R85" i="1"/>
  <c r="S85" i="1"/>
  <c r="T85" i="1"/>
  <c r="U85" i="1"/>
  <c r="V85" i="1"/>
  <c r="W85" i="1"/>
  <c r="X85" i="1"/>
  <c r="Y85" i="1"/>
  <c r="Z85" i="1"/>
  <c r="AA85" i="1"/>
  <c r="P86" i="1"/>
  <c r="Q86" i="1"/>
  <c r="R86" i="1"/>
  <c r="S86" i="1"/>
  <c r="T86" i="1"/>
  <c r="U86" i="1"/>
  <c r="V86" i="1"/>
  <c r="W86" i="1"/>
  <c r="X86" i="1"/>
  <c r="Y86" i="1"/>
  <c r="Z86" i="1"/>
  <c r="AA86" i="1"/>
  <c r="P87" i="1"/>
  <c r="Q87" i="1"/>
  <c r="R87" i="1"/>
  <c r="S87" i="1"/>
  <c r="T87" i="1"/>
  <c r="U87" i="1"/>
  <c r="V87" i="1"/>
  <c r="W87" i="1"/>
  <c r="X87" i="1"/>
  <c r="Y87" i="1"/>
  <c r="Z87" i="1"/>
  <c r="AA87" i="1"/>
  <c r="P88" i="1"/>
  <c r="Q88" i="1"/>
  <c r="R88" i="1"/>
  <c r="S88" i="1"/>
  <c r="T88" i="1"/>
  <c r="U88" i="1"/>
  <c r="V88" i="1"/>
  <c r="W88" i="1"/>
  <c r="X88" i="1"/>
  <c r="Y88" i="1"/>
  <c r="Z88" i="1"/>
  <c r="AA88" i="1"/>
  <c r="P89" i="1"/>
  <c r="Q89" i="1"/>
  <c r="R89" i="1"/>
  <c r="S89" i="1"/>
  <c r="T89" i="1"/>
  <c r="U89" i="1"/>
  <c r="V89" i="1"/>
  <c r="W89" i="1"/>
  <c r="X89" i="1"/>
  <c r="Y89" i="1"/>
  <c r="Z89" i="1"/>
  <c r="AA89" i="1"/>
  <c r="P90" i="1"/>
  <c r="Q90" i="1"/>
  <c r="R90" i="1"/>
  <c r="S90" i="1"/>
  <c r="T90" i="1"/>
  <c r="U90" i="1"/>
  <c r="V90" i="1"/>
  <c r="W90" i="1"/>
  <c r="X90" i="1"/>
  <c r="Y90" i="1"/>
  <c r="Z90" i="1"/>
  <c r="AA90" i="1"/>
  <c r="P91" i="1"/>
  <c r="Q91" i="1"/>
  <c r="R91" i="1"/>
  <c r="S91" i="1"/>
  <c r="T91" i="1"/>
  <c r="U91" i="1"/>
  <c r="V91" i="1"/>
  <c r="W91" i="1"/>
  <c r="X91" i="1"/>
  <c r="Y91" i="1"/>
  <c r="Z91" i="1"/>
  <c r="AA91" i="1"/>
  <c r="P92" i="1"/>
  <c r="Q92" i="1"/>
  <c r="R92" i="1"/>
  <c r="S92" i="1"/>
  <c r="T92" i="1"/>
  <c r="U92" i="1"/>
  <c r="V92" i="1"/>
  <c r="W92" i="1"/>
  <c r="X92" i="1"/>
  <c r="Y92" i="1"/>
  <c r="Z92" i="1"/>
  <c r="AA92" i="1"/>
  <c r="P93" i="1"/>
  <c r="Q93" i="1"/>
  <c r="R93" i="1"/>
  <c r="S93" i="1"/>
  <c r="T93" i="1"/>
  <c r="U93" i="1"/>
  <c r="V93" i="1"/>
  <c r="W93" i="1"/>
  <c r="X93" i="1"/>
  <c r="Y93" i="1"/>
  <c r="Z93" i="1"/>
  <c r="AA93" i="1"/>
  <c r="P94" i="1"/>
  <c r="Q94" i="1"/>
  <c r="R94" i="1"/>
  <c r="S94" i="1"/>
  <c r="T94" i="1"/>
  <c r="U94" i="1"/>
  <c r="V94" i="1"/>
  <c r="W94" i="1"/>
  <c r="X94" i="1"/>
  <c r="Y94" i="1"/>
  <c r="Z94" i="1"/>
  <c r="AA94" i="1"/>
  <c r="P95" i="1"/>
  <c r="Q95" i="1"/>
  <c r="R95" i="1"/>
  <c r="S95" i="1"/>
  <c r="T95" i="1"/>
  <c r="U95" i="1"/>
  <c r="V95" i="1"/>
  <c r="W95" i="1"/>
  <c r="X95" i="1"/>
  <c r="Y95" i="1"/>
  <c r="Z95" i="1"/>
  <c r="AA95" i="1"/>
  <c r="P96" i="1"/>
  <c r="Q96" i="1"/>
  <c r="R96" i="1"/>
  <c r="S96" i="1"/>
  <c r="T96" i="1"/>
  <c r="U96" i="1"/>
  <c r="V96" i="1"/>
  <c r="W96" i="1"/>
  <c r="X96" i="1"/>
  <c r="Y96" i="1"/>
  <c r="Z96" i="1"/>
  <c r="AA96" i="1"/>
  <c r="P97" i="1"/>
  <c r="Q97" i="1"/>
  <c r="R97" i="1"/>
  <c r="S97" i="1"/>
  <c r="T97" i="1"/>
  <c r="U97" i="1"/>
  <c r="V97" i="1"/>
  <c r="W97" i="1"/>
  <c r="X97" i="1"/>
  <c r="Y97" i="1"/>
  <c r="Z97" i="1"/>
  <c r="AA97" i="1"/>
  <c r="P98" i="1"/>
  <c r="Q98" i="1"/>
  <c r="R98" i="1"/>
  <c r="S98" i="1"/>
  <c r="T98" i="1"/>
  <c r="U98" i="1"/>
  <c r="V98" i="1"/>
  <c r="W98" i="1"/>
  <c r="X98" i="1"/>
  <c r="Y98" i="1"/>
  <c r="Z98" i="1"/>
  <c r="AA98" i="1"/>
  <c r="P99" i="1"/>
  <c r="Q99" i="1"/>
  <c r="R99" i="1"/>
  <c r="S99" i="1"/>
  <c r="T99" i="1"/>
  <c r="U99" i="1"/>
  <c r="V99" i="1"/>
  <c r="W99" i="1"/>
  <c r="X99" i="1"/>
  <c r="Y99" i="1"/>
  <c r="Z99" i="1"/>
  <c r="AA99" i="1"/>
  <c r="P100" i="1"/>
  <c r="Q100" i="1"/>
  <c r="R100" i="1"/>
  <c r="S100" i="1"/>
  <c r="T100" i="1"/>
  <c r="U100" i="1"/>
  <c r="V100" i="1"/>
  <c r="W100" i="1"/>
  <c r="X100" i="1"/>
  <c r="Y100" i="1"/>
  <c r="Z100" i="1"/>
  <c r="AA100" i="1"/>
  <c r="P101" i="1"/>
  <c r="Q101" i="1"/>
  <c r="R101" i="1"/>
  <c r="S101" i="1"/>
  <c r="T101" i="1"/>
  <c r="U101" i="1"/>
  <c r="V101" i="1"/>
  <c r="W101" i="1"/>
  <c r="X101" i="1"/>
  <c r="Y101" i="1"/>
  <c r="Z101" i="1"/>
  <c r="AA101" i="1"/>
  <c r="P102" i="1"/>
  <c r="Q102" i="1"/>
  <c r="R102" i="1"/>
  <c r="S102" i="1"/>
  <c r="T102" i="1"/>
  <c r="U102" i="1"/>
  <c r="V102" i="1"/>
  <c r="W102" i="1"/>
  <c r="X102" i="1"/>
  <c r="Y102" i="1"/>
  <c r="Z102" i="1"/>
  <c r="AA102" i="1"/>
  <c r="P103" i="1"/>
  <c r="Q103" i="1"/>
  <c r="R103" i="1"/>
  <c r="S103" i="1"/>
  <c r="T103" i="1"/>
  <c r="U103" i="1"/>
  <c r="V103" i="1"/>
  <c r="W103" i="1"/>
  <c r="X103" i="1"/>
  <c r="Y103" i="1"/>
  <c r="Z103" i="1"/>
  <c r="AA103" i="1"/>
  <c r="P104" i="1"/>
  <c r="Q104" i="1"/>
  <c r="R104" i="1"/>
  <c r="S104" i="1"/>
  <c r="T104" i="1"/>
  <c r="U104" i="1"/>
  <c r="V104" i="1"/>
  <c r="W104" i="1"/>
  <c r="X104" i="1"/>
  <c r="Y104" i="1"/>
  <c r="Z104" i="1"/>
  <c r="AA104" i="1"/>
  <c r="P105" i="1"/>
  <c r="Q105" i="1"/>
  <c r="R105" i="1"/>
  <c r="S105" i="1"/>
  <c r="T105" i="1"/>
  <c r="U105" i="1"/>
  <c r="V105" i="1"/>
  <c r="W105" i="1"/>
  <c r="X105" i="1"/>
  <c r="Y105" i="1"/>
  <c r="Z105" i="1"/>
  <c r="AA105" i="1"/>
  <c r="P106" i="1"/>
  <c r="Q106" i="1"/>
  <c r="R106" i="1"/>
  <c r="S106" i="1"/>
  <c r="T106" i="1"/>
  <c r="U106" i="1"/>
  <c r="V106" i="1"/>
  <c r="W106" i="1"/>
  <c r="X106" i="1"/>
  <c r="Y106" i="1"/>
  <c r="Z106" i="1"/>
  <c r="AA106" i="1"/>
  <c r="P107" i="1"/>
  <c r="Q107" i="1"/>
  <c r="R107" i="1"/>
  <c r="S107" i="1"/>
  <c r="T107" i="1"/>
  <c r="U107" i="1"/>
  <c r="V107" i="1"/>
  <c r="W107" i="1"/>
  <c r="X107" i="1"/>
  <c r="Y107" i="1"/>
  <c r="Z107" i="1"/>
  <c r="AA107" i="1"/>
  <c r="P108" i="1"/>
  <c r="Q108" i="1"/>
  <c r="R108" i="1"/>
  <c r="S108" i="1"/>
  <c r="T108" i="1"/>
  <c r="U108" i="1"/>
  <c r="V108" i="1"/>
  <c r="W108" i="1"/>
  <c r="X108" i="1"/>
  <c r="Y108" i="1"/>
  <c r="Z108" i="1"/>
  <c r="AA108" i="1"/>
  <c r="P109" i="1"/>
  <c r="Q109" i="1"/>
  <c r="R109" i="1"/>
  <c r="S109" i="1"/>
  <c r="T109" i="1"/>
  <c r="U109" i="1"/>
  <c r="V109" i="1"/>
  <c r="W109" i="1"/>
  <c r="X109" i="1"/>
  <c r="Y109" i="1"/>
  <c r="Z109" i="1"/>
  <c r="AA109" i="1"/>
  <c r="P110" i="1"/>
  <c r="Q110" i="1"/>
  <c r="R110" i="1"/>
  <c r="S110" i="1"/>
  <c r="T110" i="1"/>
  <c r="U110" i="1"/>
  <c r="V110" i="1"/>
  <c r="W110" i="1"/>
  <c r="X110" i="1"/>
  <c r="Y110" i="1"/>
  <c r="Z110" i="1"/>
  <c r="AA110" i="1"/>
  <c r="P111" i="1"/>
  <c r="Q111" i="1"/>
  <c r="R111" i="1"/>
  <c r="S111" i="1"/>
  <c r="T111" i="1"/>
  <c r="U111" i="1"/>
  <c r="V111" i="1"/>
  <c r="W111" i="1"/>
  <c r="X111" i="1"/>
  <c r="Y111" i="1"/>
  <c r="Z111" i="1"/>
  <c r="AA111" i="1"/>
  <c r="P112" i="1"/>
  <c r="Q112" i="1"/>
  <c r="R112" i="1"/>
  <c r="S112" i="1"/>
  <c r="T112" i="1"/>
  <c r="U112" i="1"/>
  <c r="V112" i="1"/>
  <c r="W112" i="1"/>
  <c r="X112" i="1"/>
  <c r="Y112" i="1"/>
  <c r="Z112" i="1"/>
  <c r="AA112" i="1"/>
  <c r="P113" i="1"/>
  <c r="Q113" i="1"/>
  <c r="R113" i="1"/>
  <c r="S113" i="1"/>
  <c r="T113" i="1"/>
  <c r="U113" i="1"/>
  <c r="V113" i="1"/>
  <c r="W113" i="1"/>
  <c r="X113" i="1"/>
  <c r="Y113" i="1"/>
  <c r="Z113" i="1"/>
  <c r="AA113" i="1"/>
  <c r="P114" i="1"/>
  <c r="Q114" i="1"/>
  <c r="R114" i="1"/>
  <c r="S114" i="1"/>
  <c r="T114" i="1"/>
  <c r="U114" i="1"/>
  <c r="V114" i="1"/>
  <c r="W114" i="1"/>
  <c r="X114" i="1"/>
  <c r="Y114" i="1"/>
  <c r="Z114" i="1"/>
  <c r="AA114" i="1"/>
  <c r="P115" i="1"/>
  <c r="Q115" i="1"/>
  <c r="R115" i="1"/>
  <c r="S115" i="1"/>
  <c r="T115" i="1"/>
  <c r="U115" i="1"/>
  <c r="V115" i="1"/>
  <c r="W115" i="1"/>
  <c r="X115" i="1"/>
  <c r="Y115" i="1"/>
  <c r="Z115" i="1"/>
  <c r="AA115" i="1"/>
  <c r="P116" i="1"/>
  <c r="Q116" i="1"/>
  <c r="R116" i="1"/>
  <c r="S116" i="1"/>
  <c r="T116" i="1"/>
  <c r="U116" i="1"/>
  <c r="V116" i="1"/>
  <c r="W116" i="1"/>
  <c r="X116" i="1"/>
  <c r="Y116" i="1"/>
  <c r="Z116" i="1"/>
  <c r="AA116" i="1"/>
  <c r="P117" i="1"/>
  <c r="Q117" i="1"/>
  <c r="R117" i="1"/>
  <c r="S117" i="1"/>
  <c r="T117" i="1"/>
  <c r="U117" i="1"/>
  <c r="V117" i="1"/>
  <c r="W117" i="1"/>
  <c r="X117" i="1"/>
  <c r="Y117" i="1"/>
  <c r="Z117" i="1"/>
  <c r="AA117" i="1"/>
  <c r="P118" i="1"/>
  <c r="Q118" i="1"/>
  <c r="R118" i="1"/>
  <c r="S118" i="1"/>
  <c r="T118" i="1"/>
  <c r="U118" i="1"/>
  <c r="V118" i="1"/>
  <c r="W118" i="1"/>
  <c r="X118" i="1"/>
  <c r="Y118" i="1"/>
  <c r="Z118" i="1"/>
  <c r="AA118" i="1"/>
  <c r="P119" i="1"/>
  <c r="Q119" i="1"/>
  <c r="R119" i="1"/>
  <c r="S119" i="1"/>
  <c r="T119" i="1"/>
  <c r="U119" i="1"/>
  <c r="V119" i="1"/>
  <c r="W119" i="1"/>
  <c r="X119" i="1"/>
  <c r="Y119" i="1"/>
  <c r="Z119" i="1"/>
  <c r="AA119" i="1"/>
  <c r="P120" i="1"/>
  <c r="Q120" i="1"/>
  <c r="R120" i="1"/>
  <c r="S120" i="1"/>
  <c r="T120" i="1"/>
  <c r="U120" i="1"/>
  <c r="V120" i="1"/>
  <c r="W120" i="1"/>
  <c r="X120" i="1"/>
  <c r="Y120" i="1"/>
  <c r="Z120" i="1"/>
  <c r="AA120" i="1"/>
  <c r="P121" i="1"/>
  <c r="Q121" i="1"/>
  <c r="R121" i="1"/>
  <c r="S121" i="1"/>
  <c r="T121" i="1"/>
  <c r="U121" i="1"/>
  <c r="V121" i="1"/>
  <c r="W121" i="1"/>
  <c r="X121" i="1"/>
  <c r="Y121" i="1"/>
  <c r="Z121" i="1"/>
  <c r="AA121" i="1"/>
  <c r="P122" i="1"/>
  <c r="Q122" i="1"/>
  <c r="R122" i="1"/>
  <c r="S122" i="1"/>
  <c r="T122" i="1"/>
  <c r="U122" i="1"/>
  <c r="V122" i="1"/>
  <c r="W122" i="1"/>
  <c r="X122" i="1"/>
  <c r="Y122" i="1"/>
  <c r="Z122" i="1"/>
  <c r="AA122" i="1"/>
  <c r="P123" i="1"/>
  <c r="Q123" i="1"/>
  <c r="R123" i="1"/>
  <c r="S123" i="1"/>
  <c r="T123" i="1"/>
  <c r="U123" i="1"/>
  <c r="V123" i="1"/>
  <c r="W123" i="1"/>
  <c r="X123" i="1"/>
  <c r="Y123" i="1"/>
  <c r="Z123" i="1"/>
  <c r="AA123" i="1"/>
  <c r="P124" i="1"/>
  <c r="Q124" i="1"/>
  <c r="R124" i="1"/>
  <c r="S124" i="1"/>
  <c r="T124" i="1"/>
  <c r="U124" i="1"/>
  <c r="V124" i="1"/>
  <c r="W124" i="1"/>
  <c r="X124" i="1"/>
  <c r="Y124" i="1"/>
  <c r="Z124" i="1"/>
  <c r="AA124" i="1"/>
  <c r="P125" i="1"/>
  <c r="Q125" i="1"/>
  <c r="R125" i="1"/>
  <c r="S125" i="1"/>
  <c r="T125" i="1"/>
  <c r="U125" i="1"/>
  <c r="V125" i="1"/>
  <c r="W125" i="1"/>
  <c r="X125" i="1"/>
  <c r="Y125" i="1"/>
  <c r="Z125" i="1"/>
  <c r="AA125" i="1"/>
  <c r="P126" i="1"/>
  <c r="Q126" i="1"/>
  <c r="R126" i="1"/>
  <c r="S126" i="1"/>
  <c r="T126" i="1"/>
  <c r="U126" i="1"/>
  <c r="V126" i="1"/>
  <c r="W126" i="1"/>
  <c r="X126" i="1"/>
  <c r="Y126" i="1"/>
  <c r="Z126" i="1"/>
  <c r="AA126" i="1"/>
  <c r="P127" i="1"/>
  <c r="Q127" i="1"/>
  <c r="R127" i="1"/>
  <c r="S127" i="1"/>
  <c r="T127" i="1"/>
  <c r="U127" i="1"/>
  <c r="V127" i="1"/>
  <c r="W127" i="1"/>
  <c r="X127" i="1"/>
  <c r="Y127" i="1"/>
  <c r="Z127" i="1"/>
  <c r="AA127" i="1"/>
  <c r="P128" i="1"/>
  <c r="Q128" i="1"/>
  <c r="R128" i="1"/>
  <c r="S128" i="1"/>
  <c r="T128" i="1"/>
  <c r="U128" i="1"/>
  <c r="V128" i="1"/>
  <c r="W128" i="1"/>
  <c r="X128" i="1"/>
  <c r="Y128" i="1"/>
  <c r="Z128" i="1"/>
  <c r="AA128" i="1"/>
  <c r="P130" i="1"/>
  <c r="Q130" i="1"/>
  <c r="R130" i="1"/>
  <c r="S130" i="1"/>
  <c r="T130" i="1"/>
  <c r="U130" i="1"/>
  <c r="V130" i="1"/>
  <c r="W130" i="1"/>
  <c r="X130" i="1"/>
  <c r="Y130" i="1"/>
  <c r="Z130" i="1"/>
  <c r="AA130" i="1"/>
  <c r="P131" i="1"/>
  <c r="Q131" i="1"/>
  <c r="R131" i="1"/>
  <c r="S131" i="1"/>
  <c r="T131" i="1"/>
  <c r="U131" i="1"/>
  <c r="V131" i="1"/>
  <c r="W131" i="1"/>
  <c r="X131" i="1"/>
  <c r="Y131" i="1"/>
  <c r="Z131" i="1"/>
  <c r="AA131" i="1"/>
  <c r="P132" i="1"/>
  <c r="Q132" i="1"/>
  <c r="R132" i="1"/>
  <c r="S132" i="1"/>
  <c r="T132" i="1"/>
  <c r="U132" i="1"/>
  <c r="V132" i="1"/>
  <c r="W132" i="1"/>
  <c r="X132" i="1"/>
  <c r="Y132" i="1"/>
  <c r="Z132" i="1"/>
  <c r="AA132" i="1"/>
  <c r="P133" i="1"/>
  <c r="Q133" i="1"/>
  <c r="R133" i="1"/>
  <c r="S133" i="1"/>
  <c r="T133" i="1"/>
  <c r="U133" i="1"/>
  <c r="V133" i="1"/>
  <c r="W133" i="1"/>
  <c r="X133" i="1"/>
  <c r="Y133" i="1"/>
  <c r="Z133" i="1"/>
  <c r="AA133" i="1"/>
  <c r="P134" i="1"/>
  <c r="Q134" i="1"/>
  <c r="R134" i="1"/>
  <c r="S134" i="1"/>
  <c r="T134" i="1"/>
  <c r="U134" i="1"/>
  <c r="V134" i="1"/>
  <c r="W134" i="1"/>
  <c r="X134" i="1"/>
  <c r="Y134" i="1"/>
  <c r="Z134" i="1"/>
  <c r="AA134" i="1"/>
  <c r="P135" i="1"/>
  <c r="Q135" i="1"/>
  <c r="R135" i="1"/>
  <c r="S135" i="1"/>
  <c r="T135" i="1"/>
  <c r="U135" i="1"/>
  <c r="V135" i="1"/>
  <c r="W135" i="1"/>
  <c r="X135" i="1"/>
  <c r="Y135" i="1"/>
  <c r="Z135" i="1"/>
  <c r="AA135" i="1"/>
  <c r="P136" i="1"/>
  <c r="Q136" i="1"/>
  <c r="R136" i="1"/>
  <c r="S136" i="1"/>
  <c r="T136" i="1"/>
  <c r="U136" i="1"/>
  <c r="V136" i="1"/>
  <c r="W136" i="1"/>
  <c r="X136" i="1"/>
  <c r="Y136" i="1"/>
  <c r="Z136" i="1"/>
  <c r="AA136" i="1"/>
  <c r="P137" i="1"/>
  <c r="Q137" i="1"/>
  <c r="R137" i="1"/>
  <c r="S137" i="1"/>
  <c r="T137" i="1"/>
  <c r="U137" i="1"/>
  <c r="V137" i="1"/>
  <c r="W137" i="1"/>
  <c r="X137" i="1"/>
  <c r="Y137" i="1"/>
  <c r="Z137" i="1"/>
  <c r="AA137" i="1"/>
  <c r="P138" i="1"/>
  <c r="Q138" i="1"/>
  <c r="R138" i="1"/>
  <c r="S138" i="1"/>
  <c r="T138" i="1"/>
  <c r="U138" i="1"/>
  <c r="V138" i="1"/>
  <c r="W138" i="1"/>
  <c r="X138" i="1"/>
  <c r="Y138" i="1"/>
  <c r="Z138" i="1"/>
  <c r="AA138" i="1"/>
  <c r="P139" i="1"/>
  <c r="Q139" i="1"/>
  <c r="R139" i="1"/>
  <c r="S139" i="1"/>
  <c r="T139" i="1"/>
  <c r="U139" i="1"/>
  <c r="V139" i="1"/>
  <c r="W139" i="1"/>
  <c r="X139" i="1"/>
  <c r="Y139" i="1"/>
  <c r="Z139" i="1"/>
  <c r="AA139" i="1"/>
  <c r="P140" i="1"/>
  <c r="Q140" i="1"/>
  <c r="R140" i="1"/>
  <c r="S140" i="1"/>
  <c r="T140" i="1"/>
  <c r="U140" i="1"/>
  <c r="V140" i="1"/>
  <c r="W140" i="1"/>
  <c r="X140" i="1"/>
  <c r="Y140" i="1"/>
  <c r="Z140" i="1"/>
  <c r="AA140" i="1"/>
  <c r="P141" i="1"/>
  <c r="Q141" i="1"/>
  <c r="R141" i="1"/>
  <c r="S141" i="1"/>
  <c r="T141" i="1"/>
  <c r="U141" i="1"/>
  <c r="V141" i="1"/>
  <c r="W141" i="1"/>
  <c r="X141" i="1"/>
  <c r="Y141" i="1"/>
  <c r="Z141" i="1"/>
  <c r="AA141" i="1"/>
  <c r="P142" i="1"/>
  <c r="Q142" i="1"/>
  <c r="R142" i="1"/>
  <c r="S142" i="1"/>
  <c r="T142" i="1"/>
  <c r="U142" i="1"/>
  <c r="V142" i="1"/>
  <c r="W142" i="1"/>
  <c r="X142" i="1"/>
  <c r="Y142" i="1"/>
  <c r="Z142" i="1"/>
  <c r="AA142" i="1"/>
  <c r="P143" i="1"/>
  <c r="Q143" i="1"/>
  <c r="R143" i="1"/>
  <c r="S143" i="1"/>
  <c r="T143" i="1"/>
  <c r="U143" i="1"/>
  <c r="V143" i="1"/>
  <c r="W143" i="1"/>
  <c r="X143" i="1"/>
  <c r="Y143" i="1"/>
  <c r="Z143" i="1"/>
  <c r="AA143" i="1"/>
  <c r="P144" i="1"/>
  <c r="Q144" i="1"/>
  <c r="R144" i="1"/>
  <c r="S144" i="1"/>
  <c r="T144" i="1"/>
  <c r="U144" i="1"/>
  <c r="V144" i="1"/>
  <c r="W144" i="1"/>
  <c r="X144" i="1"/>
  <c r="Y144" i="1"/>
  <c r="Z144" i="1"/>
  <c r="AA144" i="1"/>
  <c r="P145" i="1"/>
  <c r="Q145" i="1"/>
  <c r="R145" i="1"/>
  <c r="S145" i="1"/>
  <c r="T145" i="1"/>
  <c r="U145" i="1"/>
  <c r="V145" i="1"/>
  <c r="W145" i="1"/>
  <c r="X145" i="1"/>
  <c r="Y145" i="1"/>
  <c r="Z145" i="1"/>
  <c r="AA145" i="1"/>
  <c r="P146" i="1"/>
  <c r="Q146" i="1"/>
  <c r="R146" i="1"/>
  <c r="S146" i="1"/>
  <c r="T146" i="1"/>
  <c r="U146" i="1"/>
  <c r="V146" i="1"/>
  <c r="W146" i="1"/>
  <c r="X146" i="1"/>
  <c r="Y146" i="1"/>
  <c r="Z146" i="1"/>
  <c r="AA146" i="1"/>
  <c r="P147" i="1"/>
  <c r="Q147" i="1"/>
  <c r="R147" i="1"/>
  <c r="S147" i="1"/>
  <c r="T147" i="1"/>
  <c r="U147" i="1"/>
  <c r="V147" i="1"/>
  <c r="W147" i="1"/>
  <c r="X147" i="1"/>
  <c r="Y147" i="1"/>
  <c r="Z147" i="1"/>
  <c r="AA147" i="1"/>
  <c r="P148" i="1"/>
  <c r="Q148" i="1"/>
  <c r="R148" i="1"/>
  <c r="S148" i="1"/>
  <c r="T148" i="1"/>
  <c r="U148" i="1"/>
  <c r="V148" i="1"/>
  <c r="W148" i="1"/>
  <c r="X148" i="1"/>
  <c r="Y148" i="1"/>
  <c r="Z148" i="1"/>
  <c r="AA148" i="1"/>
  <c r="P149" i="1"/>
  <c r="Q149" i="1"/>
  <c r="R149" i="1"/>
  <c r="S149" i="1"/>
  <c r="T149" i="1"/>
  <c r="U149" i="1"/>
  <c r="V149" i="1"/>
  <c r="W149" i="1"/>
  <c r="X149" i="1"/>
  <c r="Y149" i="1"/>
  <c r="Z149" i="1"/>
  <c r="AA149" i="1"/>
  <c r="P150" i="1"/>
  <c r="Q150" i="1"/>
  <c r="R150" i="1"/>
  <c r="S150" i="1"/>
  <c r="T150" i="1"/>
  <c r="U150" i="1"/>
  <c r="V150" i="1"/>
  <c r="W150" i="1"/>
  <c r="X150" i="1"/>
  <c r="Y150" i="1"/>
  <c r="Z150" i="1"/>
  <c r="AA150" i="1"/>
  <c r="P151" i="1"/>
  <c r="Q151" i="1"/>
  <c r="R151" i="1"/>
  <c r="S151" i="1"/>
  <c r="T151" i="1"/>
  <c r="U151" i="1"/>
  <c r="V151" i="1"/>
  <c r="W151" i="1"/>
  <c r="X151" i="1"/>
  <c r="Y151" i="1"/>
  <c r="Z151" i="1"/>
  <c r="AA151" i="1"/>
  <c r="P152" i="1"/>
  <c r="Q152" i="1"/>
  <c r="R152" i="1"/>
  <c r="S152" i="1"/>
  <c r="T152" i="1"/>
  <c r="U152" i="1"/>
  <c r="V152" i="1"/>
  <c r="W152" i="1"/>
  <c r="X152" i="1"/>
  <c r="Y152" i="1"/>
  <c r="Z152" i="1"/>
  <c r="AA152" i="1"/>
  <c r="P153" i="1"/>
  <c r="Q153" i="1"/>
  <c r="R153" i="1"/>
  <c r="S153" i="1"/>
  <c r="T153" i="1"/>
  <c r="U153" i="1"/>
  <c r="V153" i="1"/>
  <c r="W153" i="1"/>
  <c r="X153" i="1"/>
  <c r="Y153" i="1"/>
  <c r="Z153" i="1"/>
  <c r="AA153" i="1"/>
  <c r="P154" i="1"/>
  <c r="Q154" i="1"/>
  <c r="R154" i="1"/>
  <c r="S154" i="1"/>
  <c r="T154" i="1"/>
  <c r="U154" i="1"/>
  <c r="V154" i="1"/>
  <c r="W154" i="1"/>
  <c r="X154" i="1"/>
  <c r="Y154" i="1"/>
  <c r="Z154" i="1"/>
  <c r="AA154" i="1"/>
  <c r="P155" i="1"/>
  <c r="Q155" i="1"/>
  <c r="R155" i="1"/>
  <c r="S155" i="1"/>
  <c r="T155" i="1"/>
  <c r="U155" i="1"/>
  <c r="V155" i="1"/>
  <c r="W155" i="1"/>
  <c r="X155" i="1"/>
  <c r="Y155" i="1"/>
  <c r="Z155" i="1"/>
  <c r="AA155" i="1"/>
  <c r="P156" i="1"/>
  <c r="Q156" i="1"/>
  <c r="R156" i="1"/>
  <c r="S156" i="1"/>
  <c r="T156" i="1"/>
  <c r="U156" i="1"/>
  <c r="V156" i="1"/>
  <c r="W156" i="1"/>
  <c r="X156" i="1"/>
  <c r="Y156" i="1"/>
  <c r="Z156" i="1"/>
  <c r="AA156" i="1"/>
  <c r="P157" i="1"/>
  <c r="Q157" i="1"/>
  <c r="R157" i="1"/>
  <c r="S157" i="1"/>
  <c r="T157" i="1"/>
  <c r="U157" i="1"/>
  <c r="V157" i="1"/>
  <c r="W157" i="1"/>
  <c r="X157" i="1"/>
  <c r="Y157" i="1"/>
  <c r="Z157" i="1"/>
  <c r="AA157" i="1"/>
  <c r="P158" i="1"/>
  <c r="Q158" i="1"/>
  <c r="R158" i="1"/>
  <c r="S158" i="1"/>
  <c r="T158" i="1"/>
  <c r="U158" i="1"/>
  <c r="V158" i="1"/>
  <c r="W158" i="1"/>
  <c r="X158" i="1"/>
  <c r="Y158" i="1"/>
  <c r="Z158" i="1"/>
  <c r="AA158" i="1"/>
  <c r="P159" i="1"/>
  <c r="Q159" i="1"/>
  <c r="R159" i="1"/>
  <c r="S159" i="1"/>
  <c r="T159" i="1"/>
  <c r="U159" i="1"/>
  <c r="V159" i="1"/>
  <c r="W159" i="1"/>
  <c r="X159" i="1"/>
  <c r="Y159" i="1"/>
  <c r="Z159" i="1"/>
  <c r="AA159" i="1"/>
  <c r="P160" i="1"/>
  <c r="Q160" i="1"/>
  <c r="R160" i="1"/>
  <c r="S160" i="1"/>
  <c r="T160" i="1"/>
  <c r="U160" i="1"/>
  <c r="V160" i="1"/>
  <c r="W160" i="1"/>
  <c r="X160" i="1"/>
  <c r="Y160" i="1"/>
  <c r="Z160" i="1"/>
  <c r="AA160" i="1"/>
  <c r="P161" i="1"/>
  <c r="Q161" i="1"/>
  <c r="R161" i="1"/>
  <c r="S161" i="1"/>
  <c r="T161" i="1"/>
  <c r="U161" i="1"/>
  <c r="V161" i="1"/>
  <c r="W161" i="1"/>
  <c r="X161" i="1"/>
  <c r="Y161" i="1"/>
  <c r="Z161" i="1"/>
  <c r="AA161" i="1"/>
  <c r="P162" i="1"/>
  <c r="Q162" i="1"/>
  <c r="R162" i="1"/>
  <c r="S162" i="1"/>
  <c r="T162" i="1"/>
  <c r="U162" i="1"/>
  <c r="V162" i="1"/>
  <c r="W162" i="1"/>
  <c r="X162" i="1"/>
  <c r="Y162" i="1"/>
  <c r="Z162" i="1"/>
  <c r="AA162" i="1"/>
  <c r="P163" i="1"/>
  <c r="Q163" i="1"/>
  <c r="R163" i="1"/>
  <c r="S163" i="1"/>
  <c r="T163" i="1"/>
  <c r="U163" i="1"/>
  <c r="V163" i="1"/>
  <c r="W163" i="1"/>
  <c r="X163" i="1"/>
  <c r="Y163" i="1"/>
  <c r="Z163" i="1"/>
  <c r="AA163" i="1"/>
  <c r="P164" i="1"/>
  <c r="Q164" i="1"/>
  <c r="R164" i="1"/>
  <c r="S164" i="1"/>
  <c r="T164" i="1"/>
  <c r="U164" i="1"/>
  <c r="V164" i="1"/>
  <c r="W164" i="1"/>
  <c r="X164" i="1"/>
  <c r="Y164" i="1"/>
  <c r="Z164" i="1"/>
  <c r="AA164" i="1"/>
  <c r="P165" i="1"/>
  <c r="Q165" i="1"/>
  <c r="R165" i="1"/>
  <c r="S165" i="1"/>
  <c r="T165" i="1"/>
  <c r="U165" i="1"/>
  <c r="V165" i="1"/>
  <c r="W165" i="1"/>
  <c r="X165" i="1"/>
  <c r="Y165" i="1"/>
  <c r="Z165" i="1"/>
  <c r="AA165" i="1"/>
  <c r="P166" i="1"/>
  <c r="Q166" i="1"/>
  <c r="R166" i="1"/>
  <c r="S166" i="1"/>
  <c r="T166" i="1"/>
  <c r="U166" i="1"/>
  <c r="V166" i="1"/>
  <c r="W166" i="1"/>
  <c r="X166" i="1"/>
  <c r="Y166" i="1"/>
  <c r="Z166" i="1"/>
  <c r="AA166" i="1"/>
  <c r="P167" i="1"/>
  <c r="Q167" i="1"/>
  <c r="R167" i="1"/>
  <c r="S167" i="1"/>
  <c r="T167" i="1"/>
  <c r="U167" i="1"/>
  <c r="V167" i="1"/>
  <c r="W167" i="1"/>
  <c r="X167" i="1"/>
  <c r="Y167" i="1"/>
  <c r="Z167" i="1"/>
  <c r="AA167" i="1"/>
  <c r="P168" i="1"/>
  <c r="Q168" i="1"/>
  <c r="R168" i="1"/>
  <c r="S168" i="1"/>
  <c r="T168" i="1"/>
  <c r="U168" i="1"/>
  <c r="V168" i="1"/>
  <c r="W168" i="1"/>
  <c r="X168" i="1"/>
  <c r="Y168" i="1"/>
  <c r="Z168" i="1"/>
  <c r="AA168" i="1"/>
  <c r="P169" i="1"/>
  <c r="Q169" i="1"/>
  <c r="R169" i="1"/>
  <c r="S169" i="1"/>
  <c r="T169" i="1"/>
  <c r="U169" i="1"/>
  <c r="V169" i="1"/>
  <c r="W169" i="1"/>
  <c r="X169" i="1"/>
  <c r="Y169" i="1"/>
  <c r="Z169" i="1"/>
  <c r="AA169" i="1"/>
  <c r="P170" i="1"/>
  <c r="Q170" i="1"/>
  <c r="R170" i="1"/>
  <c r="S170" i="1"/>
  <c r="T170" i="1"/>
  <c r="U170" i="1"/>
  <c r="V170" i="1"/>
  <c r="W170" i="1"/>
  <c r="X170" i="1"/>
  <c r="Y170" i="1"/>
  <c r="Z170" i="1"/>
  <c r="AA170" i="1"/>
  <c r="P171" i="1"/>
  <c r="Q171" i="1"/>
  <c r="R171" i="1"/>
  <c r="S171" i="1"/>
  <c r="T171" i="1"/>
  <c r="U171" i="1"/>
  <c r="V171" i="1"/>
  <c r="W171" i="1"/>
  <c r="X171" i="1"/>
  <c r="Y171" i="1"/>
  <c r="Z171" i="1"/>
  <c r="AA171" i="1"/>
  <c r="P172" i="1"/>
  <c r="Q172" i="1"/>
  <c r="R172" i="1"/>
  <c r="S172" i="1"/>
  <c r="T172" i="1"/>
  <c r="U172" i="1"/>
  <c r="V172" i="1"/>
  <c r="W172" i="1"/>
  <c r="X172" i="1"/>
  <c r="Y172" i="1"/>
  <c r="Z172" i="1"/>
  <c r="AA172" i="1"/>
  <c r="P173" i="1"/>
  <c r="Q173" i="1"/>
  <c r="R173" i="1"/>
  <c r="S173" i="1"/>
  <c r="T173" i="1"/>
  <c r="U173" i="1"/>
  <c r="V173" i="1"/>
  <c r="W173" i="1"/>
  <c r="X173" i="1"/>
  <c r="Y173" i="1"/>
  <c r="Z173" i="1"/>
  <c r="AA173" i="1"/>
  <c r="P174" i="1"/>
  <c r="Q174" i="1"/>
  <c r="R174" i="1"/>
  <c r="S174" i="1"/>
  <c r="T174" i="1"/>
  <c r="U174" i="1"/>
  <c r="V174" i="1"/>
  <c r="W174" i="1"/>
  <c r="X174" i="1"/>
  <c r="Y174" i="1"/>
  <c r="Z174" i="1"/>
  <c r="AA174" i="1"/>
  <c r="P175" i="1"/>
  <c r="Q175" i="1"/>
  <c r="R175" i="1"/>
  <c r="S175" i="1"/>
  <c r="T175" i="1"/>
  <c r="U175" i="1"/>
  <c r="V175" i="1"/>
  <c r="W175" i="1"/>
  <c r="X175" i="1"/>
  <c r="Y175" i="1"/>
  <c r="Z175" i="1"/>
  <c r="AA175" i="1"/>
  <c r="P176" i="1"/>
  <c r="Q176" i="1"/>
  <c r="R176" i="1"/>
  <c r="S176" i="1"/>
  <c r="T176" i="1"/>
  <c r="U176" i="1"/>
  <c r="V176" i="1"/>
  <c r="W176" i="1"/>
  <c r="X176" i="1"/>
  <c r="Y176" i="1"/>
  <c r="Z176" i="1"/>
  <c r="AA176" i="1"/>
  <c r="P177" i="1"/>
  <c r="Q177" i="1"/>
  <c r="R177" i="1"/>
  <c r="S177" i="1"/>
  <c r="T177" i="1"/>
  <c r="U177" i="1"/>
  <c r="V177" i="1"/>
  <c r="W177" i="1"/>
  <c r="X177" i="1"/>
  <c r="Y177" i="1"/>
  <c r="Z177" i="1"/>
  <c r="AA177" i="1"/>
  <c r="P178" i="1"/>
  <c r="Q178" i="1"/>
  <c r="R178" i="1"/>
  <c r="S178" i="1"/>
  <c r="T178" i="1"/>
  <c r="U178" i="1"/>
  <c r="V178" i="1"/>
  <c r="W178" i="1"/>
  <c r="X178" i="1"/>
  <c r="Y178" i="1"/>
  <c r="Z178" i="1"/>
  <c r="AA178" i="1"/>
  <c r="P179" i="1"/>
  <c r="Q179" i="1"/>
  <c r="R179" i="1"/>
  <c r="S179" i="1"/>
  <c r="T179" i="1"/>
  <c r="U179" i="1"/>
  <c r="V179" i="1"/>
  <c r="W179" i="1"/>
  <c r="X179" i="1"/>
  <c r="Y179" i="1"/>
  <c r="Z179" i="1"/>
  <c r="AA179" i="1"/>
  <c r="P180" i="1"/>
  <c r="Q180" i="1"/>
  <c r="R180" i="1"/>
  <c r="S180" i="1"/>
  <c r="T180" i="1"/>
  <c r="U180" i="1"/>
  <c r="V180" i="1"/>
  <c r="W180" i="1"/>
  <c r="X180" i="1"/>
  <c r="Y180" i="1"/>
  <c r="Z180" i="1"/>
  <c r="AA180" i="1"/>
  <c r="P181" i="1"/>
  <c r="Q181" i="1"/>
  <c r="R181" i="1"/>
  <c r="S181" i="1"/>
  <c r="T181" i="1"/>
  <c r="U181" i="1"/>
  <c r="V181" i="1"/>
  <c r="W181" i="1"/>
  <c r="X181" i="1"/>
  <c r="Y181" i="1"/>
  <c r="Z181" i="1"/>
  <c r="AA181" i="1"/>
  <c r="P182" i="1"/>
  <c r="Q182" i="1"/>
  <c r="R182" i="1"/>
  <c r="S182" i="1"/>
  <c r="T182" i="1"/>
  <c r="U182" i="1"/>
  <c r="V182" i="1"/>
  <c r="W182" i="1"/>
  <c r="X182" i="1"/>
  <c r="Y182" i="1"/>
  <c r="Z182" i="1"/>
  <c r="AA182" i="1"/>
  <c r="P183" i="1"/>
  <c r="Q183" i="1"/>
  <c r="R183" i="1"/>
  <c r="S183" i="1"/>
  <c r="T183" i="1"/>
  <c r="U183" i="1"/>
  <c r="V183" i="1"/>
  <c r="W183" i="1"/>
  <c r="X183" i="1"/>
  <c r="Y183" i="1"/>
  <c r="Z183" i="1"/>
  <c r="AA183" i="1"/>
  <c r="P184" i="1"/>
  <c r="Q184" i="1"/>
  <c r="R184" i="1"/>
  <c r="S184" i="1"/>
  <c r="T184" i="1"/>
  <c r="U184" i="1"/>
  <c r="V184" i="1"/>
  <c r="W184" i="1"/>
  <c r="X184" i="1"/>
  <c r="Y184" i="1"/>
  <c r="Z184" i="1"/>
  <c r="AA184" i="1"/>
  <c r="P185" i="1"/>
  <c r="Q185" i="1"/>
  <c r="R185" i="1"/>
  <c r="S185" i="1"/>
  <c r="T185" i="1"/>
  <c r="U185" i="1"/>
  <c r="V185" i="1"/>
  <c r="W185" i="1"/>
  <c r="X185" i="1"/>
  <c r="Y185" i="1"/>
  <c r="Z185" i="1"/>
  <c r="AA185" i="1"/>
  <c r="P186" i="1"/>
  <c r="Q186" i="1"/>
  <c r="R186" i="1"/>
  <c r="S186" i="1"/>
  <c r="T186" i="1"/>
  <c r="U186" i="1"/>
  <c r="V186" i="1"/>
  <c r="W186" i="1"/>
  <c r="X186" i="1"/>
  <c r="Y186" i="1"/>
  <c r="Z186" i="1"/>
  <c r="AA186" i="1"/>
  <c r="P187" i="1"/>
  <c r="Q187" i="1"/>
  <c r="R187" i="1"/>
  <c r="S187" i="1"/>
  <c r="T187" i="1"/>
  <c r="U187" i="1"/>
  <c r="V187" i="1"/>
  <c r="W187" i="1"/>
  <c r="X187" i="1"/>
  <c r="Y187" i="1"/>
  <c r="Z187" i="1"/>
  <c r="AA187" i="1"/>
  <c r="P188" i="1"/>
  <c r="Q188" i="1"/>
  <c r="R188" i="1"/>
  <c r="S188" i="1"/>
  <c r="T188" i="1"/>
  <c r="U188" i="1"/>
  <c r="V188" i="1"/>
  <c r="W188" i="1"/>
  <c r="X188" i="1"/>
  <c r="Y188" i="1"/>
  <c r="Z188" i="1"/>
  <c r="AA188" i="1"/>
  <c r="P189" i="1"/>
  <c r="Q189" i="1"/>
  <c r="R189" i="1"/>
  <c r="S189" i="1"/>
  <c r="T189" i="1"/>
  <c r="U189" i="1"/>
  <c r="V189" i="1"/>
  <c r="W189" i="1"/>
  <c r="X189" i="1"/>
  <c r="Y189" i="1"/>
  <c r="Z189" i="1"/>
  <c r="AA189" i="1"/>
  <c r="P190" i="1"/>
  <c r="Q190" i="1"/>
  <c r="R190" i="1"/>
  <c r="S190" i="1"/>
  <c r="T190" i="1"/>
  <c r="U190" i="1"/>
  <c r="V190" i="1"/>
  <c r="W190" i="1"/>
  <c r="X190" i="1"/>
  <c r="Y190" i="1"/>
  <c r="Z190" i="1"/>
  <c r="AA190" i="1"/>
  <c r="P191" i="1"/>
  <c r="Q191" i="1"/>
  <c r="R191" i="1"/>
  <c r="S191" i="1"/>
  <c r="T191" i="1"/>
  <c r="U191" i="1"/>
  <c r="V191" i="1"/>
  <c r="W191" i="1"/>
  <c r="X191" i="1"/>
  <c r="Y191" i="1"/>
  <c r="Z191" i="1"/>
  <c r="AA191" i="1"/>
  <c r="P192" i="1"/>
  <c r="Q192" i="1"/>
  <c r="R192" i="1"/>
  <c r="S192" i="1"/>
  <c r="T192" i="1"/>
  <c r="U192" i="1"/>
  <c r="V192" i="1"/>
  <c r="W192" i="1"/>
  <c r="X192" i="1"/>
  <c r="Y192" i="1"/>
  <c r="Z192" i="1"/>
  <c r="AA192" i="1"/>
  <c r="P193" i="1"/>
  <c r="Q193" i="1"/>
  <c r="R193" i="1"/>
  <c r="S193" i="1"/>
  <c r="T193" i="1"/>
  <c r="U193" i="1"/>
  <c r="V193" i="1"/>
  <c r="W193" i="1"/>
  <c r="X193" i="1"/>
  <c r="Y193" i="1"/>
  <c r="Z193" i="1"/>
  <c r="AA193" i="1"/>
  <c r="P194" i="1"/>
  <c r="Q194" i="1"/>
  <c r="R194" i="1"/>
  <c r="S194" i="1"/>
  <c r="T194" i="1"/>
  <c r="U194" i="1"/>
  <c r="V194" i="1"/>
  <c r="W194" i="1"/>
  <c r="X194" i="1"/>
  <c r="Y194" i="1"/>
  <c r="Z194" i="1"/>
  <c r="AA194" i="1"/>
  <c r="P195" i="1"/>
  <c r="Q195" i="1"/>
  <c r="R195" i="1"/>
  <c r="S195" i="1"/>
  <c r="T195" i="1"/>
  <c r="U195" i="1"/>
  <c r="V195" i="1"/>
  <c r="W195" i="1"/>
  <c r="X195" i="1"/>
  <c r="Y195" i="1"/>
  <c r="Z195" i="1"/>
  <c r="AA195" i="1"/>
  <c r="P196" i="1"/>
  <c r="Q196" i="1"/>
  <c r="R196" i="1"/>
  <c r="S196" i="1"/>
  <c r="T196" i="1"/>
  <c r="U196" i="1"/>
  <c r="V196" i="1"/>
  <c r="W196" i="1"/>
  <c r="X196" i="1"/>
  <c r="Y196" i="1"/>
  <c r="Z196" i="1"/>
  <c r="AA196" i="1"/>
  <c r="P197" i="1"/>
  <c r="Q197" i="1"/>
  <c r="R197" i="1"/>
  <c r="S197" i="1"/>
  <c r="T197" i="1"/>
  <c r="U197" i="1"/>
  <c r="V197" i="1"/>
  <c r="W197" i="1"/>
  <c r="X197" i="1"/>
  <c r="Y197" i="1"/>
  <c r="Z197" i="1"/>
  <c r="AA197" i="1"/>
  <c r="P198" i="1"/>
  <c r="Q198" i="1"/>
  <c r="R198" i="1"/>
  <c r="S198" i="1"/>
  <c r="T198" i="1"/>
  <c r="U198" i="1"/>
  <c r="V198" i="1"/>
  <c r="W198" i="1"/>
  <c r="X198" i="1"/>
  <c r="Y198" i="1"/>
  <c r="Z198" i="1"/>
  <c r="AA198" i="1"/>
  <c r="P199" i="1"/>
  <c r="Q199" i="1"/>
  <c r="R199" i="1"/>
  <c r="S199" i="1"/>
  <c r="T199" i="1"/>
  <c r="U199" i="1"/>
  <c r="V199" i="1"/>
  <c r="W199" i="1"/>
  <c r="X199" i="1"/>
  <c r="Y199" i="1"/>
  <c r="Z199" i="1"/>
  <c r="AA199" i="1"/>
  <c r="P200" i="1"/>
  <c r="Q200" i="1"/>
  <c r="R200" i="1"/>
  <c r="S200" i="1"/>
  <c r="T200" i="1"/>
  <c r="U200" i="1"/>
  <c r="V200" i="1"/>
  <c r="W200" i="1"/>
  <c r="X200" i="1"/>
  <c r="Y200" i="1"/>
  <c r="Z200" i="1"/>
  <c r="AA200" i="1"/>
  <c r="P201" i="1"/>
  <c r="Q201" i="1"/>
  <c r="R201" i="1"/>
  <c r="S201" i="1"/>
  <c r="T201" i="1"/>
  <c r="U201" i="1"/>
  <c r="V201" i="1"/>
  <c r="W201" i="1"/>
  <c r="X201" i="1"/>
  <c r="Y201" i="1"/>
  <c r="Z201" i="1"/>
  <c r="AA201" i="1"/>
  <c r="P202" i="1"/>
  <c r="Q202" i="1"/>
  <c r="R202" i="1"/>
  <c r="S202" i="1"/>
  <c r="T202" i="1"/>
  <c r="U202" i="1"/>
  <c r="V202" i="1"/>
  <c r="W202" i="1"/>
  <c r="X202" i="1"/>
  <c r="Y202" i="1"/>
  <c r="Z202" i="1"/>
  <c r="AA202" i="1"/>
  <c r="P203" i="1"/>
  <c r="Q203" i="1"/>
  <c r="R203" i="1"/>
  <c r="S203" i="1"/>
  <c r="T203" i="1"/>
  <c r="U203" i="1"/>
  <c r="V203" i="1"/>
  <c r="W203" i="1"/>
  <c r="X203" i="1"/>
  <c r="Y203" i="1"/>
  <c r="Z203" i="1"/>
  <c r="AA203" i="1"/>
  <c r="P204" i="1"/>
  <c r="Q204" i="1"/>
  <c r="R204" i="1"/>
  <c r="S204" i="1"/>
  <c r="T204" i="1"/>
  <c r="U204" i="1"/>
  <c r="V204" i="1"/>
  <c r="W204" i="1"/>
  <c r="X204" i="1"/>
  <c r="Y204" i="1"/>
  <c r="Z204" i="1"/>
  <c r="AA204" i="1"/>
  <c r="P205" i="1"/>
  <c r="Q205" i="1"/>
  <c r="R205" i="1"/>
  <c r="S205" i="1"/>
  <c r="T205" i="1"/>
  <c r="U205" i="1"/>
  <c r="V205" i="1"/>
  <c r="W205" i="1"/>
  <c r="X205" i="1"/>
  <c r="Y205" i="1"/>
  <c r="Z205" i="1"/>
  <c r="AA205" i="1"/>
  <c r="P206" i="1"/>
  <c r="Q206" i="1"/>
  <c r="R206" i="1"/>
  <c r="S206" i="1"/>
  <c r="T206" i="1"/>
  <c r="U206" i="1"/>
  <c r="V206" i="1"/>
  <c r="W206" i="1"/>
  <c r="X206" i="1"/>
  <c r="Y206" i="1"/>
  <c r="Z206" i="1"/>
  <c r="AA206" i="1"/>
  <c r="P207" i="1"/>
  <c r="Q207" i="1"/>
  <c r="R207" i="1"/>
  <c r="S207" i="1"/>
  <c r="T207" i="1"/>
  <c r="U207" i="1"/>
  <c r="V207" i="1"/>
  <c r="W207" i="1"/>
  <c r="X207" i="1"/>
  <c r="Y207" i="1"/>
  <c r="Z207" i="1"/>
  <c r="AA207" i="1"/>
  <c r="P208" i="1"/>
  <c r="Q208" i="1"/>
  <c r="R208" i="1"/>
  <c r="S208" i="1"/>
  <c r="T208" i="1"/>
  <c r="U208" i="1"/>
  <c r="V208" i="1"/>
  <c r="W208" i="1"/>
  <c r="X208" i="1"/>
  <c r="Y208" i="1"/>
  <c r="Z208" i="1"/>
  <c r="AA208" i="1"/>
  <c r="P209" i="1"/>
  <c r="Q209" i="1"/>
  <c r="R209" i="1"/>
  <c r="S209" i="1"/>
  <c r="T209" i="1"/>
  <c r="U209" i="1"/>
  <c r="V209" i="1"/>
  <c r="W209" i="1"/>
  <c r="X209" i="1"/>
  <c r="Y209" i="1"/>
  <c r="Z209" i="1"/>
  <c r="AA209" i="1"/>
  <c r="P210" i="1"/>
  <c r="Q210" i="1"/>
  <c r="R210" i="1"/>
  <c r="S210" i="1"/>
  <c r="T210" i="1"/>
  <c r="U210" i="1"/>
  <c r="V210" i="1"/>
  <c r="W210" i="1"/>
  <c r="X210" i="1"/>
  <c r="Y210" i="1"/>
  <c r="Z210" i="1"/>
  <c r="AA210" i="1"/>
  <c r="P211" i="1"/>
  <c r="Q211" i="1"/>
  <c r="R211" i="1"/>
  <c r="S211" i="1"/>
  <c r="T211" i="1"/>
  <c r="U211" i="1"/>
  <c r="V211" i="1"/>
  <c r="W211" i="1"/>
  <c r="X211" i="1"/>
  <c r="Y211" i="1"/>
  <c r="Z211" i="1"/>
  <c r="AA211" i="1"/>
  <c r="P212" i="1"/>
  <c r="Q212" i="1"/>
  <c r="R212" i="1"/>
  <c r="S212" i="1"/>
  <c r="T212" i="1"/>
  <c r="U212" i="1"/>
  <c r="V212" i="1"/>
  <c r="W212" i="1"/>
  <c r="X212" i="1"/>
  <c r="Y212" i="1"/>
  <c r="Z212" i="1"/>
  <c r="AA212" i="1"/>
  <c r="P213" i="1"/>
  <c r="Q213" i="1"/>
  <c r="R213" i="1"/>
  <c r="S213" i="1"/>
  <c r="T213" i="1"/>
  <c r="U213" i="1"/>
  <c r="V213" i="1"/>
  <c r="W213" i="1"/>
  <c r="X213" i="1"/>
  <c r="Y213" i="1"/>
  <c r="Z213" i="1"/>
  <c r="AA213" i="1"/>
  <c r="P214" i="1"/>
  <c r="Q214" i="1"/>
  <c r="R214" i="1"/>
  <c r="S214" i="1"/>
  <c r="T214" i="1"/>
  <c r="U214" i="1"/>
  <c r="V214" i="1"/>
  <c r="W214" i="1"/>
  <c r="X214" i="1"/>
  <c r="Y214" i="1"/>
  <c r="Z214" i="1"/>
  <c r="AA214" i="1"/>
  <c r="P215" i="1"/>
  <c r="Q215" i="1"/>
  <c r="R215" i="1"/>
  <c r="S215" i="1"/>
  <c r="T215" i="1"/>
  <c r="U215" i="1"/>
  <c r="V215" i="1"/>
  <c r="W215" i="1"/>
  <c r="X215" i="1"/>
  <c r="Y215" i="1"/>
  <c r="Z215" i="1"/>
  <c r="AA215" i="1"/>
  <c r="P216" i="1"/>
  <c r="Q216" i="1"/>
  <c r="R216" i="1"/>
  <c r="S216" i="1"/>
  <c r="T216" i="1"/>
  <c r="U216" i="1"/>
  <c r="V216" i="1"/>
  <c r="W216" i="1"/>
  <c r="X216" i="1"/>
  <c r="Y216" i="1"/>
  <c r="Z216" i="1"/>
  <c r="AA216" i="1"/>
  <c r="P217" i="1"/>
  <c r="Q217" i="1"/>
  <c r="R217" i="1"/>
  <c r="S217" i="1"/>
  <c r="T217" i="1"/>
  <c r="U217" i="1"/>
  <c r="V217" i="1"/>
  <c r="W217" i="1"/>
  <c r="X217" i="1"/>
  <c r="Y217" i="1"/>
  <c r="Z217" i="1"/>
  <c r="AA217" i="1"/>
  <c r="P218" i="1"/>
  <c r="Q218" i="1"/>
  <c r="R218" i="1"/>
  <c r="S218" i="1"/>
  <c r="T218" i="1"/>
  <c r="U218" i="1"/>
  <c r="V218" i="1"/>
  <c r="W218" i="1"/>
  <c r="X218" i="1"/>
  <c r="Y218" i="1"/>
  <c r="Z218" i="1"/>
  <c r="AA218" i="1"/>
  <c r="P219" i="1"/>
  <c r="Q219" i="1"/>
  <c r="R219" i="1"/>
  <c r="S219" i="1"/>
  <c r="T219" i="1"/>
  <c r="U219" i="1"/>
  <c r="V219" i="1"/>
  <c r="W219" i="1"/>
  <c r="X219" i="1"/>
  <c r="Y219" i="1"/>
  <c r="Z219" i="1"/>
  <c r="AA219" i="1"/>
  <c r="P220" i="1"/>
  <c r="Q220" i="1"/>
  <c r="R220" i="1"/>
  <c r="S220" i="1"/>
  <c r="T220" i="1"/>
  <c r="U220" i="1"/>
  <c r="V220" i="1"/>
  <c r="W220" i="1"/>
  <c r="X220" i="1"/>
  <c r="Y220" i="1"/>
  <c r="Z220" i="1"/>
  <c r="AA220" i="1"/>
  <c r="P221" i="1"/>
  <c r="Q221" i="1"/>
  <c r="R221" i="1"/>
  <c r="S221" i="1"/>
  <c r="T221" i="1"/>
  <c r="U221" i="1"/>
  <c r="V221" i="1"/>
  <c r="W221" i="1"/>
  <c r="X221" i="1"/>
  <c r="Y221" i="1"/>
  <c r="Z221" i="1"/>
  <c r="AA221" i="1"/>
  <c r="P222" i="1"/>
  <c r="Q222" i="1"/>
  <c r="R222" i="1"/>
  <c r="S222" i="1"/>
  <c r="T222" i="1"/>
  <c r="U222" i="1"/>
  <c r="V222" i="1"/>
  <c r="W222" i="1"/>
  <c r="X222" i="1"/>
  <c r="Y222" i="1"/>
  <c r="Z222" i="1"/>
  <c r="AA222" i="1"/>
  <c r="P223" i="1"/>
  <c r="Q223" i="1"/>
  <c r="R223" i="1"/>
  <c r="S223" i="1"/>
  <c r="T223" i="1"/>
  <c r="U223" i="1"/>
  <c r="V223" i="1"/>
  <c r="W223" i="1"/>
  <c r="X223" i="1"/>
  <c r="Y223" i="1"/>
  <c r="Z223" i="1"/>
  <c r="AA223" i="1"/>
  <c r="P224" i="1"/>
  <c r="Q224" i="1"/>
  <c r="R224" i="1"/>
  <c r="S224" i="1"/>
  <c r="T224" i="1"/>
  <c r="U224" i="1"/>
  <c r="V224" i="1"/>
  <c r="W224" i="1"/>
  <c r="X224" i="1"/>
  <c r="Y224" i="1"/>
  <c r="Z224" i="1"/>
  <c r="AA224" i="1"/>
  <c r="P225" i="1"/>
  <c r="Q225" i="1"/>
  <c r="R225" i="1"/>
  <c r="S225" i="1"/>
  <c r="T225" i="1"/>
  <c r="U225" i="1"/>
  <c r="V225" i="1"/>
  <c r="W225" i="1"/>
  <c r="X225" i="1"/>
  <c r="Y225" i="1"/>
  <c r="Z225" i="1"/>
  <c r="AA225" i="1"/>
  <c r="P226" i="1"/>
  <c r="Q226" i="1"/>
  <c r="R226" i="1"/>
  <c r="S226" i="1"/>
  <c r="T226" i="1"/>
  <c r="U226" i="1"/>
  <c r="V226" i="1"/>
  <c r="W226" i="1"/>
  <c r="X226" i="1"/>
  <c r="Y226" i="1"/>
  <c r="Z226" i="1"/>
  <c r="AA226" i="1"/>
  <c r="P227" i="1"/>
  <c r="Q227" i="1"/>
  <c r="R227" i="1"/>
  <c r="S227" i="1"/>
  <c r="T227" i="1"/>
  <c r="U227" i="1"/>
  <c r="V227" i="1"/>
  <c r="W227" i="1"/>
  <c r="X227" i="1"/>
  <c r="Y227" i="1"/>
  <c r="Z227" i="1"/>
  <c r="AA227" i="1"/>
  <c r="P228" i="1"/>
  <c r="Q228" i="1"/>
  <c r="R228" i="1"/>
  <c r="S228" i="1"/>
  <c r="T228" i="1"/>
  <c r="U228" i="1"/>
  <c r="V228" i="1"/>
  <c r="W228" i="1"/>
  <c r="X228" i="1"/>
  <c r="Y228" i="1"/>
  <c r="Z228" i="1"/>
  <c r="AA228" i="1"/>
  <c r="P229" i="1"/>
  <c r="Q229" i="1"/>
  <c r="R229" i="1"/>
  <c r="S229" i="1"/>
  <c r="T229" i="1"/>
  <c r="U229" i="1"/>
  <c r="V229" i="1"/>
  <c r="W229" i="1"/>
  <c r="X229" i="1"/>
  <c r="Y229" i="1"/>
  <c r="Z229" i="1"/>
  <c r="AA229" i="1"/>
  <c r="P230" i="1"/>
  <c r="Q230" i="1"/>
  <c r="R230" i="1"/>
  <c r="S230" i="1"/>
  <c r="T230" i="1"/>
  <c r="U230" i="1"/>
  <c r="V230" i="1"/>
  <c r="W230" i="1"/>
  <c r="X230" i="1"/>
  <c r="Y230" i="1"/>
  <c r="Z230" i="1"/>
  <c r="AA230" i="1"/>
  <c r="P231" i="1"/>
  <c r="Q231" i="1"/>
  <c r="R231" i="1"/>
  <c r="S231" i="1"/>
  <c r="T231" i="1"/>
  <c r="U231" i="1"/>
  <c r="V231" i="1"/>
  <c r="W231" i="1"/>
  <c r="X231" i="1"/>
  <c r="Y231" i="1"/>
  <c r="Z231" i="1"/>
  <c r="AA231" i="1"/>
  <c r="P232" i="1"/>
  <c r="Q232" i="1"/>
  <c r="R232" i="1"/>
  <c r="S232" i="1"/>
  <c r="T232" i="1"/>
  <c r="U232" i="1"/>
  <c r="V232" i="1"/>
  <c r="W232" i="1"/>
  <c r="X232" i="1"/>
  <c r="Y232" i="1"/>
  <c r="Z232" i="1"/>
  <c r="AA232" i="1"/>
  <c r="P233" i="1"/>
  <c r="Q233" i="1"/>
  <c r="R233" i="1"/>
  <c r="S233" i="1"/>
  <c r="T233" i="1"/>
  <c r="U233" i="1"/>
  <c r="V233" i="1"/>
  <c r="W233" i="1"/>
  <c r="X233" i="1"/>
  <c r="Y233" i="1"/>
  <c r="Z233" i="1"/>
  <c r="AA233" i="1"/>
  <c r="P234" i="1"/>
  <c r="Q234" i="1"/>
  <c r="R234" i="1"/>
  <c r="S234" i="1"/>
  <c r="T234" i="1"/>
  <c r="U234" i="1"/>
  <c r="V234" i="1"/>
  <c r="W234" i="1"/>
  <c r="X234" i="1"/>
  <c r="Y234" i="1"/>
  <c r="Z234" i="1"/>
  <c r="AA234" i="1"/>
  <c r="P235" i="1"/>
  <c r="Q235" i="1"/>
  <c r="R235" i="1"/>
  <c r="S235" i="1"/>
  <c r="T235" i="1"/>
  <c r="U235" i="1"/>
  <c r="V235" i="1"/>
  <c r="W235" i="1"/>
  <c r="X235" i="1"/>
  <c r="Y235" i="1"/>
  <c r="Z235" i="1"/>
  <c r="AA235" i="1"/>
  <c r="P236" i="1"/>
  <c r="Q236" i="1"/>
  <c r="R236" i="1"/>
  <c r="S236" i="1"/>
  <c r="T236" i="1"/>
  <c r="U236" i="1"/>
  <c r="V236" i="1"/>
  <c r="W236" i="1"/>
  <c r="X236" i="1"/>
  <c r="Y236" i="1"/>
  <c r="Z236" i="1"/>
  <c r="AA236" i="1"/>
  <c r="P237" i="1"/>
  <c r="Q237" i="1"/>
  <c r="R237" i="1"/>
  <c r="S237" i="1"/>
  <c r="T237" i="1"/>
  <c r="U237" i="1"/>
  <c r="V237" i="1"/>
  <c r="W237" i="1"/>
  <c r="X237" i="1"/>
  <c r="Y237" i="1"/>
  <c r="Z237" i="1"/>
  <c r="AA237" i="1"/>
  <c r="P238" i="1"/>
  <c r="Q238" i="1"/>
  <c r="R238" i="1"/>
  <c r="S238" i="1"/>
  <c r="T238" i="1"/>
  <c r="U238" i="1"/>
  <c r="V238" i="1"/>
  <c r="W238" i="1"/>
  <c r="X238" i="1"/>
  <c r="Y238" i="1"/>
  <c r="Z238" i="1"/>
  <c r="AA238" i="1"/>
  <c r="P239" i="1"/>
  <c r="Q239" i="1"/>
  <c r="R239" i="1"/>
  <c r="S239" i="1"/>
  <c r="T239" i="1"/>
  <c r="U239" i="1"/>
  <c r="V239" i="1"/>
  <c r="W239" i="1"/>
  <c r="X239" i="1"/>
  <c r="Y239" i="1"/>
  <c r="Z239" i="1"/>
  <c r="AA239" i="1"/>
  <c r="P240" i="1"/>
  <c r="Q240" i="1"/>
  <c r="R240" i="1"/>
  <c r="S240" i="1"/>
  <c r="T240" i="1"/>
  <c r="U240" i="1"/>
  <c r="V240" i="1"/>
  <c r="W240" i="1"/>
  <c r="X240" i="1"/>
  <c r="Y240" i="1"/>
  <c r="Z240" i="1"/>
  <c r="AA240" i="1"/>
  <c r="P241" i="1"/>
  <c r="Q241" i="1"/>
  <c r="R241" i="1"/>
  <c r="S241" i="1"/>
  <c r="T241" i="1"/>
  <c r="U241" i="1"/>
  <c r="V241" i="1"/>
  <c r="W241" i="1"/>
  <c r="X241" i="1"/>
  <c r="Y241" i="1"/>
  <c r="Z241" i="1"/>
  <c r="AA241" i="1"/>
  <c r="P242" i="1"/>
  <c r="Q242" i="1"/>
  <c r="R242" i="1"/>
  <c r="S242" i="1"/>
  <c r="T242" i="1"/>
  <c r="U242" i="1"/>
  <c r="V242" i="1"/>
  <c r="W242" i="1"/>
  <c r="X242" i="1"/>
  <c r="Y242" i="1"/>
  <c r="Z242" i="1"/>
  <c r="AA242" i="1"/>
  <c r="P243" i="1"/>
  <c r="Q243" i="1"/>
  <c r="R243" i="1"/>
  <c r="S243" i="1"/>
  <c r="T243" i="1"/>
  <c r="U243" i="1"/>
  <c r="V243" i="1"/>
  <c r="W243" i="1"/>
  <c r="X243" i="1"/>
  <c r="Y243" i="1"/>
  <c r="Z243" i="1"/>
  <c r="AA243" i="1"/>
  <c r="P244" i="1"/>
  <c r="Q244" i="1"/>
  <c r="R244" i="1"/>
  <c r="S244" i="1"/>
  <c r="T244" i="1"/>
  <c r="U244" i="1"/>
  <c r="V244" i="1"/>
  <c r="W244" i="1"/>
  <c r="X244" i="1"/>
  <c r="Y244" i="1"/>
  <c r="Z244" i="1"/>
  <c r="AA244" i="1"/>
  <c r="P245" i="1"/>
  <c r="Q245" i="1"/>
  <c r="R245" i="1"/>
  <c r="S245" i="1"/>
  <c r="T245" i="1"/>
  <c r="U245" i="1"/>
  <c r="V245" i="1"/>
  <c r="W245" i="1"/>
  <c r="X245" i="1"/>
  <c r="Y245" i="1"/>
  <c r="Z245" i="1"/>
  <c r="AA245" i="1"/>
  <c r="P246" i="1"/>
  <c r="Q246" i="1"/>
  <c r="R246" i="1"/>
  <c r="S246" i="1"/>
  <c r="T246" i="1"/>
  <c r="U246" i="1"/>
  <c r="V246" i="1"/>
  <c r="W246" i="1"/>
  <c r="X246" i="1"/>
  <c r="Y246" i="1"/>
  <c r="Z246" i="1"/>
  <c r="AA246" i="1"/>
  <c r="P247" i="1"/>
  <c r="Q247" i="1"/>
  <c r="R247" i="1"/>
  <c r="S247" i="1"/>
  <c r="T247" i="1"/>
  <c r="U247" i="1"/>
  <c r="V247" i="1"/>
  <c r="W247" i="1"/>
  <c r="X247" i="1"/>
  <c r="Y247" i="1"/>
  <c r="Z247" i="1"/>
  <c r="AA247" i="1"/>
  <c r="P248" i="1"/>
  <c r="Q248" i="1"/>
  <c r="R248" i="1"/>
  <c r="S248" i="1"/>
  <c r="T248" i="1"/>
  <c r="U248" i="1"/>
  <c r="V248" i="1"/>
  <c r="W248" i="1"/>
  <c r="X248" i="1"/>
  <c r="Y248" i="1"/>
  <c r="Z248" i="1"/>
  <c r="AA248" i="1"/>
  <c r="P249" i="1"/>
  <c r="Q249" i="1"/>
  <c r="R249" i="1"/>
  <c r="S249" i="1"/>
  <c r="T249" i="1"/>
  <c r="U249" i="1"/>
  <c r="V249" i="1"/>
  <c r="W249" i="1"/>
  <c r="X249" i="1"/>
  <c r="Y249" i="1"/>
  <c r="Z249" i="1"/>
  <c r="AA249" i="1"/>
  <c r="P250" i="1"/>
  <c r="Q250" i="1"/>
  <c r="R250" i="1"/>
  <c r="S250" i="1"/>
  <c r="T250" i="1"/>
  <c r="U250" i="1"/>
  <c r="V250" i="1"/>
  <c r="W250" i="1"/>
  <c r="X250" i="1"/>
  <c r="Y250" i="1"/>
  <c r="Z250" i="1"/>
  <c r="AA250" i="1"/>
  <c r="P251" i="1"/>
  <c r="Q251" i="1"/>
  <c r="R251" i="1"/>
  <c r="S251" i="1"/>
  <c r="T251" i="1"/>
  <c r="U251" i="1"/>
  <c r="V251" i="1"/>
  <c r="W251" i="1"/>
  <c r="X251" i="1"/>
  <c r="Y251" i="1"/>
  <c r="Z251" i="1"/>
  <c r="AA251" i="1"/>
  <c r="P252" i="1"/>
  <c r="Q252" i="1"/>
  <c r="R252" i="1"/>
  <c r="S252" i="1"/>
  <c r="T252" i="1"/>
  <c r="U252" i="1"/>
  <c r="V252" i="1"/>
  <c r="W252" i="1"/>
  <c r="X252" i="1"/>
  <c r="Y252" i="1"/>
  <c r="Z252" i="1"/>
  <c r="AA252" i="1"/>
  <c r="P253" i="1"/>
  <c r="Q253" i="1"/>
  <c r="R253" i="1"/>
  <c r="S253" i="1"/>
  <c r="T253" i="1"/>
  <c r="U253" i="1"/>
  <c r="V253" i="1"/>
  <c r="W253" i="1"/>
  <c r="X253" i="1"/>
  <c r="Y253" i="1"/>
  <c r="Z253" i="1"/>
  <c r="AA253" i="1"/>
  <c r="P254" i="1"/>
  <c r="Q254" i="1"/>
  <c r="R254" i="1"/>
  <c r="S254" i="1"/>
  <c r="T254" i="1"/>
  <c r="U254" i="1"/>
  <c r="V254" i="1"/>
  <c r="W254" i="1"/>
  <c r="X254" i="1"/>
  <c r="Y254" i="1"/>
  <c r="Z254" i="1"/>
  <c r="AA254" i="1"/>
  <c r="P255" i="1"/>
  <c r="Q255" i="1"/>
  <c r="R255" i="1"/>
  <c r="S255" i="1"/>
  <c r="T255" i="1"/>
  <c r="U255" i="1"/>
  <c r="V255" i="1"/>
  <c r="W255" i="1"/>
  <c r="X255" i="1"/>
  <c r="Y255" i="1"/>
  <c r="Z255" i="1"/>
  <c r="AA255" i="1"/>
  <c r="P256" i="1"/>
  <c r="Q256" i="1"/>
  <c r="R256" i="1"/>
  <c r="S256" i="1"/>
  <c r="T256" i="1"/>
  <c r="U256" i="1"/>
  <c r="V256" i="1"/>
  <c r="W256" i="1"/>
  <c r="X256" i="1"/>
  <c r="Y256" i="1"/>
  <c r="Z256" i="1"/>
  <c r="AA256" i="1"/>
  <c r="P257" i="1"/>
  <c r="Q257" i="1"/>
  <c r="R257" i="1"/>
  <c r="S257" i="1"/>
  <c r="T257" i="1"/>
  <c r="U257" i="1"/>
  <c r="V257" i="1"/>
  <c r="W257" i="1"/>
  <c r="X257" i="1"/>
  <c r="Y257" i="1"/>
  <c r="Z257" i="1"/>
  <c r="AA257" i="1"/>
  <c r="P258" i="1"/>
  <c r="Q258" i="1"/>
  <c r="R258" i="1"/>
  <c r="S258" i="1"/>
  <c r="T258" i="1"/>
  <c r="U258" i="1"/>
  <c r="V258" i="1"/>
  <c r="W258" i="1"/>
  <c r="X258" i="1"/>
  <c r="Y258" i="1"/>
  <c r="Z258" i="1"/>
  <c r="AA258" i="1"/>
  <c r="P259" i="1"/>
  <c r="Q259" i="1"/>
  <c r="R259" i="1"/>
  <c r="S259" i="1"/>
  <c r="T259" i="1"/>
  <c r="U259" i="1"/>
  <c r="V259" i="1"/>
  <c r="W259" i="1"/>
  <c r="X259" i="1"/>
  <c r="Y259" i="1"/>
  <c r="Z259" i="1"/>
  <c r="AA259" i="1"/>
  <c r="P260" i="1"/>
  <c r="Q260" i="1"/>
  <c r="R260" i="1"/>
  <c r="S260" i="1"/>
  <c r="T260" i="1"/>
  <c r="U260" i="1"/>
  <c r="V260" i="1"/>
  <c r="W260" i="1"/>
  <c r="X260" i="1"/>
  <c r="Y260" i="1"/>
  <c r="Z260" i="1"/>
  <c r="AA260" i="1"/>
  <c r="P261" i="1"/>
  <c r="Q261" i="1"/>
  <c r="R261" i="1"/>
  <c r="S261" i="1"/>
  <c r="T261" i="1"/>
  <c r="U261" i="1"/>
  <c r="V261" i="1"/>
  <c r="W261" i="1"/>
  <c r="X261" i="1"/>
  <c r="Y261" i="1"/>
  <c r="Z261" i="1"/>
  <c r="AA261" i="1"/>
  <c r="P262" i="1"/>
  <c r="Q262" i="1"/>
  <c r="R262" i="1"/>
  <c r="S262" i="1"/>
  <c r="T262" i="1"/>
  <c r="U262" i="1"/>
  <c r="V262" i="1"/>
  <c r="W262" i="1"/>
  <c r="X262" i="1"/>
  <c r="Y262" i="1"/>
  <c r="Z262" i="1"/>
  <c r="AA262" i="1"/>
  <c r="P263" i="1"/>
  <c r="Q263" i="1"/>
  <c r="R263" i="1"/>
  <c r="S263" i="1"/>
  <c r="T263" i="1"/>
  <c r="U263" i="1"/>
  <c r="V263" i="1"/>
  <c r="W263" i="1"/>
  <c r="X263" i="1"/>
  <c r="Y263" i="1"/>
  <c r="Z263" i="1"/>
  <c r="AA263" i="1"/>
  <c r="P264" i="1"/>
  <c r="Q264" i="1"/>
  <c r="R264" i="1"/>
  <c r="S264" i="1"/>
  <c r="T264" i="1"/>
  <c r="U264" i="1"/>
  <c r="V264" i="1"/>
  <c r="W264" i="1"/>
  <c r="X264" i="1"/>
  <c r="Y264" i="1"/>
  <c r="Z264" i="1"/>
  <c r="AA264" i="1"/>
  <c r="P265" i="1"/>
  <c r="Q265" i="1"/>
  <c r="R265" i="1"/>
  <c r="S265" i="1"/>
  <c r="T265" i="1"/>
  <c r="U265" i="1"/>
  <c r="V265" i="1"/>
  <c r="W265" i="1"/>
  <c r="X265" i="1"/>
  <c r="Y265" i="1"/>
  <c r="Z265" i="1"/>
  <c r="AA265" i="1"/>
  <c r="P266" i="1"/>
  <c r="Q266" i="1"/>
  <c r="R266" i="1"/>
  <c r="S266" i="1"/>
  <c r="T266" i="1"/>
  <c r="U266" i="1"/>
  <c r="V266" i="1"/>
  <c r="W266" i="1"/>
  <c r="X266" i="1"/>
  <c r="Y266" i="1"/>
  <c r="Z266" i="1"/>
  <c r="AA266" i="1"/>
  <c r="P267" i="1"/>
  <c r="Q267" i="1"/>
  <c r="R267" i="1"/>
  <c r="S267" i="1"/>
  <c r="T267" i="1"/>
  <c r="U267" i="1"/>
  <c r="V267" i="1"/>
  <c r="W267" i="1"/>
  <c r="X267" i="1"/>
  <c r="Y267" i="1"/>
  <c r="Z267" i="1"/>
  <c r="AA267" i="1"/>
  <c r="P268" i="1"/>
  <c r="Q268" i="1"/>
  <c r="R268" i="1"/>
  <c r="S268" i="1"/>
  <c r="T268" i="1"/>
  <c r="U268" i="1"/>
  <c r="V268" i="1"/>
  <c r="W268" i="1"/>
  <c r="X268" i="1"/>
  <c r="Y268" i="1"/>
  <c r="Z268" i="1"/>
  <c r="AA268" i="1"/>
  <c r="P269" i="1"/>
  <c r="Q269" i="1"/>
  <c r="R269" i="1"/>
  <c r="S269" i="1"/>
  <c r="T269" i="1"/>
  <c r="U269" i="1"/>
  <c r="V269" i="1"/>
  <c r="W269" i="1"/>
  <c r="X269" i="1"/>
  <c r="Y269" i="1"/>
  <c r="Z269" i="1"/>
  <c r="AA269" i="1"/>
  <c r="P270" i="1"/>
  <c r="Q270" i="1"/>
  <c r="R270" i="1"/>
  <c r="S270" i="1"/>
  <c r="T270" i="1"/>
  <c r="U270" i="1"/>
  <c r="V270" i="1"/>
  <c r="W270" i="1"/>
  <c r="X270" i="1"/>
  <c r="Y270" i="1"/>
  <c r="Z270" i="1"/>
  <c r="AA270" i="1"/>
  <c r="P271" i="1"/>
  <c r="Q271" i="1"/>
  <c r="R271" i="1"/>
  <c r="S271" i="1"/>
  <c r="T271" i="1"/>
  <c r="U271" i="1"/>
  <c r="V271" i="1"/>
  <c r="W271" i="1"/>
  <c r="X271" i="1"/>
  <c r="Y271" i="1"/>
  <c r="Z271" i="1"/>
  <c r="AA271" i="1"/>
  <c r="P272" i="1"/>
  <c r="Q272" i="1"/>
  <c r="R272" i="1"/>
  <c r="S272" i="1"/>
  <c r="T272" i="1"/>
  <c r="U272" i="1"/>
  <c r="V272" i="1"/>
  <c r="W272" i="1"/>
  <c r="X272" i="1"/>
  <c r="Y272" i="1"/>
  <c r="Z272" i="1"/>
  <c r="AA272" i="1"/>
  <c r="P273" i="1"/>
  <c r="Q273" i="1"/>
  <c r="R273" i="1"/>
  <c r="S273" i="1"/>
  <c r="T273" i="1"/>
  <c r="U273" i="1"/>
  <c r="V273" i="1"/>
  <c r="W273" i="1"/>
  <c r="X273" i="1"/>
  <c r="Y273" i="1"/>
  <c r="Z273" i="1"/>
  <c r="AA273" i="1"/>
  <c r="P274" i="1"/>
  <c r="Q274" i="1"/>
  <c r="R274" i="1"/>
  <c r="S274" i="1"/>
  <c r="T274" i="1"/>
  <c r="U274" i="1"/>
  <c r="V274" i="1"/>
  <c r="W274" i="1"/>
  <c r="X274" i="1"/>
  <c r="Y274" i="1"/>
  <c r="Z274" i="1"/>
  <c r="AA274" i="1"/>
  <c r="P275" i="1"/>
  <c r="Q275" i="1"/>
  <c r="R275" i="1"/>
  <c r="S275" i="1"/>
  <c r="T275" i="1"/>
  <c r="U275" i="1"/>
  <c r="V275" i="1"/>
  <c r="W275" i="1"/>
  <c r="X275" i="1"/>
  <c r="Y275" i="1"/>
  <c r="Z275" i="1"/>
  <c r="AA275" i="1"/>
  <c r="P276" i="1"/>
  <c r="Q276" i="1"/>
  <c r="R276" i="1"/>
  <c r="S276" i="1"/>
  <c r="T276" i="1"/>
  <c r="U276" i="1"/>
  <c r="V276" i="1"/>
  <c r="W276" i="1"/>
  <c r="X276" i="1"/>
  <c r="Y276" i="1"/>
  <c r="Z276" i="1"/>
  <c r="AA276" i="1"/>
  <c r="P277" i="1"/>
  <c r="Q277" i="1"/>
  <c r="R277" i="1"/>
  <c r="S277" i="1"/>
  <c r="T277" i="1"/>
  <c r="U277" i="1"/>
  <c r="V277" i="1"/>
  <c r="W277" i="1"/>
  <c r="X277" i="1"/>
  <c r="Y277" i="1"/>
  <c r="Z277" i="1"/>
  <c r="AA277" i="1"/>
  <c r="P278" i="1"/>
  <c r="Q278" i="1"/>
  <c r="R278" i="1"/>
  <c r="S278" i="1"/>
  <c r="T278" i="1"/>
  <c r="U278" i="1"/>
  <c r="V278" i="1"/>
  <c r="W278" i="1"/>
  <c r="X278" i="1"/>
  <c r="Y278" i="1"/>
  <c r="Z278" i="1"/>
  <c r="AA278" i="1"/>
  <c r="P279" i="1"/>
  <c r="Q279" i="1"/>
  <c r="R279" i="1"/>
  <c r="S279" i="1"/>
  <c r="T279" i="1"/>
  <c r="U279" i="1"/>
  <c r="V279" i="1"/>
  <c r="W279" i="1"/>
  <c r="X279" i="1"/>
  <c r="Y279" i="1"/>
  <c r="Z279" i="1"/>
  <c r="AA279" i="1"/>
  <c r="P280" i="1"/>
  <c r="Q280" i="1"/>
  <c r="R280" i="1"/>
  <c r="S280" i="1"/>
  <c r="T280" i="1"/>
  <c r="U280" i="1"/>
  <c r="V280" i="1"/>
  <c r="W280" i="1"/>
  <c r="X280" i="1"/>
  <c r="Y280" i="1"/>
  <c r="Z280" i="1"/>
  <c r="AA280" i="1"/>
  <c r="P281" i="1"/>
  <c r="Q281" i="1"/>
  <c r="R281" i="1"/>
  <c r="S281" i="1"/>
  <c r="T281" i="1"/>
  <c r="U281" i="1"/>
  <c r="V281" i="1"/>
  <c r="W281" i="1"/>
  <c r="X281" i="1"/>
  <c r="Y281" i="1"/>
  <c r="Z281" i="1"/>
  <c r="AA281" i="1"/>
  <c r="P282" i="1"/>
  <c r="Q282" i="1"/>
  <c r="R282" i="1"/>
  <c r="S282" i="1"/>
  <c r="T282" i="1"/>
  <c r="U282" i="1"/>
  <c r="V282" i="1"/>
  <c r="W282" i="1"/>
  <c r="X282" i="1"/>
  <c r="Y282" i="1"/>
  <c r="Z282" i="1"/>
  <c r="AA282" i="1"/>
  <c r="P283" i="1"/>
  <c r="Q283" i="1"/>
  <c r="R283" i="1"/>
  <c r="S283" i="1"/>
  <c r="T283" i="1"/>
  <c r="U283" i="1"/>
  <c r="V283" i="1"/>
  <c r="W283" i="1"/>
  <c r="X283" i="1"/>
  <c r="Y283" i="1"/>
  <c r="Z283" i="1"/>
  <c r="AA283" i="1"/>
  <c r="P284" i="1"/>
  <c r="Q284" i="1"/>
  <c r="R284" i="1"/>
  <c r="S284" i="1"/>
  <c r="T284" i="1"/>
  <c r="U284" i="1"/>
  <c r="V284" i="1"/>
  <c r="W284" i="1"/>
  <c r="X284" i="1"/>
  <c r="Y284" i="1"/>
  <c r="Z284" i="1"/>
  <c r="AA284" i="1"/>
  <c r="P285" i="1"/>
  <c r="Q285" i="1"/>
  <c r="R285" i="1"/>
  <c r="S285" i="1"/>
  <c r="T285" i="1"/>
  <c r="U285" i="1"/>
  <c r="V285" i="1"/>
  <c r="W285" i="1"/>
  <c r="X285" i="1"/>
  <c r="Y285" i="1"/>
  <c r="Z285" i="1"/>
  <c r="AA285" i="1"/>
  <c r="P286" i="1"/>
  <c r="Q286" i="1"/>
  <c r="R286" i="1"/>
  <c r="S286" i="1"/>
  <c r="T286" i="1"/>
  <c r="U286" i="1"/>
  <c r="V286" i="1"/>
  <c r="W286" i="1"/>
  <c r="X286" i="1"/>
  <c r="Y286" i="1"/>
  <c r="Z286" i="1"/>
  <c r="AA286" i="1"/>
  <c r="P287" i="1"/>
  <c r="Q287" i="1"/>
  <c r="R287" i="1"/>
  <c r="S287" i="1"/>
  <c r="T287" i="1"/>
  <c r="U287" i="1"/>
  <c r="V287" i="1"/>
  <c r="W287" i="1"/>
  <c r="X287" i="1"/>
  <c r="Y287" i="1"/>
  <c r="Z287" i="1"/>
  <c r="AA287" i="1"/>
  <c r="P288" i="1"/>
  <c r="Q288" i="1"/>
  <c r="R288" i="1"/>
  <c r="S288" i="1"/>
  <c r="T288" i="1"/>
  <c r="U288" i="1"/>
  <c r="V288" i="1"/>
  <c r="W288" i="1"/>
  <c r="X288" i="1"/>
  <c r="Y288" i="1"/>
  <c r="Z288" i="1"/>
  <c r="AA288" i="1"/>
  <c r="P289" i="1"/>
  <c r="Q289" i="1"/>
  <c r="R289" i="1"/>
  <c r="S289" i="1"/>
  <c r="T289" i="1"/>
  <c r="U289" i="1"/>
  <c r="V289" i="1"/>
  <c r="W289" i="1"/>
  <c r="X289" i="1"/>
  <c r="Y289" i="1"/>
  <c r="Z289" i="1"/>
  <c r="AA289" i="1"/>
  <c r="P290" i="1"/>
  <c r="Q290" i="1"/>
  <c r="R290" i="1"/>
  <c r="S290" i="1"/>
  <c r="T290" i="1"/>
  <c r="U290" i="1"/>
  <c r="V290" i="1"/>
  <c r="W290" i="1"/>
  <c r="X290" i="1"/>
  <c r="Y290" i="1"/>
  <c r="Z290" i="1"/>
  <c r="AA290" i="1"/>
  <c r="P291" i="1"/>
  <c r="Q291" i="1"/>
  <c r="R291" i="1"/>
  <c r="S291" i="1"/>
  <c r="T291" i="1"/>
  <c r="U291" i="1"/>
  <c r="V291" i="1"/>
  <c r="W291" i="1"/>
  <c r="X291" i="1"/>
  <c r="Y291" i="1"/>
  <c r="Z291" i="1"/>
  <c r="AA291" i="1"/>
  <c r="P292" i="1"/>
  <c r="Q292" i="1"/>
  <c r="R292" i="1"/>
  <c r="S292" i="1"/>
  <c r="T292" i="1"/>
  <c r="U292" i="1"/>
  <c r="V292" i="1"/>
  <c r="W292" i="1"/>
  <c r="X292" i="1"/>
  <c r="Y292" i="1"/>
  <c r="Z292" i="1"/>
  <c r="AA292" i="1"/>
  <c r="P293" i="1"/>
  <c r="Q293" i="1"/>
  <c r="R293" i="1"/>
  <c r="S293" i="1"/>
  <c r="T293" i="1"/>
  <c r="U293" i="1"/>
  <c r="V293" i="1"/>
  <c r="W293" i="1"/>
  <c r="X293" i="1"/>
  <c r="Y293" i="1"/>
  <c r="Z293" i="1"/>
  <c r="AA293" i="1"/>
  <c r="P294" i="1"/>
  <c r="Q294" i="1"/>
  <c r="R294" i="1"/>
  <c r="S294" i="1"/>
  <c r="T294" i="1"/>
  <c r="U294" i="1"/>
  <c r="V294" i="1"/>
  <c r="W294" i="1"/>
  <c r="X294" i="1"/>
  <c r="Y294" i="1"/>
  <c r="Z294" i="1"/>
  <c r="AA294" i="1"/>
  <c r="P295" i="1"/>
  <c r="Q295" i="1"/>
  <c r="R295" i="1"/>
  <c r="S295" i="1"/>
  <c r="T295" i="1"/>
  <c r="U295" i="1"/>
  <c r="V295" i="1"/>
  <c r="W295" i="1"/>
  <c r="X295" i="1"/>
  <c r="Y295" i="1"/>
  <c r="Z295" i="1"/>
  <c r="AA295" i="1"/>
  <c r="P296" i="1"/>
  <c r="Q296" i="1"/>
  <c r="R296" i="1"/>
  <c r="S296" i="1"/>
  <c r="T296" i="1"/>
  <c r="U296" i="1"/>
  <c r="V296" i="1"/>
  <c r="W296" i="1"/>
  <c r="X296" i="1"/>
  <c r="Y296" i="1"/>
  <c r="Z296" i="1"/>
  <c r="AA296" i="1"/>
  <c r="P297" i="1"/>
  <c r="Q297" i="1"/>
  <c r="R297" i="1"/>
  <c r="S297" i="1"/>
  <c r="T297" i="1"/>
  <c r="U297" i="1"/>
  <c r="V297" i="1"/>
  <c r="W297" i="1"/>
  <c r="X297" i="1"/>
  <c r="Y297" i="1"/>
  <c r="Z297" i="1"/>
  <c r="AA297" i="1"/>
  <c r="P298" i="1"/>
  <c r="Q298" i="1"/>
  <c r="R298" i="1"/>
  <c r="S298" i="1"/>
  <c r="T298" i="1"/>
  <c r="U298" i="1"/>
  <c r="V298" i="1"/>
  <c r="W298" i="1"/>
  <c r="X298" i="1"/>
  <c r="Y298" i="1"/>
  <c r="Z298" i="1"/>
  <c r="AA298" i="1"/>
  <c r="P299" i="1"/>
  <c r="Q299" i="1"/>
  <c r="R299" i="1"/>
  <c r="S299" i="1"/>
  <c r="T299" i="1"/>
  <c r="U299" i="1"/>
  <c r="V299" i="1"/>
  <c r="W299" i="1"/>
  <c r="X299" i="1"/>
  <c r="Y299" i="1"/>
  <c r="Z299" i="1"/>
  <c r="AA299" i="1"/>
  <c r="P300" i="1"/>
  <c r="Q300" i="1"/>
  <c r="R300" i="1"/>
  <c r="S300" i="1"/>
  <c r="T300" i="1"/>
  <c r="U300" i="1"/>
  <c r="V300" i="1"/>
  <c r="W300" i="1"/>
  <c r="X300" i="1"/>
  <c r="Y300" i="1"/>
  <c r="Z300" i="1"/>
  <c r="AA300" i="1"/>
  <c r="P301" i="1"/>
  <c r="Q301" i="1"/>
  <c r="R301" i="1"/>
  <c r="S301" i="1"/>
  <c r="T301" i="1"/>
  <c r="U301" i="1"/>
  <c r="V301" i="1"/>
  <c r="W301" i="1"/>
  <c r="X301" i="1"/>
  <c r="Y301" i="1"/>
  <c r="Z301" i="1"/>
  <c r="AA301" i="1"/>
  <c r="P302" i="1"/>
  <c r="Q302" i="1"/>
  <c r="R302" i="1"/>
  <c r="S302" i="1"/>
  <c r="T302" i="1"/>
  <c r="U302" i="1"/>
  <c r="V302" i="1"/>
  <c r="W302" i="1"/>
  <c r="X302" i="1"/>
  <c r="Y302" i="1"/>
  <c r="Z302" i="1"/>
  <c r="AA302" i="1"/>
  <c r="P303" i="1"/>
  <c r="Q303" i="1"/>
  <c r="R303" i="1"/>
  <c r="S303" i="1"/>
  <c r="T303" i="1"/>
  <c r="U303" i="1"/>
  <c r="V303" i="1"/>
  <c r="W303" i="1"/>
  <c r="X303" i="1"/>
  <c r="Y303" i="1"/>
  <c r="Z303" i="1"/>
  <c r="AA303" i="1"/>
  <c r="P304" i="1"/>
  <c r="Q304" i="1"/>
  <c r="R304" i="1"/>
  <c r="S304" i="1"/>
  <c r="T304" i="1"/>
  <c r="U304" i="1"/>
  <c r="V304" i="1"/>
  <c r="W304" i="1"/>
  <c r="X304" i="1"/>
  <c r="Y304" i="1"/>
  <c r="Z304" i="1"/>
  <c r="AA304" i="1"/>
  <c r="P305" i="1"/>
  <c r="Q305" i="1"/>
  <c r="R305" i="1"/>
  <c r="S305" i="1"/>
  <c r="T305" i="1"/>
  <c r="U305" i="1"/>
  <c r="V305" i="1"/>
  <c r="W305" i="1"/>
  <c r="X305" i="1"/>
  <c r="Y305" i="1"/>
  <c r="Z305" i="1"/>
  <c r="AA305" i="1"/>
  <c r="P306" i="1"/>
  <c r="Q306" i="1"/>
  <c r="R306" i="1"/>
  <c r="S306" i="1"/>
  <c r="T306" i="1"/>
  <c r="U306" i="1"/>
  <c r="V306" i="1"/>
  <c r="W306" i="1"/>
  <c r="X306" i="1"/>
  <c r="Y306" i="1"/>
  <c r="Z306" i="1"/>
  <c r="AA306" i="1"/>
  <c r="P307" i="1"/>
  <c r="Q307" i="1"/>
  <c r="R307" i="1"/>
  <c r="S307" i="1"/>
  <c r="T307" i="1"/>
  <c r="U307" i="1"/>
  <c r="V307" i="1"/>
  <c r="W307" i="1"/>
  <c r="X307" i="1"/>
  <c r="Y307" i="1"/>
  <c r="Z307" i="1"/>
  <c r="AA307" i="1"/>
  <c r="P308" i="1"/>
  <c r="Q308" i="1"/>
  <c r="R308" i="1"/>
  <c r="S308" i="1"/>
  <c r="T308" i="1"/>
  <c r="U308" i="1"/>
  <c r="V308" i="1"/>
  <c r="W308" i="1"/>
  <c r="X308" i="1"/>
  <c r="Y308" i="1"/>
  <c r="Z308" i="1"/>
  <c r="AA308" i="1"/>
  <c r="P309" i="1"/>
  <c r="Q309" i="1"/>
  <c r="R309" i="1"/>
  <c r="S309" i="1"/>
  <c r="T309" i="1"/>
  <c r="U309" i="1"/>
  <c r="V309" i="1"/>
  <c r="W309" i="1"/>
  <c r="X309" i="1"/>
  <c r="Y309" i="1"/>
  <c r="Z309" i="1"/>
  <c r="AA309" i="1"/>
  <c r="P310" i="1"/>
  <c r="Q310" i="1"/>
  <c r="R310" i="1"/>
  <c r="S310" i="1"/>
  <c r="T310" i="1"/>
  <c r="U310" i="1"/>
  <c r="V310" i="1"/>
  <c r="W310" i="1"/>
  <c r="X310" i="1"/>
  <c r="Y310" i="1"/>
  <c r="Z310" i="1"/>
  <c r="AA310" i="1"/>
  <c r="P311" i="1"/>
  <c r="Q311" i="1"/>
  <c r="R311" i="1"/>
  <c r="S311" i="1"/>
  <c r="T311" i="1"/>
  <c r="U311" i="1"/>
  <c r="V311" i="1"/>
  <c r="W311" i="1"/>
  <c r="X311" i="1"/>
  <c r="Y311" i="1"/>
  <c r="Z311" i="1"/>
  <c r="AA311" i="1"/>
  <c r="P312" i="1"/>
  <c r="Q312" i="1"/>
  <c r="R312" i="1"/>
  <c r="S312" i="1"/>
  <c r="T312" i="1"/>
  <c r="U312" i="1"/>
  <c r="V312" i="1"/>
  <c r="W312" i="1"/>
  <c r="X312" i="1"/>
  <c r="Y312" i="1"/>
  <c r="Z312" i="1"/>
  <c r="AA312" i="1"/>
  <c r="P313" i="1"/>
  <c r="Q313" i="1"/>
  <c r="R313" i="1"/>
  <c r="S313" i="1"/>
  <c r="T313" i="1"/>
  <c r="U313" i="1"/>
  <c r="V313" i="1"/>
  <c r="W313" i="1"/>
  <c r="X313" i="1"/>
  <c r="Y313" i="1"/>
  <c r="Z313" i="1"/>
  <c r="AA313" i="1"/>
  <c r="P314" i="1"/>
  <c r="Q314" i="1"/>
  <c r="R314" i="1"/>
  <c r="S314" i="1"/>
  <c r="T314" i="1"/>
  <c r="U314" i="1"/>
  <c r="V314" i="1"/>
  <c r="W314" i="1"/>
  <c r="X314" i="1"/>
  <c r="Y314" i="1"/>
  <c r="Z314" i="1"/>
  <c r="AA314" i="1"/>
  <c r="P315" i="1"/>
  <c r="Q315" i="1"/>
  <c r="R315" i="1"/>
  <c r="S315" i="1"/>
  <c r="T315" i="1"/>
  <c r="U315" i="1"/>
  <c r="V315" i="1"/>
  <c r="W315" i="1"/>
  <c r="X315" i="1"/>
  <c r="Y315" i="1"/>
  <c r="Z315" i="1"/>
  <c r="AA315" i="1"/>
  <c r="P316" i="1"/>
  <c r="Q316" i="1"/>
  <c r="R316" i="1"/>
  <c r="S316" i="1"/>
  <c r="T316" i="1"/>
  <c r="U316" i="1"/>
  <c r="V316" i="1"/>
  <c r="W316" i="1"/>
  <c r="X316" i="1"/>
  <c r="Y316" i="1"/>
  <c r="Z316" i="1"/>
  <c r="AA316" i="1"/>
  <c r="P317" i="1"/>
  <c r="Q317" i="1"/>
  <c r="R317" i="1"/>
  <c r="S317" i="1"/>
  <c r="T317" i="1"/>
  <c r="U317" i="1"/>
  <c r="V317" i="1"/>
  <c r="W317" i="1"/>
  <c r="X317" i="1"/>
  <c r="Y317" i="1"/>
  <c r="Z317" i="1"/>
  <c r="AA317" i="1"/>
  <c r="P318" i="1"/>
  <c r="Q318" i="1"/>
  <c r="R318" i="1"/>
  <c r="S318" i="1"/>
  <c r="T318" i="1"/>
  <c r="U318" i="1"/>
  <c r="V318" i="1"/>
  <c r="W318" i="1"/>
  <c r="X318" i="1"/>
  <c r="Y318" i="1"/>
  <c r="Z318" i="1"/>
  <c r="AA318" i="1"/>
  <c r="P319" i="1"/>
  <c r="Q319" i="1"/>
  <c r="R319" i="1"/>
  <c r="S319" i="1"/>
  <c r="T319" i="1"/>
  <c r="U319" i="1"/>
  <c r="V319" i="1"/>
  <c r="W319" i="1"/>
  <c r="X319" i="1"/>
  <c r="Y319" i="1"/>
  <c r="Z319" i="1"/>
  <c r="AA319" i="1"/>
  <c r="P320" i="1"/>
  <c r="Q320" i="1"/>
  <c r="R320" i="1"/>
  <c r="S320" i="1"/>
  <c r="T320" i="1"/>
  <c r="U320" i="1"/>
  <c r="V320" i="1"/>
  <c r="W320" i="1"/>
  <c r="X320" i="1"/>
  <c r="Y320" i="1"/>
  <c r="Z320" i="1"/>
  <c r="AA320" i="1"/>
  <c r="P321" i="1"/>
  <c r="Q321" i="1"/>
  <c r="R321" i="1"/>
  <c r="S321" i="1"/>
  <c r="T321" i="1"/>
  <c r="U321" i="1"/>
  <c r="V321" i="1"/>
  <c r="W321" i="1"/>
  <c r="X321" i="1"/>
  <c r="Y321" i="1"/>
  <c r="Z321" i="1"/>
  <c r="AA321" i="1"/>
  <c r="P322" i="1"/>
  <c r="Q322" i="1"/>
  <c r="R322" i="1"/>
  <c r="S322" i="1"/>
  <c r="T322" i="1"/>
  <c r="U322" i="1"/>
  <c r="V322" i="1"/>
  <c r="W322" i="1"/>
  <c r="X322" i="1"/>
  <c r="Y322" i="1"/>
  <c r="Z322" i="1"/>
  <c r="AA322" i="1"/>
  <c r="P323" i="1"/>
  <c r="Q323" i="1"/>
  <c r="R323" i="1"/>
  <c r="S323" i="1"/>
  <c r="T323" i="1"/>
  <c r="U323" i="1"/>
  <c r="V323" i="1"/>
  <c r="W323" i="1"/>
  <c r="X323" i="1"/>
  <c r="Y323" i="1"/>
  <c r="Z323" i="1"/>
  <c r="AA323" i="1"/>
  <c r="P324" i="1"/>
  <c r="Q324" i="1"/>
  <c r="R324" i="1"/>
  <c r="S324" i="1"/>
  <c r="T324" i="1"/>
  <c r="U324" i="1"/>
  <c r="V324" i="1"/>
  <c r="W324" i="1"/>
  <c r="X324" i="1"/>
  <c r="Y324" i="1"/>
  <c r="Z324" i="1"/>
  <c r="AA324" i="1"/>
  <c r="P325" i="1"/>
  <c r="Q325" i="1"/>
  <c r="R325" i="1"/>
  <c r="S325" i="1"/>
  <c r="T325" i="1"/>
  <c r="U325" i="1"/>
  <c r="V325" i="1"/>
  <c r="W325" i="1"/>
  <c r="X325" i="1"/>
  <c r="Y325" i="1"/>
  <c r="Z325" i="1"/>
  <c r="AA325" i="1"/>
  <c r="P326" i="1"/>
  <c r="Q326" i="1"/>
  <c r="R326" i="1"/>
  <c r="S326" i="1"/>
  <c r="T326" i="1"/>
  <c r="U326" i="1"/>
  <c r="V326" i="1"/>
  <c r="W326" i="1"/>
  <c r="X326" i="1"/>
  <c r="Y326" i="1"/>
  <c r="Z326" i="1"/>
  <c r="AA326" i="1"/>
  <c r="P327" i="1"/>
  <c r="Q327" i="1"/>
  <c r="R327" i="1"/>
  <c r="S327" i="1"/>
  <c r="T327" i="1"/>
  <c r="U327" i="1"/>
  <c r="V327" i="1"/>
  <c r="W327" i="1"/>
  <c r="X327" i="1"/>
  <c r="Y327" i="1"/>
  <c r="Z327" i="1"/>
  <c r="AA327" i="1"/>
  <c r="P328" i="1"/>
  <c r="Q328" i="1"/>
  <c r="R328" i="1"/>
  <c r="S328" i="1"/>
  <c r="T328" i="1"/>
  <c r="U328" i="1"/>
  <c r="V328" i="1"/>
  <c r="W328" i="1"/>
  <c r="X328" i="1"/>
  <c r="Y328" i="1"/>
  <c r="Z328" i="1"/>
  <c r="AA328" i="1"/>
  <c r="P329" i="1"/>
  <c r="Q329" i="1"/>
  <c r="R329" i="1"/>
  <c r="S329" i="1"/>
  <c r="T329" i="1"/>
  <c r="U329" i="1"/>
  <c r="V329" i="1"/>
  <c r="W329" i="1"/>
  <c r="X329" i="1"/>
  <c r="Y329" i="1"/>
  <c r="Z329" i="1"/>
  <c r="AA329" i="1"/>
  <c r="P330" i="1"/>
  <c r="Q330" i="1"/>
  <c r="R330" i="1"/>
  <c r="S330" i="1"/>
  <c r="T330" i="1"/>
  <c r="U330" i="1"/>
  <c r="V330" i="1"/>
  <c r="W330" i="1"/>
  <c r="X330" i="1"/>
  <c r="Y330" i="1"/>
  <c r="Z330" i="1"/>
  <c r="AA330" i="1"/>
  <c r="P331" i="1"/>
  <c r="Q331" i="1"/>
  <c r="R331" i="1"/>
  <c r="S331" i="1"/>
  <c r="T331" i="1"/>
  <c r="U331" i="1"/>
  <c r="V331" i="1"/>
  <c r="W331" i="1"/>
  <c r="X331" i="1"/>
  <c r="Y331" i="1"/>
  <c r="Z331" i="1"/>
  <c r="AA331" i="1"/>
  <c r="P332" i="1"/>
  <c r="Q332" i="1"/>
  <c r="R332" i="1"/>
  <c r="S332" i="1"/>
  <c r="T332" i="1"/>
  <c r="U332" i="1"/>
  <c r="V332" i="1"/>
  <c r="W332" i="1"/>
  <c r="X332" i="1"/>
  <c r="Y332" i="1"/>
  <c r="Z332" i="1"/>
  <c r="AA332" i="1"/>
  <c r="P333" i="1"/>
  <c r="Q333" i="1"/>
  <c r="R333" i="1"/>
  <c r="S333" i="1"/>
  <c r="T333" i="1"/>
  <c r="U333" i="1"/>
  <c r="V333" i="1"/>
  <c r="W333" i="1"/>
  <c r="X333" i="1"/>
  <c r="Y333" i="1"/>
  <c r="Z333" i="1"/>
  <c r="AA333" i="1"/>
  <c r="P334" i="1"/>
  <c r="Q334" i="1"/>
  <c r="R334" i="1"/>
  <c r="S334" i="1"/>
  <c r="T334" i="1"/>
  <c r="U334" i="1"/>
  <c r="V334" i="1"/>
  <c r="W334" i="1"/>
  <c r="X334" i="1"/>
  <c r="Y334" i="1"/>
  <c r="Z334" i="1"/>
  <c r="AA334" i="1"/>
  <c r="P335" i="1"/>
  <c r="Q335" i="1"/>
  <c r="R335" i="1"/>
  <c r="S335" i="1"/>
  <c r="T335" i="1"/>
  <c r="U335" i="1"/>
  <c r="V335" i="1"/>
  <c r="W335" i="1"/>
  <c r="X335" i="1"/>
  <c r="Y335" i="1"/>
  <c r="Z335" i="1"/>
  <c r="AA335" i="1"/>
  <c r="P336" i="1"/>
  <c r="Q336" i="1"/>
  <c r="R336" i="1"/>
  <c r="S336" i="1"/>
  <c r="T336" i="1"/>
  <c r="U336" i="1"/>
  <c r="V336" i="1"/>
  <c r="W336" i="1"/>
  <c r="X336" i="1"/>
  <c r="Y336" i="1"/>
  <c r="Z336" i="1"/>
  <c r="AA336" i="1"/>
  <c r="P337" i="1"/>
  <c r="Q337" i="1"/>
  <c r="R337" i="1"/>
  <c r="S337" i="1"/>
  <c r="T337" i="1"/>
  <c r="U337" i="1"/>
  <c r="V337" i="1"/>
  <c r="W337" i="1"/>
  <c r="X337" i="1"/>
  <c r="Y337" i="1"/>
  <c r="Z337" i="1"/>
  <c r="AA337" i="1"/>
  <c r="P338" i="1"/>
  <c r="Q338" i="1"/>
  <c r="R338" i="1"/>
  <c r="S338" i="1"/>
  <c r="T338" i="1"/>
  <c r="U338" i="1"/>
  <c r="V338" i="1"/>
  <c r="W338" i="1"/>
  <c r="X338" i="1"/>
  <c r="Y338" i="1"/>
  <c r="Z338" i="1"/>
  <c r="AA338" i="1"/>
  <c r="P339" i="1"/>
  <c r="Q339" i="1"/>
  <c r="R339" i="1"/>
  <c r="S339" i="1"/>
  <c r="T339" i="1"/>
  <c r="U339" i="1"/>
  <c r="V339" i="1"/>
  <c r="W339" i="1"/>
  <c r="X339" i="1"/>
  <c r="Y339" i="1"/>
  <c r="Z339" i="1"/>
  <c r="AA339" i="1"/>
  <c r="P340" i="1"/>
  <c r="Q340" i="1"/>
  <c r="R340" i="1"/>
  <c r="S340" i="1"/>
  <c r="T340" i="1"/>
  <c r="U340" i="1"/>
  <c r="V340" i="1"/>
  <c r="W340" i="1"/>
  <c r="X340" i="1"/>
  <c r="Y340" i="1"/>
  <c r="Z340" i="1"/>
  <c r="AA340" i="1"/>
  <c r="P341" i="1"/>
  <c r="Q341" i="1"/>
  <c r="R341" i="1"/>
  <c r="S341" i="1"/>
  <c r="T341" i="1"/>
  <c r="U341" i="1"/>
  <c r="V341" i="1"/>
  <c r="W341" i="1"/>
  <c r="X341" i="1"/>
  <c r="Y341" i="1"/>
  <c r="Z341" i="1"/>
  <c r="AA341" i="1"/>
  <c r="P342" i="1"/>
  <c r="Q342" i="1"/>
  <c r="R342" i="1"/>
  <c r="S342" i="1"/>
  <c r="T342" i="1"/>
  <c r="U342" i="1"/>
  <c r="V342" i="1"/>
  <c r="W342" i="1"/>
  <c r="X342" i="1"/>
  <c r="Y342" i="1"/>
  <c r="Z342" i="1"/>
  <c r="AA342" i="1"/>
  <c r="P343" i="1"/>
  <c r="Q343" i="1"/>
  <c r="R343" i="1"/>
  <c r="S343" i="1"/>
  <c r="T343" i="1"/>
  <c r="U343" i="1"/>
  <c r="V343" i="1"/>
  <c r="W343" i="1"/>
  <c r="X343" i="1"/>
  <c r="Y343" i="1"/>
  <c r="Z343" i="1"/>
  <c r="AA343" i="1"/>
  <c r="P344" i="1"/>
  <c r="Q344" i="1"/>
  <c r="R344" i="1"/>
  <c r="S344" i="1"/>
  <c r="T344" i="1"/>
  <c r="U344" i="1"/>
  <c r="V344" i="1"/>
  <c r="W344" i="1"/>
  <c r="X344" i="1"/>
  <c r="Y344" i="1"/>
  <c r="Z344" i="1"/>
  <c r="AA344" i="1"/>
  <c r="P345" i="1"/>
  <c r="Q345" i="1"/>
  <c r="R345" i="1"/>
  <c r="S345" i="1"/>
  <c r="T345" i="1"/>
  <c r="U345" i="1"/>
  <c r="V345" i="1"/>
  <c r="W345" i="1"/>
  <c r="X345" i="1"/>
  <c r="Y345" i="1"/>
  <c r="Z345" i="1"/>
  <c r="AA345" i="1"/>
  <c r="P346" i="1"/>
  <c r="Q346" i="1"/>
  <c r="R346" i="1"/>
  <c r="S346" i="1"/>
  <c r="T346" i="1"/>
  <c r="U346" i="1"/>
  <c r="V346" i="1"/>
  <c r="W346" i="1"/>
  <c r="X346" i="1"/>
  <c r="Y346" i="1"/>
  <c r="Z346" i="1"/>
  <c r="AA346" i="1"/>
  <c r="P347" i="1"/>
  <c r="Q347" i="1"/>
  <c r="R347" i="1"/>
  <c r="S347" i="1"/>
  <c r="T347" i="1"/>
  <c r="U347" i="1"/>
  <c r="V347" i="1"/>
  <c r="W347" i="1"/>
  <c r="X347" i="1"/>
  <c r="Y347" i="1"/>
  <c r="Z347" i="1"/>
  <c r="AA347" i="1"/>
  <c r="P348" i="1"/>
  <c r="Q348" i="1"/>
  <c r="R348" i="1"/>
  <c r="S348" i="1"/>
  <c r="T348" i="1"/>
  <c r="U348" i="1"/>
  <c r="V348" i="1"/>
  <c r="W348" i="1"/>
  <c r="X348" i="1"/>
  <c r="Y348" i="1"/>
  <c r="Z348" i="1"/>
  <c r="AA348" i="1"/>
  <c r="P349" i="1"/>
  <c r="Q349" i="1"/>
  <c r="R349" i="1"/>
  <c r="S349" i="1"/>
  <c r="T349" i="1"/>
  <c r="U349" i="1"/>
  <c r="V349" i="1"/>
  <c r="W349" i="1"/>
  <c r="X349" i="1"/>
  <c r="Y349" i="1"/>
  <c r="Z349" i="1"/>
  <c r="AA349" i="1"/>
  <c r="P350" i="1"/>
  <c r="Q350" i="1"/>
  <c r="R350" i="1"/>
  <c r="S350" i="1"/>
  <c r="T350" i="1"/>
  <c r="U350" i="1"/>
  <c r="V350" i="1"/>
  <c r="W350" i="1"/>
  <c r="X350" i="1"/>
  <c r="Y350" i="1"/>
  <c r="Z350" i="1"/>
  <c r="AA350" i="1"/>
  <c r="P351" i="1"/>
  <c r="Q351" i="1"/>
  <c r="R351" i="1"/>
  <c r="S351" i="1"/>
  <c r="T351" i="1"/>
  <c r="U351" i="1"/>
  <c r="V351" i="1"/>
  <c r="W351" i="1"/>
  <c r="X351" i="1"/>
  <c r="Y351" i="1"/>
  <c r="Z351" i="1"/>
  <c r="AA351" i="1"/>
  <c r="P352" i="1"/>
  <c r="Q352" i="1"/>
  <c r="R352" i="1"/>
  <c r="S352" i="1"/>
  <c r="T352" i="1"/>
  <c r="U352" i="1"/>
  <c r="V352" i="1"/>
  <c r="W352" i="1"/>
  <c r="X352" i="1"/>
  <c r="Y352" i="1"/>
  <c r="Z352" i="1"/>
  <c r="AA352" i="1"/>
  <c r="P353" i="1"/>
  <c r="Q353" i="1"/>
  <c r="R353" i="1"/>
  <c r="S353" i="1"/>
  <c r="T353" i="1"/>
  <c r="U353" i="1"/>
  <c r="V353" i="1"/>
  <c r="W353" i="1"/>
  <c r="X353" i="1"/>
  <c r="Y353" i="1"/>
  <c r="Z353" i="1"/>
  <c r="AA353" i="1"/>
  <c r="P354" i="1"/>
  <c r="Q354" i="1"/>
  <c r="R354" i="1"/>
  <c r="S354" i="1"/>
  <c r="T354" i="1"/>
  <c r="U354" i="1"/>
  <c r="V354" i="1"/>
  <c r="W354" i="1"/>
  <c r="X354" i="1"/>
  <c r="Y354" i="1"/>
  <c r="Z354" i="1"/>
  <c r="AA354" i="1"/>
  <c r="P355" i="1"/>
  <c r="Q355" i="1"/>
  <c r="R355" i="1"/>
  <c r="S355" i="1"/>
  <c r="T355" i="1"/>
  <c r="U355" i="1"/>
  <c r="V355" i="1"/>
  <c r="W355" i="1"/>
  <c r="X355" i="1"/>
  <c r="Y355" i="1"/>
  <c r="Z355" i="1"/>
  <c r="AA355" i="1"/>
  <c r="P356" i="1"/>
  <c r="Q356" i="1"/>
  <c r="R356" i="1"/>
  <c r="S356" i="1"/>
  <c r="T356" i="1"/>
  <c r="U356" i="1"/>
  <c r="V356" i="1"/>
  <c r="W356" i="1"/>
  <c r="X356" i="1"/>
  <c r="Y356" i="1"/>
  <c r="Z356" i="1"/>
  <c r="AA356" i="1"/>
  <c r="P357" i="1"/>
  <c r="Q357" i="1"/>
  <c r="R357" i="1"/>
  <c r="S357" i="1"/>
  <c r="T357" i="1"/>
  <c r="U357" i="1"/>
  <c r="V357" i="1"/>
  <c r="W357" i="1"/>
  <c r="X357" i="1"/>
  <c r="Y357" i="1"/>
  <c r="Z357" i="1"/>
  <c r="AA357" i="1"/>
  <c r="P358" i="1"/>
  <c r="Q358" i="1"/>
  <c r="R358" i="1"/>
  <c r="S358" i="1"/>
  <c r="T358" i="1"/>
  <c r="U358" i="1"/>
  <c r="V358" i="1"/>
  <c r="W358" i="1"/>
  <c r="X358" i="1"/>
  <c r="Y358" i="1"/>
  <c r="Z358" i="1"/>
  <c r="AA358" i="1"/>
  <c r="P359" i="1"/>
  <c r="Q359" i="1"/>
  <c r="R359" i="1"/>
  <c r="S359" i="1"/>
  <c r="T359" i="1"/>
  <c r="U359" i="1"/>
  <c r="V359" i="1"/>
  <c r="W359" i="1"/>
  <c r="X359" i="1"/>
  <c r="Y359" i="1"/>
  <c r="Z359" i="1"/>
  <c r="AA359" i="1"/>
  <c r="P360" i="1"/>
  <c r="Q360" i="1"/>
  <c r="R360" i="1"/>
  <c r="S360" i="1"/>
  <c r="T360" i="1"/>
  <c r="U360" i="1"/>
  <c r="V360" i="1"/>
  <c r="W360" i="1"/>
  <c r="X360" i="1"/>
  <c r="Y360" i="1"/>
  <c r="Z360" i="1"/>
  <c r="AA360" i="1"/>
  <c r="P361" i="1"/>
  <c r="Q361" i="1"/>
  <c r="R361" i="1"/>
  <c r="S361" i="1"/>
  <c r="T361" i="1"/>
  <c r="U361" i="1"/>
  <c r="V361" i="1"/>
  <c r="W361" i="1"/>
  <c r="X361" i="1"/>
  <c r="Y361" i="1"/>
  <c r="Z361" i="1"/>
  <c r="AA361" i="1"/>
  <c r="P362" i="1"/>
  <c r="Q362" i="1"/>
  <c r="R362" i="1"/>
  <c r="S362" i="1"/>
  <c r="T362" i="1"/>
  <c r="U362" i="1"/>
  <c r="V362" i="1"/>
  <c r="W362" i="1"/>
  <c r="X362" i="1"/>
  <c r="Y362" i="1"/>
  <c r="Z362" i="1"/>
  <c r="AA362" i="1"/>
  <c r="P363" i="1"/>
  <c r="Q363" i="1"/>
  <c r="R363" i="1"/>
  <c r="S363" i="1"/>
  <c r="T363" i="1"/>
  <c r="U363" i="1"/>
  <c r="V363" i="1"/>
  <c r="W363" i="1"/>
  <c r="X363" i="1"/>
  <c r="Y363" i="1"/>
  <c r="Z363" i="1"/>
  <c r="AA363" i="1"/>
  <c r="P364" i="1"/>
  <c r="Q364" i="1"/>
  <c r="R364" i="1"/>
  <c r="S364" i="1"/>
  <c r="T364" i="1"/>
  <c r="U364" i="1"/>
  <c r="V364" i="1"/>
  <c r="W364" i="1"/>
  <c r="X364" i="1"/>
  <c r="Y364" i="1"/>
  <c r="Z364" i="1"/>
  <c r="AA364" i="1"/>
  <c r="P365" i="1"/>
  <c r="Q365" i="1"/>
  <c r="R365" i="1"/>
  <c r="S365" i="1"/>
  <c r="T365" i="1"/>
  <c r="U365" i="1"/>
  <c r="V365" i="1"/>
  <c r="W365" i="1"/>
  <c r="X365" i="1"/>
  <c r="Y365" i="1"/>
  <c r="Z365" i="1"/>
  <c r="AA365" i="1"/>
  <c r="P366" i="1"/>
  <c r="Q366" i="1"/>
  <c r="R366" i="1"/>
  <c r="S366" i="1"/>
  <c r="T366" i="1"/>
  <c r="U366" i="1"/>
  <c r="V366" i="1"/>
  <c r="W366" i="1"/>
  <c r="X366" i="1"/>
  <c r="Y366" i="1"/>
  <c r="Z366" i="1"/>
  <c r="AA366" i="1"/>
  <c r="P367" i="1"/>
  <c r="Q367" i="1"/>
  <c r="R367" i="1"/>
  <c r="S367" i="1"/>
  <c r="T367" i="1"/>
  <c r="U367" i="1"/>
  <c r="V367" i="1"/>
  <c r="W367" i="1"/>
  <c r="X367" i="1"/>
  <c r="Y367" i="1"/>
  <c r="Z367" i="1"/>
  <c r="AA367" i="1"/>
  <c r="P368" i="1"/>
  <c r="Q368" i="1"/>
  <c r="R368" i="1"/>
  <c r="S368" i="1"/>
  <c r="T368" i="1"/>
  <c r="U368" i="1"/>
  <c r="V368" i="1"/>
  <c r="W368" i="1"/>
  <c r="X368" i="1"/>
  <c r="Y368" i="1"/>
  <c r="Z368" i="1"/>
  <c r="AA368" i="1"/>
  <c r="P369" i="1"/>
  <c r="Q369" i="1"/>
  <c r="R369" i="1"/>
  <c r="S369" i="1"/>
  <c r="T369" i="1"/>
  <c r="U369" i="1"/>
  <c r="V369" i="1"/>
  <c r="W369" i="1"/>
  <c r="X369" i="1"/>
  <c r="Y369" i="1"/>
  <c r="Z369" i="1"/>
  <c r="AA369" i="1"/>
  <c r="P370" i="1"/>
  <c r="Q370" i="1"/>
  <c r="R370" i="1"/>
  <c r="S370" i="1"/>
  <c r="T370" i="1"/>
  <c r="U370" i="1"/>
  <c r="V370" i="1"/>
  <c r="W370" i="1"/>
  <c r="X370" i="1"/>
  <c r="Y370" i="1"/>
  <c r="Z370" i="1"/>
  <c r="AA370" i="1"/>
  <c r="P371" i="1"/>
  <c r="Q371" i="1"/>
  <c r="R371" i="1"/>
  <c r="S371" i="1"/>
  <c r="T371" i="1"/>
  <c r="U371" i="1"/>
  <c r="V371" i="1"/>
  <c r="W371" i="1"/>
  <c r="X371" i="1"/>
  <c r="Y371" i="1"/>
  <c r="Z371" i="1"/>
  <c r="AA371" i="1"/>
  <c r="P372" i="1"/>
  <c r="Q372" i="1"/>
  <c r="R372" i="1"/>
  <c r="S372" i="1"/>
  <c r="T372" i="1"/>
  <c r="U372" i="1"/>
  <c r="V372" i="1"/>
  <c r="W372" i="1"/>
  <c r="X372" i="1"/>
  <c r="Y372" i="1"/>
  <c r="Z372" i="1"/>
  <c r="AA372" i="1"/>
  <c r="Q2" i="1"/>
  <c r="R2" i="1"/>
  <c r="S2" i="1"/>
  <c r="T2" i="1"/>
  <c r="U2" i="1"/>
  <c r="V2" i="1"/>
  <c r="W2" i="1"/>
  <c r="X2" i="1"/>
  <c r="Y2" i="1"/>
  <c r="Z2" i="1"/>
  <c r="AA2" i="1"/>
  <c r="P2" i="1"/>
  <c r="N331" i="1"/>
  <c r="N29" i="19"/>
  <c r="N140" i="1"/>
  <c r="P24" i="16"/>
  <c r="P23" i="16"/>
  <c r="P22" i="16"/>
  <c r="P21" i="16"/>
  <c r="P20" i="16"/>
  <c r="P19" i="16"/>
  <c r="P18" i="16"/>
  <c r="P17" i="16"/>
  <c r="P16" i="16"/>
  <c r="P15" i="16"/>
  <c r="P14" i="16"/>
  <c r="P13" i="16"/>
  <c r="N24" i="16"/>
  <c r="N23" i="16"/>
  <c r="N22" i="16"/>
  <c r="N21" i="16"/>
  <c r="N20" i="16"/>
  <c r="N19" i="16"/>
  <c r="N18" i="16"/>
  <c r="N17" i="16"/>
  <c r="N16" i="16"/>
  <c r="N15" i="16"/>
  <c r="N14" i="16"/>
  <c r="N13" i="16"/>
  <c r="L24" i="16"/>
  <c r="L23" i="16"/>
  <c r="L22" i="16"/>
  <c r="L21" i="16"/>
  <c r="L20" i="16"/>
  <c r="L19" i="16"/>
  <c r="L18" i="16"/>
  <c r="L17" i="16"/>
  <c r="L16" i="16"/>
  <c r="L15" i="16"/>
  <c r="L14" i="16"/>
  <c r="L13" i="16"/>
  <c r="J24" i="16"/>
  <c r="J23" i="16"/>
  <c r="J22" i="16"/>
  <c r="J21" i="16"/>
  <c r="J20" i="16"/>
  <c r="J19" i="16"/>
  <c r="J18" i="16"/>
  <c r="J17" i="16"/>
  <c r="J16" i="16"/>
  <c r="J15" i="16"/>
  <c r="J14" i="16"/>
  <c r="J13" i="16"/>
  <c r="H24" i="16"/>
  <c r="H23" i="16"/>
  <c r="H22" i="16"/>
  <c r="H21" i="16"/>
  <c r="H20" i="16"/>
  <c r="H19" i="16"/>
  <c r="H18" i="16"/>
  <c r="H17" i="16"/>
  <c r="H16" i="16"/>
  <c r="H15" i="16"/>
  <c r="H14" i="16"/>
  <c r="H13" i="16"/>
  <c r="F24" i="16"/>
  <c r="F23" i="16"/>
  <c r="F22" i="16"/>
  <c r="F21" i="16"/>
  <c r="F20" i="16"/>
  <c r="F19" i="16"/>
  <c r="F18" i="16"/>
  <c r="F16" i="16"/>
  <c r="F15" i="16"/>
  <c r="F14" i="16"/>
  <c r="F13" i="16"/>
  <c r="F17" i="16"/>
  <c r="H138" i="27" l="1"/>
  <c r="L138" i="27" s="1"/>
  <c r="H136" i="27"/>
  <c r="L136" i="27" s="1"/>
  <c r="H135" i="27"/>
  <c r="K135" i="27" s="1"/>
  <c r="H10" i="27"/>
  <c r="K10" i="27" s="1"/>
  <c r="H30" i="27"/>
  <c r="K30" i="27" s="1"/>
  <c r="H54" i="27"/>
  <c r="K54" i="27" s="1"/>
  <c r="H140" i="27"/>
  <c r="K140" i="27" s="1"/>
  <c r="H130" i="27"/>
  <c r="K130" i="27" s="1"/>
  <c r="H129" i="27"/>
  <c r="L129" i="27" s="1"/>
  <c r="H133" i="27"/>
  <c r="K133" i="27" s="1"/>
  <c r="H141" i="27"/>
  <c r="K141" i="27" s="1"/>
  <c r="H146" i="27"/>
  <c r="K146" i="27" s="1"/>
  <c r="F36" i="26"/>
  <c r="I36" i="26" s="1"/>
  <c r="F29" i="26"/>
  <c r="I29" i="26" s="1"/>
  <c r="F88" i="26"/>
  <c r="I88" i="26" s="1"/>
  <c r="F96" i="26"/>
  <c r="I96" i="26" s="1"/>
  <c r="F89" i="26"/>
  <c r="I89" i="26" s="1"/>
  <c r="F90" i="26"/>
  <c r="I90" i="26" s="1"/>
  <c r="F37" i="26"/>
  <c r="I37" i="26" s="1"/>
  <c r="F100" i="26"/>
  <c r="I100" i="26" s="1"/>
  <c r="F31" i="26"/>
  <c r="I31" i="26" s="1"/>
  <c r="H139" i="27"/>
  <c r="K139" i="27" s="1"/>
  <c r="H41" i="27"/>
  <c r="K41" i="27" s="1"/>
  <c r="H26" i="27"/>
  <c r="K26" i="27" s="1"/>
  <c r="K138" i="27"/>
  <c r="F14" i="26"/>
  <c r="I14" i="26" s="1"/>
  <c r="H145" i="27"/>
  <c r="L145" i="27" s="1"/>
  <c r="H142" i="27"/>
  <c r="L142" i="27" s="1"/>
  <c r="F58" i="26"/>
  <c r="I58" i="26" s="1"/>
  <c r="F87" i="26"/>
  <c r="I87" i="26" s="1"/>
  <c r="F27" i="26"/>
  <c r="I27" i="26" s="1"/>
  <c r="H147" i="27"/>
  <c r="K147" i="27" s="1"/>
  <c r="H144" i="27"/>
  <c r="L144" i="27" s="1"/>
  <c r="F15" i="26"/>
  <c r="I15" i="26" s="1"/>
  <c r="F21" i="26"/>
  <c r="I21" i="26" s="1"/>
  <c r="G37" i="26"/>
  <c r="G100" i="26"/>
  <c r="D31" i="26"/>
  <c r="H31" i="26" s="1"/>
  <c r="D37" i="26"/>
  <c r="H37" i="26" s="1"/>
  <c r="G31" i="26"/>
  <c r="D100" i="26"/>
  <c r="H100" i="26" s="1"/>
  <c r="F146" i="27"/>
  <c r="J146" i="27" s="1"/>
  <c r="G29" i="26"/>
  <c r="G96" i="26"/>
  <c r="G88" i="26"/>
  <c r="I146" i="27"/>
  <c r="D36" i="26"/>
  <c r="H36" i="26" s="1"/>
  <c r="D88" i="26"/>
  <c r="H88" i="26" s="1"/>
  <c r="D96" i="26"/>
  <c r="H96" i="26" s="1"/>
  <c r="D29" i="26"/>
  <c r="H29" i="26" s="1"/>
  <c r="G36" i="26"/>
  <c r="F41" i="27"/>
  <c r="J41" i="27" s="1"/>
  <c r="I139" i="27"/>
  <c r="F139" i="27"/>
  <c r="J139" i="27" s="1"/>
  <c r="I41" i="27"/>
  <c r="F26" i="27"/>
  <c r="J26" i="27" s="1"/>
  <c r="I26" i="27"/>
  <c r="I144" i="27"/>
  <c r="G14" i="26"/>
  <c r="G58" i="26"/>
  <c r="G87" i="26"/>
  <c r="F144" i="27"/>
  <c r="J144" i="27" s="1"/>
  <c r="I142" i="27"/>
  <c r="D87" i="26"/>
  <c r="H87" i="26" s="1"/>
  <c r="D27" i="26"/>
  <c r="H27" i="26" s="1"/>
  <c r="D15" i="26"/>
  <c r="H15" i="26" s="1"/>
  <c r="D14" i="26"/>
  <c r="H14" i="26" s="1"/>
  <c r="F145" i="27"/>
  <c r="J145" i="27" s="1"/>
  <c r="D58" i="26"/>
  <c r="H58" i="26" s="1"/>
  <c r="I147" i="27"/>
  <c r="F142" i="27"/>
  <c r="J142" i="27" s="1"/>
  <c r="G27" i="26"/>
  <c r="G15" i="26"/>
  <c r="F147" i="27"/>
  <c r="J147" i="27" s="1"/>
  <c r="I145" i="27"/>
  <c r="F138" i="27"/>
  <c r="J138" i="27" s="1"/>
  <c r="I30" i="27"/>
  <c r="F130" i="27"/>
  <c r="J130" i="27" s="1"/>
  <c r="F135" i="27"/>
  <c r="J135" i="27" s="1"/>
  <c r="I141" i="27"/>
  <c r="I133" i="27"/>
  <c r="F141" i="27"/>
  <c r="J141" i="27" s="1"/>
  <c r="I136" i="27"/>
  <c r="F133" i="27"/>
  <c r="J133" i="27" s="1"/>
  <c r="I54" i="27"/>
  <c r="F140" i="27"/>
  <c r="J140" i="27" s="1"/>
  <c r="I138" i="27"/>
  <c r="F129" i="27"/>
  <c r="J129" i="27" s="1"/>
  <c r="I130" i="27"/>
  <c r="I135" i="27"/>
  <c r="F136" i="27"/>
  <c r="J136" i="27" s="1"/>
  <c r="F10" i="27"/>
  <c r="J10" i="27" s="1"/>
  <c r="I140" i="27"/>
  <c r="F30" i="27"/>
  <c r="J30" i="27" s="1"/>
  <c r="I129" i="27"/>
  <c r="F54" i="27"/>
  <c r="J54" i="27" s="1"/>
  <c r="I10" i="27"/>
  <c r="D21" i="26"/>
  <c r="H21" i="26" s="1"/>
  <c r="G21" i="26"/>
  <c r="G89" i="26"/>
  <c r="G90" i="26"/>
  <c r="D89" i="26"/>
  <c r="H89" i="26" s="1"/>
  <c r="D90" i="26"/>
  <c r="H90" i="26" s="1"/>
  <c r="G10" i="25"/>
  <c r="C10" i="25"/>
  <c r="C34" i="25"/>
  <c r="C14" i="25"/>
  <c r="C36" i="25"/>
  <c r="C29" i="25"/>
  <c r="G34" i="25"/>
  <c r="G14" i="25"/>
  <c r="G36" i="25"/>
  <c r="C28" i="25"/>
  <c r="G29" i="25"/>
  <c r="C35" i="25"/>
  <c r="G28" i="25"/>
  <c r="G35" i="25"/>
  <c r="G21" i="25"/>
  <c r="C24" i="25"/>
  <c r="G27" i="25"/>
  <c r="G22" i="25"/>
  <c r="C15" i="25"/>
  <c r="C27" i="25"/>
  <c r="C17" i="25"/>
  <c r="C13" i="25"/>
  <c r="C22" i="25"/>
  <c r="G24" i="25"/>
  <c r="G17" i="25"/>
  <c r="G13" i="25"/>
  <c r="G15" i="25"/>
  <c r="C21" i="25"/>
  <c r="G37" i="25"/>
  <c r="G12" i="25"/>
  <c r="C23" i="25"/>
  <c r="G20" i="25"/>
  <c r="C32" i="25"/>
  <c r="G4" i="25"/>
  <c r="C12" i="25"/>
  <c r="C4" i="25"/>
  <c r="G23" i="25"/>
  <c r="C37" i="25"/>
  <c r="G31" i="25"/>
  <c r="C20" i="25"/>
  <c r="G19" i="25"/>
  <c r="C31" i="25"/>
  <c r="G32" i="25"/>
  <c r="C19" i="25"/>
  <c r="G40" i="25"/>
  <c r="G44" i="25"/>
  <c r="C40" i="25"/>
  <c r="C44" i="25"/>
  <c r="C25" i="25"/>
  <c r="C42" i="25"/>
  <c r="C41" i="25"/>
  <c r="C38" i="25"/>
  <c r="G25" i="25"/>
  <c r="G42" i="25"/>
  <c r="C30" i="25"/>
  <c r="G41" i="25"/>
  <c r="G30" i="25"/>
  <c r="G38" i="25"/>
  <c r="C6" i="25"/>
  <c r="G7" i="25"/>
  <c r="C5" i="25"/>
  <c r="M5" i="25" s="1"/>
  <c r="C8" i="25"/>
  <c r="C16" i="25"/>
  <c r="G5" i="25"/>
  <c r="G6" i="25"/>
  <c r="G16" i="25"/>
  <c r="G8" i="25"/>
  <c r="C3" i="25"/>
  <c r="M3" i="25" s="1"/>
  <c r="C7" i="25"/>
  <c r="G3" i="25"/>
  <c r="C9" i="25"/>
  <c r="G9" i="25"/>
  <c r="C39" i="25"/>
  <c r="G39" i="25"/>
  <c r="G11" i="25"/>
  <c r="C11" i="25"/>
  <c r="G33" i="25"/>
  <c r="G43" i="25"/>
  <c r="G26" i="25"/>
  <c r="C18" i="25"/>
  <c r="G18" i="25"/>
  <c r="C43" i="25"/>
  <c r="C33" i="25"/>
  <c r="C26" i="25"/>
  <c r="L38" i="25"/>
  <c r="L41" i="25"/>
  <c r="L42" i="25"/>
  <c r="I38" i="25"/>
  <c r="I41" i="25"/>
  <c r="I42" i="25"/>
  <c r="L25" i="25"/>
  <c r="I25" i="25"/>
  <c r="L30" i="25"/>
  <c r="I30" i="25"/>
  <c r="L9" i="25"/>
  <c r="I9" i="25"/>
  <c r="I3" i="25"/>
  <c r="L5" i="25"/>
  <c r="L8" i="25"/>
  <c r="L7" i="25"/>
  <c r="L6" i="25"/>
  <c r="I5" i="25"/>
  <c r="I6" i="25"/>
  <c r="L16" i="25"/>
  <c r="I8" i="25"/>
  <c r="I7" i="25"/>
  <c r="L3" i="25"/>
  <c r="I16" i="25"/>
  <c r="L29" i="25"/>
  <c r="I35" i="25"/>
  <c r="I29" i="25"/>
  <c r="L34" i="25"/>
  <c r="L36" i="25"/>
  <c r="I28" i="25"/>
  <c r="L28" i="25"/>
  <c r="I34" i="25"/>
  <c r="I36" i="25"/>
  <c r="L14" i="25"/>
  <c r="L35" i="25"/>
  <c r="I14" i="25"/>
  <c r="I31" i="25"/>
  <c r="L20" i="25"/>
  <c r="I19" i="25"/>
  <c r="I32" i="25"/>
  <c r="L37" i="25"/>
  <c r="L23" i="25"/>
  <c r="I20" i="25"/>
  <c r="I37" i="25"/>
  <c r="L12" i="25"/>
  <c r="L4" i="25"/>
  <c r="I23" i="25"/>
  <c r="L31" i="25"/>
  <c r="L19" i="25"/>
  <c r="L32" i="25"/>
  <c r="I12" i="25"/>
  <c r="I4" i="25"/>
  <c r="L21" i="25"/>
  <c r="L22" i="25"/>
  <c r="I13" i="25"/>
  <c r="L15" i="25"/>
  <c r="I21" i="25"/>
  <c r="I22" i="25"/>
  <c r="L17" i="25"/>
  <c r="I15" i="25"/>
  <c r="L27" i="25"/>
  <c r="L24" i="25"/>
  <c r="I17" i="25"/>
  <c r="L13" i="25"/>
  <c r="I27" i="25"/>
  <c r="I24" i="25"/>
  <c r="L44" i="25"/>
  <c r="I44" i="25"/>
  <c r="L40" i="25"/>
  <c r="I40" i="25"/>
  <c r="L11" i="25"/>
  <c r="I11" i="25"/>
  <c r="L10" i="25"/>
  <c r="L39" i="25"/>
  <c r="I10" i="25"/>
  <c r="I39" i="25"/>
  <c r="L33" i="25"/>
  <c r="L43" i="25"/>
  <c r="I33" i="25"/>
  <c r="L26" i="25"/>
  <c r="L18" i="25"/>
  <c r="I26" i="25"/>
  <c r="I18" i="25"/>
  <c r="I43" i="25"/>
  <c r="K44" i="25"/>
  <c r="J40" i="25"/>
  <c r="K40" i="25"/>
  <c r="H44" i="25"/>
  <c r="J44" i="25"/>
  <c r="H40" i="25"/>
  <c r="K10" i="25"/>
  <c r="K39" i="25"/>
  <c r="H11" i="25"/>
  <c r="J11" i="25"/>
  <c r="H10" i="25"/>
  <c r="K11" i="25"/>
  <c r="H39" i="25"/>
  <c r="J10" i="25"/>
  <c r="J39" i="25"/>
  <c r="H33" i="25"/>
  <c r="H43" i="25"/>
  <c r="H26" i="25"/>
  <c r="H18" i="25"/>
  <c r="J33" i="25"/>
  <c r="J43" i="25"/>
  <c r="J26" i="25"/>
  <c r="J18" i="25"/>
  <c r="K33" i="25"/>
  <c r="K43" i="25"/>
  <c r="K26" i="25"/>
  <c r="K18" i="25"/>
  <c r="K25" i="25"/>
  <c r="J30" i="25"/>
  <c r="K30" i="25"/>
  <c r="H38" i="25"/>
  <c r="H41" i="25"/>
  <c r="H42" i="25"/>
  <c r="H25" i="25"/>
  <c r="J38" i="25"/>
  <c r="J41" i="25"/>
  <c r="J42" i="25"/>
  <c r="K38" i="25"/>
  <c r="K41" i="25"/>
  <c r="H30" i="25"/>
  <c r="J25" i="25"/>
  <c r="K42" i="25"/>
  <c r="K16" i="25"/>
  <c r="J3" i="25"/>
  <c r="H5" i="25"/>
  <c r="K3" i="25"/>
  <c r="H8" i="25"/>
  <c r="H7" i="25"/>
  <c r="H6" i="25"/>
  <c r="J5" i="25"/>
  <c r="H16" i="25"/>
  <c r="J8" i="25"/>
  <c r="J7" i="25"/>
  <c r="J6" i="25"/>
  <c r="K5" i="25"/>
  <c r="K8" i="25"/>
  <c r="K7" i="25"/>
  <c r="K6" i="25"/>
  <c r="H3" i="25"/>
  <c r="J16" i="25"/>
  <c r="K28" i="25"/>
  <c r="H29" i="25"/>
  <c r="J14" i="25"/>
  <c r="J35" i="25"/>
  <c r="K14" i="25"/>
  <c r="H34" i="25"/>
  <c r="H36" i="25"/>
  <c r="J29" i="25"/>
  <c r="K35" i="25"/>
  <c r="K29" i="25"/>
  <c r="H28" i="25"/>
  <c r="J34" i="25"/>
  <c r="J36" i="25"/>
  <c r="K34" i="25"/>
  <c r="K36" i="25"/>
  <c r="H14" i="25"/>
  <c r="J28" i="25"/>
  <c r="H35" i="25"/>
  <c r="J9" i="25"/>
  <c r="K9" i="25"/>
  <c r="H9" i="25"/>
  <c r="K27" i="25"/>
  <c r="H21" i="25"/>
  <c r="H22" i="25"/>
  <c r="J13" i="25"/>
  <c r="K24" i="25"/>
  <c r="H15" i="25"/>
  <c r="K13" i="25"/>
  <c r="J21" i="25"/>
  <c r="J22" i="25"/>
  <c r="H17" i="25"/>
  <c r="J15" i="25"/>
  <c r="K21" i="25"/>
  <c r="K22" i="25"/>
  <c r="H27" i="25"/>
  <c r="K15" i="25"/>
  <c r="H24" i="25"/>
  <c r="J17" i="25"/>
  <c r="H13" i="25"/>
  <c r="J27" i="25"/>
  <c r="K17" i="25"/>
  <c r="J24" i="25"/>
  <c r="J31" i="25"/>
  <c r="K12" i="25"/>
  <c r="K4" i="25"/>
  <c r="H20" i="25"/>
  <c r="J19" i="25"/>
  <c r="J32" i="25"/>
  <c r="K31" i="25"/>
  <c r="H37" i="25"/>
  <c r="K19" i="25"/>
  <c r="K32" i="25"/>
  <c r="H23" i="25"/>
  <c r="J20" i="25"/>
  <c r="J37" i="25"/>
  <c r="K20" i="25"/>
  <c r="H12" i="25"/>
  <c r="H4" i="25"/>
  <c r="J23" i="25"/>
  <c r="K37" i="25"/>
  <c r="H31" i="25"/>
  <c r="K23" i="25"/>
  <c r="H19" i="25"/>
  <c r="H32" i="25"/>
  <c r="J12" i="25"/>
  <c r="J4" i="25"/>
  <c r="D21" i="3"/>
  <c r="D24" i="3"/>
  <c r="D20" i="3"/>
  <c r="E6" i="25"/>
  <c r="D23" i="3"/>
  <c r="E5" i="25"/>
  <c r="E3" i="25"/>
  <c r="E7" i="25"/>
  <c r="E16" i="25"/>
  <c r="E8" i="25"/>
  <c r="F49" i="26"/>
  <c r="I49" i="26" s="1"/>
  <c r="F70" i="26"/>
  <c r="I70" i="26" s="1"/>
  <c r="F85" i="26"/>
  <c r="I85" i="26" s="1"/>
  <c r="H115" i="27"/>
  <c r="K115" i="27" s="1"/>
  <c r="F19" i="26"/>
  <c r="I19" i="26" s="1"/>
  <c r="H116" i="27"/>
  <c r="K116" i="27" s="1"/>
  <c r="F6" i="26"/>
  <c r="I6" i="26" s="1"/>
  <c r="D15" i="3"/>
  <c r="F39" i="26"/>
  <c r="I39" i="26" s="1"/>
  <c r="F67" i="26"/>
  <c r="I67" i="26" s="1"/>
  <c r="E14" i="25"/>
  <c r="H110" i="27"/>
  <c r="K110" i="27" s="1"/>
  <c r="H118" i="27"/>
  <c r="K118" i="27" s="1"/>
  <c r="F78" i="26"/>
  <c r="I78" i="26" s="1"/>
  <c r="H111" i="27"/>
  <c r="K111" i="27" s="1"/>
  <c r="H119" i="27"/>
  <c r="K119" i="27" s="1"/>
  <c r="F25" i="26"/>
  <c r="I25" i="26" s="1"/>
  <c r="F35" i="26"/>
  <c r="I35" i="26" s="1"/>
  <c r="F40" i="26"/>
  <c r="I40" i="26" s="1"/>
  <c r="F74" i="26"/>
  <c r="I74" i="26" s="1"/>
  <c r="F82" i="26"/>
  <c r="I82" i="26" s="1"/>
  <c r="H112" i="27"/>
  <c r="K112" i="27" s="1"/>
  <c r="H120" i="27"/>
  <c r="K120" i="27" s="1"/>
  <c r="F72" i="26"/>
  <c r="I72" i="26" s="1"/>
  <c r="F61" i="26"/>
  <c r="I61" i="26" s="1"/>
  <c r="F63" i="26"/>
  <c r="I63" i="26" s="1"/>
  <c r="E29" i="25"/>
  <c r="H59" i="27"/>
  <c r="K59" i="27" s="1"/>
  <c r="H108" i="27"/>
  <c r="K108" i="27" s="1"/>
  <c r="E36" i="25"/>
  <c r="H81" i="27"/>
  <c r="K81" i="27" s="1"/>
  <c r="H89" i="27"/>
  <c r="K89" i="27" s="1"/>
  <c r="H121" i="27"/>
  <c r="K121" i="27" s="1"/>
  <c r="F69" i="26"/>
  <c r="I69" i="26" s="1"/>
  <c r="E28" i="25"/>
  <c r="E35" i="25"/>
  <c r="F99" i="26"/>
  <c r="I99" i="26" s="1"/>
  <c r="E34" i="25"/>
  <c r="F92" i="26"/>
  <c r="I92" i="26" s="1"/>
  <c r="F65" i="26"/>
  <c r="I65" i="26" s="1"/>
  <c r="F97" i="26"/>
  <c r="I97" i="26" s="1"/>
  <c r="H34" i="27"/>
  <c r="K34" i="27" s="1"/>
  <c r="H50" i="27"/>
  <c r="K50" i="27" s="1"/>
  <c r="H58" i="27"/>
  <c r="K58" i="27" s="1"/>
  <c r="H66" i="27"/>
  <c r="K66" i="27" s="1"/>
  <c r="H114" i="27"/>
  <c r="K114" i="27" s="1"/>
  <c r="H122" i="27"/>
  <c r="K122" i="27" s="1"/>
  <c r="H19" i="27"/>
  <c r="K19" i="27" s="1"/>
  <c r="H43" i="27"/>
  <c r="K43" i="27" s="1"/>
  <c r="H67" i="27"/>
  <c r="K67" i="27" s="1"/>
  <c r="H38" i="27"/>
  <c r="K38" i="27" s="1"/>
  <c r="H44" i="27"/>
  <c r="K44" i="27" s="1"/>
  <c r="H68" i="27"/>
  <c r="K68" i="27" s="1"/>
  <c r="H92" i="27"/>
  <c r="K92" i="27" s="1"/>
  <c r="D13" i="3"/>
  <c r="H11" i="27"/>
  <c r="K11" i="27" s="1"/>
  <c r="H21" i="27"/>
  <c r="K21" i="27" s="1"/>
  <c r="H131" i="27"/>
  <c r="K131" i="27" s="1"/>
  <c r="H37" i="27"/>
  <c r="K37" i="27" s="1"/>
  <c r="H45" i="27"/>
  <c r="K45" i="27" s="1"/>
  <c r="H53" i="27"/>
  <c r="K53" i="27" s="1"/>
  <c r="H61" i="27"/>
  <c r="K61" i="27" s="1"/>
  <c r="H69" i="27"/>
  <c r="K69" i="27" s="1"/>
  <c r="H77" i="27"/>
  <c r="K77" i="27" s="1"/>
  <c r="H12" i="27"/>
  <c r="K12" i="27" s="1"/>
  <c r="H109" i="27"/>
  <c r="K109" i="27" s="1"/>
  <c r="H13" i="27"/>
  <c r="K13" i="27" s="1"/>
  <c r="H14" i="27"/>
  <c r="K14" i="27" s="1"/>
  <c r="H143" i="27"/>
  <c r="K143" i="27" s="1"/>
  <c r="H15" i="27"/>
  <c r="K15" i="27" s="1"/>
  <c r="H46" i="27"/>
  <c r="K46" i="27" s="1"/>
  <c r="H22" i="27"/>
  <c r="K22" i="27" s="1"/>
  <c r="H62" i="27"/>
  <c r="K62" i="27" s="1"/>
  <c r="H70" i="27"/>
  <c r="K70" i="27" s="1"/>
  <c r="H94" i="27"/>
  <c r="K94" i="27" s="1"/>
  <c r="H132" i="27"/>
  <c r="K132" i="27" s="1"/>
  <c r="H7" i="27"/>
  <c r="K7" i="27" s="1"/>
  <c r="H29" i="27"/>
  <c r="K29" i="27" s="1"/>
  <c r="H23" i="27"/>
  <c r="K23" i="27" s="1"/>
  <c r="H31" i="27"/>
  <c r="K31" i="27" s="1"/>
  <c r="H39" i="27"/>
  <c r="K39" i="27" s="1"/>
  <c r="H47" i="27"/>
  <c r="K47" i="27" s="1"/>
  <c r="H55" i="27"/>
  <c r="K55" i="27" s="1"/>
  <c r="H63" i="27"/>
  <c r="K63" i="27" s="1"/>
  <c r="H71" i="27"/>
  <c r="K71" i="27" s="1"/>
  <c r="H5" i="27"/>
  <c r="K5" i="27" s="1"/>
  <c r="H8" i="27"/>
  <c r="K8" i="27" s="1"/>
  <c r="H24" i="27"/>
  <c r="K24" i="27" s="1"/>
  <c r="H32" i="27"/>
  <c r="K32" i="27" s="1"/>
  <c r="H40" i="27"/>
  <c r="K40" i="27" s="1"/>
  <c r="H48" i="27"/>
  <c r="K48" i="27" s="1"/>
  <c r="H56" i="27"/>
  <c r="K56" i="27" s="1"/>
  <c r="H72" i="27"/>
  <c r="K72" i="27" s="1"/>
  <c r="H80" i="27"/>
  <c r="K80" i="27" s="1"/>
  <c r="E19" i="25"/>
  <c r="E20" i="25"/>
  <c r="H3" i="27"/>
  <c r="K3" i="27" s="1"/>
  <c r="H35" i="27"/>
  <c r="K35" i="27" s="1"/>
  <c r="E31" i="25"/>
  <c r="H28" i="27"/>
  <c r="K28" i="27" s="1"/>
  <c r="H52" i="27"/>
  <c r="K52" i="27" s="1"/>
  <c r="E32" i="25"/>
  <c r="H9" i="27"/>
  <c r="K9" i="27" s="1"/>
  <c r="H17" i="27"/>
  <c r="K17" i="27" s="1"/>
  <c r="H25" i="27"/>
  <c r="K25" i="27" s="1"/>
  <c r="H33" i="27"/>
  <c r="K33" i="27" s="1"/>
  <c r="H102" i="27"/>
  <c r="K102" i="27" s="1"/>
  <c r="H6" i="27"/>
  <c r="K6" i="27" s="1"/>
  <c r="H57" i="27"/>
  <c r="K57" i="27" s="1"/>
  <c r="H65" i="27"/>
  <c r="K65" i="27" s="1"/>
  <c r="E4" i="25"/>
  <c r="H134" i="27"/>
  <c r="K134" i="27" s="1"/>
  <c r="H27" i="27"/>
  <c r="K27" i="27" s="1"/>
  <c r="H51" i="27"/>
  <c r="K51" i="27" s="1"/>
  <c r="E23" i="25"/>
  <c r="H20" i="27"/>
  <c r="K20" i="27" s="1"/>
  <c r="H36" i="27"/>
  <c r="K36" i="27" s="1"/>
  <c r="H60" i="27"/>
  <c r="K60" i="27" s="1"/>
  <c r="E37" i="25"/>
  <c r="E12" i="25"/>
  <c r="L21" i="27"/>
  <c r="E40" i="25"/>
  <c r="E44" i="25"/>
  <c r="F77" i="26"/>
  <c r="I77" i="26" s="1"/>
  <c r="D19" i="3"/>
  <c r="F79" i="26"/>
  <c r="I79" i="26" s="1"/>
  <c r="F20" i="26"/>
  <c r="I20" i="26" s="1"/>
  <c r="F17" i="26"/>
  <c r="I17" i="26" s="1"/>
  <c r="E39" i="25"/>
  <c r="F33" i="26"/>
  <c r="I33" i="26" s="1"/>
  <c r="F98" i="26"/>
  <c r="I98" i="26" s="1"/>
  <c r="F11" i="26"/>
  <c r="I11" i="26" s="1"/>
  <c r="E10" i="25"/>
  <c r="D18" i="3"/>
  <c r="E11" i="25"/>
  <c r="F83" i="26"/>
  <c r="I83" i="26" s="1"/>
  <c r="F23" i="26"/>
  <c r="I23" i="26" s="1"/>
  <c r="D10" i="26"/>
  <c r="F64" i="26"/>
  <c r="I64" i="26" s="1"/>
  <c r="E25" i="25"/>
  <c r="D16" i="3"/>
  <c r="H125" i="27"/>
  <c r="K125" i="27" s="1"/>
  <c r="F95" i="26"/>
  <c r="I95" i="26" s="1"/>
  <c r="F91" i="26"/>
  <c r="I91" i="26" s="1"/>
  <c r="E38" i="25"/>
  <c r="E41" i="25"/>
  <c r="H126" i="27"/>
  <c r="K126" i="27" s="1"/>
  <c r="F62" i="26"/>
  <c r="I62" i="26" s="1"/>
  <c r="F73" i="26"/>
  <c r="I73" i="26" s="1"/>
  <c r="E30" i="25"/>
  <c r="F81" i="26"/>
  <c r="I81" i="26" s="1"/>
  <c r="F34" i="26"/>
  <c r="I34" i="26" s="1"/>
  <c r="F68" i="26"/>
  <c r="I68" i="26" s="1"/>
  <c r="F52" i="26"/>
  <c r="I52" i="26" s="1"/>
  <c r="F60" i="26"/>
  <c r="I60" i="26" s="1"/>
  <c r="F101" i="26"/>
  <c r="I101" i="26" s="1"/>
  <c r="F84" i="26"/>
  <c r="I84" i="26" s="1"/>
  <c r="H123" i="27"/>
  <c r="K123" i="27" s="1"/>
  <c r="F22" i="26"/>
  <c r="I22" i="26" s="1"/>
  <c r="F54" i="26"/>
  <c r="I54" i="26" s="1"/>
  <c r="E42" i="25"/>
  <c r="H84" i="27"/>
  <c r="K84" i="27" s="1"/>
  <c r="H124" i="27"/>
  <c r="K124" i="27" s="1"/>
  <c r="F42" i="26"/>
  <c r="I42" i="26" s="1"/>
  <c r="D22" i="3"/>
  <c r="H16" i="27"/>
  <c r="K16" i="27" s="1"/>
  <c r="H49" i="27"/>
  <c r="K49" i="27" s="1"/>
  <c r="H137" i="27"/>
  <c r="K137" i="27" s="1"/>
  <c r="H18" i="27"/>
  <c r="K18" i="27" s="1"/>
  <c r="H117" i="27"/>
  <c r="K117" i="27" s="1"/>
  <c r="H42" i="27"/>
  <c r="K42" i="27" s="1"/>
  <c r="F10" i="26"/>
  <c r="I10" i="26" s="1"/>
  <c r="E9" i="25"/>
  <c r="H4" i="27"/>
  <c r="K4" i="27" s="1"/>
  <c r="D14" i="3"/>
  <c r="H64" i="27"/>
  <c r="K64" i="27" s="1"/>
  <c r="H74" i="27"/>
  <c r="K74" i="27" s="1"/>
  <c r="H82" i="27"/>
  <c r="K82" i="27" s="1"/>
  <c r="H90" i="27"/>
  <c r="K90" i="27" s="1"/>
  <c r="H98" i="27"/>
  <c r="K98" i="27" s="1"/>
  <c r="H106" i="27"/>
  <c r="K106" i="27" s="1"/>
  <c r="F4" i="26"/>
  <c r="I4" i="26" s="1"/>
  <c r="F13" i="26"/>
  <c r="I13" i="26" s="1"/>
  <c r="F46" i="26"/>
  <c r="I46" i="26" s="1"/>
  <c r="F57" i="26"/>
  <c r="I57" i="26" s="1"/>
  <c r="F75" i="26"/>
  <c r="I75" i="26" s="1"/>
  <c r="F43" i="26"/>
  <c r="I43" i="26" s="1"/>
  <c r="H91" i="27"/>
  <c r="K91" i="27" s="1"/>
  <c r="E15" i="25"/>
  <c r="F50" i="26"/>
  <c r="I50" i="26" s="1"/>
  <c r="F44" i="26"/>
  <c r="I44" i="26" s="1"/>
  <c r="E22" i="25"/>
  <c r="H85" i="27"/>
  <c r="K85" i="27" s="1"/>
  <c r="H93" i="27"/>
  <c r="K93" i="27" s="1"/>
  <c r="H101" i="27"/>
  <c r="K101" i="27" s="1"/>
  <c r="F16" i="26"/>
  <c r="I16" i="26" s="1"/>
  <c r="F48" i="26"/>
  <c r="I48" i="26" s="1"/>
  <c r="F30" i="26"/>
  <c r="I30" i="26" s="1"/>
  <c r="F51" i="26"/>
  <c r="I51" i="26" s="1"/>
  <c r="F41" i="26"/>
  <c r="I41" i="26" s="1"/>
  <c r="F94" i="26"/>
  <c r="I94" i="26" s="1"/>
  <c r="H78" i="27"/>
  <c r="K78" i="27" s="1"/>
  <c r="H86" i="27"/>
  <c r="K86" i="27" s="1"/>
  <c r="E27" i="25"/>
  <c r="H79" i="27"/>
  <c r="K79" i="27" s="1"/>
  <c r="H87" i="27"/>
  <c r="K87" i="27" s="1"/>
  <c r="H95" i="27"/>
  <c r="K95" i="27" s="1"/>
  <c r="H103" i="27"/>
  <c r="K103" i="27" s="1"/>
  <c r="H127" i="27"/>
  <c r="K127" i="27" s="1"/>
  <c r="F18" i="26"/>
  <c r="I18" i="26" s="1"/>
  <c r="F26" i="26"/>
  <c r="I26" i="26" s="1"/>
  <c r="F55" i="26"/>
  <c r="I55" i="26" s="1"/>
  <c r="F76" i="26"/>
  <c r="I76" i="26" s="1"/>
  <c r="E13" i="25"/>
  <c r="E17" i="25"/>
  <c r="H88" i="27"/>
  <c r="K88" i="27" s="1"/>
  <c r="H96" i="27"/>
  <c r="K96" i="27" s="1"/>
  <c r="H104" i="27"/>
  <c r="K104" i="27" s="1"/>
  <c r="F32" i="26"/>
  <c r="I32" i="26" s="1"/>
  <c r="F38" i="26"/>
  <c r="I38" i="26" s="1"/>
  <c r="F56" i="26"/>
  <c r="I56" i="26" s="1"/>
  <c r="E24" i="25"/>
  <c r="H83" i="27"/>
  <c r="K83" i="27" s="1"/>
  <c r="H107" i="27"/>
  <c r="K107" i="27" s="1"/>
  <c r="F5" i="26"/>
  <c r="I5" i="26" s="1"/>
  <c r="F24" i="26"/>
  <c r="I24" i="26" s="1"/>
  <c r="H76" i="27"/>
  <c r="K76" i="27" s="1"/>
  <c r="H73" i="27"/>
  <c r="K73" i="27" s="1"/>
  <c r="H97" i="27"/>
  <c r="K97" i="27" s="1"/>
  <c r="H105" i="27"/>
  <c r="K105" i="27" s="1"/>
  <c r="H113" i="27"/>
  <c r="K113" i="27" s="1"/>
  <c r="F3" i="26"/>
  <c r="I3" i="26" s="1"/>
  <c r="F12" i="26"/>
  <c r="I12" i="26" s="1"/>
  <c r="F47" i="26"/>
  <c r="I47" i="26" s="1"/>
  <c r="F59" i="26"/>
  <c r="I59" i="26" s="1"/>
  <c r="E21" i="25"/>
  <c r="H75" i="27"/>
  <c r="K75" i="27" s="1"/>
  <c r="H99" i="27"/>
  <c r="K99" i="27" s="1"/>
  <c r="H100" i="27"/>
  <c r="K100" i="27" s="1"/>
  <c r="F93" i="26"/>
  <c r="I93" i="26" s="1"/>
  <c r="F53" i="26"/>
  <c r="I53" i="26" s="1"/>
  <c r="F71" i="26"/>
  <c r="I71" i="26" s="1"/>
  <c r="D17" i="3"/>
  <c r="F7" i="26"/>
  <c r="I7" i="26" s="1"/>
  <c r="F66" i="26"/>
  <c r="I66" i="26" s="1"/>
  <c r="F86" i="26"/>
  <c r="I86" i="26" s="1"/>
  <c r="F80" i="26"/>
  <c r="I80" i="26" s="1"/>
  <c r="E43" i="25"/>
  <c r="F8" i="26"/>
  <c r="I8" i="26" s="1"/>
  <c r="F9" i="26"/>
  <c r="I9" i="26" s="1"/>
  <c r="E26" i="25"/>
  <c r="E18" i="25"/>
  <c r="E33" i="25"/>
  <c r="H128" i="27"/>
  <c r="K128" i="27" s="1"/>
  <c r="F45" i="26"/>
  <c r="I45" i="26" s="1"/>
  <c r="F28" i="26"/>
  <c r="I28" i="26" s="1"/>
  <c r="D20" i="16"/>
  <c r="K47" i="19" s="1"/>
  <c r="D24" i="16"/>
  <c r="K48" i="19" s="1"/>
  <c r="D20" i="26"/>
  <c r="D79" i="26"/>
  <c r="D77" i="26"/>
  <c r="D83" i="26"/>
  <c r="D17" i="26"/>
  <c r="D23" i="26"/>
  <c r="D11" i="26"/>
  <c r="D33" i="26"/>
  <c r="D98" i="26"/>
  <c r="D45" i="26"/>
  <c r="D53" i="26"/>
  <c r="D71" i="26"/>
  <c r="D7" i="26"/>
  <c r="D28" i="26"/>
  <c r="D86" i="26"/>
  <c r="D80" i="26"/>
  <c r="D8" i="26"/>
  <c r="D66" i="26"/>
  <c r="D9" i="26"/>
  <c r="D22" i="16"/>
  <c r="D81" i="26"/>
  <c r="D34" i="26"/>
  <c r="D101" i="26"/>
  <c r="D84" i="26"/>
  <c r="D52" i="26"/>
  <c r="D60" i="26"/>
  <c r="D22" i="26"/>
  <c r="D54" i="26"/>
  <c r="D68" i="26"/>
  <c r="D42" i="26"/>
  <c r="D64" i="26"/>
  <c r="D95" i="26"/>
  <c r="D91" i="26"/>
  <c r="D62" i="26"/>
  <c r="D73" i="26"/>
  <c r="D92" i="26"/>
  <c r="D25" i="26"/>
  <c r="D35" i="26"/>
  <c r="D40" i="26"/>
  <c r="D72" i="26"/>
  <c r="D61" i="26"/>
  <c r="D63" i="26"/>
  <c r="D69" i="26"/>
  <c r="D99" i="26"/>
  <c r="D85" i="26"/>
  <c r="D49" i="26"/>
  <c r="D70" i="26"/>
  <c r="D6" i="26"/>
  <c r="D19" i="26"/>
  <c r="D65" i="26"/>
  <c r="D97" i="26"/>
  <c r="D39" i="26"/>
  <c r="D67" i="26"/>
  <c r="D78" i="26"/>
  <c r="D74" i="26"/>
  <c r="D82" i="26"/>
  <c r="D18" i="26"/>
  <c r="D26" i="26"/>
  <c r="D55" i="26"/>
  <c r="D76" i="26"/>
  <c r="D56" i="26"/>
  <c r="D3" i="26"/>
  <c r="D32" i="26"/>
  <c r="D38" i="26"/>
  <c r="D4" i="26"/>
  <c r="D12" i="26"/>
  <c r="D47" i="26"/>
  <c r="D59" i="26"/>
  <c r="D5" i="26"/>
  <c r="D13" i="26"/>
  <c r="D46" i="26"/>
  <c r="D57" i="26"/>
  <c r="D75" i="26"/>
  <c r="D43" i="26"/>
  <c r="D24" i="26"/>
  <c r="D93" i="26"/>
  <c r="D50" i="26"/>
  <c r="D44" i="26"/>
  <c r="D16" i="26"/>
  <c r="D48" i="26"/>
  <c r="D94" i="26"/>
  <c r="D30" i="26"/>
  <c r="D51" i="26"/>
  <c r="D41" i="26"/>
  <c r="F16" i="25"/>
  <c r="D23" i="16"/>
  <c r="K46" i="19" s="1"/>
  <c r="M8" i="25"/>
  <c r="F5" i="25"/>
  <c r="F3" i="25"/>
  <c r="M7" i="25"/>
  <c r="F8" i="25"/>
  <c r="M16" i="25"/>
  <c r="M6" i="25"/>
  <c r="F6" i="25"/>
  <c r="F7" i="25"/>
  <c r="I81" i="27"/>
  <c r="I89" i="27"/>
  <c r="I121" i="27"/>
  <c r="G99" i="26"/>
  <c r="F112" i="27"/>
  <c r="F34" i="25"/>
  <c r="D15" i="16"/>
  <c r="K39" i="19" s="1"/>
  <c r="G6" i="26"/>
  <c r="G19" i="26"/>
  <c r="G92" i="26"/>
  <c r="I59" i="27"/>
  <c r="I115" i="27"/>
  <c r="G65" i="26"/>
  <c r="G97" i="26"/>
  <c r="F118" i="27"/>
  <c r="F110" i="27"/>
  <c r="I108" i="27"/>
  <c r="I116" i="27"/>
  <c r="G39" i="26"/>
  <c r="G67" i="26"/>
  <c r="F14" i="25"/>
  <c r="G78" i="26"/>
  <c r="F116" i="27"/>
  <c r="F108" i="27"/>
  <c r="F36" i="25"/>
  <c r="I110" i="27"/>
  <c r="I118" i="27"/>
  <c r="G25" i="26"/>
  <c r="G35" i="26"/>
  <c r="G40" i="26"/>
  <c r="G74" i="26"/>
  <c r="G82" i="26"/>
  <c r="F115" i="27"/>
  <c r="F59" i="27"/>
  <c r="F119" i="27"/>
  <c r="I111" i="27"/>
  <c r="G111" i="27" s="1"/>
  <c r="I119" i="27"/>
  <c r="G72" i="26"/>
  <c r="G61" i="26"/>
  <c r="G63" i="26"/>
  <c r="F29" i="25"/>
  <c r="F120" i="27"/>
  <c r="I112" i="27"/>
  <c r="G112" i="27" s="1"/>
  <c r="I120" i="27"/>
  <c r="G120" i="27" s="1"/>
  <c r="G69" i="26"/>
  <c r="F121" i="27"/>
  <c r="F89" i="27"/>
  <c r="F81" i="27"/>
  <c r="F28" i="25"/>
  <c r="F35" i="25"/>
  <c r="G49" i="26"/>
  <c r="G70" i="26"/>
  <c r="E70" i="26" s="1"/>
  <c r="G85" i="26"/>
  <c r="E85" i="26" s="1"/>
  <c r="F111" i="27"/>
  <c r="I16" i="27"/>
  <c r="I49" i="27"/>
  <c r="I137" i="27"/>
  <c r="F117" i="27"/>
  <c r="I4" i="27"/>
  <c r="F18" i="27"/>
  <c r="I18" i="27"/>
  <c r="F4" i="27"/>
  <c r="I117" i="27"/>
  <c r="G10" i="26"/>
  <c r="F42" i="27"/>
  <c r="F137" i="27"/>
  <c r="F49" i="27"/>
  <c r="F16" i="27"/>
  <c r="F9" i="25"/>
  <c r="D21" i="16"/>
  <c r="I42" i="27"/>
  <c r="D14" i="16"/>
  <c r="K38" i="19" s="1"/>
  <c r="I73" i="27"/>
  <c r="I97" i="27"/>
  <c r="I105" i="27"/>
  <c r="I113" i="27"/>
  <c r="F127" i="27"/>
  <c r="F79" i="27"/>
  <c r="I64" i="27"/>
  <c r="I74" i="27"/>
  <c r="I82" i="27"/>
  <c r="I90" i="27"/>
  <c r="I98" i="27"/>
  <c r="I106" i="27"/>
  <c r="G24" i="26"/>
  <c r="I75" i="27"/>
  <c r="I83" i="27"/>
  <c r="I91" i="27"/>
  <c r="I99" i="27"/>
  <c r="I107" i="27"/>
  <c r="G50" i="26"/>
  <c r="G44" i="26"/>
  <c r="G93" i="26"/>
  <c r="F86" i="27"/>
  <c r="F78" i="27"/>
  <c r="F13" i="25"/>
  <c r="F22" i="25"/>
  <c r="I76" i="27"/>
  <c r="I100" i="27"/>
  <c r="G16" i="26"/>
  <c r="G48" i="26"/>
  <c r="F101" i="27"/>
  <c r="F93" i="27"/>
  <c r="F85" i="27"/>
  <c r="F87" i="27"/>
  <c r="I85" i="27"/>
  <c r="I93" i="27"/>
  <c r="I101" i="27"/>
  <c r="G30" i="26"/>
  <c r="G51" i="26"/>
  <c r="G41" i="26"/>
  <c r="G94" i="26"/>
  <c r="F100" i="27"/>
  <c r="F76" i="27"/>
  <c r="F27" i="25"/>
  <c r="F17" i="25"/>
  <c r="F103" i="27"/>
  <c r="I78" i="27"/>
  <c r="I86" i="27"/>
  <c r="G18" i="26"/>
  <c r="G26" i="26"/>
  <c r="G55" i="26"/>
  <c r="G76" i="26"/>
  <c r="F107" i="27"/>
  <c r="F99" i="27"/>
  <c r="F91" i="27"/>
  <c r="F83" i="27"/>
  <c r="F75" i="27"/>
  <c r="F104" i="27"/>
  <c r="I79" i="27"/>
  <c r="I87" i="27"/>
  <c r="I95" i="27"/>
  <c r="I103" i="27"/>
  <c r="I127" i="27"/>
  <c r="G3" i="26"/>
  <c r="G32" i="26"/>
  <c r="G38" i="26"/>
  <c r="G56" i="26"/>
  <c r="F106" i="27"/>
  <c r="F98" i="27"/>
  <c r="F90" i="27"/>
  <c r="F82" i="27"/>
  <c r="F74" i="27"/>
  <c r="F64" i="27"/>
  <c r="F24" i="25"/>
  <c r="F88" i="27"/>
  <c r="F95" i="27"/>
  <c r="I88" i="27"/>
  <c r="I96" i="27"/>
  <c r="I104" i="27"/>
  <c r="G4" i="26"/>
  <c r="G12" i="26"/>
  <c r="G47" i="26"/>
  <c r="G59" i="26"/>
  <c r="F113" i="27"/>
  <c r="F105" i="27"/>
  <c r="F97" i="27"/>
  <c r="F73" i="27"/>
  <c r="F21" i="25"/>
  <c r="G5" i="26"/>
  <c r="G13" i="26"/>
  <c r="G46" i="26"/>
  <c r="G57" i="26"/>
  <c r="G75" i="26"/>
  <c r="G43" i="26"/>
  <c r="F96" i="27"/>
  <c r="F15" i="25"/>
  <c r="I9" i="27"/>
  <c r="I17" i="27"/>
  <c r="I25" i="27"/>
  <c r="I33" i="27"/>
  <c r="I102" i="27"/>
  <c r="I6" i="27"/>
  <c r="I57" i="27"/>
  <c r="I65" i="27"/>
  <c r="F80" i="27"/>
  <c r="F48" i="27"/>
  <c r="F5" i="27"/>
  <c r="F20" i="25"/>
  <c r="I34" i="27"/>
  <c r="I50" i="27"/>
  <c r="G50" i="27" s="1"/>
  <c r="I58" i="27"/>
  <c r="I66" i="27"/>
  <c r="I114" i="27"/>
  <c r="I122" i="27"/>
  <c r="I3" i="27"/>
  <c r="I134" i="27"/>
  <c r="I19" i="27"/>
  <c r="I27" i="27"/>
  <c r="I35" i="27"/>
  <c r="I43" i="27"/>
  <c r="I51" i="27"/>
  <c r="I67" i="27"/>
  <c r="F132" i="27"/>
  <c r="F94" i="27"/>
  <c r="F70" i="27"/>
  <c r="F62" i="27"/>
  <c r="F22" i="27"/>
  <c r="F46" i="27"/>
  <c r="F15" i="27"/>
  <c r="F143" i="27"/>
  <c r="F14" i="27"/>
  <c r="F13" i="27"/>
  <c r="F32" i="25"/>
  <c r="F37" i="25"/>
  <c r="D13" i="16"/>
  <c r="K37" i="19" s="1"/>
  <c r="I38" i="27"/>
  <c r="I20" i="27"/>
  <c r="I28" i="27"/>
  <c r="I36" i="27"/>
  <c r="I44" i="27"/>
  <c r="I52" i="27"/>
  <c r="I60" i="27"/>
  <c r="I68" i="27"/>
  <c r="I92" i="27"/>
  <c r="F109" i="27"/>
  <c r="F12" i="27"/>
  <c r="F77" i="27"/>
  <c r="F69" i="27"/>
  <c r="F61" i="27"/>
  <c r="F53" i="27"/>
  <c r="F45" i="27"/>
  <c r="F37" i="27"/>
  <c r="F131" i="27"/>
  <c r="F21" i="27"/>
  <c r="F11" i="27"/>
  <c r="I11" i="27"/>
  <c r="I21" i="27"/>
  <c r="I131" i="27"/>
  <c r="I37" i="27"/>
  <c r="G37" i="27" s="1"/>
  <c r="I45" i="27"/>
  <c r="I53" i="27"/>
  <c r="I61" i="27"/>
  <c r="I69" i="27"/>
  <c r="I77" i="27"/>
  <c r="I12" i="27"/>
  <c r="I109" i="27"/>
  <c r="F92" i="27"/>
  <c r="F68" i="27"/>
  <c r="F60" i="27"/>
  <c r="F52" i="27"/>
  <c r="F44" i="27"/>
  <c r="F36" i="27"/>
  <c r="F28" i="27"/>
  <c r="F20" i="27"/>
  <c r="F38" i="27"/>
  <c r="F12" i="25"/>
  <c r="F8" i="27"/>
  <c r="F63" i="27"/>
  <c r="I13" i="27"/>
  <c r="I14" i="27"/>
  <c r="I143" i="27"/>
  <c r="I15" i="27"/>
  <c r="I46" i="27"/>
  <c r="I22" i="27"/>
  <c r="I62" i="27"/>
  <c r="I70" i="27"/>
  <c r="I94" i="27"/>
  <c r="I132" i="27"/>
  <c r="F67" i="27"/>
  <c r="F51" i="27"/>
  <c r="F43" i="27"/>
  <c r="F35" i="27"/>
  <c r="F27" i="27"/>
  <c r="F19" i="27"/>
  <c r="F134" i="27"/>
  <c r="F3" i="27"/>
  <c r="F40" i="27"/>
  <c r="F71" i="27"/>
  <c r="I7" i="27"/>
  <c r="I29" i="27"/>
  <c r="I23" i="27"/>
  <c r="I31" i="27"/>
  <c r="I39" i="27"/>
  <c r="I47" i="27"/>
  <c r="I55" i="27"/>
  <c r="I63" i="27"/>
  <c r="I71" i="27"/>
  <c r="F122" i="27"/>
  <c r="F114" i="27"/>
  <c r="F66" i="27"/>
  <c r="F58" i="27"/>
  <c r="F50" i="27"/>
  <c r="F34" i="27"/>
  <c r="F19" i="25"/>
  <c r="F56" i="27"/>
  <c r="F32" i="27"/>
  <c r="I5" i="27"/>
  <c r="I8" i="27"/>
  <c r="I24" i="27"/>
  <c r="I32" i="27"/>
  <c r="I40" i="27"/>
  <c r="I48" i="27"/>
  <c r="I56" i="27"/>
  <c r="I72" i="27"/>
  <c r="I80" i="27"/>
  <c r="F65" i="27"/>
  <c r="F57" i="27"/>
  <c r="F6" i="27"/>
  <c r="F102" i="27"/>
  <c r="F33" i="27"/>
  <c r="F25" i="27"/>
  <c r="F17" i="27"/>
  <c r="F9" i="27"/>
  <c r="F4" i="25"/>
  <c r="F72" i="27"/>
  <c r="F24" i="27"/>
  <c r="F7" i="27"/>
  <c r="F55" i="27"/>
  <c r="F47" i="27"/>
  <c r="F39" i="27"/>
  <c r="F31" i="27"/>
  <c r="F23" i="27"/>
  <c r="F23" i="25"/>
  <c r="F29" i="27"/>
  <c r="F31" i="25"/>
  <c r="F44" i="25"/>
  <c r="G77" i="26"/>
  <c r="G79" i="26"/>
  <c r="D19" i="16"/>
  <c r="K43" i="19" s="1"/>
  <c r="F40" i="25"/>
  <c r="G20" i="26"/>
  <c r="G33" i="26"/>
  <c r="G98" i="26"/>
  <c r="G23" i="26"/>
  <c r="G11" i="26"/>
  <c r="F10" i="25"/>
  <c r="D18" i="16"/>
  <c r="K42" i="19" s="1"/>
  <c r="F11" i="25"/>
  <c r="G17" i="26"/>
  <c r="G83" i="26"/>
  <c r="F39" i="25"/>
  <c r="G7" i="26"/>
  <c r="G28" i="26"/>
  <c r="G71" i="26"/>
  <c r="D17" i="16"/>
  <c r="K41" i="19" s="1"/>
  <c r="G8" i="26"/>
  <c r="G66" i="26"/>
  <c r="G86" i="26"/>
  <c r="G80" i="26"/>
  <c r="F43" i="25"/>
  <c r="G9" i="26"/>
  <c r="F26" i="25"/>
  <c r="F18" i="25"/>
  <c r="F33" i="25"/>
  <c r="I128" i="27"/>
  <c r="G45" i="26"/>
  <c r="G53" i="26"/>
  <c r="F128" i="27"/>
  <c r="G22" i="26"/>
  <c r="G54" i="26"/>
  <c r="G68" i="26"/>
  <c r="D16" i="16"/>
  <c r="K40" i="19" s="1"/>
  <c r="I123" i="27"/>
  <c r="G42" i="26"/>
  <c r="G64" i="26"/>
  <c r="F126" i="27"/>
  <c r="I84" i="27"/>
  <c r="I124" i="27"/>
  <c r="G95" i="26"/>
  <c r="G91" i="26"/>
  <c r="F125" i="27"/>
  <c r="F38" i="25"/>
  <c r="F41" i="25"/>
  <c r="I125" i="27"/>
  <c r="G62" i="26"/>
  <c r="G73" i="26"/>
  <c r="F124" i="27"/>
  <c r="F84" i="27"/>
  <c r="F25" i="25"/>
  <c r="I126" i="27"/>
  <c r="F123" i="27"/>
  <c r="F30" i="25"/>
  <c r="G81" i="26"/>
  <c r="G34" i="26"/>
  <c r="G52" i="26"/>
  <c r="G60" i="26"/>
  <c r="G101" i="26"/>
  <c r="G84" i="26"/>
  <c r="F42" i="25"/>
  <c r="B11" i="21"/>
  <c r="E22" i="21"/>
  <c r="P15" i="17"/>
  <c r="P14" i="17"/>
  <c r="P13" i="17"/>
  <c r="P12" i="17"/>
  <c r="P10" i="17"/>
  <c r="P9" i="17"/>
  <c r="P8" i="17"/>
  <c r="P7" i="17"/>
  <c r="P6" i="17"/>
  <c r="P5" i="17"/>
  <c r="P4" i="17"/>
  <c r="B28" i="19"/>
  <c r="B26" i="19"/>
  <c r="B25" i="19"/>
  <c r="B24" i="19"/>
  <c r="B23" i="19"/>
  <c r="B22" i="19"/>
  <c r="B21" i="19"/>
  <c r="B20" i="19"/>
  <c r="B19" i="19"/>
  <c r="B18" i="19"/>
  <c r="B17" i="19"/>
  <c r="E14" i="16"/>
  <c r="L38" i="19" s="1"/>
  <c r="E15" i="16"/>
  <c r="L39" i="19" s="1"/>
  <c r="E16" i="16"/>
  <c r="L40" i="19" s="1"/>
  <c r="E17" i="16"/>
  <c r="L41" i="19" s="1"/>
  <c r="E18" i="16"/>
  <c r="L42" i="19" s="1"/>
  <c r="E19" i="16"/>
  <c r="L43" i="19" s="1"/>
  <c r="E20" i="16"/>
  <c r="L47" i="19" s="1"/>
  <c r="E21" i="16"/>
  <c r="E22" i="16"/>
  <c r="E23" i="16"/>
  <c r="L46" i="19" s="1"/>
  <c r="E24" i="16"/>
  <c r="L48" i="19" s="1"/>
  <c r="E13" i="16"/>
  <c r="L37" i="19" s="1"/>
  <c r="E14" i="3"/>
  <c r="C38" i="19" s="1"/>
  <c r="E15" i="3"/>
  <c r="C39" i="19" s="1"/>
  <c r="E16" i="3"/>
  <c r="C40" i="19" s="1"/>
  <c r="E17" i="3"/>
  <c r="C41" i="19" s="1"/>
  <c r="E18" i="3"/>
  <c r="C42" i="19" s="1"/>
  <c r="E19" i="3"/>
  <c r="C43" i="19" s="1"/>
  <c r="E20" i="3"/>
  <c r="C47" i="19" s="1"/>
  <c r="E21" i="3"/>
  <c r="E22" i="3"/>
  <c r="E23" i="3"/>
  <c r="C46" i="19" s="1"/>
  <c r="E24" i="3"/>
  <c r="C48" i="19" s="1"/>
  <c r="E13" i="3"/>
  <c r="C37" i="19" s="1"/>
  <c r="Q24" i="16"/>
  <c r="M48" i="19" s="1"/>
  <c r="R24" i="16"/>
  <c r="O24" i="16"/>
  <c r="M24" i="16"/>
  <c r="K24" i="16"/>
  <c r="I24" i="16"/>
  <c r="G24" i="16"/>
  <c r="B24" i="16"/>
  <c r="R23" i="16"/>
  <c r="B23" i="16"/>
  <c r="R22" i="16"/>
  <c r="K22" i="16"/>
  <c r="B22" i="16"/>
  <c r="R21" i="16"/>
  <c r="B21" i="16"/>
  <c r="R20" i="16"/>
  <c r="M20" i="16"/>
  <c r="K20" i="16"/>
  <c r="I20" i="16"/>
  <c r="B20" i="16"/>
  <c r="R19" i="16"/>
  <c r="B19" i="16"/>
  <c r="R18" i="16"/>
  <c r="B18" i="16"/>
  <c r="R17" i="16"/>
  <c r="B17" i="16"/>
  <c r="R16" i="16"/>
  <c r="B16" i="16"/>
  <c r="R15" i="16"/>
  <c r="B15" i="16"/>
  <c r="R14" i="16"/>
  <c r="B14" i="16"/>
  <c r="R13" i="16"/>
  <c r="B13" i="16"/>
  <c r="K93" i="4"/>
  <c r="I93" i="4"/>
  <c r="G93" i="4"/>
  <c r="E93" i="4"/>
  <c r="C93" i="4"/>
  <c r="B93" i="4"/>
  <c r="K85" i="4"/>
  <c r="I85" i="4"/>
  <c r="G85" i="4"/>
  <c r="E85" i="4"/>
  <c r="C85" i="4"/>
  <c r="B85" i="4"/>
  <c r="K77" i="4"/>
  <c r="I77" i="4"/>
  <c r="G77" i="4"/>
  <c r="E77" i="4"/>
  <c r="C77" i="4"/>
  <c r="B77" i="4"/>
  <c r="K69" i="4"/>
  <c r="I69" i="4"/>
  <c r="G69" i="4"/>
  <c r="E69" i="4"/>
  <c r="C69" i="4"/>
  <c r="B69" i="4"/>
  <c r="K61" i="4"/>
  <c r="I61" i="4"/>
  <c r="G61" i="4"/>
  <c r="E61" i="4"/>
  <c r="C61" i="4"/>
  <c r="B61" i="4"/>
  <c r="K53" i="4"/>
  <c r="I53" i="4"/>
  <c r="G53" i="4"/>
  <c r="E53" i="4"/>
  <c r="C53" i="4"/>
  <c r="B53" i="4"/>
  <c r="K45" i="4"/>
  <c r="I45" i="4"/>
  <c r="G45" i="4"/>
  <c r="E45" i="4"/>
  <c r="C45" i="4"/>
  <c r="B45" i="4"/>
  <c r="K37" i="4"/>
  <c r="I37" i="4"/>
  <c r="G37" i="4"/>
  <c r="E37" i="4"/>
  <c r="C37" i="4"/>
  <c r="B37" i="4"/>
  <c r="K29" i="4"/>
  <c r="I29" i="4"/>
  <c r="G29" i="4"/>
  <c r="E29" i="4"/>
  <c r="C29" i="4"/>
  <c r="B29" i="4"/>
  <c r="K21" i="4"/>
  <c r="I21" i="4"/>
  <c r="G21" i="4"/>
  <c r="E21" i="4"/>
  <c r="C21" i="4"/>
  <c r="B21" i="4"/>
  <c r="K13" i="4"/>
  <c r="I13" i="4"/>
  <c r="G13" i="4"/>
  <c r="E13" i="4"/>
  <c r="C13" i="4"/>
  <c r="B13" i="4"/>
  <c r="K5" i="4"/>
  <c r="I5" i="4"/>
  <c r="G5" i="4"/>
  <c r="E5" i="4"/>
  <c r="C5" i="4"/>
  <c r="B5" i="4"/>
  <c r="E12" i="19"/>
  <c r="E11" i="19"/>
  <c r="E10" i="19"/>
  <c r="E9" i="19"/>
  <c r="E8" i="19"/>
  <c r="E7" i="19"/>
  <c r="C12" i="19"/>
  <c r="C11" i="19"/>
  <c r="C10" i="19"/>
  <c r="C9" i="19"/>
  <c r="C7" i="19"/>
  <c r="C8" i="19"/>
  <c r="D5" i="3"/>
  <c r="D6" i="3"/>
  <c r="D7" i="3"/>
  <c r="D8" i="3"/>
  <c r="D9" i="3"/>
  <c r="D4" i="3"/>
  <c r="B5" i="3"/>
  <c r="B6" i="3"/>
  <c r="B7" i="3"/>
  <c r="B8" i="3"/>
  <c r="B9" i="3"/>
  <c r="B4" i="3"/>
  <c r="F13" i="3"/>
  <c r="F14" i="3"/>
  <c r="F15" i="3"/>
  <c r="F16" i="3"/>
  <c r="F17" i="3"/>
  <c r="F18" i="3"/>
  <c r="F19" i="3"/>
  <c r="F20" i="3"/>
  <c r="F21" i="3"/>
  <c r="F22" i="3"/>
  <c r="F23" i="3"/>
  <c r="F24" i="3"/>
  <c r="G58" i="27" l="1"/>
  <c r="G119" i="27"/>
  <c r="G28" i="27"/>
  <c r="E74" i="26"/>
  <c r="G92" i="27"/>
  <c r="E6" i="26"/>
  <c r="G34" i="27"/>
  <c r="E67" i="26"/>
  <c r="G116" i="27"/>
  <c r="G46" i="27"/>
  <c r="G81" i="27"/>
  <c r="G135" i="27"/>
  <c r="G136" i="27"/>
  <c r="K136" i="27"/>
  <c r="M136" i="27" s="1"/>
  <c r="G138" i="27"/>
  <c r="L135" i="27"/>
  <c r="M135" i="27" s="1"/>
  <c r="G141" i="27"/>
  <c r="E89" i="26"/>
  <c r="K129" i="27"/>
  <c r="M129" i="27" s="1"/>
  <c r="E90" i="26"/>
  <c r="L146" i="27"/>
  <c r="M146" i="27" s="1"/>
  <c r="E31" i="26"/>
  <c r="G10" i="27"/>
  <c r="L10" i="27"/>
  <c r="M10" i="27" s="1"/>
  <c r="E37" i="26"/>
  <c r="G129" i="27"/>
  <c r="G146" i="27"/>
  <c r="G26" i="27"/>
  <c r="E27" i="26"/>
  <c r="G130" i="27"/>
  <c r="G142" i="27"/>
  <c r="G140" i="27"/>
  <c r="G139" i="27"/>
  <c r="E88" i="26"/>
  <c r="E58" i="26"/>
  <c r="G133" i="27"/>
  <c r="E15" i="26"/>
  <c r="G54" i="27"/>
  <c r="E87" i="26"/>
  <c r="K14" i="26"/>
  <c r="E14" i="26"/>
  <c r="E29" i="26"/>
  <c r="L133" i="27"/>
  <c r="M133" i="27" s="1"/>
  <c r="L140" i="27"/>
  <c r="M140" i="27" s="1"/>
  <c r="G30" i="27"/>
  <c r="E100" i="26"/>
  <c r="L139" i="27"/>
  <c r="M139" i="27" s="1"/>
  <c r="E36" i="26"/>
  <c r="L54" i="27"/>
  <c r="M54" i="27" s="1"/>
  <c r="G147" i="27"/>
  <c r="E96" i="26"/>
  <c r="E21" i="26"/>
  <c r="G145" i="27"/>
  <c r="K142" i="27"/>
  <c r="M142" i="27" s="1"/>
  <c r="L141" i="27"/>
  <c r="M141" i="27" s="1"/>
  <c r="G144" i="27"/>
  <c r="K145" i="27"/>
  <c r="M145" i="27" s="1"/>
  <c r="L41" i="27"/>
  <c r="M41" i="27" s="1"/>
  <c r="L130" i="27"/>
  <c r="M130" i="27" s="1"/>
  <c r="L26" i="27"/>
  <c r="M26" i="27" s="1"/>
  <c r="K144" i="27"/>
  <c r="M144" i="27" s="1"/>
  <c r="G41" i="27"/>
  <c r="L147" i="27"/>
  <c r="M147" i="27" s="1"/>
  <c r="L30" i="27"/>
  <c r="M30" i="27" s="1"/>
  <c r="B47" i="19"/>
  <c r="B44" i="19"/>
  <c r="G69" i="27"/>
  <c r="G15" i="27"/>
  <c r="K37" i="26"/>
  <c r="K96" i="26"/>
  <c r="K100" i="26"/>
  <c r="K87" i="26"/>
  <c r="K88" i="26"/>
  <c r="K90" i="26"/>
  <c r="G115" i="27"/>
  <c r="G59" i="27"/>
  <c r="G63" i="27"/>
  <c r="K21" i="26"/>
  <c r="K15" i="26"/>
  <c r="K29" i="26"/>
  <c r="K31" i="26"/>
  <c r="M138" i="27"/>
  <c r="K27" i="26"/>
  <c r="K36" i="26"/>
  <c r="K89" i="26"/>
  <c r="G48" i="27"/>
  <c r="K58" i="26"/>
  <c r="G122" i="27"/>
  <c r="G110" i="27"/>
  <c r="G118" i="27"/>
  <c r="G19" i="27"/>
  <c r="G67" i="27"/>
  <c r="G23" i="27"/>
  <c r="G68" i="27"/>
  <c r="G108" i="27"/>
  <c r="G66" i="27"/>
  <c r="G31" i="27"/>
  <c r="G55" i="27"/>
  <c r="G47" i="27"/>
  <c r="G109" i="27"/>
  <c r="G94" i="27"/>
  <c r="G114" i="27"/>
  <c r="G143" i="27"/>
  <c r="E99" i="26"/>
  <c r="G6" i="27"/>
  <c r="G72" i="27"/>
  <c r="G71" i="27"/>
  <c r="G7" i="27"/>
  <c r="E13" i="19"/>
  <c r="G39" i="27"/>
  <c r="G12" i="27"/>
  <c r="G21" i="27"/>
  <c r="G32" i="27"/>
  <c r="G121" i="27"/>
  <c r="E83" i="26"/>
  <c r="G132" i="27"/>
  <c r="G14" i="27"/>
  <c r="G77" i="27"/>
  <c r="G44" i="27"/>
  <c r="G24" i="27"/>
  <c r="G89" i="27"/>
  <c r="G22" i="27"/>
  <c r="G45" i="27"/>
  <c r="E77" i="26"/>
  <c r="G56" i="27"/>
  <c r="G27" i="27"/>
  <c r="G43" i="27"/>
  <c r="E82" i="26"/>
  <c r="G53" i="27"/>
  <c r="G62" i="27"/>
  <c r="E52" i="26"/>
  <c r="G25" i="27"/>
  <c r="G33" i="27"/>
  <c r="E6" i="21"/>
  <c r="N24" i="25"/>
  <c r="N13" i="25"/>
  <c r="N30" i="25"/>
  <c r="N32" i="25"/>
  <c r="N34" i="25"/>
  <c r="N36" i="25"/>
  <c r="N7" i="25"/>
  <c r="N33" i="25"/>
  <c r="N15" i="25"/>
  <c r="N9" i="25"/>
  <c r="N10" i="25"/>
  <c r="N3" i="25"/>
  <c r="N18" i="25"/>
  <c r="N21" i="25"/>
  <c r="N27" i="25"/>
  <c r="N25" i="25"/>
  <c r="N35" i="25"/>
  <c r="N5" i="25"/>
  <c r="N26" i="25"/>
  <c r="N44" i="25"/>
  <c r="N23" i="25"/>
  <c r="N31" i="25"/>
  <c r="N28" i="25"/>
  <c r="N29" i="25"/>
  <c r="N14" i="25"/>
  <c r="N41" i="25"/>
  <c r="N40" i="25"/>
  <c r="N6" i="25"/>
  <c r="N42" i="25"/>
  <c r="N38" i="25"/>
  <c r="N39" i="25"/>
  <c r="N43" i="25"/>
  <c r="N22" i="25"/>
  <c r="N12" i="25"/>
  <c r="N20" i="25"/>
  <c r="N8" i="25"/>
  <c r="N17" i="25"/>
  <c r="N11" i="25"/>
  <c r="N37" i="25"/>
  <c r="N4" i="25"/>
  <c r="N19" i="25"/>
  <c r="N16" i="25"/>
  <c r="G57" i="27"/>
  <c r="G35" i="27"/>
  <c r="G61" i="27"/>
  <c r="G51" i="27"/>
  <c r="E84" i="26"/>
  <c r="G52" i="27"/>
  <c r="G80" i="27"/>
  <c r="E79" i="26"/>
  <c r="G65" i="27"/>
  <c r="G125" i="27"/>
  <c r="G60" i="27"/>
  <c r="E23" i="26"/>
  <c r="E62" i="26"/>
  <c r="G36" i="27"/>
  <c r="E68" i="26"/>
  <c r="G123" i="27"/>
  <c r="G106" i="27"/>
  <c r="G17" i="27"/>
  <c r="E54" i="26"/>
  <c r="G40" i="27"/>
  <c r="G70" i="27"/>
  <c r="G84" i="27"/>
  <c r="G102" i="27"/>
  <c r="E20" i="26"/>
  <c r="G126" i="27"/>
  <c r="E60" i="26"/>
  <c r="G124" i="27"/>
  <c r="E11" i="26"/>
  <c r="G9" i="27"/>
  <c r="G20" i="27"/>
  <c r="E4" i="26"/>
  <c r="L115" i="27"/>
  <c r="L78" i="27"/>
  <c r="L106" i="27"/>
  <c r="G134" i="27"/>
  <c r="L98" i="27"/>
  <c r="E26" i="26"/>
  <c r="L14" i="27"/>
  <c r="G90" i="27"/>
  <c r="L44" i="27"/>
  <c r="L58" i="27"/>
  <c r="L45" i="27"/>
  <c r="G64" i="27"/>
  <c r="L132" i="27"/>
  <c r="L37" i="27"/>
  <c r="E16" i="26"/>
  <c r="G98" i="27"/>
  <c r="L50" i="27"/>
  <c r="G74" i="27"/>
  <c r="G86" i="27"/>
  <c r="G76" i="27"/>
  <c r="E13" i="26"/>
  <c r="E22" i="26"/>
  <c r="G113" i="27"/>
  <c r="G87" i="27"/>
  <c r="L87" i="27"/>
  <c r="L7" i="27"/>
  <c r="L114" i="27"/>
  <c r="L122" i="27"/>
  <c r="G82" i="27"/>
  <c r="L46" i="27"/>
  <c r="L69" i="27"/>
  <c r="E5" i="26"/>
  <c r="E12" i="26"/>
  <c r="L23" i="27"/>
  <c r="G93" i="27"/>
  <c r="G79" i="27"/>
  <c r="L66" i="27"/>
  <c r="L53" i="27"/>
  <c r="G97" i="27"/>
  <c r="L68" i="27"/>
  <c r="E53" i="26"/>
  <c r="L77" i="27"/>
  <c r="L19" i="27"/>
  <c r="L80" i="27"/>
  <c r="L36" i="27"/>
  <c r="L52" i="27"/>
  <c r="L61" i="27"/>
  <c r="L15" i="27"/>
  <c r="L71" i="27"/>
  <c r="L72" i="27"/>
  <c r="G128" i="27"/>
  <c r="G101" i="27"/>
  <c r="L143" i="27"/>
  <c r="L90" i="27"/>
  <c r="L92" i="27"/>
  <c r="L63" i="27"/>
  <c r="L28" i="27"/>
  <c r="L9" i="27"/>
  <c r="G105" i="27"/>
  <c r="L118" i="27"/>
  <c r="G99" i="27"/>
  <c r="L57" i="27"/>
  <c r="G104" i="27"/>
  <c r="L82" i="27"/>
  <c r="G100" i="27"/>
  <c r="G78" i="27"/>
  <c r="L110" i="27"/>
  <c r="L101" i="27"/>
  <c r="L6" i="27"/>
  <c r="L103" i="27"/>
  <c r="L59" i="27"/>
  <c r="L76" i="27"/>
  <c r="G88" i="27"/>
  <c r="L67" i="27"/>
  <c r="G103" i="27"/>
  <c r="E41" i="26"/>
  <c r="E80" i="26"/>
  <c r="G95" i="27"/>
  <c r="L116" i="27"/>
  <c r="E45" i="26"/>
  <c r="G83" i="27"/>
  <c r="L40" i="27"/>
  <c r="L79" i="27"/>
  <c r="L31" i="27"/>
  <c r="G75" i="27"/>
  <c r="L60" i="27"/>
  <c r="G91" i="27"/>
  <c r="E10" i="26"/>
  <c r="L91" i="27"/>
  <c r="L20" i="27"/>
  <c r="L56" i="27"/>
  <c r="G73" i="27"/>
  <c r="E86" i="26"/>
  <c r="L95" i="27"/>
  <c r="L17" i="27"/>
  <c r="L22" i="27"/>
  <c r="E7" i="26"/>
  <c r="L35" i="27"/>
  <c r="L12" i="27"/>
  <c r="L70" i="27"/>
  <c r="E38" i="26"/>
  <c r="L93" i="27"/>
  <c r="L104" i="27"/>
  <c r="L62" i="27"/>
  <c r="L108" i="27"/>
  <c r="L86" i="27"/>
  <c r="L39" i="27"/>
  <c r="L47" i="27"/>
  <c r="E8" i="26"/>
  <c r="L113" i="27"/>
  <c r="L97" i="27"/>
  <c r="L83" i="27"/>
  <c r="L24" i="27"/>
  <c r="L43" i="27"/>
  <c r="L100" i="27"/>
  <c r="L75" i="27"/>
  <c r="L32" i="27"/>
  <c r="L89" i="27"/>
  <c r="L27" i="27"/>
  <c r="L121" i="27"/>
  <c r="L134" i="27"/>
  <c r="L25" i="27"/>
  <c r="L99" i="27"/>
  <c r="L112" i="27"/>
  <c r="L84" i="27"/>
  <c r="L128" i="27"/>
  <c r="L65" i="27"/>
  <c r="L126" i="27"/>
  <c r="L73" i="27"/>
  <c r="L124" i="27"/>
  <c r="L94" i="27"/>
  <c r="L127" i="27"/>
  <c r="L102" i="27"/>
  <c r="G96" i="27"/>
  <c r="G85" i="27"/>
  <c r="L88" i="27"/>
  <c r="L107" i="27"/>
  <c r="L119" i="27"/>
  <c r="E71" i="26"/>
  <c r="E3" i="26"/>
  <c r="L105" i="27"/>
  <c r="L85" i="27"/>
  <c r="L123" i="27"/>
  <c r="L34" i="27"/>
  <c r="L81" i="27"/>
  <c r="E9" i="26"/>
  <c r="G127" i="27"/>
  <c r="G107" i="27"/>
  <c r="L74" i="27"/>
  <c r="L125" i="27"/>
  <c r="L55" i="27"/>
  <c r="L120" i="27"/>
  <c r="L111" i="27"/>
  <c r="L96" i="27"/>
  <c r="L64" i="27"/>
  <c r="L48" i="27"/>
  <c r="L51" i="27"/>
  <c r="L33" i="27"/>
  <c r="L109" i="27"/>
  <c r="O26" i="25"/>
  <c r="D26" i="25"/>
  <c r="O20" i="25"/>
  <c r="D20" i="25"/>
  <c r="J75" i="26"/>
  <c r="E75" i="26"/>
  <c r="J32" i="26"/>
  <c r="E32" i="26"/>
  <c r="O13" i="25"/>
  <c r="D13" i="25"/>
  <c r="J93" i="26"/>
  <c r="E93" i="26"/>
  <c r="J24" i="26"/>
  <c r="E24" i="26"/>
  <c r="L49" i="27"/>
  <c r="G49" i="27"/>
  <c r="O28" i="25"/>
  <c r="D28" i="25"/>
  <c r="J25" i="26"/>
  <c r="E25" i="26"/>
  <c r="J19" i="26"/>
  <c r="E19" i="26"/>
  <c r="O8" i="25"/>
  <c r="D8" i="25"/>
  <c r="O23" i="25"/>
  <c r="D23" i="25"/>
  <c r="O12" i="25"/>
  <c r="D12" i="25"/>
  <c r="L3" i="27"/>
  <c r="G3" i="27"/>
  <c r="J57" i="26"/>
  <c r="E57" i="26"/>
  <c r="J44" i="26"/>
  <c r="E44" i="26"/>
  <c r="O9" i="25"/>
  <c r="D9" i="25"/>
  <c r="L16" i="27"/>
  <c r="G16" i="27"/>
  <c r="J63" i="26"/>
  <c r="E63" i="26"/>
  <c r="J91" i="26"/>
  <c r="E91" i="26"/>
  <c r="J42" i="26"/>
  <c r="E42" i="26"/>
  <c r="O39" i="25"/>
  <c r="D39" i="25"/>
  <c r="O11" i="25"/>
  <c r="D11" i="25"/>
  <c r="J33" i="26"/>
  <c r="E33" i="26"/>
  <c r="O4" i="25"/>
  <c r="D4" i="25"/>
  <c r="L8" i="27"/>
  <c r="G8" i="27"/>
  <c r="J46" i="26"/>
  <c r="E46" i="26"/>
  <c r="J50" i="26"/>
  <c r="E50" i="26"/>
  <c r="L18" i="27"/>
  <c r="G18" i="27"/>
  <c r="J61" i="26"/>
  <c r="E61" i="26"/>
  <c r="J78" i="26"/>
  <c r="E78" i="26"/>
  <c r="O3" i="25"/>
  <c r="P3" i="25" s="1"/>
  <c r="D3" i="25"/>
  <c r="J95" i="26"/>
  <c r="E95" i="26"/>
  <c r="L5" i="27"/>
  <c r="G5" i="27"/>
  <c r="L38" i="27"/>
  <c r="G38" i="27"/>
  <c r="J94" i="26"/>
  <c r="E94" i="26"/>
  <c r="J48" i="26"/>
  <c r="E48" i="26"/>
  <c r="J72" i="26"/>
  <c r="E72" i="26"/>
  <c r="O36" i="25"/>
  <c r="D36" i="25"/>
  <c r="O14" i="25"/>
  <c r="D14" i="25"/>
  <c r="J97" i="26"/>
  <c r="E97" i="26"/>
  <c r="O34" i="25"/>
  <c r="D34" i="25"/>
  <c r="O5" i="25"/>
  <c r="D5" i="25"/>
  <c r="J64" i="26"/>
  <c r="E64" i="26"/>
  <c r="J34" i="26"/>
  <c r="E34" i="26"/>
  <c r="J73" i="26"/>
  <c r="E73" i="26"/>
  <c r="O44" i="25"/>
  <c r="D44" i="25"/>
  <c r="L131" i="27"/>
  <c r="G131" i="27"/>
  <c r="O15" i="25"/>
  <c r="D15" i="25"/>
  <c r="J59" i="26"/>
  <c r="E59" i="26"/>
  <c r="J76" i="26"/>
  <c r="E76" i="26"/>
  <c r="O17" i="25"/>
  <c r="D17" i="25"/>
  <c r="L4" i="27"/>
  <c r="G4" i="27"/>
  <c r="O29" i="25"/>
  <c r="D29" i="25"/>
  <c r="J39" i="26"/>
  <c r="E39" i="26"/>
  <c r="J65" i="26"/>
  <c r="E65" i="26"/>
  <c r="O7" i="25"/>
  <c r="P7" i="25" s="1"/>
  <c r="D7" i="25"/>
  <c r="J101" i="26"/>
  <c r="E101" i="26"/>
  <c r="J66" i="26"/>
  <c r="E66" i="26"/>
  <c r="J98" i="26"/>
  <c r="E98" i="26"/>
  <c r="J81" i="26"/>
  <c r="E81" i="26"/>
  <c r="O43" i="25"/>
  <c r="D43" i="25"/>
  <c r="O40" i="25"/>
  <c r="D40" i="25"/>
  <c r="O37" i="25"/>
  <c r="D37" i="25"/>
  <c r="O21" i="25"/>
  <c r="D21" i="25"/>
  <c r="J47" i="26"/>
  <c r="E47" i="26"/>
  <c r="J55" i="26"/>
  <c r="E55" i="26"/>
  <c r="O27" i="25"/>
  <c r="D27" i="25"/>
  <c r="J51" i="26"/>
  <c r="E51" i="26"/>
  <c r="O6" i="25"/>
  <c r="D6" i="25"/>
  <c r="J17" i="26"/>
  <c r="E17" i="26"/>
  <c r="O30" i="25"/>
  <c r="D30" i="25"/>
  <c r="O33" i="25"/>
  <c r="D33" i="25"/>
  <c r="J28" i="26"/>
  <c r="E28" i="26"/>
  <c r="O10" i="25"/>
  <c r="D10" i="25"/>
  <c r="O19" i="25"/>
  <c r="D19" i="25"/>
  <c r="L29" i="27"/>
  <c r="G29" i="27"/>
  <c r="L13" i="27"/>
  <c r="G13" i="27"/>
  <c r="L11" i="27"/>
  <c r="G11" i="27"/>
  <c r="O32" i="25"/>
  <c r="D32" i="25"/>
  <c r="J56" i="26"/>
  <c r="E56" i="26"/>
  <c r="J30" i="26"/>
  <c r="E30" i="26"/>
  <c r="J49" i="26"/>
  <c r="E49" i="26"/>
  <c r="J40" i="26"/>
  <c r="E40" i="26"/>
  <c r="O16" i="25"/>
  <c r="D16" i="25"/>
  <c r="O42" i="25"/>
  <c r="D42" i="25"/>
  <c r="O38" i="25"/>
  <c r="D38" i="25"/>
  <c r="O25" i="25"/>
  <c r="D25" i="25"/>
  <c r="O41" i="25"/>
  <c r="D41" i="25"/>
  <c r="O18" i="25"/>
  <c r="D18" i="25"/>
  <c r="O31" i="25"/>
  <c r="D31" i="25"/>
  <c r="J43" i="26"/>
  <c r="E43" i="26"/>
  <c r="O24" i="25"/>
  <c r="D24" i="25"/>
  <c r="J18" i="26"/>
  <c r="E18" i="26"/>
  <c r="O22" i="25"/>
  <c r="D22" i="25"/>
  <c r="L42" i="27"/>
  <c r="G42" i="27"/>
  <c r="L117" i="27"/>
  <c r="G117" i="27"/>
  <c r="L137" i="27"/>
  <c r="G137" i="27"/>
  <c r="O35" i="25"/>
  <c r="D35" i="25"/>
  <c r="J69" i="26"/>
  <c r="E69" i="26"/>
  <c r="J35" i="26"/>
  <c r="E35" i="26"/>
  <c r="J92" i="26"/>
  <c r="E92" i="26"/>
  <c r="J21" i="27"/>
  <c r="M21" i="27" s="1"/>
  <c r="J35" i="27"/>
  <c r="J46" i="27"/>
  <c r="M46" i="27" s="1"/>
  <c r="J58" i="27"/>
  <c r="J94" i="27"/>
  <c r="J36" i="27"/>
  <c r="J17" i="27"/>
  <c r="J38" i="27"/>
  <c r="J87" i="27"/>
  <c r="J95" i="27"/>
  <c r="J74" i="27"/>
  <c r="J103" i="27"/>
  <c r="J18" i="27"/>
  <c r="J59" i="27"/>
  <c r="J120" i="27"/>
  <c r="J92" i="27"/>
  <c r="J27" i="27"/>
  <c r="J69" i="27"/>
  <c r="M69" i="27" s="1"/>
  <c r="J50" i="27"/>
  <c r="J62" i="27"/>
  <c r="J20" i="27"/>
  <c r="M20" i="27" s="1"/>
  <c r="J9" i="27"/>
  <c r="J80" i="27"/>
  <c r="M80" i="27" s="1"/>
  <c r="J93" i="27"/>
  <c r="J78" i="27"/>
  <c r="M78" i="27" s="1"/>
  <c r="J64" i="27"/>
  <c r="J86" i="27"/>
  <c r="J4" i="27"/>
  <c r="J110" i="27"/>
  <c r="J112" i="27"/>
  <c r="J55" i="27"/>
  <c r="J68" i="27"/>
  <c r="J19" i="27"/>
  <c r="J37" i="27"/>
  <c r="J34" i="27"/>
  <c r="M34" i="27" s="1"/>
  <c r="J143" i="27"/>
  <c r="J65" i="27"/>
  <c r="J71" i="27"/>
  <c r="J72" i="27"/>
  <c r="J107" i="27"/>
  <c r="J101" i="27"/>
  <c r="M101" i="27" s="1"/>
  <c r="J79" i="27"/>
  <c r="J85" i="27"/>
  <c r="J137" i="27"/>
  <c r="J108" i="27"/>
  <c r="J123" i="27"/>
  <c r="J132" i="27"/>
  <c r="J44" i="27"/>
  <c r="J134" i="27"/>
  <c r="J52" i="27"/>
  <c r="J131" i="27"/>
  <c r="J13" i="27"/>
  <c r="J57" i="27"/>
  <c r="M57" i="27" s="1"/>
  <c r="J39" i="27"/>
  <c r="J56" i="27"/>
  <c r="J99" i="27"/>
  <c r="J76" i="27"/>
  <c r="M76" i="27" s="1"/>
  <c r="J100" i="27"/>
  <c r="J104" i="27"/>
  <c r="M104" i="27" s="1"/>
  <c r="J49" i="27"/>
  <c r="J111" i="27"/>
  <c r="J126" i="27"/>
  <c r="J70" i="27"/>
  <c r="M70" i="27" s="1"/>
  <c r="J29" i="27"/>
  <c r="J3" i="27"/>
  <c r="J28" i="27"/>
  <c r="J8" i="27"/>
  <c r="J12" i="27"/>
  <c r="J6" i="27"/>
  <c r="J11" i="27"/>
  <c r="J48" i="27"/>
  <c r="M48" i="27" s="1"/>
  <c r="J91" i="27"/>
  <c r="J106" i="27"/>
  <c r="J113" i="27"/>
  <c r="J96" i="27"/>
  <c r="J16" i="27"/>
  <c r="J121" i="27"/>
  <c r="J84" i="27"/>
  <c r="J15" i="27"/>
  <c r="M15" i="27" s="1"/>
  <c r="J67" i="27"/>
  <c r="J63" i="27"/>
  <c r="M63" i="27" s="1"/>
  <c r="J122" i="27"/>
  <c r="J5" i="27"/>
  <c r="J77" i="27"/>
  <c r="J102" i="27"/>
  <c r="J22" i="27"/>
  <c r="J40" i="27"/>
  <c r="J83" i="27"/>
  <c r="J98" i="27"/>
  <c r="J105" i="27"/>
  <c r="J88" i="27"/>
  <c r="M88" i="27" s="1"/>
  <c r="J119" i="27"/>
  <c r="J89" i="27"/>
  <c r="J125" i="27"/>
  <c r="J109" i="27"/>
  <c r="J51" i="27"/>
  <c r="J31" i="27"/>
  <c r="M31" i="27" s="1"/>
  <c r="J114" i="27"/>
  <c r="J47" i="27"/>
  <c r="M47" i="27" s="1"/>
  <c r="J45" i="27"/>
  <c r="J33" i="27"/>
  <c r="J14" i="27"/>
  <c r="J32" i="27"/>
  <c r="J75" i="27"/>
  <c r="J90" i="27"/>
  <c r="M90" i="27" s="1"/>
  <c r="J97" i="27"/>
  <c r="M97" i="27" s="1"/>
  <c r="J42" i="27"/>
  <c r="J116" i="27"/>
  <c r="J81" i="27"/>
  <c r="J124" i="27"/>
  <c r="J53" i="27"/>
  <c r="M53" i="27" s="1"/>
  <c r="J43" i="27"/>
  <c r="J7" i="27"/>
  <c r="M7" i="27" s="1"/>
  <c r="J66" i="27"/>
  <c r="J23" i="27"/>
  <c r="M23" i="27" s="1"/>
  <c r="J60" i="27"/>
  <c r="J25" i="27"/>
  <c r="J61" i="27"/>
  <c r="J24" i="27"/>
  <c r="J127" i="27"/>
  <c r="J82" i="27"/>
  <c r="M82" i="27" s="1"/>
  <c r="J73" i="27"/>
  <c r="J117" i="27"/>
  <c r="J115" i="27"/>
  <c r="M115" i="27" s="1"/>
  <c r="J118" i="27"/>
  <c r="J128" i="27"/>
  <c r="L45" i="19"/>
  <c r="L44" i="19"/>
  <c r="K45" i="19"/>
  <c r="K44" i="19"/>
  <c r="C45" i="19"/>
  <c r="C44" i="19"/>
  <c r="B48" i="19"/>
  <c r="B39" i="19"/>
  <c r="B46" i="19"/>
  <c r="B38" i="19"/>
  <c r="B45" i="19"/>
  <c r="B43" i="19"/>
  <c r="B42" i="19"/>
  <c r="B40" i="19"/>
  <c r="B37" i="19"/>
  <c r="B41" i="19"/>
  <c r="M19" i="25"/>
  <c r="M12" i="25"/>
  <c r="M10" i="25"/>
  <c r="M34" i="25"/>
  <c r="P11" i="17"/>
  <c r="AN11" i="17"/>
  <c r="O47" i="19" s="1"/>
  <c r="AN10" i="17"/>
  <c r="O43" i="19" s="1"/>
  <c r="AN8" i="17"/>
  <c r="O41" i="19" s="1"/>
  <c r="AN13" i="17"/>
  <c r="AN9" i="17"/>
  <c r="O42" i="19" s="1"/>
  <c r="AN4" i="17"/>
  <c r="O37" i="19" s="1"/>
  <c r="AN15" i="17"/>
  <c r="O48" i="19" s="1"/>
  <c r="AN6" i="17"/>
  <c r="O39" i="19" s="1"/>
  <c r="AN14" i="17"/>
  <c r="O46" i="19" s="1"/>
  <c r="AN5" i="17"/>
  <c r="O38" i="19" s="1"/>
  <c r="AN7" i="17"/>
  <c r="O40" i="19" s="1"/>
  <c r="AN12" i="17"/>
  <c r="S16" i="16"/>
  <c r="N40" i="19" s="1"/>
  <c r="S24" i="16"/>
  <c r="N48" i="19" s="1"/>
  <c r="S23" i="16"/>
  <c r="N46" i="19" s="1"/>
  <c r="S18" i="16"/>
  <c r="N42" i="19" s="1"/>
  <c r="S17" i="16"/>
  <c r="N41" i="19" s="1"/>
  <c r="S14" i="16"/>
  <c r="N38" i="19" s="1"/>
  <c r="S15" i="16"/>
  <c r="N39" i="19" s="1"/>
  <c r="S20" i="16"/>
  <c r="N47" i="19" s="1"/>
  <c r="S19" i="16"/>
  <c r="N43" i="19" s="1"/>
  <c r="S13" i="16"/>
  <c r="N37" i="19" s="1"/>
  <c r="S22" i="16"/>
  <c r="S21" i="16"/>
  <c r="B15" i="17"/>
  <c r="B14" i="17"/>
  <c r="B13" i="17"/>
  <c r="B12" i="17"/>
  <c r="B11" i="17"/>
  <c r="B10" i="17"/>
  <c r="B9" i="17"/>
  <c r="B8" i="17"/>
  <c r="B7" i="17"/>
  <c r="B6" i="17"/>
  <c r="B5" i="17"/>
  <c r="B4" i="17"/>
  <c r="J12" i="19"/>
  <c r="J11" i="19"/>
  <c r="J10" i="19"/>
  <c r="J9" i="19"/>
  <c r="J8" i="19"/>
  <c r="J7" i="19"/>
  <c r="H12" i="19"/>
  <c r="H11" i="19"/>
  <c r="H10" i="19"/>
  <c r="H9" i="19"/>
  <c r="H8" i="19"/>
  <c r="H7" i="19"/>
  <c r="C26" i="19"/>
  <c r="J26" i="19" s="1"/>
  <c r="K26" i="19"/>
  <c r="K28" i="19"/>
  <c r="C28" i="19"/>
  <c r="J28" i="19" s="1"/>
  <c r="K25" i="19"/>
  <c r="C25" i="19"/>
  <c r="J25" i="19" s="1"/>
  <c r="K24" i="19"/>
  <c r="C24" i="19"/>
  <c r="J24" i="19" s="1"/>
  <c r="K23" i="19"/>
  <c r="C23" i="19"/>
  <c r="J23" i="19" s="1"/>
  <c r="K22" i="19"/>
  <c r="C22" i="19"/>
  <c r="J22" i="19" s="1"/>
  <c r="K21" i="19"/>
  <c r="C21" i="19"/>
  <c r="J21" i="19" s="1"/>
  <c r="K20" i="19"/>
  <c r="C20" i="19"/>
  <c r="J20" i="19" s="1"/>
  <c r="K19" i="19"/>
  <c r="C19" i="19"/>
  <c r="J19" i="19" s="1"/>
  <c r="K18" i="19"/>
  <c r="C18" i="19"/>
  <c r="J18" i="19" s="1"/>
  <c r="K17" i="19"/>
  <c r="C17" i="19"/>
  <c r="J17" i="19" s="1"/>
  <c r="P29" i="19"/>
  <c r="K29" i="19"/>
  <c r="AL14" i="17"/>
  <c r="AK14" i="17" s="1"/>
  <c r="AJ14" i="17"/>
  <c r="W14" i="17"/>
  <c r="V14" i="17"/>
  <c r="U14" i="17"/>
  <c r="T14" i="17"/>
  <c r="S14" i="17"/>
  <c r="R14" i="17"/>
  <c r="N14" i="17"/>
  <c r="M14" i="17"/>
  <c r="K14" i="17"/>
  <c r="H14" i="17"/>
  <c r="E14" i="17"/>
  <c r="C14" i="17"/>
  <c r="AD31" i="20"/>
  <c r="AD30" i="20"/>
  <c r="AD29" i="20"/>
  <c r="AD28" i="20"/>
  <c r="AD27" i="20"/>
  <c r="AD26" i="20"/>
  <c r="AD25" i="20"/>
  <c r="AD24" i="20"/>
  <c r="AD23" i="20"/>
  <c r="AD22" i="20"/>
  <c r="AD21" i="20"/>
  <c r="AD20" i="20"/>
  <c r="AD19" i="20"/>
  <c r="AD18" i="20"/>
  <c r="AD17" i="20"/>
  <c r="AD16" i="20"/>
  <c r="AD15" i="20"/>
  <c r="AD14" i="20"/>
  <c r="AD9" i="20"/>
  <c r="AD8" i="20"/>
  <c r="AD40" i="20" s="1"/>
  <c r="G24" i="3"/>
  <c r="E48" i="19" s="1"/>
  <c r="R24" i="3"/>
  <c r="S24" i="3" s="1"/>
  <c r="J48" i="19" s="1"/>
  <c r="N24" i="3"/>
  <c r="O24" i="3" s="1"/>
  <c r="I48" i="19" s="1"/>
  <c r="L24" i="3"/>
  <c r="M24" i="3" s="1"/>
  <c r="H48" i="19" s="1"/>
  <c r="J24" i="3"/>
  <c r="K24" i="3" s="1"/>
  <c r="G48" i="19" s="1"/>
  <c r="H24" i="3"/>
  <c r="I24" i="3" s="1"/>
  <c r="F48" i="19" s="1"/>
  <c r="R23" i="3"/>
  <c r="S23" i="3" s="1"/>
  <c r="J46" i="19" s="1"/>
  <c r="N23" i="3"/>
  <c r="O23" i="3" s="1"/>
  <c r="I46" i="19" s="1"/>
  <c r="L23" i="3"/>
  <c r="M23" i="3" s="1"/>
  <c r="H46" i="19" s="1"/>
  <c r="J23" i="3"/>
  <c r="H23" i="3"/>
  <c r="R22" i="3"/>
  <c r="S22" i="3" s="1"/>
  <c r="N22" i="3"/>
  <c r="L22" i="3"/>
  <c r="J22" i="3"/>
  <c r="K22" i="3" s="1"/>
  <c r="H22" i="3"/>
  <c r="R21" i="3"/>
  <c r="S21" i="3" s="1"/>
  <c r="N21" i="3"/>
  <c r="L21" i="3"/>
  <c r="J21" i="3"/>
  <c r="K21" i="3" s="1"/>
  <c r="H21" i="3"/>
  <c r="R20" i="3"/>
  <c r="S20" i="3" s="1"/>
  <c r="J47" i="19" s="1"/>
  <c r="N20" i="3"/>
  <c r="L20" i="3"/>
  <c r="J20" i="3"/>
  <c r="H20" i="3"/>
  <c r="R19" i="3"/>
  <c r="S19" i="3" s="1"/>
  <c r="J43" i="19" s="1"/>
  <c r="N19" i="3"/>
  <c r="L19" i="3"/>
  <c r="J19" i="3"/>
  <c r="K19" i="3" s="1"/>
  <c r="G43" i="19" s="1"/>
  <c r="H19" i="3"/>
  <c r="I19" i="3" s="1"/>
  <c r="F43" i="19" s="1"/>
  <c r="R18" i="3"/>
  <c r="S18" i="3" s="1"/>
  <c r="J42" i="19" s="1"/>
  <c r="N18" i="3"/>
  <c r="L18" i="3"/>
  <c r="M18" i="3" s="1"/>
  <c r="H42" i="19" s="1"/>
  <c r="J18" i="3"/>
  <c r="H18" i="3"/>
  <c r="R17" i="3"/>
  <c r="S17" i="3" s="1"/>
  <c r="J41" i="19" s="1"/>
  <c r="N17" i="3"/>
  <c r="O17" i="3" s="1"/>
  <c r="I41" i="19" s="1"/>
  <c r="L17" i="3"/>
  <c r="J17" i="3"/>
  <c r="H17" i="3"/>
  <c r="R16" i="3"/>
  <c r="S16" i="3" s="1"/>
  <c r="J40" i="19" s="1"/>
  <c r="N16" i="3"/>
  <c r="L16" i="3"/>
  <c r="J16" i="3"/>
  <c r="H16" i="3"/>
  <c r="R15" i="3"/>
  <c r="S15" i="3" s="1"/>
  <c r="J39" i="19" s="1"/>
  <c r="N15" i="3"/>
  <c r="L15" i="3"/>
  <c r="J15" i="3"/>
  <c r="H15" i="3"/>
  <c r="R14" i="3"/>
  <c r="S14" i="3" s="1"/>
  <c r="J38" i="19" s="1"/>
  <c r="N14" i="3"/>
  <c r="L14" i="3"/>
  <c r="J14" i="3"/>
  <c r="K14" i="3" s="1"/>
  <c r="G38" i="19" s="1"/>
  <c r="H14" i="3"/>
  <c r="R13" i="3"/>
  <c r="S13" i="3" s="1"/>
  <c r="J37" i="19" s="1"/>
  <c r="N13" i="3"/>
  <c r="L13" i="3"/>
  <c r="J13" i="3"/>
  <c r="H13" i="3"/>
  <c r="P16" i="25" l="1"/>
  <c r="M118" i="27"/>
  <c r="M98" i="27"/>
  <c r="M56" i="27"/>
  <c r="M132" i="27"/>
  <c r="P6" i="25"/>
  <c r="M102" i="27"/>
  <c r="M6" i="27"/>
  <c r="M58" i="27"/>
  <c r="M72" i="27"/>
  <c r="M65" i="27"/>
  <c r="B16" i="17"/>
  <c r="T25" i="16" s="1"/>
  <c r="Q49" i="19" s="1"/>
  <c r="M14" i="27"/>
  <c r="M25" i="27"/>
  <c r="M68" i="27"/>
  <c r="P5" i="25"/>
  <c r="AB9" i="17"/>
  <c r="AA9" i="17"/>
  <c r="AB10" i="17"/>
  <c r="AA10" i="17"/>
  <c r="AA11" i="17"/>
  <c r="AB11" i="17"/>
  <c r="AA6" i="17"/>
  <c r="AB6" i="17"/>
  <c r="AA14" i="17"/>
  <c r="AB14" i="17"/>
  <c r="AB8" i="17"/>
  <c r="AA8" i="17"/>
  <c r="AA12" i="17"/>
  <c r="AB12" i="17"/>
  <c r="AA4" i="17"/>
  <c r="AB4" i="17"/>
  <c r="AA5" i="17"/>
  <c r="AB5" i="17"/>
  <c r="AA13" i="17"/>
  <c r="AB13" i="17"/>
  <c r="AB7" i="17"/>
  <c r="AA7" i="17"/>
  <c r="AB15" i="17"/>
  <c r="AA15" i="17"/>
  <c r="J13" i="19"/>
  <c r="AH11" i="17"/>
  <c r="AH15" i="17"/>
  <c r="M110" i="27"/>
  <c r="M106" i="27"/>
  <c r="M19" i="27"/>
  <c r="P8" i="25"/>
  <c r="M77" i="27"/>
  <c r="M122" i="27"/>
  <c r="P19" i="25"/>
  <c r="M52" i="27"/>
  <c r="M37" i="27"/>
  <c r="P10" i="25"/>
  <c r="M50" i="27"/>
  <c r="P34" i="25"/>
  <c r="P12" i="25"/>
  <c r="M86" i="27"/>
  <c r="M40" i="27"/>
  <c r="M32" i="27"/>
  <c r="M108" i="27"/>
  <c r="M87" i="27"/>
  <c r="M85" i="27"/>
  <c r="M24" i="27"/>
  <c r="M45" i="27"/>
  <c r="M9" i="27"/>
  <c r="M3" i="27"/>
  <c r="M39" i="27"/>
  <c r="M121" i="27"/>
  <c r="M94" i="27"/>
  <c r="M114" i="27"/>
  <c r="M79" i="27"/>
  <c r="M28" i="27"/>
  <c r="M134" i="27"/>
  <c r="M44" i="27"/>
  <c r="M71" i="27"/>
  <c r="M12" i="27"/>
  <c r="M27" i="27"/>
  <c r="M92" i="27"/>
  <c r="M17" i="27"/>
  <c r="M61" i="27"/>
  <c r="M59" i="27"/>
  <c r="M116" i="27"/>
  <c r="M120" i="27"/>
  <c r="M22" i="27"/>
  <c r="M91" i="27"/>
  <c r="M100" i="27"/>
  <c r="M96" i="27"/>
  <c r="M35" i="27"/>
  <c r="M60" i="27"/>
  <c r="M103" i="27"/>
  <c r="M81" i="27"/>
  <c r="M111" i="27"/>
  <c r="M109" i="27"/>
  <c r="M55" i="27"/>
  <c r="M74" i="27"/>
  <c r="M66" i="27"/>
  <c r="M73" i="27"/>
  <c r="M113" i="27"/>
  <c r="M95" i="27"/>
  <c r="M93" i="27"/>
  <c r="M51" i="27"/>
  <c r="M33" i="27"/>
  <c r="M89" i="27"/>
  <c r="M143" i="27"/>
  <c r="M105" i="27"/>
  <c r="M84" i="27"/>
  <c r="M36" i="27"/>
  <c r="M75" i="27"/>
  <c r="M67" i="27"/>
  <c r="M62" i="27"/>
  <c r="M112" i="27"/>
  <c r="M128" i="27"/>
  <c r="M83" i="27"/>
  <c r="M127" i="27"/>
  <c r="M123" i="27"/>
  <c r="M124" i="27"/>
  <c r="M119" i="27"/>
  <c r="M43" i="27"/>
  <c r="M99" i="27"/>
  <c r="M107" i="27"/>
  <c r="M125" i="27"/>
  <c r="M126" i="27"/>
  <c r="M64" i="27"/>
  <c r="M49" i="27"/>
  <c r="M16" i="27"/>
  <c r="M13" i="27"/>
  <c r="M11" i="27"/>
  <c r="M18" i="27"/>
  <c r="M117" i="27"/>
  <c r="M42" i="27"/>
  <c r="M5" i="27"/>
  <c r="M8" i="27"/>
  <c r="M131" i="27"/>
  <c r="M137" i="27"/>
  <c r="M4" i="27"/>
  <c r="M38" i="27"/>
  <c r="M29" i="27"/>
  <c r="M17" i="25"/>
  <c r="P17" i="25" s="1"/>
  <c r="M13" i="25"/>
  <c r="P13" i="25" s="1"/>
  <c r="M31" i="25"/>
  <c r="P31" i="25" s="1"/>
  <c r="M33" i="25"/>
  <c r="P33" i="25" s="1"/>
  <c r="M29" i="25"/>
  <c r="P29" i="25" s="1"/>
  <c r="M21" i="25"/>
  <c r="P21" i="25" s="1"/>
  <c r="M43" i="25"/>
  <c r="P43" i="25" s="1"/>
  <c r="M9" i="25"/>
  <c r="P9" i="25" s="1"/>
  <c r="M22" i="25"/>
  <c r="P22" i="25" s="1"/>
  <c r="M18" i="25"/>
  <c r="P18" i="25" s="1"/>
  <c r="M39" i="25"/>
  <c r="P39" i="25" s="1"/>
  <c r="M38" i="25"/>
  <c r="P38" i="25" s="1"/>
  <c r="M42" i="25"/>
  <c r="P42" i="25" s="1"/>
  <c r="M11" i="25"/>
  <c r="P11" i="25" s="1"/>
  <c r="M32" i="25"/>
  <c r="P32" i="25" s="1"/>
  <c r="M14" i="25"/>
  <c r="P14" i="25" s="1"/>
  <c r="M40" i="25"/>
  <c r="P40" i="25" s="1"/>
  <c r="M41" i="25"/>
  <c r="P41" i="25" s="1"/>
  <c r="M30" i="25"/>
  <c r="P30" i="25" s="1"/>
  <c r="M37" i="25"/>
  <c r="P37" i="25" s="1"/>
  <c r="M25" i="25"/>
  <c r="P25" i="25" s="1"/>
  <c r="M27" i="25"/>
  <c r="P27" i="25" s="1"/>
  <c r="M44" i="25"/>
  <c r="P44" i="25" s="1"/>
  <c r="M35" i="25"/>
  <c r="P35" i="25" s="1"/>
  <c r="M26" i="25"/>
  <c r="P26" i="25" s="1"/>
  <c r="M23" i="25"/>
  <c r="P23" i="25" s="1"/>
  <c r="M36" i="25"/>
  <c r="P36" i="25" s="1"/>
  <c r="M15" i="25"/>
  <c r="P15" i="25" s="1"/>
  <c r="M24" i="25"/>
  <c r="P24" i="25" s="1"/>
  <c r="M4" i="25"/>
  <c r="P4" i="25" s="1"/>
  <c r="M28" i="25"/>
  <c r="P28" i="25" s="1"/>
  <c r="M20" i="25"/>
  <c r="P20" i="25" s="1"/>
  <c r="H91" i="26"/>
  <c r="K91" i="26" s="1"/>
  <c r="H54" i="26"/>
  <c r="K54" i="26" s="1"/>
  <c r="H86" i="26"/>
  <c r="K86" i="26" s="1"/>
  <c r="H63" i="26"/>
  <c r="K63" i="26" s="1"/>
  <c r="H65" i="26"/>
  <c r="K65" i="26" s="1"/>
  <c r="H46" i="26"/>
  <c r="K46" i="26" s="1"/>
  <c r="H22" i="26"/>
  <c r="K22" i="26" s="1"/>
  <c r="H23" i="26"/>
  <c r="K23" i="26" s="1"/>
  <c r="H78" i="26"/>
  <c r="K78" i="26" s="1"/>
  <c r="H48" i="26"/>
  <c r="K48" i="26" s="1"/>
  <c r="H74" i="26"/>
  <c r="K74" i="26" s="1"/>
  <c r="H13" i="26"/>
  <c r="K13" i="26" s="1"/>
  <c r="H35" i="26"/>
  <c r="K35" i="26" s="1"/>
  <c r="H50" i="26"/>
  <c r="K50" i="26" s="1"/>
  <c r="H66" i="26"/>
  <c r="K66" i="26" s="1"/>
  <c r="H11" i="26"/>
  <c r="K11" i="26" s="1"/>
  <c r="H47" i="26"/>
  <c r="K47" i="26" s="1"/>
  <c r="H25" i="26"/>
  <c r="K25" i="26" s="1"/>
  <c r="H99" i="26"/>
  <c r="K99" i="26" s="1"/>
  <c r="H81" i="26"/>
  <c r="K81" i="26" s="1"/>
  <c r="H93" i="26"/>
  <c r="K93" i="26" s="1"/>
  <c r="H94" i="26"/>
  <c r="K94" i="26" s="1"/>
  <c r="H38" i="26"/>
  <c r="K38" i="26" s="1"/>
  <c r="H44" i="26"/>
  <c r="K44" i="26" s="1"/>
  <c r="H51" i="26"/>
  <c r="K51" i="26" s="1"/>
  <c r="H32" i="26"/>
  <c r="K32" i="26" s="1"/>
  <c r="H3" i="26"/>
  <c r="K3" i="26" s="1"/>
  <c r="H16" i="26"/>
  <c r="K16" i="26" s="1"/>
  <c r="H73" i="26"/>
  <c r="K73" i="26" s="1"/>
  <c r="H67" i="26"/>
  <c r="K67" i="26" s="1"/>
  <c r="H53" i="26"/>
  <c r="K53" i="26" s="1"/>
  <c r="H60" i="26"/>
  <c r="K60" i="26" s="1"/>
  <c r="H98" i="26"/>
  <c r="K98" i="26" s="1"/>
  <c r="H85" i="26"/>
  <c r="K85" i="26" s="1"/>
  <c r="H10" i="26"/>
  <c r="K10" i="26" s="1"/>
  <c r="H64" i="26"/>
  <c r="K64" i="26" s="1"/>
  <c r="H71" i="26"/>
  <c r="K71" i="26" s="1"/>
  <c r="H69" i="26"/>
  <c r="K69" i="26" s="1"/>
  <c r="H34" i="26"/>
  <c r="K34" i="26" s="1"/>
  <c r="H83" i="26"/>
  <c r="K83" i="26" s="1"/>
  <c r="H41" i="26"/>
  <c r="K41" i="26" s="1"/>
  <c r="H95" i="26"/>
  <c r="K95" i="26" s="1"/>
  <c r="H30" i="26"/>
  <c r="K30" i="26" s="1"/>
  <c r="H55" i="26"/>
  <c r="K55" i="26" s="1"/>
  <c r="H57" i="26"/>
  <c r="K57" i="26" s="1"/>
  <c r="H49" i="26"/>
  <c r="K49" i="26" s="1"/>
  <c r="H62" i="26"/>
  <c r="K62" i="26" s="1"/>
  <c r="H56" i="26"/>
  <c r="K56" i="26" s="1"/>
  <c r="H77" i="26"/>
  <c r="K77" i="26" s="1"/>
  <c r="H8" i="26"/>
  <c r="K8" i="26" s="1"/>
  <c r="H43" i="26"/>
  <c r="K43" i="26" s="1"/>
  <c r="H84" i="26"/>
  <c r="K84" i="26" s="1"/>
  <c r="H101" i="26"/>
  <c r="K101" i="26" s="1"/>
  <c r="H26" i="26"/>
  <c r="K26" i="26" s="1"/>
  <c r="H4" i="26"/>
  <c r="K4" i="26" s="1"/>
  <c r="H24" i="26"/>
  <c r="K24" i="26" s="1"/>
  <c r="H76" i="26"/>
  <c r="K76" i="26" s="1"/>
  <c r="H72" i="26"/>
  <c r="K72" i="26" s="1"/>
  <c r="H75" i="26"/>
  <c r="K75" i="26" s="1"/>
  <c r="H39" i="26"/>
  <c r="K39" i="26" s="1"/>
  <c r="H33" i="26"/>
  <c r="K33" i="26" s="1"/>
  <c r="H19" i="26"/>
  <c r="K19" i="26" s="1"/>
  <c r="H52" i="26"/>
  <c r="K52" i="26" s="1"/>
  <c r="H80" i="26"/>
  <c r="K80" i="26" s="1"/>
  <c r="H45" i="26"/>
  <c r="K45" i="26" s="1"/>
  <c r="H42" i="26"/>
  <c r="K42" i="26" s="1"/>
  <c r="H40" i="26"/>
  <c r="K40" i="26" s="1"/>
  <c r="H5" i="26"/>
  <c r="K5" i="26" s="1"/>
  <c r="H6" i="26"/>
  <c r="K6" i="26" s="1"/>
  <c r="H79" i="26"/>
  <c r="K79" i="26" s="1"/>
  <c r="H61" i="26"/>
  <c r="K61" i="26" s="1"/>
  <c r="H17" i="26"/>
  <c r="K17" i="26" s="1"/>
  <c r="H28" i="26"/>
  <c r="K28" i="26" s="1"/>
  <c r="H82" i="26"/>
  <c r="K82" i="26" s="1"/>
  <c r="H20" i="26"/>
  <c r="K20" i="26" s="1"/>
  <c r="H92" i="26"/>
  <c r="K92" i="26" s="1"/>
  <c r="H68" i="26"/>
  <c r="K68" i="26" s="1"/>
  <c r="H59" i="26"/>
  <c r="K59" i="26" s="1"/>
  <c r="H12" i="26"/>
  <c r="K12" i="26" s="1"/>
  <c r="H9" i="26"/>
  <c r="K9" i="26" s="1"/>
  <c r="H70" i="26"/>
  <c r="K70" i="26" s="1"/>
  <c r="H7" i="26"/>
  <c r="K7" i="26" s="1"/>
  <c r="H97" i="26"/>
  <c r="K97" i="26" s="1"/>
  <c r="H18" i="26"/>
  <c r="K18" i="26" s="1"/>
  <c r="G45" i="19"/>
  <c r="G44" i="19"/>
  <c r="O45" i="19"/>
  <c r="O44" i="19"/>
  <c r="N45" i="19"/>
  <c r="N44" i="19"/>
  <c r="J45" i="19"/>
  <c r="J44" i="19"/>
  <c r="AH12" i="17"/>
  <c r="AH9" i="17"/>
  <c r="AH7" i="17"/>
  <c r="AH6" i="17"/>
  <c r="AH4" i="17"/>
  <c r="P16" i="17"/>
  <c r="Q14" i="17"/>
  <c r="P46" i="19" s="1"/>
  <c r="U23" i="16"/>
  <c r="AH14" i="17"/>
  <c r="U22" i="16"/>
  <c r="AH13" i="17"/>
  <c r="U19" i="16"/>
  <c r="AH10" i="17"/>
  <c r="U17" i="16"/>
  <c r="AH8" i="17"/>
  <c r="U14" i="16"/>
  <c r="AH5" i="17"/>
  <c r="U24" i="16"/>
  <c r="U20" i="16"/>
  <c r="U21" i="16"/>
  <c r="U18" i="16"/>
  <c r="U16" i="16"/>
  <c r="U15" i="16"/>
  <c r="U13" i="16"/>
  <c r="AO14" i="17"/>
  <c r="G14" i="17"/>
  <c r="I14" i="17" s="1"/>
  <c r="T21" i="16"/>
  <c r="T22" i="16"/>
  <c r="T24" i="16"/>
  <c r="Q48" i="19" s="1"/>
  <c r="T20" i="16"/>
  <c r="Q47" i="19" s="1"/>
  <c r="T18" i="16"/>
  <c r="Q42" i="19" s="1"/>
  <c r="T15" i="16"/>
  <c r="Q39" i="19" s="1"/>
  <c r="T14" i="16"/>
  <c r="Q38" i="19" s="1"/>
  <c r="T13" i="16"/>
  <c r="Q37" i="19" s="1"/>
  <c r="J14" i="17"/>
  <c r="L14" i="17" s="1"/>
  <c r="D14" i="17"/>
  <c r="F14" i="17" s="1"/>
  <c r="T23" i="16"/>
  <c r="Q46" i="19" s="1"/>
  <c r="O14" i="17"/>
  <c r="T19" i="16"/>
  <c r="Q43" i="19" s="1"/>
  <c r="T17" i="16"/>
  <c r="Q41" i="19" s="1"/>
  <c r="T16" i="16"/>
  <c r="Q40" i="19" s="1"/>
  <c r="D5" i="16"/>
  <c r="D6" i="16"/>
  <c r="D7" i="16"/>
  <c r="D8" i="16"/>
  <c r="D9" i="16"/>
  <c r="D4" i="16"/>
  <c r="B25" i="3"/>
  <c r="D25" i="3"/>
  <c r="R25" i="3"/>
  <c r="J49" i="19" s="1"/>
  <c r="N25" i="3"/>
  <c r="L25" i="3"/>
  <c r="J25" i="3"/>
  <c r="H25" i="3"/>
  <c r="F25" i="3"/>
  <c r="B14" i="3"/>
  <c r="B15" i="3"/>
  <c r="B16" i="3"/>
  <c r="B17" i="3"/>
  <c r="B18" i="3"/>
  <c r="B19" i="3"/>
  <c r="B20" i="3"/>
  <c r="B21" i="3"/>
  <c r="B22" i="3"/>
  <c r="B23" i="3"/>
  <c r="B24" i="3"/>
  <c r="B13" i="3"/>
  <c r="B95" i="4"/>
  <c r="C95" i="4"/>
  <c r="E95" i="4"/>
  <c r="G95" i="4"/>
  <c r="I95" i="4"/>
  <c r="K95" i="4"/>
  <c r="N95" i="4"/>
  <c r="B87" i="4"/>
  <c r="C87" i="4"/>
  <c r="E87" i="4"/>
  <c r="G87" i="4"/>
  <c r="I87" i="4"/>
  <c r="K87" i="4"/>
  <c r="N87" i="4"/>
  <c r="B79" i="4"/>
  <c r="C79" i="4"/>
  <c r="E79" i="4"/>
  <c r="G79" i="4"/>
  <c r="I79" i="4"/>
  <c r="K79" i="4"/>
  <c r="N79" i="4"/>
  <c r="B71" i="4"/>
  <c r="C71" i="4"/>
  <c r="E71" i="4"/>
  <c r="G71" i="4"/>
  <c r="I71" i="4"/>
  <c r="K71" i="4"/>
  <c r="N71" i="4"/>
  <c r="B63" i="4"/>
  <c r="C63" i="4"/>
  <c r="E63" i="4"/>
  <c r="G63" i="4"/>
  <c r="I63" i="4"/>
  <c r="K63" i="4"/>
  <c r="N63" i="4"/>
  <c r="B55" i="4"/>
  <c r="C55" i="4"/>
  <c r="E55" i="4"/>
  <c r="G55" i="4"/>
  <c r="I55" i="4"/>
  <c r="K55" i="4"/>
  <c r="N55" i="4"/>
  <c r="B47" i="4"/>
  <c r="C47" i="4"/>
  <c r="E47" i="4"/>
  <c r="G47" i="4"/>
  <c r="I47" i="4"/>
  <c r="K47" i="4"/>
  <c r="N47" i="4"/>
  <c r="B39" i="4"/>
  <c r="C39" i="4"/>
  <c r="E39" i="4"/>
  <c r="G39" i="4"/>
  <c r="I39" i="4"/>
  <c r="K39" i="4"/>
  <c r="N39" i="4"/>
  <c r="B31" i="4"/>
  <c r="C31" i="4"/>
  <c r="E31" i="4"/>
  <c r="G31" i="4"/>
  <c r="I31" i="4"/>
  <c r="K31" i="4"/>
  <c r="N31" i="4"/>
  <c r="B23" i="4"/>
  <c r="C23" i="4"/>
  <c r="E23" i="4"/>
  <c r="G23" i="4"/>
  <c r="I23" i="4"/>
  <c r="K23" i="4"/>
  <c r="N23" i="4"/>
  <c r="B15" i="4"/>
  <c r="C15" i="4"/>
  <c r="E15" i="4"/>
  <c r="G15" i="4"/>
  <c r="I15" i="4"/>
  <c r="K15" i="4"/>
  <c r="N15" i="4"/>
  <c r="B7" i="4"/>
  <c r="C7" i="4"/>
  <c r="E7" i="4"/>
  <c r="G7" i="4"/>
  <c r="I7" i="4"/>
  <c r="K7" i="4"/>
  <c r="N7" i="4"/>
  <c r="N88" i="4"/>
  <c r="K88" i="4"/>
  <c r="I88" i="4"/>
  <c r="G88" i="4"/>
  <c r="E88" i="4"/>
  <c r="C88" i="4"/>
  <c r="B88" i="4"/>
  <c r="N86" i="4"/>
  <c r="K86" i="4"/>
  <c r="I86" i="4"/>
  <c r="G86" i="4"/>
  <c r="E86" i="4"/>
  <c r="C86" i="4"/>
  <c r="B86" i="4"/>
  <c r="N85" i="4"/>
  <c r="N84" i="4"/>
  <c r="K84" i="4"/>
  <c r="I84" i="4"/>
  <c r="G84" i="4"/>
  <c r="E84" i="4"/>
  <c r="C84" i="4"/>
  <c r="B84" i="4"/>
  <c r="N83" i="4"/>
  <c r="K83" i="4"/>
  <c r="I83" i="4"/>
  <c r="G83" i="4"/>
  <c r="E83" i="4"/>
  <c r="C83" i="4"/>
  <c r="B83" i="4"/>
  <c r="N72" i="4"/>
  <c r="K72" i="4"/>
  <c r="I72" i="4"/>
  <c r="G72" i="4"/>
  <c r="E72" i="4"/>
  <c r="C72" i="4"/>
  <c r="B72" i="4"/>
  <c r="N70" i="4"/>
  <c r="K70" i="4"/>
  <c r="I70" i="4"/>
  <c r="G70" i="4"/>
  <c r="E70" i="4"/>
  <c r="C70" i="4"/>
  <c r="B70" i="4"/>
  <c r="N69" i="4"/>
  <c r="N68" i="4"/>
  <c r="K68" i="4"/>
  <c r="I68" i="4"/>
  <c r="G68" i="4"/>
  <c r="E68" i="4"/>
  <c r="C68" i="4"/>
  <c r="B68" i="4"/>
  <c r="N67" i="4"/>
  <c r="K67" i="4"/>
  <c r="I67" i="4"/>
  <c r="G67" i="4"/>
  <c r="E67" i="4"/>
  <c r="C67" i="4"/>
  <c r="B67" i="4"/>
  <c r="AL12" i="17"/>
  <c r="AK12" i="17" s="1"/>
  <c r="AJ12" i="17"/>
  <c r="W12" i="17"/>
  <c r="V12" i="17"/>
  <c r="U12" i="17"/>
  <c r="T12" i="17"/>
  <c r="S12" i="17"/>
  <c r="R12" i="17"/>
  <c r="Q12" i="17"/>
  <c r="M12" i="17"/>
  <c r="K12" i="17"/>
  <c r="J12" i="17"/>
  <c r="H12" i="17"/>
  <c r="E12" i="17"/>
  <c r="C12" i="17"/>
  <c r="AD31" i="18"/>
  <c r="AD30" i="18"/>
  <c r="AD29" i="18"/>
  <c r="AD28" i="18"/>
  <c r="AD27" i="18"/>
  <c r="AD26" i="18"/>
  <c r="AD25" i="18"/>
  <c r="AD24" i="18"/>
  <c r="AD23" i="18"/>
  <c r="AD22" i="18"/>
  <c r="AD21" i="18"/>
  <c r="AD20" i="18"/>
  <c r="AD19" i="18"/>
  <c r="AD18" i="18"/>
  <c r="AD17" i="18"/>
  <c r="AD16" i="18"/>
  <c r="AD15" i="18"/>
  <c r="AD14" i="18"/>
  <c r="AD9" i="18"/>
  <c r="AD8" i="18"/>
  <c r="R31" i="16"/>
  <c r="R30" i="16"/>
  <c r="P31" i="16"/>
  <c r="P30" i="16"/>
  <c r="N31" i="16"/>
  <c r="N30" i="16"/>
  <c r="L31" i="16"/>
  <c r="L30" i="16"/>
  <c r="J31" i="16"/>
  <c r="J30" i="16"/>
  <c r="H31" i="16"/>
  <c r="H30" i="16"/>
  <c r="F31" i="16"/>
  <c r="F30" i="16"/>
  <c r="D31" i="16"/>
  <c r="D30" i="16"/>
  <c r="B31" i="16"/>
  <c r="B30" i="16"/>
  <c r="N2" i="15"/>
  <c r="N96" i="4"/>
  <c r="K96" i="4"/>
  <c r="I96" i="4"/>
  <c r="G96" i="4"/>
  <c r="E96" i="4"/>
  <c r="C96" i="4"/>
  <c r="N94" i="4"/>
  <c r="K94" i="4"/>
  <c r="I94" i="4"/>
  <c r="G94" i="4"/>
  <c r="E94" i="4"/>
  <c r="C94" i="4"/>
  <c r="N93" i="4"/>
  <c r="N92" i="4"/>
  <c r="K92" i="4"/>
  <c r="I92" i="4"/>
  <c r="G92" i="4"/>
  <c r="E92" i="4"/>
  <c r="C92" i="4"/>
  <c r="N91" i="4"/>
  <c r="K91" i="4"/>
  <c r="I91" i="4"/>
  <c r="G91" i="4"/>
  <c r="E91" i="4"/>
  <c r="C91" i="4"/>
  <c r="N80" i="4"/>
  <c r="K80" i="4"/>
  <c r="I80" i="4"/>
  <c r="G80" i="4"/>
  <c r="E80" i="4"/>
  <c r="C80" i="4"/>
  <c r="N78" i="4"/>
  <c r="K78" i="4"/>
  <c r="I78" i="4"/>
  <c r="G78" i="4"/>
  <c r="E78" i="4"/>
  <c r="C78" i="4"/>
  <c r="N77" i="4"/>
  <c r="N76" i="4"/>
  <c r="K76" i="4"/>
  <c r="I76" i="4"/>
  <c r="G76" i="4"/>
  <c r="E76" i="4"/>
  <c r="C76" i="4"/>
  <c r="N75" i="4"/>
  <c r="K75" i="4"/>
  <c r="I75" i="4"/>
  <c r="G75" i="4"/>
  <c r="E75" i="4"/>
  <c r="C75" i="4"/>
  <c r="N64" i="4"/>
  <c r="K64" i="4"/>
  <c r="I64" i="4"/>
  <c r="G64" i="4"/>
  <c r="E64" i="4"/>
  <c r="C64" i="4"/>
  <c r="N62" i="4"/>
  <c r="K62" i="4"/>
  <c r="I62" i="4"/>
  <c r="G62" i="4"/>
  <c r="E62" i="4"/>
  <c r="C62" i="4"/>
  <c r="N61" i="4"/>
  <c r="N60" i="4"/>
  <c r="K60" i="4"/>
  <c r="I60" i="4"/>
  <c r="G60" i="4"/>
  <c r="E60" i="4"/>
  <c r="C60" i="4"/>
  <c r="N59" i="4"/>
  <c r="K59" i="4"/>
  <c r="I59" i="4"/>
  <c r="G59" i="4"/>
  <c r="E59" i="4"/>
  <c r="C59" i="4"/>
  <c r="N56" i="4"/>
  <c r="K56" i="4"/>
  <c r="I56" i="4"/>
  <c r="G56" i="4"/>
  <c r="E56" i="4"/>
  <c r="C56" i="4"/>
  <c r="N54" i="4"/>
  <c r="K54" i="4"/>
  <c r="I54" i="4"/>
  <c r="G54" i="4"/>
  <c r="E54" i="4"/>
  <c r="C54" i="4"/>
  <c r="N53" i="4"/>
  <c r="N52" i="4"/>
  <c r="K52" i="4"/>
  <c r="I52" i="4"/>
  <c r="G52" i="4"/>
  <c r="E52" i="4"/>
  <c r="C52" i="4"/>
  <c r="N51" i="4"/>
  <c r="K51" i="4"/>
  <c r="I51" i="4"/>
  <c r="G51" i="4"/>
  <c r="E51" i="4"/>
  <c r="C51" i="4"/>
  <c r="N48" i="4"/>
  <c r="K48" i="4"/>
  <c r="I48" i="4"/>
  <c r="G48" i="4"/>
  <c r="E48" i="4"/>
  <c r="C48" i="4"/>
  <c r="N46" i="4"/>
  <c r="K46" i="4"/>
  <c r="I46" i="4"/>
  <c r="G46" i="4"/>
  <c r="E46" i="4"/>
  <c r="C46" i="4"/>
  <c r="N45" i="4"/>
  <c r="N44" i="4"/>
  <c r="K44" i="4"/>
  <c r="I44" i="4"/>
  <c r="G44" i="4"/>
  <c r="E44" i="4"/>
  <c r="C44" i="4"/>
  <c r="N43" i="4"/>
  <c r="K43" i="4"/>
  <c r="I43" i="4"/>
  <c r="G43" i="4"/>
  <c r="E43" i="4"/>
  <c r="C43" i="4"/>
  <c r="N40" i="4"/>
  <c r="K40" i="4"/>
  <c r="I40" i="4"/>
  <c r="G40" i="4"/>
  <c r="E40" i="4"/>
  <c r="C40" i="4"/>
  <c r="N38" i="4"/>
  <c r="K38" i="4"/>
  <c r="I38" i="4"/>
  <c r="G38" i="4"/>
  <c r="E38" i="4"/>
  <c r="C38" i="4"/>
  <c r="N37" i="4"/>
  <c r="N36" i="4"/>
  <c r="K36" i="4"/>
  <c r="I36" i="4"/>
  <c r="G36" i="4"/>
  <c r="E36" i="4"/>
  <c r="C36" i="4"/>
  <c r="N35" i="4"/>
  <c r="K35" i="4"/>
  <c r="I35" i="4"/>
  <c r="G35" i="4"/>
  <c r="E35" i="4"/>
  <c r="C35" i="4"/>
  <c r="N32" i="4"/>
  <c r="K32" i="4"/>
  <c r="I32" i="4"/>
  <c r="G32" i="4"/>
  <c r="E32" i="4"/>
  <c r="C32" i="4"/>
  <c r="N30" i="4"/>
  <c r="K30" i="4"/>
  <c r="I30" i="4"/>
  <c r="G30" i="4"/>
  <c r="E30" i="4"/>
  <c r="C30" i="4"/>
  <c r="N29" i="4"/>
  <c r="N28" i="4"/>
  <c r="K28" i="4"/>
  <c r="I28" i="4"/>
  <c r="G28" i="4"/>
  <c r="E28" i="4"/>
  <c r="C28" i="4"/>
  <c r="N27" i="4"/>
  <c r="K27" i="4"/>
  <c r="I27" i="4"/>
  <c r="G27" i="4"/>
  <c r="E27" i="4"/>
  <c r="C27" i="4"/>
  <c r="N24" i="4"/>
  <c r="K24" i="4"/>
  <c r="I24" i="4"/>
  <c r="G24" i="4"/>
  <c r="E24" i="4"/>
  <c r="C24" i="4"/>
  <c r="N22" i="4"/>
  <c r="K22" i="4"/>
  <c r="I22" i="4"/>
  <c r="G22" i="4"/>
  <c r="E22" i="4"/>
  <c r="C22" i="4"/>
  <c r="N21" i="4"/>
  <c r="N20" i="4"/>
  <c r="K20" i="4"/>
  <c r="I20" i="4"/>
  <c r="G20" i="4"/>
  <c r="E20" i="4"/>
  <c r="C20" i="4"/>
  <c r="N19" i="4"/>
  <c r="K19" i="4"/>
  <c r="I19" i="4"/>
  <c r="G19" i="4"/>
  <c r="E19" i="4"/>
  <c r="C19" i="4"/>
  <c r="N16" i="4"/>
  <c r="K16" i="4"/>
  <c r="I16" i="4"/>
  <c r="G16" i="4"/>
  <c r="E16" i="4"/>
  <c r="C16" i="4"/>
  <c r="N14" i="4"/>
  <c r="K14" i="4"/>
  <c r="I14" i="4"/>
  <c r="G14" i="4"/>
  <c r="E14" i="4"/>
  <c r="C14" i="4"/>
  <c r="N13" i="4"/>
  <c r="N12" i="4"/>
  <c r="K12" i="4"/>
  <c r="I12" i="4"/>
  <c r="G12" i="4"/>
  <c r="E12" i="4"/>
  <c r="C12" i="4"/>
  <c r="N11" i="4"/>
  <c r="K11" i="4"/>
  <c r="I11" i="4"/>
  <c r="G11" i="4"/>
  <c r="E11" i="4"/>
  <c r="C11" i="4"/>
  <c r="N8" i="4"/>
  <c r="K8" i="4"/>
  <c r="I8" i="4"/>
  <c r="G8" i="4"/>
  <c r="E8" i="4"/>
  <c r="C8" i="4"/>
  <c r="N6" i="4"/>
  <c r="K6" i="4"/>
  <c r="I6" i="4"/>
  <c r="G6" i="4"/>
  <c r="E6" i="4"/>
  <c r="C6" i="4"/>
  <c r="N5" i="4"/>
  <c r="N4" i="4"/>
  <c r="N3" i="4"/>
  <c r="B96" i="4"/>
  <c r="B94" i="4"/>
  <c r="B92" i="4"/>
  <c r="B91" i="4"/>
  <c r="B80" i="4"/>
  <c r="B78" i="4"/>
  <c r="B76" i="4"/>
  <c r="B75" i="4"/>
  <c r="B64" i="4"/>
  <c r="B62" i="4"/>
  <c r="B60" i="4"/>
  <c r="B59" i="4"/>
  <c r="B56" i="4"/>
  <c r="B54" i="4"/>
  <c r="B52" i="4"/>
  <c r="B51" i="4"/>
  <c r="B48" i="4"/>
  <c r="B46" i="4"/>
  <c r="B44" i="4"/>
  <c r="B43" i="4"/>
  <c r="B40" i="4"/>
  <c r="B38" i="4"/>
  <c r="B36" i="4"/>
  <c r="B35" i="4"/>
  <c r="B32" i="4"/>
  <c r="B30" i="4"/>
  <c r="B28" i="4"/>
  <c r="B27" i="4"/>
  <c r="B24" i="4"/>
  <c r="B22" i="4"/>
  <c r="B20" i="4"/>
  <c r="B19" i="4"/>
  <c r="B16" i="4"/>
  <c r="B14" i="4"/>
  <c r="B12" i="4"/>
  <c r="B11" i="4"/>
  <c r="B8" i="4"/>
  <c r="B6" i="4"/>
  <c r="B4" i="4"/>
  <c r="B3" i="4"/>
  <c r="R25" i="16"/>
  <c r="N49" i="19" s="1"/>
  <c r="P25" i="16"/>
  <c r="N25" i="16"/>
  <c r="L25" i="16"/>
  <c r="J25" i="16"/>
  <c r="H25" i="16"/>
  <c r="F25" i="16"/>
  <c r="D25" i="16"/>
  <c r="K49" i="19" s="1"/>
  <c r="B25" i="16"/>
  <c r="R31" i="3"/>
  <c r="R30" i="3"/>
  <c r="P31" i="3"/>
  <c r="P30" i="3"/>
  <c r="N31" i="3"/>
  <c r="N30" i="3"/>
  <c r="L31" i="3"/>
  <c r="L30" i="3"/>
  <c r="J31" i="3"/>
  <c r="J30" i="3"/>
  <c r="H31" i="3"/>
  <c r="H30" i="3"/>
  <c r="F31" i="3"/>
  <c r="F30" i="3"/>
  <c r="D31" i="3"/>
  <c r="D30" i="3"/>
  <c r="B31" i="3"/>
  <c r="B30" i="3"/>
  <c r="AL15" i="17"/>
  <c r="AK15" i="17" s="1"/>
  <c r="AJ15" i="17"/>
  <c r="V15" i="17"/>
  <c r="U15" i="17"/>
  <c r="T15" i="17"/>
  <c r="S15" i="17"/>
  <c r="R15" i="17"/>
  <c r="Q15" i="17"/>
  <c r="P48" i="19" s="1"/>
  <c r="M15" i="17"/>
  <c r="K15" i="17"/>
  <c r="H15" i="17"/>
  <c r="G15" i="17"/>
  <c r="E15" i="17"/>
  <c r="C15" i="17"/>
  <c r="AD31" i="14"/>
  <c r="AD30" i="14"/>
  <c r="AD29" i="14"/>
  <c r="AD28" i="14"/>
  <c r="AD27" i="14"/>
  <c r="AD26" i="14"/>
  <c r="AD25" i="14"/>
  <c r="AD24" i="14"/>
  <c r="AD23" i="14"/>
  <c r="AD22" i="14"/>
  <c r="AD21" i="14"/>
  <c r="AD20" i="14"/>
  <c r="AD19" i="14"/>
  <c r="AD18" i="14"/>
  <c r="AD17" i="14"/>
  <c r="AD16" i="14"/>
  <c r="AD15" i="14"/>
  <c r="AD14" i="14"/>
  <c r="AD9" i="14"/>
  <c r="AD8" i="14"/>
  <c r="AL13" i="17"/>
  <c r="AK13" i="17" s="1"/>
  <c r="AJ13" i="17"/>
  <c r="V13" i="17"/>
  <c r="U13" i="17"/>
  <c r="T13" i="17"/>
  <c r="S13" i="17"/>
  <c r="R13" i="17"/>
  <c r="Q13" i="17"/>
  <c r="M13" i="17"/>
  <c r="K13" i="17"/>
  <c r="J13" i="17"/>
  <c r="G13" i="17"/>
  <c r="E13" i="17"/>
  <c r="C13" i="17"/>
  <c r="AL11" i="17"/>
  <c r="AK11" i="17" s="1"/>
  <c r="AJ11" i="17"/>
  <c r="V11" i="17"/>
  <c r="U11" i="17"/>
  <c r="T11" i="17"/>
  <c r="S11" i="17"/>
  <c r="R11" i="17"/>
  <c r="M11" i="17"/>
  <c r="K11" i="17"/>
  <c r="H11" i="17"/>
  <c r="G11" i="17"/>
  <c r="E11" i="17"/>
  <c r="D11" i="17"/>
  <c r="C11" i="17"/>
  <c r="AD31" i="11"/>
  <c r="AD30" i="11"/>
  <c r="AD29" i="11"/>
  <c r="AD28" i="11"/>
  <c r="AD27" i="11"/>
  <c r="AD26" i="11"/>
  <c r="AD25" i="11"/>
  <c r="AD24" i="11"/>
  <c r="AD23" i="11"/>
  <c r="AD22" i="11"/>
  <c r="AD21" i="11"/>
  <c r="AD20" i="11"/>
  <c r="AD19" i="11"/>
  <c r="AD18" i="11"/>
  <c r="AD17" i="11"/>
  <c r="AD16" i="11"/>
  <c r="AD15" i="11"/>
  <c r="AD14" i="11"/>
  <c r="AD9" i="11"/>
  <c r="AD8" i="11"/>
  <c r="AL10" i="17"/>
  <c r="AK10" i="17" s="1"/>
  <c r="AJ10" i="17"/>
  <c r="W10" i="17"/>
  <c r="V10" i="17"/>
  <c r="U10" i="17"/>
  <c r="T10" i="17"/>
  <c r="S10" i="17"/>
  <c r="R10" i="17"/>
  <c r="M10" i="17"/>
  <c r="K10" i="17"/>
  <c r="H10" i="17"/>
  <c r="E10" i="17"/>
  <c r="C10" i="17"/>
  <c r="AD31" i="13"/>
  <c r="AD30" i="13"/>
  <c r="AD29" i="13"/>
  <c r="AD28" i="13"/>
  <c r="AD27" i="13"/>
  <c r="AD26" i="13"/>
  <c r="AD25" i="13"/>
  <c r="AD24" i="13"/>
  <c r="AD23" i="13"/>
  <c r="AD22" i="13"/>
  <c r="AD21" i="13"/>
  <c r="AD20" i="13"/>
  <c r="AD19" i="13"/>
  <c r="AD18" i="13"/>
  <c r="AD17" i="13"/>
  <c r="AD16" i="13"/>
  <c r="AD15" i="13"/>
  <c r="AD14" i="13"/>
  <c r="AD9" i="13"/>
  <c r="AD8" i="13"/>
  <c r="AL9" i="17"/>
  <c r="AK9" i="17" s="1"/>
  <c r="AJ9" i="17"/>
  <c r="W9" i="17"/>
  <c r="V9" i="17"/>
  <c r="U9" i="17"/>
  <c r="T9" i="17"/>
  <c r="S9" i="17"/>
  <c r="R9" i="17"/>
  <c r="M9" i="17"/>
  <c r="K9" i="17"/>
  <c r="G9" i="17"/>
  <c r="E9" i="17"/>
  <c r="C9" i="17"/>
  <c r="AD31" i="10"/>
  <c r="AD30" i="10"/>
  <c r="AD29" i="10"/>
  <c r="AD28" i="10"/>
  <c r="AD27" i="10"/>
  <c r="AD26" i="10"/>
  <c r="AD25" i="10"/>
  <c r="AD24" i="10"/>
  <c r="AD23" i="10"/>
  <c r="AD22" i="10"/>
  <c r="AD21" i="10"/>
  <c r="AD20" i="10"/>
  <c r="AD19" i="10"/>
  <c r="AD18" i="10"/>
  <c r="AD17" i="10"/>
  <c r="AD16" i="10"/>
  <c r="AD15" i="10"/>
  <c r="AD14" i="10"/>
  <c r="AD9" i="10"/>
  <c r="AD8" i="10"/>
  <c r="AL8" i="17"/>
  <c r="AK8" i="17" s="1"/>
  <c r="AJ8" i="17"/>
  <c r="W8" i="17"/>
  <c r="V8" i="17"/>
  <c r="U8" i="17"/>
  <c r="T8" i="17"/>
  <c r="S8" i="17"/>
  <c r="R8" i="17"/>
  <c r="M8" i="17"/>
  <c r="K8" i="17"/>
  <c r="H8" i="17"/>
  <c r="G8" i="17"/>
  <c r="E8" i="17"/>
  <c r="C8" i="17"/>
  <c r="AD31" i="9"/>
  <c r="AD30" i="9"/>
  <c r="AD29" i="9"/>
  <c r="AD28" i="9"/>
  <c r="AD27" i="9"/>
  <c r="AD26" i="9"/>
  <c r="AD25" i="9"/>
  <c r="AD24" i="9"/>
  <c r="AD23" i="9"/>
  <c r="AD22" i="9"/>
  <c r="AD21" i="9"/>
  <c r="AD20" i="9"/>
  <c r="AD19" i="9"/>
  <c r="AD18" i="9"/>
  <c r="AD17" i="9"/>
  <c r="AD16" i="9"/>
  <c r="AD15" i="9"/>
  <c r="AD14" i="9"/>
  <c r="AD9" i="9"/>
  <c r="AD8" i="9"/>
  <c r="AL7" i="17"/>
  <c r="AK7" i="17" s="1"/>
  <c r="AJ7" i="17"/>
  <c r="W7" i="17"/>
  <c r="V7" i="17"/>
  <c r="U7" i="17"/>
  <c r="T7" i="17"/>
  <c r="S7" i="17"/>
  <c r="R7" i="17"/>
  <c r="M7" i="17"/>
  <c r="K7" i="17"/>
  <c r="J7" i="17"/>
  <c r="H7" i="17"/>
  <c r="E7" i="17"/>
  <c r="C7" i="17"/>
  <c r="AD31" i="8"/>
  <c r="AD30" i="8"/>
  <c r="AD29" i="8"/>
  <c r="AD28" i="8"/>
  <c r="AD27" i="8"/>
  <c r="AD26" i="8"/>
  <c r="AD25" i="8"/>
  <c r="AD24" i="8"/>
  <c r="AD23" i="8"/>
  <c r="AD22" i="8"/>
  <c r="AD21" i="8"/>
  <c r="AD20" i="8"/>
  <c r="AD19" i="8"/>
  <c r="AD18" i="8"/>
  <c r="AD17" i="8"/>
  <c r="AD16" i="8"/>
  <c r="AD15" i="8"/>
  <c r="AD14" i="8"/>
  <c r="AD9" i="8"/>
  <c r="AD8" i="8"/>
  <c r="AL6" i="17"/>
  <c r="AK6" i="17" s="1"/>
  <c r="AJ6" i="17"/>
  <c r="W6" i="17"/>
  <c r="V6" i="17"/>
  <c r="U6" i="17"/>
  <c r="T6" i="17"/>
  <c r="S6" i="17"/>
  <c r="R6" i="17"/>
  <c r="M6" i="17"/>
  <c r="K6" i="17"/>
  <c r="H6" i="17"/>
  <c r="G6" i="17"/>
  <c r="E6" i="17"/>
  <c r="D6" i="17"/>
  <c r="C6" i="17"/>
  <c r="AD31" i="7"/>
  <c r="AD30" i="7"/>
  <c r="AD29" i="7"/>
  <c r="AD28" i="7"/>
  <c r="AD27" i="7"/>
  <c r="AD26" i="7"/>
  <c r="AD25" i="7"/>
  <c r="AD22" i="7"/>
  <c r="AD21" i="7"/>
  <c r="AD20" i="7"/>
  <c r="AD19" i="7"/>
  <c r="AD18" i="7"/>
  <c r="AD17" i="7"/>
  <c r="AD16" i="7"/>
  <c r="AD15" i="7"/>
  <c r="AD14" i="7"/>
  <c r="AD9" i="7"/>
  <c r="AD8" i="7"/>
  <c r="AL5" i="17"/>
  <c r="AK5" i="17" s="1"/>
  <c r="AJ5" i="17"/>
  <c r="W5" i="17"/>
  <c r="V5" i="17"/>
  <c r="U5" i="17"/>
  <c r="T5" i="17"/>
  <c r="S5" i="17"/>
  <c r="R5" i="17"/>
  <c r="M5" i="17"/>
  <c r="K5" i="17"/>
  <c r="H5" i="17"/>
  <c r="G5" i="17"/>
  <c r="E5" i="17"/>
  <c r="C5" i="17"/>
  <c r="AD31" i="6"/>
  <c r="AD30" i="6"/>
  <c r="AD29" i="6"/>
  <c r="AD28" i="6"/>
  <c r="AD27" i="6"/>
  <c r="AD26" i="6"/>
  <c r="AD25" i="6"/>
  <c r="AD24" i="6"/>
  <c r="AD23" i="6"/>
  <c r="AD22" i="6"/>
  <c r="AD21" i="6"/>
  <c r="AD20" i="6"/>
  <c r="AD19" i="6"/>
  <c r="AD18" i="6"/>
  <c r="AD17" i="6"/>
  <c r="AD16" i="6"/>
  <c r="AD15" i="6"/>
  <c r="AD14" i="6"/>
  <c r="AD9" i="6"/>
  <c r="AD8" i="6"/>
  <c r="AL4" i="17"/>
  <c r="AK4" i="17" s="1"/>
  <c r="AD31" i="5"/>
  <c r="AD15" i="5"/>
  <c r="AD16" i="5"/>
  <c r="AD17" i="5"/>
  <c r="AD18" i="5"/>
  <c r="AD19" i="5"/>
  <c r="AD20" i="5"/>
  <c r="AD21" i="5"/>
  <c r="AD22" i="5"/>
  <c r="AD23" i="5"/>
  <c r="AD24" i="5"/>
  <c r="AD25" i="5"/>
  <c r="AD26" i="5"/>
  <c r="AD27" i="5"/>
  <c r="AD28" i="5"/>
  <c r="AD29" i="5"/>
  <c r="AD30" i="5"/>
  <c r="C4" i="17"/>
  <c r="R4" i="17"/>
  <c r="S4" i="17"/>
  <c r="T4" i="17"/>
  <c r="U4" i="17"/>
  <c r="V4" i="17"/>
  <c r="W4" i="17"/>
  <c r="AJ4" i="17"/>
  <c r="M4" i="17"/>
  <c r="AD40" i="8" l="1"/>
  <c r="AD40" i="11"/>
  <c r="AD40" i="14"/>
  <c r="AD40" i="18"/>
  <c r="AD40" i="7"/>
  <c r="AD40" i="5"/>
  <c r="AD40" i="9"/>
  <c r="AD40" i="10"/>
  <c r="AD40" i="6"/>
  <c r="AD40" i="13"/>
  <c r="F11" i="17"/>
  <c r="I15" i="17"/>
  <c r="AM16" i="17"/>
  <c r="I8" i="17"/>
  <c r="L7" i="17"/>
  <c r="AE16" i="17"/>
  <c r="R48" i="19"/>
  <c r="AB16" i="17"/>
  <c r="AA16" i="17"/>
  <c r="R41" i="19"/>
  <c r="R40" i="19"/>
  <c r="R45" i="19"/>
  <c r="R42" i="19"/>
  <c r="R37" i="19"/>
  <c r="R49" i="19"/>
  <c r="R39" i="19"/>
  <c r="AH16" i="17"/>
  <c r="R46" i="19"/>
  <c r="R43" i="19"/>
  <c r="U25" i="16"/>
  <c r="R38" i="19"/>
  <c r="R44" i="19"/>
  <c r="R47" i="19"/>
  <c r="I6" i="17"/>
  <c r="F6" i="17"/>
  <c r="I11" i="17"/>
  <c r="I5" i="17"/>
  <c r="L12" i="17"/>
  <c r="L13" i="17"/>
  <c r="P45" i="19"/>
  <c r="P44" i="19"/>
  <c r="Q45" i="19"/>
  <c r="Q44" i="19"/>
  <c r="N10" i="17"/>
  <c r="O10" i="17" s="1"/>
  <c r="Q10" i="17"/>
  <c r="P43" i="19" s="1"/>
  <c r="J15" i="17"/>
  <c r="L15" i="17" s="1"/>
  <c r="N11" i="17"/>
  <c r="O11" i="17" s="1"/>
  <c r="Q11" i="17"/>
  <c r="P47" i="19" s="1"/>
  <c r="AE7" i="17"/>
  <c r="AE5" i="17"/>
  <c r="AE9" i="17"/>
  <c r="AE8" i="17"/>
  <c r="AE12" i="17"/>
  <c r="AE15" i="17"/>
  <c r="AE6" i="17"/>
  <c r="AE13" i="17"/>
  <c r="AE14" i="17"/>
  <c r="AE4" i="17"/>
  <c r="AE11" i="17"/>
  <c r="AE10" i="17"/>
  <c r="Y10" i="17" s="1"/>
  <c r="AO10" i="17"/>
  <c r="V16" i="17"/>
  <c r="O29" i="19"/>
  <c r="AL16" i="17"/>
  <c r="AK16" i="17" s="1"/>
  <c r="S16" i="17"/>
  <c r="AJ16" i="17"/>
  <c r="T16" i="17"/>
  <c r="R16" i="17"/>
  <c r="U16" i="17"/>
  <c r="AO6" i="17"/>
  <c r="AO7" i="17"/>
  <c r="AO5" i="17"/>
  <c r="AO12" i="17"/>
  <c r="M16" i="17"/>
  <c r="AI14" i="17"/>
  <c r="AO9" i="17"/>
  <c r="AO8" i="17"/>
  <c r="N9" i="17"/>
  <c r="O9" i="17" s="1"/>
  <c r="Q9" i="17"/>
  <c r="P42" i="19" s="1"/>
  <c r="N8" i="17"/>
  <c r="O8" i="17" s="1"/>
  <c r="Q8" i="17"/>
  <c r="P41" i="19" s="1"/>
  <c r="N7" i="17"/>
  <c r="O7" i="17" s="1"/>
  <c r="Q7" i="17"/>
  <c r="P40" i="19" s="1"/>
  <c r="N6" i="17"/>
  <c r="O6" i="17" s="1"/>
  <c r="Q6" i="17"/>
  <c r="P39" i="19" s="1"/>
  <c r="N5" i="17"/>
  <c r="O5" i="17" s="1"/>
  <c r="Q5" i="17"/>
  <c r="P38" i="19" s="1"/>
  <c r="N15" i="17"/>
  <c r="O15" i="17" s="1"/>
  <c r="W15" i="17"/>
  <c r="D15" i="17"/>
  <c r="F15" i="17" s="1"/>
  <c r="H13" i="17"/>
  <c r="I13" i="17" s="1"/>
  <c r="W13" i="17"/>
  <c r="N13" i="17"/>
  <c r="O13" i="17" s="1"/>
  <c r="N12" i="17"/>
  <c r="O12" i="17" s="1"/>
  <c r="N4" i="17"/>
  <c r="O4" i="17" s="1"/>
  <c r="Q4" i="17"/>
  <c r="P37" i="19" s="1"/>
  <c r="J11" i="17"/>
  <c r="L11" i="17" s="1"/>
  <c r="G10" i="17"/>
  <c r="I10" i="17" s="1"/>
  <c r="H9" i="17"/>
  <c r="I9" i="17" s="1"/>
  <c r="D7" i="17"/>
  <c r="J6" i="17"/>
  <c r="AN16" i="17"/>
  <c r="D13" i="17"/>
  <c r="F13" i="17" s="1"/>
  <c r="W11" i="17"/>
  <c r="J10" i="17"/>
  <c r="L10" i="17" s="1"/>
  <c r="D10" i="17"/>
  <c r="F10" i="17" s="1"/>
  <c r="J9" i="17"/>
  <c r="L9" i="17" s="1"/>
  <c r="D9" i="17"/>
  <c r="J8" i="17"/>
  <c r="L8" i="17" s="1"/>
  <c r="D8" i="17"/>
  <c r="G7" i="17"/>
  <c r="I7" i="17" s="1"/>
  <c r="J5" i="17"/>
  <c r="L5" i="17" s="1"/>
  <c r="D5" i="17"/>
  <c r="F5" i="17" s="1"/>
  <c r="B49" i="19"/>
  <c r="O7" i="4"/>
  <c r="O71" i="4"/>
  <c r="O87" i="4"/>
  <c r="O31" i="4"/>
  <c r="O95" i="4"/>
  <c r="O47" i="4"/>
  <c r="O79" i="4"/>
  <c r="O55" i="4"/>
  <c r="O63" i="4"/>
  <c r="O39" i="4"/>
  <c r="O15" i="4"/>
  <c r="O23" i="4"/>
  <c r="O92" i="4"/>
  <c r="O83" i="4"/>
  <c r="O77" i="4"/>
  <c r="O85" i="4"/>
  <c r="O84" i="4"/>
  <c r="O86" i="4"/>
  <c r="O88" i="4"/>
  <c r="O69" i="4"/>
  <c r="O70" i="4"/>
  <c r="O68" i="4"/>
  <c r="O67" i="4"/>
  <c r="O72" i="4"/>
  <c r="G12" i="17"/>
  <c r="I12" i="17" s="1"/>
  <c r="D12" i="17"/>
  <c r="F12" i="17" s="1"/>
  <c r="O29" i="4"/>
  <c r="O61" i="4"/>
  <c r="O53" i="4"/>
  <c r="O11" i="4"/>
  <c r="O13" i="4"/>
  <c r="O27" i="4"/>
  <c r="O35" i="4"/>
  <c r="O12" i="4"/>
  <c r="O45" i="4"/>
  <c r="O51" i="4"/>
  <c r="O91" i="4"/>
  <c r="O93" i="4"/>
  <c r="O37" i="4"/>
  <c r="O43" i="4"/>
  <c r="O19" i="4"/>
  <c r="O20" i="4"/>
  <c r="O22" i="4"/>
  <c r="O24" i="4"/>
  <c r="O28" i="4"/>
  <c r="O32" i="4"/>
  <c r="O36" i="4"/>
  <c r="O46" i="4"/>
  <c r="O48" i="4"/>
  <c r="O52" i="4"/>
  <c r="O54" i="4"/>
  <c r="O64" i="4"/>
  <c r="O56" i="4"/>
  <c r="O60" i="4"/>
  <c r="O5" i="4"/>
  <c r="O21" i="4"/>
  <c r="O78" i="4"/>
  <c r="O80" i="4"/>
  <c r="O62" i="4"/>
  <c r="O76" i="4"/>
  <c r="O6" i="4"/>
  <c r="O30" i="4"/>
  <c r="O38" i="4"/>
  <c r="O40" i="4"/>
  <c r="O59" i="4"/>
  <c r="O14" i="4"/>
  <c r="O16" i="4"/>
  <c r="O44" i="4"/>
  <c r="O75" i="4"/>
  <c r="O94" i="4"/>
  <c r="O96" i="4"/>
  <c r="O8" i="4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I23" i="3" s="1"/>
  <c r="F46" i="19" s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30" i="1"/>
  <c r="N131" i="1"/>
  <c r="N132" i="1"/>
  <c r="N133" i="1"/>
  <c r="N134" i="1"/>
  <c r="N135" i="1"/>
  <c r="N136" i="1"/>
  <c r="N137" i="1"/>
  <c r="N138" i="1"/>
  <c r="N139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2" i="1"/>
  <c r="B9" i="16"/>
  <c r="B8" i="16"/>
  <c r="B7" i="16"/>
  <c r="B6" i="16"/>
  <c r="B5" i="16"/>
  <c r="B4" i="16"/>
  <c r="N1138" i="15"/>
  <c r="N1137" i="15"/>
  <c r="N1136" i="15"/>
  <c r="N1135" i="15"/>
  <c r="N1134" i="15"/>
  <c r="N1133" i="15"/>
  <c r="N1132" i="15"/>
  <c r="N1131" i="15"/>
  <c r="N1130" i="15"/>
  <c r="N1129" i="15"/>
  <c r="N1128" i="15"/>
  <c r="N1127" i="15"/>
  <c r="N1126" i="15"/>
  <c r="N1125" i="15"/>
  <c r="N1124" i="15"/>
  <c r="N1123" i="15"/>
  <c r="N1122" i="15"/>
  <c r="N1121" i="15"/>
  <c r="N1120" i="15"/>
  <c r="N1119" i="15"/>
  <c r="N1118" i="15"/>
  <c r="N1117" i="15"/>
  <c r="N1116" i="15"/>
  <c r="N1115" i="15"/>
  <c r="N1114" i="15"/>
  <c r="N1113" i="15"/>
  <c r="N1112" i="15"/>
  <c r="N1111" i="15"/>
  <c r="N1110" i="15"/>
  <c r="N1109" i="15"/>
  <c r="N1108" i="15"/>
  <c r="N1107" i="15"/>
  <c r="N1106" i="15"/>
  <c r="N1105" i="15"/>
  <c r="N1104" i="15"/>
  <c r="N1103" i="15"/>
  <c r="N1102" i="15"/>
  <c r="N1101" i="15"/>
  <c r="N1100" i="15"/>
  <c r="N1099" i="15"/>
  <c r="N1098" i="15"/>
  <c r="N1097" i="15"/>
  <c r="N1096" i="15"/>
  <c r="N1095" i="15"/>
  <c r="N1094" i="15"/>
  <c r="N1093" i="15"/>
  <c r="N1092" i="15"/>
  <c r="N1091" i="15"/>
  <c r="N1090" i="15"/>
  <c r="N1089" i="15"/>
  <c r="N1088" i="15"/>
  <c r="N1087" i="15"/>
  <c r="N1086" i="15"/>
  <c r="N1085" i="15"/>
  <c r="N1084" i="15"/>
  <c r="N1083" i="15"/>
  <c r="N1082" i="15"/>
  <c r="N1081" i="15"/>
  <c r="N1080" i="15"/>
  <c r="N1079" i="15"/>
  <c r="N1078" i="15"/>
  <c r="N1077" i="15"/>
  <c r="N1076" i="15"/>
  <c r="N1075" i="15"/>
  <c r="N1074" i="15"/>
  <c r="N1073" i="15"/>
  <c r="N1072" i="15"/>
  <c r="N1071" i="15"/>
  <c r="N1070" i="15"/>
  <c r="N1069" i="15"/>
  <c r="N1068" i="15"/>
  <c r="N1067" i="15"/>
  <c r="N1066" i="15"/>
  <c r="N1065" i="15"/>
  <c r="N1064" i="15"/>
  <c r="N1063" i="15"/>
  <c r="N1062" i="15"/>
  <c r="N1061" i="15"/>
  <c r="N1060" i="15"/>
  <c r="N1059" i="15"/>
  <c r="N1058" i="15"/>
  <c r="N1057" i="15"/>
  <c r="N1056" i="15"/>
  <c r="N1055" i="15"/>
  <c r="N1054" i="15"/>
  <c r="N1053" i="15"/>
  <c r="N1052" i="15"/>
  <c r="N1051" i="15"/>
  <c r="N1050" i="15"/>
  <c r="N1049" i="15"/>
  <c r="N1048" i="15"/>
  <c r="N1047" i="15"/>
  <c r="N1046" i="15"/>
  <c r="N1045" i="15"/>
  <c r="N1044" i="15"/>
  <c r="N1043" i="15"/>
  <c r="N1042" i="15"/>
  <c r="N1041" i="15"/>
  <c r="N1040" i="15"/>
  <c r="N1039" i="15"/>
  <c r="N1038" i="15"/>
  <c r="N1037" i="15"/>
  <c r="N1036" i="15"/>
  <c r="N1035" i="15"/>
  <c r="N1034" i="15"/>
  <c r="N1033" i="15"/>
  <c r="N1032" i="15"/>
  <c r="N1031" i="15"/>
  <c r="N1030" i="15"/>
  <c r="N1029" i="15"/>
  <c r="N1028" i="15"/>
  <c r="N1027" i="15"/>
  <c r="N1026" i="15"/>
  <c r="N1025" i="15"/>
  <c r="N1024" i="15"/>
  <c r="N1023" i="15"/>
  <c r="N1022" i="15"/>
  <c r="N1021" i="15"/>
  <c r="N1020" i="15"/>
  <c r="N1019" i="15"/>
  <c r="N1018" i="15"/>
  <c r="N1017" i="15"/>
  <c r="N1016" i="15"/>
  <c r="N1015" i="15"/>
  <c r="N1014" i="15"/>
  <c r="N1013" i="15"/>
  <c r="N1012" i="15"/>
  <c r="N1011" i="15"/>
  <c r="N1010" i="15"/>
  <c r="N1009" i="15"/>
  <c r="N1008" i="15"/>
  <c r="N1007" i="15"/>
  <c r="N1006" i="15"/>
  <c r="N1005" i="15"/>
  <c r="N1004" i="15"/>
  <c r="N1003" i="15"/>
  <c r="N1002" i="15"/>
  <c r="N1001" i="15"/>
  <c r="N1000" i="15"/>
  <c r="N999" i="15"/>
  <c r="N998" i="15"/>
  <c r="N997" i="15"/>
  <c r="N996" i="15"/>
  <c r="N995" i="15"/>
  <c r="N994" i="15"/>
  <c r="N993" i="15"/>
  <c r="N992" i="15"/>
  <c r="N991" i="15"/>
  <c r="N990" i="15"/>
  <c r="N989" i="15"/>
  <c r="N988" i="15"/>
  <c r="N987" i="15"/>
  <c r="N986" i="15"/>
  <c r="N985" i="15"/>
  <c r="N984" i="15"/>
  <c r="N983" i="15"/>
  <c r="N982" i="15"/>
  <c r="N981" i="15"/>
  <c r="N980" i="15"/>
  <c r="N979" i="15"/>
  <c r="N978" i="15"/>
  <c r="N977" i="15"/>
  <c r="N976" i="15"/>
  <c r="N975" i="15"/>
  <c r="N974" i="15"/>
  <c r="N973" i="15"/>
  <c r="N972" i="15"/>
  <c r="N971" i="15"/>
  <c r="N970" i="15"/>
  <c r="N969" i="15"/>
  <c r="N968" i="15"/>
  <c r="N967" i="15"/>
  <c r="N966" i="15"/>
  <c r="N965" i="15"/>
  <c r="N964" i="15"/>
  <c r="N963" i="15"/>
  <c r="N962" i="15"/>
  <c r="N961" i="15"/>
  <c r="N960" i="15"/>
  <c r="N959" i="15"/>
  <c r="N958" i="15"/>
  <c r="N957" i="15"/>
  <c r="N956" i="15"/>
  <c r="N955" i="15"/>
  <c r="N954" i="15"/>
  <c r="N953" i="15"/>
  <c r="N952" i="15"/>
  <c r="N951" i="15"/>
  <c r="N950" i="15"/>
  <c r="N949" i="15"/>
  <c r="N948" i="15"/>
  <c r="N947" i="15"/>
  <c r="N946" i="15"/>
  <c r="N945" i="15"/>
  <c r="N944" i="15"/>
  <c r="N943" i="15"/>
  <c r="N942" i="15"/>
  <c r="N941" i="15"/>
  <c r="K21" i="16" s="1"/>
  <c r="N940" i="15"/>
  <c r="N939" i="15"/>
  <c r="N938" i="15"/>
  <c r="N937" i="15"/>
  <c r="N936" i="15"/>
  <c r="N935" i="15"/>
  <c r="N934" i="15"/>
  <c r="N933" i="15"/>
  <c r="N932" i="15"/>
  <c r="N931" i="15"/>
  <c r="N930" i="15"/>
  <c r="N929" i="15"/>
  <c r="N928" i="15"/>
  <c r="N927" i="15"/>
  <c r="N926" i="15"/>
  <c r="N925" i="15"/>
  <c r="N924" i="15"/>
  <c r="N923" i="15"/>
  <c r="N922" i="15"/>
  <c r="N921" i="15"/>
  <c r="N920" i="15"/>
  <c r="N919" i="15"/>
  <c r="N918" i="15"/>
  <c r="N917" i="15"/>
  <c r="N916" i="15"/>
  <c r="N915" i="15"/>
  <c r="N914" i="15"/>
  <c r="N913" i="15"/>
  <c r="N912" i="15"/>
  <c r="N911" i="15"/>
  <c r="N910" i="15"/>
  <c r="N909" i="15"/>
  <c r="N908" i="15"/>
  <c r="N907" i="15"/>
  <c r="N906" i="15"/>
  <c r="N905" i="15"/>
  <c r="N904" i="15"/>
  <c r="N903" i="15"/>
  <c r="N902" i="15"/>
  <c r="N901" i="15"/>
  <c r="N900" i="15"/>
  <c r="N899" i="15"/>
  <c r="N898" i="15"/>
  <c r="N897" i="15"/>
  <c r="N896" i="15"/>
  <c r="N895" i="15"/>
  <c r="N894" i="15"/>
  <c r="N893" i="15"/>
  <c r="N892" i="15"/>
  <c r="N891" i="15"/>
  <c r="N890" i="15"/>
  <c r="N889" i="15"/>
  <c r="N888" i="15"/>
  <c r="N887" i="15"/>
  <c r="N886" i="15"/>
  <c r="N885" i="15"/>
  <c r="N884" i="15"/>
  <c r="N883" i="15"/>
  <c r="N882" i="15"/>
  <c r="N881" i="15"/>
  <c r="N880" i="15"/>
  <c r="N879" i="15"/>
  <c r="N878" i="15"/>
  <c r="N877" i="15"/>
  <c r="N876" i="15"/>
  <c r="N875" i="15"/>
  <c r="N874" i="15"/>
  <c r="N873" i="15"/>
  <c r="N872" i="15"/>
  <c r="N871" i="15"/>
  <c r="N870" i="15"/>
  <c r="N869" i="15"/>
  <c r="N868" i="15"/>
  <c r="N867" i="15"/>
  <c r="N866" i="15"/>
  <c r="N865" i="15"/>
  <c r="N864" i="15"/>
  <c r="N863" i="15"/>
  <c r="N862" i="15"/>
  <c r="N861" i="15"/>
  <c r="N860" i="15"/>
  <c r="N859" i="15"/>
  <c r="N858" i="15"/>
  <c r="N857" i="15"/>
  <c r="N856" i="15"/>
  <c r="N855" i="15"/>
  <c r="N854" i="15"/>
  <c r="N853" i="15"/>
  <c r="N852" i="15"/>
  <c r="N851" i="15"/>
  <c r="N850" i="15"/>
  <c r="N849" i="15"/>
  <c r="N848" i="15"/>
  <c r="N847" i="15"/>
  <c r="N846" i="15"/>
  <c r="N845" i="15"/>
  <c r="N844" i="15"/>
  <c r="N843" i="15"/>
  <c r="N842" i="15"/>
  <c r="N841" i="15"/>
  <c r="N840" i="15"/>
  <c r="N839" i="15"/>
  <c r="N838" i="15"/>
  <c r="N837" i="15"/>
  <c r="N836" i="15"/>
  <c r="N835" i="15"/>
  <c r="N834" i="15"/>
  <c r="N833" i="15"/>
  <c r="N832" i="15"/>
  <c r="N831" i="15"/>
  <c r="N830" i="15"/>
  <c r="N829" i="15"/>
  <c r="N828" i="15"/>
  <c r="N827" i="15"/>
  <c r="N826" i="15"/>
  <c r="N825" i="15"/>
  <c r="N824" i="15"/>
  <c r="N823" i="15"/>
  <c r="N822" i="15"/>
  <c r="N821" i="15"/>
  <c r="N820" i="15"/>
  <c r="N819" i="15"/>
  <c r="N818" i="15"/>
  <c r="N817" i="15"/>
  <c r="N816" i="15"/>
  <c r="N815" i="15"/>
  <c r="N814" i="15"/>
  <c r="N813" i="15"/>
  <c r="N812" i="15"/>
  <c r="N811" i="15"/>
  <c r="N810" i="15"/>
  <c r="N809" i="15"/>
  <c r="N808" i="15"/>
  <c r="N807" i="15"/>
  <c r="N806" i="15"/>
  <c r="N805" i="15"/>
  <c r="N804" i="15"/>
  <c r="N803" i="15"/>
  <c r="N802" i="15"/>
  <c r="N801" i="15"/>
  <c r="N800" i="15"/>
  <c r="N799" i="15"/>
  <c r="N798" i="15"/>
  <c r="N797" i="15"/>
  <c r="N796" i="15"/>
  <c r="N795" i="15"/>
  <c r="N794" i="15"/>
  <c r="N793" i="15"/>
  <c r="N792" i="15"/>
  <c r="N791" i="15"/>
  <c r="N790" i="15"/>
  <c r="N789" i="15"/>
  <c r="N788" i="15"/>
  <c r="N787" i="15"/>
  <c r="N786" i="15"/>
  <c r="N785" i="15"/>
  <c r="N784" i="15"/>
  <c r="N783" i="15"/>
  <c r="N782" i="15"/>
  <c r="N781" i="15"/>
  <c r="N780" i="15"/>
  <c r="N779" i="15"/>
  <c r="N778" i="15"/>
  <c r="N777" i="15"/>
  <c r="N776" i="15"/>
  <c r="N775" i="15"/>
  <c r="N774" i="15"/>
  <c r="N773" i="15"/>
  <c r="N772" i="15"/>
  <c r="N771" i="15"/>
  <c r="N770" i="15"/>
  <c r="N769" i="15"/>
  <c r="N768" i="15"/>
  <c r="N767" i="15"/>
  <c r="N766" i="15"/>
  <c r="N765" i="15"/>
  <c r="N764" i="15"/>
  <c r="N763" i="15"/>
  <c r="N762" i="15"/>
  <c r="N761" i="15"/>
  <c r="N760" i="15"/>
  <c r="N759" i="15"/>
  <c r="N758" i="15"/>
  <c r="N757" i="15"/>
  <c r="N756" i="15"/>
  <c r="N755" i="15"/>
  <c r="N754" i="15"/>
  <c r="N753" i="15"/>
  <c r="N752" i="15"/>
  <c r="N751" i="15"/>
  <c r="N750" i="15"/>
  <c r="N749" i="15"/>
  <c r="N748" i="15"/>
  <c r="N747" i="15"/>
  <c r="N746" i="15"/>
  <c r="N745" i="15"/>
  <c r="N744" i="15"/>
  <c r="N743" i="15"/>
  <c r="N742" i="15"/>
  <c r="N741" i="15"/>
  <c r="N740" i="15"/>
  <c r="N739" i="15"/>
  <c r="N738" i="15"/>
  <c r="N737" i="15"/>
  <c r="N736" i="15"/>
  <c r="N735" i="15"/>
  <c r="N734" i="15"/>
  <c r="N733" i="15"/>
  <c r="N732" i="15"/>
  <c r="N731" i="15"/>
  <c r="N730" i="15"/>
  <c r="N729" i="15"/>
  <c r="N728" i="15"/>
  <c r="N727" i="15"/>
  <c r="N726" i="15"/>
  <c r="N725" i="15"/>
  <c r="N724" i="15"/>
  <c r="N723" i="15"/>
  <c r="N722" i="15"/>
  <c r="N721" i="15"/>
  <c r="N719" i="15"/>
  <c r="N718" i="15"/>
  <c r="N717" i="15"/>
  <c r="N716" i="15"/>
  <c r="N715" i="15"/>
  <c r="N714" i="15"/>
  <c r="N713" i="15"/>
  <c r="N712" i="15"/>
  <c r="N711" i="15"/>
  <c r="N710" i="15"/>
  <c r="N709" i="15"/>
  <c r="N708" i="15"/>
  <c r="N707" i="15"/>
  <c r="N706" i="15"/>
  <c r="N705" i="15"/>
  <c r="N704" i="15"/>
  <c r="N703" i="15"/>
  <c r="N702" i="15"/>
  <c r="N701" i="15"/>
  <c r="N700" i="15"/>
  <c r="N699" i="15"/>
  <c r="N698" i="15"/>
  <c r="N697" i="15"/>
  <c r="N696" i="15"/>
  <c r="N695" i="15"/>
  <c r="N694" i="15"/>
  <c r="N693" i="15"/>
  <c r="N692" i="15"/>
  <c r="N691" i="15"/>
  <c r="N690" i="15"/>
  <c r="N689" i="15"/>
  <c r="N688" i="15"/>
  <c r="N687" i="15"/>
  <c r="N686" i="15"/>
  <c r="N685" i="15"/>
  <c r="N684" i="15"/>
  <c r="N683" i="15"/>
  <c r="N682" i="15"/>
  <c r="N681" i="15"/>
  <c r="N680" i="15"/>
  <c r="N679" i="15"/>
  <c r="N678" i="15"/>
  <c r="N677" i="15"/>
  <c r="N676" i="15"/>
  <c r="N675" i="15"/>
  <c r="N674" i="15"/>
  <c r="N673" i="15"/>
  <c r="N672" i="15"/>
  <c r="N671" i="15"/>
  <c r="N670" i="15"/>
  <c r="N669" i="15"/>
  <c r="N668" i="15"/>
  <c r="N667" i="15"/>
  <c r="N666" i="15"/>
  <c r="N665" i="15"/>
  <c r="N664" i="15"/>
  <c r="N663" i="15"/>
  <c r="N662" i="15"/>
  <c r="N661" i="15"/>
  <c r="N660" i="15"/>
  <c r="N659" i="15"/>
  <c r="N658" i="15"/>
  <c r="M23" i="16" s="1"/>
  <c r="N657" i="15"/>
  <c r="N656" i="15"/>
  <c r="N655" i="15"/>
  <c r="N654" i="15"/>
  <c r="N653" i="15"/>
  <c r="N652" i="15"/>
  <c r="N651" i="15"/>
  <c r="N650" i="15"/>
  <c r="N649" i="15"/>
  <c r="N648" i="15"/>
  <c r="N647" i="15"/>
  <c r="N645" i="15"/>
  <c r="N644" i="15"/>
  <c r="N643" i="15"/>
  <c r="N642" i="15"/>
  <c r="N641" i="15"/>
  <c r="N640" i="15"/>
  <c r="N639" i="15"/>
  <c r="N638" i="15"/>
  <c r="N637" i="15"/>
  <c r="N636" i="15"/>
  <c r="N635" i="15"/>
  <c r="N634" i="15"/>
  <c r="N633" i="15"/>
  <c r="N632" i="15"/>
  <c r="N631" i="15"/>
  <c r="N630" i="15"/>
  <c r="N629" i="15"/>
  <c r="N628" i="15"/>
  <c r="N627" i="15"/>
  <c r="N626" i="15"/>
  <c r="N625" i="15"/>
  <c r="N624" i="15"/>
  <c r="N623" i="15"/>
  <c r="N622" i="15"/>
  <c r="N621" i="15"/>
  <c r="N620" i="15"/>
  <c r="N619" i="15"/>
  <c r="N618" i="15"/>
  <c r="N617" i="15"/>
  <c r="N616" i="15"/>
  <c r="N615" i="15"/>
  <c r="N614" i="15"/>
  <c r="N613" i="15"/>
  <c r="N612" i="15"/>
  <c r="N611" i="15"/>
  <c r="N610" i="15"/>
  <c r="N609" i="15"/>
  <c r="N608" i="15"/>
  <c r="N607" i="15"/>
  <c r="N606" i="15"/>
  <c r="N605" i="15"/>
  <c r="N604" i="15"/>
  <c r="N603" i="15"/>
  <c r="N602" i="15"/>
  <c r="N601" i="15"/>
  <c r="N600" i="15"/>
  <c r="N599" i="15"/>
  <c r="N598" i="15"/>
  <c r="N597" i="15"/>
  <c r="N596" i="15"/>
  <c r="N595" i="15"/>
  <c r="N594" i="15"/>
  <c r="N593" i="15"/>
  <c r="N592" i="15"/>
  <c r="N591" i="15"/>
  <c r="N590" i="15"/>
  <c r="N589" i="15"/>
  <c r="N588" i="15"/>
  <c r="N587" i="15"/>
  <c r="N586" i="15"/>
  <c r="N585" i="15"/>
  <c r="N584" i="15"/>
  <c r="N583" i="15"/>
  <c r="N582" i="15"/>
  <c r="N581" i="15"/>
  <c r="N580" i="15"/>
  <c r="N579" i="15"/>
  <c r="N578" i="15"/>
  <c r="N577" i="15"/>
  <c r="N576" i="15"/>
  <c r="N575" i="15"/>
  <c r="N574" i="15"/>
  <c r="N573" i="15"/>
  <c r="N572" i="15"/>
  <c r="N571" i="15"/>
  <c r="N570" i="15"/>
  <c r="N569" i="15"/>
  <c r="N568" i="15"/>
  <c r="N567" i="15"/>
  <c r="N566" i="15"/>
  <c r="N565" i="15"/>
  <c r="N564" i="15"/>
  <c r="N563" i="15"/>
  <c r="N562" i="15"/>
  <c r="N561" i="15"/>
  <c r="N560" i="15"/>
  <c r="N559" i="15"/>
  <c r="N558" i="15"/>
  <c r="N557" i="15"/>
  <c r="N556" i="15"/>
  <c r="N555" i="15"/>
  <c r="N554" i="15"/>
  <c r="N553" i="15"/>
  <c r="N552" i="15"/>
  <c r="N551" i="15"/>
  <c r="N550" i="15"/>
  <c r="N549" i="15"/>
  <c r="N548" i="15"/>
  <c r="N547" i="15"/>
  <c r="N546" i="15"/>
  <c r="N545" i="15"/>
  <c r="N544" i="15"/>
  <c r="N543" i="15"/>
  <c r="N542" i="15"/>
  <c r="N541" i="15"/>
  <c r="N540" i="15"/>
  <c r="N539" i="15"/>
  <c r="N538" i="15"/>
  <c r="N537" i="15"/>
  <c r="N536" i="15"/>
  <c r="N535" i="15"/>
  <c r="N534" i="15"/>
  <c r="N533" i="15"/>
  <c r="N532" i="15"/>
  <c r="N531" i="15"/>
  <c r="N530" i="15"/>
  <c r="N529" i="15"/>
  <c r="N527" i="15"/>
  <c r="N526" i="15"/>
  <c r="N525" i="15"/>
  <c r="N524" i="15"/>
  <c r="N523" i="15"/>
  <c r="N522" i="15"/>
  <c r="N521" i="15"/>
  <c r="N520" i="15"/>
  <c r="N519" i="15"/>
  <c r="N518" i="15"/>
  <c r="N517" i="15"/>
  <c r="N516" i="15"/>
  <c r="N515" i="15"/>
  <c r="N514" i="15"/>
  <c r="N513" i="15"/>
  <c r="N512" i="15"/>
  <c r="N511" i="15"/>
  <c r="N510" i="15"/>
  <c r="N509" i="15"/>
  <c r="N508" i="15"/>
  <c r="N507" i="15"/>
  <c r="N506" i="15"/>
  <c r="N505" i="15"/>
  <c r="N504" i="15"/>
  <c r="N503" i="15"/>
  <c r="N502" i="15"/>
  <c r="N501" i="15"/>
  <c r="N500" i="15"/>
  <c r="N499" i="15"/>
  <c r="N498" i="15"/>
  <c r="N497" i="15"/>
  <c r="N496" i="15"/>
  <c r="N495" i="15"/>
  <c r="N494" i="15"/>
  <c r="N493" i="15"/>
  <c r="N492" i="15"/>
  <c r="N491" i="15"/>
  <c r="N490" i="15"/>
  <c r="N489" i="15"/>
  <c r="N488" i="15"/>
  <c r="N479" i="15"/>
  <c r="N478" i="15"/>
  <c r="N477" i="15"/>
  <c r="N476" i="15"/>
  <c r="N475" i="15"/>
  <c r="N474" i="15"/>
  <c r="N473" i="15"/>
  <c r="N472" i="15"/>
  <c r="N471" i="15"/>
  <c r="N470" i="15"/>
  <c r="N469" i="15"/>
  <c r="N468" i="15"/>
  <c r="N467" i="15"/>
  <c r="N466" i="15"/>
  <c r="N465" i="15"/>
  <c r="N464" i="15"/>
  <c r="N463" i="15"/>
  <c r="N462" i="15"/>
  <c r="N461" i="15"/>
  <c r="N460" i="15"/>
  <c r="N459" i="15"/>
  <c r="N458" i="15"/>
  <c r="N457" i="15"/>
  <c r="N456" i="15"/>
  <c r="N455" i="15"/>
  <c r="N454" i="15"/>
  <c r="N453" i="15"/>
  <c r="N452" i="15"/>
  <c r="N451" i="15"/>
  <c r="N450" i="15"/>
  <c r="N449" i="15"/>
  <c r="N448" i="15"/>
  <c r="N447" i="15"/>
  <c r="N446" i="15"/>
  <c r="N445" i="15"/>
  <c r="N444" i="15"/>
  <c r="N443" i="15"/>
  <c r="N442" i="15"/>
  <c r="N441" i="15"/>
  <c r="N440" i="15"/>
  <c r="N439" i="15"/>
  <c r="N438" i="15"/>
  <c r="N437" i="15"/>
  <c r="N436" i="15"/>
  <c r="N435" i="15"/>
  <c r="N434" i="15"/>
  <c r="N433" i="15"/>
  <c r="N432" i="15"/>
  <c r="N431" i="15"/>
  <c r="N430" i="15"/>
  <c r="N429" i="15"/>
  <c r="N428" i="15"/>
  <c r="N427" i="15"/>
  <c r="N426" i="15"/>
  <c r="N425" i="15"/>
  <c r="N424" i="15"/>
  <c r="N423" i="15"/>
  <c r="N422" i="15"/>
  <c r="N421" i="15"/>
  <c r="N420" i="15"/>
  <c r="N419" i="15"/>
  <c r="N418" i="15"/>
  <c r="N417" i="15"/>
  <c r="N416" i="15"/>
  <c r="N415" i="15"/>
  <c r="N414" i="15"/>
  <c r="N413" i="15"/>
  <c r="N412" i="15"/>
  <c r="N411" i="15"/>
  <c r="N410" i="15"/>
  <c r="N409" i="15"/>
  <c r="N408" i="15"/>
  <c r="N407" i="15"/>
  <c r="N406" i="15"/>
  <c r="N405" i="15"/>
  <c r="N404" i="15"/>
  <c r="N403" i="15"/>
  <c r="N402" i="15"/>
  <c r="N401" i="15"/>
  <c r="N400" i="15"/>
  <c r="N399" i="15"/>
  <c r="N398" i="15"/>
  <c r="N397" i="15"/>
  <c r="N396" i="15"/>
  <c r="N395" i="15"/>
  <c r="N394" i="15"/>
  <c r="N393" i="15"/>
  <c r="N392" i="15"/>
  <c r="N391" i="15"/>
  <c r="N390" i="15"/>
  <c r="N389" i="15"/>
  <c r="N388" i="15"/>
  <c r="N387" i="15"/>
  <c r="N386" i="15"/>
  <c r="N385" i="15"/>
  <c r="N384" i="15"/>
  <c r="N383" i="15"/>
  <c r="N382" i="15"/>
  <c r="N381" i="15"/>
  <c r="N380" i="15"/>
  <c r="N379" i="15"/>
  <c r="N378" i="15"/>
  <c r="N377" i="15"/>
  <c r="N376" i="15"/>
  <c r="N375" i="15"/>
  <c r="N374" i="15"/>
  <c r="N373" i="15"/>
  <c r="N372" i="15"/>
  <c r="N371" i="15"/>
  <c r="N370" i="15"/>
  <c r="N369" i="15"/>
  <c r="N368" i="15"/>
  <c r="N367" i="15"/>
  <c r="N366" i="15"/>
  <c r="N365" i="15"/>
  <c r="N364" i="15"/>
  <c r="N363" i="15"/>
  <c r="N362" i="15"/>
  <c r="N361" i="15"/>
  <c r="N360" i="15"/>
  <c r="N359" i="15"/>
  <c r="N358" i="15"/>
  <c r="N357" i="15"/>
  <c r="N356" i="15"/>
  <c r="N355" i="15"/>
  <c r="N354" i="15"/>
  <c r="N353" i="15"/>
  <c r="N352" i="15"/>
  <c r="N351" i="15"/>
  <c r="N350" i="15"/>
  <c r="N349" i="15"/>
  <c r="N348" i="15"/>
  <c r="N347" i="15"/>
  <c r="N346" i="15"/>
  <c r="N345" i="15"/>
  <c r="N344" i="15"/>
  <c r="N343" i="15"/>
  <c r="N342" i="15"/>
  <c r="N341" i="15"/>
  <c r="N340" i="15"/>
  <c r="N339" i="15"/>
  <c r="N338" i="15"/>
  <c r="N337" i="15"/>
  <c r="N336" i="15"/>
  <c r="N335" i="15"/>
  <c r="N334" i="15"/>
  <c r="N333" i="15"/>
  <c r="N332" i="15"/>
  <c r="N331" i="15"/>
  <c r="N330" i="15"/>
  <c r="N329" i="15"/>
  <c r="N328" i="15"/>
  <c r="N327" i="15"/>
  <c r="N326" i="15"/>
  <c r="N325" i="15"/>
  <c r="N324" i="15"/>
  <c r="N323" i="15"/>
  <c r="N322" i="15"/>
  <c r="N321" i="15"/>
  <c r="N320" i="15"/>
  <c r="N319" i="15"/>
  <c r="N318" i="15"/>
  <c r="N317" i="15"/>
  <c r="N316" i="15"/>
  <c r="N315" i="15"/>
  <c r="N314" i="15"/>
  <c r="N313" i="15"/>
  <c r="N312" i="15"/>
  <c r="N311" i="15"/>
  <c r="N310" i="15"/>
  <c r="I23" i="16" s="1"/>
  <c r="N309" i="15"/>
  <c r="N308" i="15"/>
  <c r="N307" i="15"/>
  <c r="N306" i="15"/>
  <c r="N305" i="15"/>
  <c r="N304" i="15"/>
  <c r="N303" i="15"/>
  <c r="N302" i="15"/>
  <c r="N301" i="15"/>
  <c r="N300" i="15"/>
  <c r="N299" i="15"/>
  <c r="N298" i="15"/>
  <c r="N297" i="15"/>
  <c r="N296" i="15"/>
  <c r="N295" i="15"/>
  <c r="N294" i="15"/>
  <c r="N293" i="15"/>
  <c r="N292" i="15"/>
  <c r="N291" i="15"/>
  <c r="N290" i="15"/>
  <c r="N289" i="15"/>
  <c r="N288" i="15"/>
  <c r="N287" i="15"/>
  <c r="N286" i="15"/>
  <c r="N285" i="15"/>
  <c r="N284" i="15"/>
  <c r="N283" i="15"/>
  <c r="N282" i="15"/>
  <c r="N281" i="15"/>
  <c r="N280" i="15"/>
  <c r="N279" i="15"/>
  <c r="N278" i="15"/>
  <c r="K13" i="16" s="1"/>
  <c r="N277" i="15"/>
  <c r="N276" i="15"/>
  <c r="N275" i="15"/>
  <c r="N274" i="15"/>
  <c r="N273" i="15"/>
  <c r="N272" i="15"/>
  <c r="N271" i="15"/>
  <c r="N270" i="15"/>
  <c r="N269" i="15"/>
  <c r="N268" i="15"/>
  <c r="N267" i="15"/>
  <c r="N266" i="15"/>
  <c r="N265" i="15"/>
  <c r="N264" i="15"/>
  <c r="N263" i="15"/>
  <c r="N262" i="15"/>
  <c r="N261" i="15"/>
  <c r="N260" i="15"/>
  <c r="N259" i="15"/>
  <c r="N258" i="15"/>
  <c r="N257" i="15"/>
  <c r="N256" i="15"/>
  <c r="N255" i="15"/>
  <c r="N254" i="15"/>
  <c r="N253" i="15"/>
  <c r="N252" i="15"/>
  <c r="N251" i="15"/>
  <c r="N250" i="15"/>
  <c r="N249" i="15"/>
  <c r="N248" i="15"/>
  <c r="N247" i="15"/>
  <c r="N246" i="15"/>
  <c r="N245" i="15"/>
  <c r="N244" i="15"/>
  <c r="N243" i="15"/>
  <c r="N242" i="15"/>
  <c r="N241" i="15"/>
  <c r="N240" i="15"/>
  <c r="N239" i="15"/>
  <c r="N238" i="15"/>
  <c r="N237" i="15"/>
  <c r="N236" i="15"/>
  <c r="N235" i="15"/>
  <c r="N234" i="15"/>
  <c r="N233" i="15"/>
  <c r="N232" i="15"/>
  <c r="N231" i="15"/>
  <c r="N230" i="15"/>
  <c r="N229" i="15"/>
  <c r="N228" i="15"/>
  <c r="N227" i="15"/>
  <c r="N226" i="15"/>
  <c r="N225" i="15"/>
  <c r="N224" i="15"/>
  <c r="N223" i="15"/>
  <c r="N222" i="15"/>
  <c r="N221" i="15"/>
  <c r="N220" i="15"/>
  <c r="N219" i="15"/>
  <c r="N218" i="15"/>
  <c r="N217" i="15"/>
  <c r="N216" i="15"/>
  <c r="N215" i="15"/>
  <c r="N214" i="15"/>
  <c r="N213" i="15"/>
  <c r="N212" i="15"/>
  <c r="N211" i="15"/>
  <c r="N210" i="15"/>
  <c r="N209" i="15"/>
  <c r="N208" i="15"/>
  <c r="N207" i="15"/>
  <c r="N206" i="15"/>
  <c r="N205" i="15"/>
  <c r="N204" i="15"/>
  <c r="N203" i="15"/>
  <c r="N202" i="15"/>
  <c r="N201" i="15"/>
  <c r="N200" i="15"/>
  <c r="N199" i="15"/>
  <c r="N198" i="15"/>
  <c r="N197" i="15"/>
  <c r="N196" i="15"/>
  <c r="N195" i="15"/>
  <c r="N194" i="15"/>
  <c r="N193" i="15"/>
  <c r="N192" i="15"/>
  <c r="N191" i="15"/>
  <c r="N190" i="15"/>
  <c r="N189" i="15"/>
  <c r="N188" i="15"/>
  <c r="N187" i="15"/>
  <c r="N186" i="15"/>
  <c r="N185" i="15"/>
  <c r="N184" i="15"/>
  <c r="N183" i="15"/>
  <c r="K16" i="16" s="1"/>
  <c r="N182" i="15"/>
  <c r="N181" i="15"/>
  <c r="N180" i="15"/>
  <c r="N179" i="15"/>
  <c r="N178" i="15"/>
  <c r="N177" i="15"/>
  <c r="N176" i="15"/>
  <c r="N175" i="15"/>
  <c r="N174" i="15"/>
  <c r="N173" i="15"/>
  <c r="N172" i="15"/>
  <c r="N171" i="15"/>
  <c r="N170" i="15"/>
  <c r="N169" i="15"/>
  <c r="N168" i="15"/>
  <c r="N167" i="15"/>
  <c r="N166" i="15"/>
  <c r="N165" i="15"/>
  <c r="N164" i="15"/>
  <c r="N163" i="15"/>
  <c r="N162" i="15"/>
  <c r="N161" i="15"/>
  <c r="N160" i="15"/>
  <c r="N159" i="15"/>
  <c r="N158" i="15"/>
  <c r="N157" i="15"/>
  <c r="N156" i="15"/>
  <c r="N155" i="15"/>
  <c r="N154" i="15"/>
  <c r="N153" i="15"/>
  <c r="N152" i="15"/>
  <c r="N151" i="15"/>
  <c r="N150" i="15"/>
  <c r="N149" i="15"/>
  <c r="N148" i="15"/>
  <c r="N147" i="15"/>
  <c r="N146" i="15"/>
  <c r="N145" i="15"/>
  <c r="N144" i="15"/>
  <c r="N143" i="15"/>
  <c r="K14" i="16" s="1"/>
  <c r="N142" i="15"/>
  <c r="N141" i="15"/>
  <c r="N140" i="15"/>
  <c r="N139" i="15"/>
  <c r="N138" i="15"/>
  <c r="N137" i="15"/>
  <c r="N136" i="15"/>
  <c r="N135" i="15"/>
  <c r="N134" i="15"/>
  <c r="N133" i="15"/>
  <c r="N132" i="15"/>
  <c r="N131" i="15"/>
  <c r="N130" i="15"/>
  <c r="N129" i="15"/>
  <c r="N128" i="15"/>
  <c r="N127" i="15"/>
  <c r="N126" i="15"/>
  <c r="N125" i="15"/>
  <c r="N124" i="15"/>
  <c r="N123" i="15"/>
  <c r="N122" i="15"/>
  <c r="N121" i="15"/>
  <c r="N120" i="15"/>
  <c r="N119" i="15"/>
  <c r="N118" i="15"/>
  <c r="N117" i="15"/>
  <c r="N116" i="15"/>
  <c r="N115" i="15"/>
  <c r="N114" i="15"/>
  <c r="N113" i="15"/>
  <c r="N112" i="15"/>
  <c r="N111" i="15"/>
  <c r="N110" i="15"/>
  <c r="N109" i="15"/>
  <c r="N108" i="15"/>
  <c r="N107" i="15"/>
  <c r="N106" i="15"/>
  <c r="N105" i="15"/>
  <c r="N104" i="15"/>
  <c r="N103" i="15"/>
  <c r="N102" i="15"/>
  <c r="N101" i="15"/>
  <c r="N100" i="15"/>
  <c r="N99" i="15"/>
  <c r="N98" i="15"/>
  <c r="N97" i="15"/>
  <c r="N96" i="15"/>
  <c r="N95" i="15"/>
  <c r="N94" i="15"/>
  <c r="N93" i="15"/>
  <c r="N92" i="15"/>
  <c r="N91" i="15"/>
  <c r="N90" i="15"/>
  <c r="N89" i="15"/>
  <c r="N88" i="15"/>
  <c r="N87" i="15"/>
  <c r="N86" i="15"/>
  <c r="N85" i="15"/>
  <c r="N84" i="15"/>
  <c r="N83" i="15"/>
  <c r="N82" i="15"/>
  <c r="N81" i="15"/>
  <c r="N80" i="15"/>
  <c r="N79" i="15"/>
  <c r="N78" i="15"/>
  <c r="I15" i="16" s="1"/>
  <c r="N77" i="15"/>
  <c r="N76" i="15"/>
  <c r="N75" i="15"/>
  <c r="N74" i="15"/>
  <c r="N73" i="15"/>
  <c r="N72" i="15"/>
  <c r="N71" i="15"/>
  <c r="N70" i="15"/>
  <c r="N69" i="15"/>
  <c r="N68" i="15"/>
  <c r="N67" i="15"/>
  <c r="N66" i="15"/>
  <c r="N65" i="15"/>
  <c r="N64" i="15"/>
  <c r="N63" i="15"/>
  <c r="N62" i="15"/>
  <c r="N61" i="15"/>
  <c r="N60" i="15"/>
  <c r="N59" i="15"/>
  <c r="N58" i="15"/>
  <c r="N57" i="15"/>
  <c r="N56" i="15"/>
  <c r="N55" i="15"/>
  <c r="N54" i="15"/>
  <c r="N53" i="15"/>
  <c r="N52" i="15"/>
  <c r="N51" i="15"/>
  <c r="N50" i="15"/>
  <c r="N49" i="15"/>
  <c r="N48" i="15"/>
  <c r="N47" i="15"/>
  <c r="N46" i="15"/>
  <c r="N45" i="15"/>
  <c r="N44" i="15"/>
  <c r="N43" i="15"/>
  <c r="N42" i="15"/>
  <c r="N41" i="15"/>
  <c r="N40" i="15"/>
  <c r="N39" i="15"/>
  <c r="N38" i="15"/>
  <c r="N37" i="15"/>
  <c r="N36" i="15"/>
  <c r="N35" i="15"/>
  <c r="N34" i="15"/>
  <c r="N33" i="15"/>
  <c r="N32" i="15"/>
  <c r="N31" i="15"/>
  <c r="N30" i="15"/>
  <c r="K23" i="16" s="1"/>
  <c r="N29" i="15"/>
  <c r="N28" i="15"/>
  <c r="N27" i="15"/>
  <c r="N26" i="15"/>
  <c r="N25" i="15"/>
  <c r="N24" i="15"/>
  <c r="N23" i="15"/>
  <c r="N22" i="15"/>
  <c r="N21" i="15"/>
  <c r="N20" i="15"/>
  <c r="N19" i="15"/>
  <c r="N18" i="15"/>
  <c r="N17" i="15"/>
  <c r="G20" i="16" s="1"/>
  <c r="N16" i="15"/>
  <c r="N15" i="15"/>
  <c r="Q20" i="16" s="1"/>
  <c r="M47" i="19" s="1"/>
  <c r="N14" i="15"/>
  <c r="N13" i="15"/>
  <c r="N12" i="15"/>
  <c r="N11" i="15"/>
  <c r="N10" i="15"/>
  <c r="N9" i="15"/>
  <c r="N8" i="15"/>
  <c r="N7" i="15"/>
  <c r="N6" i="15"/>
  <c r="N5" i="15"/>
  <c r="N4" i="15"/>
  <c r="N3" i="15"/>
  <c r="G4" i="17"/>
  <c r="H4" i="17"/>
  <c r="J4" i="17"/>
  <c r="K4" i="17"/>
  <c r="K16" i="17" s="1"/>
  <c r="D4" i="17"/>
  <c r="Y12" i="17" l="1"/>
  <c r="Y5" i="17"/>
  <c r="Y6" i="17"/>
  <c r="Y13" i="17"/>
  <c r="Y15" i="17"/>
  <c r="Y4" i="17"/>
  <c r="Y11" i="17"/>
  <c r="Y9" i="17"/>
  <c r="Y8" i="17"/>
  <c r="Y7" i="17"/>
  <c r="AF14" i="17"/>
  <c r="Y14" i="17"/>
  <c r="D21" i="19"/>
  <c r="D28" i="19"/>
  <c r="D20" i="19"/>
  <c r="D27" i="19"/>
  <c r="D19" i="19"/>
  <c r="D26" i="19"/>
  <c r="D18" i="19"/>
  <c r="D25" i="19"/>
  <c r="D17" i="19"/>
  <c r="D24" i="19"/>
  <c r="D23" i="19"/>
  <c r="D22" i="19"/>
  <c r="O22" i="16"/>
  <c r="AG10" i="17"/>
  <c r="AF10" i="17"/>
  <c r="AG8" i="17"/>
  <c r="AF8" i="17"/>
  <c r="AG12" i="17"/>
  <c r="AF12" i="17"/>
  <c r="AG11" i="17"/>
  <c r="AF11" i="17"/>
  <c r="AG9" i="17"/>
  <c r="AF9" i="17"/>
  <c r="AG4" i="17"/>
  <c r="AF4" i="17"/>
  <c r="AG5" i="17"/>
  <c r="AF5" i="17"/>
  <c r="AG13" i="17"/>
  <c r="AF13" i="17"/>
  <c r="AF7" i="17"/>
  <c r="AG6" i="17"/>
  <c r="AF6" i="17"/>
  <c r="AG15" i="17"/>
  <c r="AF15" i="17"/>
  <c r="F29" i="19"/>
  <c r="I29" i="19"/>
  <c r="E29" i="19"/>
  <c r="D29" i="19"/>
  <c r="H29" i="19"/>
  <c r="G29" i="19"/>
  <c r="P25" i="3"/>
  <c r="P14" i="3"/>
  <c r="P13" i="3"/>
  <c r="P21" i="3"/>
  <c r="P20" i="3"/>
  <c r="P18" i="3"/>
  <c r="P17" i="3"/>
  <c r="P15" i="3"/>
  <c r="P16" i="3"/>
  <c r="P23" i="3"/>
  <c r="P24" i="3"/>
  <c r="P22" i="3"/>
  <c r="P19" i="3"/>
  <c r="I22" i="3"/>
  <c r="F44" i="19" s="1"/>
  <c r="AG14" i="17"/>
  <c r="L4" i="17"/>
  <c r="I4" i="17"/>
  <c r="O23" i="16"/>
  <c r="X8" i="17"/>
  <c r="F8" i="17"/>
  <c r="X6" i="17"/>
  <c r="L6" i="17"/>
  <c r="X9" i="17"/>
  <c r="F9" i="17"/>
  <c r="X7" i="17"/>
  <c r="F7" i="17"/>
  <c r="AG7" i="17"/>
  <c r="I34" i="3"/>
  <c r="K34" i="3"/>
  <c r="K16" i="3"/>
  <c r="G40" i="19" s="1"/>
  <c r="G34" i="3"/>
  <c r="E34" i="3"/>
  <c r="L34" i="3"/>
  <c r="C34" i="3"/>
  <c r="X5" i="17"/>
  <c r="G35" i="3"/>
  <c r="G36" i="3"/>
  <c r="G37" i="3"/>
  <c r="I37" i="3"/>
  <c r="I36" i="3"/>
  <c r="I35" i="3"/>
  <c r="C36" i="3"/>
  <c r="C37" i="3"/>
  <c r="C35" i="3"/>
  <c r="K37" i="3"/>
  <c r="K36" i="3"/>
  <c r="K35" i="3"/>
  <c r="E37" i="3"/>
  <c r="E35" i="3"/>
  <c r="L37" i="3"/>
  <c r="L35" i="3"/>
  <c r="E36" i="3"/>
  <c r="L36" i="3"/>
  <c r="X10" i="17"/>
  <c r="I21" i="16"/>
  <c r="X15" i="17"/>
  <c r="X13" i="17"/>
  <c r="X11" i="17"/>
  <c r="X14" i="17"/>
  <c r="X12" i="17"/>
  <c r="O20" i="16"/>
  <c r="I14" i="16"/>
  <c r="S5" i="16"/>
  <c r="O9" i="19"/>
  <c r="O8" i="19"/>
  <c r="S6" i="16"/>
  <c r="I22" i="16"/>
  <c r="K13" i="3"/>
  <c r="G37" i="19" s="1"/>
  <c r="G23" i="16"/>
  <c r="K19" i="16"/>
  <c r="M16" i="16"/>
  <c r="O16" i="16"/>
  <c r="M21" i="16"/>
  <c r="G21" i="16"/>
  <c r="I17" i="16"/>
  <c r="G17" i="16"/>
  <c r="I13" i="16"/>
  <c r="M13" i="16"/>
  <c r="I16" i="16"/>
  <c r="M18" i="16"/>
  <c r="M19" i="3"/>
  <c r="H43" i="19" s="1"/>
  <c r="M21" i="3"/>
  <c r="I19" i="16"/>
  <c r="G19" i="16"/>
  <c r="AI15" i="17"/>
  <c r="AI11" i="17"/>
  <c r="AO13" i="17"/>
  <c r="AO15" i="17"/>
  <c r="AO11" i="17"/>
  <c r="O18" i="3"/>
  <c r="I42" i="19" s="1"/>
  <c r="K17" i="16"/>
  <c r="I18" i="16"/>
  <c r="O19" i="16"/>
  <c r="M17" i="16"/>
  <c r="K18" i="16"/>
  <c r="M15" i="16"/>
  <c r="O13" i="16"/>
  <c r="K15" i="16"/>
  <c r="G15" i="16"/>
  <c r="O17" i="16"/>
  <c r="G13" i="16"/>
  <c r="M29" i="19"/>
  <c r="M22" i="16"/>
  <c r="I17" i="3"/>
  <c r="F41" i="19" s="1"/>
  <c r="M14" i="3"/>
  <c r="H38" i="19" s="1"/>
  <c r="I14" i="3"/>
  <c r="F38" i="19" s="1"/>
  <c r="I13" i="3"/>
  <c r="F37" i="19" s="1"/>
  <c r="K18" i="3"/>
  <c r="G42" i="19" s="1"/>
  <c r="AI6" i="17"/>
  <c r="AI12" i="17"/>
  <c r="AI9" i="17"/>
  <c r="N16" i="17"/>
  <c r="Q16" i="17" s="1"/>
  <c r="P49" i="19" s="1"/>
  <c r="W16" i="17"/>
  <c r="H16" i="17"/>
  <c r="AI7" i="17"/>
  <c r="AI10" i="17"/>
  <c r="AI13" i="17"/>
  <c r="AI5" i="17"/>
  <c r="AI8" i="17"/>
  <c r="G18" i="16"/>
  <c r="G14" i="16"/>
  <c r="Q19" i="16"/>
  <c r="M43" i="19" s="1"/>
  <c r="M19" i="16"/>
  <c r="Q23" i="16"/>
  <c r="M46" i="19" s="1"/>
  <c r="O18" i="16"/>
  <c r="Q18" i="16"/>
  <c r="M42" i="19" s="1"/>
  <c r="O21" i="16"/>
  <c r="O14" i="16"/>
  <c r="G16" i="16"/>
  <c r="Q16" i="16"/>
  <c r="M40" i="19" s="1"/>
  <c r="G22" i="16"/>
  <c r="Q22" i="16"/>
  <c r="Q13" i="16"/>
  <c r="M37" i="19" s="1"/>
  <c r="M14" i="16"/>
  <c r="Q14" i="16"/>
  <c r="M38" i="19" s="1"/>
  <c r="Q21" i="16"/>
  <c r="Q15" i="16"/>
  <c r="M39" i="19" s="1"/>
  <c r="O15" i="16"/>
  <c r="C21" i="16"/>
  <c r="C17" i="16"/>
  <c r="C13" i="16"/>
  <c r="Q17" i="16"/>
  <c r="M41" i="19" s="1"/>
  <c r="C24" i="16"/>
  <c r="C20" i="16"/>
  <c r="C16" i="16"/>
  <c r="C22" i="16"/>
  <c r="C18" i="16"/>
  <c r="C14" i="16"/>
  <c r="C23" i="16"/>
  <c r="C19" i="16"/>
  <c r="C15" i="16"/>
  <c r="O13" i="3"/>
  <c r="I37" i="19" s="1"/>
  <c r="G14" i="3"/>
  <c r="E38" i="19" s="1"/>
  <c r="M22" i="3"/>
  <c r="M13" i="3"/>
  <c r="H37" i="19" s="1"/>
  <c r="H85" i="4"/>
  <c r="H21" i="4"/>
  <c r="H93" i="4"/>
  <c r="H29" i="4"/>
  <c r="H53" i="4"/>
  <c r="H37" i="4"/>
  <c r="H45" i="4"/>
  <c r="H13" i="4"/>
  <c r="H61" i="4"/>
  <c r="H69" i="4"/>
  <c r="H5" i="4"/>
  <c r="H77" i="4"/>
  <c r="J93" i="4"/>
  <c r="J85" i="4"/>
  <c r="J77" i="4"/>
  <c r="J69" i="4"/>
  <c r="J61" i="4"/>
  <c r="J53" i="4"/>
  <c r="J45" i="4"/>
  <c r="J37" i="4"/>
  <c r="J29" i="4"/>
  <c r="J21" i="4"/>
  <c r="J13" i="4"/>
  <c r="J5" i="4"/>
  <c r="D69" i="4"/>
  <c r="D5" i="4"/>
  <c r="D21" i="4"/>
  <c r="D61" i="4"/>
  <c r="D29" i="4"/>
  <c r="D77" i="4"/>
  <c r="D53" i="4"/>
  <c r="D45" i="4"/>
  <c r="D37" i="4"/>
  <c r="D13" i="4"/>
  <c r="D93" i="4"/>
  <c r="D85" i="4"/>
  <c r="I18" i="3"/>
  <c r="F42" i="19" s="1"/>
  <c r="I15" i="3"/>
  <c r="F39" i="19" s="1"/>
  <c r="F77" i="4"/>
  <c r="F45" i="4"/>
  <c r="F13" i="4"/>
  <c r="F69" i="4"/>
  <c r="F37" i="4"/>
  <c r="F5" i="4"/>
  <c r="F93" i="4"/>
  <c r="F61" i="4"/>
  <c r="F29" i="4"/>
  <c r="F85" i="4"/>
  <c r="F53" i="4"/>
  <c r="F21" i="4"/>
  <c r="L93" i="4"/>
  <c r="L77" i="4"/>
  <c r="L61" i="4"/>
  <c r="L45" i="4"/>
  <c r="L29" i="4"/>
  <c r="L13" i="4"/>
  <c r="C5" i="3"/>
  <c r="M13" i="4"/>
  <c r="D12" i="19"/>
  <c r="D8" i="19"/>
  <c r="C6" i="3"/>
  <c r="M29" i="4"/>
  <c r="C7" i="3"/>
  <c r="M21" i="4"/>
  <c r="M5" i="4"/>
  <c r="D11" i="19"/>
  <c r="D7" i="19"/>
  <c r="C8" i="3"/>
  <c r="L85" i="4"/>
  <c r="L69" i="4"/>
  <c r="L53" i="4"/>
  <c r="L37" i="4"/>
  <c r="L21" i="4"/>
  <c r="M85" i="4"/>
  <c r="M69" i="4"/>
  <c r="M53" i="4"/>
  <c r="M37" i="4"/>
  <c r="L5" i="4"/>
  <c r="C9" i="3"/>
  <c r="D10" i="19"/>
  <c r="C4" i="3"/>
  <c r="M93" i="4"/>
  <c r="M77" i="4"/>
  <c r="M61" i="4"/>
  <c r="M45" i="4"/>
  <c r="D9" i="19"/>
  <c r="G16" i="17"/>
  <c r="K31" i="16"/>
  <c r="K30" i="16"/>
  <c r="K25" i="16"/>
  <c r="I12" i="19"/>
  <c r="K15" i="3"/>
  <c r="G39" i="19" s="1"/>
  <c r="O14" i="3"/>
  <c r="I38" i="19" s="1"/>
  <c r="G18" i="3"/>
  <c r="E42" i="19" s="1"/>
  <c r="J16" i="17"/>
  <c r="L16" i="17" s="1"/>
  <c r="D16" i="17"/>
  <c r="I9" i="19"/>
  <c r="I10" i="19"/>
  <c r="I8" i="19"/>
  <c r="I11" i="19"/>
  <c r="I7" i="19"/>
  <c r="I16" i="3"/>
  <c r="F40" i="19" s="1"/>
  <c r="M25" i="3"/>
  <c r="H49" i="19" s="1"/>
  <c r="I21" i="3"/>
  <c r="I20" i="3"/>
  <c r="F47" i="19" s="1"/>
  <c r="I25" i="3"/>
  <c r="F49" i="19" s="1"/>
  <c r="G19" i="3"/>
  <c r="E43" i="19" s="1"/>
  <c r="G20" i="3"/>
  <c r="E47" i="19" s="1"/>
  <c r="G13" i="3"/>
  <c r="E37" i="19" s="1"/>
  <c r="G17" i="3"/>
  <c r="E41" i="19" s="1"/>
  <c r="G21" i="3"/>
  <c r="G16" i="3"/>
  <c r="E40" i="19" s="1"/>
  <c r="G23" i="3"/>
  <c r="E46" i="19" s="1"/>
  <c r="G15" i="3"/>
  <c r="E39" i="19" s="1"/>
  <c r="G22" i="3"/>
  <c r="K20" i="3"/>
  <c r="G47" i="19" s="1"/>
  <c r="O19" i="3"/>
  <c r="I43" i="19" s="1"/>
  <c r="O22" i="3"/>
  <c r="O15" i="3"/>
  <c r="I39" i="19" s="1"/>
  <c r="O21" i="3"/>
  <c r="O16" i="3"/>
  <c r="I40" i="19" s="1"/>
  <c r="O20" i="3"/>
  <c r="I47" i="19" s="1"/>
  <c r="M15" i="3"/>
  <c r="H39" i="19" s="1"/>
  <c r="M17" i="3"/>
  <c r="H41" i="19" s="1"/>
  <c r="M16" i="3"/>
  <c r="H40" i="19" s="1"/>
  <c r="M20" i="3"/>
  <c r="H47" i="19" s="1"/>
  <c r="Q14" i="3"/>
  <c r="D38" i="19" s="1"/>
  <c r="Q22" i="3"/>
  <c r="Q15" i="3"/>
  <c r="D39" i="19" s="1"/>
  <c r="Q23" i="3"/>
  <c r="D46" i="19" s="1"/>
  <c r="Q21" i="3"/>
  <c r="Q16" i="3"/>
  <c r="D40" i="19" s="1"/>
  <c r="Q24" i="3"/>
  <c r="D48" i="19" s="1"/>
  <c r="Q17" i="3"/>
  <c r="D41" i="19" s="1"/>
  <c r="Q13" i="3"/>
  <c r="D37" i="19" s="1"/>
  <c r="Q20" i="3"/>
  <c r="D47" i="19" s="1"/>
  <c r="Q18" i="3"/>
  <c r="D42" i="19" s="1"/>
  <c r="Q19" i="3"/>
  <c r="D43" i="19" s="1"/>
  <c r="K23" i="3"/>
  <c r="G46" i="19" s="1"/>
  <c r="K17" i="3"/>
  <c r="G41" i="19" s="1"/>
  <c r="I25" i="16"/>
  <c r="C7" i="16"/>
  <c r="C8" i="16"/>
  <c r="C9" i="16"/>
  <c r="C4" i="16"/>
  <c r="C5" i="16"/>
  <c r="C6" i="16"/>
  <c r="M30" i="16"/>
  <c r="M31" i="16"/>
  <c r="G31" i="16"/>
  <c r="Q31" i="16"/>
  <c r="G30" i="16"/>
  <c r="G25" i="16"/>
  <c r="C30" i="16"/>
  <c r="I30" i="16"/>
  <c r="I31" i="16"/>
  <c r="C31" i="16"/>
  <c r="Q30" i="16"/>
  <c r="K25" i="3"/>
  <c r="G49" i="19" s="1"/>
  <c r="O25" i="3"/>
  <c r="I49" i="19" s="1"/>
  <c r="C25" i="3"/>
  <c r="Q25" i="3"/>
  <c r="D49" i="19" s="1"/>
  <c r="G25" i="3"/>
  <c r="E49" i="19" s="1"/>
  <c r="F95" i="4"/>
  <c r="F87" i="4"/>
  <c r="F79" i="4"/>
  <c r="F71" i="4"/>
  <c r="F63" i="4"/>
  <c r="F55" i="4"/>
  <c r="F47" i="4"/>
  <c r="F39" i="4"/>
  <c r="F31" i="4"/>
  <c r="F23" i="4"/>
  <c r="F15" i="4"/>
  <c r="F7" i="4"/>
  <c r="F88" i="4"/>
  <c r="F86" i="4"/>
  <c r="F84" i="4"/>
  <c r="F83" i="4"/>
  <c r="F72" i="4"/>
  <c r="F70" i="4"/>
  <c r="F68" i="4"/>
  <c r="F67" i="4"/>
  <c r="J95" i="4"/>
  <c r="J31" i="4"/>
  <c r="J87" i="4"/>
  <c r="J23" i="4"/>
  <c r="J79" i="4"/>
  <c r="J15" i="4"/>
  <c r="J47" i="4"/>
  <c r="J71" i="4"/>
  <c r="J7" i="4"/>
  <c r="J63" i="4"/>
  <c r="J55" i="4"/>
  <c r="J39" i="4"/>
  <c r="D84" i="4"/>
  <c r="D80" i="4"/>
  <c r="D60" i="4"/>
  <c r="D46" i="4"/>
  <c r="D35" i="4"/>
  <c r="D15" i="4"/>
  <c r="D68" i="4"/>
  <c r="D54" i="4"/>
  <c r="D30" i="4"/>
  <c r="D39" i="4"/>
  <c r="D78" i="4"/>
  <c r="D95" i="4"/>
  <c r="D63" i="4"/>
  <c r="D31" i="4"/>
  <c r="D83" i="4"/>
  <c r="D91" i="4"/>
  <c r="D48" i="4"/>
  <c r="D36" i="4"/>
  <c r="D22" i="4"/>
  <c r="D11" i="4"/>
  <c r="D75" i="4"/>
  <c r="D28" i="4"/>
  <c r="D79" i="4"/>
  <c r="D47" i="4"/>
  <c r="D96" i="4"/>
  <c r="D76" i="4"/>
  <c r="D16" i="4"/>
  <c r="D86" i="4"/>
  <c r="D67" i="4"/>
  <c r="D19" i="4"/>
  <c r="D32" i="4"/>
  <c r="D72" i="4"/>
  <c r="D92" i="4"/>
  <c r="D62" i="4"/>
  <c r="D51" i="4"/>
  <c r="D24" i="4"/>
  <c r="D12" i="4"/>
  <c r="D94" i="4"/>
  <c r="D40" i="4"/>
  <c r="D88" i="4"/>
  <c r="D44" i="4"/>
  <c r="D71" i="4"/>
  <c r="D87" i="4"/>
  <c r="D55" i="4"/>
  <c r="D23" i="4"/>
  <c r="D70" i="4"/>
  <c r="D64" i="4"/>
  <c r="D52" i="4"/>
  <c r="D38" i="4"/>
  <c r="D27" i="4"/>
  <c r="D14" i="4"/>
  <c r="D43" i="4"/>
  <c r="D56" i="4"/>
  <c r="D7" i="4"/>
  <c r="D59" i="4"/>
  <c r="D20" i="4"/>
  <c r="H79" i="4"/>
  <c r="H15" i="4"/>
  <c r="H55" i="4"/>
  <c r="H95" i="4"/>
  <c r="H31" i="4"/>
  <c r="H71" i="4"/>
  <c r="H7" i="4"/>
  <c r="H47" i="4"/>
  <c r="H87" i="4"/>
  <c r="H23" i="4"/>
  <c r="H63" i="4"/>
  <c r="H39" i="4"/>
  <c r="C20" i="3"/>
  <c r="L63" i="4"/>
  <c r="M39" i="4"/>
  <c r="L79" i="4"/>
  <c r="C19" i="3"/>
  <c r="L87" i="4"/>
  <c r="M63" i="4"/>
  <c r="L23" i="4"/>
  <c r="M71" i="4"/>
  <c r="L31" i="4"/>
  <c r="M15" i="4"/>
  <c r="C18" i="3"/>
  <c r="M87" i="4"/>
  <c r="L47" i="4"/>
  <c r="M23" i="4"/>
  <c r="M7" i="4"/>
  <c r="C21" i="3"/>
  <c r="C13" i="3"/>
  <c r="C17" i="3"/>
  <c r="L71" i="4"/>
  <c r="M47" i="4"/>
  <c r="L7" i="4"/>
  <c r="L15" i="4"/>
  <c r="L39" i="4"/>
  <c r="C24" i="3"/>
  <c r="C16" i="3"/>
  <c r="L95" i="4"/>
  <c r="C22" i="3"/>
  <c r="C14" i="3"/>
  <c r="M79" i="4"/>
  <c r="C23" i="3"/>
  <c r="C15" i="3"/>
  <c r="M95" i="4"/>
  <c r="L55" i="4"/>
  <c r="M31" i="4"/>
  <c r="M55" i="4"/>
  <c r="L88" i="4"/>
  <c r="L84" i="4"/>
  <c r="L70" i="4"/>
  <c r="L83" i="4"/>
  <c r="L86" i="4"/>
  <c r="L72" i="4"/>
  <c r="L68" i="4"/>
  <c r="L96" i="4"/>
  <c r="L94" i="4"/>
  <c r="L92" i="4"/>
  <c r="L91" i="4"/>
  <c r="L80" i="4"/>
  <c r="L78" i="4"/>
  <c r="L76" i="4"/>
  <c r="L75" i="4"/>
  <c r="L64" i="4"/>
  <c r="L62" i="4"/>
  <c r="L60" i="4"/>
  <c r="L59" i="4"/>
  <c r="L56" i="4"/>
  <c r="L54" i="4"/>
  <c r="L52" i="4"/>
  <c r="L51" i="4"/>
  <c r="L48" i="4"/>
  <c r="L46" i="4"/>
  <c r="L44" i="4"/>
  <c r="L43" i="4"/>
  <c r="L40" i="4"/>
  <c r="L38" i="4"/>
  <c r="L36" i="4"/>
  <c r="L35" i="4"/>
  <c r="L32" i="4"/>
  <c r="L30" i="4"/>
  <c r="L28" i="4"/>
  <c r="L27" i="4"/>
  <c r="L24" i="4"/>
  <c r="L22" i="4"/>
  <c r="L20" i="4"/>
  <c r="L19" i="4"/>
  <c r="L16" i="4"/>
  <c r="L14" i="4"/>
  <c r="L12" i="4"/>
  <c r="L11" i="4"/>
  <c r="L67" i="4"/>
  <c r="J92" i="4"/>
  <c r="J64" i="4"/>
  <c r="J54" i="4"/>
  <c r="J44" i="4"/>
  <c r="J32" i="4"/>
  <c r="J22" i="4"/>
  <c r="J12" i="4"/>
  <c r="J6" i="4"/>
  <c r="J86" i="4"/>
  <c r="J68" i="4"/>
  <c r="J91" i="4"/>
  <c r="J43" i="4"/>
  <c r="J11" i="4"/>
  <c r="J8" i="4"/>
  <c r="J67" i="4"/>
  <c r="J48" i="4"/>
  <c r="J38" i="4"/>
  <c r="J27" i="4"/>
  <c r="J24" i="4"/>
  <c r="J75" i="4"/>
  <c r="J35" i="4"/>
  <c r="J83" i="4"/>
  <c r="J80" i="4"/>
  <c r="J62" i="4"/>
  <c r="J52" i="4"/>
  <c r="J40" i="4"/>
  <c r="J30" i="4"/>
  <c r="J20" i="4"/>
  <c r="J28" i="4"/>
  <c r="J16" i="4"/>
  <c r="J59" i="4"/>
  <c r="J94" i="4"/>
  <c r="J76" i="4"/>
  <c r="J56" i="4"/>
  <c r="J46" i="4"/>
  <c r="J36" i="4"/>
  <c r="J14" i="4"/>
  <c r="J88" i="4"/>
  <c r="J70" i="4"/>
  <c r="J51" i="4"/>
  <c r="J19" i="4"/>
  <c r="J96" i="4"/>
  <c r="J78" i="4"/>
  <c r="J60" i="4"/>
  <c r="J72" i="4"/>
  <c r="J84" i="4"/>
  <c r="H86" i="4"/>
  <c r="H68" i="4"/>
  <c r="H83" i="4"/>
  <c r="H67" i="4"/>
  <c r="H72" i="4"/>
  <c r="H88" i="4"/>
  <c r="H84" i="4"/>
  <c r="H70" i="4"/>
  <c r="M67" i="4"/>
  <c r="M88" i="4"/>
  <c r="M70" i="4"/>
  <c r="M83" i="4"/>
  <c r="M86" i="4"/>
  <c r="M68" i="4"/>
  <c r="M84" i="4"/>
  <c r="M72" i="4"/>
  <c r="Q25" i="16"/>
  <c r="M49" i="19" s="1"/>
  <c r="C25" i="16"/>
  <c r="F91" i="4"/>
  <c r="F59" i="4"/>
  <c r="F43" i="4"/>
  <c r="F27" i="4"/>
  <c r="F11" i="4"/>
  <c r="F75" i="4"/>
  <c r="F51" i="4"/>
  <c r="F92" i="4"/>
  <c r="F78" i="4"/>
  <c r="F32" i="4"/>
  <c r="F8" i="4"/>
  <c r="F6" i="4"/>
  <c r="F64" i="4"/>
  <c r="F38" i="4"/>
  <c r="F94" i="4"/>
  <c r="F80" i="4"/>
  <c r="F76" i="4"/>
  <c r="F62" i="4"/>
  <c r="F56" i="4"/>
  <c r="F52" i="4"/>
  <c r="F46" i="4"/>
  <c r="F40" i="4"/>
  <c r="F36" i="4"/>
  <c r="F30" i="4"/>
  <c r="F24" i="4"/>
  <c r="F20" i="4"/>
  <c r="F14" i="4"/>
  <c r="F35" i="4"/>
  <c r="F60" i="4"/>
  <c r="F28" i="4"/>
  <c r="F19" i="4"/>
  <c r="F48" i="4"/>
  <c r="F16" i="4"/>
  <c r="F44" i="4"/>
  <c r="F12" i="4"/>
  <c r="F96" i="4"/>
  <c r="F54" i="4"/>
  <c r="F22" i="4"/>
  <c r="H20" i="4"/>
  <c r="H12" i="4"/>
  <c r="M96" i="4"/>
  <c r="M94" i="4"/>
  <c r="M92" i="4"/>
  <c r="M80" i="4"/>
  <c r="M78" i="4"/>
  <c r="M76" i="4"/>
  <c r="M64" i="4"/>
  <c r="M62" i="4"/>
  <c r="M60" i="4"/>
  <c r="M56" i="4"/>
  <c r="M54" i="4"/>
  <c r="M52" i="4"/>
  <c r="M48" i="4"/>
  <c r="M46" i="4"/>
  <c r="M44" i="4"/>
  <c r="M40" i="4"/>
  <c r="M38" i="4"/>
  <c r="M36" i="4"/>
  <c r="M32" i="4"/>
  <c r="M30" i="4"/>
  <c r="M28" i="4"/>
  <c r="M24" i="4"/>
  <c r="M22" i="4"/>
  <c r="M20" i="4"/>
  <c r="M16" i="4"/>
  <c r="M14" i="4"/>
  <c r="M12" i="4"/>
  <c r="M27" i="4"/>
  <c r="H94" i="4"/>
  <c r="H80" i="4"/>
  <c r="H60" i="4"/>
  <c r="H46" i="4"/>
  <c r="H32" i="4"/>
  <c r="H91" i="4"/>
  <c r="H75" i="4"/>
  <c r="H59" i="4"/>
  <c r="H51" i="4"/>
  <c r="H43" i="4"/>
  <c r="H35" i="4"/>
  <c r="H27" i="4"/>
  <c r="H19" i="4"/>
  <c r="H11" i="4"/>
  <c r="M43" i="4"/>
  <c r="H96" i="4"/>
  <c r="H64" i="4"/>
  <c r="H52" i="4"/>
  <c r="H38" i="4"/>
  <c r="H24" i="4"/>
  <c r="H16" i="4"/>
  <c r="H8" i="4"/>
  <c r="M51" i="4"/>
  <c r="M11" i="4"/>
  <c r="H62" i="4"/>
  <c r="H48" i="4"/>
  <c r="H36" i="4"/>
  <c r="H22" i="4"/>
  <c r="H14" i="4"/>
  <c r="H6" i="4"/>
  <c r="M75" i="4"/>
  <c r="M35" i="4"/>
  <c r="H92" i="4"/>
  <c r="H78" i="4"/>
  <c r="H56" i="4"/>
  <c r="H44" i="4"/>
  <c r="H30" i="4"/>
  <c r="M91" i="4"/>
  <c r="M59" i="4"/>
  <c r="M19" i="4"/>
  <c r="H76" i="4"/>
  <c r="H54" i="4"/>
  <c r="H40" i="4"/>
  <c r="H28" i="4"/>
  <c r="L8" i="4"/>
  <c r="L6" i="4"/>
  <c r="M8" i="4"/>
  <c r="M6" i="4"/>
  <c r="D8" i="4"/>
  <c r="D6" i="4"/>
  <c r="C31" i="3"/>
  <c r="Q31" i="3"/>
  <c r="C30" i="3"/>
  <c r="Q30" i="3"/>
  <c r="E4" i="17"/>
  <c r="X4" i="17" s="1"/>
  <c r="O30" i="16"/>
  <c r="O25" i="16"/>
  <c r="O31" i="16"/>
  <c r="M25" i="16"/>
  <c r="O4" i="4"/>
  <c r="L3" i="4"/>
  <c r="K3" i="4"/>
  <c r="J3" i="4"/>
  <c r="I3" i="4"/>
  <c r="H3" i="4"/>
  <c r="G3" i="4"/>
  <c r="F3" i="4"/>
  <c r="E3" i="4"/>
  <c r="C3" i="4"/>
  <c r="L4" i="4"/>
  <c r="K4" i="4"/>
  <c r="J4" i="4"/>
  <c r="I4" i="4"/>
  <c r="H4" i="4"/>
  <c r="G4" i="4"/>
  <c r="F4" i="4"/>
  <c r="E4" i="4"/>
  <c r="C4" i="4"/>
  <c r="G27" i="19" l="1"/>
  <c r="E27" i="19"/>
  <c r="I27" i="19"/>
  <c r="F27" i="19"/>
  <c r="H27" i="19"/>
  <c r="F4" i="17"/>
  <c r="G18" i="19"/>
  <c r="E18" i="19"/>
  <c r="I18" i="19"/>
  <c r="H18" i="19"/>
  <c r="F18" i="19"/>
  <c r="H21" i="19"/>
  <c r="I21" i="19"/>
  <c r="G21" i="19"/>
  <c r="F21" i="19"/>
  <c r="E21" i="19"/>
  <c r="G19" i="19"/>
  <c r="F19" i="19"/>
  <c r="H19" i="19"/>
  <c r="E19" i="19"/>
  <c r="I19" i="19"/>
  <c r="F23" i="19"/>
  <c r="G23" i="19"/>
  <c r="I23" i="19"/>
  <c r="E23" i="19"/>
  <c r="H23" i="19"/>
  <c r="F26" i="19"/>
  <c r="I26" i="19"/>
  <c r="G26" i="19"/>
  <c r="H26" i="19"/>
  <c r="E26" i="19"/>
  <c r="E20" i="19"/>
  <c r="F20" i="19"/>
  <c r="G20" i="19"/>
  <c r="H20" i="19"/>
  <c r="I20" i="19"/>
  <c r="E28" i="19"/>
  <c r="I28" i="19"/>
  <c r="G28" i="19"/>
  <c r="H28" i="19"/>
  <c r="F28" i="19"/>
  <c r="H22" i="19"/>
  <c r="I22" i="19"/>
  <c r="E22" i="19"/>
  <c r="F22" i="19"/>
  <c r="G22" i="19"/>
  <c r="F24" i="19"/>
  <c r="E24" i="19"/>
  <c r="H24" i="19"/>
  <c r="I24" i="19"/>
  <c r="G24" i="19"/>
  <c r="H17" i="19"/>
  <c r="E17" i="19"/>
  <c r="F17" i="19"/>
  <c r="G17" i="19"/>
  <c r="I17" i="19"/>
  <c r="I25" i="19"/>
  <c r="F25" i="19"/>
  <c r="G25" i="19"/>
  <c r="E25" i="19"/>
  <c r="H25" i="19"/>
  <c r="Z15" i="17"/>
  <c r="Z14" i="17"/>
  <c r="F45" i="19"/>
  <c r="I45" i="19"/>
  <c r="I44" i="19"/>
  <c r="H45" i="19"/>
  <c r="H44" i="19"/>
  <c r="E45" i="19"/>
  <c r="E44" i="19"/>
  <c r="D45" i="19"/>
  <c r="D44" i="19"/>
  <c r="M45" i="19"/>
  <c r="M44" i="19"/>
  <c r="Y19" i="17"/>
  <c r="Y20" i="17"/>
  <c r="Y28" i="17"/>
  <c r="Y23" i="17"/>
  <c r="Y25" i="17"/>
  <c r="Y27" i="17"/>
  <c r="Y21" i="17"/>
  <c r="Y18" i="17"/>
  <c r="Y22" i="17"/>
  <c r="Y24" i="17"/>
  <c r="Y26" i="17"/>
  <c r="X22" i="17"/>
  <c r="X25" i="17"/>
  <c r="X19" i="17"/>
  <c r="X20" i="17"/>
  <c r="X18" i="17"/>
  <c r="X23" i="17"/>
  <c r="X24" i="17"/>
  <c r="X26" i="17"/>
  <c r="X27" i="17"/>
  <c r="X28" i="17"/>
  <c r="X21" i="17"/>
  <c r="Z12" i="17"/>
  <c r="Z11" i="17"/>
  <c r="Z7" i="17"/>
  <c r="Z6" i="17"/>
  <c r="Z8" i="17"/>
  <c r="Z10" i="17"/>
  <c r="Z9" i="17"/>
  <c r="Z5" i="17"/>
  <c r="Z13" i="17"/>
  <c r="AI4" i="17"/>
  <c r="Z4" i="17"/>
  <c r="O16" i="17"/>
  <c r="I16" i="17"/>
  <c r="E16" i="17"/>
  <c r="AO4" i="17"/>
  <c r="O3" i="4"/>
  <c r="D4" i="4"/>
  <c r="D3" i="4"/>
  <c r="M3" i="4"/>
  <c r="M4" i="4"/>
  <c r="G31" i="3"/>
  <c r="I30" i="3"/>
  <c r="I31" i="3"/>
  <c r="O31" i="3"/>
  <c r="M30" i="3"/>
  <c r="M31" i="3"/>
  <c r="G30" i="3"/>
  <c r="K30" i="3"/>
  <c r="K31" i="3"/>
  <c r="O30" i="3"/>
  <c r="Z19" i="17" l="1"/>
  <c r="Z20" i="17"/>
  <c r="Z28" i="17"/>
  <c r="Z27" i="17"/>
  <c r="Z21" i="17"/>
  <c r="Z18" i="17"/>
  <c r="Z22" i="17"/>
  <c r="Z23" i="17"/>
  <c r="Z24" i="17"/>
  <c r="Z25" i="17"/>
  <c r="Z26" i="17"/>
  <c r="AI16" i="17"/>
  <c r="F16" i="17"/>
  <c r="AO16" i="17"/>
  <c r="O49" i="19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Danny Henderson</author>
  </authors>
  <commentList>
    <comment ref="E12" authorId="0" shapeId="0" xr:uid="{64E6825C-9CAB-4BBF-8F48-FCACAEE45A29}">
      <text>
        <r>
          <rPr>
            <b/>
            <sz val="9"/>
            <color indexed="81"/>
            <rFont val="Tahoma"/>
            <family val="2"/>
          </rPr>
          <t>Danny Henderson:</t>
        </r>
        <r>
          <rPr>
            <sz val="9"/>
            <color indexed="81"/>
            <rFont val="Tahoma"/>
            <family val="2"/>
          </rPr>
          <t xml:space="preserve">
I counted turnovers in this stat.</t>
        </r>
      </text>
    </comment>
  </commentList>
</comments>
</file>

<file path=xl/sharedStrings.xml><?xml version="1.0" encoding="utf-8"?>
<sst xmlns="http://schemas.openxmlformats.org/spreadsheetml/2006/main" count="48592" uniqueCount="281">
  <si>
    <t>Player 1</t>
  </si>
  <si>
    <t>Player 2</t>
  </si>
  <si>
    <t>Player 3</t>
  </si>
  <si>
    <t>Player 4</t>
  </si>
  <si>
    <t>Player 5</t>
  </si>
  <si>
    <t>Paint Touches</t>
  </si>
  <si>
    <t>Points Scored</t>
  </si>
  <si>
    <t>Player Shot Attempt</t>
  </si>
  <si>
    <t>Tucker</t>
  </si>
  <si>
    <t>DJ</t>
  </si>
  <si>
    <t>Brodie</t>
  </si>
  <si>
    <t>Sturtz</t>
  </si>
  <si>
    <t>Opponent</t>
  </si>
  <si>
    <t>Roman</t>
  </si>
  <si>
    <t>Okay</t>
  </si>
  <si>
    <t>Jumper</t>
  </si>
  <si>
    <t>Floater</t>
  </si>
  <si>
    <t>Turnover</t>
  </si>
  <si>
    <t>Layup</t>
  </si>
  <si>
    <t>Three</t>
  </si>
  <si>
    <t>Hook</t>
  </si>
  <si>
    <t>Dunk</t>
  </si>
  <si>
    <t>Shot Type</t>
  </si>
  <si>
    <t>Team</t>
  </si>
  <si>
    <t>Change Sides</t>
  </si>
  <si>
    <t>Individual Player</t>
  </si>
  <si>
    <t>Player</t>
  </si>
  <si>
    <t>Points Per Possession</t>
  </si>
  <si>
    <t>Layup%</t>
  </si>
  <si>
    <t>Floater%</t>
  </si>
  <si>
    <t>Hook%</t>
  </si>
  <si>
    <t>Jumper%</t>
  </si>
  <si>
    <t>Three%</t>
  </si>
  <si>
    <t>Success Rate</t>
  </si>
  <si>
    <t>Usage Rate</t>
  </si>
  <si>
    <t>Turnover Rate</t>
  </si>
  <si>
    <t>Layup Rate</t>
  </si>
  <si>
    <t>Floater Rate</t>
  </si>
  <si>
    <t>Hook Rate</t>
  </si>
  <si>
    <t>Jumper Rate</t>
  </si>
  <si>
    <t>Three Rate</t>
  </si>
  <si>
    <t>Dunk Rate</t>
  </si>
  <si>
    <t>Count</t>
  </si>
  <si>
    <t>Successful Possession</t>
  </si>
  <si>
    <t>FG%</t>
  </si>
  <si>
    <t>Result</t>
  </si>
  <si>
    <t>Adjusted Turnover Rate</t>
  </si>
  <si>
    <t>Win</t>
  </si>
  <si>
    <t>Loss</t>
  </si>
  <si>
    <t>Team Win/Loss</t>
  </si>
  <si>
    <t>Game Type</t>
  </si>
  <si>
    <t>Possession Type</t>
  </si>
  <si>
    <t>Date</t>
  </si>
  <si>
    <t>Site</t>
  </si>
  <si>
    <t>Min</t>
  </si>
  <si>
    <t>FG</t>
  </si>
  <si>
    <t>FGA</t>
  </si>
  <si>
    <t>3P</t>
  </si>
  <si>
    <t>3PA</t>
  </si>
  <si>
    <t>FT</t>
  </si>
  <si>
    <t>FTA</t>
  </si>
  <si>
    <t>DRB</t>
  </si>
  <si>
    <t>ORB</t>
  </si>
  <si>
    <t>AST</t>
  </si>
  <si>
    <t>BLK</t>
  </si>
  <si>
    <t>STL</t>
  </si>
  <si>
    <t>PF</t>
  </si>
  <si>
    <t>TO</t>
  </si>
  <si>
    <t>PTS</t>
  </si>
  <si>
    <t>Deflections</t>
  </si>
  <si>
    <t>Sardaar</t>
  </si>
  <si>
    <t>Eric</t>
  </si>
  <si>
    <t>Bryce</t>
  </si>
  <si>
    <t>Issa</t>
  </si>
  <si>
    <t>FT%</t>
  </si>
  <si>
    <t>3P%</t>
  </si>
  <si>
    <t>Player Bank</t>
  </si>
  <si>
    <t>Shot Type Bank</t>
  </si>
  <si>
    <t>Possession Type Bank</t>
  </si>
  <si>
    <t>Fast Break</t>
  </si>
  <si>
    <t>Man</t>
  </si>
  <si>
    <t>Zone</t>
  </si>
  <si>
    <t>Half Court</t>
  </si>
  <si>
    <t>Term</t>
  </si>
  <si>
    <t>Definition</t>
  </si>
  <si>
    <t>How many times the ball moves past each elbow</t>
  </si>
  <si>
    <t>Each time a player gets a foot in the paint with the ball in their hands</t>
  </si>
  <si>
    <t>Percentage of the time a possession ends in either a made shot or free throws</t>
  </si>
  <si>
    <t>Percentage of the time a possession ends with a given player shooting or turning the ball over</t>
  </si>
  <si>
    <t>(Shot type) Rate</t>
  </si>
  <si>
    <t>Percentage of the shots a given player takes that is that shot type</t>
  </si>
  <si>
    <t>(Shot type) %</t>
  </si>
  <si>
    <t>Percentage of the time the given player makes that shot type</t>
  </si>
  <si>
    <t>Percentage of the time a possession ends in the given player turning the ball over given they are on the court</t>
  </si>
  <si>
    <t>Turnover Rate balanced out with equal usage rates</t>
  </si>
  <si>
    <t>Game Type Bank</t>
  </si>
  <si>
    <t>MVC</t>
  </si>
  <si>
    <t>Postseason</t>
  </si>
  <si>
    <t>NC (non-conference)</t>
  </si>
  <si>
    <t>FB (Fast Break)</t>
  </si>
  <si>
    <t>Defense</t>
  </si>
  <si>
    <t>Defensive Alignment Bank</t>
  </si>
  <si>
    <t>Press</t>
  </si>
  <si>
    <t>HC (Half-Court)</t>
  </si>
  <si>
    <t>Note</t>
  </si>
  <si>
    <t>I only counted half-court and fast break sets. Doesn't count inbounds plays, or offensive rebound possessions where an offense doesn't get set</t>
  </si>
  <si>
    <t>Note: Paint Touches, Success Rate, and PPP are the team's value while that player is on the court. The rest of the stats are individual player values</t>
  </si>
  <si>
    <t>+/- Per 40 Possessions</t>
  </si>
  <si>
    <t>+/- Per 40 Min</t>
  </si>
  <si>
    <t>Difference between offensive PPP and defensive PPP in half court sets only</t>
  </si>
  <si>
    <t>Defender Shot Allowed</t>
  </si>
  <si>
    <t>Note: Paint Touches, Success Rate, and PPP are the team's value while that player is on the court. The rest of the values are individual player stats while guarding the outcome.</t>
  </si>
  <si>
    <t>IUPUI</t>
  </si>
  <si>
    <t>Wofford</t>
  </si>
  <si>
    <t>Buffalo</t>
  </si>
  <si>
    <t>Louisiana</t>
  </si>
  <si>
    <t>Omaha</t>
  </si>
  <si>
    <t>Richmond</t>
  </si>
  <si>
    <t>Saint Louis</t>
  </si>
  <si>
    <t>Mississippi State</t>
  </si>
  <si>
    <t>TS%</t>
  </si>
  <si>
    <t>H</t>
  </si>
  <si>
    <t>A</t>
  </si>
  <si>
    <t>Fouls Drawn</t>
  </si>
  <si>
    <t>True Shooting%</t>
  </si>
  <si>
    <t>Per Game</t>
  </si>
  <si>
    <t>Overall</t>
  </si>
  <si>
    <t>TRB</t>
  </si>
  <si>
    <t>HC</t>
  </si>
  <si>
    <t>Overall (Half-court only)</t>
  </si>
  <si>
    <t>Conor</t>
  </si>
  <si>
    <t>Nate</t>
  </si>
  <si>
    <t>Success Rate Allowed</t>
  </si>
  <si>
    <t>PPP Allowed</t>
  </si>
  <si>
    <t>FG% Allowed</t>
  </si>
  <si>
    <t>Assignment Usage Rate</t>
  </si>
  <si>
    <t>Forced Turnover Rate</t>
  </si>
  <si>
    <t>Game</t>
  </si>
  <si>
    <t>Offense</t>
  </si>
  <si>
    <t>Other Notes</t>
  </si>
  <si>
    <t>Half-Court</t>
  </si>
  <si>
    <t>Season</t>
  </si>
  <si>
    <t>Team Offense</t>
  </si>
  <si>
    <t>Team Defense</t>
  </si>
  <si>
    <t>Half-Court PPG</t>
  </si>
  <si>
    <t>Fast Break PPG</t>
  </si>
  <si>
    <t xml:space="preserve">Games </t>
  </si>
  <si>
    <t>EFF/40</t>
  </si>
  <si>
    <t>Foul</t>
  </si>
  <si>
    <t>FB</t>
  </si>
  <si>
    <t>Note:</t>
  </si>
  <si>
    <t>"Half-Court" means possessions only where a half-court offense has been set. Excludes data from fast breaks, inbounds, and putbacks.</t>
  </si>
  <si>
    <t>W</t>
  </si>
  <si>
    <t>ORB Allowed</t>
  </si>
  <si>
    <t>DRB Win Rate</t>
  </si>
  <si>
    <t>"DRB Win Rate" measures how often you give up an offensive rebound to your assignment (adjusted to opportunity)</t>
  </si>
  <si>
    <t>Wyoming</t>
  </si>
  <si>
    <t>Tarleton</t>
  </si>
  <si>
    <t>Forced Turnovers</t>
  </si>
  <si>
    <t>Forced Turnovers/G</t>
  </si>
  <si>
    <t>ORBs Allowed</t>
  </si>
  <si>
    <t>Forced TOV/G</t>
  </si>
  <si>
    <t>Statistic</t>
  </si>
  <si>
    <t>Value</t>
  </si>
  <si>
    <t>Point</t>
  </si>
  <si>
    <t>Assist</t>
  </si>
  <si>
    <t>Offensive Rebound</t>
  </si>
  <si>
    <t>Foul Drawn</t>
  </si>
  <si>
    <t>Missed Field Goal</t>
  </si>
  <si>
    <t>Missed Free Throw</t>
  </si>
  <si>
    <t>Unsuccessful Possession</t>
  </si>
  <si>
    <t>Point Allowed</t>
  </si>
  <si>
    <t>Defensive Rebound</t>
  </si>
  <si>
    <t>Steal</t>
  </si>
  <si>
    <t>Block</t>
  </si>
  <si>
    <t>Forced Turnover</t>
  </si>
  <si>
    <t>Deflection</t>
  </si>
  <si>
    <t>Offensive Rebound Allowed</t>
  </si>
  <si>
    <t>Personal Foul</t>
  </si>
  <si>
    <t>Unsucessful Possession</t>
  </si>
  <si>
    <t>Offensive Impact</t>
  </si>
  <si>
    <t>Defensive Impact</t>
  </si>
  <si>
    <t>Offensive Impact/40</t>
  </si>
  <si>
    <t>Defensive Impact/40</t>
  </si>
  <si>
    <t>Impact/40</t>
  </si>
  <si>
    <t>Charges</t>
  </si>
  <si>
    <t>Taken Charge</t>
  </si>
  <si>
    <t>Two Man</t>
  </si>
  <si>
    <t>Three Man</t>
  </si>
  <si>
    <t>+/- Per 40 Poss</t>
  </si>
  <si>
    <t>Total Possessions</t>
  </si>
  <si>
    <t>Offense + Defense</t>
  </si>
  <si>
    <t>Five Man</t>
  </si>
  <si>
    <t>Indiana State (A)</t>
  </si>
  <si>
    <t>Valparaiso (H)</t>
  </si>
  <si>
    <t>Missouri State (A)</t>
  </si>
  <si>
    <t>UIC (H)</t>
  </si>
  <si>
    <t>SIU (A)</t>
  </si>
  <si>
    <t>Murray State (H)</t>
  </si>
  <si>
    <t>UIC (A)</t>
  </si>
  <si>
    <t>Bradley (H)</t>
  </si>
  <si>
    <t>Missouri State (H)</t>
  </si>
  <si>
    <t>Evansville (A)</t>
  </si>
  <si>
    <t>Indiana State (H)</t>
  </si>
  <si>
    <t>Belmont (A)</t>
  </si>
  <si>
    <t>UNI (H)</t>
  </si>
  <si>
    <t>Valparaiso (A)</t>
  </si>
  <si>
    <t>Murray State (A)</t>
  </si>
  <si>
    <t>SIU (H)</t>
  </si>
  <si>
    <t>UNI (A)</t>
  </si>
  <si>
    <t>Belmont (H)</t>
  </si>
  <si>
    <t>Illinois State (H)</t>
  </si>
  <si>
    <t>Bradley (A)</t>
  </si>
  <si>
    <t>Adj Usage Rate</t>
  </si>
  <si>
    <t>L</t>
  </si>
  <si>
    <t>Points Allowed</t>
  </si>
  <si>
    <t>Points Allowed/G</t>
  </si>
  <si>
    <t>Offense Rankings</t>
  </si>
  <si>
    <t>Defense Rankings</t>
  </si>
  <si>
    <t>Layups</t>
  </si>
  <si>
    <t>Floaters</t>
  </si>
  <si>
    <t>Hooks</t>
  </si>
  <si>
    <t>Jumpers</t>
  </si>
  <si>
    <t>Threes</t>
  </si>
  <si>
    <t>Adj Turnover Rate</t>
  </si>
  <si>
    <t>Dunks</t>
  </si>
  <si>
    <t>Impact O</t>
  </si>
  <si>
    <t>Impact D</t>
  </si>
  <si>
    <t>PPP</t>
  </si>
  <si>
    <t>Adjusted Forced TOV Rate</t>
  </si>
  <si>
    <t>Post</t>
  </si>
  <si>
    <t>Double</t>
  </si>
  <si>
    <t>Post Defense</t>
  </si>
  <si>
    <t>No Double</t>
  </si>
  <si>
    <t>***Started tracking after Richmond game</t>
  </si>
  <si>
    <t>Adj Usg Rate</t>
  </si>
  <si>
    <t>EFF = Efficiency Metric</t>
  </si>
  <si>
    <t>Yes</t>
  </si>
  <si>
    <t>Difference</t>
  </si>
  <si>
    <t>STDO</t>
  </si>
  <si>
    <t>STDD</t>
  </si>
  <si>
    <t>Z SCORE</t>
  </si>
  <si>
    <t>Team Splits</t>
  </si>
  <si>
    <t>2 no 1</t>
  </si>
  <si>
    <t>1 no 2</t>
  </si>
  <si>
    <t>O2</t>
  </si>
  <si>
    <t>D2</t>
  </si>
  <si>
    <t>O1</t>
  </si>
  <si>
    <t>D1</t>
  </si>
  <si>
    <t>Point Spread/40</t>
  </si>
  <si>
    <t>Focus</t>
  </si>
  <si>
    <t>Forced TOV</t>
  </si>
  <si>
    <t>B</t>
  </si>
  <si>
    <t>C</t>
  </si>
  <si>
    <t>Splits: Win/Loss, Man/Zone, Possession Type</t>
  </si>
  <si>
    <t>INB</t>
  </si>
  <si>
    <t>X</t>
  </si>
  <si>
    <t>D</t>
  </si>
  <si>
    <t>Push Tempo</t>
  </si>
  <si>
    <t>No</t>
  </si>
  <si>
    <t>Push Tempo off Live Ball Defensive Rebounds</t>
  </si>
  <si>
    <t>*Started tracking first Belmont game</t>
  </si>
  <si>
    <t>PA/40</t>
  </si>
  <si>
    <t>FG Allowed</t>
  </si>
  <si>
    <t>Tech</t>
  </si>
  <si>
    <t>Tip</t>
  </si>
  <si>
    <t>NC</t>
  </si>
  <si>
    <t>N</t>
  </si>
  <si>
    <t>&lt;&gt;x</t>
  </si>
  <si>
    <t>E</t>
  </si>
  <si>
    <t>POST</t>
  </si>
  <si>
    <t>CORR</t>
  </si>
  <si>
    <t>&lt;&gt;H</t>
  </si>
  <si>
    <t>Murray State</t>
  </si>
  <si>
    <t>SIU</t>
  </si>
  <si>
    <t>Bradley</t>
  </si>
  <si>
    <t>DFouls Drawn</t>
  </si>
  <si>
    <t>Off+Def</t>
  </si>
  <si>
    <t>Miami</t>
  </si>
  <si>
    <t>Impact</t>
  </si>
  <si>
    <t>&lt;&gt;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</si>
</sst>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2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14"/>
      <name val="Calibri"/>
      <family val="2"/>
      <scheme val="minor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10"/>
      <name val="Calibri"/>
      <family val="2"/>
      <scheme val="minor"/>
    </font>
    <font>
      <b/>
      <sz val="11"/>
      <name val="Calibri"/>
      <family val="2"/>
      <scheme val="minor"/>
    </font>
    <font>
      <b/>
      <sz val="9"/>
      <name val="Calibri"/>
      <family val="2"/>
      <scheme val="minor"/>
    </font>
    <font>
      <sz val="10"/>
      <name val="Calibri"/>
      <family val="2"/>
      <scheme val="minor"/>
    </font>
    <font>
      <i/>
      <sz val="10"/>
      <color theme="1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2"/>
      <color rgb="FF0000FF"/>
      <name val="Calibri"/>
      <family val="2"/>
      <scheme val="minor"/>
    </font>
    <font>
      <sz val="12"/>
      <name val="Calibri"/>
      <family val="2"/>
      <scheme val="minor"/>
    </font>
    <font>
      <sz val="8"/>
      <name val="Calibri"/>
      <family val="2"/>
      <scheme val="minor"/>
    </font>
    <font>
      <b/>
      <sz val="11"/>
      <color indexed="8"/>
      <name val="Calibri"/>
      <family val="2"/>
      <scheme val="minor"/>
    </font>
    <font>
      <b/>
      <sz val="16"/>
      <color indexed="8"/>
      <name val="Calibri"/>
      <family val="2"/>
      <scheme val="minor"/>
    </font>
    <font>
      <b/>
      <sz val="11"/>
      <color theme="4" tint="-0.249977111117893"/>
      <name val="Calibri"/>
      <family val="2"/>
      <scheme val="minor"/>
    </font>
    <font>
      <sz val="11"/>
      <color theme="4" tint="-0.249977111117893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2">
    <xf numFmtId="0" fontId="0" fillId="0" borderId="0"/>
    <xf numFmtId="9" fontId="5" fillId="0" borderId="0" applyFont="0" applyFill="0" applyBorder="0" applyAlignment="0" applyProtection="0"/>
  </cellStyleXfs>
  <cellXfs count="143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0" fillId="0" borderId="0" xfId="0" applyAlignment="1">
      <alignment horizontal="right"/>
    </xf>
    <xf numFmtId="10" fontId="0" fillId="0" borderId="0" xfId="0" applyNumberFormat="1"/>
    <xf numFmtId="10" fontId="0" fillId="0" borderId="0" xfId="0" applyNumberFormat="1" applyAlignment="1">
      <alignment horizontal="right"/>
    </xf>
    <xf numFmtId="2" fontId="0" fillId="0" borderId="0" xfId="0" applyNumberFormat="1" applyAlignment="1">
      <alignment horizontal="right"/>
    </xf>
    <xf numFmtId="2" fontId="0" fillId="0" borderId="0" xfId="0" applyNumberFormat="1"/>
    <xf numFmtId="2" fontId="1" fillId="0" borderId="0" xfId="0" applyNumberFormat="1" applyFont="1"/>
    <xf numFmtId="10" fontId="1" fillId="0" borderId="0" xfId="0" applyNumberFormat="1" applyFont="1"/>
    <xf numFmtId="0" fontId="0" fillId="0" borderId="0" xfId="0" applyAlignment="1">
      <alignment horizontal="center"/>
    </xf>
    <xf numFmtId="0" fontId="2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0" fontId="0" fillId="0" borderId="0" xfId="0" applyAlignment="1">
      <alignment horizontal="left"/>
    </xf>
    <xf numFmtId="0" fontId="1" fillId="0" borderId="0" xfId="0" applyFont="1" applyAlignment="1">
      <alignment horizontal="right"/>
    </xf>
    <xf numFmtId="10" fontId="0" fillId="0" borderId="0" xfId="1" applyNumberFormat="1" applyFont="1" applyAlignment="1">
      <alignment horizontal="right"/>
    </xf>
    <xf numFmtId="10" fontId="1" fillId="0" borderId="0" xfId="1" applyNumberFormat="1" applyFont="1" applyAlignment="1">
      <alignment horizontal="right"/>
    </xf>
    <xf numFmtId="0" fontId="1" fillId="0" borderId="1" xfId="0" applyFont="1" applyBorder="1"/>
    <xf numFmtId="164" fontId="1" fillId="0" borderId="0" xfId="0" applyNumberFormat="1" applyFont="1"/>
    <xf numFmtId="0" fontId="0" fillId="0" borderId="0" xfId="0" quotePrefix="1"/>
    <xf numFmtId="14" fontId="0" fillId="0" borderId="0" xfId="0" applyNumberFormat="1" applyAlignment="1">
      <alignment horizontal="right"/>
    </xf>
    <xf numFmtId="0" fontId="1" fillId="0" borderId="1" xfId="0" applyFont="1" applyBorder="1" applyAlignment="1">
      <alignment horizontal="left"/>
    </xf>
    <xf numFmtId="14" fontId="1" fillId="0" borderId="0" xfId="0" applyNumberFormat="1" applyFont="1" applyAlignment="1">
      <alignment horizontal="center"/>
    </xf>
    <xf numFmtId="14" fontId="1" fillId="0" borderId="1" xfId="0" applyNumberFormat="1" applyFont="1" applyBorder="1"/>
    <xf numFmtId="14" fontId="0" fillId="0" borderId="0" xfId="0" applyNumberFormat="1"/>
    <xf numFmtId="10" fontId="1" fillId="0" borderId="1" xfId="0" applyNumberFormat="1" applyFont="1" applyBorder="1" applyAlignment="1">
      <alignment horizontal="right"/>
    </xf>
    <xf numFmtId="10" fontId="1" fillId="0" borderId="0" xfId="0" applyNumberFormat="1" applyFont="1" applyAlignment="1">
      <alignment horizontal="center"/>
    </xf>
    <xf numFmtId="0" fontId="6" fillId="0" borderId="0" xfId="0" applyFont="1" applyAlignment="1">
      <alignment horizontal="left"/>
    </xf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1" fillId="0" borderId="2" xfId="0" applyFont="1" applyBorder="1" applyAlignment="1">
      <alignment horizontal="center"/>
    </xf>
    <xf numFmtId="10" fontId="1" fillId="0" borderId="2" xfId="0" applyNumberFormat="1" applyFont="1" applyBorder="1" applyAlignment="1">
      <alignment horizontal="center"/>
    </xf>
    <xf numFmtId="10" fontId="0" fillId="0" borderId="5" xfId="0" applyNumberFormat="1" applyBorder="1"/>
    <xf numFmtId="2" fontId="0" fillId="0" borderId="2" xfId="0" applyNumberFormat="1" applyBorder="1"/>
    <xf numFmtId="1" fontId="0" fillId="0" borderId="0" xfId="0" applyNumberFormat="1"/>
    <xf numFmtId="1" fontId="0" fillId="0" borderId="2" xfId="0" applyNumberFormat="1" applyBorder="1"/>
    <xf numFmtId="2" fontId="6" fillId="0" borderId="0" xfId="0" applyNumberFormat="1" applyFont="1" applyAlignment="1">
      <alignment horizontal="center"/>
    </xf>
    <xf numFmtId="0" fontId="0" fillId="0" borderId="2" xfId="0" applyBorder="1"/>
    <xf numFmtId="1" fontId="1" fillId="0" borderId="0" xfId="0" applyNumberFormat="1" applyFont="1"/>
    <xf numFmtId="2" fontId="0" fillId="0" borderId="1" xfId="0" applyNumberFormat="1" applyBorder="1"/>
    <xf numFmtId="0" fontId="9" fillId="0" borderId="0" xfId="0" applyFont="1"/>
    <xf numFmtId="0" fontId="10" fillId="0" borderId="0" xfId="0" applyFont="1"/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2" fillId="0" borderId="0" xfId="0" applyFont="1" applyAlignment="1">
      <alignment horizontal="center"/>
    </xf>
    <xf numFmtId="0" fontId="10" fillId="0" borderId="0" xfId="0" applyFont="1" applyAlignment="1">
      <alignment horizontal="left"/>
    </xf>
    <xf numFmtId="10" fontId="10" fillId="0" borderId="0" xfId="1" applyNumberFormat="1" applyFont="1" applyBorder="1"/>
    <xf numFmtId="0" fontId="13" fillId="0" borderId="0" xfId="0" applyFont="1" applyAlignment="1">
      <alignment horizontal="left"/>
    </xf>
    <xf numFmtId="0" fontId="14" fillId="0" borderId="0" xfId="0" applyFont="1" applyAlignment="1">
      <alignment horizontal="center"/>
    </xf>
    <xf numFmtId="0" fontId="11" fillId="0" borderId="0" xfId="0" applyFont="1"/>
    <xf numFmtId="0" fontId="12" fillId="0" borderId="0" xfId="0" quotePrefix="1" applyFont="1" applyAlignment="1">
      <alignment horizontal="center"/>
    </xf>
    <xf numFmtId="10" fontId="10" fillId="0" borderId="1" xfId="1" applyNumberFormat="1" applyFont="1" applyBorder="1" applyAlignment="1">
      <alignment horizontal="right"/>
    </xf>
    <xf numFmtId="10" fontId="10" fillId="0" borderId="0" xfId="1" applyNumberFormat="1" applyFont="1" applyBorder="1" applyAlignment="1">
      <alignment horizontal="right"/>
    </xf>
    <xf numFmtId="10" fontId="10" fillId="0" borderId="2" xfId="1" applyNumberFormat="1" applyFont="1" applyBorder="1" applyAlignment="1">
      <alignment horizontal="right"/>
    </xf>
    <xf numFmtId="164" fontId="13" fillId="0" borderId="0" xfId="0" applyNumberFormat="1" applyFont="1"/>
    <xf numFmtId="10" fontId="13" fillId="0" borderId="0" xfId="1" applyNumberFormat="1" applyFont="1" applyBorder="1"/>
    <xf numFmtId="0" fontId="13" fillId="0" borderId="0" xfId="0" applyFont="1"/>
    <xf numFmtId="10" fontId="13" fillId="0" borderId="0" xfId="1" applyNumberFormat="1" applyFont="1"/>
    <xf numFmtId="164" fontId="10" fillId="0" borderId="0" xfId="0" applyNumberFormat="1" applyFont="1" applyAlignment="1">
      <alignment horizontal="right"/>
    </xf>
    <xf numFmtId="164" fontId="10" fillId="0" borderId="2" xfId="0" applyNumberFormat="1" applyFont="1" applyBorder="1" applyAlignment="1">
      <alignment horizontal="right"/>
    </xf>
    <xf numFmtId="164" fontId="10" fillId="0" borderId="1" xfId="0" applyNumberFormat="1" applyFont="1" applyBorder="1" applyAlignment="1">
      <alignment horizontal="right"/>
    </xf>
    <xf numFmtId="164" fontId="10" fillId="0" borderId="3" xfId="0" applyNumberFormat="1" applyFont="1" applyBorder="1" applyAlignment="1">
      <alignment horizontal="right"/>
    </xf>
    <xf numFmtId="164" fontId="10" fillId="0" borderId="4" xfId="0" applyNumberFormat="1" applyFont="1" applyBorder="1" applyAlignment="1">
      <alignment horizontal="right"/>
    </xf>
    <xf numFmtId="164" fontId="10" fillId="0" borderId="7" xfId="0" applyNumberFormat="1" applyFont="1" applyBorder="1" applyAlignment="1">
      <alignment horizontal="right"/>
    </xf>
    <xf numFmtId="0" fontId="0" fillId="0" borderId="1" xfId="0" applyBorder="1"/>
    <xf numFmtId="10" fontId="0" fillId="0" borderId="1" xfId="0" applyNumberFormat="1" applyBorder="1" applyAlignment="1">
      <alignment horizontal="right"/>
    </xf>
    <xf numFmtId="0" fontId="0" fillId="0" borderId="3" xfId="0" applyBorder="1" applyAlignment="1">
      <alignment horizontal="left"/>
    </xf>
    <xf numFmtId="0" fontId="0" fillId="0" borderId="4" xfId="0" applyBorder="1" applyAlignment="1">
      <alignment horizontal="left"/>
    </xf>
    <xf numFmtId="0" fontId="0" fillId="0" borderId="7" xfId="0" applyBorder="1" applyAlignment="1">
      <alignment horizontal="left"/>
    </xf>
    <xf numFmtId="10" fontId="0" fillId="0" borderId="2" xfId="0" applyNumberFormat="1" applyBorder="1" applyAlignment="1">
      <alignment horizontal="right"/>
    </xf>
    <xf numFmtId="2" fontId="0" fillId="0" borderId="5" xfId="0" applyNumberFormat="1" applyBorder="1" applyAlignment="1">
      <alignment horizontal="right"/>
    </xf>
    <xf numFmtId="2" fontId="0" fillId="0" borderId="6" xfId="0" applyNumberFormat="1" applyBorder="1" applyAlignment="1">
      <alignment horizontal="right"/>
    </xf>
    <xf numFmtId="2" fontId="0" fillId="0" borderId="8" xfId="0" applyNumberFormat="1" applyBorder="1" applyAlignment="1">
      <alignment horizontal="right"/>
    </xf>
    <xf numFmtId="0" fontId="15" fillId="0" borderId="0" xfId="0" applyFont="1" applyAlignment="1">
      <alignment horizontal="center"/>
    </xf>
    <xf numFmtId="0" fontId="16" fillId="0" borderId="0" xfId="0" applyFont="1" applyAlignment="1">
      <alignment horizontal="center"/>
    </xf>
    <xf numFmtId="0" fontId="0" fillId="0" borderId="3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7" xfId="0" applyBorder="1" applyAlignment="1">
      <alignment horizontal="right"/>
    </xf>
    <xf numFmtId="2" fontId="0" fillId="0" borderId="2" xfId="0" applyNumberFormat="1" applyBorder="1" applyAlignment="1">
      <alignment horizontal="right"/>
    </xf>
    <xf numFmtId="0" fontId="17" fillId="0" borderId="0" xfId="0" applyFont="1" applyAlignment="1">
      <alignment horizontal="right"/>
    </xf>
    <xf numFmtId="2" fontId="0" fillId="0" borderId="1" xfId="0" applyNumberFormat="1" applyBorder="1" applyAlignment="1">
      <alignment horizontal="right"/>
    </xf>
    <xf numFmtId="10" fontId="0" fillId="0" borderId="0" xfId="1" applyNumberFormat="1" applyFont="1"/>
    <xf numFmtId="2" fontId="1" fillId="0" borderId="1" xfId="0" applyNumberFormat="1" applyFont="1" applyBorder="1"/>
    <xf numFmtId="0" fontId="18" fillId="0" borderId="0" xfId="0" applyFont="1"/>
    <xf numFmtId="0" fontId="19" fillId="0" borderId="0" xfId="0" applyFont="1" applyAlignment="1">
      <alignment horizontal="center"/>
    </xf>
    <xf numFmtId="164" fontId="0" fillId="0" borderId="0" xfId="0" applyNumberFormat="1" applyAlignment="1">
      <alignment horizontal="right"/>
    </xf>
    <xf numFmtId="10" fontId="10" fillId="0" borderId="1" xfId="0" applyNumberFormat="1" applyFont="1" applyBorder="1" applyAlignment="1">
      <alignment horizontal="right"/>
    </xf>
    <xf numFmtId="10" fontId="10" fillId="0" borderId="0" xfId="0" applyNumberFormat="1" applyFont="1" applyAlignment="1">
      <alignment horizontal="right"/>
    </xf>
    <xf numFmtId="10" fontId="10" fillId="0" borderId="2" xfId="0" applyNumberFormat="1" applyFont="1" applyBorder="1" applyAlignment="1">
      <alignment horizontal="right"/>
    </xf>
    <xf numFmtId="0" fontId="10" fillId="0" borderId="5" xfId="0" applyFont="1" applyBorder="1" applyAlignment="1">
      <alignment horizontal="right"/>
    </xf>
    <xf numFmtId="0" fontId="10" fillId="0" borderId="6" xfId="0" applyFont="1" applyBorder="1" applyAlignment="1">
      <alignment horizontal="right"/>
    </xf>
    <xf numFmtId="0" fontId="10" fillId="0" borderId="8" xfId="0" applyFont="1" applyBorder="1" applyAlignment="1">
      <alignment horizontal="right"/>
    </xf>
    <xf numFmtId="164" fontId="1" fillId="0" borderId="1" xfId="0" applyNumberFormat="1" applyFont="1" applyBorder="1"/>
    <xf numFmtId="10" fontId="0" fillId="0" borderId="6" xfId="0" applyNumberFormat="1" applyBorder="1" applyAlignment="1">
      <alignment horizontal="right"/>
    </xf>
    <xf numFmtId="10" fontId="0" fillId="0" borderId="8" xfId="0" applyNumberFormat="1" applyBorder="1" applyAlignment="1">
      <alignment horizontal="right"/>
    </xf>
    <xf numFmtId="10" fontId="1" fillId="0" borderId="0" xfId="1" applyNumberFormat="1" applyFont="1"/>
    <xf numFmtId="1" fontId="10" fillId="0" borderId="1" xfId="1" applyNumberFormat="1" applyFont="1" applyBorder="1" applyAlignment="1">
      <alignment horizontal="right"/>
    </xf>
    <xf numFmtId="1" fontId="10" fillId="0" borderId="0" xfId="1" applyNumberFormat="1" applyFont="1" applyBorder="1" applyAlignment="1">
      <alignment horizontal="right"/>
    </xf>
    <xf numFmtId="1" fontId="10" fillId="0" borderId="2" xfId="1" applyNumberFormat="1" applyFont="1" applyBorder="1" applyAlignment="1">
      <alignment horizontal="right"/>
    </xf>
    <xf numFmtId="1" fontId="13" fillId="0" borderId="0" xfId="1" applyNumberFormat="1" applyFont="1"/>
    <xf numFmtId="0" fontId="10" fillId="0" borderId="1" xfId="0" applyFont="1" applyBorder="1" applyAlignment="1">
      <alignment horizontal="right"/>
    </xf>
    <xf numFmtId="0" fontId="10" fillId="0" borderId="0" xfId="0" applyFont="1" applyAlignment="1">
      <alignment horizontal="right"/>
    </xf>
    <xf numFmtId="0" fontId="10" fillId="0" borderId="2" xfId="0" applyFont="1" applyBorder="1" applyAlignment="1">
      <alignment horizontal="right"/>
    </xf>
    <xf numFmtId="2" fontId="10" fillId="0" borderId="5" xfId="0" applyNumberFormat="1" applyFont="1" applyBorder="1"/>
    <xf numFmtId="2" fontId="10" fillId="0" borderId="6" xfId="0" applyNumberFormat="1" applyFont="1" applyBorder="1"/>
    <xf numFmtId="2" fontId="10" fillId="0" borderId="8" xfId="0" applyNumberFormat="1" applyFont="1" applyBorder="1"/>
    <xf numFmtId="2" fontId="10" fillId="0" borderId="1" xfId="0" applyNumberFormat="1" applyFont="1" applyBorder="1"/>
    <xf numFmtId="2" fontId="10" fillId="0" borderId="0" xfId="0" applyNumberFormat="1" applyFont="1"/>
    <xf numFmtId="2" fontId="10" fillId="0" borderId="0" xfId="0" applyNumberFormat="1" applyFont="1" applyAlignment="1">
      <alignment horizontal="right"/>
    </xf>
    <xf numFmtId="2" fontId="13" fillId="0" borderId="1" xfId="0" applyNumberFormat="1" applyFont="1" applyBorder="1"/>
    <xf numFmtId="0" fontId="2" fillId="0" borderId="0" xfId="0" applyFont="1"/>
    <xf numFmtId="0" fontId="0" fillId="0" borderId="9" xfId="0" applyBorder="1" applyAlignment="1">
      <alignment horizontal="center"/>
    </xf>
    <xf numFmtId="0" fontId="8" fillId="0" borderId="0" xfId="0" quotePrefix="1" applyFont="1" applyAlignment="1">
      <alignment horizontal="center"/>
    </xf>
    <xf numFmtId="164" fontId="0" fillId="0" borderId="1" xfId="0" applyNumberFormat="1" applyBorder="1" applyAlignment="1">
      <alignment horizontal="right"/>
    </xf>
    <xf numFmtId="0" fontId="6" fillId="0" borderId="0" xfId="0" applyFont="1"/>
    <xf numFmtId="0" fontId="1" fillId="0" borderId="0" xfId="0" quotePrefix="1" applyFont="1" applyAlignment="1">
      <alignment horizontal="center"/>
    </xf>
    <xf numFmtId="0" fontId="21" fillId="0" borderId="0" xfId="0" applyFont="1"/>
    <xf numFmtId="0" fontId="22" fillId="0" borderId="0" xfId="0" applyFont="1" applyAlignment="1">
      <alignment horizontal="left"/>
    </xf>
    <xf numFmtId="0" fontId="13" fillId="0" borderId="0" xfId="0" applyFont="1" applyAlignment="1">
      <alignment horizontal="right"/>
    </xf>
    <xf numFmtId="10" fontId="7" fillId="0" borderId="0" xfId="0" applyNumberFormat="1" applyFont="1" applyAlignment="1">
      <alignment horizontal="center"/>
    </xf>
    <xf numFmtId="10" fontId="1" fillId="0" borderId="0" xfId="0" applyNumberFormat="1" applyFont="1" applyAlignment="1">
      <alignment horizontal="right"/>
    </xf>
    <xf numFmtId="0" fontId="8" fillId="0" borderId="0" xfId="0" applyFont="1" applyAlignment="1">
      <alignment horizontal="left"/>
    </xf>
    <xf numFmtId="0" fontId="8" fillId="0" borderId="0" xfId="0" applyFont="1" applyAlignment="1">
      <alignment horizontal="center"/>
    </xf>
    <xf numFmtId="0" fontId="8" fillId="0" borderId="0" xfId="0" applyFont="1"/>
    <xf numFmtId="10" fontId="0" fillId="0" borderId="0" xfId="1" applyNumberFormat="1" applyFont="1" applyBorder="1" applyAlignment="1">
      <alignment horizontal="right"/>
    </xf>
    <xf numFmtId="0" fontId="23" fillId="0" borderId="0" xfId="0" applyFont="1" applyAlignment="1">
      <alignment horizontal="left"/>
    </xf>
    <xf numFmtId="0" fontId="24" fillId="0" borderId="0" xfId="0" applyFont="1"/>
    <xf numFmtId="0" fontId="0" fillId="0" borderId="0" xfId="0" applyAlignment="1">
      <alignment vertical="center"/>
    </xf>
    <xf numFmtId="0" fontId="26" fillId="0" borderId="0" xfId="0" applyFont="1"/>
    <xf numFmtId="2" fontId="25" fillId="0" borderId="0" xfId="0" applyNumberFormat="1" applyFont="1" applyAlignment="1">
      <alignment horizontal="right"/>
    </xf>
    <xf numFmtId="0" fontId="13" fillId="0" borderId="0" xfId="0" applyFont="1" applyAlignment="1">
      <alignment horizontal="center"/>
    </xf>
    <xf numFmtId="0" fontId="15" fillId="0" borderId="0" xfId="0" applyFont="1" applyAlignment="1">
      <alignment horizontal="left"/>
    </xf>
    <xf numFmtId="164" fontId="13" fillId="0" borderId="0" xfId="0" applyNumberFormat="1" applyFont="1" applyAlignment="1">
      <alignment horizontal="right"/>
    </xf>
    <xf numFmtId="164" fontId="0" fillId="0" borderId="10" xfId="0" applyNumberFormat="1" applyBorder="1" applyAlignment="1">
      <alignment horizontal="right"/>
    </xf>
    <xf numFmtId="164" fontId="0" fillId="0" borderId="0" xfId="1" applyNumberFormat="1" applyFont="1" applyAlignment="1">
      <alignment horizontal="right"/>
    </xf>
    <xf numFmtId="0" fontId="25" fillId="0" borderId="0" xfId="0" applyFont="1"/>
    <xf numFmtId="0" fontId="25" fillId="0" borderId="0" xfId="0" applyFont="1" applyAlignment="1">
      <alignment horizontal="center"/>
    </xf>
    <xf numFmtId="164" fontId="0" fillId="0" borderId="0" xfId="0" applyNumberFormat="1"/>
    <xf numFmtId="2" fontId="0" fillId="2" borderId="0" xfId="0" applyNumberFormat="1" applyFill="1"/>
    <xf numFmtId="164" fontId="0" fillId="2" borderId="0" xfId="0" applyNumberFormat="1" applyFill="1"/>
    <xf numFmtId="10" fontId="0" fillId="2" borderId="0" xfId="1" applyNumberFormat="1" applyFont="1" applyFill="1"/>
    <xf numFmtId="10" fontId="10" fillId="0" borderId="0" xfId="1" applyNumberFormat="1" applyFont="1" applyAlignment="1">
      <alignment horizontal="right"/>
    </xf>
    <xf numFmtId="1" fontId="10" fillId="0" borderId="0" xfId="0" applyNumberFormat="1" applyFont="1" applyAlignment="1">
      <alignment horizontal="right"/>
    </xf>
  </cellXfs>
  <cellStyles count="2">
    <cellStyle name="Normal" xfId="0" builtinId="0"/>
    <cellStyle name="Percent" xfId="1" builtinId="5"/>
  </cellStyles>
  <dxfs count="12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alignment horizontal="right" vertical="bottom" textRotation="0" wrapText="0" indent="0" justifyLastLine="0" shrinkToFit="0" readingOrder="0"/>
    </dxf>
    <dxf>
      <numFmt numFmtId="2" formatCode="0.00"/>
      <alignment horizontal="right" vertical="bottom" textRotation="0" wrapText="0" indent="0" justifyLastLine="0" shrinkToFit="0" readingOrder="0"/>
    </dxf>
    <dxf>
      <font>
        <color rgb="FF008000"/>
      </font>
      <fill>
        <patternFill>
          <bgColor rgb="FF99FF99"/>
        </patternFill>
      </fill>
    </dxf>
    <dxf>
      <font>
        <color rgb="FFC00000"/>
      </font>
      <fill>
        <patternFill>
          <bgColor rgb="FFFF7C80"/>
        </patternFill>
      </fill>
    </dxf>
    <dxf>
      <font>
        <color rgb="FF008000"/>
      </font>
      <fill>
        <patternFill>
          <bgColor rgb="FF99FF99"/>
        </patternFill>
      </fill>
    </dxf>
    <dxf>
      <font>
        <color rgb="FFC00000"/>
      </font>
      <fill>
        <patternFill>
          <bgColor rgb="FFFF7C8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alignment horizontal="right" vertical="bottom" textRotation="0" wrapText="0" indent="0" justifyLastLine="0" shrinkToFit="0" readingOrder="0"/>
    </dxf>
    <dxf>
      <numFmt numFmtId="2" formatCode="0.00"/>
      <alignment horizontal="right" vertical="bottom" textRotation="0" wrapText="0" indent="0" justifyLastLine="0" shrinkToFit="0" readingOrder="0"/>
    </dxf>
    <dxf>
      <font>
        <color rgb="FF008000"/>
      </font>
      <fill>
        <patternFill>
          <bgColor rgb="FF99FF99"/>
        </patternFill>
      </fill>
    </dxf>
    <dxf>
      <font>
        <color rgb="FFC00000"/>
      </font>
      <fill>
        <patternFill>
          <bgColor rgb="FFFF7C80"/>
        </patternFill>
      </fill>
    </dxf>
    <dxf>
      <font>
        <color rgb="FF008000"/>
      </font>
      <fill>
        <patternFill>
          <bgColor rgb="FF99FF99"/>
        </patternFill>
      </fill>
    </dxf>
    <dxf>
      <font>
        <color rgb="FFC00000"/>
      </font>
      <fill>
        <patternFill>
          <bgColor rgb="FFFF7C80"/>
        </patternFill>
      </fill>
    </dxf>
    <dxf>
      <font>
        <color rgb="FF008000"/>
      </font>
      <fill>
        <patternFill>
          <bgColor rgb="FF99FF99"/>
        </patternFill>
      </fill>
    </dxf>
    <dxf>
      <font>
        <color rgb="FFC00000"/>
      </font>
      <fill>
        <patternFill>
          <bgColor rgb="FFFF7C80"/>
        </patternFill>
      </fill>
    </dxf>
    <dxf>
      <font>
        <color rgb="FF008000"/>
      </font>
      <fill>
        <patternFill>
          <bgColor rgb="FF99FF99"/>
        </patternFill>
      </fill>
    </dxf>
    <dxf>
      <font>
        <color rgb="FFC00000"/>
      </font>
      <fill>
        <patternFill>
          <bgColor rgb="FFFF7C8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" formatCode="0"/>
    </dxf>
    <dxf>
      <numFmt numFmtId="1" formatCode="0"/>
    </dxf>
    <dxf>
      <numFmt numFmtId="2" formatCode="0.00"/>
    </dxf>
    <dxf>
      <numFmt numFmtId="0" formatCode="General"/>
    </dxf>
    <dxf>
      <numFmt numFmtId="0" formatCode="General"/>
    </dxf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color rgb="FF008000"/>
      </font>
      <fill>
        <patternFill>
          <bgColor rgb="FF99FF99"/>
        </patternFill>
      </fill>
    </dxf>
    <dxf>
      <font>
        <color rgb="FFC00000"/>
      </font>
      <fill>
        <patternFill>
          <bgColor rgb="FFFF7C80"/>
        </patternFill>
      </fill>
    </dxf>
    <dxf>
      <numFmt numFmtId="14" formatCode="0.00%"/>
      <alignment horizontal="right" vertical="bottom" textRotation="0" wrapText="0" indent="0" justifyLastLine="0" shrinkToFit="0" readingOrder="0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164" formatCode="0.000"/>
      <alignment horizontal="right" vertical="bottom" textRotation="0" wrapText="0" indent="0" justifyLastLine="0" shrinkToFit="0" readingOrder="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  <alignment horizontal="right" vertical="bottom" textRotation="0" wrapText="0" indent="0" justifyLastLine="0" shrinkToFit="0" readingOrder="0"/>
    </dxf>
    <dxf>
      <numFmt numFmtId="2" formatCode="0.00"/>
      <alignment horizontal="right" vertical="bottom" textRotation="0" wrapText="0" indent="0" justifyLastLine="0" shrinkToFit="0" readingOrder="0"/>
    </dxf>
    <dxf>
      <numFmt numFmtId="2" formatCode="0.00"/>
      <alignment horizontal="right" vertical="bottom" textRotation="0" wrapText="0" indent="0" justifyLastLine="0" shrinkToFit="0" readingOrder="0"/>
    </dxf>
    <dxf>
      <numFmt numFmtId="2" formatCode="0.00"/>
      <alignment horizontal="right" vertical="bottom" textRotation="0" wrapText="0" indent="0" justifyLastLine="0" shrinkToFit="0" readingOrder="0"/>
    </dxf>
    <dxf>
      <numFmt numFmtId="2" formatCode="0.00"/>
      <alignment horizontal="right" vertical="bottom" textRotation="0" wrapText="0" indent="0" justifyLastLine="0" shrinkToFit="0" readingOrder="0"/>
    </dxf>
    <dxf>
      <numFmt numFmtId="14" formatCode="0.00%"/>
      <alignment horizontal="right" vertical="bottom" textRotation="0" wrapText="0" indent="0" justifyLastLine="0" shrinkToFit="0" readingOrder="0"/>
    </dxf>
    <dxf>
      <numFmt numFmtId="14" formatCode="0.00%"/>
      <alignment horizontal="right" vertical="bottom" textRotation="0" wrapText="0" indent="0" justifyLastLine="0" shrinkToFit="0" readingOrder="0"/>
    </dxf>
    <dxf>
      <numFmt numFmtId="2" formatCode="0.00"/>
      <alignment horizontal="right" vertical="bottom" textRotation="0" wrapText="0" indent="0" justifyLastLine="0" shrinkToFit="0" readingOrder="0"/>
    </dxf>
    <dxf>
      <numFmt numFmtId="2" formatCode="0.00"/>
      <alignment horizontal="right" vertical="bottom" textRotation="0" wrapText="0" indent="0" justifyLastLine="0" shrinkToFit="0" readingOrder="0"/>
    </dxf>
    <dxf>
      <numFmt numFmtId="2" formatCode="0.00"/>
      <alignment horizontal="right" vertical="bottom" textRotation="0" wrapText="0" indent="0" justifyLastLine="0" shrinkToFit="0" readingOrder="0"/>
    </dxf>
    <dxf>
      <numFmt numFmtId="2" formatCode="0.00"/>
      <alignment horizontal="right" vertical="bottom" textRotation="0" wrapText="0" indent="0" justifyLastLine="0" shrinkToFit="0" readingOrder="0"/>
    </dxf>
    <dxf>
      <numFmt numFmtId="2" formatCode="0.00"/>
      <alignment horizontal="right" vertical="bottom" textRotation="0" wrapText="0" indent="0" justifyLastLine="0" shrinkToFit="0" readingOrder="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4" formatCode="0.00%"/>
      <alignment horizontal="right" vertical="bottom" textRotation="0" wrapText="0" indent="0" justifyLastLine="0" shrinkToFit="0" readingOrder="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4" formatCode="0.00%"/>
      <alignment horizontal="right" vertical="bottom" textRotation="0" wrapText="0" indent="0" justifyLastLine="0" shrinkToFit="0" readingOrder="0"/>
    </dxf>
    <dxf>
      <numFmt numFmtId="1" formatCode="0"/>
    </dxf>
    <dxf>
      <numFmt numFmtId="1" formatCode="0"/>
    </dxf>
    <dxf>
      <numFmt numFmtId="14" formatCode="0.00%"/>
      <alignment horizontal="right" vertical="bottom" textRotation="0" wrapText="0" indent="0" justifyLastLine="0" shrinkToFit="0" readingOrder="0"/>
    </dxf>
    <dxf>
      <numFmt numFmtId="1" formatCode="0"/>
    </dxf>
    <dxf>
      <numFmt numFmtId="1" formatCode="0"/>
    </dxf>
    <dxf>
      <numFmt numFmtId="14" formatCode="0.00%"/>
      <alignment horizontal="right" vertical="bottom" textRotation="0" wrapText="0" indent="0" justifyLastLine="0" shrinkToFit="0" readingOrder="0"/>
    </dxf>
    <dxf>
      <numFmt numFmtId="1" formatCode="0"/>
    </dxf>
    <dxf>
      <numFmt numFmtId="1" formatCode="0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  <border diagonalUp="0" diagonalDown="0">
        <left style="thin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  <alignment horizontal="right" vertical="bottom" textRotation="0" wrapText="0" indent="0" justifyLastLine="0" shrinkToFit="0" readingOrder="0"/>
      <border diagonalUp="0" diagonalDown="0">
        <left/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4" formatCode="0.0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4" formatCode="0.0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4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4" formatCode="0.0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4" formatCode="0.0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4" formatCode="0.0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4" formatCode="0.0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4" formatCode="0.0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4" formatCode="0.0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4" formatCode="0.0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4" formatCode="0.0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4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2" formatCode="0.00"/>
      <border diagonalUp="0" diagonalDown="0" outline="0">
        <left/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4" formatCode="0.0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4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4" formatCode="0.0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4" formatCode="0.0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4" formatCode="0.0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4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4" formatCode="0.0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4" formatCode="0.0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4" formatCode="0.0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4" formatCode="0.0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4" formatCode="0.0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4" formatCode="0.0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4" formatCode="0.0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4" formatCode="0.0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4" formatCode="0.000"/>
      <alignment horizontal="right" vertical="bottom" textRotation="0" wrapText="0" indent="0" justifyLastLine="0" shrinkToFit="0" readingOrder="0"/>
      <border diagonalUp="0" diagonalDown="0">
        <left style="thin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colors>
    <mruColors>
      <color rgb="FFFF7C80"/>
      <color rgb="FF99FF99"/>
      <color rgb="FF008000"/>
      <color rgb="FFFF9393"/>
      <color rgb="FF00FF00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609BFF3-410C-4884-B690-5C050601A5F3}" name="Table2" displayName="Table2" ref="A36:R48" totalsRowShown="0" headerRowDxfId="125">
  <autoFilter ref="A36:R48" xr:uid="{7609BFF3-410C-4884-B690-5C050601A5F3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</autoFilter>
  <tableColumns count="18">
    <tableColumn id="1" xr3:uid="{D28C9E5F-3FD3-46E6-BB11-92A005D8669A}" name="Player" dataDxfId="124"/>
    <tableColumn id="2" xr3:uid="{09B43EDF-6FA9-4C08-918A-18CD4459BC93}" name="Points Per Possession" dataDxfId="123">
      <calculatedColumnFormula>INDEX('Summary Statistics'!$B$13:$S$24,MATCH('Export Advanced'!$A37,'Summary Statistics'!$A$13:$A$24,0),MATCH(B$36,'Summary Statistics'!$B$12:$S$12,0))</calculatedColumnFormula>
    </tableColumn>
    <tableColumn id="3" xr3:uid="{6AE94CE5-607B-43FE-A67A-CB103615E57F}" name="Usage Rate" dataDxfId="122">
      <calculatedColumnFormula>INDEX('Summary Statistics'!$B$13:$S$24,MATCH('Export Advanced'!$A37,'Summary Statistics'!$A$13:$A$24,0),MATCH(C$36,'Summary Statistics'!$B$12:$S$12,0))</calculatedColumnFormula>
    </tableColumn>
    <tableColumn id="4" xr3:uid="{6DF6B89F-4EF1-4AD3-8AFA-9D0A36849FDE}" name="FG%" dataDxfId="121" dataCellStyle="Percent">
      <calculatedColumnFormula>INDEX('Summary Statistics'!$B$13:$S$24,MATCH('Export Advanced'!$A37,'Summary Statistics'!$A$13:$A$24,0),MATCH(D$36,'Summary Statistics'!$B$12:$S$12,0))</calculatedColumnFormula>
    </tableColumn>
    <tableColumn id="5" xr3:uid="{F6A0C8A1-2350-4B84-96D8-033E858CA699}" name="Layup%" dataDxfId="120" dataCellStyle="Percent">
      <calculatedColumnFormula>INDEX('Summary Statistics'!$B$13:$S$24,MATCH('Export Advanced'!$A37,'Summary Statistics'!$A$13:$A$24,0),MATCH(E$36,'Summary Statistics'!$B$12:$S$12,0))</calculatedColumnFormula>
    </tableColumn>
    <tableColumn id="6" xr3:uid="{5E1E7F20-F119-4B13-8ECA-CC130CF2B52F}" name="Floater%" dataDxfId="119" dataCellStyle="Percent">
      <calculatedColumnFormula>INDEX('Summary Statistics'!$B$13:$S$24,MATCH('Export Advanced'!$A37,'Summary Statistics'!$A$13:$A$24,0),MATCH(F$36,'Summary Statistics'!$B$12:$S$12,0))</calculatedColumnFormula>
    </tableColumn>
    <tableColumn id="7" xr3:uid="{472899CF-328F-4C39-B19D-017DDA725129}" name="Hook%" dataDxfId="118" dataCellStyle="Percent">
      <calculatedColumnFormula>INDEX('Summary Statistics'!$B$13:$S$24,MATCH('Export Advanced'!$A37,'Summary Statistics'!$A$13:$A$24,0),MATCH(G$36,'Summary Statistics'!$B$12:$S$12,0))</calculatedColumnFormula>
    </tableColumn>
    <tableColumn id="8" xr3:uid="{098866E3-635F-404E-8A15-164554E919D6}" name="Jumper%" dataDxfId="117" dataCellStyle="Percent">
      <calculatedColumnFormula>INDEX('Summary Statistics'!$B$13:$S$24,MATCH('Export Advanced'!$A37,'Summary Statistics'!$A$13:$A$24,0),MATCH(H$36,'Summary Statistics'!$B$12:$S$12,0))</calculatedColumnFormula>
    </tableColumn>
    <tableColumn id="9" xr3:uid="{64AA1A56-0134-4ECE-A742-25FE3D346D4A}" name="Three%" dataDxfId="116" dataCellStyle="Percent">
      <calculatedColumnFormula>INDEX('Summary Statistics'!$B$13:$S$24,MATCH('Export Advanced'!$A37,'Summary Statistics'!$A$13:$A$24,0),MATCH(I$36,'Summary Statistics'!$B$12:$S$12,0))</calculatedColumnFormula>
    </tableColumn>
    <tableColumn id="10" xr3:uid="{340B37A4-312E-4B08-BD4B-101748C60A99}" name="Adj Turnover Rate" dataDxfId="115" dataCellStyle="Percent">
      <calculatedColumnFormula>INDEX('Summary Statistics'!$B$13:$S$24,MATCH('Export Advanced'!$A37,'Summary Statistics'!$A$13:$A$24,0),MATCH(J$36,'Summary Statistics'!$B$12:$S$12,0))</calculatedColumnFormula>
    </tableColumn>
    <tableColumn id="11" xr3:uid="{962542BF-A40B-4F36-9726-1F5B2824143D}" name="PPP Allowed" dataDxfId="114">
      <calculatedColumnFormula>INDEX('Defense Summary Statistics'!$B$13:$S$24,MATCH('Export Advanced'!$A37,'Defense Summary Statistics'!$A$13:$A$24,0),MATCH(K$36,'Defense Summary Statistics'!$B$12:$S$12,0))</calculatedColumnFormula>
    </tableColumn>
    <tableColumn id="12" xr3:uid="{AC92CBAD-DC9E-44FE-BE27-AF9EE603C7FD}" name="Assignment Usage Rate" dataDxfId="113" dataCellStyle="Percent">
      <calculatedColumnFormula>INDEX('Defense Summary Statistics'!$B$13:$S$24,MATCH('Export Advanced'!$A37,'Defense Summary Statistics'!$A$13:$A$24,0),MATCH(L$36,'Defense Summary Statistics'!$B$12:$S$12,0))</calculatedColumnFormula>
    </tableColumn>
    <tableColumn id="13" xr3:uid="{B3011E12-E6A4-4974-8608-A84CA918E970}" name="FG% Allowed" dataDxfId="112" dataCellStyle="Percent">
      <calculatedColumnFormula>INDEX('Defense Summary Statistics'!$B$13:$S$24,MATCH('Export Advanced'!$A37,'Defense Summary Statistics'!$A$13:$A$24,0),MATCH(M$36,'Defense Summary Statistics'!$B$12:$S$12,0))</calculatedColumnFormula>
    </tableColumn>
    <tableColumn id="14" xr3:uid="{3D7F5753-61C4-481C-988F-CEECD78CD384}" name="Adjusted Forced TOV Rate" dataDxfId="111" dataCellStyle="Percent">
      <calculatedColumnFormula>INDEX('Defense Summary Statistics'!$B$13:$S$24,MATCH('Export Advanced'!$A37,'Defense Summary Statistics'!$A$13:$A$24,0),MATCH(N$36,'Defense Summary Statistics'!$B$12:$S$12,0))</calculatedColumnFormula>
    </tableColumn>
    <tableColumn id="15" xr3:uid="{FC2706D9-1AB9-49FB-8D25-B4C0B321926F}" name="+/- Per 40 Possessions" dataDxfId="110">
      <calculatedColumnFormula>INDEX('Player Stats'!$C$4:$AO$15,MATCH('Export Advanced'!$A37,'Player Stats'!$A$4:$A$15,0),MATCH('Export Advanced'!O$36,'Player Stats'!$C$3:$AO$3,0))</calculatedColumnFormula>
    </tableColumn>
    <tableColumn id="16" xr3:uid="{7037D124-AFFB-497A-B021-8BD41746B9A2}" name="DRB Win Rate" dataDxfId="109" dataCellStyle="Percent">
      <calculatedColumnFormula>INDEX('Player Stats'!$A$3:$AN$16,MATCH('Export Advanced'!$A37,Table1[[#All],[Player]],0),MATCH('Export Advanced'!$P$36,Table1[#Headers],0))</calculatedColumnFormula>
    </tableColumn>
    <tableColumn id="18" xr3:uid="{3EE23447-9309-4164-8FB2-FE93B7BA0F82}" name="Points Allowed/G" dataDxfId="108">
      <calculatedColumnFormula>INDEX('Defense Summary Statistics'!$A$12:$T$25,MATCH(Table2[[#This Row],[Player]],'Defense Summary Statistics'!$A$12:$A$25,0),MATCH(Table1[[#Headers],[Points Allowed/G]],'Defense Summary Statistics'!$A$12:$T$12,0))</calculatedColumnFormula>
    </tableColumn>
    <tableColumn id="19" xr3:uid="{1AA90DB8-3DAE-4015-9739-8D0543A30CF5}" name="Forced TOV/G" dataDxfId="107">
      <calculatedColumnFormula>IFERROR(COUNTIFS('Defense Log'!$H$2:$H$3001,Table2[[#This Row],[Player]],'Defense Log'!$I$2:$I$3001,"Turnover")/'Player Stats'!$B$16,"N/A")</calculatedColumnFormula>
    </tableColumn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3A185AD1-95CC-4268-94BD-70D25AA3056D}" name="Table6" displayName="Table6" ref="A16:P28" totalsRowShown="0" headerRowDxfId="106" dataDxfId="105" dataCellStyle="Percent">
  <autoFilter ref="A16:P28" xr:uid="{3A185AD1-95CC-4268-94BD-70D25AA3056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</autoFilter>
  <tableColumns count="16">
    <tableColumn id="1" xr3:uid="{9DF916F4-BCF6-4778-AB29-86576E67EE82}" name="Player" dataDxfId="104"/>
    <tableColumn id="2" xr3:uid="{24D24D75-9A86-4737-989C-F4ECA5ECB7DA}" name="Points Per Possession" dataDxfId="103">
      <calculatedColumnFormula>IFERROR((SUMIFS('Offense Log'!$M$2:$M$2999,'Offense Log'!$B$2:$B$2999,$A17,'Offense Log'!$J$2:$J$2999,"HC", 'Offense Log'!$A$2:$A$2999, $C$1)+SUMIFS('Offense Log'!$M$2:$M$2999,'Offense Log'!$C$2:$C$2999,$A17,'Offense Log'!$J$2:$J$2999,"HC", 'Offense Log'!$A$2:$A$2999, $C$1)+SUMIFS('Offense Log'!$M$2:$M$2999,'Offense Log'!$D$2:$D$2999,$A17,'Offense Log'!$J$2:$J$2999,"HC", 'Offense Log'!$A$2:$A$2999, $C$1)+SUMIFS('Offense Log'!$M$2:$M$2999,'Offense Log'!$E$2:$E$2999,$A17,'Offense Log'!$J$2:$J$2999,"HC", 'Offense Log'!$A$2:$A$2999, $C$1)+SUMIFS('Offense Log'!$M$2:$M$2999,'Offense Log'!$F$2:$F$2999,$A17,'Offense Log'!$J$2:$J$2999,"HC", 'Offense Log'!$A$2:$A$2999, $C$1))
/(COUNTIFS('Offense Log'!$F$2:$F$2999,$A17,'Offense Log'!$J$2:$J$2999,"HC", 'Offense Log'!$A$2:$A$2999, $C$1)+(COUNTIFS('Offense Log'!$E$2:$E$2999,$A17,'Offense Log'!$J$2:$J$2999,"HC", 'Offense Log'!$A$2:$A$2999, $C$1)+(COUNTIFS('Offense Log'!$D$2:$D$2999,$A17,'Offense Log'!$J$2:$J$2999,"HC",'Offense Log'!$A$2:$A$2999, $C$1)+(COUNTIFS('Offense Log'!$C$2:$C$2999,$A17,'Offense Log'!$J$2:$J$2999,"HC", 'Offense Log'!$A$2:$A$2999, $C$1)+(COUNTIFS('Offense Log'!$B$2:$B$2999,$A17,'Offense Log'!$J$2:$J$2999,"HC", 'Offense Log'!$A$2:$A$2999, $C$1)))))),"N/A")</calculatedColumnFormula>
    </tableColumn>
    <tableColumn id="3" xr3:uid="{A3D673C4-3931-4790-818D-42D8DFC6AF13}" name="Usage Rate" dataDxfId="102" dataCellStyle="Percent">
      <calculatedColumnFormula>IFERROR(COUNTIFS('Offense Log'!$H$2:$H$2999,$A17,'Offense Log'!$J$2:$J$2999,"HC", 'Offense Log'!$A$2:$A$2999, $C$1)/(COUNTIFS('Offense Log'!$B$2:$B$2999,$A17,'Offense Log'!$J$2:$J$2999,"HC", 'Offense Log'!$A$2:$A$2999, $C$1)+(COUNTIFS('Offense Log'!$C$2:$C$2999,$A17,'Offense Log'!$J$2:$J$2999,"HC", 'Offense Log'!$A$2:$A$2999, $C$1)+(COUNTIFS('Offense Log'!$D$2:$D$2999,$A17,'Offense Log'!$J$2:$J$2999,"HC", 'Offense Log'!$A$2:$A$2999, $C$1)+(COUNTIFS('Offense Log'!$E$2:$E$2999,$A17,'Offense Log'!$J$2:$J$2999,"HC", 'Offense Log'!$A$2:$A$2999, $C$1)+(COUNTIFS('Offense Log'!$F$2:$F$2999,$A17,'Offense Log'!$J$2:$J$2999,"HC", 'Offense Log'!$A$2:$A$2999, $C$1)))))),"N/A")</calculatedColumnFormula>
    </tableColumn>
    <tableColumn id="4" xr3:uid="{878719DE-2499-437A-B55F-D3BB854DBD58}" name="FG" dataDxfId="101" dataCellStyle="Percent">
      <calculatedColumnFormula>IFERROR(COUNTIFS('Offense Log'!$I$2:$I$2999,"&lt;&gt;Turnover",'Offense Log'!$I$2:$I$2999,"&lt;&gt;Foul",'Offense Log'!$N$2:$N$2999,"Yes",'Offense Log'!$J$2:$J$2999,"HC", 'Offense Log'!$A$2:$A$2999, $C$1,'Offense Log'!$H$2:$H$2999,$A17)/COUNTIFS('Offense Log'!$I$2:$I$2999,"&lt;&gt;Turnover",'Offense Log'!$I$2:$I$2999,"&lt;&gt;Foul",'Offense Log'!$I$2:$I$2999,"&lt;&gt;",'Offense Log'!$J$2:$J$2999,"HC", 'Offense Log'!$A$2:$A$2999, $C$1,'Offense Log'!$H$2:$H$2999,$A17),"N/A")</calculatedColumnFormula>
    </tableColumn>
    <tableColumn id="12" xr3:uid="{7F6A3C10-4D4C-4614-83A5-8C7A7AE7C73F}" name="Layups" dataDxfId="100" dataCellStyle="Percent">
      <calculatedColumnFormula>IF(Table6[[#This Row],[FG]]="N/A","N/A",(COUNTIFS('Offense Log'!$I$2:$I$2999,"Layup",'Offense Log'!$N$2:$N$2999,"Yes",'Offense Log'!$J$2:$J$2999,"HC", 'Offense Log'!$A$2:$A$2999, $C$1,'Offense Log'!$H$2:$H$2999,$A17)&amp;"-"&amp;COUNTIFS('Offense Log'!$I$2:$I$2999,"Layup",'Offense Log'!$I$2:$I$2999,"&lt;&gt;",'Offense Log'!$J$2:$J$2999,"HC", 'Offense Log'!$A$2:$A$2999, $C$1,'Offense Log'!$H$2:$H$2999,$A17)))</calculatedColumnFormula>
    </tableColumn>
    <tableColumn id="13" xr3:uid="{C4E7C538-EB83-47D9-955E-23D5456FE2D1}" name="Floaters" dataDxfId="99" dataCellStyle="Percent">
      <calculatedColumnFormula>IF(Table6[[#This Row],[FG]]="N/A","N/A",(COUNTIFS('Offense Log'!$I$2:$I$2999,"Layup",'Offense Log'!$N$2:$N$2999,"Yes",'Offense Log'!$J$2:$J$2999,"HC", 'Offense Log'!$A$2:$A$2999, $C$1,'Offense Log'!$H$2:$H$2999,$A17)&amp;"-"&amp;COUNTIFS('Offense Log'!$I$2:$I$2999,"Layup",'Offense Log'!$I$2:$I$2999,"&lt;&gt;",'Offense Log'!$J$2:$J$2999,"HC", 'Offense Log'!$A$2:$A$2999, $C$1,'Offense Log'!$H$2:$H$2999,$A17)))</calculatedColumnFormula>
    </tableColumn>
    <tableColumn id="14" xr3:uid="{1EC8EAD6-F27E-453C-97E9-0761FFFBCFFE}" name="Hooks" dataDxfId="98" dataCellStyle="Percent">
      <calculatedColumnFormula>IF(Table6[[#This Row],[FG]]="N/A","N/A",(COUNTIFS('Offense Log'!$I$2:$I$2999,"Layup",'Offense Log'!$N$2:$N$2999,"Yes",'Offense Log'!$J$2:$J$2999,"HC", 'Offense Log'!$A$2:$A$2999, $C$1,'Offense Log'!$H$2:$H$2999,$A17)&amp;"-"&amp;COUNTIFS('Offense Log'!$I$2:$I$2999,"Layup",'Offense Log'!$I$2:$I$2999,"&lt;&gt;",'Offense Log'!$J$2:$J$2999,"HC", 'Offense Log'!$A$2:$A$2999, $C$1,'Offense Log'!$H$2:$H$2999,$A17)))</calculatedColumnFormula>
    </tableColumn>
    <tableColumn id="15" xr3:uid="{A885187E-C0D9-43C2-B7F0-84C2149C480B}" name="Jumpers" dataDxfId="97" dataCellStyle="Percent">
      <calculatedColumnFormula>IF(Table6[[#This Row],[FG]]="N/A","N/A",(COUNTIFS('Offense Log'!$I$2:$I$2999,"Layup",'Offense Log'!$N$2:$N$2999,"Yes",'Offense Log'!$J$2:$J$2999,"HC", 'Offense Log'!$A$2:$A$2999, $C$1,'Offense Log'!$H$2:$H$2999,$A17)&amp;"-"&amp;COUNTIFS('Offense Log'!$I$2:$I$2999,"Layup",'Offense Log'!$I$2:$I$2999,"&lt;&gt;",'Offense Log'!$J$2:$J$2999,"HC", 'Offense Log'!$A$2:$A$2999, $C$1,'Offense Log'!$H$2:$H$2999,$A17)))</calculatedColumnFormula>
    </tableColumn>
    <tableColumn id="16" xr3:uid="{56FCF8E2-33F7-4910-9B7D-00E85BD0D4D6}" name="Threes" dataDxfId="96" dataCellStyle="Percent">
      <calculatedColumnFormula>IF(Table6[[#This Row],[FG]]="N/A","N/A",(COUNTIFS('Offense Log'!$I$2:$I$2999,"Layup",'Offense Log'!$N$2:$N$2999,"Yes",'Offense Log'!$J$2:$J$2999,"HC", 'Offense Log'!$A$2:$A$2999, $C$1,'Offense Log'!$H$2:$H$2999,$A17)&amp;"-"&amp;COUNTIFS('Offense Log'!$I$2:$I$2999,"Layup",'Offense Log'!$I$2:$I$2999,"&lt;&gt;",'Offense Log'!$J$2:$J$2999,"HC", 'Offense Log'!$A$2:$A$2999, $C$1,'Offense Log'!$H$2:$H$2999,$A17)))</calculatedColumnFormula>
    </tableColumn>
    <tableColumn id="5" xr3:uid="{C0018C70-85CF-42EA-B81C-D0E1E044C8A3}" name="Adj Turnover Rate" dataDxfId="95" dataCellStyle="Percent">
      <calculatedColumnFormula>IFERROR(COUNTIFS('Offense Log'!$H$2:$H$2999,$A17,'Offense Log'!$I$2:$I$2999,"Turnover",'Offense Log'!$J$2:$J$2999,"HC", 'Offense Log'!$A$2:$A$2999, $C$1)/(COUNTIFS('Offense Log'!$B$2:$B$2999,$A17,'Offense Log'!$J$2:$J$2999,"HC", 'Offense Log'!$A$2:$A$2999, $C$1)+(COUNTIFS('Offense Log'!$C$2:$C$2999,$A17,'Offense Log'!$J$2:$J$2999,"HC", 'Offense Log'!$A$2:$A$2999, $C$1)+(COUNTIFS('Offense Log'!$D$2:$D$2999,$A17,'Offense Log'!$J$2:$J$2999,"HC", 'Offense Log'!$A$2:$A$2999, $C$1)+(COUNTIFS('Offense Log'!$E$2:$E$2999,$A17,'Offense Log'!$J$2:$J$2999,"HC", 'Offense Log'!$A$2:$A$2999, $C$1)+(COUNTIFS('Offense Log'!$F$2:$F$2999,$A17,'Offense Log'!$J$2:$J$2999,"HC", 'Offense Log'!$A$2:$A$2999, $C$1))))))*0.2/C17,"N/A")</calculatedColumnFormula>
    </tableColumn>
    <tableColumn id="6" xr3:uid="{34EEDB1D-A191-42FB-9147-CDE546012948}" name="PPP Allowed" dataDxfId="94">
      <calculatedColumnFormula>IFERROR((SUMIFS('Defense Log'!$M$2:$M$3001,'Defense Log'!$B$2:$B$3001,$A17,'Defense Log'!$A$2:$A$3001,$C$1)+SUMIFS('Defense Log'!$M$2:$M$3001,'Defense Log'!$C$2:$C$3001,$A17,'Defense Log'!$A$2:$A$3001,$C$1)+SUMIFS('Defense Log'!$M$2:$M$3001,'Defense Log'!$D$2:$D$3001,$A17,'Defense Log'!$A$2:$A$3001,$C$1)+SUMIFS('Defense Log'!$M$2:$M$3001,'Defense Log'!$E$2:$E$3001,$A17,'Defense Log'!$A$2:$A$3001,$C$1)+SUMIFS('Defense Log'!$M$2:$M$3001,'Defense Log'!$F$2:$F$3001,$A17,'Defense Log'!$A$2:$A$3001,$C$1))
/(COUNTIFS('Defense Log'!$F$2:$F$3001,$A17,'Defense Log'!$A$2:$A$3001,$C$1)+(COUNTIFS('Defense Log'!$E$2:$E$3001,$A17,'Defense Log'!$A$2:$A$3001,$C$1)+(COUNTIFS('Defense Log'!$D$2:$D$3001,$A17,'Defense Log'!$A$2:$A$3001,$C$1)+(COUNTIFS('Defense Log'!$C$2:$C$3001,$A17,'Defense Log'!$A$2:$A$3001,$C$1)+(COUNTIFS('Defense Log'!$B$2:$B$3001,$A17,'Defense Log'!$A$2:$A$3001,$C$1)))))),"N/A")</calculatedColumnFormula>
    </tableColumn>
    <tableColumn id="7" xr3:uid="{9C1D1A07-EAC6-44A0-9A7E-7CCDFDE7577C}" name="Assignment Usage Rate" dataDxfId="93" dataCellStyle="Percent">
      <calculatedColumnFormula>IFERROR(COUNTIFS('Defense Log'!$H$2:$H$3001,$A17,'Defense Log'!$A$2:$A$3001,$C$1,'Defense Log'!$I$2:$I$3001,"&lt;&gt;Turnover")/(COUNTIFS('Defense Log'!$B$2:$B$3001,$A17,'Defense Log'!$A$2:$A$3001,$C$1,'Defense Log'!$I$2:$I$3001,"&lt;&gt;Turnover")+(COUNTIFS('Defense Log'!$C$2:$C$3001,$A17,'Defense Log'!$A$2:$A$3001,$C$1,'Defense Log'!$I$2:$I$3001,"&lt;&gt;Turnover")+(COUNTIFS('Defense Log'!$D$2:$D$3001,$A17,'Defense Log'!$A$2:$A$3001,$C$1,'Defense Log'!$I$2:$I$3001,"&lt;&gt;Turnover")+(COUNTIFS('Defense Log'!$E$2:$E$3001,$A17,'Defense Log'!$A$2:$A$3001,$C$1,'Defense Log'!$I$2:$I$3001,"&lt;&gt;Turnover")+(COUNTIFS('Defense Log'!$F$2:$F$3001,$A17,'Defense Log'!$A$2:$A$3001,$C$1,'Defense Log'!$I$2:$I$3001,"&lt;&gt;Turnover")))))),"N/A")</calculatedColumnFormula>
    </tableColumn>
    <tableColumn id="8" xr3:uid="{53D72B2D-1FB9-4F3F-B76F-D9D10572F27B}" name="FG Allowed" dataDxfId="92" dataCellStyle="Percent">
      <calculatedColumnFormula>IFERROR(COUNTIFS('Defense Log'!$H$2:$H$3001,$A17,'Defense Log'!$A$2:$A$3001,$C$1,'Defense Log'!$N$2:$N$3001,"Yes",'Defense Log'!$I$2:$I$3001,"&lt;&gt;Foul",'Defense Log'!$I$2:$I$3001,"&lt;&gt;Turnover",'Defense Log'!$L$2:$L$3001,"&lt;&gt;x")&amp;"-"&amp;COUNTIFS('Defense Log'!$H$2:$H$3001,$A17,'Defense Log'!$A$2:$A$3001,$C$1,'Defense Log'!$I$2:$I$3001,"&lt;&gt;Foul",'Defense Log'!$I$2:$I$3001,"&lt;&gt;Turnover",'Defense Log'!$L$2:$L$3001,"&lt;&gt;x"),"N/A")</calculatedColumnFormula>
    </tableColumn>
    <tableColumn id="9" xr3:uid="{CC713460-6858-4F96-8496-1EA368717507}" name="Forced Turnovers" dataDxfId="91" dataCellStyle="Percent">
      <calculatedColumnFormula>IF(L17="N/A","N/A",(COUNTIFS('Defense Log'!$H$2:$H$3001,$A17,'Defense Log'!$A$2:$A$3001,$C$1,'Defense Log'!$I$2:$I$3001,"Turnover",'Defense Log'!$L$2:$L$3001,"&lt;&gt;x")))</calculatedColumnFormula>
    </tableColumn>
    <tableColumn id="10" xr3:uid="{821DBD4B-05C9-4F32-9209-D45A9EE85B98}" name="ORBs Allowed" dataDxfId="90"/>
    <tableColumn id="11" xr3:uid="{569995FF-AC7D-409B-B893-AC027B5D830C}" name="Points Allowed" dataDxfId="89">
      <calculatedColumnFormula>IF(L17="N/A",B17,SUMIFS('Defense Log'!$M$2:$M$3001,'Defense Log'!$H$2:$H$3001,'Export Advanced'!$A17,'Defense Log'!$A$2:$A$3001,'Export Advanced'!$C$1,'Defense Log'!$L$2:$L$3001,"&lt;&gt;x"))</calculatedColumnFormula>
    </tableColumn>
  </tableColumns>
  <tableStyleInfo showFirstColumn="0" showLastColumn="0" showRowStripes="0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3F8CC38-2048-4113-98C7-1639CF871055}" name="Table1" displayName="Table1" ref="A3:AO15" totalsRowShown="0" headerRowDxfId="88">
  <autoFilter ref="A3:AO15" xr:uid="{73F8CC38-2048-4113-98C7-1639CF87105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  <filterColumn colId="23" hiddenButton="1"/>
    <filterColumn colId="24" hiddenButton="1"/>
    <filterColumn colId="25" hiddenButton="1"/>
    <filterColumn colId="26" hiddenButton="1"/>
    <filterColumn colId="27" hiddenButton="1"/>
    <filterColumn colId="28" hiddenButton="1"/>
    <filterColumn colId="29" hiddenButton="1"/>
    <filterColumn colId="30" hiddenButton="1"/>
    <filterColumn colId="31" hiddenButton="1"/>
    <filterColumn colId="32" hiddenButton="1"/>
    <filterColumn colId="33" hiddenButton="1"/>
    <filterColumn colId="34" hiddenButton="1"/>
    <filterColumn colId="35" hiddenButton="1"/>
    <filterColumn colId="36" hiddenButton="1"/>
    <filterColumn colId="37" hiddenButton="1"/>
    <filterColumn colId="38" hiddenButton="1"/>
    <filterColumn colId="39" hiddenButton="1"/>
    <filterColumn colId="40" hiddenButton="1"/>
  </autoFilter>
  <tableColumns count="41">
    <tableColumn id="1" xr3:uid="{5ABEBD65-0788-40ED-BC1A-7CEAC86F27CE}" name="Player" dataDxfId="87"/>
    <tableColumn id="2" xr3:uid="{86291DFB-0DCA-4502-8012-76C3A48227EC}" name="Games " dataDxfId="86"/>
    <tableColumn id="3" xr3:uid="{1BAF3B06-B39B-404A-A280-1699A4C9EE7E}" name="Min" dataDxfId="85"/>
    <tableColumn id="4" xr3:uid="{96DA8029-4843-42E1-B256-263D57ED1FAA}" name="FG" dataDxfId="84"/>
    <tableColumn id="5" xr3:uid="{715FD4FC-35D1-4DAE-AB2C-160A7F3B3CDF}" name="FGA" dataDxfId="83"/>
    <tableColumn id="6" xr3:uid="{663F31DE-B658-4E32-B215-D2553EF160F8}" name="FG%" dataDxfId="82">
      <calculatedColumnFormula>IFERROR(Table1[[#This Row],[FG]]/Table1[[#This Row],[FGA]],"N/A")</calculatedColumnFormula>
    </tableColumn>
    <tableColumn id="7" xr3:uid="{BD982EB4-1B6A-43DB-BDA8-305209D34940}" name="3P" dataDxfId="81"/>
    <tableColumn id="8" xr3:uid="{F30E9BDA-2797-46BD-AC43-46142BEEAC1D}" name="3PA" dataDxfId="80"/>
    <tableColumn id="9" xr3:uid="{BCA9CD4F-B533-45D3-971B-65B0AEB608C6}" name="3P%" dataDxfId="79">
      <calculatedColumnFormula>IFERROR(Table1[[#This Row],[3P]]/Table1[[#This Row],[3PA]],"N/A")</calculatedColumnFormula>
    </tableColumn>
    <tableColumn id="10" xr3:uid="{F460798F-6501-4F44-9CDD-30C5924C7B68}" name="FT" dataDxfId="78"/>
    <tableColumn id="11" xr3:uid="{C958A005-C66D-4340-B9E2-F39E56B412EA}" name="FTA" dataDxfId="77"/>
    <tableColumn id="12" xr3:uid="{641BD0AE-6249-4C14-AE47-E4D125F53FED}" name="FT%" dataDxfId="76">
      <calculatedColumnFormula>IFERROR(Table1[[#This Row],[FT]]/Table1[[#This Row],[FTA]],"N/A")</calculatedColumnFormula>
    </tableColumn>
    <tableColumn id="13" xr3:uid="{45A78AED-3214-4B81-84F3-53B62535DD57}" name="ORB" dataDxfId="75"/>
    <tableColumn id="14" xr3:uid="{8061CC50-6F53-4428-96D5-DA69E09C0437}" name="DRB" dataDxfId="74"/>
    <tableColumn id="15" xr3:uid="{063E0548-A37C-4FB3-9BF3-0EE814EF6D70}" name="TRB" dataDxfId="73">
      <calculatedColumnFormula>M4+N4</calculatedColumnFormula>
    </tableColumn>
    <tableColumn id="35" xr3:uid="{52524203-1D48-48D8-A2E7-C7B71E9ED394}" name="ORB Allowed" dataDxfId="72"/>
    <tableColumn id="16" xr3:uid="{08F3A45F-9F84-4582-B746-0A60B31104F3}" name="DRB Win Rate" dataDxfId="71"/>
    <tableColumn id="17" xr3:uid="{6D519E23-6757-4E08-96AA-13A4F814A8AF}" name="AST" dataDxfId="70"/>
    <tableColumn id="18" xr3:uid="{5B04A9A1-A0B3-4ED1-956D-632F15F4A570}" name="BLK" dataDxfId="69"/>
    <tableColumn id="19" xr3:uid="{03B62F1E-4A1E-460A-A36B-E09D291B4A41}" name="STL" dataDxfId="68"/>
    <tableColumn id="20" xr3:uid="{B3DBF54F-F71E-4908-ADE6-E7C4949E9E12}" name="PF" dataDxfId="67"/>
    <tableColumn id="21" xr3:uid="{A80678AB-68BF-4FB7-B348-B3A2B0BB2CCA}" name="TO" dataDxfId="66"/>
    <tableColumn id="22" xr3:uid="{4BB5AE2B-3519-4A19-9D6B-439B17C94BB7}" name="PTS" dataDxfId="65"/>
    <tableColumn id="32" xr3:uid="{23295B23-1936-48A5-95F0-43C133CF6041}" name="Offensive Impact/40" dataDxfId="64">
      <calculatedColumnFormula>IFERROR((Table1[[#This Row],[PTS]]*Table1[[#This Row],[Games ]]
+1.25*(Table1[[#This Row],[FG]]-Table1[[#This Row],[FGA]])
+0.75*(Table1[[#This Row],[FT]]-Table1[[#This Row],[FTA]])
+1.5*Table1[[#This Row],[ORB]]*Table1[[#This Row],[Games ]]
+Table1[[#This Row],[AST]]*Table1[[#This Row],[Games ]]
+0.5*Table1[[#This Row],[DFouls Drawn]]*Table1[[#This Row],[Games ]]
-1.5*Table1[[#This Row],[TO]]*Table1[[#This Row],[Games ]]
+COUNTIFS('Offense Log'!$P$2:$P$2999,"Yes",'Offense Log'!$N$2:$N$2999,"Yes",'Offense Log'!$H$2:$H$2999,"&lt;&gt;[@Player]")
-COUNTIFS('Offense Log'!$P$2:$P$2999,"Yes",'Offense Log'!$N$2:$N$2999,"No",'Offense Log'!$H$2:$H$2999,"&lt;&gt;[@Player]")
)/(Table1[[#This Row],[Min]]*Table1[[#This Row],[Games ]])*40,"N/A")</calculatedColumnFormula>
    </tableColumn>
    <tableColumn id="33" xr3:uid="{33C01DD3-13B5-4C26-828A-5C897B2C1AB1}" name="Defensive Impact/40" dataDxfId="63">
      <calculatedColumnFormula>IFERROR(((-Table1[[#This Row],[Points Allowed/G]]*Table1[[#This Row],[Games ]])
+0.5*Table1[[#This Row],[STL]]*Table1[[#This Row],[Games ]]
+1*Table1[[#This Row],[BLK]]*Table1[[#This Row],[Games ]]
+1.25*Table1[[#This Row],[DRB]]*Table1[[#This Row],[Games ]]
-0.5*Table1[[#This Row],[PF]]*Table1[[#This Row],[Games ]]
+Table1[[#This Row],[Forced TOV/G]]*Table1[[#This Row],[Games ]]
+0.15*Table1[[#This Row],[Deflections]]*Table1[[#This Row],[Games ]]
-1.5*Table1[[#This Row],[ORB Allowed]]*Table1[[#This Row],[Games ]]
-0.5*COUNTIFS('Defense Log'!$P$2:$P$3002,"Yes",'Defense Log'!$N$2:$N$3002,"Yes",'Defense Log'!$H$2:$H$3002,"&lt;&gt;[@Player]",'Defense Log'!$H$2:$H$3002,"&lt;&gt;Three")
-1.5*0.5*COUNTIFS('Defense Log'!$P$2:$P$3002,"Yes",'Defense Log'!$N$2:$N$3002,"Yes",'Defense Log'!$H$2:$H$3002,"&lt;&gt;[@Player]",'Defense Log'!$H$2:$H$3002,"Three")
+2/3*0.5*COUNTIFS('Defense Log'!$P$2:$P$3002,"Yes",'Defense Log'!$N$2:$N$3002,"No",'Defense Log'!$H$2:$H$3002,"&lt;&gt;[@Player]",'Defense Log'!$H$2:$H$3002,"&lt;&gt;Three")
+1.25*COUNTIFS('Defense Log'!$H$2:$H$3002,Table1[[#This Row],[Player]],'Defense Log'!$N$2:$N$3002,"No",'Defense Log'!$I$2:$I$3002,"&lt;&gt;Turnover",'Defense Log'!$I$2:$I$3002,"&lt;&gt;Foul")
)/(Table1[[#This Row],[Min]]*Table1[[#This Row],[Games ]])*40,"N/A")</calculatedColumnFormula>
    </tableColumn>
    <tableColumn id="34" xr3:uid="{CFA3BCCF-B7B2-40BA-B37F-A8F6A0013B0D}" name="Impact/40" dataDxfId="62">
      <calculatedColumnFormula>IFERROR(Table1[[#This Row],[Offensive Impact/40]]+Table1[[#This Row],[Defensive Impact/40]],"N/A")</calculatedColumnFormula>
    </tableColumn>
    <tableColumn id="23" xr3:uid="{B16C2B96-E8EE-43ED-841E-BD8AC04637F8}" name="Half-Court PPG" dataDxfId="61">
      <calculatedColumnFormula>IFERROR(SUMIFS('Offense Log'!$M$2:$M$2999,'Offense Log'!$H$2:$H$2999,A4,'Offense Log'!$J$2:$J$2999,"HC")/B4,"N/A")</calculatedColumnFormula>
    </tableColumn>
    <tableColumn id="24" xr3:uid="{4BAE8D1B-9332-461D-AF32-C723B47D1499}" name="Fast Break PPG" dataDxfId="60">
      <calculatedColumnFormula>IFERROR(SUMIFS('Offense Log'!$M$2:$M$2999,'Offense Log'!$H$2:$H$2999,'Summary Statistics'!$A13,'Offense Log'!$J$2:$J$2999,"FB")/B4,"N/A")</calculatedColumnFormula>
    </tableColumn>
    <tableColumn id="39" xr3:uid="{D42C5DD3-B060-4940-B8A2-379FCB27CFFF}" name="Adj Usg Rate" dataDxfId="59" dataCellStyle="Percent">
      <calculatedColumnFormula>IFERROR(COUNTIFS('Offense Log'!$H$2:$H$2999,$A4,'Offense Log'!$J$2:$J$2999,"HC",'Offense Log'!$I$2:$I$2999,"&lt;&gt;Turnover")/(COUNTIFS('Offense Log'!$B$2:$B$2999,$A4,'Offense Log'!$J$2:$J$2999,"HC")+(COUNTIFS('Offense Log'!$C$2:$C$2999,$A4,'Offense Log'!$J$2:$J$2999,"HC")+(COUNTIFS('Offense Log'!$D$2:$D$2999,$A4,'Offense Log'!$J$2:$J$2999,"HC")+(COUNTIFS('Offense Log'!$E$2:$E$2999,$A4,'Offense Log'!$J$2:$J$2999,"HC")+(COUNTIFS('Offense Log'!$F$2:$F$2999,$A4,'Offense Log'!$J$2:$J$2999,"HC")))))),"N/A")</calculatedColumnFormula>
    </tableColumn>
    <tableColumn id="37" xr3:uid="{D3BF7D30-BD69-49A2-89AF-BB569DC9C84C}" name="Adj Usage Rate" dataDxfId="58" dataCellStyle="Percent">
      <calculatedColumnFormula>IFERROR(COUNTIFS('Defense Log'!$H$2:$H$3001,Table1[[#This Row],[Player]],'Defense Log'!$I$2:$I$3001,"&lt;&gt;Turnover")/(COUNTIFS('Defense Log'!$B$2:$B$3001,Table1[[#This Row],[Player]],'Defense Log'!$I$2:$I$3001,"&lt;&gt;Turnover")+(COUNTIFS('Defense Log'!$C$2:$C$3001,Table1[[#This Row],[Player]],'Defense Log'!$I$2:$I$3001,"&lt;&gt;Turnover")+(COUNTIFS('Defense Log'!$D$2:$D$3001,Table1[[#This Row],[Player]],'Defense Log'!$I$2:$I$3001,"&lt;&gt;Turnover")+(COUNTIFS('Defense Log'!$E$2:$E$3001,Table1[[#This Row],[Player]],'Defense Log'!$I$2:$I$3001,"&lt;&gt;Turnover")+(COUNTIFS('Defense Log'!$F$2:$F$3001,Table1[[#This Row],[Player]],'Defense Log'!$I$2:$I$3001,"&lt;&gt;Turnover")))))),"N/A")</calculatedColumnFormula>
    </tableColumn>
    <tableColumn id="30" xr3:uid="{A208798D-6C5C-4223-96F1-2415B12B3181}" name="Points Allowed/G" dataDxfId="57">
      <calculatedColumnFormula>INDEX('Defense Summary Statistics'!$A$12:$T$25,MATCH(Table1[[#This Row],[Player]],'Defense Summary Statistics'!$A$12:$A$25,0),MATCH(Table1[[#Headers],[Points Allowed/G]],'Defense Summary Statistics'!$A$12:$T$12,0))</calculatedColumnFormula>
    </tableColumn>
    <tableColumn id="40" xr3:uid="{970689F6-F466-424C-991B-5CB6E1D0470B}" name="PA/40" dataDxfId="56">
      <calculatedColumnFormula>IFERROR(Table1[[#This Row],[Points Allowed/G]]*40/Table1[[#This Row],[Min]],"N/A")</calculatedColumnFormula>
    </tableColumn>
    <tableColumn id="38" xr3:uid="{81E1A246-06E0-4C12-B04D-D776C9CD3D33}" name="Point Spread/40" dataDxfId="55">
      <calculatedColumnFormula>IFERROR((Table1[[#This Row],[Half-Court PPG]]-Table1[[#This Row],[Points Allowed/G]])*40/Table1[[#This Row],[Min]],"N/A")</calculatedColumnFormula>
    </tableColumn>
    <tableColumn id="31" xr3:uid="{2197077D-674A-447E-BE0F-420FD85F7E16}" name="Forced TOV/G" dataDxfId="54">
      <calculatedColumnFormula>IFERROR(COUNTIFS('Defense Log'!$H$2:$H$3001,Table1[[#This Row],[Player]],'Defense Log'!$I$2:$I$3001,"Turnover")/Table1[[#This Row],[Games ]],"N/A")</calculatedColumnFormula>
    </tableColumn>
    <tableColumn id="25" xr3:uid="{90B26F4D-41AB-4F56-8165-F247DAD1F3B4}" name="EFF/40" dataDxfId="53">
      <calculatedColumnFormula>IFERROR((Table1[[#This Row],[FG]]-Table1[[#This Row],[FGA]]+Table1[[#This Row],[FT]]-Table1[[#This Row],[FTA]]+(Table1[[#This Row],[TRB]]+Table1[[#This Row],[AST]]+Table1[[#This Row],[BLK]]+Table1[[#This Row],[STL]]-Table1[[#This Row],[TO]]+Table1[[#This Row],[PTS]])*Table1[[#This Row],[Games ]])/(Table1[[#This Row],[Min]]*Table1[[#This Row],[Games ]])*40,"N/A")</calculatedColumnFormula>
    </tableColumn>
    <tableColumn id="26" xr3:uid="{80BB4B9B-5246-453A-A66E-A2E3B7780139}" name="Deflections" dataDxfId="52"/>
    <tableColumn id="41" xr3:uid="{132DFCCF-4C56-404E-8714-B5BF3570A6A5}" name="Fouls Drawn" dataDxfId="51">
      <calculatedColumnFormula>Table1[[#This Row],[DFouls Drawn]]+Table1[[#This Row],[Charges]]</calculatedColumnFormula>
    </tableColumn>
    <tableColumn id="27" xr3:uid="{94380DE7-2EA6-4FFD-B950-06081CC10373}" name="DFouls Drawn" dataDxfId="50"/>
    <tableColumn id="36" xr3:uid="{81366FCB-8491-4FAA-A08F-E804F2775734}" name="Charges" dataDxfId="49"/>
    <tableColumn id="28" xr3:uid="{6C9F9AF3-6C19-48D3-AEC1-D5F01247BE2D}" name="+/- Per 40 Possessions" dataDxfId="48">
      <calculatedColumnFormula>IFERROR((INDEX('Summary Statistics'!$A$13:$D$25,MATCH(Table1[[#This Row],[Player]],'Summary Statistics'!$A$13:$A$25,0),4)-INDEX('Defense Summary Statistics'!$A$13:$D$25,MATCH(Table1[[#This Row],[Player]],'Defense Summary Statistics'!$A$13:$A$25,0),4))*40,"N/A")</calculatedColumnFormula>
    </tableColumn>
    <tableColumn id="29" xr3:uid="{785B4B0F-E464-4110-A81A-6545CF700007}" name="TS%" dataDxfId="47">
      <calculatedColumnFormula>IFERROR((W4*B4)/((E4*2)+(0.88*K4)),"N/A")</calculatedColumnFormula>
    </tableColumn>
  </tableColumns>
  <tableStyleInfo name="TableStyleLight9" showFirstColumn="0" showLastColumn="0" showRowStripes="0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2C525E9-7D6F-40AE-A61B-45FAD416935A}" name="Table4" displayName="Table4" ref="A2:P44" totalsRowShown="0" headerRowDxfId="44">
  <autoFilter ref="A2:P44" xr:uid="{B2C525E9-7D6F-40AE-A61B-45FAD416935A}">
    <filterColumn colId="3">
      <customFilters>
        <customFilter operator="greaterThanOrEqual" val="300"/>
      </customFilters>
    </filterColumn>
  </autoFilter>
  <sortState xmlns:xlrd2="http://schemas.microsoft.com/office/spreadsheetml/2017/richdata2" ref="A5:P41">
    <sortCondition descending="1" ref="C2:C44"/>
  </sortState>
  <tableColumns count="16">
    <tableColumn id="1" xr3:uid="{6BF8C831-C8FC-4A33-A46F-EC2D12EE7449}" name="Player 1" dataDxfId="43"/>
    <tableColumn id="2" xr3:uid="{F3800DF6-5847-4D6B-B872-A23789D8300D}" name="Player 2" dataDxfId="42"/>
    <tableColumn id="3" xr3:uid="{A7F0871B-52B2-41CA-848C-15C2F273FE3D}" name="+/- Per 40 Poss" dataDxfId="41">
      <calculatedColumnFormula>(AVERAGEIFS('Offense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 'Offense Log'!$A$2:$A$2999, "&lt;&gt;")
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2]],Reference!$A$1:$A$12,0),2)),"Yes", 'Defense Log'!$A$2:$A$2999, "&lt;&gt;"))*40</calculatedColumnFormula>
    </tableColumn>
    <tableColumn id="4" xr3:uid="{CDFBB035-6D0B-4726-8CCE-C9AFF23B1A16}" name="Total Possessions" dataDxfId="40">
      <calculatedColumnFormula>Table4[[#This Row],[Offense]]+Table4[[#This Row],[Defense]]</calculatedColumnFormula>
    </tableColumn>
    <tableColumn id="5" xr3:uid="{7742377E-3731-4D9D-B2A0-40502BE0AB67}" name="Offense" dataDxfId="39">
      <calculatedColumnFormula>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</calculatedColumnFormula>
    </tableColumn>
    <tableColumn id="6" xr3:uid="{C5E8E766-B492-44D5-A2B8-D6104EFE1688}" name="Defense" dataDxfId="38">
      <calculatedColumnFormula>COUNTIFS(OFFSET('Defense Log'!$P$2:$P$2999,0,INDEX(Reference!$A$1:$B$12,MATCH(Table4[[#This Row],[Player 1]],Reference!$A$1:$A$12,0),2)),"Yes",OFFSET('Defense Log'!$P$2:$P$2999,0,INDEX(Reference!$A$1:$B$12,MATCH(Table4[[#This Row],[Player 2]],Reference!$A$1:$A$12,0),2)),"Yes")</calculatedColumnFormula>
    </tableColumn>
    <tableColumn id="11" xr3:uid="{E168890F-BF78-4D38-B393-65C6E1B28E8A}" name="2 no 1" dataDxfId="37">
      <calculatedColumnFormula>(AVERAGEIFS('Offense Log'!$M$2:$M$2999,OFFSET('Offense Log'!$P$2:$P$2999,0,INDEX(Reference!$A$1:$B$12,MATCH(Table4[[#This Row],[Player 1]],Reference!$A$1:$A$12,0),2)),"No",OFFSET('Offense Log'!$P$2:$P$2999,0,INDEX(Reference!$A$1:$B$12,MATCH(Table4[[#This Row],[Player 2]],Reference!$A$1:$A$12,0),2)),"Yes",'Offense Log'!$J$2:$J$2999,"HC", 'Offense Log'!$A$2:$A$2999, "&lt;&gt;")
-AVERAGEIFS('Defense Log'!$M$2:$M$2999,OFFSET('Defense Log'!$P$2:$P$2999,0,INDEX(Reference!$A$1:$B$12,MATCH(Table4[[#This Row],[Player 1]],Reference!$A$1:$A$12,0),2)),"No",OFFSET('Defense Log'!$P$2:$P$2999,0,INDEX(Reference!$A$1:$B$12,MATCH(Table4[[#This Row],[Player 2]],Reference!$A$1:$A$12,0),2)),"Yes", 'Defense Log'!$A$2:$A$2999, "&lt;&gt;"))*40</calculatedColumnFormula>
    </tableColumn>
    <tableColumn id="13" xr3:uid="{E5174747-59E5-4A76-BEA6-FFD7CF67009B}" name="O2" dataDxfId="36">
      <calculatedColumnFormula>COUNTIFS(OFFSET('Offense Log'!$P$2:$P$2999,0,INDEX(Reference!$A$1:$B$12,MATCH(Table4[[#This Row],[Player 1]],Reference!$A$1:$A$12,0),2)),"No",OFFSET('Offense Log'!$P$2:$P$2999,0,INDEX(Reference!$A$1:$B$12,MATCH(Table4[[#This Row],[Player 2]],Reference!$A$1:$A$12,0),2)),"Yes",'Offense Log'!$J$2:$J$2999,"HC")</calculatedColumnFormula>
    </tableColumn>
    <tableColumn id="14" xr3:uid="{87CFEA40-A5A3-4749-A5BD-A27F8D4E5811}" name="D2" dataDxfId="35">
      <calculatedColumnFormula>COUNTIFS(OFFSET('Defense Log'!$P$2:$P$2999,0,INDEX(Reference!$A$1:$B$12,MATCH(Table4[[#This Row],[Player 1]],Reference!$A$1:$A$12,0),2)),"No",OFFSET('Defense Log'!$P$2:$P$2999,0,INDEX(Reference!$A$1:$B$12,MATCH(Table4[[#This Row],[Player 2]],Reference!$A$1:$A$12,0),2)),"Yes")</calculatedColumnFormula>
    </tableColumn>
    <tableColumn id="12" xr3:uid="{7CAFB15C-0D87-4599-9760-160011E508D0}" name="1 no 2" dataDxfId="34">
      <calculatedColumnFormula>(AVERAGEIFS('Offense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2]],Reference!$A$1:$A$12,0),2)),"No",'Offense Log'!$J$2:$J$2999,"HC", 'Offense Log'!$A$2:$A$2999, "&lt;&gt;")
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2]],Reference!$A$1:$A$12,0),2)),"No", 'Defense Log'!$A$2:$A$2999, "&lt;&gt;"))*40</calculatedColumnFormula>
    </tableColumn>
    <tableColumn id="15" xr3:uid="{6D129451-A0DE-41CE-AE2D-072A0F4E3E07}" name="O1" dataDxfId="33">
      <calculatedColumnFormula>COUNTIFS(OFFSET('Offense Log'!$P$2:$P$2999,0,INDEX(Reference!$A$1:$B$12,MATCH(Table4[[#This Row],[Player 1]],Reference!$A$1:$A$12,0),2)),"Yes",OFFSET('Offense Log'!$P$2:$P$2999,0,INDEX(Reference!$A$1:$B$12,MATCH(Table4[[#This Row],[Player 2]],Reference!$A$1:$A$12,0),2)),"No",'Offense Log'!$J$2:$J$2999,"HC")</calculatedColumnFormula>
    </tableColumn>
    <tableColumn id="16" xr3:uid="{C4465146-1CF7-4F0A-AB42-42927061D4E5}" name="D1" dataDxfId="32">
      <calculatedColumnFormula>COUNTIFS(OFFSET('Defense Log'!$P$2:$P$2999,0,INDEX(Reference!$A$1:$B$12,MATCH(Table4[[#This Row],[Player 1]],Reference!$A$1:$A$12,0),2)),"Yes",OFFSET('Defense Log'!$P$2:$P$2999,0,INDEX(Reference!$A$1:$B$12,MATCH(Table4[[#This Row],[Player 2]],Reference!$A$1:$A$12,0),2)),"No")</calculatedColumnFormula>
    </tableColumn>
    <tableColumn id="7" xr3:uid="{2406B961-664E-46C3-8071-D30E1E27A402}" name="Difference" dataDxfId="31">
      <calculatedColumnFormula>Table4[[#This Row],[+/- Per 40 Poss]]/40
-(AVERAGEIFS('Offense Log'!$M$2:$M$2999,'Offense Log'!$J$2:$J$2999,"HC")-AVERAGE('Defense Log'!$M$2:$M$2999))</calculatedColumnFormula>
    </tableColumn>
    <tableColumn id="8" xr3:uid="{B653E88F-D036-4807-8CBA-24ADB6E2877E}" name="STDO" dataDxfId="30">
      <calculatedColumnFormula>IFERROR(SQRT((COUNTIFS(OFFSET('Offense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Log'!$M$2:$M$2999,3)*ABS((3-AVERAGEIFS('Offense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Log'!$M$2:$M$2999,2)*ABS((2-AVERAGEIFS('Offense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Log'!$M$2:$M$2999,1)*ABS((1-AVERAGEIFS('Offense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Log'!$M$2:$M$2999,0)*(ABS((0-AVERAGEIFS('Offense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Log'!$J$2:$J$2999,"HC"))))^2)/(Table4[[#This Row],[Offense]]-1)),0)</calculatedColumnFormula>
    </tableColumn>
    <tableColumn id="9" xr3:uid="{7FC882F0-135E-441D-847B-E044B620C113}" name="STDD" dataDxfId="29">
      <calculatedColumnFormula>IFERROR(SQRT((COUNTIFS(OFFSET('Defense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Log'!$M$2:$M$2999,3)*ABS((3-AVERAGEIFS('Defense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Log'!$M$2:$M$2999,2)*ABS((2-AVERAGEIFS('Defense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Log'!$M$2:$M$2999,1)*ABS((1-AVERAGEIFS('Defense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Log'!$M$2:$M$2999,0)*ABS((0-AVERAGEIFS('Defense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2]],Reference!$A$1:$A$12,0),2)),"Yes")))^2)/(Table4[[#This Row],[Defense]]-1)),0)</calculatedColumnFormula>
    </tableColumn>
    <tableColumn id="10" xr3:uid="{5A02BBFF-8E10-43CC-A620-37D2E7C19408}" name="Z SCORE" dataDxfId="28">
      <calculatedColumnFormula>IFERROR(Table4[[#This Row],[Difference]]/SQRT((Table4[[#This Row],[STDO]]^2)/Table4[[#This Row],[Offense]]+(Table4[[#This Row],[STDD]]^2)/Table4[[#This Row],[Defense]]),0)</calculatedColumnFormula>
    </tableColumn>
  </tableColumns>
  <tableStyleInfo name="TableStyleLight9" showFirstColumn="0" showLastColumn="0" showRowStripes="0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1CC1719F-2983-4A91-9015-F69354360988}" name="Table5" displayName="Table5" ref="A2:K101" totalsRowShown="0">
  <autoFilter ref="A2:K101" xr:uid="{1CC1719F-2983-4A91-9015-F69354360988}">
    <filterColumn colId="4">
      <customFilters>
        <customFilter operator="greaterThanOrEqual" val="200"/>
      </customFilters>
    </filterColumn>
  </autoFilter>
  <sortState xmlns:xlrd2="http://schemas.microsoft.com/office/spreadsheetml/2017/richdata2" ref="A14:K97">
    <sortCondition descending="1" ref="D2:D101"/>
  </sortState>
  <tableColumns count="11">
    <tableColumn id="1" xr3:uid="{BBF4B8BB-4D4C-4184-8792-E757FCCA3626}" name="Player 1"/>
    <tableColumn id="2" xr3:uid="{0856FA4B-260B-4975-998C-2A7F879B747C}" name="Player 2"/>
    <tableColumn id="3" xr3:uid="{F0A9B871-F58E-4E2F-94B5-420DF9FC9D85}" name="Player 3"/>
    <tableColumn id="4" xr3:uid="{01183B24-783B-439C-B882-DBDB78A3B449}" name="+/- Per 40 Poss" dataDxfId="19">
      <calculatedColumnFormula>(AVERAGEIFS('Offense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
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3]],Reference!$A$1:$A$12,0),2)),"Yes"))*40</calculatedColumnFormula>
    </tableColumn>
    <tableColumn id="5" xr3:uid="{D3FDB466-B30F-4DAB-AEB7-B7420D16FF96}" name="Total Possessions" dataDxfId="18">
      <calculatedColumnFormula>Table5[[#This Row],[Offense]]+Table5[[#This Row],[Defense]]</calculatedColumnFormula>
    </tableColumn>
    <tableColumn id="6" xr3:uid="{8F381256-31BC-46F1-B529-86460811A107}" name="Offense" dataDxfId="17">
      <calculatedColumnFormula>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</calculatedColumnFormula>
    </tableColumn>
    <tableColumn id="7" xr3:uid="{24F85806-1F3B-4B5F-942C-F6FF5B4631B6}" name="Defense" dataDxfId="16">
      <calculatedColumnFormula>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</calculatedColumnFormula>
    </tableColumn>
    <tableColumn id="8" xr3:uid="{E1295297-7E29-4F07-8C72-B3CB14A2B53C}" name="Difference" dataDxfId="15">
      <calculatedColumnFormula>Table5[[#This Row],[+/- Per 40 Poss]]/40
-(AVERAGEIFS('Offense Log'!$M$2:$M$2999,'Offense Log'!$J$2:$J$2999,"HC")-AVERAGE('Defense Log'!$M$2:$M$2999))</calculatedColumnFormula>
    </tableColumn>
    <tableColumn id="9" xr3:uid="{61E5B5B4-8444-4705-B784-27E43AC4BB49}" name="STDO" dataDxfId="14">
      <calculatedColumnFormula>IFERROR(SQRT((COUNTIFS(OFFSET('Offense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Log'!$M$2:$M$2999,3)*ABS((3-AVERAGEIFS('Offense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Log'!$M$2:$M$2999,2)*ABS((2-AVERAGEIFS('Offense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Log'!$M$2:$M$2999,1)*ABS((1-AVERAGEIFS('Offense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Log'!$M$2:$M$2999,0)*ABS((0-AVERAGEIFS('Offense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Log'!$J$2:$J$2999,"HC"))))/(Table5[[#This Row],[Offense]]-1)),0)</calculatedColumnFormula>
    </tableColumn>
    <tableColumn id="10" xr3:uid="{C08183D2-9027-4132-BD61-D8204BA75277}" name="STDD" dataDxfId="13">
      <calculatedColumnFormula>_xlfn.STDEV.S('Defense Log'!$M$2:$M$2999)</calculatedColumnFormula>
    </tableColumn>
    <tableColumn id="11" xr3:uid="{DC0EC350-C0D5-4F6A-8177-72E05C60A3F9}" name="Z SCORE" dataDxfId="12">
      <calculatedColumnFormula>Table5[[#This Row],[Difference]]/SQRT((Table5[[#This Row],[STDO]]^2)/Table5[[#This Row],[Offense]]+(Table5[[#This Row],[STDD]]^2)/Table5[[#This Row],[Defense]])</calculatedColumnFormula>
    </tableColumn>
  </tableColumns>
  <tableStyleInfo name="TableStyleLight9" showFirstColumn="0" showLastColumn="0" showRowStripes="0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6FB97F5-CE08-42DD-8528-AC347FC061AA}" name="Table3" displayName="Table3" ref="A2:M147" totalsRowShown="0">
  <autoFilter ref="A2:M147" xr:uid="{D6FB97F5-CE08-42DD-8528-AC347FC061AA}">
    <filterColumn colId="6">
      <customFilters>
        <customFilter operator="greaterThanOrEqual" val="25"/>
      </customFilters>
    </filterColumn>
  </autoFilter>
  <sortState xmlns:xlrd2="http://schemas.microsoft.com/office/spreadsheetml/2017/richdata2" ref="A3:M143">
    <sortCondition descending="1" ref="G2:G147"/>
  </sortState>
  <tableColumns count="13">
    <tableColumn id="1" xr3:uid="{7D7A4CCC-5E61-4070-95D4-A6C95825A97B}" name="Player 1"/>
    <tableColumn id="2" xr3:uid="{9D2C83EF-3C54-42E4-B044-EA55F7CA0DCD}" name="Player 2"/>
    <tableColumn id="3" xr3:uid="{1DA6BBCC-DCAE-4674-8203-C2AAD37AFFA4}" name="Player 3"/>
    <tableColumn id="4" xr3:uid="{A975D5A2-48EC-43AC-9465-04B639D20C94}" name="Player 4"/>
    <tableColumn id="5" xr3:uid="{0CFED9C3-AD7E-4225-9C8F-3927BE16227E}" name="Player 5"/>
    <tableColumn id="6" xr3:uid="{A057FB5A-658D-4777-B277-C8B8BC8474D2}" name="+/- Per 40 Poss" dataDxfId="7">
      <calculatedColumnFormula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calculatedColumnFormula>
    </tableColumn>
    <tableColumn id="7" xr3:uid="{25367E65-D77D-4C8F-9E46-7B4100CF7E77}" name="Total Possessions" dataDxfId="6">
      <calculatedColumnFormula>Table3[[#This Row],[Offense]]+Table3[[#This Row],[Defense]]</calculatedColumnFormula>
    </tableColumn>
    <tableColumn id="8" xr3:uid="{4F207A00-0A53-4186-A3A5-B9324DBC1F71}" name="Offense" dataDxfId="5">
      <calculatedColumnFormula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calculatedColumnFormula>
    </tableColumn>
    <tableColumn id="9" xr3:uid="{D71E1D01-76D2-4549-A06B-42CE52DFEE55}" name="Defense" dataDxfId="4">
      <calculatedColumnFormula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calculatedColumnFormula>
    </tableColumn>
    <tableColumn id="10" xr3:uid="{DF8D4436-F5C0-44FA-A113-6C4928FAAAD0}" name="Difference" dataDxfId="3">
      <calculatedColumnFormula>Table3[[#This Row],[+/- Per 40 Poss]]/40
-(AVERAGEIFS('Offense Log'!$M$2:$M$2999,'Offense Log'!$J$2:$J$2999,"HC")-AVERAGE('Defense Log'!$M$2:$M$2999))</calculatedColumnFormula>
    </tableColumn>
    <tableColumn id="11" xr3:uid="{CF66E5E4-925E-4701-BDE1-8C6B4CBC853D}" name="STDO" dataDxfId="2">
      <calculatedColumnFormula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calculatedColumnFormula>
    </tableColumn>
    <tableColumn id="12" xr3:uid="{116D42A2-B837-4AE1-9219-D227B55FDA8C}" name="STDD" dataDxfId="1">
      <calculatedColumnFormula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calculatedColumnFormula>
    </tableColumn>
    <tableColumn id="13" xr3:uid="{A800ACFD-2700-4CF7-A330-8DAF1CDE12C4}" name="Z SCORE" dataDxfId="0">
      <calculatedColumnFormula>Table3[[#This Row],[Difference]]/SQRT((Table3[[#This Row],[STDO]]^2)/Table3[[#This Row],[Offense]]+(Table3[[#This Row],[STDD]]^2)/Table3[[#This Row],[Defense]])</calculatedColumnFormula>
    </tableColumn>
  </tableColumns>
  <tableStyleInfo name="TableStyleLight9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74737-EBE9-4934-B46D-20CBC363C202}">
  <sheetPr>
    <pageSetUpPr fitToPage="1"/>
  </sheetPr>
  <dimension ref="A1:Y66"/>
  <sheetViews>
    <sheetView showGridLines="0" tabSelected="1" zoomScale="80" zoomScaleNormal="80" workbookViewId="0">
      <pane xSplit="1" topLeftCell="B1" activePane="topRight" state="frozen"/>
      <selection activeCell="O28" sqref="O28"/>
      <selection pane="topRight" activeCell="Q22" sqref="Q22"/>
    </sheetView>
  </sheetViews>
  <sheetFormatPr defaultRowHeight="14.4" x14ac:dyDescent="0.3"/>
  <cols>
    <col min="1" max="1" width="7.21875" style="41" customWidth="1"/>
    <col min="2" max="2" width="18" style="41" customWidth="1"/>
    <col min="3" max="3" width="8.5546875" style="41" customWidth="1"/>
    <col min="4" max="4" width="9.6640625" style="41" customWidth="1"/>
    <col min="5" max="6" width="7.88671875" style="41" customWidth="1"/>
    <col min="7" max="7" width="10.21875" style="41" customWidth="1"/>
    <col min="8" max="8" width="8.77734375" style="41" customWidth="1"/>
    <col min="9" max="9" width="16.5546875" style="41" customWidth="1"/>
    <col min="10" max="10" width="14.109375" style="41" customWidth="1"/>
    <col min="11" max="11" width="10.44140625" style="41" customWidth="1"/>
    <col min="12" max="12" width="18.109375" style="41" customWidth="1"/>
    <col min="13" max="13" width="10.88671875" style="41" customWidth="1"/>
    <col min="14" max="14" width="20.33203125" style="41" customWidth="1"/>
    <col min="15" max="15" width="17.33203125" style="41" customWidth="1"/>
    <col min="16" max="16" width="12.109375" style="41" customWidth="1"/>
    <col min="17" max="17" width="13.6640625" style="41" customWidth="1"/>
    <col min="18" max="18" width="11.44140625" style="41" customWidth="1"/>
    <col min="19" max="19" width="8.5546875" style="41" customWidth="1"/>
    <col min="20" max="20" width="11.88671875" style="41" customWidth="1"/>
    <col min="21" max="21" width="16.88671875" style="41" customWidth="1"/>
    <col min="22" max="22" width="10.21875" style="41" customWidth="1"/>
    <col min="23" max="23" width="10.33203125" style="41" customWidth="1"/>
    <col min="24" max="24" width="7.109375" style="41" customWidth="1"/>
    <col min="25" max="16384" width="8.88671875" style="41"/>
  </cols>
  <sheetData>
    <row r="1" spans="1:23" ht="18" x14ac:dyDescent="0.35">
      <c r="B1" s="40" t="s">
        <v>137</v>
      </c>
      <c r="C1" s="83" t="s">
        <v>278</v>
      </c>
      <c r="M1" s="110" t="s">
        <v>260</v>
      </c>
      <c r="Q1" s="135" t="s">
        <v>268</v>
      </c>
      <c r="R1" s="135"/>
    </row>
    <row r="2" spans="1:23" s="42" customFormat="1" ht="15.6" x14ac:dyDescent="0.3">
      <c r="B2" s="84" t="s">
        <v>150</v>
      </c>
      <c r="C2" s="131" t="s">
        <v>151</v>
      </c>
      <c r="M2"/>
      <c r="N2" s="130" t="s">
        <v>42</v>
      </c>
      <c r="O2" s="1" t="s">
        <v>27</v>
      </c>
      <c r="Q2" s="135" t="s">
        <v>122</v>
      </c>
      <c r="R2" s="135"/>
    </row>
    <row r="3" spans="1:23" s="42" customFormat="1" ht="15.6" x14ac:dyDescent="0.3">
      <c r="B3" s="84"/>
      <c r="C3" s="131" t="s">
        <v>155</v>
      </c>
      <c r="M3" t="s">
        <v>237</v>
      </c>
      <c r="N3" s="101">
        <f>COUNTIFS('Offense Log'!$A$2:$A$3000,'Export Advanced'!$C$1,'Offense Log'!$K$2:$K$3000,'Export Advanced'!M3)</f>
        <v>17</v>
      </c>
      <c r="O3" s="85">
        <f>IFERROR(AVERAGEIFS('Offense Log'!$M$2:$M$3000,'Offense Log'!$K$2:$K$3000,'Export Advanced'!M3,'Offense Log'!$A$2:$A$3000,'Export Advanced'!$C$1),"N/A")</f>
        <v>0.76470588235294112</v>
      </c>
      <c r="Q3" s="135" t="s">
        <v>252</v>
      </c>
      <c r="R3" s="135"/>
    </row>
    <row r="4" spans="1:23" s="42" customFormat="1" ht="16.2" thickBot="1" x14ac:dyDescent="0.35">
      <c r="B4" s="84"/>
      <c r="C4" s="131"/>
      <c r="M4" t="s">
        <v>259</v>
      </c>
      <c r="N4" s="101">
        <f>COUNTIFS('Offense Log'!$A$2:$A$3000,'Export Advanced'!$C$1,'Offense Log'!$K$2:$K$3000,'Export Advanced'!M4)</f>
        <v>1</v>
      </c>
      <c r="O4" s="133">
        <f>IFERROR(AVERAGEIFS('Offense Log'!$M$2:$M$3000,'Offense Log'!$K$2:$K$3000,'Export Advanced'!M4,'Offense Log'!$A$2:$A$3000,'Export Advanced'!$C$1),"N/A")</f>
        <v>0</v>
      </c>
      <c r="Q4" s="135" t="s">
        <v>253</v>
      </c>
      <c r="R4" s="135"/>
    </row>
    <row r="5" spans="1:23" s="42" customFormat="1" ht="18" x14ac:dyDescent="0.35">
      <c r="B5" s="11" t="s">
        <v>142</v>
      </c>
      <c r="C5"/>
      <c r="G5" s="11" t="s">
        <v>143</v>
      </c>
      <c r="H5"/>
      <c r="I5"/>
      <c r="J5"/>
      <c r="O5" s="132">
        <f>IFERROR(SUMPRODUCT(N3:N4,O3:O4)/SUM(N3:N4),"N/A")</f>
        <v>0.72222222222222221</v>
      </c>
      <c r="Q5" s="136" t="s">
        <v>257</v>
      </c>
      <c r="R5" s="136"/>
    </row>
    <row r="6" spans="1:23" s="42" customFormat="1" ht="18" x14ac:dyDescent="0.35">
      <c r="B6" s="121" t="s">
        <v>5</v>
      </c>
      <c r="C6" s="122" t="s">
        <v>42</v>
      </c>
      <c r="D6" s="123" t="s">
        <v>33</v>
      </c>
      <c r="E6" s="123" t="s">
        <v>228</v>
      </c>
      <c r="G6" s="121" t="s">
        <v>5</v>
      </c>
      <c r="H6" s="28" t="s">
        <v>42</v>
      </c>
      <c r="I6" s="114" t="s">
        <v>132</v>
      </c>
      <c r="J6" s="114" t="s">
        <v>133</v>
      </c>
      <c r="M6" s="11" t="s">
        <v>232</v>
      </c>
      <c r="N6"/>
      <c r="O6"/>
      <c r="P6"/>
      <c r="Q6" s="135" t="s">
        <v>269</v>
      </c>
      <c r="R6" s="135"/>
      <c r="S6"/>
    </row>
    <row r="7" spans="1:23" s="42" customFormat="1" x14ac:dyDescent="0.3">
      <c r="B7" s="66">
        <v>0</v>
      </c>
      <c r="C7" s="64">
        <f>COUNTIFS('Offense Log'!$G$2:$G$2999,B7,'Offense Log'!$A$2:$A$2999,$C$1,'Offense Log'!$J$2:$J$2999,"HC")</f>
        <v>25</v>
      </c>
      <c r="D7" s="65">
        <f>IFERROR(COUNTIFS('Offense Log'!$N$2:$N$2999,"Yes",'Offense Log'!$G$2:$G$2999,B7,'Offense Log'!$A$2:$A$2999,$C$1,'Offense Log'!$J$2:$J$2999,"HC")/COUNTIFS('Offense Log'!$G$2:$G$2999,B7,'Offense Log'!$A$2:$A$2999,$C$1,'Offense Log'!$J$2:$J$2999,"HC"),"N/A")</f>
        <v>0.16</v>
      </c>
      <c r="E7" s="70">
        <f>IFERROR(AVERAGEIFS('Offense Log'!$M$2:$M$2999,'Offense Log'!$G$2:$G$2999,B7,'Offense Log'!$A$2:$A$2999,$C$1,'Offense Log'!$J$2:$J$2999,"HC"),"N/A")</f>
        <v>0.44</v>
      </c>
      <c r="G7" s="66">
        <v>0</v>
      </c>
      <c r="H7" s="64">
        <f>COUNTIFS('Defense Log'!$G$2:$G$3001,G7,'Defense Log'!$A$2:$A$3001,$C$1)</f>
        <v>37</v>
      </c>
      <c r="I7" s="65">
        <f>IFERROR(COUNTIFS('Defense Log'!$N$2:$N$3001,"Yes",'Defense Log'!$G$2:$G$3001,G7,'Defense Log'!$A$2:$A$3001,$C$1)/COUNTIFS('Defense Log'!$G$2:$G$3001,G7,'Defense Log'!$A$2:$A$3001,$C$1),"N/A")</f>
        <v>0.29729729729729731</v>
      </c>
      <c r="J7" s="70">
        <f>IFERROR(AVERAGEIFS('Defense Log'!$M$2:$M$3001,'Defense Log'!$G$2:$G$3001,G7,'Defense Log'!$A$2:$A$3001,$C$1),"N/A")</f>
        <v>0.67567567567567566</v>
      </c>
      <c r="M7" s="114"/>
      <c r="N7" s="28" t="s">
        <v>42</v>
      </c>
      <c r="O7" s="114" t="s">
        <v>132</v>
      </c>
      <c r="P7" s="114" t="s">
        <v>133</v>
      </c>
      <c r="Q7" s="135" t="s">
        <v>280</v>
      </c>
      <c r="R7" s="135"/>
      <c r="S7"/>
    </row>
    <row r="8" spans="1:23" s="42" customFormat="1" x14ac:dyDescent="0.3">
      <c r="B8" s="67">
        <v>1</v>
      </c>
      <c r="C8">
        <f>COUNTIFS('Offense Log'!$G$2:$G$2999,B8,'Offense Log'!$A$2:$A$2999,$C$1,'Offense Log'!$J$2:$J$2999,"HC")</f>
        <v>23</v>
      </c>
      <c r="D8" s="5">
        <f>IFERROR(COUNTIFS('Offense Log'!$N$2:$N$2999,"Yes",'Offense Log'!$G$2:$G$2999,B8,'Offense Log'!$A$2:$A$2999,$C$1,'Offense Log'!$J$2:$J$2999,"HC")/COUNTIFS('Offense Log'!$G$2:$G$2999,B8,'Offense Log'!$A$2:$A$2999,$C$1,'Offense Log'!$J$2:$J$2999,"HC"),"N/A")</f>
        <v>0.47826086956521741</v>
      </c>
      <c r="E8" s="71">
        <f>IFERROR(AVERAGEIFS('Offense Log'!$M$2:$M$2999,'Offense Log'!$G$2:$G$2999,B8,'Offense Log'!$A$2:$A$2999,$C$1,'Offense Log'!$J$2:$J$2999,"HC"),"N/A")</f>
        <v>0.91304347826086951</v>
      </c>
      <c r="G8" s="67">
        <v>1</v>
      </c>
      <c r="H8">
        <f>COUNTIFS('Defense Log'!$G$2:$G$3001,G8,'Defense Log'!$A$2:$A$3001,$C$1)</f>
        <v>21</v>
      </c>
      <c r="I8" s="5">
        <f>IFERROR(COUNTIFS('Defense Log'!$N$2:$N$3001,"Yes",'Defense Log'!$G$2:$G$3001,G8,'Defense Log'!$A$2:$A$3001,$C$1)/COUNTIFS('Defense Log'!$G$2:$G$3001,G8,'Defense Log'!$A$2:$A$3001,$C$1),"N/A")</f>
        <v>0.42857142857142855</v>
      </c>
      <c r="J8" s="71">
        <f>IFERROR(AVERAGEIFS('Defense Log'!$M$2:$M$3001,'Defense Log'!$G$2:$G$3001,G8,'Defense Log'!$A$2:$A$3001,$C$1),"N/A")</f>
        <v>0.80952380952380953</v>
      </c>
      <c r="M8" t="s">
        <v>233</v>
      </c>
      <c r="N8">
        <f>COUNTIFS('Defense Log'!$J$2:$J$3001,"Yes",'Defense Log'!$A$2:$A$3001,$C$1)</f>
        <v>5</v>
      </c>
      <c r="O8" s="15">
        <f>IFERROR(COUNTIFS('Defense Log'!$N$2:$N$3001,"Yes",'Defense Log'!$J$2:$J$3001,"Yes",'Defense Log'!$A$2:$A$3001,$C$1)/COUNTIFS('Defense Log'!$J$2:$J$3001,"Yes",'Defense Log'!$A$2:$A$3001,$C$1),"N/A")</f>
        <v>0.4</v>
      </c>
      <c r="P8" s="6">
        <f>IFERROR(AVERAGEIFS('Defense Log'!$M$2:$M$3001,'Defense Log'!$J$2:$J$3001,"Yes",'Defense Log'!$A$2:$A$3001,$C$1),"N/A")</f>
        <v>0.6</v>
      </c>
      <c r="Q8"/>
      <c r="R8"/>
      <c r="S8"/>
    </row>
    <row r="9" spans="1:23" s="42" customFormat="1" x14ac:dyDescent="0.3">
      <c r="B9" s="67">
        <v>2</v>
      </c>
      <c r="C9">
        <f>COUNTIFS('Offense Log'!$G$2:$G$2999,B9,'Offense Log'!$A$2:$A$2999,$C$1,'Offense Log'!$J$2:$J$2999,"HC")</f>
        <v>9</v>
      </c>
      <c r="D9" s="5">
        <f>IFERROR(COUNTIFS('Offense Log'!$N$2:$N$2999,"Yes",'Offense Log'!$G$2:$G$2999,B9,'Offense Log'!$A$2:$A$2999,$C$1,'Offense Log'!$J$2:$J$2999,"HC")/COUNTIFS('Offense Log'!$G$2:$G$2999,B9,'Offense Log'!$A$2:$A$2999,$C$1,'Offense Log'!$J$2:$J$2999,"HC"),"N/A")</f>
        <v>0.77777777777777779</v>
      </c>
      <c r="E9" s="71">
        <f>IFERROR(AVERAGEIFS('Offense Log'!$M$2:$M$2999,'Offense Log'!$G$2:$G$2999,B9,'Offense Log'!$A$2:$A$2999,$C$1,'Offense Log'!$J$2:$J$2999,"HC"),"N/A")</f>
        <v>1.6666666666666667</v>
      </c>
      <c r="G9" s="67">
        <v>2</v>
      </c>
      <c r="H9">
        <f>COUNTIFS('Defense Log'!$G$2:$G$3001,G9,'Defense Log'!$A$2:$A$3001,$C$1)</f>
        <v>1</v>
      </c>
      <c r="I9" s="5">
        <f>IFERROR(COUNTIFS('Defense Log'!$N$2:$N$3001,"Yes",'Defense Log'!$G$2:$G$3001,G9,'Defense Log'!$A$2:$A$3001,$C$1)/COUNTIFS('Defense Log'!$G$2:$G$3001,G9,'Defense Log'!$A$2:$A$3001,$C$1),"N/A")</f>
        <v>1</v>
      </c>
      <c r="J9" s="71">
        <f>IFERROR(AVERAGEIFS('Defense Log'!$M$2:$M$3001,'Defense Log'!$G$2:$G$3001,G9,'Defense Log'!$A$2:$A$3001,$C$1),"N/A")</f>
        <v>2</v>
      </c>
      <c r="M9" t="s">
        <v>231</v>
      </c>
      <c r="N9">
        <f>COUNTIFS('Defense Log'!$K$2:$K$3001,"Yes",'Defense Log'!$A$2:$A$3001,$C$1)</f>
        <v>0</v>
      </c>
      <c r="O9" s="15" t="str">
        <f>IFERROR(COUNTIFS('Defense Log'!$N$2:$N$3001,"Yes",'Defense Log'!$K$2:$K$3001,"Yes",'Defense Log'!$A$2:$A$3001,$C$1)/COUNTIFS('Defense Log'!$K$2:$K$3001,"Yes",'Defense Log'!$A$2:$A$3001,$C$1),"N/A")</f>
        <v>N/A</v>
      </c>
      <c r="P9" s="6" t="str">
        <f>IFERROR(AVERAGEIFS('Defense Log'!$M$2:$M$3001,'Defense Log'!$K$2:$K$3001,"Yes",'Defense Log'!$A$2:$A$3001,$C$1),"N/A")</f>
        <v>N/A</v>
      </c>
      <c r="Q9"/>
      <c r="R9"/>
    </row>
    <row r="10" spans="1:23" s="42" customFormat="1" x14ac:dyDescent="0.3">
      <c r="B10" s="67">
        <v>3</v>
      </c>
      <c r="C10">
        <f>COUNTIFS('Offense Log'!$G$2:$G$2999,B10,'Offense Log'!$A$2:$A$2999,$C$1,'Offense Log'!$J$2:$J$2999,"HC")</f>
        <v>0</v>
      </c>
      <c r="D10" s="5" t="str">
        <f>IFERROR(COUNTIFS('Offense Log'!$N$2:$N$2999,"Yes",'Offense Log'!$G$2:$G$2999,B10,'Offense Log'!$A$2:$A$2999,$C$1,'Offense Log'!$J$2:$J$2999,"HC")/COUNTIFS('Offense Log'!$G$2:$G$2999,B10,'Offense Log'!$A$2:$A$2999,$C$1,'Offense Log'!$J$2:$J$2999,"HC"),"N/A")</f>
        <v>N/A</v>
      </c>
      <c r="E10" s="71" t="str">
        <f>IFERROR(AVERAGEIFS('Offense Log'!$M$2:$M$2999,'Offense Log'!$G$2:$G$2999,B10,'Offense Log'!$A$2:$A$2999,$C$1,'Offense Log'!$J$2:$J$2999,"HC"),"N/A")</f>
        <v>N/A</v>
      </c>
      <c r="G10" s="67">
        <v>3</v>
      </c>
      <c r="H10">
        <f>COUNTIFS('Defense Log'!$G$2:$G$3001,G10,'Defense Log'!$A$2:$A$3001,$C$1)</f>
        <v>0</v>
      </c>
      <c r="I10" s="5" t="str">
        <f>IFERROR(COUNTIFS('Defense Log'!$N$2:$N$3001,"Yes",'Defense Log'!$G$2:$G$3001,G10,'Defense Log'!$A$2:$A$3001,$C$1)/COUNTIFS('Defense Log'!$G$2:$G$3001,G10,'Defense Log'!$A$2:$A$3001,$C$1),"N/A")</f>
        <v>N/A</v>
      </c>
      <c r="J10" s="71" t="str">
        <f>IFERROR(AVERAGEIFS('Defense Log'!$M$2:$M$3001,'Defense Log'!$G$2:$G$3001,G10,'Defense Log'!$A$2:$A$3001,$C$1),"N/A")</f>
        <v>N/A</v>
      </c>
      <c r="M10"/>
      <c r="N10"/>
      <c r="O10"/>
      <c r="P10"/>
      <c r="Q10"/>
      <c r="R10"/>
    </row>
    <row r="11" spans="1:23" s="42" customFormat="1" x14ac:dyDescent="0.3">
      <c r="B11" s="67">
        <v>4</v>
      </c>
      <c r="C11">
        <f>COUNTIFS('Offense Log'!$G$2:$G$2999,B11,'Offense Log'!$A$2:$A$2999,$C$1,'Offense Log'!$J$2:$J$2999,"HC")</f>
        <v>0</v>
      </c>
      <c r="D11" s="5" t="str">
        <f>IFERROR(COUNTIFS('Offense Log'!$N$2:$N$2999,"Yes",'Offense Log'!$G$2:$G$2999,B11,'Offense Log'!$A$2:$A$2999,$C$1,'Offense Log'!$J$2:$J$2999,"HC")/COUNTIFS('Offense Log'!$G$2:$G$2999,B11,'Offense Log'!$A$2:$A$2999,$C$1,'Offense Log'!$J$2:$J$2999,"HC"),"N/A")</f>
        <v>N/A</v>
      </c>
      <c r="E11" s="71" t="str">
        <f>IFERROR(AVERAGEIFS('Offense Log'!$M$2:$M$2999,'Offense Log'!$G$2:$G$2999,B11,'Offense Log'!$A$2:$A$2999,$C$1,'Offense Log'!$J$2:$J$2999,"HC"),"N/A")</f>
        <v>N/A</v>
      </c>
      <c r="G11" s="67">
        <v>4</v>
      </c>
      <c r="H11">
        <f>COUNTIFS('Defense Log'!$G$2:$G$3001,G11,'Defense Log'!$A$2:$A$3001,$C$1)</f>
        <v>0</v>
      </c>
      <c r="I11" s="5" t="str">
        <f>IFERROR(COUNTIFS('Defense Log'!$N$2:$N$3001,"Yes",'Defense Log'!$G$2:$G$3001,G11,'Defense Log'!$A$2:$A$3001,$C$1)/COUNTIFS('Defense Log'!$G$2:$G$3001,G11,'Defense Log'!$A$2:$A$3001,$C$1),"N/A")</f>
        <v>N/A</v>
      </c>
      <c r="J11" s="71" t="str">
        <f>IFERROR(AVERAGEIFS('Defense Log'!$M$2:$M$3001,'Defense Log'!$G$2:$G$3001,G11,'Defense Log'!$A$2:$A$3001,$C$1),"N/A")</f>
        <v>N/A</v>
      </c>
      <c r="M11"/>
      <c r="N11"/>
      <c r="O11"/>
      <c r="P11"/>
      <c r="Q11"/>
      <c r="R11"/>
    </row>
    <row r="12" spans="1:23" s="42" customFormat="1" ht="15.6" x14ac:dyDescent="0.3">
      <c r="A12" s="84"/>
      <c r="B12" s="68">
        <v>5</v>
      </c>
      <c r="C12" s="37">
        <f>COUNTIFS('Offense Log'!$G$2:$G$2999,B12,'Offense Log'!$A$2:$A$2999,$C$1,'Offense Log'!$J$2:$J$2999,"HC")</f>
        <v>0</v>
      </c>
      <c r="D12" s="69" t="str">
        <f>IFERROR(COUNTIFS('Offense Log'!$N$2:$N$2999,"Yes",'Offense Log'!$G$2:$G$2999,B12,'Offense Log'!$A$2:$A$2999,$C$1,'Offense Log'!$J$2:$J$2999,"HC")/COUNTIFS('Offense Log'!$G$2:$G$2999,B12,'Offense Log'!$A$2:$A$2999,$C$1,'Offense Log'!$J$2:$J$2999,"HC"),"N/A")</f>
        <v>N/A</v>
      </c>
      <c r="E12" s="72" t="str">
        <f>IFERROR(AVERAGEIFS('Offense Log'!$M$2:$M$2999,'Offense Log'!$G$2:$G$2999,B12,'Offense Log'!$A$2:$A$2999,$C$1,'Offense Log'!$J$2:$J$2999,"HC"),"N/A")</f>
        <v>N/A</v>
      </c>
      <c r="G12" s="68">
        <v>5</v>
      </c>
      <c r="H12" s="37">
        <f>COUNTIFS('Defense Log'!$G$2:$G$3001,G12,'Defense Log'!$A$2:$A$3001,$C$1)</f>
        <v>0</v>
      </c>
      <c r="I12" s="69" t="str">
        <f>IFERROR(COUNTIFS('Defense Log'!$N$2:$N$3001,"Yes",'Defense Log'!$G$2:$G$3001,G12,'Defense Log'!$A$2:$A$3001,$C$1)/COUNTIFS('Defense Log'!$G$2:$G$3001,G12,'Defense Log'!$A$2:$A$3001,$C$1),"N/A")</f>
        <v>N/A</v>
      </c>
      <c r="J12" s="72" t="str">
        <f>IFERROR(AVERAGEIFS('Defense Log'!$M$2:$M$3001,'Defense Log'!$G$2:$G$3001,G12,'Defense Log'!$A$2:$A$3001,$C$1),"N/A")</f>
        <v>N/A</v>
      </c>
      <c r="M12"/>
      <c r="N12"/>
      <c r="O12"/>
      <c r="P12"/>
      <c r="Q12"/>
      <c r="R12"/>
    </row>
    <row r="13" spans="1:23" s="42" customFormat="1" ht="15.6" x14ac:dyDescent="0.3">
      <c r="A13" s="84"/>
      <c r="B13" s="13"/>
      <c r="C13"/>
      <c r="D13" s="5"/>
      <c r="E13" s="129">
        <f>SUMPRODUCT(E7:E12,C7:C12)/SUM(C7:C12)</f>
        <v>0.82456140350877194</v>
      </c>
      <c r="G13" s="13"/>
      <c r="H13"/>
      <c r="I13" s="5"/>
      <c r="J13" s="129">
        <f>SUMPRODUCT(J7:J12,H7:H12)/SUM(H7:H12)</f>
        <v>0.74576271186440679</v>
      </c>
      <c r="M13"/>
      <c r="N13"/>
      <c r="O13"/>
      <c r="P13" s="135" t="s">
        <v>268</v>
      </c>
      <c r="Q13"/>
      <c r="R13"/>
    </row>
    <row r="14" spans="1:23" s="42" customFormat="1" ht="18" x14ac:dyDescent="0.35">
      <c r="A14" s="73"/>
      <c r="B14" s="42" t="s">
        <v>138</v>
      </c>
      <c r="C14" s="42" t="s">
        <v>138</v>
      </c>
      <c r="J14" s="42" t="s">
        <v>138</v>
      </c>
      <c r="K14" s="42" t="s">
        <v>100</v>
      </c>
      <c r="L14" s="42" t="s">
        <v>100</v>
      </c>
      <c r="M14" s="42" t="s">
        <v>100</v>
      </c>
      <c r="N14" s="42" t="s">
        <v>100</v>
      </c>
      <c r="P14" s="42" t="s">
        <v>100</v>
      </c>
      <c r="Q14"/>
      <c r="R14" s="110" t="str">
        <f>IF(C1="&lt;&gt;","Defending Focus Players","")</f>
        <v/>
      </c>
    </row>
    <row r="15" spans="1:23" s="43" customFormat="1" ht="14.4" customHeight="1" x14ac:dyDescent="0.25">
      <c r="B15" s="43" t="s">
        <v>140</v>
      </c>
      <c r="C15" s="43" t="s">
        <v>140</v>
      </c>
      <c r="J15" s="43" t="s">
        <v>140</v>
      </c>
      <c r="K15" s="43" t="s">
        <v>140</v>
      </c>
      <c r="L15" s="43" t="s">
        <v>140</v>
      </c>
      <c r="M15" s="43" t="s">
        <v>140</v>
      </c>
      <c r="N15" s="43" t="s">
        <v>140</v>
      </c>
      <c r="O15" s="43" t="s">
        <v>126</v>
      </c>
      <c r="P15" s="43" t="s">
        <v>140</v>
      </c>
    </row>
    <row r="16" spans="1:23" x14ac:dyDescent="0.3">
      <c r="A16" s="41" t="s">
        <v>26</v>
      </c>
      <c r="B16" s="44" t="s">
        <v>27</v>
      </c>
      <c r="C16" s="44" t="s">
        <v>34</v>
      </c>
      <c r="D16" s="44" t="s">
        <v>55</v>
      </c>
      <c r="E16" s="44" t="s">
        <v>219</v>
      </c>
      <c r="F16" s="44" t="s">
        <v>220</v>
      </c>
      <c r="G16" s="44" t="s">
        <v>221</v>
      </c>
      <c r="H16" s="44" t="s">
        <v>222</v>
      </c>
      <c r="I16" s="44" t="s">
        <v>223</v>
      </c>
      <c r="J16" s="44" t="s">
        <v>224</v>
      </c>
      <c r="K16" s="44" t="s">
        <v>133</v>
      </c>
      <c r="L16" s="44" t="s">
        <v>135</v>
      </c>
      <c r="M16" s="44" t="s">
        <v>263</v>
      </c>
      <c r="N16" s="44" t="s">
        <v>158</v>
      </c>
      <c r="O16" s="44" t="s">
        <v>160</v>
      </c>
      <c r="P16" s="44" t="s">
        <v>215</v>
      </c>
      <c r="R16" s="56" t="str">
        <f>IF(C1="&lt;&gt;","Possessions","")</f>
        <v/>
      </c>
      <c r="S16" s="130" t="str">
        <f>IF($C$1="&lt;&gt;","FG%","")</f>
        <v/>
      </c>
      <c r="T16" s="130" t="str">
        <f>IF($C$1="&lt;&gt;","PPP Allowed","")</f>
        <v/>
      </c>
      <c r="W16" s="6"/>
    </row>
    <row r="17" spans="1:25" x14ac:dyDescent="0.3">
      <c r="A17" s="45" t="s">
        <v>13</v>
      </c>
      <c r="B17" s="60">
        <f>IFERROR((SUMIFS('Offense Log'!$M$2:$M$2999,'Offense Log'!$B$2:$B$2999,$A17,'Offense Log'!$J$2:$J$2999,"HC", 'Offense Log'!$A$2:$A$2999, $C$1)+SUMIFS('Offense Log'!$M$2:$M$2999,'Offense Log'!$C$2:$C$2999,$A17,'Offense Log'!$J$2:$J$2999,"HC", 'Offense Log'!$A$2:$A$2999, $C$1)+SUMIFS('Offense Log'!$M$2:$M$2999,'Offense Log'!$D$2:$D$2999,$A17,'Offense Log'!$J$2:$J$2999,"HC", 'Offense Log'!$A$2:$A$2999, $C$1)+SUMIFS('Offense Log'!$M$2:$M$2999,'Offense Log'!$E$2:$E$2999,$A17,'Offense Log'!$J$2:$J$2999,"HC", 'Offense Log'!$A$2:$A$2999, $C$1)+SUMIFS('Offense Log'!$M$2:$M$2999,'Offense Log'!$F$2:$F$2999,$A17,'Offense Log'!$J$2:$J$2999,"HC", 'Offense Log'!$A$2:$A$2999, $C$1))
/(COUNTIFS('Offense Log'!$F$2:$F$2999,$A17,'Offense Log'!$J$2:$J$2999,"HC", 'Offense Log'!$A$2:$A$2999, $C$1)+(COUNTIFS('Offense Log'!$E$2:$E$2999,$A17,'Offense Log'!$J$2:$J$2999,"HC", 'Offense Log'!$A$2:$A$2999, $C$1)+(COUNTIFS('Offense Log'!$D$2:$D$2999,$A17,'Offense Log'!$J$2:$J$2999,"HC",'Offense Log'!$A$2:$A$2999, $C$1)+(COUNTIFS('Offense Log'!$C$2:$C$2999,$A17,'Offense Log'!$J$2:$J$2999,"HC", 'Offense Log'!$A$2:$A$2999, $C$1)+(COUNTIFS('Offense Log'!$B$2:$B$2999,$A17,'Offense Log'!$J$2:$J$2999,"HC", 'Offense Log'!$A$2:$A$2999, $C$1)))))),"N/A")</f>
        <v>0.8</v>
      </c>
      <c r="C17" s="51">
        <f>IFERROR(COUNTIFS('Offense Log'!$H$2:$H$2999,$A17,'Offense Log'!$J$2:$J$2999,"HC", 'Offense Log'!$A$2:$A$2999, $C$1)/(COUNTIFS('Offense Log'!$B$2:$B$2999,$A17,'Offense Log'!$J$2:$J$2999,"HC", 'Offense Log'!$A$2:$A$2999, $C$1)+(COUNTIFS('Offense Log'!$C$2:$C$2999,$A17,'Offense Log'!$J$2:$J$2999,"HC", 'Offense Log'!$A$2:$A$2999, $C$1)+(COUNTIFS('Offense Log'!$D$2:$D$2999,$A17,'Offense Log'!$J$2:$J$2999,"HC", 'Offense Log'!$A$2:$A$2999, $C$1)+(COUNTIFS('Offense Log'!$E$2:$E$2999,$A17,'Offense Log'!$J$2:$J$2999,"HC", 'Offense Log'!$A$2:$A$2999, $C$1)+(COUNTIFS('Offense Log'!$F$2:$F$2999,$A17,'Offense Log'!$J$2:$J$2999,"HC", 'Offense Log'!$A$2:$A$2999, $C$1)))))),"N/A")</f>
        <v>0.3</v>
      </c>
      <c r="D17" s="51" t="str">
        <f>IFERROR(COUNTIFS('Offense Log'!$I$2:$I$2999,"&lt;&gt;Turnover",'Offense Log'!$I$2:$I$2999,"&lt;&gt;Foul",'Offense Log'!$N$2:$N$2999,"Yes", 'Offense Log'!$A$2:$A$2999, $C$1,'Offense Log'!$H$2:$H$2999,$A17)&amp;"-"&amp;COUNTIFS('Offense Log'!$I$2:$I$2999,"&lt;&gt;Turnover",'Offense Log'!$I$2:$I$2999,"&lt;&gt;Foul",'Offense Log'!$I$2:$I$2999,"&lt;&gt;", 'Offense Log'!$A$2:$A$2999, $C$1,'Offense Log'!$H$2:$H$2999,$A17),"N/A")</f>
        <v>4-13</v>
      </c>
      <c r="E17" s="51" t="str">
        <f>IF(Table6[[#This Row],[FG]]="N/A","N/A",(COUNTIFS('Offense Log'!$I$2:$I$2999,"Layup",'Offense Log'!$N$2:$N$2999,"Yes", 'Offense Log'!$A$2:$A$2999, $C$1,'Offense Log'!$H$2:$H$2999,$A17)&amp;"-"&amp;COUNTIFS('Offense Log'!$I$2:$I$2999,"Layup",'Offense Log'!$I$2:$I$2999,"&lt;&gt;", 'Offense Log'!$A$2:$A$2999, $C$1,'Offense Log'!$H$2:$H$2999,$A17)))</f>
        <v>2-6</v>
      </c>
      <c r="F17" s="51" t="str">
        <f>IF(Table6[[#This Row],[FG]]="N/A","N/A",(COUNTIFS('Offense Log'!$I$2:$I$2999,"Floater",'Offense Log'!$N$2:$N$2999,"Yes", 'Offense Log'!$A$2:$A$2999, $C$1,'Offense Log'!$H$2:$H$2999,$A17)&amp;"-"&amp;COUNTIFS('Offense Log'!$I$2:$I$2999,"Floater",'Offense Log'!$I$2:$I$2999,"&lt;&gt;", 'Offense Log'!$A$2:$A$2999, $C$1,'Offense Log'!$H$2:$H$2999,$A17)))</f>
        <v>0-1</v>
      </c>
      <c r="G17" s="51" t="str">
        <f>IF(Table6[[#This Row],[FG]]="N/A","N/A",(COUNTIFS('Offense Log'!$I$2:$I$2999,"Hook",'Offense Log'!$N$2:$N$2999,"Yes", 'Offense Log'!$A$2:$A$2999, $C$1,'Offense Log'!$H$2:$H$2999,$A17)&amp;"-"&amp;COUNTIFS('Offense Log'!$I$2:$I$2999,"Hook",'Offense Log'!$I$2:$I$2999,"&lt;&gt;", 'Offense Log'!$A$2:$A$2999, $C$1,'Offense Log'!$H$2:$H$2999,$A17)))</f>
        <v>0-0</v>
      </c>
      <c r="H17" s="51" t="str">
        <f>IF(Table6[[#This Row],[FG]]="N/A","N/A",(COUNTIFS('Offense Log'!$I$2:$I$2999,"Jumper",'Offense Log'!$N$2:$N$2999,"Yes", 'Offense Log'!$A$2:$A$2999, $C$1,'Offense Log'!$H$2:$H$2999,$A17)&amp;"-"&amp;COUNTIFS('Offense Log'!$I$2:$I$2999,"Jumper",'Offense Log'!$I$2:$I$2999,"&lt;&gt;", 'Offense Log'!$A$2:$A$2999, $C$1,'Offense Log'!$H$2:$H$2999,$A17)))</f>
        <v>2-4</v>
      </c>
      <c r="I17" s="51" t="str">
        <f>IF(Table6[[#This Row],[FG]]="N/A","N/A",(COUNTIFS('Offense Log'!$I$2:$I$2999,"Three",'Offense Log'!$N$2:$N$2999,"Yes", 'Offense Log'!$A$2:$A$2999, $C$1,'Offense Log'!$H$2:$H$2999,$A17)&amp;"-"&amp;COUNTIFS('Offense Log'!$I$2:$I$2999,"Three",'Offense Log'!$I$2:$I$2999,"&lt;&gt;", 'Offense Log'!$A$2:$A$2999, $C$1,'Offense Log'!$H$2:$H$2999,$A17)))</f>
        <v>0-2</v>
      </c>
      <c r="J17" s="51">
        <f>IFERROR(COUNTIFS('Offense Log'!$H$2:$H$2999,$A17,'Offense Log'!$I$2:$I$2999,"Turnover",'Offense Log'!$J$2:$J$2999,"HC", 'Offense Log'!$A$2:$A$2999, $C$1)/(COUNTIFS('Offense Log'!$B$2:$B$2999,$A17,'Offense Log'!$J$2:$J$2999,"HC", 'Offense Log'!$A$2:$A$2999, $C$1)+(COUNTIFS('Offense Log'!$C$2:$C$2999,$A17,'Offense Log'!$J$2:$J$2999,"HC", 'Offense Log'!$A$2:$A$2999, $C$1)+(COUNTIFS('Offense Log'!$D$2:$D$2999,$A17,'Offense Log'!$J$2:$J$2999,"HC", 'Offense Log'!$A$2:$A$2999, $C$1)+(COUNTIFS('Offense Log'!$E$2:$E$2999,$A17,'Offense Log'!$J$2:$J$2999,"HC", 'Offense Log'!$A$2:$A$2999, $C$1)+(COUNTIFS('Offense Log'!$F$2:$F$2999,$A17,'Offense Log'!$J$2:$J$2999,"HC", 'Offense Log'!$A$2:$A$2999, $C$1))))))*0.2/C17,"N/A")</f>
        <v>2.6666666666666668E-2</v>
      </c>
      <c r="K17" s="60">
        <f>IFERROR((SUMIFS('Defense Log'!$M$2:$M$3001,'Defense Log'!$B$2:$B$3001,$A17,'Defense Log'!$A$2:$A$3001,$C$1)+SUMIFS('Defense Log'!$M$2:$M$3001,'Defense Log'!$C$2:$C$3001,$A17,'Defense Log'!$A$2:$A$3001,$C$1)+SUMIFS('Defense Log'!$M$2:$M$3001,'Defense Log'!$D$2:$D$3001,$A17,'Defense Log'!$A$2:$A$3001,$C$1)+SUMIFS('Defense Log'!$M$2:$M$3001,'Defense Log'!$E$2:$E$3001,$A17,'Defense Log'!$A$2:$A$3001,$C$1)+SUMIFS('Defense Log'!$M$2:$M$3001,'Defense Log'!$F$2:$F$3001,$A17,'Defense Log'!$A$2:$A$3001,$C$1))
/(COUNTIFS('Defense Log'!$F$2:$F$3001,$A17,'Defense Log'!$A$2:$A$3001,$C$1)+(COUNTIFS('Defense Log'!$E$2:$E$3001,$A17,'Defense Log'!$A$2:$A$3001,$C$1)+(COUNTIFS('Defense Log'!$D$2:$D$3001,$A17,'Defense Log'!$A$2:$A$3001,$C$1)+(COUNTIFS('Defense Log'!$C$2:$C$3001,$A17,'Defense Log'!$A$2:$A$3001,$C$1)+(COUNTIFS('Defense Log'!$B$2:$B$3001,$A17,'Defense Log'!$A$2:$A$3001,$C$1)))))),"N/A")</f>
        <v>0.67307692307692313</v>
      </c>
      <c r="L17" s="51">
        <f>IFERROR(COUNTIFS('Defense Log'!$H$2:$H$3001,$A17,'Defense Log'!$A$2:$A$3001,$C$1)/(COUNTIFS('Defense Log'!$B$2:$B$3001,$A17,'Defense Log'!$A$2:$A$3001,$C$1)+(COUNTIFS('Defense Log'!$C$2:$C$3001,$A17,'Defense Log'!$A$2:$A$3001,$C$1)+(COUNTIFS('Defense Log'!$D$2:$D$3001,$A17,'Defense Log'!$A$2:$A$3001,$C$1)+(COUNTIFS('Defense Log'!$E$2:$E$3001,$A17,'Defense Log'!$A$2:$A$3001,$C$1)+(COUNTIFS('Defense Log'!$F$2:$F$3001,$A17,'Defense Log'!$A$2:$A$3001,$C$1)))))),"N/A")</f>
        <v>0.17307692307692307</v>
      </c>
      <c r="M17" s="51" t="str">
        <f>IFERROR(COUNTIFS('Defense Log'!$H$2:$H$3001,$A17,'Defense Log'!$A$2:$A$3001,$C$1,'Defense Log'!$N$2:$N$3001,"Yes",'Defense Log'!$I$2:$I$3001,"&lt;&gt;Foul",'Defense Log'!$I$2:$I$3001,"&lt;&gt;Turnover",'Defense Log'!$L$2:$L$3001,$P$13)&amp;"-"&amp;COUNTIFS('Defense Log'!$H$2:$H$3001,$A17,'Defense Log'!$A$2:$A$3001,$C$1,'Defense Log'!$I$2:$I$3001,"&lt;&gt;Foul",'Defense Log'!$I$2:$I$3001,"&lt;&gt;Turnover",'Defense Log'!$L$2:$L$3001,$P$13),"N/A")</f>
        <v>1-8</v>
      </c>
      <c r="N17" s="96">
        <f>IF(L17="N/A","N/A",(COUNTIFS('Defense Log'!$H$2:$H$3001,$A17,'Defense Log'!$A$2:$A$3001,$C$1,'Defense Log'!$I$2:$I$3001,"Turnover",'Defense Log'!$L$2:$L$3001,$P$13)))</f>
        <v>0</v>
      </c>
      <c r="O17" s="100">
        <f>IF(L17="N/A","N/A",INDEX('Roman Game Log'!$B$2:$X$35,MATCH('Export Advanced'!$C$1,'Roman Game Log'!$B$2:$B$35,0),23))</f>
        <v>1</v>
      </c>
      <c r="P17" s="89">
        <f>IF(L17="N/A","N/A",SUMIFS('Defense Log'!$M$2:$M$3001,'Defense Log'!$H$2:$H$3001,'Export Advanced'!$A17,'Defense Log'!$A$2:$A$3001,'Export Advanced'!$C$1,'Defense Log'!$L$2:$L$3001,$P$13))</f>
        <v>3</v>
      </c>
      <c r="R17" s="142" t="str">
        <f>IF($C$1="&lt;&gt;",IFERROR((COUNTIFS('Defense Log'!$H$2:$H$3001,$A17,'Defense Log'!$A$2:$A$3001,$C$1,'Defense Log'!$L$2:$L$3001,$P$13)),"N/A"),"")</f>
        <v/>
      </c>
      <c r="S17" s="141" t="str">
        <f>IF($C$1="&lt;&gt;",IFERROR(COUNTIFS('Defense Log'!$H$2:$H$3001,$A17,'Defense Log'!$A$2:$A$3001,$C$1,'Defense Log'!$N$2:$N$3001,"Yes",'Defense Log'!$I$2:$I$3001,"&lt;&gt;Foul",'Defense Log'!$I$2:$I$3001,"&lt;&gt;Turnover",'Defense Log'!$L$2:$L$3001,$P$13)/COUNTIFS('Defense Log'!$H$2:$H$3001,$A17,'Defense Log'!$A$2:$A$3001,$C$1,'Defense Log'!$I$2:$I$3001,"&lt;&gt;Foul",'Defense Log'!$I$2:$I$3001,"&lt;&gt;Turnover",'Defense Log'!$L$2:$L$3001,$P$13),"N/A"),"")</f>
        <v/>
      </c>
      <c r="T17" s="58" t="str">
        <f>IF($C$1="&lt;&gt;",IFERROR(Table6[[#This Row],[Points Allowed]]/(COUNTIFS('Defense Log'!$H$2:$H$3001,$A17,'Defense Log'!$A$2:$A$3001,$C$1,'Defense Log'!$L$2:$L$3001,$P$13)),"N/A"),"")</f>
        <v/>
      </c>
      <c r="W17" s="6"/>
      <c r="Y17" s="46"/>
    </row>
    <row r="18" spans="1:25" x14ac:dyDescent="0.3">
      <c r="A18" s="45" t="s">
        <v>9</v>
      </c>
      <c r="B18" s="58">
        <f>IFERROR((SUMIFS('Offense Log'!$M$2:$M$2999,'Offense Log'!$B$2:$B$2999,$A18,'Offense Log'!$J$2:$J$2999,"HC", 'Offense Log'!$A$2:$A$2999, $C$1)+SUMIFS('Offense Log'!$M$2:$M$2999,'Offense Log'!$C$2:$C$2999,$A18,'Offense Log'!$J$2:$J$2999,"HC", 'Offense Log'!$A$2:$A$2999, $C$1)+SUMIFS('Offense Log'!$M$2:$M$2999,'Offense Log'!$D$2:$D$2999,$A18,'Offense Log'!$J$2:$J$2999,"HC", 'Offense Log'!$A$2:$A$2999, $C$1)+SUMIFS('Offense Log'!$M$2:$M$2999,'Offense Log'!$E$2:$E$2999,$A18,'Offense Log'!$J$2:$J$2999,"HC", 'Offense Log'!$A$2:$A$2999, $C$1)+SUMIFS('Offense Log'!$M$2:$M$2999,'Offense Log'!$F$2:$F$2999,$A18,'Offense Log'!$J$2:$J$2999,"HC", 'Offense Log'!$A$2:$A$2999, $C$1))
/(COUNTIFS('Offense Log'!$F$2:$F$2999,$A18,'Offense Log'!$J$2:$J$2999,"HC", 'Offense Log'!$A$2:$A$2999, $C$1)+(COUNTIFS('Offense Log'!$E$2:$E$2999,$A18,'Offense Log'!$J$2:$J$2999,"HC", 'Offense Log'!$A$2:$A$2999, $C$1)+(COUNTIFS('Offense Log'!$D$2:$D$2999,$A18,'Offense Log'!$J$2:$J$2999,"HC",'Offense Log'!$A$2:$A$2999, $C$1)+(COUNTIFS('Offense Log'!$C$2:$C$2999,$A18,'Offense Log'!$J$2:$J$2999,"HC", 'Offense Log'!$A$2:$A$2999, $C$1)+(COUNTIFS('Offense Log'!$B$2:$B$2999,$A18,'Offense Log'!$J$2:$J$2999,"HC", 'Offense Log'!$A$2:$A$2999, $C$1)))))),"N/A")</f>
        <v>0.95918367346938771</v>
      </c>
      <c r="C18" s="52">
        <f>IFERROR(COUNTIFS('Offense Log'!$H$2:$H$2999,$A18,'Offense Log'!$J$2:$J$2999,"HC", 'Offense Log'!$A$2:$A$2999, $C$1)/(COUNTIFS('Offense Log'!$B$2:$B$2999,$A18,'Offense Log'!$J$2:$J$2999,"HC", 'Offense Log'!$A$2:$A$2999, $C$1)+(COUNTIFS('Offense Log'!$C$2:$C$2999,$A18,'Offense Log'!$J$2:$J$2999,"HC", 'Offense Log'!$A$2:$A$2999, $C$1)+(COUNTIFS('Offense Log'!$D$2:$D$2999,$A18,'Offense Log'!$J$2:$J$2999,"HC", 'Offense Log'!$A$2:$A$2999, $C$1)+(COUNTIFS('Offense Log'!$E$2:$E$2999,$A18,'Offense Log'!$J$2:$J$2999,"HC", 'Offense Log'!$A$2:$A$2999, $C$1)+(COUNTIFS('Offense Log'!$F$2:$F$2999,$A18,'Offense Log'!$J$2:$J$2999,"HC", 'Offense Log'!$A$2:$A$2999, $C$1)))))),"N/A")</f>
        <v>0.14285714285714285</v>
      </c>
      <c r="D18" s="52" t="str">
        <f>IFERROR(COUNTIFS('Offense Log'!$I$2:$I$2999,"&lt;&gt;Turnover",'Offense Log'!$I$2:$I$2999,"&lt;&gt;Foul",'Offense Log'!$N$2:$N$2999,"Yes", 'Offense Log'!$A$2:$A$2999, $C$1,'Offense Log'!$H$2:$H$2999,$A18)&amp;"-"&amp;COUNTIFS('Offense Log'!$I$2:$I$2999,"&lt;&gt;Turnover",'Offense Log'!$I$2:$I$2999,"&lt;&gt;Foul",'Offense Log'!$I$2:$I$2999,"&lt;&gt;", 'Offense Log'!$A$2:$A$2999, $C$1,'Offense Log'!$H$2:$H$2999,$A18),"N/A")</f>
        <v>2-7</v>
      </c>
      <c r="E18" s="52" t="str">
        <f>IF(Table6[[#This Row],[FG]]="N/A","N/A",(COUNTIFS('Offense Log'!$I$2:$I$2999,"Layup",'Offense Log'!$N$2:$N$2999,"Yes", 'Offense Log'!$A$2:$A$2999, $C$1,'Offense Log'!$H$2:$H$2999,$A18)&amp;"-"&amp;COUNTIFS('Offense Log'!$I$2:$I$2999,"Layup",'Offense Log'!$I$2:$I$2999,"&lt;&gt;", 'Offense Log'!$A$2:$A$2999, $C$1,'Offense Log'!$H$2:$H$2999,$A18)))</f>
        <v>0-0</v>
      </c>
      <c r="F18" s="52" t="str">
        <f>IF(Table6[[#This Row],[FG]]="N/A","N/A",(COUNTIFS('Offense Log'!$I$2:$I$2999,"Floater",'Offense Log'!$N$2:$N$2999,"Yes", 'Offense Log'!$A$2:$A$2999, $C$1,'Offense Log'!$H$2:$H$2999,$A18)&amp;"-"&amp;COUNTIFS('Offense Log'!$I$2:$I$2999,"Floater",'Offense Log'!$I$2:$I$2999,"&lt;&gt;", 'Offense Log'!$A$2:$A$2999, $C$1,'Offense Log'!$H$2:$H$2999,$A18)))</f>
        <v>0-0</v>
      </c>
      <c r="G18" s="52" t="str">
        <f>IF(Table6[[#This Row],[FG]]="N/A","N/A",(COUNTIFS('Offense Log'!$I$2:$I$2999,"Hook",'Offense Log'!$N$2:$N$2999,"Yes", 'Offense Log'!$A$2:$A$2999, $C$1,'Offense Log'!$H$2:$H$2999,$A18)&amp;"-"&amp;COUNTIFS('Offense Log'!$I$2:$I$2999,"Hook",'Offense Log'!$I$2:$I$2999,"&lt;&gt;", 'Offense Log'!$A$2:$A$2999, $C$1,'Offense Log'!$H$2:$H$2999,$A18)))</f>
        <v>0-0</v>
      </c>
      <c r="H18" s="52" t="str">
        <f>IF(Table6[[#This Row],[FG]]="N/A","N/A",(COUNTIFS('Offense Log'!$I$2:$I$2999,"Jumper",'Offense Log'!$N$2:$N$2999,"Yes", 'Offense Log'!$A$2:$A$2999, $C$1,'Offense Log'!$H$2:$H$2999,$A18)&amp;"-"&amp;COUNTIFS('Offense Log'!$I$2:$I$2999,"Jumper",'Offense Log'!$I$2:$I$2999,"&lt;&gt;", 'Offense Log'!$A$2:$A$2999, $C$1,'Offense Log'!$H$2:$H$2999,$A18)))</f>
        <v>0-1</v>
      </c>
      <c r="I18" s="52" t="str">
        <f>IF(Table6[[#This Row],[FG]]="N/A","N/A",(COUNTIFS('Offense Log'!$I$2:$I$2999,"Three",'Offense Log'!$N$2:$N$2999,"Yes", 'Offense Log'!$A$2:$A$2999, $C$1,'Offense Log'!$H$2:$H$2999,$A18)&amp;"-"&amp;COUNTIFS('Offense Log'!$I$2:$I$2999,"Three",'Offense Log'!$I$2:$I$2999,"&lt;&gt;", 'Offense Log'!$A$2:$A$2999, $C$1,'Offense Log'!$H$2:$H$2999,$A18)))</f>
        <v>2-6</v>
      </c>
      <c r="J18" s="52">
        <f>IFERROR(COUNTIFS('Offense Log'!$H$2:$H$2999,$A18,'Offense Log'!$I$2:$I$2999,"Turnover",'Offense Log'!$J$2:$J$2999,"HC", 'Offense Log'!$A$2:$A$2999, $C$1)/(COUNTIFS('Offense Log'!$B$2:$B$2999,$A18,'Offense Log'!$J$2:$J$2999,"HC", 'Offense Log'!$A$2:$A$2999, $C$1)+(COUNTIFS('Offense Log'!$C$2:$C$2999,$A18,'Offense Log'!$J$2:$J$2999,"HC", 'Offense Log'!$A$2:$A$2999, $C$1)+(COUNTIFS('Offense Log'!$D$2:$D$2999,$A18,'Offense Log'!$J$2:$J$2999,"HC", 'Offense Log'!$A$2:$A$2999, $C$1)+(COUNTIFS('Offense Log'!$E$2:$E$2999,$A18,'Offense Log'!$J$2:$J$2999,"HC", 'Offense Log'!$A$2:$A$2999, $C$1)+(COUNTIFS('Offense Log'!$F$2:$F$2999,$A18,'Offense Log'!$J$2:$J$2999,"HC", 'Offense Log'!$A$2:$A$2999, $C$1))))))*0.2/C18,"N/A")</f>
        <v>0</v>
      </c>
      <c r="K18" s="58">
        <f>IFERROR((SUMIFS('Defense Log'!$M$2:$M$3001,'Defense Log'!$B$2:$B$3001,$A18,'Defense Log'!$A$2:$A$3001,$C$1)+SUMIFS('Defense Log'!$M$2:$M$3001,'Defense Log'!$C$2:$C$3001,$A18,'Defense Log'!$A$2:$A$3001,$C$1)+SUMIFS('Defense Log'!$M$2:$M$3001,'Defense Log'!$D$2:$D$3001,$A18,'Defense Log'!$A$2:$A$3001,$C$1)+SUMIFS('Defense Log'!$M$2:$M$3001,'Defense Log'!$E$2:$E$3001,$A18,'Defense Log'!$A$2:$A$3001,$C$1)+SUMIFS('Defense Log'!$M$2:$M$3001,'Defense Log'!$F$2:$F$3001,$A18,'Defense Log'!$A$2:$A$3001,$C$1))
/(COUNTIFS('Defense Log'!$F$2:$F$3001,$A18,'Defense Log'!$A$2:$A$3001,$C$1)+(COUNTIFS('Defense Log'!$E$2:$E$3001,$A18,'Defense Log'!$A$2:$A$3001,$C$1)+(COUNTIFS('Defense Log'!$D$2:$D$3001,$A18,'Defense Log'!$A$2:$A$3001,$C$1)+(COUNTIFS('Defense Log'!$C$2:$C$3001,$A18,'Defense Log'!$A$2:$A$3001,$C$1)+(COUNTIFS('Defense Log'!$B$2:$B$3001,$A18,'Defense Log'!$A$2:$A$3001,$C$1)))))),"N/A")</f>
        <v>0.81632653061224492</v>
      </c>
      <c r="L18" s="52">
        <f>IFERROR(COUNTIFS('Defense Log'!$H$2:$H$3001,$A18,'Defense Log'!$A$2:$A$3001,$C$1)/(COUNTIFS('Defense Log'!$B$2:$B$3001,$A18,'Defense Log'!$A$2:$A$3001,$C$1)+(COUNTIFS('Defense Log'!$C$2:$C$3001,$A18,'Defense Log'!$A$2:$A$3001,$C$1)+(COUNTIFS('Defense Log'!$D$2:$D$3001,$A18,'Defense Log'!$A$2:$A$3001,$C$1)+(COUNTIFS('Defense Log'!$E$2:$E$3001,$A18,'Defense Log'!$A$2:$A$3001,$C$1)+(COUNTIFS('Defense Log'!$F$2:$F$3001,$A18,'Defense Log'!$A$2:$A$3001,$C$1)))))),"N/A")</f>
        <v>0.20408163265306123</v>
      </c>
      <c r="M18" s="52" t="str">
        <f>IFERROR(COUNTIFS('Defense Log'!$H$2:$H$3001,$A18,'Defense Log'!$A$2:$A$3001,$C$1,'Defense Log'!$N$2:$N$3001,"Yes",'Defense Log'!$I$2:$I$3001,"&lt;&gt;Foul",'Defense Log'!$I$2:$I$3001,"&lt;&gt;Turnover",'Defense Log'!$L$2:$L$3001,$P$13)&amp;"-"&amp;COUNTIFS('Defense Log'!$H$2:$H$3001,$A18,'Defense Log'!$A$2:$A$3001,$C$1,'Defense Log'!$I$2:$I$3001,"&lt;&gt;Foul",'Defense Log'!$I$2:$I$3001,"&lt;&gt;Turnover",'Defense Log'!$L$2:$L$3001,$P$13),"N/A")</f>
        <v>2-7</v>
      </c>
      <c r="N18" s="97">
        <f>IF(L18="N/A","N/A",(COUNTIFS('Defense Log'!$H$2:$H$3001,$A18,'Defense Log'!$A$2:$A$3001,$C$1,'Defense Log'!$I$2:$I$3001,"Turnover",'Defense Log'!$L$2:$L$3001,$P$13)))</f>
        <v>2</v>
      </c>
      <c r="O18" s="101">
        <f>IF(L18="N/A","N/A",INDEX('DJ Game Log'!$B$2:$X$35,MATCH('Export Advanced'!$C$1,'Roman Game Log'!$B$2:$B$35,0),23))</f>
        <v>0</v>
      </c>
      <c r="P18" s="90">
        <f>IF(L18="N/A","N/A",SUMIFS('Defense Log'!$M$2:$M$3001,'Defense Log'!$H$2:$H$3001,'Export Advanced'!$A18,'Defense Log'!$A$2:$A$3001,'Export Advanced'!$C$1,'Defense Log'!$L$2:$L$3001,$P$13))</f>
        <v>7</v>
      </c>
      <c r="R18" s="142" t="str">
        <f>IF($C$1="&lt;&gt;",IFERROR((COUNTIFS('Defense Log'!$H$2:$H$3001,$A18,'Defense Log'!$A$2:$A$3001,$C$1,'Defense Log'!$L$2:$L$3001,$P$13)),"N/A"),"")</f>
        <v/>
      </c>
      <c r="S18" s="141" t="str">
        <f>IF($C$1="&lt;&gt;",IFERROR(COUNTIFS('Defense Log'!$H$2:$H$3001,$A18,'Defense Log'!$A$2:$A$3001,$C$1,'Defense Log'!$N$2:$N$3001,"Yes",'Defense Log'!$I$2:$I$3001,"&lt;&gt;Foul",'Defense Log'!$I$2:$I$3001,"&lt;&gt;Turnover",'Defense Log'!$L$2:$L$3001,$P$13)/COUNTIFS('Defense Log'!$H$2:$H$3001,$A18,'Defense Log'!$A$2:$A$3001,$C$1,'Defense Log'!$I$2:$I$3001,"&lt;&gt;Foul",'Defense Log'!$I$2:$I$3001,"&lt;&gt;Turnover",'Defense Log'!$L$2:$L$3001,$P$13),"N/A"),"")</f>
        <v/>
      </c>
      <c r="T18" s="58" t="str">
        <f>IF($C$1="&lt;&gt;",IFERROR(Table6[[#This Row],[Points Allowed]]/(COUNTIFS('Defense Log'!$H$2:$H$3001,$A18,'Defense Log'!$A$2:$A$3001,$C$1,'Defense Log'!$L$2:$L$3001,$P$13)),"N/A"),"")</f>
        <v/>
      </c>
      <c r="W18" s="6"/>
      <c r="Y18" s="46"/>
    </row>
    <row r="19" spans="1:25" x14ac:dyDescent="0.3">
      <c r="A19" s="45" t="s">
        <v>8</v>
      </c>
      <c r="B19" s="58">
        <f>IFERROR((SUMIFS('Offense Log'!$M$2:$M$2999,'Offense Log'!$B$2:$B$2999,$A19,'Offense Log'!$J$2:$J$2999,"HC", 'Offense Log'!$A$2:$A$2999, $C$1)+SUMIFS('Offense Log'!$M$2:$M$2999,'Offense Log'!$C$2:$C$2999,$A19,'Offense Log'!$J$2:$J$2999,"HC", 'Offense Log'!$A$2:$A$2999, $C$1)+SUMIFS('Offense Log'!$M$2:$M$2999,'Offense Log'!$D$2:$D$2999,$A19,'Offense Log'!$J$2:$J$2999,"HC", 'Offense Log'!$A$2:$A$2999, $C$1)+SUMIFS('Offense Log'!$M$2:$M$2999,'Offense Log'!$E$2:$E$2999,$A19,'Offense Log'!$J$2:$J$2999,"HC", 'Offense Log'!$A$2:$A$2999, $C$1)+SUMIFS('Offense Log'!$M$2:$M$2999,'Offense Log'!$F$2:$F$2999,$A19,'Offense Log'!$J$2:$J$2999,"HC", 'Offense Log'!$A$2:$A$2999, $C$1))
/(COUNTIFS('Offense Log'!$F$2:$F$2999,$A19,'Offense Log'!$J$2:$J$2999,"HC", 'Offense Log'!$A$2:$A$2999, $C$1)+(COUNTIFS('Offense Log'!$E$2:$E$2999,$A19,'Offense Log'!$J$2:$J$2999,"HC", 'Offense Log'!$A$2:$A$2999, $C$1)+(COUNTIFS('Offense Log'!$D$2:$D$2999,$A19,'Offense Log'!$J$2:$J$2999,"HC",'Offense Log'!$A$2:$A$2999, $C$1)+(COUNTIFS('Offense Log'!$C$2:$C$2999,$A19,'Offense Log'!$J$2:$J$2999,"HC", 'Offense Log'!$A$2:$A$2999, $C$1)+(COUNTIFS('Offense Log'!$B$2:$B$2999,$A19,'Offense Log'!$J$2:$J$2999,"HC", 'Offense Log'!$A$2:$A$2999, $C$1)))))),"N/A")</f>
        <v>0.84313725490196079</v>
      </c>
      <c r="C19" s="52">
        <f>IFERROR(COUNTIFS('Offense Log'!$H$2:$H$2999,$A19,'Offense Log'!$J$2:$J$2999,"HC", 'Offense Log'!$A$2:$A$2999, $C$1)/(COUNTIFS('Offense Log'!$B$2:$B$2999,$A19,'Offense Log'!$J$2:$J$2999,"HC", 'Offense Log'!$A$2:$A$2999, $C$1)+(COUNTIFS('Offense Log'!$C$2:$C$2999,$A19,'Offense Log'!$J$2:$J$2999,"HC", 'Offense Log'!$A$2:$A$2999, $C$1)+(COUNTIFS('Offense Log'!$D$2:$D$2999,$A19,'Offense Log'!$J$2:$J$2999,"HC", 'Offense Log'!$A$2:$A$2999, $C$1)+(COUNTIFS('Offense Log'!$E$2:$E$2999,$A19,'Offense Log'!$J$2:$J$2999,"HC", 'Offense Log'!$A$2:$A$2999, $C$1)+(COUNTIFS('Offense Log'!$F$2:$F$2999,$A19,'Offense Log'!$J$2:$J$2999,"HC", 'Offense Log'!$A$2:$A$2999, $C$1)))))),"N/A")</f>
        <v>0.19607843137254902</v>
      </c>
      <c r="D19" s="52" t="str">
        <f>IFERROR(COUNTIFS('Offense Log'!$I$2:$I$2999,"&lt;&gt;Turnover",'Offense Log'!$I$2:$I$2999,"&lt;&gt;Foul",'Offense Log'!$N$2:$N$2999,"Yes", 'Offense Log'!$A$2:$A$2999, $C$1,'Offense Log'!$H$2:$H$2999,$A19)&amp;"-"&amp;COUNTIFS('Offense Log'!$I$2:$I$2999,"&lt;&gt;Turnover",'Offense Log'!$I$2:$I$2999,"&lt;&gt;Foul",'Offense Log'!$I$2:$I$2999,"&lt;&gt;", 'Offense Log'!$A$2:$A$2999, $C$1,'Offense Log'!$H$2:$H$2999,$A19),"N/A")</f>
        <v>1-13</v>
      </c>
      <c r="E19" s="52" t="str">
        <f>IF(Table6[[#This Row],[FG]]="N/A","N/A",(COUNTIFS('Offense Log'!$I$2:$I$2999,"Layup",'Offense Log'!$N$2:$N$2999,"Yes", 'Offense Log'!$A$2:$A$2999, $C$1,'Offense Log'!$H$2:$H$2999,$A19)&amp;"-"&amp;COUNTIFS('Offense Log'!$I$2:$I$2999,"Layup",'Offense Log'!$I$2:$I$2999,"&lt;&gt;", 'Offense Log'!$A$2:$A$2999, $C$1,'Offense Log'!$H$2:$H$2999,$A19)))</f>
        <v>0-0</v>
      </c>
      <c r="F19" s="52" t="str">
        <f>IF(Table6[[#This Row],[FG]]="N/A","N/A",(COUNTIFS('Offense Log'!$I$2:$I$2999,"Floater",'Offense Log'!$N$2:$N$2999,"Yes", 'Offense Log'!$A$2:$A$2999, $C$1,'Offense Log'!$H$2:$H$2999,$A19)&amp;"-"&amp;COUNTIFS('Offense Log'!$I$2:$I$2999,"Floater",'Offense Log'!$I$2:$I$2999,"&lt;&gt;", 'Offense Log'!$A$2:$A$2999, $C$1,'Offense Log'!$H$2:$H$2999,$A19)))</f>
        <v>0-0</v>
      </c>
      <c r="G19" s="52" t="str">
        <f>IF(Table6[[#This Row],[FG]]="N/A","N/A",(COUNTIFS('Offense Log'!$I$2:$I$2999,"Hook",'Offense Log'!$N$2:$N$2999,"Yes", 'Offense Log'!$A$2:$A$2999, $C$1,'Offense Log'!$H$2:$H$2999,$A19)&amp;"-"&amp;COUNTIFS('Offense Log'!$I$2:$I$2999,"Hook",'Offense Log'!$I$2:$I$2999,"&lt;&gt;", 'Offense Log'!$A$2:$A$2999, $C$1,'Offense Log'!$H$2:$H$2999,$A19)))</f>
        <v>0-0</v>
      </c>
      <c r="H19" s="52" t="str">
        <f>IF(Table6[[#This Row],[FG]]="N/A","N/A",(COUNTIFS('Offense Log'!$I$2:$I$2999,"Jumper",'Offense Log'!$N$2:$N$2999,"Yes", 'Offense Log'!$A$2:$A$2999, $C$1,'Offense Log'!$H$2:$H$2999,$A19)&amp;"-"&amp;COUNTIFS('Offense Log'!$I$2:$I$2999,"Jumper",'Offense Log'!$I$2:$I$2999,"&lt;&gt;", 'Offense Log'!$A$2:$A$2999, $C$1,'Offense Log'!$H$2:$H$2999,$A19)))</f>
        <v>0-2</v>
      </c>
      <c r="I19" s="52" t="str">
        <f>IF(Table6[[#This Row],[FG]]="N/A","N/A",(COUNTIFS('Offense Log'!$I$2:$I$2999,"Three",'Offense Log'!$N$2:$N$2999,"Yes", 'Offense Log'!$A$2:$A$2999, $C$1,'Offense Log'!$H$2:$H$2999,$A19)&amp;"-"&amp;COUNTIFS('Offense Log'!$I$2:$I$2999,"Three",'Offense Log'!$I$2:$I$2999,"&lt;&gt;", 'Offense Log'!$A$2:$A$2999, $C$1,'Offense Log'!$H$2:$H$2999,$A19)))</f>
        <v>1-11</v>
      </c>
      <c r="J19" s="52">
        <f>IFERROR(COUNTIFS('Offense Log'!$H$2:$H$2999,$A19,'Offense Log'!$I$2:$I$2999,"Turnover",'Offense Log'!$J$2:$J$2999,"HC", 'Offense Log'!$A$2:$A$2999, $C$1)/(COUNTIFS('Offense Log'!$B$2:$B$2999,$A19,'Offense Log'!$J$2:$J$2999,"HC", 'Offense Log'!$A$2:$A$2999, $C$1)+(COUNTIFS('Offense Log'!$C$2:$C$2999,$A19,'Offense Log'!$J$2:$J$2999,"HC", 'Offense Log'!$A$2:$A$2999, $C$1)+(COUNTIFS('Offense Log'!$D$2:$D$2999,$A19,'Offense Log'!$J$2:$J$2999,"HC", 'Offense Log'!$A$2:$A$2999, $C$1)+(COUNTIFS('Offense Log'!$E$2:$E$2999,$A19,'Offense Log'!$J$2:$J$2999,"HC", 'Offense Log'!$A$2:$A$2999, $C$1)+(COUNTIFS('Offense Log'!$F$2:$F$2999,$A19,'Offense Log'!$J$2:$J$2999,"HC", 'Offense Log'!$A$2:$A$2999, $C$1))))))*0.2/C19,"N/A")</f>
        <v>0.04</v>
      </c>
      <c r="K19" s="58">
        <f>IFERROR((SUMIFS('Defense Log'!$M$2:$M$3001,'Defense Log'!$B$2:$B$3001,$A19,'Defense Log'!$A$2:$A$3001,$C$1)+SUMIFS('Defense Log'!$M$2:$M$3001,'Defense Log'!$C$2:$C$3001,$A19,'Defense Log'!$A$2:$A$3001,$C$1)+SUMIFS('Defense Log'!$M$2:$M$3001,'Defense Log'!$D$2:$D$3001,$A19,'Defense Log'!$A$2:$A$3001,$C$1)+SUMIFS('Defense Log'!$M$2:$M$3001,'Defense Log'!$E$2:$E$3001,$A19,'Defense Log'!$A$2:$A$3001,$C$1)+SUMIFS('Defense Log'!$M$2:$M$3001,'Defense Log'!$F$2:$F$3001,$A19,'Defense Log'!$A$2:$A$3001,$C$1))
/(COUNTIFS('Defense Log'!$F$2:$F$3001,$A19,'Defense Log'!$A$2:$A$3001,$C$1)+(COUNTIFS('Defense Log'!$E$2:$E$3001,$A19,'Defense Log'!$A$2:$A$3001,$C$1)+(COUNTIFS('Defense Log'!$D$2:$D$3001,$A19,'Defense Log'!$A$2:$A$3001,$C$1)+(COUNTIFS('Defense Log'!$C$2:$C$3001,$A19,'Defense Log'!$A$2:$A$3001,$C$1)+(COUNTIFS('Defense Log'!$B$2:$B$3001,$A19,'Defense Log'!$A$2:$A$3001,$C$1)))))),"N/A")</f>
        <v>0.72549019607843135</v>
      </c>
      <c r="L19" s="52">
        <f>IFERROR(COUNTIFS('Defense Log'!$H$2:$H$3001,$A19,'Defense Log'!$A$2:$A$3001,$C$1)/(COUNTIFS('Defense Log'!$B$2:$B$3001,$A19,'Defense Log'!$A$2:$A$3001,$C$1)+(COUNTIFS('Defense Log'!$C$2:$C$3001,$A19,'Defense Log'!$A$2:$A$3001,$C$1)+(COUNTIFS('Defense Log'!$D$2:$D$3001,$A19,'Defense Log'!$A$2:$A$3001,$C$1)+(COUNTIFS('Defense Log'!$E$2:$E$3001,$A19,'Defense Log'!$A$2:$A$3001,$C$1)+(COUNTIFS('Defense Log'!$F$2:$F$3001,$A19,'Defense Log'!$A$2:$A$3001,$C$1)))))),"N/A")</f>
        <v>0.19607843137254902</v>
      </c>
      <c r="M19" s="52" t="str">
        <f>IFERROR(COUNTIFS('Defense Log'!$H$2:$H$3001,$A19,'Defense Log'!$A$2:$A$3001,$C$1,'Defense Log'!$N$2:$N$3001,"Yes",'Defense Log'!$I$2:$I$3001,"&lt;&gt;Foul",'Defense Log'!$I$2:$I$3001,"&lt;&gt;Turnover",'Defense Log'!$L$2:$L$3001,$P$13)&amp;"-"&amp;COUNTIFS('Defense Log'!$H$2:$H$3001,$A19,'Defense Log'!$A$2:$A$3001,$C$1,'Defense Log'!$I$2:$I$3001,"&lt;&gt;Foul",'Defense Log'!$I$2:$I$3001,"&lt;&gt;Turnover",'Defense Log'!$L$2:$L$3001,$P$13),"N/A")</f>
        <v>4-9</v>
      </c>
      <c r="N19" s="97">
        <f>IF(L19="N/A","N/A",(COUNTIFS('Defense Log'!$H$2:$H$3001,$A19,'Defense Log'!$A$2:$A$3001,$C$1,'Defense Log'!$I$2:$I$3001,"Turnover",'Defense Log'!$L$2:$L$3001,$P$13)))</f>
        <v>1</v>
      </c>
      <c r="O19" s="101">
        <f>IF(L19="N/A","N/A",INDEX('Tucker Game Log'!$B$2:$X$35,MATCH('Export Advanced'!$C$1,'Roman Game Log'!$B$2:$B$35,0),23))</f>
        <v>0</v>
      </c>
      <c r="P19" s="90">
        <f>IF(L19="N/A","N/A",SUMIFS('Defense Log'!$M$2:$M$3001,'Defense Log'!$H$2:$H$3001,'Export Advanced'!$A19,'Defense Log'!$A$2:$A$3001,'Export Advanced'!$C$1,'Defense Log'!$L$2:$L$3001,$P$13))</f>
        <v>11</v>
      </c>
      <c r="R19" s="142" t="str">
        <f>IF($C$1="&lt;&gt;",IFERROR((COUNTIFS('Defense Log'!$H$2:$H$3001,$A19,'Defense Log'!$A$2:$A$3001,$C$1,'Defense Log'!$L$2:$L$3001,$P$13)),"N/A"),"")</f>
        <v/>
      </c>
      <c r="S19" s="141" t="str">
        <f>IF($C$1="&lt;&gt;",IFERROR(COUNTIFS('Defense Log'!$H$2:$H$3001,$A19,'Defense Log'!$A$2:$A$3001,$C$1,'Defense Log'!$N$2:$N$3001,"Yes",'Defense Log'!$I$2:$I$3001,"&lt;&gt;Foul",'Defense Log'!$I$2:$I$3001,"&lt;&gt;Turnover",'Defense Log'!$L$2:$L$3001,$P$13)/COUNTIFS('Defense Log'!$H$2:$H$3001,$A19,'Defense Log'!$A$2:$A$3001,$C$1,'Defense Log'!$I$2:$I$3001,"&lt;&gt;Foul",'Defense Log'!$I$2:$I$3001,"&lt;&gt;Turnover",'Defense Log'!$L$2:$L$3001,$P$13),"N/A"),"")</f>
        <v/>
      </c>
      <c r="T19" s="58" t="str">
        <f>IF($C$1="&lt;&gt;",IFERROR(Table6[[#This Row],[Points Allowed]]/(COUNTIFS('Defense Log'!$H$2:$H$3001,$A19,'Defense Log'!$A$2:$A$3001,$C$1,'Defense Log'!$L$2:$L$3001,$P$13)),"N/A"),"")</f>
        <v/>
      </c>
      <c r="W19" s="6"/>
      <c r="Y19" s="46"/>
    </row>
    <row r="20" spans="1:25" x14ac:dyDescent="0.3">
      <c r="A20" s="45" t="s">
        <v>70</v>
      </c>
      <c r="B20" s="58">
        <f>IFERROR((SUMIFS('Offense Log'!$M$2:$M$2999,'Offense Log'!$B$2:$B$2999,$A20,'Offense Log'!$J$2:$J$2999,"HC", 'Offense Log'!$A$2:$A$2999, $C$1)+SUMIFS('Offense Log'!$M$2:$M$2999,'Offense Log'!$C$2:$C$2999,$A20,'Offense Log'!$J$2:$J$2999,"HC", 'Offense Log'!$A$2:$A$2999, $C$1)+SUMIFS('Offense Log'!$M$2:$M$2999,'Offense Log'!$D$2:$D$2999,$A20,'Offense Log'!$J$2:$J$2999,"HC", 'Offense Log'!$A$2:$A$2999, $C$1)+SUMIFS('Offense Log'!$M$2:$M$2999,'Offense Log'!$E$2:$E$2999,$A20,'Offense Log'!$J$2:$J$2999,"HC", 'Offense Log'!$A$2:$A$2999, $C$1)+SUMIFS('Offense Log'!$M$2:$M$2999,'Offense Log'!$F$2:$F$2999,$A20,'Offense Log'!$J$2:$J$2999,"HC", 'Offense Log'!$A$2:$A$2999, $C$1))
/(COUNTIFS('Offense Log'!$F$2:$F$2999,$A20,'Offense Log'!$J$2:$J$2999,"HC", 'Offense Log'!$A$2:$A$2999, $C$1)+(COUNTIFS('Offense Log'!$E$2:$E$2999,$A20,'Offense Log'!$J$2:$J$2999,"HC", 'Offense Log'!$A$2:$A$2999, $C$1)+(COUNTIFS('Offense Log'!$D$2:$D$2999,$A20,'Offense Log'!$J$2:$J$2999,"HC",'Offense Log'!$A$2:$A$2999, $C$1)+(COUNTIFS('Offense Log'!$C$2:$C$2999,$A20,'Offense Log'!$J$2:$J$2999,"HC", 'Offense Log'!$A$2:$A$2999, $C$1)+(COUNTIFS('Offense Log'!$B$2:$B$2999,$A20,'Offense Log'!$J$2:$J$2999,"HC", 'Offense Log'!$A$2:$A$2999, $C$1)))))),"N/A")</f>
        <v>0.86842105263157898</v>
      </c>
      <c r="C20" s="52">
        <f>IFERROR(COUNTIFS('Offense Log'!$H$2:$H$2999,$A20,'Offense Log'!$J$2:$J$2999,"HC", 'Offense Log'!$A$2:$A$2999, $C$1)/(COUNTIFS('Offense Log'!$B$2:$B$2999,$A20,'Offense Log'!$J$2:$J$2999,"HC", 'Offense Log'!$A$2:$A$2999, $C$1)+(COUNTIFS('Offense Log'!$C$2:$C$2999,$A20,'Offense Log'!$J$2:$J$2999,"HC", 'Offense Log'!$A$2:$A$2999, $C$1)+(COUNTIFS('Offense Log'!$D$2:$D$2999,$A20,'Offense Log'!$J$2:$J$2999,"HC", 'Offense Log'!$A$2:$A$2999, $C$1)+(COUNTIFS('Offense Log'!$E$2:$E$2999,$A20,'Offense Log'!$J$2:$J$2999,"HC", 'Offense Log'!$A$2:$A$2999, $C$1)+(COUNTIFS('Offense Log'!$F$2:$F$2999,$A20,'Offense Log'!$J$2:$J$2999,"HC", 'Offense Log'!$A$2:$A$2999, $C$1)))))),"N/A")</f>
        <v>0.13157894736842105</v>
      </c>
      <c r="D20" s="52" t="str">
        <f>IFERROR(COUNTIFS('Offense Log'!$I$2:$I$2999,"&lt;&gt;Turnover",'Offense Log'!$I$2:$I$2999,"&lt;&gt;Foul",'Offense Log'!$N$2:$N$2999,"Yes", 'Offense Log'!$A$2:$A$2999, $C$1,'Offense Log'!$H$2:$H$2999,$A20)&amp;"-"&amp;COUNTIFS('Offense Log'!$I$2:$I$2999,"&lt;&gt;Turnover",'Offense Log'!$I$2:$I$2999,"&lt;&gt;Foul",'Offense Log'!$I$2:$I$2999,"&lt;&gt;", 'Offense Log'!$A$2:$A$2999, $C$1,'Offense Log'!$H$2:$H$2999,$A20),"N/A")</f>
        <v>4-6</v>
      </c>
      <c r="E20" s="52" t="str">
        <f>IF(Table6[[#This Row],[FG]]="N/A","N/A",(COUNTIFS('Offense Log'!$I$2:$I$2999,"Layup",'Offense Log'!$N$2:$N$2999,"Yes", 'Offense Log'!$A$2:$A$2999, $C$1,'Offense Log'!$H$2:$H$2999,$A20)&amp;"-"&amp;COUNTIFS('Offense Log'!$I$2:$I$2999,"Layup",'Offense Log'!$I$2:$I$2999,"&lt;&gt;", 'Offense Log'!$A$2:$A$2999, $C$1,'Offense Log'!$H$2:$H$2999,$A20)))</f>
        <v>0-1</v>
      </c>
      <c r="F20" s="52" t="str">
        <f>IF(Table6[[#This Row],[FG]]="N/A","N/A",(COUNTIFS('Offense Log'!$I$2:$I$2999,"Floater",'Offense Log'!$N$2:$N$2999,"Yes", 'Offense Log'!$A$2:$A$2999, $C$1,'Offense Log'!$H$2:$H$2999,$A20)&amp;"-"&amp;COUNTIFS('Offense Log'!$I$2:$I$2999,"Floater",'Offense Log'!$I$2:$I$2999,"&lt;&gt;", 'Offense Log'!$A$2:$A$2999, $C$1,'Offense Log'!$H$2:$H$2999,$A20)))</f>
        <v>0-0</v>
      </c>
      <c r="G20" s="52" t="str">
        <f>IF(Table6[[#This Row],[FG]]="N/A","N/A",(COUNTIFS('Offense Log'!$I$2:$I$2999,"Hook",'Offense Log'!$N$2:$N$2999,"Yes", 'Offense Log'!$A$2:$A$2999, $C$1,'Offense Log'!$H$2:$H$2999,$A20)&amp;"-"&amp;COUNTIFS('Offense Log'!$I$2:$I$2999,"Hook",'Offense Log'!$I$2:$I$2999,"&lt;&gt;", 'Offense Log'!$A$2:$A$2999, $C$1,'Offense Log'!$H$2:$H$2999,$A20)))</f>
        <v>0-0</v>
      </c>
      <c r="H20" s="52" t="str">
        <f>IF(Table6[[#This Row],[FG]]="N/A","N/A",(COUNTIFS('Offense Log'!$I$2:$I$2999,"Jumper",'Offense Log'!$N$2:$N$2999,"Yes", 'Offense Log'!$A$2:$A$2999, $C$1,'Offense Log'!$H$2:$H$2999,$A20)&amp;"-"&amp;COUNTIFS('Offense Log'!$I$2:$I$2999,"Jumper",'Offense Log'!$I$2:$I$2999,"&lt;&gt;", 'Offense Log'!$A$2:$A$2999, $C$1,'Offense Log'!$H$2:$H$2999,$A20)))</f>
        <v>0-0</v>
      </c>
      <c r="I20" s="52" t="str">
        <f>IF(Table6[[#This Row],[FG]]="N/A","N/A",(COUNTIFS('Offense Log'!$I$2:$I$2999,"Three",'Offense Log'!$N$2:$N$2999,"Yes", 'Offense Log'!$A$2:$A$2999, $C$1,'Offense Log'!$H$2:$H$2999,$A20)&amp;"-"&amp;COUNTIFS('Offense Log'!$I$2:$I$2999,"Three",'Offense Log'!$I$2:$I$2999,"&lt;&gt;", 'Offense Log'!$A$2:$A$2999, $C$1,'Offense Log'!$H$2:$H$2999,$A20)))</f>
        <v>4-5</v>
      </c>
      <c r="J20" s="52">
        <f>IFERROR(COUNTIFS('Offense Log'!$H$2:$H$2999,$A20,'Offense Log'!$I$2:$I$2999,"Turnover",'Offense Log'!$J$2:$J$2999,"HC", 'Offense Log'!$A$2:$A$2999, $C$1)/(COUNTIFS('Offense Log'!$B$2:$B$2999,$A20,'Offense Log'!$J$2:$J$2999,"HC", 'Offense Log'!$A$2:$A$2999, $C$1)+(COUNTIFS('Offense Log'!$C$2:$C$2999,$A20,'Offense Log'!$J$2:$J$2999,"HC", 'Offense Log'!$A$2:$A$2999, $C$1)+(COUNTIFS('Offense Log'!$D$2:$D$2999,$A20,'Offense Log'!$J$2:$J$2999,"HC", 'Offense Log'!$A$2:$A$2999, $C$1)+(COUNTIFS('Offense Log'!$E$2:$E$2999,$A20,'Offense Log'!$J$2:$J$2999,"HC", 'Offense Log'!$A$2:$A$2999, $C$1)+(COUNTIFS('Offense Log'!$F$2:$F$2999,$A20,'Offense Log'!$J$2:$J$2999,"HC", 'Offense Log'!$A$2:$A$2999, $C$1))))))*0.2/C20,"N/A")</f>
        <v>0</v>
      </c>
      <c r="K20" s="58">
        <f>IFERROR((SUMIFS('Defense Log'!$M$2:$M$3001,'Defense Log'!$B$2:$B$3001,$A20,'Defense Log'!$A$2:$A$3001,$C$1)+SUMIFS('Defense Log'!$M$2:$M$3001,'Defense Log'!$C$2:$C$3001,$A20,'Defense Log'!$A$2:$A$3001,$C$1)+SUMIFS('Defense Log'!$M$2:$M$3001,'Defense Log'!$D$2:$D$3001,$A20,'Defense Log'!$A$2:$A$3001,$C$1)+SUMIFS('Defense Log'!$M$2:$M$3001,'Defense Log'!$E$2:$E$3001,$A20,'Defense Log'!$A$2:$A$3001,$C$1)+SUMIFS('Defense Log'!$M$2:$M$3001,'Defense Log'!$F$2:$F$3001,$A20,'Defense Log'!$A$2:$A$3001,$C$1))
/(COUNTIFS('Defense Log'!$F$2:$F$3001,$A20,'Defense Log'!$A$2:$A$3001,$C$1)+(COUNTIFS('Defense Log'!$E$2:$E$3001,$A20,'Defense Log'!$A$2:$A$3001,$C$1)+(COUNTIFS('Defense Log'!$D$2:$D$3001,$A20,'Defense Log'!$A$2:$A$3001,$C$1)+(COUNTIFS('Defense Log'!$C$2:$C$3001,$A20,'Defense Log'!$A$2:$A$3001,$C$1)+(COUNTIFS('Defense Log'!$B$2:$B$3001,$A20,'Defense Log'!$A$2:$A$3001,$C$1)))))),"N/A")</f>
        <v>0.75</v>
      </c>
      <c r="L20" s="52">
        <f>IFERROR(COUNTIFS('Defense Log'!$H$2:$H$3001,$A20,'Defense Log'!$A$2:$A$3001,$C$1)/(COUNTIFS('Defense Log'!$B$2:$B$3001,$A20,'Defense Log'!$A$2:$A$3001,$C$1)+(COUNTIFS('Defense Log'!$C$2:$C$3001,$A20,'Defense Log'!$A$2:$A$3001,$C$1)+(COUNTIFS('Defense Log'!$D$2:$D$3001,$A20,'Defense Log'!$A$2:$A$3001,$C$1)+(COUNTIFS('Defense Log'!$E$2:$E$3001,$A20,'Defense Log'!$A$2:$A$3001,$C$1)+(COUNTIFS('Defense Log'!$F$2:$F$3001,$A20,'Defense Log'!$A$2:$A$3001,$C$1)))))),"N/A")</f>
        <v>0.15</v>
      </c>
      <c r="M20" s="52" t="str">
        <f>IFERROR(COUNTIFS('Defense Log'!$H$2:$H$3001,$A20,'Defense Log'!$A$2:$A$3001,$C$1,'Defense Log'!$N$2:$N$3001,"Yes",'Defense Log'!$I$2:$I$3001,"&lt;&gt;Foul",'Defense Log'!$I$2:$I$3001,"&lt;&gt;Turnover",'Defense Log'!$L$2:$L$3001,$P$13)&amp;"-"&amp;COUNTIFS('Defense Log'!$H$2:$H$3001,$A20,'Defense Log'!$A$2:$A$3001,$C$1,'Defense Log'!$I$2:$I$3001,"&lt;&gt;Foul",'Defense Log'!$I$2:$I$3001,"&lt;&gt;Turnover",'Defense Log'!$L$2:$L$3001,$P$13),"N/A")</f>
        <v>2-4</v>
      </c>
      <c r="N20" s="97">
        <f>IF(L20="N/A","N/A",(COUNTIFS('Defense Log'!$H$2:$H$3001,$A20,'Defense Log'!$A$2:$A$3001,$C$1,'Defense Log'!$I$2:$I$3001,"Turnover",'Defense Log'!$L$2:$L$3001,$P$13)))</f>
        <v>1</v>
      </c>
      <c r="O20" s="101">
        <f>IF(L20="N/A","N/A",INDEX('Sardaar Game Log'!$B$2:$X$35,MATCH('Export Advanced'!$C$1,'Roman Game Log'!$B$2:$B$35,0),23))</f>
        <v>0</v>
      </c>
      <c r="P20" s="90">
        <f>IF(L20="N/A","N/A",SUMIFS('Defense Log'!$M$2:$M$3001,'Defense Log'!$H$2:$H$3001,'Export Advanced'!$A20,'Defense Log'!$A$2:$A$3001,'Export Advanced'!$C$1,'Defense Log'!$L$2:$L$3001,$P$13))</f>
        <v>6</v>
      </c>
      <c r="R20" s="142" t="str">
        <f>IF($C$1="&lt;&gt;",IFERROR((COUNTIFS('Defense Log'!$H$2:$H$3001,$A20,'Defense Log'!$A$2:$A$3001,$C$1,'Defense Log'!$L$2:$L$3001,$P$13)),"N/A"),"")</f>
        <v/>
      </c>
      <c r="S20" s="141" t="str">
        <f>IF($C$1="&lt;&gt;",IFERROR(COUNTIFS('Defense Log'!$H$2:$H$3001,$A20,'Defense Log'!$A$2:$A$3001,$C$1,'Defense Log'!$N$2:$N$3001,"Yes",'Defense Log'!$I$2:$I$3001,"&lt;&gt;Foul",'Defense Log'!$I$2:$I$3001,"&lt;&gt;Turnover",'Defense Log'!$L$2:$L$3001,$P$13)/COUNTIFS('Defense Log'!$H$2:$H$3001,$A20,'Defense Log'!$A$2:$A$3001,$C$1,'Defense Log'!$I$2:$I$3001,"&lt;&gt;Foul",'Defense Log'!$I$2:$I$3001,"&lt;&gt;Turnover",'Defense Log'!$L$2:$L$3001,$P$13),"N/A"),"")</f>
        <v/>
      </c>
      <c r="T20" s="58" t="str">
        <f>IF($C$1="&lt;&gt;",IFERROR(Table6[[#This Row],[Points Allowed]]/(COUNTIFS('Defense Log'!$H$2:$H$3001,$A20,'Defense Log'!$A$2:$A$3001,$C$1,'Defense Log'!$L$2:$L$3001,$P$13)),"N/A"),"")</f>
        <v/>
      </c>
      <c r="W20" s="6"/>
      <c r="Y20" s="46"/>
    </row>
    <row r="21" spans="1:25" x14ac:dyDescent="0.3">
      <c r="A21" s="45" t="s">
        <v>10</v>
      </c>
      <c r="B21" s="58">
        <f>IFERROR((SUMIFS('Offense Log'!$M$2:$M$2999,'Offense Log'!$B$2:$B$2999,$A21,'Offense Log'!$J$2:$J$2999,"HC", 'Offense Log'!$A$2:$A$2999, $C$1)+SUMIFS('Offense Log'!$M$2:$M$2999,'Offense Log'!$C$2:$C$2999,$A21,'Offense Log'!$J$2:$J$2999,"HC", 'Offense Log'!$A$2:$A$2999, $C$1)+SUMIFS('Offense Log'!$M$2:$M$2999,'Offense Log'!$D$2:$D$2999,$A21,'Offense Log'!$J$2:$J$2999,"HC", 'Offense Log'!$A$2:$A$2999, $C$1)+SUMIFS('Offense Log'!$M$2:$M$2999,'Offense Log'!$E$2:$E$2999,$A21,'Offense Log'!$J$2:$J$2999,"HC", 'Offense Log'!$A$2:$A$2999, $C$1)+SUMIFS('Offense Log'!$M$2:$M$2999,'Offense Log'!$F$2:$F$2999,$A21,'Offense Log'!$J$2:$J$2999,"HC", 'Offense Log'!$A$2:$A$2999, $C$1))
/(COUNTIFS('Offense Log'!$F$2:$F$2999,$A21,'Offense Log'!$J$2:$J$2999,"HC", 'Offense Log'!$A$2:$A$2999, $C$1)+(COUNTIFS('Offense Log'!$E$2:$E$2999,$A21,'Offense Log'!$J$2:$J$2999,"HC", 'Offense Log'!$A$2:$A$2999, $C$1)+(COUNTIFS('Offense Log'!$D$2:$D$2999,$A21,'Offense Log'!$J$2:$J$2999,"HC",'Offense Log'!$A$2:$A$2999, $C$1)+(COUNTIFS('Offense Log'!$C$2:$C$2999,$A21,'Offense Log'!$J$2:$J$2999,"HC", 'Offense Log'!$A$2:$A$2999, $C$1)+(COUNTIFS('Offense Log'!$B$2:$B$2999,$A21,'Offense Log'!$J$2:$J$2999,"HC", 'Offense Log'!$A$2:$A$2999, $C$1)))))),"N/A")</f>
        <v>0.74468085106382975</v>
      </c>
      <c r="C21" s="52">
        <f>IFERROR(COUNTIFS('Offense Log'!$H$2:$H$2999,$A21,'Offense Log'!$J$2:$J$2999,"HC", 'Offense Log'!$A$2:$A$2999, $C$1)/(COUNTIFS('Offense Log'!$B$2:$B$2999,$A21,'Offense Log'!$J$2:$J$2999,"HC", 'Offense Log'!$A$2:$A$2999, $C$1)+(COUNTIFS('Offense Log'!$C$2:$C$2999,$A21,'Offense Log'!$J$2:$J$2999,"HC", 'Offense Log'!$A$2:$A$2999, $C$1)+(COUNTIFS('Offense Log'!$D$2:$D$2999,$A21,'Offense Log'!$J$2:$J$2999,"HC", 'Offense Log'!$A$2:$A$2999, $C$1)+(COUNTIFS('Offense Log'!$E$2:$E$2999,$A21,'Offense Log'!$J$2:$J$2999,"HC", 'Offense Log'!$A$2:$A$2999, $C$1)+(COUNTIFS('Offense Log'!$F$2:$F$2999,$A21,'Offense Log'!$J$2:$J$2999,"HC", 'Offense Log'!$A$2:$A$2999, $C$1)))))),"N/A")</f>
        <v>0.34042553191489361</v>
      </c>
      <c r="D21" s="52" t="str">
        <f>IFERROR(COUNTIFS('Offense Log'!$I$2:$I$2999,"&lt;&gt;Turnover",'Offense Log'!$I$2:$I$2999,"&lt;&gt;Foul",'Offense Log'!$N$2:$N$2999,"Yes", 'Offense Log'!$A$2:$A$2999, $C$1,'Offense Log'!$H$2:$H$2999,$A21)&amp;"-"&amp;COUNTIFS('Offense Log'!$I$2:$I$2999,"&lt;&gt;Turnover",'Offense Log'!$I$2:$I$2999,"&lt;&gt;Foul",'Offense Log'!$I$2:$I$2999,"&lt;&gt;", 'Offense Log'!$A$2:$A$2999, $C$1,'Offense Log'!$H$2:$H$2999,$A21),"N/A")</f>
        <v>9-14</v>
      </c>
      <c r="E21" s="52" t="str">
        <f>IF(Table6[[#This Row],[FG]]="N/A","N/A",(COUNTIFS('Offense Log'!$I$2:$I$2999,"Layup",'Offense Log'!$N$2:$N$2999,"Yes", 'Offense Log'!$A$2:$A$2999, $C$1,'Offense Log'!$H$2:$H$2999,$A21)&amp;"-"&amp;COUNTIFS('Offense Log'!$I$2:$I$2999,"Layup",'Offense Log'!$I$2:$I$2999,"&lt;&gt;", 'Offense Log'!$A$2:$A$2999, $C$1,'Offense Log'!$H$2:$H$2999,$A21)))</f>
        <v>6-8</v>
      </c>
      <c r="F21" s="52" t="str">
        <f>IF(Table6[[#This Row],[FG]]="N/A","N/A",(COUNTIFS('Offense Log'!$I$2:$I$2999,"Floater",'Offense Log'!$N$2:$N$2999,"Yes", 'Offense Log'!$A$2:$A$2999, $C$1,'Offense Log'!$H$2:$H$2999,$A21)&amp;"-"&amp;COUNTIFS('Offense Log'!$I$2:$I$2999,"Floater",'Offense Log'!$I$2:$I$2999,"&lt;&gt;", 'Offense Log'!$A$2:$A$2999, $C$1,'Offense Log'!$H$2:$H$2999,$A21)))</f>
        <v>0-0</v>
      </c>
      <c r="G21" s="52" t="str">
        <f>IF(Table6[[#This Row],[FG]]="N/A","N/A",(COUNTIFS('Offense Log'!$I$2:$I$2999,"Hook",'Offense Log'!$N$2:$N$2999,"Yes", 'Offense Log'!$A$2:$A$2999, $C$1,'Offense Log'!$H$2:$H$2999,$A21)&amp;"-"&amp;COUNTIFS('Offense Log'!$I$2:$I$2999,"Hook",'Offense Log'!$I$2:$I$2999,"&lt;&gt;", 'Offense Log'!$A$2:$A$2999, $C$1,'Offense Log'!$H$2:$H$2999,$A21)))</f>
        <v>2-3</v>
      </c>
      <c r="H21" s="52" t="str">
        <f>IF(Table6[[#This Row],[FG]]="N/A","N/A",(COUNTIFS('Offense Log'!$I$2:$I$2999,"Jumper",'Offense Log'!$N$2:$N$2999,"Yes", 'Offense Log'!$A$2:$A$2999, $C$1,'Offense Log'!$H$2:$H$2999,$A21)&amp;"-"&amp;COUNTIFS('Offense Log'!$I$2:$I$2999,"Jumper",'Offense Log'!$I$2:$I$2999,"&lt;&gt;", 'Offense Log'!$A$2:$A$2999, $C$1,'Offense Log'!$H$2:$H$2999,$A21)))</f>
        <v>0-2</v>
      </c>
      <c r="I21" s="52" t="str">
        <f>IF(Table6[[#This Row],[FG]]="N/A","N/A",(COUNTIFS('Offense Log'!$I$2:$I$2999,"Three",'Offense Log'!$N$2:$N$2999,"Yes", 'Offense Log'!$A$2:$A$2999, $C$1,'Offense Log'!$H$2:$H$2999,$A21)&amp;"-"&amp;COUNTIFS('Offense Log'!$I$2:$I$2999,"Three",'Offense Log'!$I$2:$I$2999,"&lt;&gt;", 'Offense Log'!$A$2:$A$2999, $C$1,'Offense Log'!$H$2:$H$2999,$A21)))</f>
        <v>0-0</v>
      </c>
      <c r="J21" s="52">
        <f>IFERROR(COUNTIFS('Offense Log'!$H$2:$H$2999,$A21,'Offense Log'!$I$2:$I$2999,"Turnover",'Offense Log'!$J$2:$J$2999,"HC", 'Offense Log'!$A$2:$A$2999, $C$1)/(COUNTIFS('Offense Log'!$B$2:$B$2999,$A21,'Offense Log'!$J$2:$J$2999,"HC", 'Offense Log'!$A$2:$A$2999, $C$1)+(COUNTIFS('Offense Log'!$C$2:$C$2999,$A21,'Offense Log'!$J$2:$J$2999,"HC", 'Offense Log'!$A$2:$A$2999, $C$1)+(COUNTIFS('Offense Log'!$D$2:$D$2999,$A21,'Offense Log'!$J$2:$J$2999,"HC", 'Offense Log'!$A$2:$A$2999, $C$1)+(COUNTIFS('Offense Log'!$E$2:$E$2999,$A21,'Offense Log'!$J$2:$J$2999,"HC", 'Offense Log'!$A$2:$A$2999, $C$1)+(COUNTIFS('Offense Log'!$F$2:$F$2999,$A21,'Offense Log'!$J$2:$J$2999,"HC", 'Offense Log'!$A$2:$A$2999, $C$1))))))*0.2/C21,"N/A")</f>
        <v>2.5000000000000001E-2</v>
      </c>
      <c r="K21" s="58">
        <f>IFERROR((SUMIFS('Defense Log'!$M$2:$M$3001,'Defense Log'!$B$2:$B$3001,$A21,'Defense Log'!$A$2:$A$3001,$C$1)+SUMIFS('Defense Log'!$M$2:$M$3001,'Defense Log'!$C$2:$C$3001,$A21,'Defense Log'!$A$2:$A$3001,$C$1)+SUMIFS('Defense Log'!$M$2:$M$3001,'Defense Log'!$D$2:$D$3001,$A21,'Defense Log'!$A$2:$A$3001,$C$1)+SUMIFS('Defense Log'!$M$2:$M$3001,'Defense Log'!$E$2:$E$3001,$A21,'Defense Log'!$A$2:$A$3001,$C$1)+SUMIFS('Defense Log'!$M$2:$M$3001,'Defense Log'!$F$2:$F$3001,$A21,'Defense Log'!$A$2:$A$3001,$C$1))
/(COUNTIFS('Defense Log'!$F$2:$F$3001,$A21,'Defense Log'!$A$2:$A$3001,$C$1)+(COUNTIFS('Defense Log'!$E$2:$E$3001,$A21,'Defense Log'!$A$2:$A$3001,$C$1)+(COUNTIFS('Defense Log'!$D$2:$D$3001,$A21,'Defense Log'!$A$2:$A$3001,$C$1)+(COUNTIFS('Defense Log'!$C$2:$C$3001,$A21,'Defense Log'!$A$2:$A$3001,$C$1)+(COUNTIFS('Defense Log'!$B$2:$B$3001,$A21,'Defense Log'!$A$2:$A$3001,$C$1)))))),"N/A")</f>
        <v>0.74</v>
      </c>
      <c r="L21" s="52">
        <f>IFERROR(COUNTIFS('Defense Log'!$H$2:$H$3001,$A21,'Defense Log'!$A$2:$A$3001,$C$1)/(COUNTIFS('Defense Log'!$B$2:$B$3001,$A21,'Defense Log'!$A$2:$A$3001,$C$1)+(COUNTIFS('Defense Log'!$C$2:$C$3001,$A21,'Defense Log'!$A$2:$A$3001,$C$1)+(COUNTIFS('Defense Log'!$D$2:$D$3001,$A21,'Defense Log'!$A$2:$A$3001,$C$1)+(COUNTIFS('Defense Log'!$E$2:$E$3001,$A21,'Defense Log'!$A$2:$A$3001,$C$1)+(COUNTIFS('Defense Log'!$F$2:$F$3001,$A21,'Defense Log'!$A$2:$A$3001,$C$1)))))),"N/A")</f>
        <v>0.2</v>
      </c>
      <c r="M21" s="52" t="str">
        <f>IFERROR(COUNTIFS('Defense Log'!$H$2:$H$3001,$A21,'Defense Log'!$A$2:$A$3001,$C$1,'Defense Log'!$N$2:$N$3001,"Yes",'Defense Log'!$I$2:$I$3001,"&lt;&gt;Foul",'Defense Log'!$I$2:$I$3001,"&lt;&gt;Turnover",'Defense Log'!$L$2:$L$3001,$P$13)&amp;"-"&amp;COUNTIFS('Defense Log'!$H$2:$H$3001,$A21,'Defense Log'!$A$2:$A$3001,$C$1,'Defense Log'!$I$2:$I$3001,"&lt;&gt;Foul",'Defense Log'!$I$2:$I$3001,"&lt;&gt;Turnover",'Defense Log'!$L$2:$L$3001,$P$13),"N/A")</f>
        <v>1-9</v>
      </c>
      <c r="N21" s="97">
        <f>IF(L21="N/A","N/A",(COUNTIFS('Defense Log'!$H$2:$H$3001,$A21,'Defense Log'!$A$2:$A$3001,$C$1,'Defense Log'!$I$2:$I$3001,"Turnover",'Defense Log'!$L$2:$L$3001,$P$13)))</f>
        <v>0</v>
      </c>
      <c r="O21" s="101">
        <f>IF(L22="N/A","N/A",INDEX('Brodie Game Log'!$B$2:$X$35,MATCH('Export Advanced'!$C$1,'Roman Game Log'!$B$2:$B$35,0),23))</f>
        <v>3</v>
      </c>
      <c r="P21" s="90">
        <f>IF(L21="N/A","N/A",SUMIFS('Defense Log'!$M$2:$M$3001,'Defense Log'!$H$2:$H$3001,'Export Advanced'!$A21,'Defense Log'!$A$2:$A$3001,'Export Advanced'!$C$1,'Defense Log'!$L$2:$L$3001,$P$13))</f>
        <v>4</v>
      </c>
      <c r="R21" s="142" t="str">
        <f>IF($C$1="&lt;&gt;",IFERROR((COUNTIFS('Defense Log'!$H$2:$H$3001,$A21,'Defense Log'!$A$2:$A$3001,$C$1,'Defense Log'!$L$2:$L$3001,$P$13)),"N/A"),"")</f>
        <v/>
      </c>
      <c r="S21" s="141" t="str">
        <f>IF($C$1="&lt;&gt;",IFERROR(COUNTIFS('Defense Log'!$H$2:$H$3001,$A21,'Defense Log'!$A$2:$A$3001,$C$1,'Defense Log'!$N$2:$N$3001,"Yes",'Defense Log'!$I$2:$I$3001,"&lt;&gt;Foul",'Defense Log'!$I$2:$I$3001,"&lt;&gt;Turnover",'Defense Log'!$L$2:$L$3001,$P$13)/COUNTIFS('Defense Log'!$H$2:$H$3001,$A21,'Defense Log'!$A$2:$A$3001,$C$1,'Defense Log'!$I$2:$I$3001,"&lt;&gt;Foul",'Defense Log'!$I$2:$I$3001,"&lt;&gt;Turnover",'Defense Log'!$L$2:$L$3001,$P$13),"N/A"),"")</f>
        <v/>
      </c>
      <c r="T21" s="58" t="str">
        <f>IF($C$1="&lt;&gt;",IFERROR(Table6[[#This Row],[Points Allowed]]/(COUNTIFS('Defense Log'!$H$2:$H$3001,$A21,'Defense Log'!$A$2:$A$3001,$C$1,'Defense Log'!$L$2:$L$3001,$P$13)),"N/A"),"")</f>
        <v/>
      </c>
      <c r="W21" s="6"/>
      <c r="Y21" s="46"/>
    </row>
    <row r="22" spans="1:25" x14ac:dyDescent="0.3">
      <c r="A22" s="45" t="s">
        <v>11</v>
      </c>
      <c r="B22" s="58">
        <f>IFERROR((SUMIFS('Offense Log'!$M$2:$M$2999,'Offense Log'!$B$2:$B$2999,$A22,'Offense Log'!$J$2:$J$2999,"HC", 'Offense Log'!$A$2:$A$2999, $C$1)+SUMIFS('Offense Log'!$M$2:$M$2999,'Offense Log'!$C$2:$C$2999,$A22,'Offense Log'!$J$2:$J$2999,"HC", 'Offense Log'!$A$2:$A$2999, $C$1)+SUMIFS('Offense Log'!$M$2:$M$2999,'Offense Log'!$D$2:$D$2999,$A22,'Offense Log'!$J$2:$J$2999,"HC", 'Offense Log'!$A$2:$A$2999, $C$1)+SUMIFS('Offense Log'!$M$2:$M$2999,'Offense Log'!$E$2:$E$2999,$A22,'Offense Log'!$J$2:$J$2999,"HC", 'Offense Log'!$A$2:$A$2999, $C$1)+SUMIFS('Offense Log'!$M$2:$M$2999,'Offense Log'!$F$2:$F$2999,$A22,'Offense Log'!$J$2:$J$2999,"HC", 'Offense Log'!$A$2:$A$2999, $C$1))
/(COUNTIFS('Offense Log'!$F$2:$F$2999,$A22,'Offense Log'!$J$2:$J$2999,"HC", 'Offense Log'!$A$2:$A$2999, $C$1)+(COUNTIFS('Offense Log'!$E$2:$E$2999,$A22,'Offense Log'!$J$2:$J$2999,"HC", 'Offense Log'!$A$2:$A$2999, $C$1)+(COUNTIFS('Offense Log'!$D$2:$D$2999,$A22,'Offense Log'!$J$2:$J$2999,"HC",'Offense Log'!$A$2:$A$2999, $C$1)+(COUNTIFS('Offense Log'!$C$2:$C$2999,$A22,'Offense Log'!$J$2:$J$2999,"HC", 'Offense Log'!$A$2:$A$2999, $C$1)+(COUNTIFS('Offense Log'!$B$2:$B$2999,$A22,'Offense Log'!$J$2:$J$2999,"HC", 'Offense Log'!$A$2:$A$2999, $C$1)))))),"N/A")</f>
        <v>0.66666666666666663</v>
      </c>
      <c r="C22" s="52">
        <f>IFERROR(COUNTIFS('Offense Log'!$H$2:$H$2999,$A22,'Offense Log'!$J$2:$J$2999,"HC", 'Offense Log'!$A$2:$A$2999, $C$1)/(COUNTIFS('Offense Log'!$B$2:$B$2999,$A22,'Offense Log'!$J$2:$J$2999,"HC", 'Offense Log'!$A$2:$A$2999, $C$1)+(COUNTIFS('Offense Log'!$C$2:$C$2999,$A22,'Offense Log'!$J$2:$J$2999,"HC", 'Offense Log'!$A$2:$A$2999, $C$1)+(COUNTIFS('Offense Log'!$D$2:$D$2999,$A22,'Offense Log'!$J$2:$J$2999,"HC", 'Offense Log'!$A$2:$A$2999, $C$1)+(COUNTIFS('Offense Log'!$E$2:$E$2999,$A22,'Offense Log'!$J$2:$J$2999,"HC", 'Offense Log'!$A$2:$A$2999, $C$1)+(COUNTIFS('Offense Log'!$F$2:$F$2999,$A22,'Offense Log'!$J$2:$J$2999,"HC", 'Offense Log'!$A$2:$A$2999, $C$1)))))),"N/A")</f>
        <v>3.7037037037037035E-2</v>
      </c>
      <c r="D22" s="52" t="str">
        <f>IFERROR(COUNTIFS('Offense Log'!$I$2:$I$2999,"&lt;&gt;Turnover",'Offense Log'!$I$2:$I$2999,"&lt;&gt;Foul",'Offense Log'!$N$2:$N$2999,"Yes", 'Offense Log'!$A$2:$A$2999, $C$1,'Offense Log'!$H$2:$H$2999,$A22)&amp;"-"&amp;COUNTIFS('Offense Log'!$I$2:$I$2999,"&lt;&gt;Turnover",'Offense Log'!$I$2:$I$2999,"&lt;&gt;Foul",'Offense Log'!$I$2:$I$2999,"&lt;&gt;", 'Offense Log'!$A$2:$A$2999, $C$1,'Offense Log'!$H$2:$H$2999,$A22),"N/A")</f>
        <v>1-1</v>
      </c>
      <c r="E22" s="52" t="str">
        <f>IF(Table6[[#This Row],[FG]]="N/A","N/A",(COUNTIFS('Offense Log'!$I$2:$I$2999,"Layup",'Offense Log'!$N$2:$N$2999,"Yes", 'Offense Log'!$A$2:$A$2999, $C$1,'Offense Log'!$H$2:$H$2999,$A22)&amp;"-"&amp;COUNTIFS('Offense Log'!$I$2:$I$2999,"Layup",'Offense Log'!$I$2:$I$2999,"&lt;&gt;", 'Offense Log'!$A$2:$A$2999, $C$1,'Offense Log'!$H$2:$H$2999,$A22)))</f>
        <v>0-0</v>
      </c>
      <c r="F22" s="52" t="str">
        <f>IF(Table6[[#This Row],[FG]]="N/A","N/A",(COUNTIFS('Offense Log'!$I$2:$I$2999,"Floater",'Offense Log'!$N$2:$N$2999,"Yes", 'Offense Log'!$A$2:$A$2999, $C$1,'Offense Log'!$H$2:$H$2999,$A22)&amp;"-"&amp;COUNTIFS('Offense Log'!$I$2:$I$2999,"Floater",'Offense Log'!$I$2:$I$2999,"&lt;&gt;", 'Offense Log'!$A$2:$A$2999, $C$1,'Offense Log'!$H$2:$H$2999,$A22)))</f>
        <v>1-1</v>
      </c>
      <c r="G22" s="52" t="str">
        <f>IF(Table6[[#This Row],[FG]]="N/A","N/A",(COUNTIFS('Offense Log'!$I$2:$I$2999,"Hook",'Offense Log'!$N$2:$N$2999,"Yes", 'Offense Log'!$A$2:$A$2999, $C$1,'Offense Log'!$H$2:$H$2999,$A22)&amp;"-"&amp;COUNTIFS('Offense Log'!$I$2:$I$2999,"Hook",'Offense Log'!$I$2:$I$2999,"&lt;&gt;", 'Offense Log'!$A$2:$A$2999, $C$1,'Offense Log'!$H$2:$H$2999,$A22)))</f>
        <v>0-0</v>
      </c>
      <c r="H22" s="52" t="str">
        <f>IF(Table6[[#This Row],[FG]]="N/A","N/A",(COUNTIFS('Offense Log'!$I$2:$I$2999,"Jumper",'Offense Log'!$N$2:$N$2999,"Yes", 'Offense Log'!$A$2:$A$2999, $C$1,'Offense Log'!$H$2:$H$2999,$A22)&amp;"-"&amp;COUNTIFS('Offense Log'!$I$2:$I$2999,"Jumper",'Offense Log'!$I$2:$I$2999,"&lt;&gt;", 'Offense Log'!$A$2:$A$2999, $C$1,'Offense Log'!$H$2:$H$2999,$A22)))</f>
        <v>0-0</v>
      </c>
      <c r="I22" s="52" t="str">
        <f>IF(Table6[[#This Row],[FG]]="N/A","N/A",(COUNTIFS('Offense Log'!$I$2:$I$2999,"Three",'Offense Log'!$N$2:$N$2999,"Yes", 'Offense Log'!$A$2:$A$2999, $C$1,'Offense Log'!$H$2:$H$2999,$A22)&amp;"-"&amp;COUNTIFS('Offense Log'!$I$2:$I$2999,"Three",'Offense Log'!$I$2:$I$2999,"&lt;&gt;", 'Offense Log'!$A$2:$A$2999, $C$1,'Offense Log'!$H$2:$H$2999,$A22)))</f>
        <v>0-0</v>
      </c>
      <c r="J22" s="52">
        <f>IFERROR(COUNTIFS('Offense Log'!$H$2:$H$2999,$A22,'Offense Log'!$I$2:$I$2999,"Turnover",'Offense Log'!$J$2:$J$2999,"HC", 'Offense Log'!$A$2:$A$2999, $C$1)/(COUNTIFS('Offense Log'!$B$2:$B$2999,$A22,'Offense Log'!$J$2:$J$2999,"HC", 'Offense Log'!$A$2:$A$2999, $C$1)+(COUNTIFS('Offense Log'!$C$2:$C$2999,$A22,'Offense Log'!$J$2:$J$2999,"HC", 'Offense Log'!$A$2:$A$2999, $C$1)+(COUNTIFS('Offense Log'!$D$2:$D$2999,$A22,'Offense Log'!$J$2:$J$2999,"HC", 'Offense Log'!$A$2:$A$2999, $C$1)+(COUNTIFS('Offense Log'!$E$2:$E$2999,$A22,'Offense Log'!$J$2:$J$2999,"HC", 'Offense Log'!$A$2:$A$2999, $C$1)+(COUNTIFS('Offense Log'!$F$2:$F$2999,$A22,'Offense Log'!$J$2:$J$2999,"HC", 'Offense Log'!$A$2:$A$2999, $C$1))))))*0.2/C22,"N/A")</f>
        <v>0</v>
      </c>
      <c r="K22" s="58">
        <f>IFERROR((SUMIFS('Defense Log'!$M$2:$M$3001,'Defense Log'!$B$2:$B$3001,$A22,'Defense Log'!$A$2:$A$3001,$C$1)+SUMIFS('Defense Log'!$M$2:$M$3001,'Defense Log'!$C$2:$C$3001,$A22,'Defense Log'!$A$2:$A$3001,$C$1)+SUMIFS('Defense Log'!$M$2:$M$3001,'Defense Log'!$D$2:$D$3001,$A22,'Defense Log'!$A$2:$A$3001,$C$1)+SUMIFS('Defense Log'!$M$2:$M$3001,'Defense Log'!$E$2:$E$3001,$A22,'Defense Log'!$A$2:$A$3001,$C$1)+SUMIFS('Defense Log'!$M$2:$M$3001,'Defense Log'!$F$2:$F$3001,$A22,'Defense Log'!$A$2:$A$3001,$C$1))
/(COUNTIFS('Defense Log'!$F$2:$F$3001,$A22,'Defense Log'!$A$2:$A$3001,$C$1)+(COUNTIFS('Defense Log'!$E$2:$E$3001,$A22,'Defense Log'!$A$2:$A$3001,$C$1)+(COUNTIFS('Defense Log'!$D$2:$D$3001,$A22,'Defense Log'!$A$2:$A$3001,$C$1)+(COUNTIFS('Defense Log'!$C$2:$C$3001,$A22,'Defense Log'!$A$2:$A$3001,$C$1)+(COUNTIFS('Defense Log'!$B$2:$B$3001,$A22,'Defense Log'!$A$2:$A$3001,$C$1)))))),"N/A")</f>
        <v>0.75</v>
      </c>
      <c r="L22" s="52">
        <f>IFERROR(COUNTIFS('Defense Log'!$H$2:$H$3001,$A22,'Defense Log'!$A$2:$A$3001,$C$1)/(COUNTIFS('Defense Log'!$B$2:$B$3001,$A22,'Defense Log'!$A$2:$A$3001,$C$1)+(COUNTIFS('Defense Log'!$C$2:$C$3001,$A22,'Defense Log'!$A$2:$A$3001,$C$1)+(COUNTIFS('Defense Log'!$D$2:$D$3001,$A22,'Defense Log'!$A$2:$A$3001,$C$1)+(COUNTIFS('Defense Log'!$E$2:$E$3001,$A22,'Defense Log'!$A$2:$A$3001,$C$1)+(COUNTIFS('Defense Log'!$F$2:$F$3001,$A22,'Defense Log'!$A$2:$A$3001,$C$1)))))),"N/A")</f>
        <v>0.14285714285714285</v>
      </c>
      <c r="M22" s="52" t="str">
        <f>IFERROR(COUNTIFS('Defense Log'!$H$2:$H$3001,$A22,'Defense Log'!$A$2:$A$3001,$C$1,'Defense Log'!$N$2:$N$3001,"Yes",'Defense Log'!$I$2:$I$3001,"&lt;&gt;Foul",'Defense Log'!$I$2:$I$3001,"&lt;&gt;Turnover",'Defense Log'!$L$2:$L$3001,$P$13)&amp;"-"&amp;COUNTIFS('Defense Log'!$H$2:$H$3001,$A22,'Defense Log'!$A$2:$A$3001,$C$1,'Defense Log'!$I$2:$I$3001,"&lt;&gt;Foul",'Defense Log'!$I$2:$I$3001,"&lt;&gt;Turnover",'Defense Log'!$L$2:$L$3001,$P$13),"N/A")</f>
        <v>1-2</v>
      </c>
      <c r="N22" s="97">
        <f>IF(L22="N/A","N/A",(COUNTIFS('Defense Log'!$H$2:$H$3001,$A22,'Defense Log'!$A$2:$A$3001,$C$1,'Defense Log'!$I$2:$I$3001,"Turnover",'Defense Log'!$L$2:$L$3001,$P$13)))</f>
        <v>1</v>
      </c>
      <c r="O22" s="101">
        <f>IF(L22="N/A","N/A",INDEX('Sturtz Game Log'!$B$2:$X$35,MATCH('Export Advanced'!$C$1,'Roman Game Log'!$B$2:$B$35,0),23))</f>
        <v>0</v>
      </c>
      <c r="P22" s="90">
        <f>IF(L22="N/A","N/A",SUMIFS('Defense Log'!$M$2:$M$3001,'Defense Log'!$H$2:$H$3001,'Export Advanced'!$A22,'Defense Log'!$A$2:$A$3001,'Export Advanced'!$C$1,'Defense Log'!$L$2:$L$3001,$P$13))</f>
        <v>3</v>
      </c>
      <c r="R22" s="142" t="str">
        <f>IF($C$1="&lt;&gt;",IFERROR((COUNTIFS('Defense Log'!$H$2:$H$3001,$A22,'Defense Log'!$A$2:$A$3001,$C$1,'Defense Log'!$L$2:$L$3001,$P$13)),"N/A"),"")</f>
        <v/>
      </c>
      <c r="S22" s="141" t="str">
        <f>IF($C$1="&lt;&gt;",IFERROR(COUNTIFS('Defense Log'!$H$2:$H$3001,$A22,'Defense Log'!$A$2:$A$3001,$C$1,'Defense Log'!$N$2:$N$3001,"Yes",'Defense Log'!$I$2:$I$3001,"&lt;&gt;Foul",'Defense Log'!$I$2:$I$3001,"&lt;&gt;Turnover",'Defense Log'!$L$2:$L$3001,$P$13)/COUNTIFS('Defense Log'!$H$2:$H$3001,$A22,'Defense Log'!$A$2:$A$3001,$C$1,'Defense Log'!$I$2:$I$3001,"&lt;&gt;Foul",'Defense Log'!$I$2:$I$3001,"&lt;&gt;Turnover",'Defense Log'!$L$2:$L$3001,$P$13),"N/A"),"")</f>
        <v/>
      </c>
      <c r="T22" s="58" t="str">
        <f>IF($C$1="&lt;&gt;",IFERROR(Table6[[#This Row],[Points Allowed]]/(COUNTIFS('Defense Log'!$H$2:$H$3001,$A22,'Defense Log'!$A$2:$A$3001,$C$1,'Defense Log'!$L$2:$L$3001,$P$13)),"N/A"),"")</f>
        <v/>
      </c>
      <c r="Y22" s="46"/>
    </row>
    <row r="23" spans="1:25" ht="14.4" customHeight="1" x14ac:dyDescent="0.3">
      <c r="A23" s="45" t="s">
        <v>71</v>
      </c>
      <c r="B23" s="58" t="str">
        <f>IFERROR((SUMIFS('Offense Log'!$M$2:$M$2999,'Offense Log'!$B$2:$B$2999,$A23,'Offense Log'!$J$2:$J$2999,"HC", 'Offense Log'!$A$2:$A$2999, $C$1)+SUMIFS('Offense Log'!$M$2:$M$2999,'Offense Log'!$C$2:$C$2999,$A23,'Offense Log'!$J$2:$J$2999,"HC", 'Offense Log'!$A$2:$A$2999, $C$1)+SUMIFS('Offense Log'!$M$2:$M$2999,'Offense Log'!$D$2:$D$2999,$A23,'Offense Log'!$J$2:$J$2999,"HC", 'Offense Log'!$A$2:$A$2999, $C$1)+SUMIFS('Offense Log'!$M$2:$M$2999,'Offense Log'!$E$2:$E$2999,$A23,'Offense Log'!$J$2:$J$2999,"HC", 'Offense Log'!$A$2:$A$2999, $C$1)+SUMIFS('Offense Log'!$M$2:$M$2999,'Offense Log'!$F$2:$F$2999,$A23,'Offense Log'!$J$2:$J$2999,"HC", 'Offense Log'!$A$2:$A$2999, $C$1))
/(COUNTIFS('Offense Log'!$F$2:$F$2999,$A23,'Offense Log'!$J$2:$J$2999,"HC", 'Offense Log'!$A$2:$A$2999, $C$1)+(COUNTIFS('Offense Log'!$E$2:$E$2999,$A23,'Offense Log'!$J$2:$J$2999,"HC", 'Offense Log'!$A$2:$A$2999, $C$1)+(COUNTIFS('Offense Log'!$D$2:$D$2999,$A23,'Offense Log'!$J$2:$J$2999,"HC",'Offense Log'!$A$2:$A$2999, $C$1)+(COUNTIFS('Offense Log'!$C$2:$C$2999,$A23,'Offense Log'!$J$2:$J$2999,"HC", 'Offense Log'!$A$2:$A$2999, $C$1)+(COUNTIFS('Offense Log'!$B$2:$B$2999,$A23,'Offense Log'!$J$2:$J$2999,"HC", 'Offense Log'!$A$2:$A$2999, $C$1)))))),"N/A")</f>
        <v>N/A</v>
      </c>
      <c r="C23" s="52" t="str">
        <f>IFERROR(COUNTIFS('Offense Log'!$H$2:$H$2999,$A23,'Offense Log'!$J$2:$J$2999,"HC", 'Offense Log'!$A$2:$A$2999, $C$1)/(COUNTIFS('Offense Log'!$B$2:$B$2999,$A23,'Offense Log'!$J$2:$J$2999,"HC", 'Offense Log'!$A$2:$A$2999, $C$1)+(COUNTIFS('Offense Log'!$C$2:$C$2999,$A23,'Offense Log'!$J$2:$J$2999,"HC", 'Offense Log'!$A$2:$A$2999, $C$1)+(COUNTIFS('Offense Log'!$D$2:$D$2999,$A23,'Offense Log'!$J$2:$J$2999,"HC", 'Offense Log'!$A$2:$A$2999, $C$1)+(COUNTIFS('Offense Log'!$E$2:$E$2999,$A23,'Offense Log'!$J$2:$J$2999,"HC", 'Offense Log'!$A$2:$A$2999, $C$1)+(COUNTIFS('Offense Log'!$F$2:$F$2999,$A23,'Offense Log'!$J$2:$J$2999,"HC", 'Offense Log'!$A$2:$A$2999, $C$1)))))),"N/A")</f>
        <v>N/A</v>
      </c>
      <c r="D23" s="52" t="str">
        <f>IFERROR(COUNTIFS('Offense Log'!$I$2:$I$2999,"&lt;&gt;Turnover",'Offense Log'!$I$2:$I$2999,"&lt;&gt;Foul",'Offense Log'!$N$2:$N$2999,"Yes", 'Offense Log'!$A$2:$A$2999, $C$1,'Offense Log'!$H$2:$H$2999,$A23)&amp;"-"&amp;COUNTIFS('Offense Log'!$I$2:$I$2999,"&lt;&gt;Turnover",'Offense Log'!$I$2:$I$2999,"&lt;&gt;Foul",'Offense Log'!$I$2:$I$2999,"&lt;&gt;", 'Offense Log'!$A$2:$A$2999, $C$1,'Offense Log'!$H$2:$H$2999,$A23),"N/A")</f>
        <v>0-0</v>
      </c>
      <c r="E23" s="52" t="str">
        <f>IF(Table6[[#This Row],[FG]]="N/A","N/A",(COUNTIFS('Offense Log'!$I$2:$I$2999,"Layup",'Offense Log'!$N$2:$N$2999,"Yes", 'Offense Log'!$A$2:$A$2999, $C$1,'Offense Log'!$H$2:$H$2999,$A23)&amp;"-"&amp;COUNTIFS('Offense Log'!$I$2:$I$2999,"Layup",'Offense Log'!$I$2:$I$2999,"&lt;&gt;", 'Offense Log'!$A$2:$A$2999, $C$1,'Offense Log'!$H$2:$H$2999,$A23)))</f>
        <v>0-0</v>
      </c>
      <c r="F23" s="52" t="str">
        <f>IF(Table6[[#This Row],[FG]]="N/A","N/A",(COUNTIFS('Offense Log'!$I$2:$I$2999,"Floater",'Offense Log'!$N$2:$N$2999,"Yes", 'Offense Log'!$A$2:$A$2999, $C$1,'Offense Log'!$H$2:$H$2999,$A23)&amp;"-"&amp;COUNTIFS('Offense Log'!$I$2:$I$2999,"Floater",'Offense Log'!$I$2:$I$2999,"&lt;&gt;", 'Offense Log'!$A$2:$A$2999, $C$1,'Offense Log'!$H$2:$H$2999,$A23)))</f>
        <v>0-0</v>
      </c>
      <c r="G23" s="52" t="str">
        <f>IF(Table6[[#This Row],[FG]]="N/A","N/A",(COUNTIFS('Offense Log'!$I$2:$I$2999,"Hook",'Offense Log'!$N$2:$N$2999,"Yes", 'Offense Log'!$A$2:$A$2999, $C$1,'Offense Log'!$H$2:$H$2999,$A23)&amp;"-"&amp;COUNTIFS('Offense Log'!$I$2:$I$2999,"Hook",'Offense Log'!$I$2:$I$2999,"&lt;&gt;", 'Offense Log'!$A$2:$A$2999, $C$1,'Offense Log'!$H$2:$H$2999,$A23)))</f>
        <v>0-0</v>
      </c>
      <c r="H23" s="52" t="str">
        <f>IF(Table6[[#This Row],[FG]]="N/A","N/A",(COUNTIFS('Offense Log'!$I$2:$I$2999,"Jumper",'Offense Log'!$N$2:$N$2999,"Yes", 'Offense Log'!$A$2:$A$2999, $C$1,'Offense Log'!$H$2:$H$2999,$A23)&amp;"-"&amp;COUNTIFS('Offense Log'!$I$2:$I$2999,"Jumper",'Offense Log'!$I$2:$I$2999,"&lt;&gt;", 'Offense Log'!$A$2:$A$2999, $C$1,'Offense Log'!$H$2:$H$2999,$A23)))</f>
        <v>0-0</v>
      </c>
      <c r="I23" s="52" t="str">
        <f>IF(Table6[[#This Row],[FG]]="N/A","N/A",(COUNTIFS('Offense Log'!$I$2:$I$2999,"Three",'Offense Log'!$N$2:$N$2999,"Yes", 'Offense Log'!$A$2:$A$2999, $C$1,'Offense Log'!$H$2:$H$2999,$A23)&amp;"-"&amp;COUNTIFS('Offense Log'!$I$2:$I$2999,"Three",'Offense Log'!$I$2:$I$2999,"&lt;&gt;", 'Offense Log'!$A$2:$A$2999, $C$1,'Offense Log'!$H$2:$H$2999,$A23)))</f>
        <v>0-0</v>
      </c>
      <c r="J23" s="52" t="str">
        <f>IFERROR(COUNTIFS('Offense Log'!$H$2:$H$2999,$A23,'Offense Log'!$I$2:$I$2999,"Turnover",'Offense Log'!$J$2:$J$2999,"HC", 'Offense Log'!$A$2:$A$2999, $C$1)/(COUNTIFS('Offense Log'!$B$2:$B$2999,$A23,'Offense Log'!$J$2:$J$2999,"HC", 'Offense Log'!$A$2:$A$2999, $C$1)+(COUNTIFS('Offense Log'!$C$2:$C$2999,$A23,'Offense Log'!$J$2:$J$2999,"HC", 'Offense Log'!$A$2:$A$2999, $C$1)+(COUNTIFS('Offense Log'!$D$2:$D$2999,$A23,'Offense Log'!$J$2:$J$2999,"HC", 'Offense Log'!$A$2:$A$2999, $C$1)+(COUNTIFS('Offense Log'!$E$2:$E$2999,$A23,'Offense Log'!$J$2:$J$2999,"HC", 'Offense Log'!$A$2:$A$2999, $C$1)+(COUNTIFS('Offense Log'!$F$2:$F$2999,$A23,'Offense Log'!$J$2:$J$2999,"HC", 'Offense Log'!$A$2:$A$2999, $C$1))))))*0.2/C23,"N/A")</f>
        <v>N/A</v>
      </c>
      <c r="K23" s="58" t="str">
        <f>IFERROR((SUMIFS('Defense Log'!$M$2:$M$3001,'Defense Log'!$B$2:$B$3001,$A23,'Defense Log'!$A$2:$A$3001,$C$1)+SUMIFS('Defense Log'!$M$2:$M$3001,'Defense Log'!$C$2:$C$3001,$A23,'Defense Log'!$A$2:$A$3001,$C$1)+SUMIFS('Defense Log'!$M$2:$M$3001,'Defense Log'!$D$2:$D$3001,$A23,'Defense Log'!$A$2:$A$3001,$C$1)+SUMIFS('Defense Log'!$M$2:$M$3001,'Defense Log'!$E$2:$E$3001,$A23,'Defense Log'!$A$2:$A$3001,$C$1)+SUMIFS('Defense Log'!$M$2:$M$3001,'Defense Log'!$F$2:$F$3001,$A23,'Defense Log'!$A$2:$A$3001,$C$1))
/(COUNTIFS('Defense Log'!$F$2:$F$3001,$A23,'Defense Log'!$A$2:$A$3001,$C$1)+(COUNTIFS('Defense Log'!$E$2:$E$3001,$A23,'Defense Log'!$A$2:$A$3001,$C$1)+(COUNTIFS('Defense Log'!$D$2:$D$3001,$A23,'Defense Log'!$A$2:$A$3001,$C$1)+(COUNTIFS('Defense Log'!$C$2:$C$3001,$A23,'Defense Log'!$A$2:$A$3001,$C$1)+(COUNTIFS('Defense Log'!$B$2:$B$3001,$A23,'Defense Log'!$A$2:$A$3001,$C$1)))))),"N/A")</f>
        <v>N/A</v>
      </c>
      <c r="L23" s="52" t="str">
        <f>IFERROR(COUNTIFS('Defense Log'!$H$2:$H$3001,$A23,'Defense Log'!$A$2:$A$3001,$C$1)/(COUNTIFS('Defense Log'!$B$2:$B$3001,$A23,'Defense Log'!$A$2:$A$3001,$C$1)+(COUNTIFS('Defense Log'!$C$2:$C$3001,$A23,'Defense Log'!$A$2:$A$3001,$C$1)+(COUNTIFS('Defense Log'!$D$2:$D$3001,$A23,'Defense Log'!$A$2:$A$3001,$C$1)+(COUNTIFS('Defense Log'!$E$2:$E$3001,$A23,'Defense Log'!$A$2:$A$3001,$C$1)+(COUNTIFS('Defense Log'!$F$2:$F$3001,$A23,'Defense Log'!$A$2:$A$3001,$C$1)))))),"N/A")</f>
        <v>N/A</v>
      </c>
      <c r="M23" s="52" t="str">
        <f>IFERROR(COUNTIFS('Defense Log'!$H$2:$H$3001,$A23,'Defense Log'!$A$2:$A$3001,$C$1,'Defense Log'!$N$2:$N$3001,"Yes",'Defense Log'!$I$2:$I$3001,"&lt;&gt;Foul",'Defense Log'!$I$2:$I$3001,"&lt;&gt;Turnover",'Defense Log'!$L$2:$L$3001,$P$13)&amp;"-"&amp;COUNTIFS('Defense Log'!$H$2:$H$3001,$A23,'Defense Log'!$A$2:$A$3001,$C$1,'Defense Log'!$I$2:$I$3001,"&lt;&gt;Foul",'Defense Log'!$I$2:$I$3001,"&lt;&gt;Turnover",'Defense Log'!$L$2:$L$3001,$P$13),"N/A")</f>
        <v>0-0</v>
      </c>
      <c r="N23" s="97" t="str">
        <f>IF(L23="N/A","N/A",(COUNTIFS('Defense Log'!$H$2:$H$3001,$A23,'Defense Log'!$A$2:$A$3001,$C$1,'Defense Log'!$I$2:$I$3001,"Turnover",'Defense Log'!$L$2:$L$3001,$P$13)))</f>
        <v>N/A</v>
      </c>
      <c r="O23" s="101" t="str">
        <f>IF(L23="N/A","N/A",INDEX('Eric Game Log'!$B$2:$X$35,MATCH('Export Advanced'!$C$1,'Roman Game Log'!$B$2:$B$35,0),23))</f>
        <v>N/A</v>
      </c>
      <c r="P23" s="90" t="str">
        <f>IF(L23="N/A","N/A",SUMIFS('Defense Log'!$M$2:$M$3001,'Defense Log'!$H$2:$H$3001,'Export Advanced'!$A23,'Defense Log'!$A$2:$A$3001,'Export Advanced'!$C$1,'Defense Log'!$L$2:$L$3001,$P$13))</f>
        <v>N/A</v>
      </c>
      <c r="R23" s="142" t="str">
        <f>IF($C$1="&lt;&gt;",IFERROR((COUNTIFS('Defense Log'!$H$2:$H$3001,$A23,'Defense Log'!$A$2:$A$3001,$C$1,'Defense Log'!$L$2:$L$3001,$P$13)),"N/A"),"")</f>
        <v/>
      </c>
      <c r="S23" s="141" t="str">
        <f>IF($C$1="&lt;&gt;",IFERROR(COUNTIFS('Defense Log'!$H$2:$H$3001,$A23,'Defense Log'!$A$2:$A$3001,$C$1,'Defense Log'!$N$2:$N$3001,"Yes",'Defense Log'!$I$2:$I$3001,"&lt;&gt;Foul",'Defense Log'!$I$2:$I$3001,"&lt;&gt;Turnover",'Defense Log'!$L$2:$L$3001,$P$13)/COUNTIFS('Defense Log'!$H$2:$H$3001,$A23,'Defense Log'!$A$2:$A$3001,$C$1,'Defense Log'!$I$2:$I$3001,"&lt;&gt;Foul",'Defense Log'!$I$2:$I$3001,"&lt;&gt;Turnover",'Defense Log'!$L$2:$L$3001,$P$13),"N/A"),"")</f>
        <v/>
      </c>
      <c r="T23" s="58" t="str">
        <f>IF($C$1="&lt;&gt;",IFERROR(Table6[[#This Row],[Points Allowed]]/(COUNTIFS('Defense Log'!$H$2:$H$3001,$A23,'Defense Log'!$A$2:$A$3001,$C$1,'Defense Log'!$L$2:$L$3001,$P$13)),"N/A"),"")</f>
        <v/>
      </c>
      <c r="W23"/>
      <c r="Y23" s="46"/>
    </row>
    <row r="24" spans="1:25" x14ac:dyDescent="0.3">
      <c r="A24" s="45" t="s">
        <v>130</v>
      </c>
      <c r="B24" s="58">
        <f>IFERROR((SUMIFS('Offense Log'!$M$2:$M$2999,'Offense Log'!$B$2:$B$2999,$A24,'Offense Log'!$J$2:$J$2999,"HC", 'Offense Log'!$A$2:$A$2999, $C$1)+SUMIFS('Offense Log'!$M$2:$M$2999,'Offense Log'!$C$2:$C$2999,$A24,'Offense Log'!$J$2:$J$2999,"HC", 'Offense Log'!$A$2:$A$2999, $C$1)+SUMIFS('Offense Log'!$M$2:$M$2999,'Offense Log'!$D$2:$D$2999,$A24,'Offense Log'!$J$2:$J$2999,"HC", 'Offense Log'!$A$2:$A$2999, $C$1)+SUMIFS('Offense Log'!$M$2:$M$2999,'Offense Log'!$E$2:$E$2999,$A24,'Offense Log'!$J$2:$J$2999,"HC", 'Offense Log'!$A$2:$A$2999, $C$1)+SUMIFS('Offense Log'!$M$2:$M$2999,'Offense Log'!$F$2:$F$2999,$A24,'Offense Log'!$J$2:$J$2999,"HC", 'Offense Log'!$A$2:$A$2999, $C$1))
/(COUNTIFS('Offense Log'!$F$2:$F$2999,$A24,'Offense Log'!$J$2:$J$2999,"HC", 'Offense Log'!$A$2:$A$2999, $C$1)+(COUNTIFS('Offense Log'!$E$2:$E$2999,$A24,'Offense Log'!$J$2:$J$2999,"HC", 'Offense Log'!$A$2:$A$2999, $C$1)+(COUNTIFS('Offense Log'!$D$2:$D$2999,$A24,'Offense Log'!$J$2:$J$2999,"HC",'Offense Log'!$A$2:$A$2999, $C$1)+(COUNTIFS('Offense Log'!$C$2:$C$2999,$A24,'Offense Log'!$J$2:$J$2999,"HC", 'Offense Log'!$A$2:$A$2999, $C$1)+(COUNTIFS('Offense Log'!$B$2:$B$2999,$A24,'Offense Log'!$J$2:$J$2999,"HC", 'Offense Log'!$A$2:$A$2999, $C$1)))))),"N/A")</f>
        <v>0.53846153846153844</v>
      </c>
      <c r="C24" s="52">
        <f>IFERROR(COUNTIFS('Offense Log'!$H$2:$H$2999,$A24,'Offense Log'!$J$2:$J$2999,"HC", 'Offense Log'!$A$2:$A$2999, $C$1)/(COUNTIFS('Offense Log'!$B$2:$B$2999,$A24,'Offense Log'!$J$2:$J$2999,"HC", 'Offense Log'!$A$2:$A$2999, $C$1)+(COUNTIFS('Offense Log'!$C$2:$C$2999,$A24,'Offense Log'!$J$2:$J$2999,"HC", 'Offense Log'!$A$2:$A$2999, $C$1)+(COUNTIFS('Offense Log'!$D$2:$D$2999,$A24,'Offense Log'!$J$2:$J$2999,"HC", 'Offense Log'!$A$2:$A$2999, $C$1)+(COUNTIFS('Offense Log'!$E$2:$E$2999,$A24,'Offense Log'!$J$2:$J$2999,"HC", 'Offense Log'!$A$2:$A$2999, $C$1)+(COUNTIFS('Offense Log'!$F$2:$F$2999,$A24,'Offense Log'!$J$2:$J$2999,"HC", 'Offense Log'!$A$2:$A$2999, $C$1)))))),"N/A")</f>
        <v>7.6923076923076927E-2</v>
      </c>
      <c r="D24" s="52" t="str">
        <f>IFERROR(COUNTIFS('Offense Log'!$I$2:$I$2999,"&lt;&gt;Turnover",'Offense Log'!$I$2:$I$2999,"&lt;&gt;Foul",'Offense Log'!$N$2:$N$2999,"Yes", 'Offense Log'!$A$2:$A$2999, $C$1,'Offense Log'!$H$2:$H$2999,$A24)&amp;"-"&amp;COUNTIFS('Offense Log'!$I$2:$I$2999,"&lt;&gt;Turnover",'Offense Log'!$I$2:$I$2999,"&lt;&gt;Foul",'Offense Log'!$I$2:$I$2999,"&lt;&gt;", 'Offense Log'!$A$2:$A$2999, $C$1,'Offense Log'!$H$2:$H$2999,$A24),"N/A")</f>
        <v>0-0</v>
      </c>
      <c r="E24" s="52" t="str">
        <f>IF(Table6[[#This Row],[FG]]="N/A","N/A",(COUNTIFS('Offense Log'!$I$2:$I$2999,"Layup",'Offense Log'!$N$2:$N$2999,"Yes", 'Offense Log'!$A$2:$A$2999, $C$1,'Offense Log'!$H$2:$H$2999,$A24)&amp;"-"&amp;COUNTIFS('Offense Log'!$I$2:$I$2999,"Layup",'Offense Log'!$I$2:$I$2999,"&lt;&gt;", 'Offense Log'!$A$2:$A$2999, $C$1,'Offense Log'!$H$2:$H$2999,$A24)))</f>
        <v>0-0</v>
      </c>
      <c r="F24" s="52" t="str">
        <f>IF(Table6[[#This Row],[FG]]="N/A","N/A",(COUNTIFS('Offense Log'!$I$2:$I$2999,"Floater",'Offense Log'!$N$2:$N$2999,"Yes", 'Offense Log'!$A$2:$A$2999, $C$1,'Offense Log'!$H$2:$H$2999,$A24)&amp;"-"&amp;COUNTIFS('Offense Log'!$I$2:$I$2999,"Floater",'Offense Log'!$I$2:$I$2999,"&lt;&gt;", 'Offense Log'!$A$2:$A$2999, $C$1,'Offense Log'!$H$2:$H$2999,$A24)))</f>
        <v>0-0</v>
      </c>
      <c r="G24" s="52" t="str">
        <f>IF(Table6[[#This Row],[FG]]="N/A","N/A",(COUNTIFS('Offense Log'!$I$2:$I$2999,"Hook",'Offense Log'!$N$2:$N$2999,"Yes", 'Offense Log'!$A$2:$A$2999, $C$1,'Offense Log'!$H$2:$H$2999,$A24)&amp;"-"&amp;COUNTIFS('Offense Log'!$I$2:$I$2999,"Hook",'Offense Log'!$I$2:$I$2999,"&lt;&gt;", 'Offense Log'!$A$2:$A$2999, $C$1,'Offense Log'!$H$2:$H$2999,$A24)))</f>
        <v>0-0</v>
      </c>
      <c r="H24" s="52" t="str">
        <f>IF(Table6[[#This Row],[FG]]="N/A","N/A",(COUNTIFS('Offense Log'!$I$2:$I$2999,"Jumper",'Offense Log'!$N$2:$N$2999,"Yes", 'Offense Log'!$A$2:$A$2999, $C$1,'Offense Log'!$H$2:$H$2999,$A24)&amp;"-"&amp;COUNTIFS('Offense Log'!$I$2:$I$2999,"Jumper",'Offense Log'!$I$2:$I$2999,"&lt;&gt;", 'Offense Log'!$A$2:$A$2999, $C$1,'Offense Log'!$H$2:$H$2999,$A24)))</f>
        <v>0-0</v>
      </c>
      <c r="I24" s="52" t="str">
        <f>IF(Table6[[#This Row],[FG]]="N/A","N/A",(COUNTIFS('Offense Log'!$I$2:$I$2999,"Three",'Offense Log'!$N$2:$N$2999,"Yes", 'Offense Log'!$A$2:$A$2999, $C$1,'Offense Log'!$H$2:$H$2999,$A24)&amp;"-"&amp;COUNTIFS('Offense Log'!$I$2:$I$2999,"Three",'Offense Log'!$I$2:$I$2999,"&lt;&gt;", 'Offense Log'!$A$2:$A$2999, $C$1,'Offense Log'!$H$2:$H$2999,$A24)))</f>
        <v>0-0</v>
      </c>
      <c r="J24" s="52">
        <f>IFERROR(COUNTIFS('Offense Log'!$H$2:$H$2999,$A24,'Offense Log'!$I$2:$I$2999,"Turnover",'Offense Log'!$J$2:$J$2999,"HC", 'Offense Log'!$A$2:$A$2999, $C$1)/(COUNTIFS('Offense Log'!$B$2:$B$2999,$A24,'Offense Log'!$J$2:$J$2999,"HC", 'Offense Log'!$A$2:$A$2999, $C$1)+(COUNTIFS('Offense Log'!$C$2:$C$2999,$A24,'Offense Log'!$J$2:$J$2999,"HC", 'Offense Log'!$A$2:$A$2999, $C$1)+(COUNTIFS('Offense Log'!$D$2:$D$2999,$A24,'Offense Log'!$J$2:$J$2999,"HC", 'Offense Log'!$A$2:$A$2999, $C$1)+(COUNTIFS('Offense Log'!$E$2:$E$2999,$A24,'Offense Log'!$J$2:$J$2999,"HC", 'Offense Log'!$A$2:$A$2999, $C$1)+(COUNTIFS('Offense Log'!$F$2:$F$2999,$A24,'Offense Log'!$J$2:$J$2999,"HC", 'Offense Log'!$A$2:$A$2999, $C$1))))))*0.2/C24,"N/A")</f>
        <v>0.2</v>
      </c>
      <c r="K24" s="58">
        <f>IFERROR((SUMIFS('Defense Log'!$M$2:$M$3001,'Defense Log'!$B$2:$B$3001,$A24,'Defense Log'!$A$2:$A$3001,$C$1)+SUMIFS('Defense Log'!$M$2:$M$3001,'Defense Log'!$C$2:$C$3001,$A24,'Defense Log'!$A$2:$A$3001,$C$1)+SUMIFS('Defense Log'!$M$2:$M$3001,'Defense Log'!$D$2:$D$3001,$A24,'Defense Log'!$A$2:$A$3001,$C$1)+SUMIFS('Defense Log'!$M$2:$M$3001,'Defense Log'!$E$2:$E$3001,$A24,'Defense Log'!$A$2:$A$3001,$C$1)+SUMIFS('Defense Log'!$M$2:$M$3001,'Defense Log'!$F$2:$F$3001,$A24,'Defense Log'!$A$2:$A$3001,$C$1))
/(COUNTIFS('Defense Log'!$F$2:$F$3001,$A24,'Defense Log'!$A$2:$A$3001,$C$1)+(COUNTIFS('Defense Log'!$E$2:$E$3001,$A24,'Defense Log'!$A$2:$A$3001,$C$1)+(COUNTIFS('Defense Log'!$D$2:$D$3001,$A24,'Defense Log'!$A$2:$A$3001,$C$1)+(COUNTIFS('Defense Log'!$C$2:$C$3001,$A24,'Defense Log'!$A$2:$A$3001,$C$1)+(COUNTIFS('Defense Log'!$B$2:$B$3001,$A24,'Defense Log'!$A$2:$A$3001,$C$1)))))),"N/A")</f>
        <v>0.8125</v>
      </c>
      <c r="L24" s="52">
        <f>IFERROR(COUNTIFS('Defense Log'!$H$2:$H$3001,$A24,'Defense Log'!$A$2:$A$3001,$C$1)/(COUNTIFS('Defense Log'!$B$2:$B$3001,$A24,'Defense Log'!$A$2:$A$3001,$C$1)+(COUNTIFS('Defense Log'!$C$2:$C$3001,$A24,'Defense Log'!$A$2:$A$3001,$C$1)+(COUNTIFS('Defense Log'!$D$2:$D$3001,$A24,'Defense Log'!$A$2:$A$3001,$C$1)+(COUNTIFS('Defense Log'!$E$2:$E$3001,$A24,'Defense Log'!$A$2:$A$3001,$C$1)+(COUNTIFS('Defense Log'!$F$2:$F$3001,$A24,'Defense Log'!$A$2:$A$3001,$C$1)))))),"N/A")</f>
        <v>0.375</v>
      </c>
      <c r="M24" s="52" t="str">
        <f>IFERROR(COUNTIFS('Defense Log'!$H$2:$H$3001,$A24,'Defense Log'!$A$2:$A$3001,$C$1,'Defense Log'!$N$2:$N$3001,"Yes",'Defense Log'!$I$2:$I$3001,"&lt;&gt;Foul",'Defense Log'!$I$2:$I$3001,"&lt;&gt;Turnover",'Defense Log'!$L$2:$L$3001,$P$13)&amp;"-"&amp;COUNTIFS('Defense Log'!$H$2:$H$3001,$A24,'Defense Log'!$A$2:$A$3001,$C$1,'Defense Log'!$I$2:$I$3001,"&lt;&gt;Foul",'Defense Log'!$I$2:$I$3001,"&lt;&gt;Turnover",'Defense Log'!$L$2:$L$3001,$P$13),"N/A")</f>
        <v>3-5</v>
      </c>
      <c r="N24" s="97">
        <f>IF(L24="N/A","N/A",(COUNTIFS('Defense Log'!$H$2:$H$3001,$A24,'Defense Log'!$A$2:$A$3001,$C$1,'Defense Log'!$I$2:$I$3001,"Turnover",'Defense Log'!$L$2:$L$3001,$P$13)))</f>
        <v>1</v>
      </c>
      <c r="O24" s="101">
        <f>IF(L22="N/A","N/A",INDEX('Conor Game Log'!$B$2:$X$35,MATCH('Export Advanced'!$C$1,'Roman Game Log'!$B$2:$B$35,0),23))</f>
        <v>1</v>
      </c>
      <c r="P24" s="90">
        <f>IF(L24="N/A","N/A",SUMIFS('Defense Log'!$M$2:$M$3001,'Defense Log'!$H$2:$H$3001,'Export Advanced'!$A24,'Defense Log'!$A$2:$A$3001,'Export Advanced'!$C$1,'Defense Log'!$L$2:$L$3001,$P$13))</f>
        <v>7</v>
      </c>
      <c r="R24" s="142" t="str">
        <f>IF($C$1="&lt;&gt;",IFERROR((COUNTIFS('Defense Log'!$H$2:$H$3001,$A24,'Defense Log'!$A$2:$A$3001,$C$1,'Defense Log'!$L$2:$L$3001,$P$13)),"N/A"),"")</f>
        <v/>
      </c>
      <c r="S24" s="141" t="str">
        <f>IF($C$1="&lt;&gt;",IFERROR(COUNTIFS('Defense Log'!$H$2:$H$3001,$A24,'Defense Log'!$A$2:$A$3001,$C$1,'Defense Log'!$N$2:$N$3001,"Yes",'Defense Log'!$I$2:$I$3001,"&lt;&gt;Foul",'Defense Log'!$I$2:$I$3001,"&lt;&gt;Turnover",'Defense Log'!$L$2:$L$3001,$P$13)/COUNTIFS('Defense Log'!$H$2:$H$3001,$A24,'Defense Log'!$A$2:$A$3001,$C$1,'Defense Log'!$I$2:$I$3001,"&lt;&gt;Foul",'Defense Log'!$I$2:$I$3001,"&lt;&gt;Turnover",'Defense Log'!$L$2:$L$3001,$P$13),"N/A"),"")</f>
        <v/>
      </c>
      <c r="T24" s="58" t="str">
        <f>IF($C$1="&lt;&gt;",IFERROR(Table6[[#This Row],[Points Allowed]]/(COUNTIFS('Defense Log'!$H$2:$H$3001,$A24,'Defense Log'!$A$2:$A$3001,$C$1,'Defense Log'!$L$2:$L$3001,$P$13)),"N/A"),"")</f>
        <v/>
      </c>
      <c r="W24" s="1"/>
      <c r="Y24" s="46"/>
    </row>
    <row r="25" spans="1:25" x14ac:dyDescent="0.3">
      <c r="A25" s="45" t="s">
        <v>14</v>
      </c>
      <c r="B25" s="58" t="str">
        <f>IFERROR((SUMIFS('Offense Log'!$M$2:$M$2999,'Offense Log'!$B$2:$B$2999,$A25,'Offense Log'!$J$2:$J$2999,"HC", 'Offense Log'!$A$2:$A$2999, $C$1)+SUMIFS('Offense Log'!$M$2:$M$2999,'Offense Log'!$C$2:$C$2999,$A25,'Offense Log'!$J$2:$J$2999,"HC", 'Offense Log'!$A$2:$A$2999, $C$1)+SUMIFS('Offense Log'!$M$2:$M$2999,'Offense Log'!$D$2:$D$2999,$A25,'Offense Log'!$J$2:$J$2999,"HC", 'Offense Log'!$A$2:$A$2999, $C$1)+SUMIFS('Offense Log'!$M$2:$M$2999,'Offense Log'!$E$2:$E$2999,$A25,'Offense Log'!$J$2:$J$2999,"HC", 'Offense Log'!$A$2:$A$2999, $C$1)+SUMIFS('Offense Log'!$M$2:$M$2999,'Offense Log'!$F$2:$F$2999,$A25,'Offense Log'!$J$2:$J$2999,"HC", 'Offense Log'!$A$2:$A$2999, $C$1))
/(COUNTIFS('Offense Log'!$F$2:$F$2999,$A25,'Offense Log'!$J$2:$J$2999,"HC", 'Offense Log'!$A$2:$A$2999, $C$1)+(COUNTIFS('Offense Log'!$E$2:$E$2999,$A25,'Offense Log'!$J$2:$J$2999,"HC", 'Offense Log'!$A$2:$A$2999, $C$1)+(COUNTIFS('Offense Log'!$D$2:$D$2999,$A25,'Offense Log'!$J$2:$J$2999,"HC",'Offense Log'!$A$2:$A$2999, $C$1)+(COUNTIFS('Offense Log'!$C$2:$C$2999,$A25,'Offense Log'!$J$2:$J$2999,"HC", 'Offense Log'!$A$2:$A$2999, $C$1)+(COUNTIFS('Offense Log'!$B$2:$B$2999,$A25,'Offense Log'!$J$2:$J$2999,"HC", 'Offense Log'!$A$2:$A$2999, $C$1)))))),"N/A")</f>
        <v>N/A</v>
      </c>
      <c r="C25" s="52" t="str">
        <f>IFERROR(COUNTIFS('Offense Log'!$H$2:$H$2999,$A25,'Offense Log'!$J$2:$J$2999,"HC", 'Offense Log'!$A$2:$A$2999, $C$1)/(COUNTIFS('Offense Log'!$B$2:$B$2999,$A25,'Offense Log'!$J$2:$J$2999,"HC", 'Offense Log'!$A$2:$A$2999, $C$1)+(COUNTIFS('Offense Log'!$C$2:$C$2999,$A25,'Offense Log'!$J$2:$J$2999,"HC", 'Offense Log'!$A$2:$A$2999, $C$1)+(COUNTIFS('Offense Log'!$D$2:$D$2999,$A25,'Offense Log'!$J$2:$J$2999,"HC", 'Offense Log'!$A$2:$A$2999, $C$1)+(COUNTIFS('Offense Log'!$E$2:$E$2999,$A25,'Offense Log'!$J$2:$J$2999,"HC", 'Offense Log'!$A$2:$A$2999, $C$1)+(COUNTIFS('Offense Log'!$F$2:$F$2999,$A25,'Offense Log'!$J$2:$J$2999,"HC", 'Offense Log'!$A$2:$A$2999, $C$1)))))),"N/A")</f>
        <v>N/A</v>
      </c>
      <c r="D25" s="52" t="str">
        <f>IFERROR(COUNTIFS('Offense Log'!$I$2:$I$2999,"&lt;&gt;Turnover",'Offense Log'!$I$2:$I$2999,"&lt;&gt;Foul",'Offense Log'!$N$2:$N$2999,"Yes", 'Offense Log'!$A$2:$A$2999, $C$1,'Offense Log'!$H$2:$H$2999,$A25)&amp;"-"&amp;COUNTIFS('Offense Log'!$I$2:$I$2999,"&lt;&gt;Turnover",'Offense Log'!$I$2:$I$2999,"&lt;&gt;Foul",'Offense Log'!$I$2:$I$2999,"&lt;&gt;", 'Offense Log'!$A$2:$A$2999, $C$1,'Offense Log'!$H$2:$H$2999,$A25),"N/A")</f>
        <v>0-0</v>
      </c>
      <c r="E25" s="52" t="str">
        <f>IF(Table6[[#This Row],[FG]]="N/A","N/A",(COUNTIFS('Offense Log'!$I$2:$I$2999,"Layup",'Offense Log'!$N$2:$N$2999,"Yes", 'Offense Log'!$A$2:$A$2999, $C$1,'Offense Log'!$H$2:$H$2999,$A25)&amp;"-"&amp;COUNTIFS('Offense Log'!$I$2:$I$2999,"Layup",'Offense Log'!$I$2:$I$2999,"&lt;&gt;", 'Offense Log'!$A$2:$A$2999, $C$1,'Offense Log'!$H$2:$H$2999,$A25)))</f>
        <v>0-0</v>
      </c>
      <c r="F25" s="52" t="str">
        <f>IF(Table6[[#This Row],[FG]]="N/A","N/A",(COUNTIFS('Offense Log'!$I$2:$I$2999,"Floater",'Offense Log'!$N$2:$N$2999,"Yes", 'Offense Log'!$A$2:$A$2999, $C$1,'Offense Log'!$H$2:$H$2999,$A25)&amp;"-"&amp;COUNTIFS('Offense Log'!$I$2:$I$2999,"Floater",'Offense Log'!$I$2:$I$2999,"&lt;&gt;", 'Offense Log'!$A$2:$A$2999, $C$1,'Offense Log'!$H$2:$H$2999,$A25)))</f>
        <v>0-0</v>
      </c>
      <c r="G25" s="52" t="str">
        <f>IF(Table6[[#This Row],[FG]]="N/A","N/A",(COUNTIFS('Offense Log'!$I$2:$I$2999,"Hook",'Offense Log'!$N$2:$N$2999,"Yes", 'Offense Log'!$A$2:$A$2999, $C$1,'Offense Log'!$H$2:$H$2999,$A25)&amp;"-"&amp;COUNTIFS('Offense Log'!$I$2:$I$2999,"Hook",'Offense Log'!$I$2:$I$2999,"&lt;&gt;", 'Offense Log'!$A$2:$A$2999, $C$1,'Offense Log'!$H$2:$H$2999,$A25)))</f>
        <v>0-0</v>
      </c>
      <c r="H25" s="52" t="str">
        <f>IF(Table6[[#This Row],[FG]]="N/A","N/A",(COUNTIFS('Offense Log'!$I$2:$I$2999,"Jumper",'Offense Log'!$N$2:$N$2999,"Yes", 'Offense Log'!$A$2:$A$2999, $C$1,'Offense Log'!$H$2:$H$2999,$A25)&amp;"-"&amp;COUNTIFS('Offense Log'!$I$2:$I$2999,"Jumper",'Offense Log'!$I$2:$I$2999,"&lt;&gt;", 'Offense Log'!$A$2:$A$2999, $C$1,'Offense Log'!$H$2:$H$2999,$A25)))</f>
        <v>0-0</v>
      </c>
      <c r="I25" s="52" t="str">
        <f>IF(Table6[[#This Row],[FG]]="N/A","N/A",(COUNTIFS('Offense Log'!$I$2:$I$2999,"Three",'Offense Log'!$N$2:$N$2999,"Yes", 'Offense Log'!$A$2:$A$2999, $C$1,'Offense Log'!$H$2:$H$2999,$A25)&amp;"-"&amp;COUNTIFS('Offense Log'!$I$2:$I$2999,"Three",'Offense Log'!$I$2:$I$2999,"&lt;&gt;", 'Offense Log'!$A$2:$A$2999, $C$1,'Offense Log'!$H$2:$H$2999,$A25)))</f>
        <v>0-0</v>
      </c>
      <c r="J25" s="52" t="str">
        <f>IFERROR(COUNTIFS('Offense Log'!$H$2:$H$2999,$A25,'Offense Log'!$I$2:$I$2999,"Turnover",'Offense Log'!$J$2:$J$2999,"HC", 'Offense Log'!$A$2:$A$2999, $C$1)/(COUNTIFS('Offense Log'!$B$2:$B$2999,$A25,'Offense Log'!$J$2:$J$2999,"HC", 'Offense Log'!$A$2:$A$2999, $C$1)+(COUNTIFS('Offense Log'!$C$2:$C$2999,$A25,'Offense Log'!$J$2:$J$2999,"HC", 'Offense Log'!$A$2:$A$2999, $C$1)+(COUNTIFS('Offense Log'!$D$2:$D$2999,$A25,'Offense Log'!$J$2:$J$2999,"HC", 'Offense Log'!$A$2:$A$2999, $C$1)+(COUNTIFS('Offense Log'!$E$2:$E$2999,$A25,'Offense Log'!$J$2:$J$2999,"HC", 'Offense Log'!$A$2:$A$2999, $C$1)+(COUNTIFS('Offense Log'!$F$2:$F$2999,$A25,'Offense Log'!$J$2:$J$2999,"HC", 'Offense Log'!$A$2:$A$2999, $C$1))))))*0.2/C25,"N/A")</f>
        <v>N/A</v>
      </c>
      <c r="K25" s="58" t="str">
        <f>IFERROR((SUMIFS('Defense Log'!$M$2:$M$3001,'Defense Log'!$B$2:$B$3001,$A25,'Defense Log'!$A$2:$A$3001,$C$1)+SUMIFS('Defense Log'!$M$2:$M$3001,'Defense Log'!$C$2:$C$3001,$A25,'Defense Log'!$A$2:$A$3001,$C$1)+SUMIFS('Defense Log'!$M$2:$M$3001,'Defense Log'!$D$2:$D$3001,$A25,'Defense Log'!$A$2:$A$3001,$C$1)+SUMIFS('Defense Log'!$M$2:$M$3001,'Defense Log'!$E$2:$E$3001,$A25,'Defense Log'!$A$2:$A$3001,$C$1)+SUMIFS('Defense Log'!$M$2:$M$3001,'Defense Log'!$F$2:$F$3001,$A25,'Defense Log'!$A$2:$A$3001,$C$1))
/(COUNTIFS('Defense Log'!$F$2:$F$3001,$A25,'Defense Log'!$A$2:$A$3001,$C$1)+(COUNTIFS('Defense Log'!$E$2:$E$3001,$A25,'Defense Log'!$A$2:$A$3001,$C$1)+(COUNTIFS('Defense Log'!$D$2:$D$3001,$A25,'Defense Log'!$A$2:$A$3001,$C$1)+(COUNTIFS('Defense Log'!$C$2:$C$3001,$A25,'Defense Log'!$A$2:$A$3001,$C$1)+(COUNTIFS('Defense Log'!$B$2:$B$3001,$A25,'Defense Log'!$A$2:$A$3001,$C$1)))))),"N/A")</f>
        <v>N/A</v>
      </c>
      <c r="L25" s="52" t="str">
        <f>IFERROR(COUNTIFS('Defense Log'!$H$2:$H$3001,$A25,'Defense Log'!$A$2:$A$3001,$C$1)/(COUNTIFS('Defense Log'!$B$2:$B$3001,$A25,'Defense Log'!$A$2:$A$3001,$C$1)+(COUNTIFS('Defense Log'!$C$2:$C$3001,$A25,'Defense Log'!$A$2:$A$3001,$C$1)+(COUNTIFS('Defense Log'!$D$2:$D$3001,$A25,'Defense Log'!$A$2:$A$3001,$C$1)+(COUNTIFS('Defense Log'!$E$2:$E$3001,$A25,'Defense Log'!$A$2:$A$3001,$C$1)+(COUNTIFS('Defense Log'!$F$2:$F$3001,$A25,'Defense Log'!$A$2:$A$3001,$C$1)))))),"N/A")</f>
        <v>N/A</v>
      </c>
      <c r="M25" s="52" t="str">
        <f>IFERROR(COUNTIFS('Defense Log'!$H$2:$H$3001,$A25,'Defense Log'!$A$2:$A$3001,$C$1,'Defense Log'!$N$2:$N$3001,"Yes",'Defense Log'!$I$2:$I$3001,"&lt;&gt;Foul",'Defense Log'!$I$2:$I$3001,"&lt;&gt;Turnover",'Defense Log'!$L$2:$L$3001,$P$13)&amp;"-"&amp;COUNTIFS('Defense Log'!$H$2:$H$3001,$A25,'Defense Log'!$A$2:$A$3001,$C$1,'Defense Log'!$I$2:$I$3001,"&lt;&gt;Foul",'Defense Log'!$I$2:$I$3001,"&lt;&gt;Turnover",'Defense Log'!$L$2:$L$3001,$P$13),"N/A")</f>
        <v>0-0</v>
      </c>
      <c r="N25" s="97" t="str">
        <f>IF(L25="N/A","N/A",(COUNTIFS('Defense Log'!$H$2:$H$3001,$A25,'Defense Log'!$A$2:$A$3001,$C$1,'Defense Log'!$I$2:$I$3001,"Turnover",'Defense Log'!$L$2:$L$3001,$P$13)))</f>
        <v>N/A</v>
      </c>
      <c r="O25" s="101" t="str">
        <f>IF(L25="N/A","N/A",INDEX('Okay Game Log'!$B$2:$X$35,MATCH('Export Advanced'!$C$1,'Roman Game Log'!$B$2:$B$35,0),23))</f>
        <v>N/A</v>
      </c>
      <c r="P25" s="90" t="str">
        <f>IF(L25="N/A","N/A",SUMIFS('Defense Log'!$M$2:$M$3001,'Defense Log'!$H$2:$H$3001,'Export Advanced'!$A25,'Defense Log'!$A$2:$A$3001,'Export Advanced'!$C$1,'Defense Log'!$L$2:$L$3001,$P$13))</f>
        <v>N/A</v>
      </c>
      <c r="R25" s="142" t="str">
        <f>IF($C$1="&lt;&gt;",IFERROR((COUNTIFS('Defense Log'!$H$2:$H$3001,$A25,'Defense Log'!$A$2:$A$3001,$C$1,'Defense Log'!$L$2:$L$3001,$P$13)),"N/A"),"")</f>
        <v/>
      </c>
      <c r="S25" s="141" t="str">
        <f>IF($C$1="&lt;&gt;",IFERROR(COUNTIFS('Defense Log'!$H$2:$H$3001,$A25,'Defense Log'!$A$2:$A$3001,$C$1,'Defense Log'!$N$2:$N$3001,"Yes",'Defense Log'!$I$2:$I$3001,"&lt;&gt;Foul",'Defense Log'!$I$2:$I$3001,"&lt;&gt;Turnover",'Defense Log'!$L$2:$L$3001,$P$13)/COUNTIFS('Defense Log'!$H$2:$H$3001,$A25,'Defense Log'!$A$2:$A$3001,$C$1,'Defense Log'!$I$2:$I$3001,"&lt;&gt;Foul",'Defense Log'!$I$2:$I$3001,"&lt;&gt;Turnover",'Defense Log'!$L$2:$L$3001,$P$13),"N/A"),"")</f>
        <v/>
      </c>
      <c r="T25" s="58" t="str">
        <f>IF($C$1="&lt;&gt;",IFERROR(Table6[[#This Row],[Points Allowed]]/(COUNTIFS('Defense Log'!$H$2:$H$3001,$A25,'Defense Log'!$A$2:$A$3001,$C$1,'Defense Log'!$L$2:$L$3001,$P$13)),"N/A"),"")</f>
        <v/>
      </c>
      <c r="W25" s="6"/>
      <c r="Y25" s="46"/>
    </row>
    <row r="26" spans="1:25" x14ac:dyDescent="0.3">
      <c r="A26" s="45" t="s">
        <v>131</v>
      </c>
      <c r="B26" s="58">
        <f>IFERROR((SUMIFS('Offense Log'!$M$2:$M$2999,'Offense Log'!$B$2:$B$2999,$A26,'Offense Log'!$J$2:$J$2999,"HC", 'Offense Log'!$A$2:$A$2999, $C$1)+SUMIFS('Offense Log'!$M$2:$M$2999,'Offense Log'!$C$2:$C$2999,$A26,'Offense Log'!$J$2:$J$2999,"HC", 'Offense Log'!$A$2:$A$2999, $C$1)+SUMIFS('Offense Log'!$M$2:$M$2999,'Offense Log'!$D$2:$D$2999,$A26,'Offense Log'!$J$2:$J$2999,"HC", 'Offense Log'!$A$2:$A$2999, $C$1)+SUMIFS('Offense Log'!$M$2:$M$2999,'Offense Log'!$E$2:$E$2999,$A26,'Offense Log'!$J$2:$J$2999,"HC", 'Offense Log'!$A$2:$A$2999, $C$1)+SUMIFS('Offense Log'!$M$2:$M$2999,'Offense Log'!$F$2:$F$2999,$A26,'Offense Log'!$J$2:$J$2999,"HC", 'Offense Log'!$A$2:$A$2999, $C$1))
/(COUNTIFS('Offense Log'!$F$2:$F$2999,$A26,'Offense Log'!$J$2:$J$2999,"HC", 'Offense Log'!$A$2:$A$2999, $C$1)+(COUNTIFS('Offense Log'!$E$2:$E$2999,$A26,'Offense Log'!$J$2:$J$2999,"HC", 'Offense Log'!$A$2:$A$2999, $C$1)+(COUNTIFS('Offense Log'!$D$2:$D$2999,$A26,'Offense Log'!$J$2:$J$2999,"HC",'Offense Log'!$A$2:$A$2999, $C$1)+(COUNTIFS('Offense Log'!$C$2:$C$2999,$A26,'Offense Log'!$J$2:$J$2999,"HC", 'Offense Log'!$A$2:$A$2999, $C$1)+(COUNTIFS('Offense Log'!$B$2:$B$2999,$A26,'Offense Log'!$J$2:$J$2999,"HC", 'Offense Log'!$A$2:$A$2999, $C$1)))))),"N/A")</f>
        <v>1.2</v>
      </c>
      <c r="C26" s="52">
        <f>IFERROR(COUNTIFS('Offense Log'!$H$2:$H$2999,$A26,'Offense Log'!$J$2:$J$2999,"HC", 'Offense Log'!$A$2:$A$2999, $C$1)/(COUNTIFS('Offense Log'!$B$2:$B$2999,$A26,'Offense Log'!$J$2:$J$2999,"HC", 'Offense Log'!$A$2:$A$2999, $C$1)+(COUNTIFS('Offense Log'!$C$2:$C$2999,$A26,'Offense Log'!$J$2:$J$2999,"HC", 'Offense Log'!$A$2:$A$2999, $C$1)+(COUNTIFS('Offense Log'!$D$2:$D$2999,$A26,'Offense Log'!$J$2:$J$2999,"HC", 'Offense Log'!$A$2:$A$2999, $C$1)+(COUNTIFS('Offense Log'!$E$2:$E$2999,$A26,'Offense Log'!$J$2:$J$2999,"HC", 'Offense Log'!$A$2:$A$2999, $C$1)+(COUNTIFS('Offense Log'!$F$2:$F$2999,$A26,'Offense Log'!$J$2:$J$2999,"HC", 'Offense Log'!$A$2:$A$2999, $C$1)))))),"N/A")</f>
        <v>0.1</v>
      </c>
      <c r="D26" s="52" t="str">
        <f>IFERROR(COUNTIFS('Offense Log'!$I$2:$I$2999,"&lt;&gt;Turnover",'Offense Log'!$I$2:$I$2999,"&lt;&gt;Foul",'Offense Log'!$N$2:$N$2999,"Yes", 'Offense Log'!$A$2:$A$2999, $C$1,'Offense Log'!$H$2:$H$2999,$A26)&amp;"-"&amp;COUNTIFS('Offense Log'!$I$2:$I$2999,"&lt;&gt;Turnover",'Offense Log'!$I$2:$I$2999,"&lt;&gt;Foul",'Offense Log'!$I$2:$I$2999,"&lt;&gt;", 'Offense Log'!$A$2:$A$2999, $C$1,'Offense Log'!$H$2:$H$2999,$A26),"N/A")</f>
        <v>1-1</v>
      </c>
      <c r="E26" s="52" t="str">
        <f>IF(Table6[[#This Row],[FG]]="N/A","N/A",(COUNTIFS('Offense Log'!$I$2:$I$2999,"Layup",'Offense Log'!$N$2:$N$2999,"Yes", 'Offense Log'!$A$2:$A$2999, $C$1,'Offense Log'!$H$2:$H$2999,$A26)&amp;"-"&amp;COUNTIFS('Offense Log'!$I$2:$I$2999,"Layup",'Offense Log'!$I$2:$I$2999,"&lt;&gt;", 'Offense Log'!$A$2:$A$2999, $C$1,'Offense Log'!$H$2:$H$2999,$A26)))</f>
        <v>1-1</v>
      </c>
      <c r="F26" s="52" t="str">
        <f>IF(Table6[[#This Row],[FG]]="N/A","N/A",(COUNTIFS('Offense Log'!$I$2:$I$2999,"Floater",'Offense Log'!$N$2:$N$2999,"Yes", 'Offense Log'!$A$2:$A$2999, $C$1,'Offense Log'!$H$2:$H$2999,$A26)&amp;"-"&amp;COUNTIFS('Offense Log'!$I$2:$I$2999,"Floater",'Offense Log'!$I$2:$I$2999,"&lt;&gt;", 'Offense Log'!$A$2:$A$2999, $C$1,'Offense Log'!$H$2:$H$2999,$A26)))</f>
        <v>0-0</v>
      </c>
      <c r="G26" s="52" t="str">
        <f>IF(Table6[[#This Row],[FG]]="N/A","N/A",(COUNTIFS('Offense Log'!$I$2:$I$2999,"Hook",'Offense Log'!$N$2:$N$2999,"Yes", 'Offense Log'!$A$2:$A$2999, $C$1,'Offense Log'!$H$2:$H$2999,$A26)&amp;"-"&amp;COUNTIFS('Offense Log'!$I$2:$I$2999,"Hook",'Offense Log'!$I$2:$I$2999,"&lt;&gt;", 'Offense Log'!$A$2:$A$2999, $C$1,'Offense Log'!$H$2:$H$2999,$A26)))</f>
        <v>0-0</v>
      </c>
      <c r="H26" s="52" t="str">
        <f>IF(Table6[[#This Row],[FG]]="N/A","N/A",(COUNTIFS('Offense Log'!$I$2:$I$2999,"Jumper",'Offense Log'!$N$2:$N$2999,"Yes", 'Offense Log'!$A$2:$A$2999, $C$1,'Offense Log'!$H$2:$H$2999,$A26)&amp;"-"&amp;COUNTIFS('Offense Log'!$I$2:$I$2999,"Jumper",'Offense Log'!$I$2:$I$2999,"&lt;&gt;", 'Offense Log'!$A$2:$A$2999, $C$1,'Offense Log'!$H$2:$H$2999,$A26)))</f>
        <v>0-0</v>
      </c>
      <c r="I26" s="52" t="str">
        <f>IF(Table6[[#This Row],[FG]]="N/A","N/A",(COUNTIFS('Offense Log'!$I$2:$I$2999,"Three",'Offense Log'!$N$2:$N$2999,"Yes", 'Offense Log'!$A$2:$A$2999, $C$1,'Offense Log'!$H$2:$H$2999,$A26)&amp;"-"&amp;COUNTIFS('Offense Log'!$I$2:$I$2999,"Three",'Offense Log'!$I$2:$I$2999,"&lt;&gt;", 'Offense Log'!$A$2:$A$2999, $C$1,'Offense Log'!$H$2:$H$2999,$A26)))</f>
        <v>0-0</v>
      </c>
      <c r="J26" s="52">
        <f>IFERROR(COUNTIFS('Offense Log'!$H$2:$H$2999,$A26,'Offense Log'!$I$2:$I$2999,"Turnover",'Offense Log'!$J$2:$J$2999,"HC", 'Offense Log'!$A$2:$A$2999, $C$1)/(COUNTIFS('Offense Log'!$B$2:$B$2999,$A26,'Offense Log'!$J$2:$J$2999,"HC", 'Offense Log'!$A$2:$A$2999, $C$1)+(COUNTIFS('Offense Log'!$C$2:$C$2999,$A26,'Offense Log'!$J$2:$J$2999,"HC", 'Offense Log'!$A$2:$A$2999, $C$1)+(COUNTIFS('Offense Log'!$D$2:$D$2999,$A26,'Offense Log'!$J$2:$J$2999,"HC", 'Offense Log'!$A$2:$A$2999, $C$1)+(COUNTIFS('Offense Log'!$E$2:$E$2999,$A26,'Offense Log'!$J$2:$J$2999,"HC", 'Offense Log'!$A$2:$A$2999, $C$1)+(COUNTIFS('Offense Log'!$F$2:$F$2999,$A26,'Offense Log'!$J$2:$J$2999,"HC", 'Offense Log'!$A$2:$A$2999, $C$1))))))*0.2/C26,"N/A")</f>
        <v>0</v>
      </c>
      <c r="K26" s="58">
        <f>IFERROR((SUMIFS('Defense Log'!$M$2:$M$3001,'Defense Log'!$B$2:$B$3001,$A26,'Defense Log'!$A$2:$A$3001,$C$1)+SUMIFS('Defense Log'!$M$2:$M$3001,'Defense Log'!$C$2:$C$3001,$A26,'Defense Log'!$A$2:$A$3001,$C$1)+SUMIFS('Defense Log'!$M$2:$M$3001,'Defense Log'!$D$2:$D$3001,$A26,'Defense Log'!$A$2:$A$3001,$C$1)+SUMIFS('Defense Log'!$M$2:$M$3001,'Defense Log'!$E$2:$E$3001,$A26,'Defense Log'!$A$2:$A$3001,$C$1)+SUMIFS('Defense Log'!$M$2:$M$3001,'Defense Log'!$F$2:$F$3001,$A26,'Defense Log'!$A$2:$A$3001,$C$1))
/(COUNTIFS('Defense Log'!$F$2:$F$3001,$A26,'Defense Log'!$A$2:$A$3001,$C$1)+(COUNTIFS('Defense Log'!$E$2:$E$3001,$A26,'Defense Log'!$A$2:$A$3001,$C$1)+(COUNTIFS('Defense Log'!$D$2:$D$3001,$A26,'Defense Log'!$A$2:$A$3001,$C$1)+(COUNTIFS('Defense Log'!$C$2:$C$3001,$A26,'Defense Log'!$A$2:$A$3001,$C$1)+(COUNTIFS('Defense Log'!$B$2:$B$3001,$A26,'Defense Log'!$A$2:$A$3001,$C$1)))))),"N/A")</f>
        <v>0.77777777777777779</v>
      </c>
      <c r="L26" s="52">
        <f>IFERROR(COUNTIFS('Defense Log'!$H$2:$H$3001,$A26,'Defense Log'!$A$2:$A$3001,$C$1)/(COUNTIFS('Defense Log'!$B$2:$B$3001,$A26,'Defense Log'!$A$2:$A$3001,$C$1)+(COUNTIFS('Defense Log'!$C$2:$C$3001,$A26,'Defense Log'!$A$2:$A$3001,$C$1)+(COUNTIFS('Defense Log'!$D$2:$D$3001,$A26,'Defense Log'!$A$2:$A$3001,$C$1)+(COUNTIFS('Defense Log'!$E$2:$E$3001,$A26,'Defense Log'!$A$2:$A$3001,$C$1)+(COUNTIFS('Defense Log'!$F$2:$F$3001,$A26,'Defense Log'!$A$2:$A$3001,$C$1)))))),"N/A")</f>
        <v>0.44444444444444442</v>
      </c>
      <c r="M26" s="52" t="str">
        <f>IFERROR(COUNTIFS('Defense Log'!$H$2:$H$3001,$A26,'Defense Log'!$A$2:$A$3001,$C$1,'Defense Log'!$N$2:$N$3001,"Yes",'Defense Log'!$I$2:$I$3001,"&lt;&gt;Foul",'Defense Log'!$I$2:$I$3001,"&lt;&gt;Turnover",'Defense Log'!$L$2:$L$3001,$P$13)&amp;"-"&amp;COUNTIFS('Defense Log'!$H$2:$H$3001,$A26,'Defense Log'!$A$2:$A$3001,$C$1,'Defense Log'!$I$2:$I$3001,"&lt;&gt;Foul",'Defense Log'!$I$2:$I$3001,"&lt;&gt;Turnover",'Defense Log'!$L$2:$L$3001,$P$13),"N/A")</f>
        <v>0-2</v>
      </c>
      <c r="N26" s="97">
        <f>IF(L26="N/A","N/A",(COUNTIFS('Defense Log'!$H$2:$H$3001,$A26,'Defense Log'!$A$2:$A$3001,$C$1,'Defense Log'!$I$2:$I$3001,"Turnover",'Defense Log'!$L$2:$L$3001,$P$13)))</f>
        <v>0</v>
      </c>
      <c r="O26" s="101">
        <f>IF(L26="N/A","N/A",INDEX('Nate Game Log'!$B$2:$X$35,MATCH('Export Advanced'!$C$1,'Roman Game Log'!$B$2:$B$35,0),23))</f>
        <v>1</v>
      </c>
      <c r="P26" s="90">
        <f>IF(L26="N/A","N/A",SUMIFS('Defense Log'!$M$2:$M$3001,'Defense Log'!$H$2:$H$3001,'Export Advanced'!$A26,'Defense Log'!$A$2:$A$3001,'Export Advanced'!$C$1,'Defense Log'!$L$2:$L$3001,$P$13))</f>
        <v>3</v>
      </c>
      <c r="R26" s="142" t="str">
        <f>IF($C$1="&lt;&gt;",IFERROR((COUNTIFS('Defense Log'!$H$2:$H$3001,$A26,'Defense Log'!$A$2:$A$3001,$C$1,'Defense Log'!$L$2:$L$3001,$P$13)),"N/A"),"")</f>
        <v/>
      </c>
      <c r="S26" s="141" t="str">
        <f>IF($C$1="&lt;&gt;",IFERROR(COUNTIFS('Defense Log'!$H$2:$H$3001,$A26,'Defense Log'!$A$2:$A$3001,$C$1,'Defense Log'!$N$2:$N$3001,"Yes",'Defense Log'!$I$2:$I$3001,"&lt;&gt;Foul",'Defense Log'!$I$2:$I$3001,"&lt;&gt;Turnover",'Defense Log'!$L$2:$L$3001,$P$13)/COUNTIFS('Defense Log'!$H$2:$H$3001,$A26,'Defense Log'!$A$2:$A$3001,$C$1,'Defense Log'!$I$2:$I$3001,"&lt;&gt;Foul",'Defense Log'!$I$2:$I$3001,"&lt;&gt;Turnover",'Defense Log'!$L$2:$L$3001,$P$13),"N/A"),"")</f>
        <v/>
      </c>
      <c r="T26" s="58" t="str">
        <f>IF($C$1="&lt;&gt;",IFERROR(Table6[[#This Row],[Points Allowed]]/(COUNTIFS('Defense Log'!$H$2:$H$3001,$A26,'Defense Log'!$A$2:$A$3001,$C$1,'Defense Log'!$L$2:$L$3001,$P$13)),"N/A"),"")</f>
        <v/>
      </c>
      <c r="W26" s="6"/>
      <c r="Y26" s="46"/>
    </row>
    <row r="27" spans="1:25" x14ac:dyDescent="0.3">
      <c r="A27" s="45" t="s">
        <v>72</v>
      </c>
      <c r="B27" s="58" t="str">
        <f>IFERROR((SUMIFS('Offense Log'!$M$2:$M$2999,'Offense Log'!$B$2:$B$2999,$A27,'Offense Log'!$J$2:$J$2999,"HC", 'Offense Log'!$A$2:$A$2999, $C$1)+SUMIFS('Offense Log'!$M$2:$M$2999,'Offense Log'!$C$2:$C$2999,$A27,'Offense Log'!$J$2:$J$2999,"HC", 'Offense Log'!$A$2:$A$2999, $C$1)+SUMIFS('Offense Log'!$M$2:$M$2999,'Offense Log'!$D$2:$D$2999,$A27,'Offense Log'!$J$2:$J$2999,"HC", 'Offense Log'!$A$2:$A$2999, $C$1)+SUMIFS('Offense Log'!$M$2:$M$2999,'Offense Log'!$E$2:$E$2999,$A27,'Offense Log'!$J$2:$J$2999,"HC", 'Offense Log'!$A$2:$A$2999, $C$1)+SUMIFS('Offense Log'!$M$2:$M$2999,'Offense Log'!$F$2:$F$2999,$A27,'Offense Log'!$J$2:$J$2999,"HC", 'Offense Log'!$A$2:$A$2999, $C$1))
/(COUNTIFS('Offense Log'!$F$2:$F$2999,$A27,'Offense Log'!$J$2:$J$2999,"HC", 'Offense Log'!$A$2:$A$2999, $C$1)+(COUNTIFS('Offense Log'!$E$2:$E$2999,$A27,'Offense Log'!$J$2:$J$2999,"HC", 'Offense Log'!$A$2:$A$2999, $C$1)+(COUNTIFS('Offense Log'!$D$2:$D$2999,$A27,'Offense Log'!$J$2:$J$2999,"HC",'Offense Log'!$A$2:$A$2999, $C$1)+(COUNTIFS('Offense Log'!$C$2:$C$2999,$A27,'Offense Log'!$J$2:$J$2999,"HC", 'Offense Log'!$A$2:$A$2999, $C$1)+(COUNTIFS('Offense Log'!$B$2:$B$2999,$A27,'Offense Log'!$J$2:$J$2999,"HC", 'Offense Log'!$A$2:$A$2999, $C$1)))))),"N/A")</f>
        <v>N/A</v>
      </c>
      <c r="C27" s="52" t="str">
        <f>IFERROR(COUNTIFS('Offense Log'!$H$2:$H$2999,$A27,'Offense Log'!$J$2:$J$2999,"HC", 'Offense Log'!$A$2:$A$2999, $C$1)/(COUNTIFS('Offense Log'!$B$2:$B$2999,$A27,'Offense Log'!$J$2:$J$2999,"HC", 'Offense Log'!$A$2:$A$2999, $C$1)+(COUNTIFS('Offense Log'!$C$2:$C$2999,$A27,'Offense Log'!$J$2:$J$2999,"HC", 'Offense Log'!$A$2:$A$2999, $C$1)+(COUNTIFS('Offense Log'!$D$2:$D$2999,$A27,'Offense Log'!$J$2:$J$2999,"HC", 'Offense Log'!$A$2:$A$2999, $C$1)+(COUNTIFS('Offense Log'!$E$2:$E$2999,$A27,'Offense Log'!$J$2:$J$2999,"HC", 'Offense Log'!$A$2:$A$2999, $C$1)+(COUNTIFS('Offense Log'!$F$2:$F$2999,$A27,'Offense Log'!$J$2:$J$2999,"HC", 'Offense Log'!$A$2:$A$2999, $C$1)))))),"N/A")</f>
        <v>N/A</v>
      </c>
      <c r="D27" s="52" t="str">
        <f>IFERROR(COUNTIFS('Offense Log'!$I$2:$I$2999,"&lt;&gt;Turnover",'Offense Log'!$I$2:$I$2999,"&lt;&gt;Foul",'Offense Log'!$N$2:$N$2999,"Yes", 'Offense Log'!$A$2:$A$2999, $C$1,'Offense Log'!$H$2:$H$2999,$A27)&amp;"-"&amp;COUNTIFS('Offense Log'!$I$2:$I$2999,"&lt;&gt;Turnover",'Offense Log'!$I$2:$I$2999,"&lt;&gt;Foul",'Offense Log'!$I$2:$I$2999,"&lt;&gt;", 'Offense Log'!$A$2:$A$2999, $C$1,'Offense Log'!$H$2:$H$2999,$A27),"N/A")</f>
        <v>0-0</v>
      </c>
      <c r="E27" s="52" t="str">
        <f>IF(Table6[[#This Row],[FG]]="N/A","N/A",(COUNTIFS('Offense Log'!$I$2:$I$2999,"Layup",'Offense Log'!$N$2:$N$2999,"Yes",'Offense Log'!$J$2:$J$2999,"HC", 'Offense Log'!$A$2:$A$2999, $C$1,'Offense Log'!$H$2:$H$2999,$A27)&amp;"-"&amp;COUNTIFS('Offense Log'!$I$2:$I$2999,"Layup",'Offense Log'!$I$2:$I$2999,"&lt;&gt;",'Offense Log'!$J$2:$J$2999,"HC", 'Offense Log'!$A$2:$A$2999, $C$1,'Offense Log'!$H$2:$H$2999,$A27)))</f>
        <v>0-0</v>
      </c>
      <c r="F27" s="52" t="str">
        <f>IF(Table6[[#This Row],[FG]]="N/A","N/A",(COUNTIFS('Offense Log'!$I$2:$I$2999,"Layup",'Offense Log'!$N$2:$N$2999,"Yes",'Offense Log'!$J$2:$J$2999,"HC", 'Offense Log'!$A$2:$A$2999, $C$1,'Offense Log'!$H$2:$H$2999,$A27)&amp;"-"&amp;COUNTIFS('Offense Log'!$I$2:$I$2999,"Layup",'Offense Log'!$I$2:$I$2999,"&lt;&gt;",'Offense Log'!$J$2:$J$2999,"HC", 'Offense Log'!$A$2:$A$2999, $C$1,'Offense Log'!$H$2:$H$2999,$A27)))</f>
        <v>0-0</v>
      </c>
      <c r="G27" s="52" t="str">
        <f>IF(Table6[[#This Row],[FG]]="N/A","N/A",(COUNTIFS('Offense Log'!$I$2:$I$2999,"Layup",'Offense Log'!$N$2:$N$2999,"Yes",'Offense Log'!$J$2:$J$2999,"HC", 'Offense Log'!$A$2:$A$2999, $C$1,'Offense Log'!$H$2:$H$2999,$A27)&amp;"-"&amp;COUNTIFS('Offense Log'!$I$2:$I$2999,"Layup",'Offense Log'!$I$2:$I$2999,"&lt;&gt;",'Offense Log'!$J$2:$J$2999,"HC", 'Offense Log'!$A$2:$A$2999, $C$1,'Offense Log'!$H$2:$H$2999,$A27)))</f>
        <v>0-0</v>
      </c>
      <c r="H27" s="52" t="str">
        <f>IF(Table6[[#This Row],[FG]]="N/A","N/A",(COUNTIFS('Offense Log'!$I$2:$I$2999,"Layup",'Offense Log'!$N$2:$N$2999,"Yes",'Offense Log'!$J$2:$J$2999,"HC", 'Offense Log'!$A$2:$A$2999, $C$1,'Offense Log'!$H$2:$H$2999,$A27)&amp;"-"&amp;COUNTIFS('Offense Log'!$I$2:$I$2999,"Layup",'Offense Log'!$I$2:$I$2999,"&lt;&gt;",'Offense Log'!$J$2:$J$2999,"HC", 'Offense Log'!$A$2:$A$2999, $C$1,'Offense Log'!$H$2:$H$2999,$A27)))</f>
        <v>0-0</v>
      </c>
      <c r="I27" s="52" t="str">
        <f>IF(Table6[[#This Row],[FG]]="N/A","N/A",(COUNTIFS('Offense Log'!$I$2:$I$2999,"Layup",'Offense Log'!$N$2:$N$2999,"Yes",'Offense Log'!$J$2:$J$2999,"HC", 'Offense Log'!$A$2:$A$2999, $C$1,'Offense Log'!$H$2:$H$2999,$A27)&amp;"-"&amp;COUNTIFS('Offense Log'!$I$2:$I$2999,"Layup",'Offense Log'!$I$2:$I$2999,"&lt;&gt;",'Offense Log'!$J$2:$J$2999,"HC", 'Offense Log'!$A$2:$A$2999, $C$1,'Offense Log'!$H$2:$H$2999,$A27)))</f>
        <v>0-0</v>
      </c>
      <c r="J27" s="52" t="str">
        <f>IFERROR(COUNTIFS('Offense Log'!$H$2:$H$2999,$A27,'Offense Log'!$I$2:$I$2999,"Turnover",'Offense Log'!$J$2:$J$2999,"HC", 'Offense Log'!$A$2:$A$2999, $C$1)/(COUNTIFS('Offense Log'!$B$2:$B$2999,$A27,'Offense Log'!$J$2:$J$2999,"HC", 'Offense Log'!$A$2:$A$2999, $C$1)+(COUNTIFS('Offense Log'!$C$2:$C$2999,$A27,'Offense Log'!$J$2:$J$2999,"HC", 'Offense Log'!$A$2:$A$2999, $C$1)+(COUNTIFS('Offense Log'!$D$2:$D$2999,$A27,'Offense Log'!$J$2:$J$2999,"HC", 'Offense Log'!$A$2:$A$2999, $C$1)+(COUNTIFS('Offense Log'!$E$2:$E$2999,$A27,'Offense Log'!$J$2:$J$2999,"HC", 'Offense Log'!$A$2:$A$2999, $C$1)+(COUNTIFS('Offense Log'!$F$2:$F$2999,$A27,'Offense Log'!$J$2:$J$2999,"HC", 'Offense Log'!$A$2:$A$2999, $C$1))))))*0.2/C27,"N/A")</f>
        <v>N/A</v>
      </c>
      <c r="K27" s="58" t="str">
        <f>IFERROR((SUMIFS('Defense Log'!$M$2:$M$3001,'Defense Log'!$B$2:$B$3001,$A27,'Defense Log'!$A$2:$A$3001,$C$1)+SUMIFS('Defense Log'!$M$2:$M$3001,'Defense Log'!$C$2:$C$3001,$A27,'Defense Log'!$A$2:$A$3001,$C$1)+SUMIFS('Defense Log'!$M$2:$M$3001,'Defense Log'!$D$2:$D$3001,$A27,'Defense Log'!$A$2:$A$3001,$C$1)+SUMIFS('Defense Log'!$M$2:$M$3001,'Defense Log'!$E$2:$E$3001,$A27,'Defense Log'!$A$2:$A$3001,$C$1)+SUMIFS('Defense Log'!$M$2:$M$3001,'Defense Log'!$F$2:$F$3001,$A27,'Defense Log'!$A$2:$A$3001,$C$1))
/(COUNTIFS('Defense Log'!$F$2:$F$3001,$A27,'Defense Log'!$A$2:$A$3001,$C$1)+(COUNTIFS('Defense Log'!$E$2:$E$3001,$A27,'Defense Log'!$A$2:$A$3001,$C$1)+(COUNTIFS('Defense Log'!$D$2:$D$3001,$A27,'Defense Log'!$A$2:$A$3001,$C$1)+(COUNTIFS('Defense Log'!$C$2:$C$3001,$A27,'Defense Log'!$A$2:$A$3001,$C$1)+(COUNTIFS('Defense Log'!$B$2:$B$3001,$A27,'Defense Log'!$A$2:$A$3001,$C$1)))))),"N/A")</f>
        <v>N/A</v>
      </c>
      <c r="L27" s="52" t="str">
        <f>IFERROR(COUNTIFS('Defense Log'!$H$2:$H$3001,$A27,'Defense Log'!$A$2:$A$3001,$C$1,'Defense Log'!$I$2:$I$3001,"&lt;&gt;Turnover")/(COUNTIFS('Defense Log'!$B$2:$B$3001,$A27,'Defense Log'!$A$2:$A$3001,$C$1,'Defense Log'!$I$2:$I$3001,"&lt;&gt;Turnover")+(COUNTIFS('Defense Log'!$C$2:$C$3001,$A27,'Defense Log'!$A$2:$A$3001,$C$1,'Defense Log'!$I$2:$I$3001,"&lt;&gt;Turnover")+(COUNTIFS('Defense Log'!$D$2:$D$3001,$A27,'Defense Log'!$A$2:$A$3001,$C$1,'Defense Log'!$I$2:$I$3001,"&lt;&gt;Turnover")+(COUNTIFS('Defense Log'!$E$2:$E$3001,$A27,'Defense Log'!$A$2:$A$3001,$C$1,'Defense Log'!$I$2:$I$3001,"&lt;&gt;Turnover")+(COUNTIFS('Defense Log'!$F$2:$F$3001,$A27,'Defense Log'!$A$2:$A$3001,$C$1,'Defense Log'!$I$2:$I$3001,"&lt;&gt;Turnover")))))),"N/A")</f>
        <v>N/A</v>
      </c>
      <c r="M27" s="52" t="str">
        <f>IFERROR(COUNTIFS('Defense Log'!$H$2:$H$3001,$A27,'Defense Log'!$A$2:$A$3001,$C$1,'Defense Log'!$N$2:$N$3001,"Yes",'Defense Log'!$I$2:$I$3001,"&lt;&gt;Foul",'Defense Log'!$I$2:$I$3001,"&lt;&gt;Turnover",'Defense Log'!$L$2:$L$3001,$P$13)&amp;"-"&amp;COUNTIFS('Defense Log'!$H$2:$H$3001,$A27,'Defense Log'!$A$2:$A$3001,$C$1,'Defense Log'!$I$2:$I$3001,"&lt;&gt;Foul",'Defense Log'!$I$2:$I$3001,"&lt;&gt;Turnover",'Defense Log'!$L$2:$L$3001,$P$13),"N/A")</f>
        <v>0-0</v>
      </c>
      <c r="N27" s="97" t="str">
        <f>IF(L27="N/A","N/A",(COUNTIFS('Defense Log'!$H$2:$H$3001,$A27,'Defense Log'!$A$2:$A$3001,$C$1,'Defense Log'!$I$2:$I$3001,"Turnover",'Defense Log'!$L$2:$L$3001,$P$13)))</f>
        <v>N/A</v>
      </c>
      <c r="O27" s="101" t="str">
        <f>IF(Table6[[#This Row],[Assignment Usage Rate]]="N/A","N/A",INDEX('Bryce Game Log'!$B$2:$X$35,MATCH('Export Advanced'!$C$1,'Roman Game Log'!$B$2:$B$35,0),23))</f>
        <v>N/A</v>
      </c>
      <c r="P27" s="90" t="str">
        <f>IF(L27="N/A","N/A",SUMIFS('Defense Log'!$M$2:$M$3001,'Defense Log'!$H$2:$H$3001,'Export Advanced'!$A27,'Defense Log'!$A$2:$A$3001,'Export Advanced'!$C$1,'Defense Log'!$L$2:$L$3001,$P$13))</f>
        <v>N/A</v>
      </c>
      <c r="R27" s="142" t="str">
        <f>IF($C$1="&lt;&gt;",IFERROR((COUNTIFS('Defense Log'!$H$2:$H$3001,$A27,'Defense Log'!$A$2:$A$3001,$C$1,'Defense Log'!$L$2:$L$3001,$P$13)),"N/A"),"")</f>
        <v/>
      </c>
      <c r="S27" s="141" t="str">
        <f>IF($C$1="&lt;&gt;",IFERROR(COUNTIFS('Defense Log'!$H$2:$H$3001,$A27,'Defense Log'!$A$2:$A$3001,$C$1,'Defense Log'!$N$2:$N$3001,"Yes",'Defense Log'!$I$2:$I$3001,"&lt;&gt;Foul",'Defense Log'!$I$2:$I$3001,"&lt;&gt;Turnover",'Defense Log'!$L$2:$L$3001,$P$13)/COUNTIFS('Defense Log'!$H$2:$H$3001,$A27,'Defense Log'!$A$2:$A$3001,$C$1,'Defense Log'!$I$2:$I$3001,"&lt;&gt;Foul",'Defense Log'!$I$2:$I$3001,"&lt;&gt;Turnover",'Defense Log'!$L$2:$L$3001,$P$13),"N/A"),"")</f>
        <v/>
      </c>
      <c r="T27" s="58" t="str">
        <f>IF($C$1="&lt;&gt;",IFERROR(Table6[[#This Row],[Points Allowed]]/(COUNTIFS('Defense Log'!$H$2:$H$3001,$A27,'Defense Log'!$A$2:$A$3001,$C$1,'Defense Log'!$L$2:$L$3001,$P$13)),"N/A"),"")</f>
        <v/>
      </c>
      <c r="W27" s="6"/>
      <c r="Y27" s="46"/>
    </row>
    <row r="28" spans="1:25" x14ac:dyDescent="0.3">
      <c r="A28" s="45" t="s">
        <v>73</v>
      </c>
      <c r="B28" s="59" t="str">
        <f>IFERROR((SUMIFS('Offense Log'!$M$2:$M$2999,'Offense Log'!$B$2:$B$2999,$A28,'Offense Log'!$J$2:$J$2999,"HC", 'Offense Log'!$A$2:$A$2999, $C$1)+SUMIFS('Offense Log'!$M$2:$M$2999,'Offense Log'!$C$2:$C$2999,$A28,'Offense Log'!$J$2:$J$2999,"HC", 'Offense Log'!$A$2:$A$2999, $C$1)+SUMIFS('Offense Log'!$M$2:$M$2999,'Offense Log'!$D$2:$D$2999,$A28,'Offense Log'!$J$2:$J$2999,"HC", 'Offense Log'!$A$2:$A$2999, $C$1)+SUMIFS('Offense Log'!$M$2:$M$2999,'Offense Log'!$E$2:$E$2999,$A28,'Offense Log'!$J$2:$J$2999,"HC", 'Offense Log'!$A$2:$A$2999, $C$1)+SUMIFS('Offense Log'!$M$2:$M$2999,'Offense Log'!$F$2:$F$2999,$A28,'Offense Log'!$J$2:$J$2999,"HC", 'Offense Log'!$A$2:$A$2999, $C$1))
/(COUNTIFS('Offense Log'!$F$2:$F$2999,$A28,'Offense Log'!$J$2:$J$2999,"HC", 'Offense Log'!$A$2:$A$2999, $C$1)+(COUNTIFS('Offense Log'!$E$2:$E$2999,$A28,'Offense Log'!$J$2:$J$2999,"HC", 'Offense Log'!$A$2:$A$2999, $C$1)+(COUNTIFS('Offense Log'!$D$2:$D$2999,$A28,'Offense Log'!$J$2:$J$2999,"HC",'Offense Log'!$A$2:$A$2999, $C$1)+(COUNTIFS('Offense Log'!$C$2:$C$2999,$A28,'Offense Log'!$J$2:$J$2999,"HC", 'Offense Log'!$A$2:$A$2999, $C$1)+(COUNTIFS('Offense Log'!$B$2:$B$2999,$A28,'Offense Log'!$J$2:$J$2999,"HC", 'Offense Log'!$A$2:$A$2999, $C$1)))))),"N/A")</f>
        <v>N/A</v>
      </c>
      <c r="C28" s="53" t="str">
        <f>IFERROR(COUNTIFS('Offense Log'!$H$2:$H$2999,$A28,'Offense Log'!$J$2:$J$2999,"HC", 'Offense Log'!$A$2:$A$2999, $C$1)/(COUNTIFS('Offense Log'!$B$2:$B$2999,$A28,'Offense Log'!$J$2:$J$2999,"HC", 'Offense Log'!$A$2:$A$2999, $C$1)+(COUNTIFS('Offense Log'!$C$2:$C$2999,$A28,'Offense Log'!$J$2:$J$2999,"HC", 'Offense Log'!$A$2:$A$2999, $C$1)+(COUNTIFS('Offense Log'!$D$2:$D$2999,$A28,'Offense Log'!$J$2:$J$2999,"HC", 'Offense Log'!$A$2:$A$2999, $C$1)+(COUNTIFS('Offense Log'!$E$2:$E$2999,$A28,'Offense Log'!$J$2:$J$2999,"HC", 'Offense Log'!$A$2:$A$2999, $C$1)+(COUNTIFS('Offense Log'!$F$2:$F$2999,$A28,'Offense Log'!$J$2:$J$2999,"HC", 'Offense Log'!$A$2:$A$2999, $C$1)))))),"N/A")</f>
        <v>N/A</v>
      </c>
      <c r="D28" s="53" t="str">
        <f>IFERROR(COUNTIFS('Offense Log'!$I$2:$I$2999,"&lt;&gt;Turnover",'Offense Log'!$I$2:$I$2999,"&lt;&gt;Foul",'Offense Log'!$N$2:$N$2999,"Yes", 'Offense Log'!$A$2:$A$2999, $C$1,'Offense Log'!$H$2:$H$2999,$A28)&amp;"-"&amp;COUNTIFS('Offense Log'!$I$2:$I$2999,"&lt;&gt;Turnover",'Offense Log'!$I$2:$I$2999,"&lt;&gt;Foul",'Offense Log'!$I$2:$I$2999,"&lt;&gt;", 'Offense Log'!$A$2:$A$2999, $C$1,'Offense Log'!$H$2:$H$2999,$A28),"N/A")</f>
        <v>0-0</v>
      </c>
      <c r="E28" s="53" t="str">
        <f>IF(Table6[[#This Row],[FG]]="N/A","N/A",(COUNTIFS('Offense Log'!$I$2:$I$2999,"Layup",'Offense Log'!$N$2:$N$2999,"Yes", 'Offense Log'!$A$2:$A$2999, $C$1,'Offense Log'!$H$2:$H$2999,$A28)&amp;"-"&amp;COUNTIFS('Offense Log'!$I$2:$I$2999,"Layup",'Offense Log'!$I$2:$I$2999,"&lt;&gt;", 'Offense Log'!$A$2:$A$2999, $C$1,'Offense Log'!$H$2:$H$2999,$A28)))</f>
        <v>0-0</v>
      </c>
      <c r="F28" s="53" t="str">
        <f>IF(Table6[[#This Row],[FG]]="N/A","N/A",(COUNTIFS('Offense Log'!$I$2:$I$2999,"Floater",'Offense Log'!$N$2:$N$2999,"Yes", 'Offense Log'!$A$2:$A$2999, $C$1,'Offense Log'!$H$2:$H$2999,$A28)&amp;"-"&amp;COUNTIFS('Offense Log'!$I$2:$I$2999,"Floater",'Offense Log'!$I$2:$I$2999,"&lt;&gt;", 'Offense Log'!$A$2:$A$2999, $C$1,'Offense Log'!$H$2:$H$2999,$A28)))</f>
        <v>0-0</v>
      </c>
      <c r="G28" s="53" t="str">
        <f>IF(Table6[[#This Row],[FG]]="N/A","N/A",(COUNTIFS('Offense Log'!$I$2:$I$2999,"Hook",'Offense Log'!$N$2:$N$2999,"Yes", 'Offense Log'!$A$2:$A$2999, $C$1,'Offense Log'!$H$2:$H$2999,$A28)&amp;"-"&amp;COUNTIFS('Offense Log'!$I$2:$I$2999,"Hook",'Offense Log'!$I$2:$I$2999,"&lt;&gt;", 'Offense Log'!$A$2:$A$2999, $C$1,'Offense Log'!$H$2:$H$2999,$A28)))</f>
        <v>0-0</v>
      </c>
      <c r="H28" s="53" t="str">
        <f>IF(Table6[[#This Row],[FG]]="N/A","N/A",(COUNTIFS('Offense Log'!$I$2:$I$2999,"Jumper",'Offense Log'!$N$2:$N$2999,"Yes", 'Offense Log'!$A$2:$A$2999, $C$1,'Offense Log'!$H$2:$H$2999,$A28)&amp;"-"&amp;COUNTIFS('Offense Log'!$I$2:$I$2999,"Jumper",'Offense Log'!$I$2:$I$2999,"&lt;&gt;", 'Offense Log'!$A$2:$A$2999, $C$1,'Offense Log'!$H$2:$H$2999,$A28)))</f>
        <v>0-0</v>
      </c>
      <c r="I28" s="53" t="str">
        <f>IF(Table6[[#This Row],[FG]]="N/A","N/A",(COUNTIFS('Offense Log'!$I$2:$I$2999,"Three",'Offense Log'!$N$2:$N$2999,"Yes", 'Offense Log'!$A$2:$A$2999, $C$1,'Offense Log'!$H$2:$H$2999,$A28)&amp;"-"&amp;COUNTIFS('Offense Log'!$I$2:$I$2999,"Three",'Offense Log'!$I$2:$I$2999,"&lt;&gt;", 'Offense Log'!$A$2:$A$2999, $C$1,'Offense Log'!$H$2:$H$2999,$A28)))</f>
        <v>0-0</v>
      </c>
      <c r="J28" s="53" t="str">
        <f>IFERROR(COUNTIFS('Offense Log'!$H$2:$H$2999,$A28,'Offense Log'!$I$2:$I$2999,"Turnover",'Offense Log'!$J$2:$J$2999,"HC", 'Offense Log'!$A$2:$A$2999, $C$1)/(COUNTIFS('Offense Log'!$B$2:$B$2999,$A28,'Offense Log'!$J$2:$J$2999,"HC", 'Offense Log'!$A$2:$A$2999, $C$1)+(COUNTIFS('Offense Log'!$C$2:$C$2999,$A28,'Offense Log'!$J$2:$J$2999,"HC", 'Offense Log'!$A$2:$A$2999, $C$1)+(COUNTIFS('Offense Log'!$D$2:$D$2999,$A28,'Offense Log'!$J$2:$J$2999,"HC", 'Offense Log'!$A$2:$A$2999, $C$1)+(COUNTIFS('Offense Log'!$E$2:$E$2999,$A28,'Offense Log'!$J$2:$J$2999,"HC", 'Offense Log'!$A$2:$A$2999, $C$1)+(COUNTIFS('Offense Log'!$F$2:$F$2999,$A28,'Offense Log'!$J$2:$J$2999,"HC", 'Offense Log'!$A$2:$A$2999, $C$1))))))*0.2/C28,"N/A")</f>
        <v>N/A</v>
      </c>
      <c r="K28" s="59" t="str">
        <f>IFERROR((SUMIFS('Defense Log'!$M$2:$M$3001,'Defense Log'!$B$2:$B$3001,$A28,'Defense Log'!$A$2:$A$3001,$C$1)+SUMIFS('Defense Log'!$M$2:$M$3001,'Defense Log'!$C$2:$C$3001,$A28,'Defense Log'!$A$2:$A$3001,$C$1)+SUMIFS('Defense Log'!$M$2:$M$3001,'Defense Log'!$D$2:$D$3001,$A28,'Defense Log'!$A$2:$A$3001,$C$1)+SUMIFS('Defense Log'!$M$2:$M$3001,'Defense Log'!$E$2:$E$3001,$A28,'Defense Log'!$A$2:$A$3001,$C$1)+SUMIFS('Defense Log'!$M$2:$M$3001,'Defense Log'!$F$2:$F$3001,$A28,'Defense Log'!$A$2:$A$3001,$C$1))
/(COUNTIFS('Defense Log'!$F$2:$F$3001,$A28,'Defense Log'!$A$2:$A$3001,$C$1)+(COUNTIFS('Defense Log'!$E$2:$E$3001,$A28,'Defense Log'!$A$2:$A$3001,$C$1)+(COUNTIFS('Defense Log'!$D$2:$D$3001,$A28,'Defense Log'!$A$2:$A$3001,$C$1)+(COUNTIFS('Defense Log'!$C$2:$C$3001,$A28,'Defense Log'!$A$2:$A$3001,$C$1)+(COUNTIFS('Defense Log'!$B$2:$B$3001,$A28,'Defense Log'!$A$2:$A$3001,$C$1)))))),"N/A")</f>
        <v>N/A</v>
      </c>
      <c r="L28" s="53" t="str">
        <f>IFERROR(COUNTIFS('Defense Log'!$H$2:$H$3001,$A28,'Defense Log'!$A$2:$A$3001,$C$1)/(COUNTIFS('Defense Log'!$B$2:$B$3001,$A28,'Defense Log'!$A$2:$A$3001,$C$1)+(COUNTIFS('Defense Log'!$C$2:$C$3001,$A28,'Defense Log'!$A$2:$A$3001,$C$1)+(COUNTIFS('Defense Log'!$D$2:$D$3001,$A28,'Defense Log'!$A$2:$A$3001,$C$1)+(COUNTIFS('Defense Log'!$E$2:$E$3001,$A28,'Defense Log'!$A$2:$A$3001,$C$1)+(COUNTIFS('Defense Log'!$F$2:$F$3001,$A28,'Defense Log'!$A$2:$A$3001,$C$1)))))),"N/A")</f>
        <v>N/A</v>
      </c>
      <c r="M28" s="53" t="str">
        <f>IFERROR(COUNTIFS('Defense Log'!$H$2:$H$3001,$A28,'Defense Log'!$A$2:$A$3001,$C$1,'Defense Log'!$N$2:$N$3001,"Yes",'Defense Log'!$I$2:$I$3001,"&lt;&gt;Foul",'Defense Log'!$I$2:$I$3001,"&lt;&gt;Turnover",'Defense Log'!$L$2:$L$3001,$P$13)&amp;"-"&amp;COUNTIFS('Defense Log'!$H$2:$H$3001,$A28,'Defense Log'!$A$2:$A$3001,$C$1,'Defense Log'!$I$2:$I$3001,"&lt;&gt;Foul",'Defense Log'!$I$2:$I$3001,"&lt;&gt;Turnover",'Defense Log'!$L$2:$L$3001,$P$13),"N/A")</f>
        <v>0-0</v>
      </c>
      <c r="N28" s="98" t="str">
        <f>IF(L28="N/A","N/A",(COUNTIFS('Defense Log'!$H$2:$H$3001,$A28,'Defense Log'!$A$2:$A$3001,$C$1,'Defense Log'!$I$2:$I$3001,"Turnover",'Defense Log'!$L$2:$L$3001,$P$13)))</f>
        <v>N/A</v>
      </c>
      <c r="O28" s="102" t="str">
        <f>IF(L28="N/A","N/A",INDEX('Issa Game Log'!$B$2:$X$35,MATCH('Export Advanced'!$C$1,'Roman Game Log'!$B$2:$B$35,0),23))</f>
        <v>N/A</v>
      </c>
      <c r="P28" s="91" t="str">
        <f>IF(L28="N/A","N/A",SUMIFS('Defense Log'!$M$2:$M$3001,'Defense Log'!$H$2:$H$3001,'Export Advanced'!$A28,'Defense Log'!$A$2:$A$3001,'Export Advanced'!$C$1,'Defense Log'!$L$2:$L$3001,$P$13))</f>
        <v>N/A</v>
      </c>
      <c r="R28" s="142" t="str">
        <f>IF($C$1="&lt;&gt;",IFERROR((COUNTIFS('Defense Log'!$H$2:$H$3001,$A28,'Defense Log'!$A$2:$A$3001,$C$1,'Defense Log'!$L$2:$L$3001,$P$13)),"N/A"),"")</f>
        <v/>
      </c>
      <c r="S28" s="141" t="str">
        <f>IF($C$1="&lt;&gt;",IFERROR(COUNTIFS('Defense Log'!$H$2:$H$3001,$A28,'Defense Log'!$A$2:$A$3001,$C$1,'Defense Log'!$N$2:$N$3001,"Yes",'Defense Log'!$I$2:$I$3001,"&lt;&gt;Foul",'Defense Log'!$I$2:$I$3001,"&lt;&gt;Turnover",'Defense Log'!$L$2:$L$3001,$P$13)/COUNTIFS('Defense Log'!$H$2:$H$3001,$A28,'Defense Log'!$A$2:$A$3001,$C$1,'Defense Log'!$I$2:$I$3001,"&lt;&gt;Foul",'Defense Log'!$I$2:$I$3001,"&lt;&gt;Turnover",'Defense Log'!$L$2:$L$3001,$P$13),"N/A"),"")</f>
        <v/>
      </c>
      <c r="T28" s="58" t="str">
        <f>IF($C$1="&lt;&gt;",IFERROR(Table6[[#This Row],[Points Allowed]]/(COUNTIFS('Defense Log'!$H$2:$H$3001,$A28,'Defense Log'!$A$2:$A$3001,$C$1,'Defense Log'!$L$2:$L$3001,$P$13)),"N/A"),"")</f>
        <v/>
      </c>
      <c r="W28" s="6"/>
      <c r="Y28" s="46"/>
    </row>
    <row r="29" spans="1:25" s="56" customFormat="1" x14ac:dyDescent="0.3">
      <c r="A29" s="47" t="s">
        <v>23</v>
      </c>
      <c r="B29" s="54">
        <f>IFERROR(AVERAGEIFS('Offense Log'!$M$2:$M$2999,'Offense Log'!$A$2:$A$2999,'Export Advanced'!$C$1,'Offense Log'!$J$2:$J$2999,"HC",'Offense Log'!$L$2:$L$2999,"&lt;&gt;"),0)</f>
        <v>0.82456140350877194</v>
      </c>
      <c r="D29" s="57">
        <f>IFERROR(COUNTIFS('Offense Log'!$I$2:$I$2999,"&lt;&gt;Turnover",'Offense Log'!$I$2:$I$2999,"&lt;&gt;Foul",'Offense Log'!$N$2:$N$2999,"Yes", 'Offense Log'!$A$2:$A$2999, $C$1,'Offense Log'!$L$2:$L$2999,"&lt;&gt;")/COUNTIFS('Offense Log'!$I$2:$I$2999,"&lt;&gt;Turnover",'Offense Log'!$I$2:$I$2999,"&lt;&gt;Foul",'Offense Log'!$I$2:$I$2999,"&lt;&gt;", 'Offense Log'!$A$2:$A$2999, $C$1,'Offense Log'!$L$2:$L$2999,"&lt;&gt;"),0)</f>
        <v>0.4</v>
      </c>
      <c r="E29" s="118" t="str">
        <f>COUNTIFS('Offense Log'!$I$2:$I$2999,"Layup",'Offense Log'!$N$2:$N$2999,"Yes", 'Offense Log'!$A$2:$A$2999, $C$1)&amp;"-"&amp;COUNTIFS('Offense Log'!$I$2:$I$2999,"Layup",'Offense Log'!$I$2:$I$2999,"&lt;&gt;", 'Offense Log'!$A$2:$A$2999, $C$1)</f>
        <v>9-16</v>
      </c>
      <c r="F29" s="118" t="str">
        <f>COUNTIFS('Offense Log'!$I$2:$I$2999,"Floater",'Offense Log'!$N$2:$N$2999,"Yes", 'Offense Log'!$A$2:$A$2999, $C$1)&amp;"-"&amp;COUNTIFS('Offense Log'!$I$2:$I$2999,"Floater",'Offense Log'!$I$2:$I$2999,"&lt;&gt;", 'Offense Log'!$A$2:$A$2999, $C$1)</f>
        <v>1-2</v>
      </c>
      <c r="G29" s="118" t="str">
        <f>COUNTIFS('Offense Log'!$I$2:$I$2999,"Hook",'Offense Log'!$N$2:$N$2999,"Yes", 'Offense Log'!$A$2:$A$2999, $C$1)&amp;"-"&amp;COUNTIFS('Offense Log'!$I$2:$I$2999,"Hook",'Offense Log'!$I$2:$I$2999,"&lt;&gt;", 'Offense Log'!$A$2:$A$2999, $C$1)</f>
        <v>2-3</v>
      </c>
      <c r="H29" s="118" t="str">
        <f>COUNTIFS('Offense Log'!$I$2:$I$2999,"Jumper",'Offense Log'!$N$2:$N$2999,"Yes", 'Offense Log'!$A$2:$A$2999, $C$1)&amp;"-"&amp;COUNTIFS('Offense Log'!$I$2:$I$2999,"Jumper",'Offense Log'!$I$2:$I$2999,"&lt;&gt;", 'Offense Log'!$A$2:$A$2999, $C$1)</f>
        <v>2-9</v>
      </c>
      <c r="I29" s="118" t="str">
        <f>COUNTIFS('Offense Log'!$I$2:$I$2999,"Three",'Offense Log'!$N$2:$N$2999,"Yes", 'Offense Log'!$A$2:$A$2999, $C$1)&amp;"-"&amp;COUNTIFS('Offense Log'!$I$2:$I$2999,"Three",'Offense Log'!$I$2:$I$2999,"&lt;&gt;", 'Offense Log'!$A$2:$A$2999, $C$1)</f>
        <v>7-24</v>
      </c>
      <c r="J29" s="57">
        <f>IFERROR(COUNTIFS('Offense Log'!$I$2:$I$2999,"Turnover",'Offense Log'!$J$2:$J$2999,"HC", 'Offense Log'!$A$2:$A$2999, $C$1,'Offense Log'!$L$2:$L$2999,"&lt;&gt;")/COUNTIFS('Offense Log'!$I$2:$I$2999,"&lt;&gt;0",'Offense Log'!$J$2:$J$2999,"HC", 'Offense Log'!$A$2:$A$2999, $C$1,'Offense Log'!$L$2:$L$2999,"&lt;&gt;"),0)</f>
        <v>0.14035087719298245</v>
      </c>
      <c r="K29" s="54">
        <f>IFERROR(AVERAGEIFS('Defense Log'!$M$2:$M$3001,'Defense Log'!$A$2:$A$3001,$C$1),0)</f>
        <v>0.74576271186440679</v>
      </c>
      <c r="M29" s="57">
        <f>IFERROR(COUNTIFS('Defense Log'!$I$2:$I$3001,"&lt;&gt;Turnover",'Defense Log'!$I$2:$I$3001,"&lt;&gt;Foul",'Defense Log'!$N$2:$N$3001,"Yes",'Defense Log'!$A$2:$A$3001,$C$1,'Defense Log'!$A$2:$A$3001,$C$1)/COUNTIFS('Defense Log'!$I$2:$I$3001,"&lt;&gt;Turnover",'Defense Log'!$I$2:$I$3001,"&lt;&gt;Foul",'Defense Log'!$I$2:$I$3001,"&lt;&gt;",'Defense Log'!$A$2:$A$3001,$C$1),0)</f>
        <v>0.30434782608695654</v>
      </c>
      <c r="N29" s="99">
        <f>IFERROR(COUNTIFS('Defense Log'!$I$2:$I$3001,"Turnover",'Defense Log'!$A$2:$A$3001,$C$1),0)</f>
        <v>6</v>
      </c>
      <c r="O29" s="56">
        <f>SUM(O17:O28)</f>
        <v>6</v>
      </c>
      <c r="P29" s="56">
        <f>SUMIFS('Defense Log'!$M$2:$M$3001,'Defense Log'!$A$2:$A$3001,'Export Advanced'!$C$1)</f>
        <v>44</v>
      </c>
      <c r="T29" s="54" t="str">
        <f>IF($C$1="&lt;&gt;",SUMPRODUCT(T17:T28,R17:R28)/SUM(R17:R28),"")</f>
        <v/>
      </c>
    </row>
    <row r="33" spans="1:20" ht="18" x14ac:dyDescent="0.35">
      <c r="B33" s="40" t="s">
        <v>141</v>
      </c>
    </row>
    <row r="34" spans="1:20" s="49" customFormat="1" x14ac:dyDescent="0.3">
      <c r="A34" s="48"/>
      <c r="B34" s="42" t="s">
        <v>138</v>
      </c>
      <c r="C34" s="42" t="s">
        <v>138</v>
      </c>
      <c r="D34" s="42" t="s">
        <v>138</v>
      </c>
      <c r="E34" s="42" t="s">
        <v>138</v>
      </c>
      <c r="F34" s="42" t="s">
        <v>138</v>
      </c>
      <c r="G34" s="42" t="s">
        <v>138</v>
      </c>
      <c r="H34" s="42" t="s">
        <v>138</v>
      </c>
      <c r="I34" s="42" t="s">
        <v>138</v>
      </c>
      <c r="J34" s="42" t="s">
        <v>138</v>
      </c>
      <c r="K34" s="42" t="s">
        <v>100</v>
      </c>
      <c r="L34" s="42" t="s">
        <v>100</v>
      </c>
      <c r="M34" s="42" t="s">
        <v>100</v>
      </c>
      <c r="N34" s="42" t="s">
        <v>100</v>
      </c>
      <c r="O34" s="42" t="s">
        <v>126</v>
      </c>
      <c r="P34" s="42" t="s">
        <v>126</v>
      </c>
      <c r="Q34" s="42" t="s">
        <v>138</v>
      </c>
      <c r="R34" s="42" t="s">
        <v>100</v>
      </c>
      <c r="T34" s="42"/>
    </row>
    <row r="35" spans="1:20" x14ac:dyDescent="0.3">
      <c r="B35" s="43" t="s">
        <v>140</v>
      </c>
      <c r="C35" s="43" t="s">
        <v>140</v>
      </c>
      <c r="D35" s="43" t="s">
        <v>140</v>
      </c>
      <c r="E35" s="43" t="s">
        <v>140</v>
      </c>
      <c r="F35" s="43" t="s">
        <v>140</v>
      </c>
      <c r="G35" s="43" t="s">
        <v>140</v>
      </c>
      <c r="H35" s="43" t="s">
        <v>140</v>
      </c>
      <c r="I35" s="43" t="s">
        <v>140</v>
      </c>
      <c r="J35" s="43" t="s">
        <v>140</v>
      </c>
      <c r="K35" s="43" t="s">
        <v>140</v>
      </c>
      <c r="L35" s="43" t="s">
        <v>140</v>
      </c>
      <c r="M35" s="43" t="s">
        <v>140</v>
      </c>
      <c r="N35" s="43" t="s">
        <v>140</v>
      </c>
      <c r="O35" s="43" t="s">
        <v>140</v>
      </c>
      <c r="P35" s="43"/>
      <c r="Q35" s="43" t="s">
        <v>79</v>
      </c>
      <c r="R35" s="43" t="s">
        <v>140</v>
      </c>
      <c r="T35" s="43"/>
    </row>
    <row r="36" spans="1:20" x14ac:dyDescent="0.3">
      <c r="A36" s="41" t="s">
        <v>26</v>
      </c>
      <c r="B36" s="44" t="s">
        <v>27</v>
      </c>
      <c r="C36" s="44" t="s">
        <v>34</v>
      </c>
      <c r="D36" s="44" t="s">
        <v>44</v>
      </c>
      <c r="E36" s="44" t="s">
        <v>28</v>
      </c>
      <c r="F36" s="44" t="s">
        <v>29</v>
      </c>
      <c r="G36" s="44" t="s">
        <v>30</v>
      </c>
      <c r="H36" s="44" t="s">
        <v>31</v>
      </c>
      <c r="I36" s="44" t="s">
        <v>32</v>
      </c>
      <c r="J36" s="44" t="s">
        <v>224</v>
      </c>
      <c r="K36" s="44" t="s">
        <v>133</v>
      </c>
      <c r="L36" s="44" t="s">
        <v>135</v>
      </c>
      <c r="M36" s="44" t="s">
        <v>134</v>
      </c>
      <c r="N36" s="44" t="s">
        <v>229</v>
      </c>
      <c r="O36" s="50" t="s">
        <v>107</v>
      </c>
      <c r="P36" s="50" t="s">
        <v>154</v>
      </c>
      <c r="Q36" s="28" t="s">
        <v>216</v>
      </c>
      <c r="R36" s="27" t="s">
        <v>161</v>
      </c>
    </row>
    <row r="37" spans="1:20" x14ac:dyDescent="0.3">
      <c r="A37" s="45" t="s">
        <v>13</v>
      </c>
      <c r="B37" s="61">
        <f ca="1">INDEX('Summary Statistics'!$B$13:$S$24,MATCH('Export Advanced'!$A37,'Summary Statistics'!$A$13:$A$24,0),MATCH(B$36,'Summary Statistics'!$B$12:$S$12,0))</f>
        <v>0.97051282051282051</v>
      </c>
      <c r="C37" s="86">
        <f>INDEX('Summary Statistics'!$B$13:$S$24,MATCH('Export Advanced'!$A37,'Summary Statistics'!$A$13:$A$24,0),MATCH(C$36,'Summary Statistics'!$B$12:$S$12,0))</f>
        <v>0.23974358974358975</v>
      </c>
      <c r="D37" s="51">
        <f>INDEX('Summary Statistics'!$B$13:$S$24,MATCH('Export Advanced'!$A37,'Summary Statistics'!$A$13:$A$24,0),MATCH(D$36,'Summary Statistics'!$B$12:$S$12,0))</f>
        <v>0.49315068493150682</v>
      </c>
      <c r="E37" s="51">
        <f>INDEX('Summary Statistics'!$B$13:$S$24,MATCH('Export Advanced'!$A37,'Summary Statistics'!$A$13:$A$24,0),MATCH(E$36,'Summary Statistics'!$B$12:$S$12,0))</f>
        <v>0.62352941176470589</v>
      </c>
      <c r="F37" s="51">
        <f>INDEX('Summary Statistics'!$B$13:$S$24,MATCH('Export Advanced'!$A37,'Summary Statistics'!$A$13:$A$24,0),MATCH(F$36,'Summary Statistics'!$B$12:$S$12,0))</f>
        <v>0.40259740259740262</v>
      </c>
      <c r="G37" s="51">
        <f>INDEX('Summary Statistics'!$B$13:$S$24,MATCH('Export Advanced'!$A37,'Summary Statistics'!$A$13:$A$24,0),MATCH(G$36,'Summary Statistics'!$B$12:$S$12,0))</f>
        <v>0.44444444444444442</v>
      </c>
      <c r="H37" s="51">
        <f>INDEX('Summary Statistics'!$B$13:$S$24,MATCH('Export Advanced'!$A37,'Summary Statistics'!$A$13:$A$24,0),MATCH(H$36,'Summary Statistics'!$B$12:$S$12,0))</f>
        <v>0.4823529411764706</v>
      </c>
      <c r="I37" s="51">
        <f>INDEX('Summary Statistics'!$B$13:$S$24,MATCH('Export Advanced'!$A37,'Summary Statistics'!$A$13:$A$24,0),MATCH(I$36,'Summary Statistics'!$B$12:$S$12,0))</f>
        <v>0.41666666666666669</v>
      </c>
      <c r="J37" s="51">
        <f>INDEX('Summary Statistics'!$B$13:$S$24,MATCH('Export Advanced'!$A37,'Summary Statistics'!$A$13:$A$24,0),MATCH(J$36,'Summary Statistics'!$B$12:$S$12,0))</f>
        <v>2.7272727272727275E-2</v>
      </c>
      <c r="K37" s="60">
        <f ca="1">INDEX('Defense Summary Statistics'!$B$13:$S$24,MATCH('Export Advanced'!$A37,'Defense Summary Statistics'!$A$13:$A$24,0),MATCH(K$36,'Defense Summary Statistics'!$B$12:$S$12,0))</f>
        <v>0.8169975186104218</v>
      </c>
      <c r="L37" s="51">
        <f>INDEX('Defense Summary Statistics'!$B$13:$S$24,MATCH('Export Advanced'!$A37,'Defense Summary Statistics'!$A$13:$A$24,0),MATCH(L$36,'Defense Summary Statistics'!$B$12:$S$12,0))</f>
        <v>0.1903285802851829</v>
      </c>
      <c r="M37" s="51">
        <f>INDEX('Defense Summary Statistics'!$B$13:$S$24,MATCH('Export Advanced'!$A37,'Defense Summary Statistics'!$A$13:$A$24,0),MATCH(M$36,'Defense Summary Statistics'!$B$12:$S$12,0))</f>
        <v>0.38613861386138615</v>
      </c>
      <c r="N37" s="51">
        <f>INDEX('Defense Summary Statistics'!$B$13:$S$24,MATCH('Export Advanced'!$A37,'Defense Summary Statistics'!$A$13:$A$24,0),MATCH(N$36,'Defense Summary Statistics'!$B$12:$S$12,0))</f>
        <v>4.2996742671009766E-2</v>
      </c>
      <c r="O37" s="60">
        <f ca="1">INDEX('Player Stats'!$C$4:$AO$15,MATCH('Export Advanced'!$A37,'Player Stats'!$A$4:$A$15,0),MATCH('Export Advanced'!O$36,'Player Stats'!$C$3:$AO$3,0))</f>
        <v>6.1406120760959482</v>
      </c>
      <c r="P37" s="51">
        <f>INDEX('Player Stats'!$A$3:$AN$16,MATCH('Export Advanced'!$A37,Table1[[#All],[Player]],0),MATCH('Export Advanced'!$P$36,Table1[#Headers],0))</f>
        <v>0.85161290322580641</v>
      </c>
      <c r="Q37" s="106">
        <f>INDEX('Defense Summary Statistics'!$A$12:$T$25,MATCH(Table2[[#This Row],[Player]],'Defense Summary Statistics'!$A$12:$A$25,0),MATCH(Table1[[#Headers],[Points Allowed/G]],'Defense Summary Statistics'!$A$12:$T$12,0))</f>
        <v>7.2424242424242422</v>
      </c>
      <c r="R37" s="103">
        <f>IFERROR(COUNTIFS('Defense Log'!$H$2:$H$3001,Table2[[#This Row],[Player]],'Defense Log'!$I$2:$I$3001,"Turnover")/'Player Stats'!$B$16,"N/A")</f>
        <v>1.9411764705882353</v>
      </c>
    </row>
    <row r="38" spans="1:20" x14ac:dyDescent="0.3">
      <c r="A38" s="45" t="s">
        <v>9</v>
      </c>
      <c r="B38" s="62">
        <f ca="1">INDEX('Summary Statistics'!$B$13:$S$24,MATCH('Export Advanced'!$A38,'Summary Statistics'!$A$13:$A$24,0),MATCH(B$36,'Summary Statistics'!$B$12:$S$12,0))</f>
        <v>0.97423728813559318</v>
      </c>
      <c r="C38" s="87">
        <f>INDEX('Summary Statistics'!$B$13:$S$24,MATCH('Export Advanced'!$A38,'Summary Statistics'!$A$13:$A$24,0),MATCH(C$36,'Summary Statistics'!$B$12:$S$12,0))</f>
        <v>0.16677966101694916</v>
      </c>
      <c r="D38" s="52">
        <f>INDEX('Summary Statistics'!$B$13:$S$24,MATCH('Export Advanced'!$A38,'Summary Statistics'!$A$13:$A$24,0),MATCH(D$36,'Summary Statistics'!$B$12:$S$12,0))</f>
        <v>0.38048780487804879</v>
      </c>
      <c r="E38" s="52">
        <f>INDEX('Summary Statistics'!$B$13:$S$24,MATCH('Export Advanced'!$A38,'Summary Statistics'!$A$13:$A$24,0),MATCH(E$36,'Summary Statistics'!$B$12:$S$12,0))</f>
        <v>0.45</v>
      </c>
      <c r="F38" s="52">
        <f>INDEX('Summary Statistics'!$B$13:$S$24,MATCH('Export Advanced'!$A38,'Summary Statistics'!$A$13:$A$24,0),MATCH(F$36,'Summary Statistics'!$B$12:$S$12,0))</f>
        <v>0.2</v>
      </c>
      <c r="G38" s="52" t="str">
        <f>INDEX('Summary Statistics'!$B$13:$S$24,MATCH('Export Advanced'!$A38,'Summary Statistics'!$A$13:$A$24,0),MATCH(G$36,'Summary Statistics'!$B$12:$S$12,0))</f>
        <v>N/A</v>
      </c>
      <c r="H38" s="52">
        <f>INDEX('Summary Statistics'!$B$13:$S$24,MATCH('Export Advanced'!$A38,'Summary Statistics'!$A$13:$A$24,0),MATCH(H$36,'Summary Statistics'!$B$12:$S$12,0))</f>
        <v>0.36666666666666664</v>
      </c>
      <c r="I38" s="52">
        <f>INDEX('Summary Statistics'!$B$13:$S$24,MATCH('Export Advanced'!$A38,'Summary Statistics'!$A$13:$A$24,0),MATCH(I$36,'Summary Statistics'!$B$12:$S$12,0))</f>
        <v>0.38</v>
      </c>
      <c r="J38" s="52">
        <f>INDEX('Summary Statistics'!$B$13:$S$24,MATCH('Export Advanced'!$A38,'Summary Statistics'!$A$13:$A$24,0),MATCH(J$36,'Summary Statistics'!$B$12:$S$12,0))</f>
        <v>2.2764227642276424E-2</v>
      </c>
      <c r="K38" s="58">
        <f ca="1">INDEX('Defense Summary Statistics'!$B$13:$S$24,MATCH('Export Advanced'!$A38,'Defense Summary Statistics'!$A$13:$A$24,0),MATCH(K$36,'Defense Summary Statistics'!$B$12:$S$12,0))</f>
        <v>0.82257012393998696</v>
      </c>
      <c r="L38" s="52">
        <f>INDEX('Defense Summary Statistics'!$B$13:$S$24,MATCH('Export Advanced'!$A38,'Defense Summary Statistics'!$A$13:$A$24,0),MATCH(L$36,'Defense Summary Statistics'!$B$12:$S$12,0))</f>
        <v>0.15620915032679739</v>
      </c>
      <c r="M38" s="52">
        <f>INDEX('Defense Summary Statistics'!$B$13:$S$24,MATCH('Export Advanced'!$A38,'Defense Summary Statistics'!$A$13:$A$24,0),MATCH(M$36,'Defense Summary Statistics'!$B$12:$S$12,0))</f>
        <v>0.37765957446808512</v>
      </c>
      <c r="N38" s="52">
        <f>INDEX('Defense Summary Statistics'!$B$13:$S$24,MATCH('Export Advanced'!$A38,'Defense Summary Statistics'!$A$13:$A$24,0),MATCH(N$36,'Defense Summary Statistics'!$B$12:$S$12,0))</f>
        <v>2.8451882845188285E-2</v>
      </c>
      <c r="O38" s="58">
        <f ca="1">INDEX('Player Stats'!$C$4:$AO$15,MATCH('Export Advanced'!$A38,'Player Stats'!$A$4:$A$15,0),MATCH('Export Advanced'!O$36,'Player Stats'!$C$3:$AO$3,0))</f>
        <v>6.0666865678242488</v>
      </c>
      <c r="P38" s="52">
        <f>INDEX('Player Stats'!$A$3:$AN$16,MATCH('Export Advanced'!$A38,Table1[[#All],[Player]],0),MATCH('Export Advanced'!$P$36,Table1[#Headers],0))</f>
        <v>0.70238095238095233</v>
      </c>
      <c r="Q38" s="107">
        <f>INDEX('Defense Summary Statistics'!$A$12:$T$25,MATCH(Table2[[#This Row],[Player]],'Defense Summary Statistics'!$A$12:$A$25,0),MATCH(Table1[[#Headers],[Points Allowed/G]],'Defense Summary Statistics'!$A$12:$T$12,0))</f>
        <v>5.5588235294117645</v>
      </c>
      <c r="R38" s="104">
        <f>IFERROR(COUNTIFS('Defense Log'!$H$2:$H$3001,Table2[[#This Row],[Player]],'Defense Log'!$I$2:$I$3001,"Turnover")/'Player Stats'!$B$16,"N/A")</f>
        <v>1</v>
      </c>
    </row>
    <row r="39" spans="1:20" x14ac:dyDescent="0.3">
      <c r="A39" s="45" t="s">
        <v>8</v>
      </c>
      <c r="B39" s="62">
        <f ca="1">INDEX('Summary Statistics'!$B$13:$S$24,MATCH('Export Advanced'!$A39,'Summary Statistics'!$A$13:$A$24,0),MATCH(B$36,'Summary Statistics'!$B$12:$S$12,0))</f>
        <v>0.96118859915100063</v>
      </c>
      <c r="C39" s="87">
        <f>INDEX('Summary Statistics'!$B$13:$S$24,MATCH('Export Advanced'!$A39,'Summary Statistics'!$A$13:$A$24,0),MATCH(C$36,'Summary Statistics'!$B$12:$S$12,0))</f>
        <v>0.28987265009096425</v>
      </c>
      <c r="D39" s="52">
        <f>INDEX('Summary Statistics'!$B$13:$S$24,MATCH('Export Advanced'!$A39,'Summary Statistics'!$A$13:$A$24,0),MATCH(D$36,'Summary Statistics'!$B$12:$S$12,0))</f>
        <v>0.44191919191919193</v>
      </c>
      <c r="E39" s="52">
        <f>INDEX('Summary Statistics'!$B$13:$S$24,MATCH('Export Advanced'!$A39,'Summary Statistics'!$A$13:$A$24,0),MATCH(E$36,'Summary Statistics'!$B$12:$S$12,0))</f>
        <v>0.57377049180327866</v>
      </c>
      <c r="F39" s="52">
        <f>INDEX('Summary Statistics'!$B$13:$S$24,MATCH('Export Advanced'!$A39,'Summary Statistics'!$A$13:$A$24,0),MATCH(F$36,'Summary Statistics'!$B$12:$S$12,0))</f>
        <v>0.51515151515151514</v>
      </c>
      <c r="G39" s="52">
        <f>INDEX('Summary Statistics'!$B$13:$S$24,MATCH('Export Advanced'!$A39,'Summary Statistics'!$A$13:$A$24,0),MATCH(G$36,'Summary Statistics'!$B$12:$S$12,0))</f>
        <v>0.41176470588235292</v>
      </c>
      <c r="H39" s="52">
        <f>INDEX('Summary Statistics'!$B$13:$S$24,MATCH('Export Advanced'!$A39,'Summary Statistics'!$A$13:$A$24,0),MATCH(H$36,'Summary Statistics'!$B$12:$S$12,0))</f>
        <v>0.5168539325842697</v>
      </c>
      <c r="I39" s="52">
        <f>INDEX('Summary Statistics'!$B$13:$S$24,MATCH('Export Advanced'!$A39,'Summary Statistics'!$A$13:$A$24,0),MATCH(I$36,'Summary Statistics'!$B$12:$S$12,0))</f>
        <v>0.35051546391752575</v>
      </c>
      <c r="J39" s="52">
        <f>INDEX('Summary Statistics'!$B$13:$S$24,MATCH('Export Advanced'!$A39,'Summary Statistics'!$A$13:$A$24,0),MATCH(J$36,'Summary Statistics'!$B$12:$S$12,0))</f>
        <v>1.8410041841004181E-2</v>
      </c>
      <c r="K39" s="58">
        <f ca="1">INDEX('Defense Summary Statistics'!$B$13:$S$24,MATCH('Export Advanced'!$A39,'Defense Summary Statistics'!$A$13:$A$24,0),MATCH(K$36,'Defense Summary Statistics'!$B$12:$S$12,0))</f>
        <v>0.833033033033033</v>
      </c>
      <c r="L39" s="52">
        <f>INDEX('Defense Summary Statistics'!$B$13:$S$24,MATCH('Export Advanced'!$A39,'Defense Summary Statistics'!$A$13:$A$24,0),MATCH(L$36,'Defense Summary Statistics'!$B$12:$S$12,0))</f>
        <v>0.17897897897897899</v>
      </c>
      <c r="M39" s="52">
        <f>INDEX('Defense Summary Statistics'!$B$13:$S$24,MATCH('Export Advanced'!$A39,'Defense Summary Statistics'!$A$13:$A$24,0),MATCH(M$36,'Defense Summary Statistics'!$B$12:$S$12,0))</f>
        <v>0.35864978902953587</v>
      </c>
      <c r="N39" s="52">
        <f>INDEX('Defense Summary Statistics'!$B$13:$S$24,MATCH('Export Advanced'!$A39,'Defense Summary Statistics'!$A$13:$A$24,0),MATCH(N$36,'Defense Summary Statistics'!$B$12:$S$12,0))</f>
        <v>2.7516778523489934E-2</v>
      </c>
      <c r="O39" s="58">
        <f ca="1">INDEX('Player Stats'!$C$4:$AO$15,MATCH('Export Advanced'!$A39,'Player Stats'!$A$4:$A$15,0),MATCH('Export Advanced'!O$36,'Player Stats'!$C$3:$AO$3,0))</f>
        <v>5.1262226447187054</v>
      </c>
      <c r="P39" s="52">
        <f>INDEX('Player Stats'!$A$3:$AN$16,MATCH('Export Advanced'!$A39,Table1[[#All],[Player]],0),MATCH('Export Advanced'!$P$36,Table1[#Headers],0))</f>
        <v>0.83152173913043481</v>
      </c>
      <c r="Q39" s="107">
        <f>INDEX('Defense Summary Statistics'!$A$12:$T$25,MATCH(Table2[[#This Row],[Player]],'Defense Summary Statistics'!$A$12:$A$25,0),MATCH(Table1[[#Headers],[Points Allowed/G]],'Defense Summary Statistics'!$A$12:$T$12,0))</f>
        <v>7.3636363636363633</v>
      </c>
      <c r="R39" s="104">
        <f>IFERROR(COUNTIFS('Defense Log'!$H$2:$H$3001,Table2[[#This Row],[Player]],'Defense Log'!$I$2:$I$3001,"Turnover")/'Player Stats'!$B$16,"N/A")</f>
        <v>1.2058823529411764</v>
      </c>
    </row>
    <row r="40" spans="1:20" x14ac:dyDescent="0.3">
      <c r="A40" s="45" t="s">
        <v>70</v>
      </c>
      <c r="B40" s="62">
        <f ca="1">INDEX('Summary Statistics'!$B$13:$S$24,MATCH('Export Advanced'!$A40,'Summary Statistics'!$A$13:$A$24,0),MATCH(B$36,'Summary Statistics'!$B$12:$S$12,0))</f>
        <v>0.90165876777251186</v>
      </c>
      <c r="C40" s="87">
        <f>INDEX('Summary Statistics'!$B$13:$S$24,MATCH('Export Advanced'!$A40,'Summary Statistics'!$A$13:$A$24,0),MATCH(C$36,'Summary Statistics'!$B$12:$S$12,0))</f>
        <v>0.20497630331753555</v>
      </c>
      <c r="D40" s="52">
        <f>INDEX('Summary Statistics'!$B$13:$S$24,MATCH('Export Advanced'!$A40,'Summary Statistics'!$A$13:$A$24,0),MATCH(D$36,'Summary Statistics'!$B$12:$S$12,0))</f>
        <v>0.41333333333333333</v>
      </c>
      <c r="E40" s="52">
        <f>INDEX('Summary Statistics'!$B$13:$S$24,MATCH('Export Advanced'!$A40,'Summary Statistics'!$A$13:$A$24,0),MATCH(E$36,'Summary Statistics'!$B$12:$S$12,0))</f>
        <v>0.59259259259259256</v>
      </c>
      <c r="F40" s="52">
        <f>INDEX('Summary Statistics'!$B$13:$S$24,MATCH('Export Advanced'!$A40,'Summary Statistics'!$A$13:$A$24,0),MATCH(F$36,'Summary Statistics'!$B$12:$S$12,0))</f>
        <v>0.30769230769230771</v>
      </c>
      <c r="G40" s="52">
        <f>INDEX('Summary Statistics'!$B$13:$S$24,MATCH('Export Advanced'!$A40,'Summary Statistics'!$A$13:$A$24,0),MATCH(G$36,'Summary Statistics'!$B$12:$S$12,0))</f>
        <v>0</v>
      </c>
      <c r="H40" s="52">
        <f>INDEX('Summary Statistics'!$B$13:$S$24,MATCH('Export Advanced'!$A40,'Summary Statistics'!$A$13:$A$24,0),MATCH(H$36,'Summary Statistics'!$B$12:$S$12,0))</f>
        <v>0.46153846153846156</v>
      </c>
      <c r="I40" s="52">
        <f>INDEX('Summary Statistics'!$B$13:$S$24,MATCH('Export Advanced'!$A40,'Summary Statistics'!$A$13:$A$24,0),MATCH(I$36,'Summary Statistics'!$B$12:$S$12,0))</f>
        <v>0.38297872340425532</v>
      </c>
      <c r="J40" s="52">
        <f>INDEX('Summary Statistics'!$B$13:$S$24,MATCH('Export Advanced'!$A40,'Summary Statistics'!$A$13:$A$24,0),MATCH(J$36,'Summary Statistics'!$B$12:$S$12,0))</f>
        <v>1.7341040462427747E-2</v>
      </c>
      <c r="K40" s="58">
        <f ca="1">INDEX('Defense Summary Statistics'!$B$13:$S$24,MATCH('Export Advanced'!$A40,'Defense Summary Statistics'!$A$13:$A$24,0),MATCH(K$36,'Defense Summary Statistics'!$B$12:$S$12,0))</f>
        <v>0.77330264672036819</v>
      </c>
      <c r="L40" s="52">
        <f>INDEX('Defense Summary Statistics'!$B$13:$S$24,MATCH('Export Advanced'!$A40,'Defense Summary Statistics'!$A$13:$A$24,0),MATCH(L$36,'Defense Summary Statistics'!$B$12:$S$12,0))</f>
        <v>0.15825688073394495</v>
      </c>
      <c r="M40" s="52">
        <f>INDEX('Defense Summary Statistics'!$B$13:$S$24,MATCH('Export Advanced'!$A40,'Defense Summary Statistics'!$A$13:$A$24,0),MATCH(M$36,'Defense Summary Statistics'!$B$12:$S$12,0))</f>
        <v>0.37037037037037035</v>
      </c>
      <c r="N40" s="52">
        <f>INDEX('Defense Summary Statistics'!$B$13:$S$24,MATCH('Export Advanced'!$A40,'Defense Summary Statistics'!$A$13:$A$24,0),MATCH(N$36,'Defense Summary Statistics'!$B$12:$S$12,0))</f>
        <v>2.3188405797101453E-2</v>
      </c>
      <c r="O40" s="58">
        <f ca="1">INDEX('Player Stats'!$C$4:$AO$15,MATCH('Export Advanced'!$A40,'Player Stats'!$A$4:$A$15,0),MATCH('Export Advanced'!O$36,'Player Stats'!$C$3:$AO$3,0))</f>
        <v>5.1342448420857467</v>
      </c>
      <c r="P40" s="52">
        <f>INDEX('Player Stats'!$A$3:$AN$16,MATCH('Export Advanced'!$A40,Table1[[#All],[Player]],0),MATCH('Export Advanced'!$P$36,Table1[#Headers],0))</f>
        <v>0.68</v>
      </c>
      <c r="Q40" s="107">
        <f>INDEX('Defense Summary Statistics'!$A$12:$T$25,MATCH(Table2[[#This Row],[Player]],'Defense Summary Statistics'!$A$12:$A$25,0),MATCH(Table1[[#Headers],[Points Allowed/G]],'Defense Summary Statistics'!$A$12:$T$12,0))</f>
        <v>3.903225806451613</v>
      </c>
      <c r="R40" s="104">
        <f>IFERROR(COUNTIFS('Defense Log'!$H$2:$H$3001,Table2[[#This Row],[Player]],'Defense Log'!$I$2:$I$3001,"Turnover")/'Player Stats'!$B$16,"N/A")</f>
        <v>0.47058823529411764</v>
      </c>
    </row>
    <row r="41" spans="1:20" x14ac:dyDescent="0.3">
      <c r="A41" s="45" t="s">
        <v>10</v>
      </c>
      <c r="B41" s="62">
        <f ca="1">INDEX('Summary Statistics'!$B$13:$S$24,MATCH('Export Advanced'!$A41,'Summary Statistics'!$A$13:$A$24,0),MATCH(B$36,'Summary Statistics'!$B$12:$S$12,0))</f>
        <v>0.94889937106918243</v>
      </c>
      <c r="C41" s="87">
        <f>INDEX('Summary Statistics'!$B$13:$S$24,MATCH('Export Advanced'!$A41,'Summary Statistics'!$A$13:$A$24,0),MATCH(C$36,'Summary Statistics'!$B$12:$S$12,0))</f>
        <v>0.21147798742138366</v>
      </c>
      <c r="D41" s="52">
        <f>INDEX('Summary Statistics'!$B$13:$S$24,MATCH('Export Advanced'!$A41,'Summary Statistics'!$A$13:$A$24,0),MATCH(D$36,'Summary Statistics'!$B$12:$S$12,0))</f>
        <v>0.5053763440860215</v>
      </c>
      <c r="E41" s="52">
        <f>INDEX('Summary Statistics'!$B$13:$S$24,MATCH('Export Advanced'!$A41,'Summary Statistics'!$A$13:$A$24,0),MATCH(E$36,'Summary Statistics'!$B$12:$S$12,0))</f>
        <v>0.62650602409638556</v>
      </c>
      <c r="F41" s="52">
        <f>INDEX('Summary Statistics'!$B$13:$S$24,MATCH('Export Advanced'!$A41,'Summary Statistics'!$A$13:$A$24,0),MATCH(F$36,'Summary Statistics'!$B$12:$S$12,0))</f>
        <v>0.33333333333333331</v>
      </c>
      <c r="G41" s="52">
        <f>INDEX('Summary Statistics'!$B$13:$S$24,MATCH('Export Advanced'!$A41,'Summary Statistics'!$A$13:$A$24,0),MATCH(G$36,'Summary Statistics'!$B$12:$S$12,0))</f>
        <v>0.37096774193548387</v>
      </c>
      <c r="H41" s="52">
        <f>INDEX('Summary Statistics'!$B$13:$S$24,MATCH('Export Advanced'!$A41,'Summary Statistics'!$A$13:$A$24,0),MATCH(H$36,'Summary Statistics'!$B$12:$S$12,0))</f>
        <v>0.4375</v>
      </c>
      <c r="I41" s="52" t="str">
        <f>INDEX('Summary Statistics'!$B$13:$S$24,MATCH('Export Advanced'!$A41,'Summary Statistics'!$A$13:$A$24,0),MATCH(I$36,'Summary Statistics'!$B$12:$S$12,0))</f>
        <v>N/A</v>
      </c>
      <c r="J41" s="52">
        <f>INDEX('Summary Statistics'!$B$13:$S$24,MATCH('Export Advanced'!$A41,'Summary Statistics'!$A$13:$A$24,0),MATCH(J$36,'Summary Statistics'!$B$12:$S$12,0))</f>
        <v>3.717472118959108E-2</v>
      </c>
      <c r="K41" s="58">
        <f ca="1">INDEX('Defense Summary Statistics'!$B$13:$S$24,MATCH('Export Advanced'!$A41,'Defense Summary Statistics'!$A$13:$A$24,0),MATCH(K$36,'Defense Summary Statistics'!$B$12:$S$12,0))</f>
        <v>0.82625189681335354</v>
      </c>
      <c r="L41" s="52">
        <f>INDEX('Defense Summary Statistics'!$B$13:$S$24,MATCH('Export Advanced'!$A41,'Defense Summary Statistics'!$A$13:$A$24,0),MATCH(L$36,'Defense Summary Statistics'!$B$12:$S$12,0))</f>
        <v>0.26671732522796354</v>
      </c>
      <c r="M41" s="52">
        <f>INDEX('Defense Summary Statistics'!$B$13:$S$24,MATCH('Export Advanced'!$A41,'Defense Summary Statistics'!$A$13:$A$24,0),MATCH(M$36,'Defense Summary Statistics'!$B$12:$S$12,0))</f>
        <v>0.40531561461794019</v>
      </c>
      <c r="N41" s="52">
        <f>INDEX('Defense Summary Statistics'!$B$13:$S$24,MATCH('Export Advanced'!$A41,'Defense Summary Statistics'!$A$13:$A$24,0),MATCH(N$36,'Defense Summary Statistics'!$B$12:$S$12,0))</f>
        <v>1.6524216524216522E-2</v>
      </c>
      <c r="O41" s="58">
        <f ca="1">INDEX('Player Stats'!$C$4:$AO$15,MATCH('Export Advanced'!$A41,'Player Stats'!$A$4:$A$15,0),MATCH('Export Advanced'!O$36,'Player Stats'!$C$3:$AO$3,0))</f>
        <v>4.9058989702331557</v>
      </c>
      <c r="P41" s="52">
        <f>INDEX('Player Stats'!$A$3:$AN$16,MATCH('Export Advanced'!$A41,Table1[[#All],[Player]],0),MATCH('Export Advanced'!$P$36,Table1[#Headers],0))</f>
        <v>0.83490566037735847</v>
      </c>
      <c r="Q41" s="107">
        <f>INDEX('Defense Summary Statistics'!$A$12:$T$25,MATCH(Table2[[#This Row],[Player]],'Defense Summary Statistics'!$A$12:$A$25,0),MATCH(Table1[[#Headers],[Points Allowed/G]],'Defense Summary Statistics'!$A$12:$T$12,0))</f>
        <v>8.8235294117647065</v>
      </c>
      <c r="R41" s="104">
        <f>IFERROR(COUNTIFS('Defense Log'!$H$2:$H$3001,Table2[[#This Row],[Player]],'Defense Log'!$I$2:$I$3001,"Turnover")/'Player Stats'!$B$16,"N/A")</f>
        <v>0.8529411764705882</v>
      </c>
    </row>
    <row r="42" spans="1:20" x14ac:dyDescent="0.3">
      <c r="A42" s="45" t="s">
        <v>11</v>
      </c>
      <c r="B42" s="62">
        <f ca="1">INDEX('Summary Statistics'!$B$13:$S$24,MATCH('Export Advanced'!$A42,'Summary Statistics'!$A$13:$A$24,0),MATCH(B$36,'Summary Statistics'!$B$12:$S$12,0))</f>
        <v>0.98490048043925871</v>
      </c>
      <c r="C42" s="87">
        <f>INDEX('Summary Statistics'!$B$13:$S$24,MATCH('Export Advanced'!$A42,'Summary Statistics'!$A$13:$A$24,0),MATCH(C$36,'Summary Statistics'!$B$12:$S$12,0))</f>
        <v>0.15511324639670557</v>
      </c>
      <c r="D42" s="52">
        <f>INDEX('Summary Statistics'!$B$13:$S$24,MATCH('Export Advanced'!$A42,'Summary Statistics'!$A$13:$A$24,0),MATCH(D$36,'Summary Statistics'!$B$12:$S$12,0))</f>
        <v>0.574585635359116</v>
      </c>
      <c r="E42" s="52">
        <f>INDEX('Summary Statistics'!$B$13:$S$24,MATCH('Export Advanced'!$A42,'Summary Statistics'!$A$13:$A$24,0),MATCH(E$36,'Summary Statistics'!$B$12:$S$12,0))</f>
        <v>0.69230769230769229</v>
      </c>
      <c r="F42" s="52">
        <f>INDEX('Summary Statistics'!$B$13:$S$24,MATCH('Export Advanced'!$A42,'Summary Statistics'!$A$13:$A$24,0),MATCH(F$36,'Summary Statistics'!$B$12:$S$12,0))</f>
        <v>0.50793650793650791</v>
      </c>
      <c r="G42" s="52">
        <f>INDEX('Summary Statistics'!$B$13:$S$24,MATCH('Export Advanced'!$A42,'Summary Statistics'!$A$13:$A$24,0),MATCH(G$36,'Summary Statistics'!$B$12:$S$12,0))</f>
        <v>0.47826086956521741</v>
      </c>
      <c r="H42" s="52" t="str">
        <f>INDEX('Summary Statistics'!$B$13:$S$24,MATCH('Export Advanced'!$A42,'Summary Statistics'!$A$13:$A$24,0),MATCH(H$36,'Summary Statistics'!$B$12:$S$12,0))</f>
        <v>N/A</v>
      </c>
      <c r="I42" s="52">
        <f>INDEX('Summary Statistics'!$B$13:$S$24,MATCH('Export Advanced'!$A42,'Summary Statistics'!$A$13:$A$24,0),MATCH(I$36,'Summary Statistics'!$B$12:$S$12,0))</f>
        <v>0.41176470588235292</v>
      </c>
      <c r="J42" s="52">
        <f>INDEX('Summary Statistics'!$B$13:$S$24,MATCH('Export Advanced'!$A42,'Summary Statistics'!$A$13:$A$24,0),MATCH(J$36,'Summary Statistics'!$B$12:$S$12,0))</f>
        <v>2.0353982300884959E-2</v>
      </c>
      <c r="K42" s="58">
        <f ca="1">INDEX('Defense Summary Statistics'!$B$13:$S$24,MATCH('Export Advanced'!$A42,'Defense Summary Statistics'!$A$13:$A$24,0),MATCH(K$36,'Defense Summary Statistics'!$B$12:$S$12,0))</f>
        <v>0.84237726098191212</v>
      </c>
      <c r="L42" s="52">
        <f>INDEX('Defense Summary Statistics'!$B$13:$S$24,MATCH('Export Advanced'!$A42,'Defense Summary Statistics'!$A$13:$A$24,0),MATCH(L$36,'Defense Summary Statistics'!$B$12:$S$12,0))</f>
        <v>0.18770226537216828</v>
      </c>
      <c r="M42" s="52">
        <f>INDEX('Defense Summary Statistics'!$B$13:$S$24,MATCH('Export Advanced'!$A42,'Defense Summary Statistics'!$A$13:$A$24,0),MATCH(M$36,'Defense Summary Statistics'!$B$12:$S$12,0))</f>
        <v>0.43720930232558142</v>
      </c>
      <c r="N42" s="52">
        <f>INDEX('Defense Summary Statistics'!$B$13:$S$24,MATCH('Export Advanced'!$A42,'Defense Summary Statistics'!$A$13:$A$24,0),MATCH(N$36,'Defense Summary Statistics'!$B$12:$S$12,0))</f>
        <v>3.6551724137931042E-2</v>
      </c>
      <c r="O42" s="58">
        <f ca="1">INDEX('Player Stats'!$C$4:$AO$15,MATCH('Export Advanced'!$A42,'Player Stats'!$A$4:$A$15,0),MATCH('Export Advanced'!O$36,'Player Stats'!$C$3:$AO$3,0))</f>
        <v>5.7009287782938634</v>
      </c>
      <c r="P42" s="52">
        <f>INDEX('Player Stats'!$A$3:$AN$16,MATCH('Export Advanced'!$A42,Table1[[#All],[Player]],0),MATCH('Export Advanced'!$P$36,Table1[#Headers],0))</f>
        <v>0.80288461538461542</v>
      </c>
      <c r="Q42" s="107">
        <f>INDEX('Defense Summary Statistics'!$A$12:$T$25,MATCH(Table2[[#This Row],[Player]],'Defense Summary Statistics'!$A$12:$A$25,0),MATCH(Table1[[#Headers],[Points Allowed/G]],'Defense Summary Statistics'!$A$12:$T$12,0))</f>
        <v>7.4411764705882355</v>
      </c>
      <c r="R42" s="104">
        <f>IFERROR(COUNTIFS('Defense Log'!$H$2:$H$3001,Table2[[#This Row],[Player]],'Defense Log'!$I$2:$I$3001,"Turnover")/'Player Stats'!$B$16,"N/A")</f>
        <v>1.5588235294117647</v>
      </c>
    </row>
    <row r="43" spans="1:20" x14ac:dyDescent="0.3">
      <c r="A43" s="45" t="s">
        <v>71</v>
      </c>
      <c r="B43" s="62">
        <f ca="1">INDEX('Summary Statistics'!$B$13:$S$24,MATCH('Export Advanced'!$A43,'Summary Statistics'!$A$13:$A$24,0),MATCH(B$36,'Summary Statistics'!$B$12:$S$12,0))</f>
        <v>0.90977443609022557</v>
      </c>
      <c r="C43" s="87">
        <f>INDEX('Summary Statistics'!$B$13:$S$24,MATCH('Export Advanced'!$A43,'Summary Statistics'!$A$13:$A$24,0),MATCH(C$36,'Summary Statistics'!$B$12:$S$12,0))</f>
        <v>0.17669172932330826</v>
      </c>
      <c r="D43" s="52">
        <f>INDEX('Summary Statistics'!$B$13:$S$24,MATCH('Export Advanced'!$A43,'Summary Statistics'!$A$13:$A$24,0),MATCH(D$36,'Summary Statistics'!$B$12:$S$12,0))</f>
        <v>0.28947368421052633</v>
      </c>
      <c r="E43" s="52">
        <f>INDEX('Summary Statistics'!$B$13:$S$24,MATCH('Export Advanced'!$A43,'Summary Statistics'!$A$13:$A$24,0),MATCH(E$36,'Summary Statistics'!$B$12:$S$12,0))</f>
        <v>0.5714285714285714</v>
      </c>
      <c r="F43" s="52" t="str">
        <f>INDEX('Summary Statistics'!$B$13:$S$24,MATCH('Export Advanced'!$A43,'Summary Statistics'!$A$13:$A$24,0),MATCH(F$36,'Summary Statistics'!$B$12:$S$12,0))</f>
        <v>N/A</v>
      </c>
      <c r="G43" s="52" t="str">
        <f>INDEX('Summary Statistics'!$B$13:$S$24,MATCH('Export Advanced'!$A43,'Summary Statistics'!$A$13:$A$24,0),MATCH(G$36,'Summary Statistics'!$B$12:$S$12,0))</f>
        <v>N/A</v>
      </c>
      <c r="H43" s="52">
        <f>INDEX('Summary Statistics'!$B$13:$S$24,MATCH('Export Advanced'!$A43,'Summary Statistics'!$A$13:$A$24,0),MATCH(H$36,'Summary Statistics'!$B$12:$S$12,0))</f>
        <v>0</v>
      </c>
      <c r="I43" s="52">
        <f>INDEX('Summary Statistics'!$B$13:$S$24,MATCH('Export Advanced'!$A43,'Summary Statistics'!$A$13:$A$24,0),MATCH(I$36,'Summary Statistics'!$B$12:$S$12,0))</f>
        <v>5.2631578947368418E-2</v>
      </c>
      <c r="J43" s="52">
        <f>INDEX('Summary Statistics'!$B$13:$S$24,MATCH('Export Advanced'!$A43,'Summary Statistics'!$A$13:$A$24,0),MATCH(J$36,'Summary Statistics'!$B$12:$S$12,0))</f>
        <v>2.5531914893617023E-2</v>
      </c>
      <c r="K43" s="58">
        <f ca="1">INDEX('Defense Summary Statistics'!$B$13:$S$24,MATCH('Export Advanced'!$A43,'Defense Summary Statistics'!$A$13:$A$24,0),MATCH(K$36,'Defense Summary Statistics'!$B$12:$S$12,0))</f>
        <v>0.85239852398523985</v>
      </c>
      <c r="L43" s="52">
        <f>INDEX('Defense Summary Statistics'!$B$13:$S$24,MATCH('Export Advanced'!$A43,'Defense Summary Statistics'!$A$13:$A$24,0),MATCH(L$36,'Defense Summary Statistics'!$B$12:$S$12,0))</f>
        <v>0.23443223443223443</v>
      </c>
      <c r="M43" s="52">
        <f>INDEX('Defense Summary Statistics'!$B$13:$S$24,MATCH('Export Advanced'!$A43,'Defense Summary Statistics'!$A$13:$A$24,0),MATCH(M$36,'Defense Summary Statistics'!$B$12:$S$12,0))</f>
        <v>0.46938775510204084</v>
      </c>
      <c r="N43" s="52">
        <f>INDEX('Defense Summary Statistics'!$B$13:$S$24,MATCH('Export Advanced'!$A43,'Defense Summary Statistics'!$A$13:$A$24,0),MATCH(N$36,'Defense Summary Statistics'!$B$12:$S$12,0))</f>
        <v>3.1250000000000007E-2</v>
      </c>
      <c r="O43" s="58">
        <f ca="1">INDEX('Player Stats'!$C$4:$AO$15,MATCH('Export Advanced'!$A43,'Player Stats'!$A$4:$A$15,0),MATCH('Export Advanced'!O$36,'Player Stats'!$C$3:$AO$3,0))</f>
        <v>2.2950364841994286</v>
      </c>
      <c r="P43" s="52">
        <f>INDEX('Player Stats'!$A$3:$AN$16,MATCH('Export Advanced'!$A43,Table1[[#All],[Player]],0),MATCH('Export Advanced'!$P$36,Table1[#Headers],0))</f>
        <v>0.80555555555555558</v>
      </c>
      <c r="Q43" s="107">
        <f>INDEX('Defense Summary Statistics'!$A$12:$T$25,MATCH(Table2[[#This Row],[Player]],'Defense Summary Statistics'!$A$12:$A$25,0),MATCH(Table1[[#Headers],[Points Allowed/G]],'Defense Summary Statistics'!$A$12:$T$12,0))</f>
        <v>2.6363636363636362</v>
      </c>
      <c r="R43" s="104">
        <f>IFERROR(COUNTIFS('Defense Log'!$H$2:$H$3001,Table2[[#This Row],[Player]],'Defense Log'!$I$2:$I$3001,"Turnover")/'Player Stats'!$B$16,"N/A")</f>
        <v>0.29411764705882354</v>
      </c>
    </row>
    <row r="44" spans="1:20" x14ac:dyDescent="0.3">
      <c r="A44" s="45" t="s">
        <v>130</v>
      </c>
      <c r="B44" s="62">
        <f ca="1">INDEX('Summary Statistics'!$B$13:$S$24,MATCH('Export Advanced'!$A44,'Summary Statistics'!$A$13:$A$24,0),MATCH(B$36,'Summary Statistics'!$B$12:$S$12,0))</f>
        <v>1.009771986970684</v>
      </c>
      <c r="C44" s="87">
        <f>INDEX('Summary Statistics'!$B$13:$S$24,MATCH('Export Advanced'!$A44,'Summary Statistics'!$A$13:$A$24,0),MATCH(C$36,'Summary Statistics'!$B$12:$S$12,0))</f>
        <v>0.12812160694896851</v>
      </c>
      <c r="D44" s="52">
        <f>INDEX('Summary Statistics'!$B$13:$S$24,MATCH('Export Advanced'!$A44,'Summary Statistics'!$A$13:$A$24,0),MATCH(D$36,'Summary Statistics'!$B$12:$S$12,0))</f>
        <v>0.44565217391304346</v>
      </c>
      <c r="E44" s="52">
        <f>INDEX('Summary Statistics'!$B$13:$S$24,MATCH('Export Advanced'!$A44,'Summary Statistics'!$A$13:$A$24,0),MATCH(E$36,'Summary Statistics'!$B$12:$S$12,0))</f>
        <v>0.58064516129032262</v>
      </c>
      <c r="F44" s="52">
        <f>INDEX('Summary Statistics'!$B$13:$S$24,MATCH('Export Advanced'!$A44,'Summary Statistics'!$A$13:$A$24,0),MATCH(F$36,'Summary Statistics'!$B$12:$S$12,0))</f>
        <v>0.6</v>
      </c>
      <c r="G44" s="52" t="str">
        <f>INDEX('Summary Statistics'!$B$13:$S$24,MATCH('Export Advanced'!$A44,'Summary Statistics'!$A$13:$A$24,0),MATCH(G$36,'Summary Statistics'!$B$12:$S$12,0))</f>
        <v>N/A</v>
      </c>
      <c r="H44" s="52">
        <f>INDEX('Summary Statistics'!$B$13:$S$24,MATCH('Export Advanced'!$A44,'Summary Statistics'!$A$13:$A$24,0),MATCH(H$36,'Summary Statistics'!$B$12:$S$12,0))</f>
        <v>0.5</v>
      </c>
      <c r="I44" s="52">
        <f>INDEX('Summary Statistics'!$B$13:$S$24,MATCH('Export Advanced'!$A44,'Summary Statistics'!$A$13:$A$24,0),MATCH(I$36,'Summary Statistics'!$B$12:$S$12,0))</f>
        <v>0.34</v>
      </c>
      <c r="J44" s="52">
        <f>INDEX('Summary Statistics'!$B$13:$S$24,MATCH('Export Advanced'!$A44,'Summary Statistics'!$A$13:$A$24,0),MATCH(J$36,'Summary Statistics'!$B$12:$S$12,0))</f>
        <v>3.7288135593220341E-2</v>
      </c>
      <c r="K44" s="58">
        <f ca="1">INDEX('Defense Summary Statistics'!$B$13:$S$24,MATCH('Export Advanced'!$A44,'Defense Summary Statistics'!$A$13:$A$24,0),MATCH(K$36,'Defense Summary Statistics'!$B$12:$S$12,0))</f>
        <v>0.81465968586387438</v>
      </c>
      <c r="L44" s="52">
        <f>INDEX('Defense Summary Statistics'!$B$13:$S$24,MATCH('Export Advanced'!$A44,'Defense Summary Statistics'!$A$13:$A$24,0),MATCH(L$36,'Defense Summary Statistics'!$B$12:$S$12,0))</f>
        <v>0.25391849529780564</v>
      </c>
      <c r="M44" s="52">
        <f>INDEX('Defense Summary Statistics'!$B$13:$S$24,MATCH('Export Advanced'!$A44,'Defense Summary Statistics'!$A$13:$A$24,0),MATCH(M$36,'Defense Summary Statistics'!$B$12:$S$12,0))</f>
        <v>0.4303030303030303</v>
      </c>
      <c r="N44" s="52">
        <f>INDEX('Defense Summary Statistics'!$B$13:$S$24,MATCH('Export Advanced'!$A44,'Defense Summary Statistics'!$A$13:$A$24,0),MATCH(N$36,'Defense Summary Statistics'!$B$12:$S$12,0))</f>
        <v>5.185185185185185E-2</v>
      </c>
      <c r="O44" s="58">
        <f ca="1">INDEX('Player Stats'!$C$4:$AO$15,MATCH('Export Advanced'!$A44,'Player Stats'!$A$4:$A$15,0),MATCH('Export Advanced'!O$36,'Player Stats'!$C$3:$AO$3,0))</f>
        <v>7.8044920442723864</v>
      </c>
      <c r="P44" s="52">
        <f>INDEX('Player Stats'!$A$3:$AN$16,MATCH('Export Advanced'!$A44,Table1[[#All],[Player]],0),MATCH('Export Advanced'!$P$36,Table1[#Headers],0))</f>
        <v>0.79012345679012341</v>
      </c>
      <c r="Q44" s="107">
        <f>INDEX('Defense Summary Statistics'!$A$12:$T$25,MATCH(Table2[[#This Row],[Player]],'Defense Summary Statistics'!$A$12:$A$25,0),MATCH(Table1[[#Headers],[Points Allowed/G]],'Defense Summary Statistics'!$A$12:$T$12,0))</f>
        <v>5.7647058823529411</v>
      </c>
      <c r="R44" s="104">
        <f>IFERROR(COUNTIFS('Defense Log'!$H$2:$H$3001,Table2[[#This Row],[Player]],'Defense Log'!$I$2:$I$3001,"Turnover")/'Player Stats'!$B$16,"N/A")</f>
        <v>1.8529411764705883</v>
      </c>
    </row>
    <row r="45" spans="1:20" x14ac:dyDescent="0.3">
      <c r="A45" s="45" t="s">
        <v>14</v>
      </c>
      <c r="B45" s="62">
        <f ca="1">INDEX('Summary Statistics'!$B$13:$S$24,MATCH('Export Advanced'!$A45,'Summary Statistics'!$A$13:$A$24,0),MATCH(B$36,'Summary Statistics'!$B$12:$S$12,0))</f>
        <v>1.0196850393700787</v>
      </c>
      <c r="C45" s="87">
        <f>INDEX('Summary Statistics'!$B$13:$S$24,MATCH('Export Advanced'!$A45,'Summary Statistics'!$A$13:$A$24,0),MATCH(C$36,'Summary Statistics'!$B$12:$S$12,0))</f>
        <v>0.15748031496062992</v>
      </c>
      <c r="D45" s="52">
        <f>INDEX('Summary Statistics'!$B$13:$S$24,MATCH('Export Advanced'!$A45,'Summary Statistics'!$A$13:$A$24,0),MATCH(D$36,'Summary Statistics'!$B$12:$S$12,0))</f>
        <v>0.3783783783783784</v>
      </c>
      <c r="E45" s="52" t="str">
        <f>INDEX('Summary Statistics'!$B$13:$S$24,MATCH('Export Advanced'!$A45,'Summary Statistics'!$A$13:$A$24,0),MATCH(E$36,'Summary Statistics'!$B$12:$S$12,0))</f>
        <v>N/A</v>
      </c>
      <c r="F45" s="52">
        <f>INDEX('Summary Statistics'!$B$13:$S$24,MATCH('Export Advanced'!$A45,'Summary Statistics'!$A$13:$A$24,0),MATCH(F$36,'Summary Statistics'!$B$12:$S$12,0))</f>
        <v>0</v>
      </c>
      <c r="G45" s="52" t="str">
        <f>INDEX('Summary Statistics'!$B$13:$S$24,MATCH('Export Advanced'!$A45,'Summary Statistics'!$A$13:$A$24,0),MATCH(G$36,'Summary Statistics'!$B$12:$S$12,0))</f>
        <v>N/A</v>
      </c>
      <c r="H45" s="52">
        <f>INDEX('Summary Statistics'!$B$13:$S$24,MATCH('Export Advanced'!$A45,'Summary Statistics'!$A$13:$A$24,0),MATCH(H$36,'Summary Statistics'!$B$12:$S$12,0))</f>
        <v>0</v>
      </c>
      <c r="I45" s="52">
        <f>INDEX('Summary Statistics'!$B$13:$S$24,MATCH('Export Advanced'!$A45,'Summary Statistics'!$A$13:$A$24,0),MATCH(I$36,'Summary Statistics'!$B$12:$S$12,0))</f>
        <v>0.42424242424242425</v>
      </c>
      <c r="J45" s="52">
        <f>INDEX('Summary Statistics'!$B$13:$S$24,MATCH('Export Advanced'!$A45,'Summary Statistics'!$A$13:$A$24,0),MATCH(J$36,'Summary Statistics'!$B$12:$S$12,0))</f>
        <v>0.01</v>
      </c>
      <c r="K45" s="58">
        <f ca="1">INDEX('Defense Summary Statistics'!$B$13:$S$24,MATCH('Export Advanced'!$A45,'Defense Summary Statistics'!$A$13:$A$24,0),MATCH(K$36,'Defense Summary Statistics'!$B$12:$S$12,0))</f>
        <v>0.78148148148148144</v>
      </c>
      <c r="L45" s="52">
        <f>INDEX('Defense Summary Statistics'!$B$13:$S$24,MATCH('Export Advanced'!$A45,'Defense Summary Statistics'!$A$13:$A$24,0),MATCH(L$36,'Defense Summary Statistics'!$B$12:$S$12,0))</f>
        <v>0.12592592592592591</v>
      </c>
      <c r="M45" s="52">
        <f>INDEX('Defense Summary Statistics'!$B$13:$S$24,MATCH('Export Advanced'!$A45,'Defense Summary Statistics'!$A$13:$A$24,0),MATCH(M$36,'Defense Summary Statistics'!$B$12:$S$12,0))</f>
        <v>0.44827586206896552</v>
      </c>
      <c r="N45" s="52">
        <f>INDEX('Defense Summary Statistics'!$B$13:$S$24,MATCH('Export Advanced'!$A45,'Defense Summary Statistics'!$A$13:$A$24,0),MATCH(N$36,'Defense Summary Statistics'!$B$12:$S$12,0))</f>
        <v>1.7647058823529415E-2</v>
      </c>
      <c r="O45" s="58">
        <f ca="1">INDEX('Player Stats'!$C$4:$AO$15,MATCH('Export Advanced'!$A45,'Player Stats'!$A$4:$A$15,0),MATCH('Export Advanced'!O$36,'Player Stats'!$C$3:$AO$3,0))</f>
        <v>9.5281423155438905</v>
      </c>
      <c r="P45" s="52">
        <f>INDEX('Player Stats'!$A$3:$AN$16,MATCH('Export Advanced'!$A45,Table1[[#All],[Player]],0),MATCH('Export Advanced'!$P$36,Table1[#Headers],0))</f>
        <v>0.79338842975206614</v>
      </c>
      <c r="Q45" s="107">
        <f>INDEX('Defense Summary Statistics'!$A$12:$T$25,MATCH(Table2[[#This Row],[Player]],'Defense Summary Statistics'!$A$12:$A$25,0),MATCH(Table1[[#Headers],[Points Allowed/G]],'Defense Summary Statistics'!$A$12:$T$12,0))</f>
        <v>1.1599999999999999</v>
      </c>
      <c r="R45" s="104">
        <f>IFERROR(COUNTIFS('Defense Log'!$H$2:$H$3001,Table2[[#This Row],[Player]],'Defense Log'!$I$2:$I$3001,"Turnover")/'Player Stats'!$B$16,"N/A")</f>
        <v>8.8235294117647065E-2</v>
      </c>
    </row>
    <row r="46" spans="1:20" x14ac:dyDescent="0.3">
      <c r="A46" s="45" t="s">
        <v>131</v>
      </c>
      <c r="B46" s="62">
        <f ca="1">INDEX('Summary Statistics'!$B$13:$S$24,MATCH('Export Advanced'!$A46,'Summary Statistics'!$A$13:$A$24,0),MATCH(B$36,'Summary Statistics'!$B$12:$S$12,0))</f>
        <v>1.0810810810810811</v>
      </c>
      <c r="C46" s="87">
        <f>INDEX('Summary Statistics'!$B$13:$S$24,MATCH('Export Advanced'!$A46,'Summary Statistics'!$A$13:$A$24,0),MATCH(C$36,'Summary Statistics'!$B$12:$S$12,0))</f>
        <v>0.10585585585585586</v>
      </c>
      <c r="D46" s="52">
        <f>INDEX('Summary Statistics'!$B$13:$S$24,MATCH('Export Advanced'!$A46,'Summary Statistics'!$A$13:$A$24,0),MATCH(D$36,'Summary Statistics'!$B$12:$S$12,0))</f>
        <v>0.56666666666666665</v>
      </c>
      <c r="E46" s="52">
        <f>INDEX('Summary Statistics'!$B$13:$S$24,MATCH('Export Advanced'!$A46,'Summary Statistics'!$A$13:$A$24,0),MATCH(E$36,'Summary Statistics'!$B$12:$S$12,0))</f>
        <v>0.5714285714285714</v>
      </c>
      <c r="F46" s="52">
        <f>INDEX('Summary Statistics'!$B$13:$S$24,MATCH('Export Advanced'!$A46,'Summary Statistics'!$A$13:$A$24,0),MATCH(F$36,'Summary Statistics'!$B$12:$S$12,0))</f>
        <v>1</v>
      </c>
      <c r="G46" s="52">
        <f>INDEX('Summary Statistics'!$B$13:$S$24,MATCH('Export Advanced'!$A46,'Summary Statistics'!$A$13:$A$24,0),MATCH(G$36,'Summary Statistics'!$B$12:$S$12,0))</f>
        <v>0</v>
      </c>
      <c r="H46" s="52" t="str">
        <f>INDEX('Summary Statistics'!$B$13:$S$24,MATCH('Export Advanced'!$A46,'Summary Statistics'!$A$13:$A$24,0),MATCH(H$36,'Summary Statistics'!$B$12:$S$12,0))</f>
        <v>N/A</v>
      </c>
      <c r="I46" s="52" t="str">
        <f>INDEX('Summary Statistics'!$B$13:$S$24,MATCH('Export Advanced'!$A46,'Summary Statistics'!$A$13:$A$24,0),MATCH(I$36,'Summary Statistics'!$B$12:$S$12,0))</f>
        <v>N/A</v>
      </c>
      <c r="J46" s="52">
        <f>INDEX('Summary Statistics'!$B$13:$S$24,MATCH('Export Advanced'!$A46,'Summary Statistics'!$A$13:$A$24,0),MATCH(J$36,'Summary Statistics'!$B$12:$S$12,0))</f>
        <v>4.2553191489361701E-2</v>
      </c>
      <c r="K46" s="58">
        <f ca="1">INDEX('Defense Summary Statistics'!$B$13:$S$24,MATCH('Export Advanced'!$A46,'Defense Summary Statistics'!$A$13:$A$24,0),MATCH(K$36,'Defense Summary Statistics'!$B$12:$S$12,0))</f>
        <v>0.78523489932885904</v>
      </c>
      <c r="L46" s="52">
        <f>INDEX('Defense Summary Statistics'!$B$13:$S$24,MATCH('Export Advanced'!$A46,'Defense Summary Statistics'!$A$13:$A$24,0),MATCH(L$36,'Defense Summary Statistics'!$B$12:$S$12,0))</f>
        <v>0.29082774049217003</v>
      </c>
      <c r="M46" s="52">
        <f>INDEX('Defense Summary Statistics'!$B$13:$S$24,MATCH('Export Advanced'!$A46,'Defense Summary Statistics'!$A$13:$A$24,0),MATCH(M$36,'Defense Summary Statistics'!$B$12:$S$12,0))</f>
        <v>0.33333333333333331</v>
      </c>
      <c r="N46" s="52">
        <f>INDEX('Defense Summary Statistics'!$B$13:$S$24,MATCH('Export Advanced'!$A46,'Defense Summary Statistics'!$A$13:$A$24,0),MATCH(N$36,'Defense Summary Statistics'!$B$12:$S$12,0))</f>
        <v>1.8461538461538463E-2</v>
      </c>
      <c r="O46" s="58">
        <f ca="1">INDEX('Player Stats'!$C$4:$AO$15,MATCH('Export Advanced'!$A46,'Player Stats'!$A$4:$A$15,0),MATCH('Export Advanced'!O$36,'Player Stats'!$C$3:$AO$3,0))</f>
        <v>11.833847270088885</v>
      </c>
      <c r="P46" s="52">
        <f>INDEX('Player Stats'!$A$3:$AN$16,MATCH('Export Advanced'!$A46,Table1[[#All],[Player]],0),MATCH('Export Advanced'!$P$36,Table1[#Headers],0))</f>
        <v>0.68852459016393441</v>
      </c>
      <c r="Q46" s="107">
        <f>INDEX('Defense Summary Statistics'!$A$12:$T$25,MATCH(Table2[[#This Row],[Player]],'Defense Summary Statistics'!$A$12:$A$25,0),MATCH(Table1[[#Headers],[Points Allowed/G]],'Defense Summary Statistics'!$A$12:$T$12,0))</f>
        <v>3.5769230769230771</v>
      </c>
      <c r="R46" s="104">
        <f>IFERROR(COUNTIFS('Defense Log'!$H$2:$H$3001,Table2[[#This Row],[Player]],'Defense Log'!$I$2:$I$3001,"Turnover")/'Player Stats'!$B$16,"N/A")</f>
        <v>0.35294117647058826</v>
      </c>
    </row>
    <row r="47" spans="1:20" x14ac:dyDescent="0.3">
      <c r="A47" s="45" t="s">
        <v>72</v>
      </c>
      <c r="B47" s="62">
        <f ca="1">INDEX('Summary Statistics'!$B$13:$S$24,MATCH('Export Advanced'!$A47,'Summary Statistics'!$A$13:$A$24,0),MATCH(B$36,'Summary Statistics'!$B$12:$S$12,0))</f>
        <v>1.0606060606060606</v>
      </c>
      <c r="C47" s="87">
        <f>INDEX('Summary Statistics'!$B$13:$S$24,MATCH('Export Advanced'!$A47,'Summary Statistics'!$A$13:$A$24,0),MATCH(C$36,'Summary Statistics'!$B$12:$S$12,0))</f>
        <v>0.15151515151515152</v>
      </c>
      <c r="D47" s="52">
        <f>INDEX('Summary Statistics'!$B$13:$S$24,MATCH('Export Advanced'!$A47,'Summary Statistics'!$A$13:$A$24,0),MATCH(D$36,'Summary Statistics'!$B$12:$S$12,0))</f>
        <v>0.2</v>
      </c>
      <c r="E47" s="52">
        <f>INDEX('Summary Statistics'!$B$13:$S$24,MATCH('Export Advanced'!$A47,'Summary Statistics'!$A$13:$A$24,0),MATCH(E$36,'Summary Statistics'!$B$12:$S$12,0))</f>
        <v>0</v>
      </c>
      <c r="F47" s="52" t="str">
        <f>INDEX('Summary Statistics'!$B$13:$S$24,MATCH('Export Advanced'!$A47,'Summary Statistics'!$A$13:$A$24,0),MATCH(F$36,'Summary Statistics'!$B$12:$S$12,0))</f>
        <v>N/A</v>
      </c>
      <c r="G47" s="52" t="str">
        <f>INDEX('Summary Statistics'!$B$13:$S$24,MATCH('Export Advanced'!$A47,'Summary Statistics'!$A$13:$A$24,0),MATCH(G$36,'Summary Statistics'!$B$12:$S$12,0))</f>
        <v>N/A</v>
      </c>
      <c r="H47" s="52" t="str">
        <f>INDEX('Summary Statistics'!$B$13:$S$24,MATCH('Export Advanced'!$A47,'Summary Statistics'!$A$13:$A$24,0),MATCH(H$36,'Summary Statistics'!$B$12:$S$12,0))</f>
        <v>N/A</v>
      </c>
      <c r="I47" s="52">
        <f>INDEX('Summary Statistics'!$B$13:$S$24,MATCH('Export Advanced'!$A47,'Summary Statistics'!$A$13:$A$24,0),MATCH(I$36,'Summary Statistics'!$B$12:$S$12,0))</f>
        <v>0.25</v>
      </c>
      <c r="J47" s="52">
        <f>INDEX('Summary Statistics'!$B$13:$S$24,MATCH('Export Advanced'!$A47,'Summary Statistics'!$A$13:$A$24,0),MATCH(J$36,'Summary Statistics'!$B$12:$S$12,0))</f>
        <v>0</v>
      </c>
      <c r="K47" s="58">
        <f ca="1">INDEX('Defense Summary Statistics'!$B$13:$S$24,MATCH('Export Advanced'!$A47,'Defense Summary Statistics'!$A$13:$A$24,0),MATCH(K$36,'Defense Summary Statistics'!$B$12:$S$12,0))</f>
        <v>0.72972972972972971</v>
      </c>
      <c r="L47" s="52">
        <f>INDEX('Defense Summary Statistics'!$B$13:$S$24,MATCH('Export Advanced'!$A47,'Defense Summary Statistics'!$A$13:$A$24,0),MATCH(L$36,'Defense Summary Statistics'!$B$12:$S$12,0))</f>
        <v>0.1891891891891892</v>
      </c>
      <c r="M47" s="52">
        <f>INDEX('Defense Summary Statistics'!$B$13:$S$24,MATCH('Export Advanced'!$A47,'Defense Summary Statistics'!$A$13:$A$24,0),MATCH(M$36,'Defense Summary Statistics'!$B$12:$S$12,0))</f>
        <v>0.2</v>
      </c>
      <c r="N47" s="52">
        <f>INDEX('Defense Summary Statistics'!$B$13:$S$24,MATCH('Export Advanced'!$A47,'Defense Summary Statistics'!$A$13:$A$24,0),MATCH(N$36,'Defense Summary Statistics'!$B$12:$S$12,0))</f>
        <v>0</v>
      </c>
      <c r="O47" s="58">
        <f ca="1">INDEX('Player Stats'!$C$4:$AO$15,MATCH('Export Advanced'!$A47,'Player Stats'!$A$4:$A$15,0),MATCH('Export Advanced'!O$36,'Player Stats'!$C$3:$AO$3,0))</f>
        <v>13.235053235053233</v>
      </c>
      <c r="P47" s="52">
        <f>INDEX('Player Stats'!$A$3:$AN$16,MATCH('Export Advanced'!$A47,Table1[[#All],[Player]],0),MATCH('Export Advanced'!$P$36,Table1[#Headers],0))</f>
        <v>0.33333333333333337</v>
      </c>
      <c r="Q47" s="107">
        <f>INDEX('Defense Summary Statistics'!$A$12:$T$25,MATCH(Table2[[#This Row],[Player]],'Defense Summary Statistics'!$A$12:$A$25,0),MATCH(Table1[[#Headers],[Points Allowed/G]],'Defense Summary Statistics'!$A$12:$T$12,0))</f>
        <v>0.45454545454545453</v>
      </c>
      <c r="R47" s="104">
        <f>IFERROR(COUNTIFS('Defense Log'!$H$2:$H$3001,Table2[[#This Row],[Player]],'Defense Log'!$I$2:$I$3001,"Turnover")/'Player Stats'!$B$16,"N/A")</f>
        <v>0</v>
      </c>
    </row>
    <row r="48" spans="1:20" s="56" customFormat="1" x14ac:dyDescent="0.3">
      <c r="A48" s="45" t="s">
        <v>73</v>
      </c>
      <c r="B48" s="63" t="str">
        <f ca="1">INDEX('Summary Statistics'!$B$13:$S$24,MATCH('Export Advanced'!$A48,'Summary Statistics'!$A$13:$A$24,0),MATCH(B$36,'Summary Statistics'!$B$12:$S$12,0))</f>
        <v>N/A</v>
      </c>
      <c r="C48" s="88" t="str">
        <f>INDEX('Summary Statistics'!$B$13:$S$24,MATCH('Export Advanced'!$A48,'Summary Statistics'!$A$13:$A$24,0),MATCH(C$36,'Summary Statistics'!$B$12:$S$12,0))</f>
        <v>N/A</v>
      </c>
      <c r="D48" s="53" t="str">
        <f>INDEX('Summary Statistics'!$B$13:$S$24,MATCH('Export Advanced'!$A48,'Summary Statistics'!$A$13:$A$24,0),MATCH(D$36,'Summary Statistics'!$B$12:$S$12,0))</f>
        <v>N/A</v>
      </c>
      <c r="E48" s="53" t="str">
        <f>INDEX('Summary Statistics'!$B$13:$S$24,MATCH('Export Advanced'!$A48,'Summary Statistics'!$A$13:$A$24,0),MATCH(E$36,'Summary Statistics'!$B$12:$S$12,0))</f>
        <v>N/A</v>
      </c>
      <c r="F48" s="53" t="str">
        <f>INDEX('Summary Statistics'!$B$13:$S$24,MATCH('Export Advanced'!$A48,'Summary Statistics'!$A$13:$A$24,0),MATCH(F$36,'Summary Statistics'!$B$12:$S$12,0))</f>
        <v>N/A</v>
      </c>
      <c r="G48" s="53" t="str">
        <f>INDEX('Summary Statistics'!$B$13:$S$24,MATCH('Export Advanced'!$A48,'Summary Statistics'!$A$13:$A$24,0),MATCH(G$36,'Summary Statistics'!$B$12:$S$12,0))</f>
        <v>N/A</v>
      </c>
      <c r="H48" s="53" t="str">
        <f>INDEX('Summary Statistics'!$B$13:$S$24,MATCH('Export Advanced'!$A48,'Summary Statistics'!$A$13:$A$24,0),MATCH(H$36,'Summary Statistics'!$B$12:$S$12,0))</f>
        <v>N/A</v>
      </c>
      <c r="I48" s="53" t="str">
        <f>INDEX('Summary Statistics'!$B$13:$S$24,MATCH('Export Advanced'!$A48,'Summary Statistics'!$A$13:$A$24,0),MATCH(I$36,'Summary Statistics'!$B$12:$S$12,0))</f>
        <v>N/A</v>
      </c>
      <c r="J48" s="53" t="str">
        <f>INDEX('Summary Statistics'!$B$13:$S$24,MATCH('Export Advanced'!$A48,'Summary Statistics'!$A$13:$A$24,0),MATCH(J$36,'Summary Statistics'!$B$12:$S$12,0))</f>
        <v>N/A</v>
      </c>
      <c r="K48" s="59" t="str">
        <f ca="1">INDEX('Defense Summary Statistics'!$B$13:$S$24,MATCH('Export Advanced'!$A48,'Defense Summary Statistics'!$A$13:$A$24,0),MATCH(K$36,'Defense Summary Statistics'!$B$12:$S$12,0))</f>
        <v>N/A</v>
      </c>
      <c r="L48" s="53" t="str">
        <f>INDEX('Defense Summary Statistics'!$B$13:$S$24,MATCH('Export Advanced'!$A48,'Defense Summary Statistics'!$A$13:$A$24,0),MATCH(L$36,'Defense Summary Statistics'!$B$12:$S$12,0))</f>
        <v>N/A</v>
      </c>
      <c r="M48" s="53" t="str">
        <f>INDEX('Defense Summary Statistics'!$B$13:$S$24,MATCH('Export Advanced'!$A48,'Defense Summary Statistics'!$A$13:$A$24,0),MATCH(M$36,'Defense Summary Statistics'!$B$12:$S$12,0))</f>
        <v>N/A</v>
      </c>
      <c r="N48" s="53" t="str">
        <f>INDEX('Defense Summary Statistics'!$B$13:$S$24,MATCH('Export Advanced'!$A48,'Defense Summary Statistics'!$A$13:$A$24,0),MATCH(N$36,'Defense Summary Statistics'!$B$12:$S$12,0))</f>
        <v>N/A</v>
      </c>
      <c r="O48" s="59" t="str">
        <f ca="1">INDEX('Player Stats'!$C$4:$AO$15,MATCH('Export Advanced'!$A48,'Player Stats'!$A$4:$A$15,0),MATCH('Export Advanced'!O$36,'Player Stats'!$C$3:$AO$3,0))</f>
        <v>N/A</v>
      </c>
      <c r="P48" s="53" t="str">
        <f>INDEX('Player Stats'!$A$3:$AN$16,MATCH('Export Advanced'!$A48,Table1[[#All],[Player]],0),MATCH('Export Advanced'!$P$36,Table1[#Headers],0))</f>
        <v>N/A</v>
      </c>
      <c r="Q48" s="108" t="str">
        <f>INDEX('Defense Summary Statistics'!$A$12:$T$25,MATCH(Table2[[#This Row],[Player]],'Defense Summary Statistics'!$A$12:$A$25,0),MATCH(Table1[[#Headers],[Points Allowed/G]],'Defense Summary Statistics'!$A$12:$T$12,0))</f>
        <v>N/A</v>
      </c>
      <c r="R48" s="105">
        <f>IFERROR(COUNTIFS('Defense Log'!$H$2:$H$3001,Table2[[#This Row],[Player]],'Defense Log'!$I$2:$I$3001,"Turnover")/'Player Stats'!$B$16,"N/A")</f>
        <v>0</v>
      </c>
    </row>
    <row r="49" spans="1:18" x14ac:dyDescent="0.3">
      <c r="A49" s="47" t="s">
        <v>23</v>
      </c>
      <c r="B49" s="54">
        <f>INDEX('Summary Statistics'!$B$13:$S$25,MATCH('Export Advanced'!$A49,'Summary Statistics'!$A$13:$A$25,0),MATCH(B$36,'Summary Statistics'!$B$12:$S$12,0))</f>
        <v>0.97149877149877151</v>
      </c>
      <c r="C49" s="54"/>
      <c r="D49" s="55">
        <f>INDEX('Summary Statistics'!$B$13:$S$25,MATCH('Export Advanced'!$A49,'Summary Statistics'!$A$13:$A$25,0),MATCH(D$36,'Summary Statistics'!$B$12:$S$12,0))</f>
        <v>0.45939243645381278</v>
      </c>
      <c r="E49" s="55">
        <f>INDEX('Summary Statistics'!$B$13:$S$25,MATCH('Export Advanced'!$A49,'Summary Statistics'!$A$13:$A$25,0),MATCH(E$36,'Summary Statistics'!$B$12:$S$12,0))</f>
        <v>0.6104513064133017</v>
      </c>
      <c r="F49" s="55">
        <f>INDEX('Summary Statistics'!$B$13:$S$25,MATCH('Export Advanced'!$A49,'Summary Statistics'!$A$13:$A$25,0),MATCH(F$36,'Summary Statistics'!$B$12:$S$12,0))</f>
        <v>0.44444444444444442</v>
      </c>
      <c r="G49" s="55">
        <f>INDEX('Summary Statistics'!$B$13:$S$25,MATCH('Export Advanced'!$A49,'Summary Statistics'!$A$13:$A$25,0),MATCH(G$36,'Summary Statistics'!$B$12:$S$12,0))</f>
        <v>0.39473684210526316</v>
      </c>
      <c r="H49" s="55">
        <f>INDEX('Summary Statistics'!$B$13:$S$25,MATCH('Export Advanced'!$A49,'Summary Statistics'!$A$13:$A$25,0),MATCH(H$36,'Summary Statistics'!$B$12:$S$12,0))</f>
        <v>0.46530612244897956</v>
      </c>
      <c r="I49" s="55">
        <f>INDEX('Summary Statistics'!$B$13:$S$25,MATCH('Export Advanced'!$A49,'Summary Statistics'!$A$13:$A$25,0),MATCH(I$36,'Summary Statistics'!$B$12:$S$12,0))</f>
        <v>0.3612040133779264</v>
      </c>
      <c r="J49" s="55">
        <f>INDEX('Summary Statistics'!$B$13:$S$25,MATCH('Export Advanced'!$A49,'Summary Statistics'!$A$13:$A$25,0),MATCH(J$36,'Summary Statistics'!$B$12:$S$12,0)-1)</f>
        <v>0.12874692874692875</v>
      </c>
      <c r="K49" s="54">
        <f>INDEX('Defense Summary Statistics'!$B$13:$S$25,MATCH('Export Advanced'!$A49,'Defense Summary Statistics'!$A$13:$A$25,0),MATCH(K$36,'Defense Summary Statistics'!$B$12:$S$12,0))</f>
        <v>0.81995249406175774</v>
      </c>
      <c r="L49" s="54"/>
      <c r="M49" s="55">
        <f>INDEX('Defense Summary Statistics'!$B$13:$S$25,MATCH('Export Advanced'!$A49,'Defense Summary Statistics'!$A$13:$A$25,0),MATCH(M$36,'Defense Summary Statistics'!$B$12:$S$12,0))</f>
        <v>0.39452395768512755</v>
      </c>
      <c r="N49" s="55">
        <f>INDEX('Defense Summary Statistics'!$B$13:$S$25,MATCH('Export Advanced'!$A49,'Defense Summary Statistics'!$A$13:$A$25,0),MATCH(N$36,'Defense Summary Statistics'!$B$12:$S$12,0)-1)</f>
        <v>0.15724465558194775</v>
      </c>
      <c r="O49" s="54">
        <f>INDEX('Player Stats'!$A$3:$AN$16,MATCH('Export Advanced'!$A49,'Player Stats'!$A$3:$A$16,0),MATCH('Export Advanced'!O$36,Table1[#Headers],0))</f>
        <v>6.0618510974805506</v>
      </c>
      <c r="P49" s="57">
        <f>INDEX('Player Stats'!$A$3:$AN$16,MATCH('Export Advanced'!$A49,'Player Stats'!$A$3:$A$16,0),MATCH('Export Advanced'!P$36,Table1[#Headers],0))</f>
        <v>0.79615297918701633</v>
      </c>
      <c r="Q49" s="109">
        <f>INDEX('Defense Summary Statistics'!$A$13:$T$25,MATCH(A49,'Defense Summary Statistics'!$A$13:$A$25,0),MATCH(Table1[[#Headers],[Points Allowed/G]],'Defense Summary Statistics'!$A$12:$T$12,0))</f>
        <v>50.764705882352942</v>
      </c>
      <c r="R49" s="109">
        <f>IFERROR(COUNTIFS('Defense Log'!$I$2:$I$3001,"Turnover")/'Player Stats'!$B$16,"N/A")</f>
        <v>9.735294117647058</v>
      </c>
    </row>
    <row r="51" spans="1:18" ht="18" x14ac:dyDescent="0.35">
      <c r="B51" s="40" t="s">
        <v>139</v>
      </c>
    </row>
    <row r="52" spans="1:18" x14ac:dyDescent="0.3">
      <c r="B52" s="45"/>
      <c r="C52" s="42"/>
      <c r="D52" s="42"/>
      <c r="E52" s="42"/>
    </row>
    <row r="53" spans="1:18" x14ac:dyDescent="0.3">
      <c r="B53" s="45"/>
      <c r="C53" s="42"/>
      <c r="D53" s="42"/>
      <c r="E53" s="42"/>
    </row>
    <row r="54" spans="1:18" x14ac:dyDescent="0.3">
      <c r="B54" s="127"/>
      <c r="C54" s="44"/>
      <c r="D54" s="44"/>
    </row>
    <row r="55" spans="1:18" x14ac:dyDescent="0.3">
      <c r="A55" s="45"/>
      <c r="B55" s="127"/>
      <c r="C55" s="108"/>
      <c r="D55" s="108"/>
    </row>
    <row r="56" spans="1:18" x14ac:dyDescent="0.3">
      <c r="A56" s="45"/>
      <c r="B56" s="127"/>
      <c r="C56" s="108"/>
      <c r="D56" s="108"/>
    </row>
    <row r="57" spans="1:18" x14ac:dyDescent="0.3">
      <c r="A57" s="45"/>
      <c r="B57" s="127"/>
      <c r="C57" s="108"/>
      <c r="D57" s="108"/>
    </row>
    <row r="58" spans="1:18" x14ac:dyDescent="0.3">
      <c r="A58" s="45"/>
      <c r="B58" s="127"/>
      <c r="C58" s="108"/>
      <c r="D58" s="108"/>
    </row>
    <row r="59" spans="1:18" x14ac:dyDescent="0.3">
      <c r="A59" s="45"/>
      <c r="B59" s="127"/>
      <c r="C59" s="108"/>
      <c r="D59" s="108"/>
    </row>
    <row r="60" spans="1:18" x14ac:dyDescent="0.3">
      <c r="A60" s="45"/>
      <c r="B60" s="127"/>
      <c r="C60" s="108"/>
      <c r="D60" s="108"/>
    </row>
    <row r="61" spans="1:18" x14ac:dyDescent="0.3">
      <c r="A61" s="45"/>
      <c r="B61" s="127"/>
      <c r="C61" s="108"/>
      <c r="D61" s="108"/>
    </row>
    <row r="62" spans="1:18" x14ac:dyDescent="0.3">
      <c r="A62" s="45"/>
      <c r="B62" s="127"/>
      <c r="C62" s="108"/>
      <c r="D62" s="108"/>
    </row>
    <row r="63" spans="1:18" x14ac:dyDescent="0.3">
      <c r="A63" s="45"/>
      <c r="B63" s="108"/>
      <c r="C63" s="108"/>
      <c r="D63" s="108"/>
    </row>
    <row r="64" spans="1:18" x14ac:dyDescent="0.3">
      <c r="A64" s="45"/>
      <c r="B64" s="108"/>
      <c r="C64" s="108"/>
      <c r="D64" s="108"/>
    </row>
    <row r="65" spans="1:4" x14ac:dyDescent="0.3">
      <c r="A65" s="45"/>
      <c r="B65" s="108"/>
      <c r="C65" s="108"/>
      <c r="D65" s="108"/>
    </row>
    <row r="66" spans="1:4" x14ac:dyDescent="0.3">
      <c r="A66" s="45"/>
      <c r="B66" s="108"/>
      <c r="C66" s="108"/>
      <c r="D66" s="108"/>
    </row>
  </sheetData>
  <phoneticPr fontId="20" type="noConversion"/>
  <conditionalFormatting sqref="B37:B45">
    <cfRule type="colorScale" priority="2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37:B46">
    <cfRule type="colorScale" priority="1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37:D45">
    <cfRule type="colorScale" priority="2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37:D46">
    <cfRule type="colorScale" priority="1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E37:E45">
    <cfRule type="colorScale" priority="2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E37:E46">
    <cfRule type="colorScale" priority="1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F37:F45">
    <cfRule type="colorScale" priority="2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F37:F46">
    <cfRule type="colorScale" priority="1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G37:G45">
    <cfRule type="colorScale" priority="2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G37:G46">
    <cfRule type="colorScale" priority="1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H37:H45">
    <cfRule type="colorScale" priority="2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H37:H46">
    <cfRule type="colorScale" priority="1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37:I45">
    <cfRule type="colorScale" priority="3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37:I46">
    <cfRule type="colorScale" priority="1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J37:J45">
    <cfRule type="colorScale" priority="3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J37:J46">
    <cfRule type="colorScale" priority="10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K37:K45">
    <cfRule type="colorScale" priority="3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K37:K46">
    <cfRule type="colorScale" priority="9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M37:M45">
    <cfRule type="colorScale" priority="33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M37:M46">
    <cfRule type="colorScale" priority="8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N37:N45">
    <cfRule type="colorScale" priority="2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N37:N46">
    <cfRule type="colorScale" priority="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O37:O44"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O37:O46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P37:P45">
    <cfRule type="colorScale" priority="18">
      <colorScale>
        <cfvo type="min"/>
        <cfvo type="percentile" val="50"/>
        <cfvo type="max"/>
        <color rgb="FFF8696B"/>
        <color rgb="FFFCFCFF"/>
        <color rgb="FF63BE7B"/>
      </colorScale>
    </cfRule>
    <cfRule type="colorScale" priority="3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P37:P46">
    <cfRule type="colorScale" priority="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dataValidations count="1">
    <dataValidation type="list" allowBlank="1" showInputMessage="1" showErrorMessage="1" sqref="P13" xr:uid="{0B642E40-9E8D-434B-9882-48F870A6381F}">
      <formula1>$Q$1:$Q$7</formula1>
    </dataValidation>
  </dataValidations>
  <pageMargins left="0" right="0" top="0" bottom="0" header="0.05" footer="0.05"/>
  <pageSetup scale="62" orientation="landscape" r:id="rId1"/>
  <ignoredErrors>
    <ignoredError sqref="J13 E13" evalError="1"/>
  </ignoredErrors>
  <tableParts count="2">
    <tablePart r:id="rId2"/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D1DED88C-7882-4218-B6D1-E20E5A90E786}">
          <x14:formula1>
            <xm:f>'Roman Game Log'!$B$2:$B$36</xm:f>
          </x14:formula1>
          <xm:sqref>C1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3D654B-23CC-48C6-9FD5-9B04CD0C9F54}">
  <sheetPr>
    <pageSetUpPr fitToPage="1"/>
  </sheetPr>
  <dimension ref="A1:AO28"/>
  <sheetViews>
    <sheetView showGridLines="0" zoomScale="80" zoomScaleNormal="80" workbookViewId="0">
      <pane xSplit="1" topLeftCell="B1" activePane="topRight" state="frozen"/>
      <selection activeCell="O37" sqref="O37"/>
      <selection pane="topRight" activeCell="P20" sqref="P20"/>
    </sheetView>
  </sheetViews>
  <sheetFormatPr defaultRowHeight="14.4" outlineLevelRow="1" outlineLevelCol="1" x14ac:dyDescent="0.3"/>
  <cols>
    <col min="1" max="1" width="12.33203125" bestFit="1" customWidth="1"/>
    <col min="2" max="2" width="9.33203125" customWidth="1"/>
    <col min="3" max="5" width="8.88671875" hidden="1" customWidth="1" outlineLevel="1"/>
    <col min="6" max="6" width="8.88671875" style="4" hidden="1" customWidth="1" outlineLevel="1"/>
    <col min="7" max="8" width="8.88671875" hidden="1" customWidth="1" outlineLevel="1"/>
    <col min="9" max="9" width="8.88671875" style="4" hidden="1" customWidth="1" outlineLevel="1"/>
    <col min="10" max="11" width="8.88671875" hidden="1" customWidth="1" outlineLevel="1"/>
    <col min="12" max="12" width="8.88671875" style="4" hidden="1" customWidth="1" outlineLevel="1"/>
    <col min="13" max="15" width="8.88671875" hidden="1" customWidth="1" outlineLevel="1"/>
    <col min="16" max="16" width="12.21875" bestFit="1" customWidth="1" collapsed="1"/>
    <col min="17" max="17" width="14.77734375" customWidth="1"/>
    <col min="18" max="23" width="8.88671875" hidden="1" customWidth="1" outlineLevel="1"/>
    <col min="24" max="24" width="18.77734375" bestFit="1" customWidth="1" collapsed="1"/>
    <col min="25" max="25" width="19" bestFit="1" customWidth="1"/>
    <col min="26" max="26" width="9.77734375" bestFit="1" customWidth="1"/>
    <col min="27" max="27" width="14" customWidth="1"/>
    <col min="28" max="28" width="13.88671875" customWidth="1"/>
    <col min="29" max="30" width="13.88671875" hidden="1" customWidth="1" outlineLevel="1"/>
    <col min="31" max="34" width="15.21875" hidden="1" customWidth="1" outlineLevel="1"/>
    <col min="35" max="35" width="11.88671875" customWidth="1" collapsed="1"/>
    <col min="36" max="37" width="13.44140625" customWidth="1"/>
    <col min="38" max="38" width="11.5546875" hidden="1" customWidth="1" outlineLevel="1"/>
    <col min="39" max="39" width="11.5546875" customWidth="1" collapsed="1"/>
    <col min="40" max="40" width="19.33203125" style="4" customWidth="1"/>
    <col min="41" max="41" width="8" customWidth="1"/>
  </cols>
  <sheetData>
    <row r="1" spans="1:41" x14ac:dyDescent="0.3">
      <c r="A1" s="116"/>
      <c r="AA1" s="128"/>
      <c r="AI1" s="10" t="s">
        <v>236</v>
      </c>
      <c r="AK1" s="10" t="s">
        <v>277</v>
      </c>
    </row>
    <row r="2" spans="1:41" s="29" customFormat="1" ht="13.8" x14ac:dyDescent="0.3">
      <c r="C2" s="29" t="s">
        <v>125</v>
      </c>
      <c r="D2" s="29" t="s">
        <v>126</v>
      </c>
      <c r="E2" s="29" t="s">
        <v>126</v>
      </c>
      <c r="F2" s="29" t="s">
        <v>126</v>
      </c>
      <c r="G2" s="29" t="s">
        <v>126</v>
      </c>
      <c r="H2" s="29" t="s">
        <v>126</v>
      </c>
      <c r="I2" s="29" t="s">
        <v>126</v>
      </c>
      <c r="J2" s="29" t="s">
        <v>126</v>
      </c>
      <c r="K2" s="29" t="s">
        <v>126</v>
      </c>
      <c r="L2" s="29" t="s">
        <v>126</v>
      </c>
      <c r="M2" s="29" t="s">
        <v>125</v>
      </c>
      <c r="N2" s="29" t="s">
        <v>125</v>
      </c>
      <c r="O2" s="29" t="s">
        <v>125</v>
      </c>
      <c r="P2" s="29" t="s">
        <v>125</v>
      </c>
      <c r="Q2" s="29" t="s">
        <v>126</v>
      </c>
      <c r="R2" s="29" t="s">
        <v>125</v>
      </c>
      <c r="S2" s="29" t="s">
        <v>125</v>
      </c>
      <c r="T2" s="29" t="s">
        <v>125</v>
      </c>
      <c r="U2" s="29" t="s">
        <v>125</v>
      </c>
      <c r="V2" s="29" t="s">
        <v>125</v>
      </c>
      <c r="W2" s="29" t="s">
        <v>125</v>
      </c>
      <c r="X2" s="29" t="s">
        <v>126</v>
      </c>
      <c r="Y2" s="29" t="s">
        <v>126</v>
      </c>
      <c r="Z2" s="29" t="s">
        <v>126</v>
      </c>
      <c r="AA2" s="29" t="s">
        <v>126</v>
      </c>
      <c r="AB2" s="29" t="s">
        <v>126</v>
      </c>
      <c r="AC2" s="29" t="s">
        <v>138</v>
      </c>
      <c r="AD2" s="29" t="s">
        <v>100</v>
      </c>
      <c r="AE2" s="29" t="s">
        <v>100</v>
      </c>
      <c r="AG2" s="29" t="s">
        <v>126</v>
      </c>
      <c r="AH2" s="29" t="s">
        <v>100</v>
      </c>
      <c r="AI2" s="29" t="s">
        <v>126</v>
      </c>
      <c r="AJ2" s="29" t="s">
        <v>125</v>
      </c>
      <c r="AK2" s="29" t="s">
        <v>125</v>
      </c>
      <c r="AL2" s="29" t="s">
        <v>125</v>
      </c>
      <c r="AM2" s="29" t="s">
        <v>125</v>
      </c>
      <c r="AN2" s="29" t="s">
        <v>129</v>
      </c>
      <c r="AO2" s="119" t="s">
        <v>126</v>
      </c>
    </row>
    <row r="3" spans="1:41" x14ac:dyDescent="0.3">
      <c r="A3" t="s">
        <v>26</v>
      </c>
      <c r="B3" s="2" t="s">
        <v>146</v>
      </c>
      <c r="C3" s="2" t="s">
        <v>54</v>
      </c>
      <c r="D3" s="30" t="s">
        <v>55</v>
      </c>
      <c r="E3" s="30" t="s">
        <v>56</v>
      </c>
      <c r="F3" s="31" t="s">
        <v>44</v>
      </c>
      <c r="G3" s="30" t="s">
        <v>57</v>
      </c>
      <c r="H3" s="30" t="s">
        <v>58</v>
      </c>
      <c r="I3" s="31" t="s">
        <v>75</v>
      </c>
      <c r="J3" s="30" t="s">
        <v>59</v>
      </c>
      <c r="K3" s="30" t="s">
        <v>60</v>
      </c>
      <c r="L3" s="31" t="s">
        <v>74</v>
      </c>
      <c r="M3" s="30" t="s">
        <v>62</v>
      </c>
      <c r="N3" s="30" t="s">
        <v>61</v>
      </c>
      <c r="O3" s="30" t="s">
        <v>127</v>
      </c>
      <c r="P3" s="30" t="s">
        <v>153</v>
      </c>
      <c r="Q3" s="30" t="s">
        <v>154</v>
      </c>
      <c r="R3" s="30" t="s">
        <v>63</v>
      </c>
      <c r="S3" s="30" t="s">
        <v>64</v>
      </c>
      <c r="T3" s="30" t="s">
        <v>65</v>
      </c>
      <c r="U3" s="30" t="s">
        <v>66</v>
      </c>
      <c r="V3" s="30" t="s">
        <v>67</v>
      </c>
      <c r="W3" s="30" t="s">
        <v>68</v>
      </c>
      <c r="X3" s="2" t="s">
        <v>182</v>
      </c>
      <c r="Y3" s="2" t="s">
        <v>183</v>
      </c>
      <c r="Z3" s="2" t="s">
        <v>184</v>
      </c>
      <c r="AA3" s="2" t="s">
        <v>144</v>
      </c>
      <c r="AB3" s="2" t="s">
        <v>145</v>
      </c>
      <c r="AC3" s="2" t="s">
        <v>235</v>
      </c>
      <c r="AD3" s="2" t="s">
        <v>213</v>
      </c>
      <c r="AE3" s="2" t="s">
        <v>216</v>
      </c>
      <c r="AF3" s="2" t="s">
        <v>262</v>
      </c>
      <c r="AG3" s="2" t="s">
        <v>249</v>
      </c>
      <c r="AH3" s="2" t="s">
        <v>161</v>
      </c>
      <c r="AI3" s="2" t="s">
        <v>147</v>
      </c>
      <c r="AJ3" s="2" t="s">
        <v>69</v>
      </c>
      <c r="AK3" s="2" t="s">
        <v>123</v>
      </c>
      <c r="AL3" s="2" t="s">
        <v>276</v>
      </c>
      <c r="AM3" s="2" t="s">
        <v>185</v>
      </c>
      <c r="AN3" s="112" t="s">
        <v>107</v>
      </c>
      <c r="AO3" s="26" t="s">
        <v>120</v>
      </c>
    </row>
    <row r="4" spans="1:41" x14ac:dyDescent="0.3">
      <c r="A4" s="13" t="s">
        <v>13</v>
      </c>
      <c r="B4" s="75">
        <f>COUNTA('Roman Game Log'!$F$2:$F$35)</f>
        <v>33</v>
      </c>
      <c r="C4" s="39">
        <f>'Roman Game Log'!F37</f>
        <v>31.515151515151516</v>
      </c>
      <c r="D4" s="34">
        <f>'Roman Game Log'!G37</f>
        <v>159</v>
      </c>
      <c r="E4" s="34">
        <f>'Roman Game Log'!H37</f>
        <v>333</v>
      </c>
      <c r="F4" s="5">
        <f>IFERROR(Table1[[#This Row],[FG]]/Table1[[#This Row],[FGA]],"N/A")</f>
        <v>0.47747747747747749</v>
      </c>
      <c r="G4" s="34">
        <f>'Roman Game Log'!I37</f>
        <v>14</v>
      </c>
      <c r="H4" s="34">
        <f>'Roman Game Log'!J37</f>
        <v>42</v>
      </c>
      <c r="I4" s="5">
        <f>IFERROR(Table1[[#This Row],[3P]]/Table1[[#This Row],[3PA]],"N/A")</f>
        <v>0.33333333333333331</v>
      </c>
      <c r="J4" s="34">
        <f>'Roman Game Log'!K37</f>
        <v>86</v>
      </c>
      <c r="K4" s="34">
        <f>'Roman Game Log'!L37</f>
        <v>106</v>
      </c>
      <c r="L4" s="5">
        <f>IFERROR(Table1[[#This Row],[FT]]/Table1[[#This Row],[FTA]],"N/A")</f>
        <v>0.81132075471698117</v>
      </c>
      <c r="M4" s="7">
        <f>'Roman Game Log'!M37</f>
        <v>0.69696969696969702</v>
      </c>
      <c r="N4" s="7">
        <f>'Roman Game Log'!N37</f>
        <v>4</v>
      </c>
      <c r="O4" s="7">
        <f>M4+N4</f>
        <v>4.6969696969696972</v>
      </c>
      <c r="P4" s="7">
        <f>'Roman Game Log'!X37</f>
        <v>0.69696969696969702</v>
      </c>
      <c r="Q4" s="5">
        <f>IFERROR('Roman Game Log'!N37/('Roman Game Log'!N37+'Roman Game Log'!X37),"N/A")</f>
        <v>0.85161290322580641</v>
      </c>
      <c r="R4" s="7">
        <f>'Roman Game Log'!O37</f>
        <v>6.0909090909090908</v>
      </c>
      <c r="S4" s="7">
        <f>'Roman Game Log'!P37</f>
        <v>0.18181818181818182</v>
      </c>
      <c r="T4" s="7">
        <f>'Roman Game Log'!Q37</f>
        <v>0.90909090909090906</v>
      </c>
      <c r="U4" s="7">
        <f>'Roman Game Log'!R37</f>
        <v>2.6363636363636362</v>
      </c>
      <c r="V4" s="7">
        <f>'Roman Game Log'!S37</f>
        <v>2.0909090909090908</v>
      </c>
      <c r="W4" s="7">
        <f>'Roman Game Log'!T37</f>
        <v>12.666666666666666</v>
      </c>
      <c r="X4" s="80">
        <f>IFERROR((Table1[[#This Row],[PTS]]*Table1[[#This Row],[Games ]]
-'Impact Formula'!$B$8*(Table1[[#This Row],[FG]]-Table1[[#This Row],[FGA]])
-'Impact Formula'!$B$9*(Table1[[#This Row],[FT]]-Table1[[#This Row],[FTA]])
+'Impact Formula'!$B$5*Table1[[#This Row],[ORB]]*Table1[[#This Row],[Games ]]
+'Impact Formula'!$B$4*Table1[[#This Row],[AST]]*Table1[[#This Row],[Games ]]
+'Impact Formula'!$B$6*Table1[[#This Row],[DFouls Drawn]]*Table1[[#This Row],[Games ]]
+'Impact Formula'!$B$7*Table1[[#This Row],[TO]]*Table1[[#This Row],[Games ]]
+((Table1[[#This Row],[Adj Usg Rate]]/0.2)^0.25)*'Impact Formula'!$B$10*COUNTIFS('Offense Log'!$P$2:$P$2999,"Yes",'Offense Log'!$N$2:$N$2999,"Yes",'Offense Log'!$H$2:$H$2999,"&lt;&gt;[@Player]",'Offense Log'!$I$2:$I$2999,"&lt;&gt;Three")
+((Table1[[#This Row],[Adj Usg Rate]]/0.2)^0.25)*'Impact Formula'!$B$10*1.5*COUNTIFS('Offense Log'!$P$2:$P$2999,"Yes",'Offense Log'!$N$2:$N$2999,"Yes",'Offense Log'!$H$2:$H$2999,"&lt;&gt;[@Player]",'Offense Log'!$I$2:$I$2999,"Three")
+'Impact Formula'!$B$11*COUNTIFS('Offense Log'!$P$2:$P$2999,"Yes",'Offense Log'!$N$2:$N$2999,"No",'Offense Log'!$H$2:$H$2999,"&lt;&gt;[@Player]")
)/(Table1[[#This Row],[Min]]*Table1[[#This Row],[Games ]])*40,"N/A")</f>
        <v>18.106937111992412</v>
      </c>
      <c r="Y4" s="80">
        <f>IFERROR(((-Table1[[#This Row],[Points Allowed/G]]*Table1[[#This Row],[Games ]])
+'Impact Formula'!$B$18*Table1[[#This Row],[STL]]*Table1[[#This Row],[Games ]]
+'Impact Formula'!$B$19*Table1[[#This Row],[BLK]]*Table1[[#This Row],[Games ]]
+'Impact Formula'!$B$17*Table1[[#This Row],[DRB]]*Table1[[#This Row],[Games ]]
+'Impact Formula'!$B$24*Table1[[#This Row],[PF]]*Table1[[#This Row],[Games ]]
+'Impact Formula'!$B$20*Table1[[#This Row],[Forced TOV/G]]*Table1[[#This Row],[Games ]]
+'Impact Formula'!$B$22*Table1[[#This Row],[Deflections]]*Table1[[#This Row],[Games ]]
+'Impact Formula'!$B$23*Table1[[#This Row],[ORB Allowed]]*Table1[[#This Row],[Games ]]
+'Impact Formula'!$B$21*Table1[[#This Row],[Charges]]*Table1[[#This Row],[Games ]]
+'Impact Formula'!$B$26*COUNTIFS('Defense Log'!$P$2:$P$3002,"Yes",'Defense Log'!$N$2:$N$3002,"Yes",'Defense Log'!$H$2:$H$3002,"&lt;&gt;[@Player]",'Defense Log'!$I$2:$I$3002,"&lt;&gt;Three")
+1.5*'Impact Formula'!$B$26*COUNTIFS('Defense Log'!$P$2:$P$3002,"Yes",'Defense Log'!$N$2:$N$3002,"Yes",'Defense Log'!$H$2:$H$3002,"&lt;&gt;[@Player]",'Defense Log'!$I$2:$I$3002,"Three")
+((0.2/Table1[[#This Row],[Adj Usage Rate]])^0.65)*('Impact Formula'!$B$27*COUNTIFS('Defense Log'!$P$2:$P$3002,"Yes",'Defense Log'!$N$2:$N$3002,"No",'Defense Log'!$H$2:$H$3002,"&lt;&gt;[@Player]"))
+'Impact Formula'!$B$25*COUNTIFS('Defense Log'!$H$2:$H$3002,Table1[[#This Row],[Player]],'Defense Log'!$N$2:$N$3002,"No",'Defense Log'!$I$2:$I$3002,"&lt;&gt;Turnover",'Defense Log'!$I$2:$I$3002,"&lt;&gt;Foul")
)/(Table1[[#This Row],[Min]]*Table1[[#This Row],[Games ]])*40,"N/A")</f>
        <v>10.754174759964974</v>
      </c>
      <c r="Z4" s="80">
        <f>IFERROR(Table1[[#This Row],[Offensive Impact/40]]+Table1[[#This Row],[Defensive Impact/40]],"N/A")</f>
        <v>28.861111871957384</v>
      </c>
      <c r="AA4" s="80">
        <f>IFERROR(SUMIFS('Offense Log'!$M$2:$M$2999,'Offense Log'!$H$2:$H$2999,A4,'Offense Log'!$J$2:$J$2999,"HC")/B4,"N/A")</f>
        <v>10.909090909090908</v>
      </c>
      <c r="AB4" s="80">
        <f>IFERROR(SUMIFS('Offense Log'!$M$2:$M$2999,'Offense Log'!$H$2:$H$2999,'Summary Statistics'!$A13,'Offense Log'!$J$2:$J$2999,"FB")/B4,"N/A")</f>
        <v>1.0606060606060606</v>
      </c>
      <c r="AC4" s="15">
        <f>IFERROR(COUNTIFS('Offense Log'!$H$2:$H$2999,$A4,'Offense Log'!$J$2:$J$2999,"HC",'Offense Log'!$I$2:$I$2999,"&lt;&gt;Turnover",'Offense Log'!$I$2:$I$2999,"&lt;&gt;Turnover")/(COUNTIFS('Offense Log'!$B$2:$B$2999,$A4,'Offense Log'!$J$2:$J$2999,"HC",'Offense Log'!$I$2:$I$2999,"&lt;&gt;Turnover")+(COUNTIFS('Offense Log'!$C$2:$C$2999,$A4,'Offense Log'!$J$2:$J$2999,"HC",'Offense Log'!$I$2:$I$2999,"&lt;&gt;Turnover")+(COUNTIFS('Offense Log'!$D$2:$D$2999,$A4,'Offense Log'!$J$2:$J$2999,"HC",'Offense Log'!$I$2:$I$2999,"&lt;&gt;Turnover")+(COUNTIFS('Offense Log'!$E$2:$E$2999,$A4,'Offense Log'!$J$2:$J$2999,"HC",'Offense Log'!$I$2:$I$2999,"&lt;&gt;Turnover")+(COUNTIFS('Offense Log'!$F$2:$F$2999,$A4,'Offense Log'!$J$2:$J$2999,"HC",'Offense Log'!$I$2:$I$2999,"&lt;&gt;Turnover")))))),"N/A")</f>
        <v>0.23697725605282466</v>
      </c>
      <c r="AD4" s="15">
        <f>IFERROR(COUNTIFS('Defense Log'!$H$2:$H$3001,Table1[[#This Row],[Player]],'Defense Log'!$I$2:$I$3001,"&lt;&gt;Turnover")/(COUNTIFS('Defense Log'!$B$2:$B$3001,Table1[[#This Row],[Player]],'Defense Log'!$I$2:$I$3001,"&lt;&gt;Turnover")+(COUNTIFS('Defense Log'!$C$2:$C$3001,Table1[[#This Row],[Player]],'Defense Log'!$I$2:$I$3001,"&lt;&gt;Turnover")+(COUNTIFS('Defense Log'!$D$2:$D$3001,Table1[[#This Row],[Player]],'Defense Log'!$I$2:$I$3001,"&lt;&gt;Turnover")+(COUNTIFS('Defense Log'!$E$2:$E$3001,Table1[[#This Row],[Player]],'Defense Log'!$I$2:$I$3001,"&lt;&gt;Turnover")+(COUNTIFS('Defense Log'!$F$2:$F$3001,Table1[[#This Row],[Player]],'Defense Log'!$I$2:$I$3001,"&lt;&gt;Turnover")))))),"N/A")</f>
        <v>0.17720588235294119</v>
      </c>
      <c r="AE4" s="80">
        <f>INDEX('Defense Summary Statistics'!$A$12:$T$25,MATCH(Table1[[#This Row],[Player]],'Defense Summary Statistics'!$A$12:$A$25,0),MATCH(Table1[[#Headers],[Points Allowed/G]],'Defense Summary Statistics'!$A$12:$T$12,0))</f>
        <v>7.2424242424242422</v>
      </c>
      <c r="AF4" s="80">
        <f>IFERROR(Table1[[#This Row],[Points Allowed/G]]*40/Table1[[#This Row],[Min]],"N/A")</f>
        <v>9.1923076923076916</v>
      </c>
      <c r="AG4" s="80">
        <f>IFERROR((Table1[[#This Row],[Half-Court PPG]]-Table1[[#This Row],[Points Allowed/G]])*40/Table1[[#This Row],[Min]],"N/A")</f>
        <v>4.6538461538461524</v>
      </c>
      <c r="AH4" s="80">
        <f>IFERROR(COUNTIFS('Defense Log'!$H$2:$H$3001,Table1[[#This Row],[Player]],'Defense Log'!$I$2:$I$3001,"Turnover")/Table1[[#This Row],[Games ]],"N/A")</f>
        <v>2</v>
      </c>
      <c r="AI4" s="80">
        <f>IFERROR((Table1[[#This Row],[FG]]-Table1[[#This Row],[FGA]]+Table1[[#This Row],[FT]]-Table1[[#This Row],[FTA]]+(Table1[[#This Row],[TRB]]+Table1[[#This Row],[AST]]+Table1[[#This Row],[BLK]]+Table1[[#This Row],[STL]]-Table1[[#This Row],[TO]]+Table1[[#This Row],[PTS]])*Table1[[#This Row],[Games ]])/(Table1[[#This Row],[Min]]*Table1[[#This Row],[Games ]])*40,"N/A")</f>
        <v>21.03846153846154</v>
      </c>
      <c r="AJ4" s="39">
        <f>'Roman Game Log'!U37</f>
        <v>1.0909090909090908</v>
      </c>
      <c r="AK4" s="39">
        <f>Table1[[#This Row],[DFouls Drawn]]+Table1[[#This Row],[Charges]]</f>
        <v>3.4242424242424243</v>
      </c>
      <c r="AL4" s="39">
        <f>'Roman Game Log'!V37</f>
        <v>2.8181818181818183</v>
      </c>
      <c r="AM4" s="39">
        <f>'Roman Game Log'!W37</f>
        <v>0.60606060606060608</v>
      </c>
      <c r="AN4" s="113">
        <f ca="1">IFERROR((INDEX('Summary Statistics'!$A$13:$D$25,MATCH(Table1[[#This Row],[Player]],'Summary Statistics'!$A$13:$A$25,0),4)-INDEX('Defense Summary Statistics'!$A$13:$D$25,MATCH(Table1[[#This Row],[Player]],'Defense Summary Statistics'!$A$13:$A$25,0),4))*40,"N/A")</f>
        <v>6.1406120760959482</v>
      </c>
      <c r="AO4" s="32">
        <f>IFERROR((W4*B4)/((E4*2)+(0.88*K4)),"N/A")</f>
        <v>0.55052154672847964</v>
      </c>
    </row>
    <row r="5" spans="1:41" x14ac:dyDescent="0.3">
      <c r="A5" s="13" t="s">
        <v>9</v>
      </c>
      <c r="B5" s="76">
        <f>COUNTA('DJ Game Log'!$F$2:$F$35)</f>
        <v>34</v>
      </c>
      <c r="C5" s="7">
        <f>'DJ Game Log'!F37</f>
        <v>29.323529411764707</v>
      </c>
      <c r="D5" s="34">
        <f>'DJ Game Log'!G37</f>
        <v>93</v>
      </c>
      <c r="E5" s="34">
        <f>'DJ Game Log'!H37</f>
        <v>250</v>
      </c>
      <c r="F5" s="5">
        <f>IFERROR(Table1[[#This Row],[FG]]/Table1[[#This Row],[FGA]],"N/A")</f>
        <v>0.372</v>
      </c>
      <c r="G5" s="34">
        <f>'DJ Game Log'!I37</f>
        <v>69</v>
      </c>
      <c r="H5" s="34">
        <f>'DJ Game Log'!J37</f>
        <v>184</v>
      </c>
      <c r="I5" s="5">
        <f>IFERROR(Table1[[#This Row],[3P]]/Table1[[#This Row],[3PA]],"N/A")</f>
        <v>0.375</v>
      </c>
      <c r="J5" s="34">
        <f>'DJ Game Log'!K37</f>
        <v>26</v>
      </c>
      <c r="K5" s="34">
        <f>'DJ Game Log'!L37</f>
        <v>32</v>
      </c>
      <c r="L5" s="5">
        <f>IFERROR(Table1[[#This Row],[FT]]/Table1[[#This Row],[FTA]],"N/A")</f>
        <v>0.8125</v>
      </c>
      <c r="M5" s="7">
        <f>'DJ Game Log'!M37</f>
        <v>0.26470588235294118</v>
      </c>
      <c r="N5" s="7">
        <f>'DJ Game Log'!N37</f>
        <v>1.7352941176470589</v>
      </c>
      <c r="O5" s="7">
        <f t="shared" ref="O5:O15" si="0">M5+N5</f>
        <v>2</v>
      </c>
      <c r="P5" s="7">
        <f>'DJ Game Log'!X37</f>
        <v>0.73529411764705888</v>
      </c>
      <c r="Q5" s="5">
        <f>IFERROR('DJ Game Log'!N37/('DJ Game Log'!N37+'DJ Game Log'!X37),"N/A")</f>
        <v>0.70238095238095233</v>
      </c>
      <c r="R5" s="7">
        <f>'DJ Game Log'!O37</f>
        <v>1.6764705882352942</v>
      </c>
      <c r="S5" s="7">
        <f>'DJ Game Log'!P37</f>
        <v>8.8235294117647065E-2</v>
      </c>
      <c r="T5" s="7">
        <f>'DJ Game Log'!Q37</f>
        <v>0.55882352941176472</v>
      </c>
      <c r="U5" s="7">
        <f>'DJ Game Log'!R37</f>
        <v>1.7058823529411764</v>
      </c>
      <c r="V5" s="7">
        <f>'DJ Game Log'!S37</f>
        <v>1.0294117647058822</v>
      </c>
      <c r="W5" s="7">
        <f>'DJ Game Log'!T37</f>
        <v>8.264705882352942</v>
      </c>
      <c r="X5" s="6">
        <f>IFERROR((Table1[[#This Row],[PTS]]*Table1[[#This Row],[Games ]]
-'Impact Formula'!$B$8*(Table1[[#This Row],[FG]]-Table1[[#This Row],[FGA]])
-'Impact Formula'!$B$9*(Table1[[#This Row],[FT]]-Table1[[#This Row],[FTA]])
+'Impact Formula'!$B$5*Table1[[#This Row],[ORB]]*Table1[[#This Row],[Games ]]
+'Impact Formula'!$B$4*Table1[[#This Row],[AST]]*Table1[[#This Row],[Games ]]
+'Impact Formula'!$B$6*Table1[[#This Row],[DFouls Drawn]]*Table1[[#This Row],[Games ]]
+'Impact Formula'!$B$7*Table1[[#This Row],[TO]]*Table1[[#This Row],[Games ]]
+((Table1[[#This Row],[Adj Usg Rate]]/0.2)^0.25)*'Impact Formula'!$B$10*COUNTIFS('Offense Log'!$Q$2:$Q$2999,"Yes",'Offense Log'!$N$2:$N$2999,"Yes",'Offense Log'!$H$2:$H$2999,"&lt;&gt;[@Player]",'Offense Log'!$I$2:$I$2999,"&lt;&gt;Three")
+((Table1[[#This Row],[Adj Usg Rate]]/0.2)^0.25)*'Impact Formula'!$B$10*1.5*COUNTIFS('Offense Log'!$Q$2:$Q$2999,"Yes",'Offense Log'!$N$2:$N$2999,"Yes",'Offense Log'!$H$2:$H$2999,"&lt;&gt;[@Player]",'Offense Log'!$I$2:$I$2999,"Three")
+'Impact Formula'!$B$11*COUNTIFS('Offense Log'!$Q$2:$Q$2999,"Yes",'Offense Log'!$N$2:$N$2999,"No",'Offense Log'!$H$2:$H$2999,"&lt;&gt;[@Player]")
)/(Table1[[#This Row],[Min]]*Table1[[#This Row],[Games ]])*40,"N/A")</f>
        <v>5.7874965660165678</v>
      </c>
      <c r="Y5" s="6">
        <f>IFERROR(((-Table1[[#This Row],[Points Allowed/G]]*Table1[[#This Row],[Games ]])
+'Impact Formula'!$B$18*Table1[[#This Row],[STL]]*Table1[[#This Row],[Games ]]
+'Impact Formula'!$B$19*Table1[[#This Row],[BLK]]*Table1[[#This Row],[Games ]]
+'Impact Formula'!$B$17*Table1[[#This Row],[DRB]]*Table1[[#This Row],[Games ]]
+'Impact Formula'!$B$24*Table1[[#This Row],[PF]]*Table1[[#This Row],[Games ]]
+'Impact Formula'!$B$20*Table1[[#This Row],[Forced TOV/G]]*Table1[[#This Row],[Games ]]
+'Impact Formula'!$B$22*Table1[[#This Row],[Deflections]]*Table1[[#This Row],[Games ]]
+'Impact Formula'!$B$23*Table1[[#This Row],[ORB Allowed]]*Table1[[#This Row],[Games ]]
+'Impact Formula'!$B$21*Table1[[#This Row],[Charges]]*Table1[[#This Row],[Games ]]
+'Impact Formula'!$B$26*COUNTIFS('Defense Log'!$Q$2:$Q$3002,"Yes",'Defense Log'!$N$2:$N$3002,"Yes",'Defense Log'!$H$2:$H$3002,"&lt;&gt;[@Player]",'Defense Log'!$I$2:$I$3002,"&lt;&gt;Three")
+1.5*'Impact Formula'!$B$26*COUNTIFS('Defense Log'!$Q$2:$Q$3002,"Yes",'Defense Log'!$N$2:$N$3002,"Yes",'Defense Log'!$H$2:$H$3002,"&lt;&gt;[@Player]",'Defense Log'!$I$2:$I$3002,"Three")
+((0.2/Table1[[#This Row],[Adj Usage Rate]])^0.65)*('Impact Formula'!$B$27*COUNTIFS('Defense Log'!$Q$2:$Q$3002,"Yes",'Defense Log'!$N$2:$N$3002,"No",'Defense Log'!$H$2:$H$3002,"&lt;&gt;[@Player]"))
+'Impact Formula'!$B$25*COUNTIFS('Defense Log'!$H$2:$H$3002,Table1[[#This Row],[Player]],'Defense Log'!$N$2:$N$3002,"No",'Defense Log'!$I$2:$I$3002,"&lt;&gt;Turnover",'Defense Log'!$I$2:$I$3002,"&lt;&gt;Foul")
)/(Table1[[#This Row],[Min]]*Table1[[#This Row],[Games ]])*40,"N/A")</f>
        <v>9.9564971986635502</v>
      </c>
      <c r="Z5" s="6">
        <f>IFERROR(Table1[[#This Row],[Offensive Impact/40]]+Table1[[#This Row],[Defensive Impact/40]],"N/A")</f>
        <v>15.743993764680118</v>
      </c>
      <c r="AA5" s="6">
        <f>IFERROR(SUMIFS('Offense Log'!$M$2:$M$2999,'Offense Log'!$H$2:$H$2999,A5,'Offense Log'!$J$2:$J$2999,"HC")/B5,"N/A")</f>
        <v>6.8529411764705879</v>
      </c>
      <c r="AB5" s="6">
        <f>IFERROR(SUMIFS('Offense Log'!$M$2:$M$2999,'Offense Log'!$H$2:$H$2999,'Summary Statistics'!$A14,'Offense Log'!$J$2:$J$2999,"FB")/B5,"N/A")</f>
        <v>0.79411764705882348</v>
      </c>
      <c r="AC5" s="15">
        <f>IFERROR(COUNTIFS('Offense Log'!$H$2:$H$2999,$A5,'Offense Log'!$J$2:$J$2999,"HC",'Offense Log'!$I$2:$I$2999,"&lt;&gt;Turnover",'Offense Log'!$I$2:$I$2999,"&lt;&gt;Turnover")/(COUNTIFS('Offense Log'!$B$2:$B$2999,$A5,'Offense Log'!$J$2:$J$2999,"HC",'Offense Log'!$I$2:$I$2999,"&lt;&gt;Turnover")+(COUNTIFS('Offense Log'!$C$2:$C$2999,$A5,'Offense Log'!$J$2:$J$2999,"HC",'Offense Log'!$I$2:$I$2999,"&lt;&gt;Turnover")+(COUNTIFS('Offense Log'!$D$2:$D$2999,$A5,'Offense Log'!$J$2:$J$2999,"HC",'Offense Log'!$I$2:$I$2999,"&lt;&gt;Turnover")+(COUNTIFS('Offense Log'!$E$2:$E$2999,$A5,'Offense Log'!$J$2:$J$2999,"HC",'Offense Log'!$I$2:$I$2999,"&lt;&gt;Turnover")+(COUNTIFS('Offense Log'!$F$2:$F$2999,$A5,'Offense Log'!$J$2:$J$2999,"HC",'Offense Log'!$I$2:$I$2999,"&lt;&gt;Turnover")))))),"N/A")</f>
        <v>0.16964980544747083</v>
      </c>
      <c r="AD5" s="15">
        <f>IFERROR(COUNTIFS('Defense Log'!$H$2:$H$3001,Table1[[#This Row],[Player]],'Defense Log'!$I$2:$I$3001,"&lt;&gt;Turnover")/(COUNTIFS('Defense Log'!$B$2:$B$3001,Table1[[#This Row],[Player]],'Defense Log'!$I$2:$I$3001,"&lt;&gt;Turnover")+(COUNTIFS('Defense Log'!$C$2:$C$3001,Table1[[#This Row],[Player]],'Defense Log'!$I$2:$I$3001,"&lt;&gt;Turnover")+(COUNTIFS('Defense Log'!$D$2:$D$3001,Table1[[#This Row],[Player]],'Defense Log'!$I$2:$I$3001,"&lt;&gt;Turnover")+(COUNTIFS('Defense Log'!$E$2:$E$3001,Table1[[#This Row],[Player]],'Defense Log'!$I$2:$I$3001,"&lt;&gt;Turnover")+(COUNTIFS('Defense Log'!$F$2:$F$3001,Table1[[#This Row],[Player]],'Defense Log'!$I$2:$I$3001,"&lt;&gt;Turnover")))))),"N/A")</f>
        <v>0.15732924021488873</v>
      </c>
      <c r="AE5" s="6">
        <f>INDEX('Defense Summary Statistics'!$A$12:$T$25,MATCH(Table1[[#This Row],[Player]],'Defense Summary Statistics'!$A$12:$A$25,0),MATCH(Table1[[#Headers],[Points Allowed/G]],'Defense Summary Statistics'!$A$12:$T$12,0))</f>
        <v>5.5588235294117645</v>
      </c>
      <c r="AF5" s="6">
        <f>IFERROR(Table1[[#This Row],[Points Allowed/G]]*40/Table1[[#This Row],[Min]],"N/A")</f>
        <v>7.5827482447342023</v>
      </c>
      <c r="AG5" s="6">
        <f>IFERROR((Table1[[#This Row],[Half-Court PPG]]-Table1[[#This Row],[Points Allowed/G]])*40/Table1[[#This Row],[Min]],"N/A")</f>
        <v>1.7652958876629887</v>
      </c>
      <c r="AH5" s="6">
        <f>IFERROR(COUNTIFS('Defense Log'!$H$2:$H$3001,Table1[[#This Row],[Player]],'Defense Log'!$I$2:$I$3001,"Turnover")/Table1[[#This Row],[Games ]],"N/A")</f>
        <v>1</v>
      </c>
      <c r="AI5" s="6">
        <f>IFERROR((Table1[[#This Row],[FG]]-Table1[[#This Row],[FGA]]+Table1[[#This Row],[FT]]-Table1[[#This Row],[FTA]]+(Table1[[#This Row],[TRB]]+Table1[[#This Row],[AST]]+Table1[[#This Row],[BLK]]+Table1[[#This Row],[STL]]-Table1[[#This Row],[TO]]+Table1[[#This Row],[PTS]])*Table1[[#This Row],[Games ]])/(Table1[[#This Row],[Min]]*Table1[[#This Row],[Games ]])*40,"N/A")</f>
        <v>9.2276830491474442</v>
      </c>
      <c r="AJ5" s="7">
        <f>'DJ Game Log'!U37</f>
        <v>1.2058823529411764</v>
      </c>
      <c r="AK5" s="7">
        <f>Table1[[#This Row],[DFouls Drawn]]+Table1[[#This Row],[Charges]]</f>
        <v>1.1176470588235294</v>
      </c>
      <c r="AL5" s="7">
        <f>'DJ Game Log'!V37</f>
        <v>0.91176470588235292</v>
      </c>
      <c r="AM5" s="7">
        <f>'DJ Game Log'!W37</f>
        <v>0.20588235294117646</v>
      </c>
      <c r="AN5" s="85">
        <f ca="1">IFERROR((INDEX('Summary Statistics'!$A$13:$D$25,MATCH(Table1[[#This Row],[Player]],'Summary Statistics'!$A$13:$A$25,0),4)-INDEX('Defense Summary Statistics'!$A$13:$D$25,MATCH(Table1[[#This Row],[Player]],'Defense Summary Statistics'!$A$13:$A$25,0),4))*40,"N/A")</f>
        <v>6.0666865678242488</v>
      </c>
      <c r="AO5" s="93">
        <f t="shared" ref="AO5:AO15" si="1">IFERROR((W5*B5)/((E5*2)+(0.88*K5)),"N/A")</f>
        <v>0.53203574674341114</v>
      </c>
    </row>
    <row r="6" spans="1:41" x14ac:dyDescent="0.3">
      <c r="A6" s="13" t="s">
        <v>8</v>
      </c>
      <c r="B6" s="76">
        <f>COUNTA('Tucker Game Log'!$F$2:$F$35)</f>
        <v>33</v>
      </c>
      <c r="C6" s="7">
        <f>'Tucker Game Log'!F37</f>
        <v>33.454545454545453</v>
      </c>
      <c r="D6" s="34">
        <f>'Tucker Game Log'!G37</f>
        <v>204</v>
      </c>
      <c r="E6" s="34">
        <f>'Tucker Game Log'!H37</f>
        <v>467</v>
      </c>
      <c r="F6" s="5">
        <f>IFERROR(Table1[[#This Row],[FG]]/Table1[[#This Row],[FGA]],"N/A")</f>
        <v>0.43683083511777304</v>
      </c>
      <c r="G6" s="34">
        <f>'Tucker Game Log'!I37</f>
        <v>84</v>
      </c>
      <c r="H6" s="34">
        <f>'Tucker Game Log'!J37</f>
        <v>232</v>
      </c>
      <c r="I6" s="5">
        <f>IFERROR(Table1[[#This Row],[3P]]/Table1[[#This Row],[3PA]],"N/A")</f>
        <v>0.36206896551724138</v>
      </c>
      <c r="J6" s="34">
        <f>'Tucker Game Log'!K37</f>
        <v>118</v>
      </c>
      <c r="K6" s="34">
        <f>'Tucker Game Log'!L37</f>
        <v>141</v>
      </c>
      <c r="L6" s="5">
        <f>IFERROR(Table1[[#This Row],[FT]]/Table1[[#This Row],[FTA]],"N/A")</f>
        <v>0.83687943262411346</v>
      </c>
      <c r="M6" s="7">
        <f>'Tucker Game Log'!M37</f>
        <v>0.87878787878787878</v>
      </c>
      <c r="N6" s="7">
        <f>'Tucker Game Log'!N37</f>
        <v>4.6363636363636367</v>
      </c>
      <c r="O6" s="7">
        <f t="shared" si="0"/>
        <v>5.5151515151515156</v>
      </c>
      <c r="P6" s="7">
        <f>'Tucker Game Log'!X37</f>
        <v>0.93939393939393945</v>
      </c>
      <c r="Q6" s="5">
        <f>IFERROR('Tucker Game Log'!N37/('Tucker Game Log'!N37+'Tucker Game Log'!X37),"N/A")</f>
        <v>0.83152173913043481</v>
      </c>
      <c r="R6" s="7">
        <f>'Tucker Game Log'!O37</f>
        <v>2.0606060606060606</v>
      </c>
      <c r="S6" s="7">
        <f>'Tucker Game Log'!P37</f>
        <v>0.21212121212121213</v>
      </c>
      <c r="T6" s="7">
        <f>'Tucker Game Log'!Q37</f>
        <v>1.0909090909090908</v>
      </c>
      <c r="U6" s="7">
        <f>'Tucker Game Log'!R37</f>
        <v>1.9696969696969697</v>
      </c>
      <c r="V6" s="7">
        <f>'Tucker Game Log'!S37</f>
        <v>1.5454545454545454</v>
      </c>
      <c r="W6" s="7">
        <f>'Tucker Game Log'!T37</f>
        <v>18.484848484848484</v>
      </c>
      <c r="X6" s="6">
        <f>IFERROR((Table1[[#This Row],[PTS]]*Table1[[#This Row],[Games ]]
-'Impact Formula'!$B$8*(Table1[[#This Row],[FG]]-Table1[[#This Row],[FGA]])
-'Impact Formula'!$B$9*(Table1[[#This Row],[FT]]-Table1[[#This Row],[FTA]])
+'Impact Formula'!$B$5*Table1[[#This Row],[ORB]]*Table1[[#This Row],[Games ]]
+'Impact Formula'!$B$4*Table1[[#This Row],[AST]]*Table1[[#This Row],[Games ]]
+'Impact Formula'!$B$6*Table1[[#This Row],[DFouls Drawn]]*Table1[[#This Row],[Games ]]
+'Impact Formula'!$B$7*Table1[[#This Row],[TO]]*Table1[[#This Row],[Games ]]
+((Table1[[#This Row],[Adj Usg Rate]]/0.2)^0.25)*'Impact Formula'!$B$10*COUNTIFS('Offense Log'!$R$2:$R$2999,"Yes",'Offense Log'!$N$2:$N$2999,"Yes",'Offense Log'!$H$2:$H$2999,"&lt;&gt;[@Player]",'Offense Log'!$I$2:$I$2999,"&lt;&gt;Three")
+((Table1[[#This Row],[Adj Usg Rate]]/0.2)^0.25)*'Impact Formula'!$B$10*1.5*COUNTIFS('Offense Log'!$R$2:$R$2999,"Yes",'Offense Log'!$N$2:$N$2999,"Yes",'Offense Log'!$H$2:$H$2999,"&lt;&gt;[@Player]",'Offense Log'!$I$2:$I$2999,"Three")
+'Impact Formula'!$B$11*COUNTIFS('Offense Log'!$R$2:$R$2999,"Yes",'Offense Log'!$N$2:$N$2999,"No",'Offense Log'!$H$2:$H$2999,"&lt;&gt;[@Player]")
)/(Table1[[#This Row],[Min]]*Table1[[#This Row],[Games ]])*40,"N/A")</f>
        <v>15.419218804558636</v>
      </c>
      <c r="Y6" s="6">
        <f>IFERROR(((-Table1[[#This Row],[Points Allowed/G]]*Table1[[#This Row],[Games ]])
+'Impact Formula'!$B$18*Table1[[#This Row],[STL]]*Table1[[#This Row],[Games ]]
+'Impact Formula'!$B$19*Table1[[#This Row],[BLK]]*Table1[[#This Row],[Games ]]
+'Impact Formula'!$B$17*Table1[[#This Row],[DRB]]*Table1[[#This Row],[Games ]]
+'Impact Formula'!$B$24*Table1[[#This Row],[PF]]*Table1[[#This Row],[Games ]]
+'Impact Formula'!$B$20*Table1[[#This Row],[Forced TOV/G]]*Table1[[#This Row],[Games ]]
+'Impact Formula'!$B$22*Table1[[#This Row],[Deflections]]*Table1[[#This Row],[Games ]]
+'Impact Formula'!$B$23*Table1[[#This Row],[ORB Allowed]]*Table1[[#This Row],[Games ]]
+'Impact Formula'!$B$21*Table1[[#This Row],[Charges]]*Table1[[#This Row],[Games ]]
+'Impact Formula'!$B$26*COUNTIFS('Defense Log'!$R$2:$R$3002,"Yes",'Defense Log'!$N$2:$N$3002,"Yes",'Defense Log'!$H$2:$H$3002,"&lt;&gt;[@Player]",'Defense Log'!$I$2:$I$3002,"&lt;&gt;Three")
+1.5*'Impact Formula'!$B$26*COUNTIFS('Defense Log'!$R$2:$R$3002,"Yes",'Defense Log'!$N$2:$N$3002,"Yes",'Defense Log'!$H$2:$H$3002,"&lt;&gt;[@Player]",'Defense Log'!$I$2:$I$3002,"Three")
+((0.2/Table1[[#This Row],[Adj Usage Rate]])^0.65)*('Impact Formula'!$B$27*COUNTIFS('Defense Log'!$R$2:$R$3002,"Yes",'Defense Log'!$N$2:$N$3002,"No",'Defense Log'!$H$2:$H$3002,"&lt;&gt;[@Player]"))
+'Impact Formula'!$B$25*COUNTIFS('Defense Log'!$H$2:$H$3002,Table1[[#This Row],[Player]],'Defense Log'!$N$2:$N$3002,"No",'Defense Log'!$I$2:$I$3002,"&lt;&gt;Turnover",'Defense Log'!$I$2:$I$3002,"&lt;&gt;Foul")
)/(Table1[[#This Row],[Min]]*Table1[[#This Row],[Games ]])*40,"N/A")</f>
        <v>10.797217114041546</v>
      </c>
      <c r="Z6" s="6">
        <f>IFERROR(Table1[[#This Row],[Offensive Impact/40]]+Table1[[#This Row],[Defensive Impact/40]],"N/A")</f>
        <v>26.216435918600183</v>
      </c>
      <c r="AA6" s="6">
        <f>IFERROR(SUMIFS('Offense Log'!$M$2:$M$2999,'Offense Log'!$H$2:$H$2999,A6,'Offense Log'!$J$2:$J$2999,"HC")/B6,"N/A")</f>
        <v>14.787878787878787</v>
      </c>
      <c r="AB6" s="6">
        <f>IFERROR(SUMIFS('Offense Log'!$M$2:$M$2999,'Offense Log'!$H$2:$H$2999,'Summary Statistics'!$A15,'Offense Log'!$J$2:$J$2999,"FB")/B6,"N/A")</f>
        <v>1.3636363636363635</v>
      </c>
      <c r="AC6" s="15">
        <f>IFERROR(COUNTIFS('Offense Log'!$H$2:$H$2999,$A6,'Offense Log'!$J$2:$J$2999,"HC",'Offense Log'!$I$2:$I$2999,"&lt;&gt;Turnover",'Offense Log'!$I$2:$I$2999,"&lt;&gt;Turnover")/(COUNTIFS('Offense Log'!$B$2:$B$2999,$A6,'Offense Log'!$J$2:$J$2999,"HC",'Offense Log'!$I$2:$I$2999,"&lt;&gt;Turnover")+(COUNTIFS('Offense Log'!$C$2:$C$2999,$A6,'Offense Log'!$J$2:$J$2999,"HC",'Offense Log'!$I$2:$I$2999,"&lt;&gt;Turnover")+(COUNTIFS('Offense Log'!$D$2:$D$2999,$A6,'Offense Log'!$J$2:$J$2999,"HC",'Offense Log'!$I$2:$I$2999,"&lt;&gt;Turnover")+(COUNTIFS('Offense Log'!$E$2:$E$2999,$A6,'Offense Log'!$J$2:$J$2999,"HC",'Offense Log'!$I$2:$I$2999,"&lt;&gt;Turnover")+(COUNTIFS('Offense Log'!$F$2:$F$2999,$A6,'Offense Log'!$J$2:$J$2999,"HC",'Offense Log'!$I$2:$I$2999,"&lt;&gt;Turnover")))))),"N/A")</f>
        <v>0.30264993026499304</v>
      </c>
      <c r="AD6" s="15">
        <f>IFERROR(COUNTIFS('Defense Log'!$H$2:$H$3001,Table1[[#This Row],[Player]],'Defense Log'!$I$2:$I$3001,"&lt;&gt;Turnover")/(COUNTIFS('Defense Log'!$B$2:$B$3001,Table1[[#This Row],[Player]],'Defense Log'!$I$2:$I$3001,"&lt;&gt;Turnover")+(COUNTIFS('Defense Log'!$C$2:$C$3001,Table1[[#This Row],[Player]],'Defense Log'!$I$2:$I$3001,"&lt;&gt;Turnover")+(COUNTIFS('Defense Log'!$D$2:$D$3001,Table1[[#This Row],[Player]],'Defense Log'!$I$2:$I$3001,"&lt;&gt;Turnover")+(COUNTIFS('Defense Log'!$E$2:$E$3001,Table1[[#This Row],[Player]],'Defense Log'!$I$2:$I$3001,"&lt;&gt;Turnover")+(COUNTIFS('Defense Log'!$F$2:$F$3001,Table1[[#This Row],[Player]],'Defense Log'!$I$2:$I$3001,"&lt;&gt;Turnover")))))),"N/A")</f>
        <v>0.18252840909090909</v>
      </c>
      <c r="AE6" s="6">
        <f>INDEX('Defense Summary Statistics'!$A$12:$T$25,MATCH(Table1[[#This Row],[Player]],'Defense Summary Statistics'!$A$12:$A$25,0),MATCH(Table1[[#Headers],[Points Allowed/G]],'Defense Summary Statistics'!$A$12:$T$12,0))</f>
        <v>7.3636363636363633</v>
      </c>
      <c r="AF6" s="6">
        <f>IFERROR(Table1[[#This Row],[Points Allowed/G]]*40/Table1[[#This Row],[Min]],"N/A")</f>
        <v>8.8043478260869552</v>
      </c>
      <c r="AG6" s="6">
        <f>IFERROR((Table1[[#This Row],[Half-Court PPG]]-Table1[[#This Row],[Points Allowed/G]])*40/Table1[[#This Row],[Min]],"N/A")</f>
        <v>8.8768115942028984</v>
      </c>
      <c r="AH6" s="6">
        <f>IFERROR(COUNTIFS('Defense Log'!$H$2:$H$3001,Table1[[#This Row],[Player]],'Defense Log'!$I$2:$I$3001,"Turnover")/Table1[[#This Row],[Games ]],"N/A")</f>
        <v>1.2424242424242424</v>
      </c>
      <c r="AI6" s="6">
        <f>IFERROR((Table1[[#This Row],[FG]]-Table1[[#This Row],[FGA]]+Table1[[#This Row],[FT]]-Table1[[#This Row],[FTA]]+(Table1[[#This Row],[TRB]]+Table1[[#This Row],[AST]]+Table1[[#This Row],[BLK]]+Table1[[#This Row],[STL]]-Table1[[#This Row],[TO]]+Table1[[#This Row],[PTS]])*Table1[[#This Row],[Games ]])/(Table1[[#This Row],[Min]]*Table1[[#This Row],[Games ]])*40,"N/A")</f>
        <v>20.507246376811597</v>
      </c>
      <c r="AJ6" s="7">
        <f>'Tucker Game Log'!U37</f>
        <v>1.4545454545454546</v>
      </c>
      <c r="AK6" s="7">
        <f>Table1[[#This Row],[DFouls Drawn]]+Table1[[#This Row],[Charges]]</f>
        <v>3.4848484848484849</v>
      </c>
      <c r="AL6" s="7">
        <f>'Tucker Game Log'!V37</f>
        <v>3.3333333333333335</v>
      </c>
      <c r="AM6" s="7">
        <f>'Tucker Game Log'!W37</f>
        <v>0.15151515151515152</v>
      </c>
      <c r="AN6" s="85">
        <f ca="1">IFERROR((INDEX('Summary Statistics'!$A$13:$D$25,MATCH(Table1[[#This Row],[Player]],'Summary Statistics'!$A$13:$A$25,0),4)-INDEX('Defense Summary Statistics'!$A$13:$D$25,MATCH(Table1[[#This Row],[Player]],'Defense Summary Statistics'!$A$13:$A$25,0),4))*40,"N/A")</f>
        <v>5.1262226447187054</v>
      </c>
      <c r="AO6" s="93">
        <f t="shared" si="1"/>
        <v>0.57651595342507189</v>
      </c>
    </row>
    <row r="7" spans="1:41" x14ac:dyDescent="0.3">
      <c r="A7" s="13" t="s">
        <v>70</v>
      </c>
      <c r="B7" s="76">
        <f>COUNTA('Sardaar Game Log'!$F$2:$F$35)</f>
        <v>31</v>
      </c>
      <c r="C7" s="7">
        <f>'Sardaar Game Log'!F37</f>
        <v>18.612903225806452</v>
      </c>
      <c r="D7" s="34">
        <f>'Sardaar Game Log'!G37</f>
        <v>82</v>
      </c>
      <c r="E7" s="34">
        <f>'Sardaar Game Log'!H37</f>
        <v>195</v>
      </c>
      <c r="F7" s="5">
        <f>IFERROR(Table1[[#This Row],[FG]]/Table1[[#This Row],[FGA]],"N/A")</f>
        <v>0.42051282051282052</v>
      </c>
      <c r="G7" s="34">
        <f>'Sardaar Game Log'!I37</f>
        <v>44</v>
      </c>
      <c r="H7" s="34">
        <f>'Sardaar Game Log'!J37</f>
        <v>112</v>
      </c>
      <c r="I7" s="5">
        <f>IFERROR(Table1[[#This Row],[3P]]/Table1[[#This Row],[3PA]],"N/A")</f>
        <v>0.39285714285714285</v>
      </c>
      <c r="J7" s="34">
        <f>'Sardaar Game Log'!K37</f>
        <v>23</v>
      </c>
      <c r="K7" s="34">
        <f>'Sardaar Game Log'!L37</f>
        <v>28</v>
      </c>
      <c r="L7" s="5">
        <f>IFERROR(Table1[[#This Row],[FT]]/Table1[[#This Row],[FTA]],"N/A")</f>
        <v>0.8214285714285714</v>
      </c>
      <c r="M7" s="7">
        <f>'Sardaar Game Log'!M37</f>
        <v>0.4838709677419355</v>
      </c>
      <c r="N7" s="7">
        <f>'Sardaar Game Log'!N37</f>
        <v>1.6451612903225807</v>
      </c>
      <c r="O7" s="7">
        <f t="shared" si="0"/>
        <v>2.129032258064516</v>
      </c>
      <c r="P7" s="7">
        <f>'Sardaar Game Log'!X37</f>
        <v>0.77419354838709675</v>
      </c>
      <c r="Q7" s="5">
        <f>IFERROR('Sardaar Game Log'!N37/('Sardaar Game Log'!N37+'Sardaar Game Log'!X37),"N/A")</f>
        <v>0.68</v>
      </c>
      <c r="R7" s="7">
        <f>'Sardaar Game Log'!O37</f>
        <v>0.38709677419354838</v>
      </c>
      <c r="S7" s="7">
        <f>'Sardaar Game Log'!P37</f>
        <v>0.29032258064516131</v>
      </c>
      <c r="T7" s="7">
        <f>'Sardaar Game Log'!Q37</f>
        <v>0.4838709677419355</v>
      </c>
      <c r="U7" s="7">
        <f>'Sardaar Game Log'!R37</f>
        <v>1.3225806451612903</v>
      </c>
      <c r="V7" s="7">
        <f>'Sardaar Game Log'!S37</f>
        <v>0.90322580645161288</v>
      </c>
      <c r="W7" s="7">
        <f>'Sardaar Game Log'!T37</f>
        <v>7.4516129032258061</v>
      </c>
      <c r="X7" s="6">
        <f>IFERROR((Table1[[#This Row],[PTS]]*Table1[[#This Row],[Games ]]
-'Impact Formula'!$B$8*(Table1[[#This Row],[FG]]-Table1[[#This Row],[FGA]])
-'Impact Formula'!$B$9*(Table1[[#This Row],[FT]]-Table1[[#This Row],[FTA]])
+'Impact Formula'!$B$5*Table1[[#This Row],[ORB]]*Table1[[#This Row],[Games ]]
+'Impact Formula'!$B$4*Table1[[#This Row],[AST]]*Table1[[#This Row],[Games ]]
+'Impact Formula'!$B$6*Table1[[#This Row],[DFouls Drawn]]*Table1[[#This Row],[Games ]]
+'Impact Formula'!$B$7*Table1[[#This Row],[TO]]*Table1[[#This Row],[Games ]]
+((Table1[[#This Row],[Adj Usg Rate]]/0.2)^0.25)*'Impact Formula'!$B$10*COUNTIFS('Offense Log'!$S$2:$S$2999,"Yes",'Offense Log'!$N$2:$N$2999,"Yes",'Offense Log'!$H$2:$H$2999,"&lt;&gt;[@Player]",'Offense Log'!$I$2:$I$2999,"&lt;&gt;Three")
+((Table1[[#This Row],[Adj Usg Rate]]/0.2)^0.25)*'Impact Formula'!$B$10*1.5*COUNTIFS('Offense Log'!$S$2:$S$2999,"Yes",'Offense Log'!$N$2:$N$2999,"Yes",'Offense Log'!$H$2:$H$2999,"&lt;&gt;[@Player]",'Offense Log'!$I$2:$I$2999,"Three")
+'Impact Formula'!$B$11*COUNTIFS('Offense Log'!$S$2:$S$2999,"Yes",'Offense Log'!$N$2:$N$2999,"No",'Offense Log'!$H$2:$H$2999,"&lt;&gt;[@Player]")
)/(Table1[[#This Row],[Min]]*Table1[[#This Row],[Games ]])*40,"N/A")</f>
        <v>5.2150924533121863</v>
      </c>
      <c r="Y7" s="6">
        <f>IFERROR(((-Table1[[#This Row],[Points Allowed/G]]*Table1[[#This Row],[Games ]])
+'Impact Formula'!$B$18*Table1[[#This Row],[STL]]*Table1[[#This Row],[Games ]]
+'Impact Formula'!$B$19*Table1[[#This Row],[BLK]]*Table1[[#This Row],[Games ]]
+'Impact Formula'!$B$17*Table1[[#This Row],[DRB]]*Table1[[#This Row],[Games ]]
+'Impact Formula'!$B$24*Table1[[#This Row],[PF]]*Table1[[#This Row],[Games ]]
+'Impact Formula'!$B$20*Table1[[#This Row],[Forced TOV/G]]*Table1[[#This Row],[Games ]]
+'Impact Formula'!$B$22*Table1[[#This Row],[Deflections]]*Table1[[#This Row],[Games ]]
+'Impact Formula'!$B$23*Table1[[#This Row],[ORB Allowed]]*Table1[[#This Row],[Games ]]
+'Impact Formula'!$B$21*Table1[[#This Row],[Charges]]*Table1[[#This Row],[Games ]]
+'Impact Formula'!$B$26*COUNTIFS('Defense Log'!$S$2:$S$3002,"Yes",'Defense Log'!$N$2:$N$3002,"Yes",'Defense Log'!$H$2:$H$3002,"&lt;&gt;[@Player]",'Defense Log'!$I$2:$I$3002,"&lt;&gt;Three")
+1.5*'Impact Formula'!$B$26*COUNTIFS('Defense Log'!$S$2:$S$3002,"Yes",'Defense Log'!$N$2:$N$3002,"Yes",'Defense Log'!$H$2:$H$3002,"&lt;&gt;[@Player]",'Defense Log'!$I$2:$I$3002,"Three")
+((0.2/Table1[[#This Row],[Adj Usage Rate]])^0.65)*('Impact Formula'!$B$27*COUNTIFS('Defense Log'!$S$2:$S$3002,"Yes",'Defense Log'!$N$2:$N$3002,"No",'Defense Log'!$H$2:$H$3002,"&lt;&gt;[@Player]"))
+'Impact Formula'!$B$25*COUNTIFS('Defense Log'!$H$2:$H$3002,Table1[[#This Row],[Player]],'Defense Log'!$N$2:$N$3002,"No",'Defense Log'!$I$2:$I$3002,"&lt;&gt;Turnover",'Defense Log'!$I$2:$I$3002,"&lt;&gt;Foul")
)/(Table1[[#This Row],[Min]]*Table1[[#This Row],[Games ]])*40,"N/A")</f>
        <v>9.0838644041119299</v>
      </c>
      <c r="Z7" s="6">
        <f>IFERROR(Table1[[#This Row],[Offensive Impact/40]]+Table1[[#This Row],[Defensive Impact/40]],"N/A")</f>
        <v>14.298956857424116</v>
      </c>
      <c r="AA7" s="6">
        <f>IFERROR(SUMIFS('Offense Log'!$M$2:$M$2999,'Offense Log'!$H$2:$H$2999,A7,'Offense Log'!$J$2:$J$2999,"HC")/B7,"N/A")</f>
        <v>5.709677419354839</v>
      </c>
      <c r="AB7" s="6">
        <f>IFERROR(SUMIFS('Offense Log'!$M$2:$M$2999,'Offense Log'!$H$2:$H$2999,'Summary Statistics'!$A16,'Offense Log'!$J$2:$J$2999,"FB")/B7,"N/A")</f>
        <v>1.032258064516129</v>
      </c>
      <c r="AC7" s="15">
        <f>IFERROR(COUNTIFS('Offense Log'!$H$2:$H$2999,$A7,'Offense Log'!$J$2:$J$2999,"HC",'Offense Log'!$I$2:$I$2999,"&lt;&gt;Turnover",'Offense Log'!$I$2:$I$2999,"&lt;&gt;Turnover")/(COUNTIFS('Offense Log'!$B$2:$B$2999,$A7,'Offense Log'!$J$2:$J$2999,"HC",'Offense Log'!$I$2:$I$2999,"&lt;&gt;Turnover")+(COUNTIFS('Offense Log'!$C$2:$C$2999,$A7,'Offense Log'!$J$2:$J$2999,"HC",'Offense Log'!$I$2:$I$2999,"&lt;&gt;Turnover")+(COUNTIFS('Offense Log'!$D$2:$D$2999,$A7,'Offense Log'!$J$2:$J$2999,"HC",'Offense Log'!$I$2:$I$2999,"&lt;&gt;Turnover")+(COUNTIFS('Offense Log'!$E$2:$E$2999,$A7,'Offense Log'!$J$2:$J$2999,"HC",'Offense Log'!$I$2:$I$2999,"&lt;&gt;Turnover")+(COUNTIFS('Offense Log'!$F$2:$F$2999,$A7,'Offense Log'!$J$2:$J$2999,"HC",'Offense Log'!$I$2:$I$2999,"&lt;&gt;Turnover")))))),"N/A")</f>
        <v>0.21944444444444444</v>
      </c>
      <c r="AD7" s="15">
        <f>IFERROR(COUNTIFS('Defense Log'!$H$2:$H$3001,Table1[[#This Row],[Player]],'Defense Log'!$I$2:$I$3001,"&lt;&gt;Turnover")/(COUNTIFS('Defense Log'!$B$2:$B$3001,Table1[[#This Row],[Player]],'Defense Log'!$I$2:$I$3001,"&lt;&gt;Turnover")+(COUNTIFS('Defense Log'!$C$2:$C$3001,Table1[[#This Row],[Player]],'Defense Log'!$I$2:$I$3001,"&lt;&gt;Turnover")+(COUNTIFS('Defense Log'!$D$2:$D$3001,Table1[[#This Row],[Player]],'Defense Log'!$I$2:$I$3001,"&lt;&gt;Turnover")+(COUNTIFS('Defense Log'!$E$2:$E$3001,Table1[[#This Row],[Player]],'Defense Log'!$I$2:$I$3001,"&lt;&gt;Turnover")+(COUNTIFS('Defense Log'!$F$2:$F$3001,Table1[[#This Row],[Player]],'Defense Log'!$I$2:$I$3001,"&lt;&gt;Turnover")))))),"N/A")</f>
        <v>0.16850828729281769</v>
      </c>
      <c r="AE7" s="6">
        <f>INDEX('Defense Summary Statistics'!$A$12:$T$25,MATCH(Table1[[#This Row],[Player]],'Defense Summary Statistics'!$A$12:$A$25,0),MATCH(Table1[[#Headers],[Points Allowed/G]],'Defense Summary Statistics'!$A$12:$T$12,0))</f>
        <v>3.903225806451613</v>
      </c>
      <c r="AF7" s="6">
        <f>IFERROR(Table1[[#This Row],[Points Allowed/G]]*40/Table1[[#This Row],[Min]],"N/A")</f>
        <v>8.3882149046793764</v>
      </c>
      <c r="AG7" s="6">
        <f>IFERROR((Table1[[#This Row],[Half-Court PPG]]-Table1[[#This Row],[Points Allowed/G]])*40/Table1[[#This Row],[Min]],"N/A")</f>
        <v>3.8821490467937609</v>
      </c>
      <c r="AH7" s="6">
        <f>IFERROR(COUNTIFS('Defense Log'!$H$2:$H$3001,Table1[[#This Row],[Player]],'Defense Log'!$I$2:$I$3001,"Turnover")/Table1[[#This Row],[Games ]],"N/A")</f>
        <v>0.5161290322580645</v>
      </c>
      <c r="AI7" s="6">
        <f>IFERROR((Table1[[#This Row],[FG]]-Table1[[#This Row],[FGA]]+Table1[[#This Row],[FT]]-Table1[[#This Row],[FTA]]+(Table1[[#This Row],[TRB]]+Table1[[#This Row],[AST]]+Table1[[#This Row],[BLK]]+Table1[[#This Row],[STL]]-Table1[[#This Row],[TO]]+Table1[[#This Row],[PTS]])*Table1[[#This Row],[Games ]])/(Table1[[#This Row],[Min]]*Table1[[#This Row],[Games ]])*40,"N/A")</f>
        <v>12.963604852686307</v>
      </c>
      <c r="AJ7" s="7">
        <f>'Sardaar Game Log'!U37</f>
        <v>0.4838709677419355</v>
      </c>
      <c r="AK7" s="7">
        <f>Table1[[#This Row],[DFouls Drawn]]+Table1[[#This Row],[Charges]]</f>
        <v>0.67741935483870974</v>
      </c>
      <c r="AL7" s="7">
        <f>'Sardaar Game Log'!V37</f>
        <v>0.61290322580645162</v>
      </c>
      <c r="AM7" s="7">
        <f>'Sardaar Game Log'!W37</f>
        <v>6.4516129032258063E-2</v>
      </c>
      <c r="AN7" s="85">
        <f ca="1">IFERROR((INDEX('Summary Statistics'!$A$13:$D$25,MATCH(Table1[[#This Row],[Player]],'Summary Statistics'!$A$13:$A$25,0),4)-INDEX('Defense Summary Statistics'!$A$13:$D$25,MATCH(Table1[[#This Row],[Player]],'Defense Summary Statistics'!$A$13:$A$25,0),4))*40,"N/A")</f>
        <v>5.1342448420857467</v>
      </c>
      <c r="AO7" s="93">
        <f t="shared" si="1"/>
        <v>0.55710978197954852</v>
      </c>
    </row>
    <row r="8" spans="1:41" x14ac:dyDescent="0.3">
      <c r="A8" s="13" t="s">
        <v>10</v>
      </c>
      <c r="B8" s="76">
        <f>COUNTA('Brodie Game Log'!$F$2:$F$35)</f>
        <v>34</v>
      </c>
      <c r="C8" s="7">
        <f>'Brodie Game Log'!F37</f>
        <v>25.088235294117649</v>
      </c>
      <c r="D8" s="34">
        <f>'Brodie Game Log'!G37</f>
        <v>126</v>
      </c>
      <c r="E8" s="34">
        <f>'Brodie Game Log'!H37</f>
        <v>237</v>
      </c>
      <c r="F8" s="5">
        <f>IFERROR(Table1[[#This Row],[FG]]/Table1[[#This Row],[FGA]],"N/A")</f>
        <v>0.53164556962025311</v>
      </c>
      <c r="G8" s="34">
        <f>'Brodie Game Log'!I37</f>
        <v>1</v>
      </c>
      <c r="H8" s="34">
        <f>'Brodie Game Log'!J37</f>
        <v>1</v>
      </c>
      <c r="I8" s="5">
        <f>IFERROR(Table1[[#This Row],[3P]]/Table1[[#This Row],[3PA]],"N/A")</f>
        <v>1</v>
      </c>
      <c r="J8" s="34">
        <f>'Brodie Game Log'!K37</f>
        <v>59</v>
      </c>
      <c r="K8" s="34">
        <f>'Brodie Game Log'!L37</f>
        <v>100</v>
      </c>
      <c r="L8" s="5">
        <f>IFERROR(Table1[[#This Row],[FT]]/Table1[[#This Row],[FTA]],"N/A")</f>
        <v>0.59</v>
      </c>
      <c r="M8" s="7">
        <f>'Brodie Game Log'!M37</f>
        <v>2.1470588235294117</v>
      </c>
      <c r="N8" s="7">
        <f>'Brodie Game Log'!N37</f>
        <v>5.2058823529411766</v>
      </c>
      <c r="O8" s="7">
        <f t="shared" si="0"/>
        <v>7.3529411764705888</v>
      </c>
      <c r="P8" s="7">
        <f>'Brodie Game Log'!X37</f>
        <v>1.0294117647058822</v>
      </c>
      <c r="Q8" s="5">
        <f>IFERROR('Brodie Game Log'!N37/('Brodie Game Log'!N37+'Brodie Game Log'!X37),"N/A")</f>
        <v>0.83490566037735847</v>
      </c>
      <c r="R8" s="7">
        <f>'Brodie Game Log'!O37</f>
        <v>1.2352941176470589</v>
      </c>
      <c r="S8" s="7">
        <f>'Brodie Game Log'!P37</f>
        <v>1.0588235294117647</v>
      </c>
      <c r="T8" s="7">
        <f>'Brodie Game Log'!Q37</f>
        <v>0.23529411764705882</v>
      </c>
      <c r="U8" s="7">
        <f>'Brodie Game Log'!R37</f>
        <v>2.3823529411764706</v>
      </c>
      <c r="V8" s="7">
        <f>'Brodie Game Log'!S37</f>
        <v>1.7352941176470589</v>
      </c>
      <c r="W8" s="7">
        <f>'Brodie Game Log'!T37</f>
        <v>9.1764705882352935</v>
      </c>
      <c r="X8" s="6">
        <f>IFERROR((Table1[[#This Row],[PTS]]*Table1[[#This Row],[Games ]]
-'Impact Formula'!$B$8*(Table1[[#This Row],[FG]]-Table1[[#This Row],[FGA]])
-'Impact Formula'!$B$9*(Table1[[#This Row],[FT]]-Table1[[#This Row],[FTA]])
+'Impact Formula'!$B$5*Table1[[#This Row],[ORB]]*Table1[[#This Row],[Games ]]
+'Impact Formula'!$B$4*Table1[[#This Row],[AST]]*Table1[[#This Row],[Games ]]
+'Impact Formula'!$B$6*Table1[[#This Row],[DFouls Drawn]]*Table1[[#This Row],[Games ]]
+'Impact Formula'!$B$7*Table1[[#This Row],[TO]]*Table1[[#This Row],[Games ]]
+((Table1[[#This Row],[Adj Usg Rate]]/0.2)^0.25)*'Impact Formula'!$B$10*COUNTIFS('Offense Log'!$T$2:$T$2999,"Yes",'Offense Log'!$N$2:$N$2999,"Yes",'Offense Log'!$H$2:$H$2999,"&lt;&gt;[@Player]",'Offense Log'!$I$2:$I$2999,"&lt;&gt;Three")
+((Table1[[#This Row],[Adj Usg Rate]]/0.2)^0.25)*'Impact Formula'!$B$10*1.5*COUNTIFS('Offense Log'!$T$2:$T$2999,"Yes",'Offense Log'!$N$2:$N$2999,"Yes",'Offense Log'!$H$2:$H$2999,"&lt;&gt;[@Player]",'Offense Log'!$I$2:$I$2999,"Three")
+'Impact Formula'!$B$11*COUNTIFS('Offense Log'!$T$2:$T$2999,"Yes",'Offense Log'!$N$2:$N$2999,"No",'Offense Log'!$H$2:$H$2999,"&lt;&gt;[@Player]")
)/(Table1[[#This Row],[Min]]*Table1[[#This Row],[Games ]])*40,"N/A")</f>
        <v>14.167876105729016</v>
      </c>
      <c r="Y8" s="6">
        <f>IFERROR(((-Table1[[#This Row],[Points Allowed/G]]*Table1[[#This Row],[Games ]])
+'Impact Formula'!$B$18*Table1[[#This Row],[STL]]*Table1[[#This Row],[Games ]]
+'Impact Formula'!$B$19*Table1[[#This Row],[BLK]]*Table1[[#This Row],[Games ]]
+'Impact Formula'!$B$17*Table1[[#This Row],[DRB]]*Table1[[#This Row],[Games ]]
+'Impact Formula'!$B$24*Table1[[#This Row],[PF]]*Table1[[#This Row],[Games ]]
+'Impact Formula'!$B$20*Table1[[#This Row],[Forced TOV/G]]*Table1[[#This Row],[Games ]]
+'Impact Formula'!$B$22*Table1[[#This Row],[Deflections]]*Table1[[#This Row],[Games ]]
+'Impact Formula'!$B$23*Table1[[#This Row],[ORB Allowed]]*Table1[[#This Row],[Games ]]
+'Impact Formula'!$B$21*Table1[[#This Row],[Charges]]*Table1[[#This Row],[Games ]]
+'Impact Formula'!$B$26*COUNTIFS('Defense Log'!$T$2:$T$3002,"Yes",'Defense Log'!$N$2:$N$3002,"Yes",'Defense Log'!$H$2:$H$3002,"&lt;&gt;[@Player]",'Defense Log'!$I$2:$I$3002,"&lt;&gt;Three")
+1.5*'Impact Formula'!$B$26*COUNTIFS('Defense Log'!$T$2:$T$3002,"Yes",'Defense Log'!$N$2:$N$3002,"Yes",'Defense Log'!$H$2:$H$3002,"&lt;&gt;[@Player]",'Defense Log'!$I$2:$I$3002,"Three")
+((0.2/Table1[[#This Row],[Adj Usage Rate]])^0.65)*('Impact Formula'!$B$27*COUNTIFS('Defense Log'!$T$2:$T$3002,"Yes",'Defense Log'!$N$2:$N$3002,"No",'Defense Log'!$H$2:$H$3002,"&lt;&gt;[@Player]"))
+'Impact Formula'!$B$25*COUNTIFS('Defense Log'!$H$2:$H$3002,Table1[[#This Row],[Player]],'Defense Log'!$N$2:$N$3002,"No",'Defense Log'!$I$2:$I$3002,"&lt;&gt;Turnover",'Defense Log'!$I$2:$I$3002,"&lt;&gt;Foul")
)/(Table1[[#This Row],[Min]]*Table1[[#This Row],[Games ]])*40,"N/A")</f>
        <v>4.5138917736783215</v>
      </c>
      <c r="Z8" s="6">
        <f>IFERROR(Table1[[#This Row],[Offensive Impact/40]]+Table1[[#This Row],[Defensive Impact/40]],"N/A")</f>
        <v>18.681767879407339</v>
      </c>
      <c r="AA8" s="6">
        <f>IFERROR(SUMIFS('Offense Log'!$M$2:$M$2999,'Offense Log'!$H$2:$H$2999,A8,'Offense Log'!$J$2:$J$2999,"HC")/B8,"N/A")</f>
        <v>6.6764705882352944</v>
      </c>
      <c r="AB8" s="6">
        <f>IFERROR(SUMIFS('Offense Log'!$M$2:$M$2999,'Offense Log'!$H$2:$H$2999,'Summary Statistics'!$A17,'Offense Log'!$J$2:$J$2999,"FB")/B8,"N/A")</f>
        <v>0.29411764705882354</v>
      </c>
      <c r="AC8" s="15">
        <f>IFERROR(COUNTIFS('Offense Log'!$H$2:$H$2999,$A8,'Offense Log'!$J$2:$J$2999,"HC",'Offense Log'!$I$2:$I$2999,"&lt;&gt;Turnover",'Offense Log'!$I$2:$I$2999,"&lt;&gt;Turnover")/(COUNTIFS('Offense Log'!$B$2:$B$2999,$A8,'Offense Log'!$J$2:$J$2999,"HC",'Offense Log'!$I$2:$I$2999,"&lt;&gt;Turnover")+(COUNTIFS('Offense Log'!$C$2:$C$2999,$A8,'Offense Log'!$J$2:$J$2999,"HC",'Offense Log'!$I$2:$I$2999,"&lt;&gt;Turnover")+(COUNTIFS('Offense Log'!$D$2:$D$2999,$A8,'Offense Log'!$J$2:$J$2999,"HC",'Offense Log'!$I$2:$I$2999,"&lt;&gt;Turnover")+(COUNTIFS('Offense Log'!$E$2:$E$2999,$A8,'Offense Log'!$J$2:$J$2999,"HC",'Offense Log'!$I$2:$I$2999,"&lt;&gt;Turnover")+(COUNTIFS('Offense Log'!$F$2:$F$2999,$A8,'Offense Log'!$J$2:$J$2999,"HC",'Offense Log'!$I$2:$I$2999,"&lt;&gt;Turnover")))))),"N/A")</f>
        <v>0.1983695652173913</v>
      </c>
      <c r="AD8" s="15">
        <f>IFERROR(COUNTIFS('Defense Log'!$H$2:$H$3001,Table1[[#This Row],[Player]],'Defense Log'!$I$2:$I$3001,"&lt;&gt;Turnover")/(COUNTIFS('Defense Log'!$B$2:$B$3001,Table1[[#This Row],[Player]],'Defense Log'!$I$2:$I$3001,"&lt;&gt;Turnover")+(COUNTIFS('Defense Log'!$C$2:$C$3001,Table1[[#This Row],[Player]],'Defense Log'!$I$2:$I$3001,"&lt;&gt;Turnover")+(COUNTIFS('Defense Log'!$D$2:$D$3001,Table1[[#This Row],[Player]],'Defense Log'!$I$2:$I$3001,"&lt;&gt;Turnover")+(COUNTIFS('Defense Log'!$E$2:$E$3001,Table1[[#This Row],[Player]],'Defense Log'!$I$2:$I$3001,"&lt;&gt;Turnover")+(COUNTIFS('Defense Log'!$F$2:$F$3001,Table1[[#This Row],[Player]],'Defense Log'!$I$2:$I$3001,"&lt;&gt;Turnover")))))),"N/A")</f>
        <v>0.28647686832740216</v>
      </c>
      <c r="AE8" s="6">
        <f>INDEX('Defense Summary Statistics'!$A$12:$T$25,MATCH(Table1[[#This Row],[Player]],'Defense Summary Statistics'!$A$12:$A$25,0),MATCH(Table1[[#Headers],[Points Allowed/G]],'Defense Summary Statistics'!$A$12:$T$12,0))</f>
        <v>8.8235294117647065</v>
      </c>
      <c r="AF8" s="6">
        <f>IFERROR(Table1[[#This Row],[Points Allowed/G]]*40/Table1[[#This Row],[Min]],"N/A")</f>
        <v>14.067995310668231</v>
      </c>
      <c r="AG8" s="6">
        <f>IFERROR((Table1[[#This Row],[Half-Court PPG]]-Table1[[#This Row],[Points Allowed/G]])*40/Table1[[#This Row],[Min]],"N/A")</f>
        <v>-3.4232121922626031</v>
      </c>
      <c r="AH8" s="6">
        <f>IFERROR(COUNTIFS('Defense Log'!$H$2:$H$3001,Table1[[#This Row],[Player]],'Defense Log'!$I$2:$I$3001,"Turnover")/Table1[[#This Row],[Games ]],"N/A")</f>
        <v>0.8529411764705882</v>
      </c>
      <c r="AI8" s="6">
        <f>IFERROR((Table1[[#This Row],[FG]]-Table1[[#This Row],[FGA]]+Table1[[#This Row],[FT]]-Table1[[#This Row],[FTA]]+(Table1[[#This Row],[TRB]]+Table1[[#This Row],[AST]]+Table1[[#This Row],[BLK]]+Table1[[#This Row],[STL]]-Table1[[#This Row],[TO]]+Table1[[#This Row],[PTS]])*Table1[[#This Row],[Games ]])/(Table1[[#This Row],[Min]]*Table1[[#This Row],[Games ]])*40,"N/A")</f>
        <v>20.49237983587339</v>
      </c>
      <c r="AJ8" s="7">
        <f>'Brodie Game Log'!U37</f>
        <v>0.6470588235294118</v>
      </c>
      <c r="AK8" s="7">
        <f>Table1[[#This Row],[DFouls Drawn]]+Table1[[#This Row],[Charges]]</f>
        <v>2.6470588235294117</v>
      </c>
      <c r="AL8" s="7">
        <f>'Brodie Game Log'!V37</f>
        <v>2.4705882352941178</v>
      </c>
      <c r="AM8" s="7">
        <f>'Brodie Game Log'!W37</f>
        <v>0.17647058823529413</v>
      </c>
      <c r="AN8" s="85">
        <f ca="1">IFERROR((INDEX('Summary Statistics'!$A$13:$D$25,MATCH(Table1[[#This Row],[Player]],'Summary Statistics'!$A$13:$A$25,0),4)-INDEX('Defense Summary Statistics'!$A$13:$D$25,MATCH(Table1[[#This Row],[Player]],'Defense Summary Statistics'!$A$13:$A$25,0),4))*40,"N/A")</f>
        <v>4.9058989702331557</v>
      </c>
      <c r="AO8" s="93">
        <f t="shared" si="1"/>
        <v>0.55516014234875444</v>
      </c>
    </row>
    <row r="9" spans="1:41" x14ac:dyDescent="0.3">
      <c r="A9" s="13" t="s">
        <v>11</v>
      </c>
      <c r="B9" s="76">
        <f>COUNTA('Sturtz Game Log'!$F$2:$F$35)</f>
        <v>34</v>
      </c>
      <c r="C9" s="7">
        <f>'Sturtz Game Log'!F37</f>
        <v>29.735294117647058</v>
      </c>
      <c r="D9" s="34">
        <f>'Sturtz Game Log'!G37</f>
        <v>123</v>
      </c>
      <c r="E9" s="34">
        <f>'Sturtz Game Log'!H37</f>
        <v>208</v>
      </c>
      <c r="F9" s="5">
        <f>IFERROR(Table1[[#This Row],[FG]]/Table1[[#This Row],[FGA]],"N/A")</f>
        <v>0.59134615384615385</v>
      </c>
      <c r="G9" s="34">
        <f>'Sturtz Game Log'!I37</f>
        <v>7</v>
      </c>
      <c r="H9" s="34">
        <f>'Sturtz Game Log'!J37</f>
        <v>18</v>
      </c>
      <c r="I9" s="5">
        <f>IFERROR(Table1[[#This Row],[3P]]/Table1[[#This Row],[3PA]],"N/A")</f>
        <v>0.3888888888888889</v>
      </c>
      <c r="J9" s="34">
        <f>'Sturtz Game Log'!K37</f>
        <v>64</v>
      </c>
      <c r="K9" s="34">
        <f>'Sturtz Game Log'!L37</f>
        <v>76</v>
      </c>
      <c r="L9" s="5">
        <f>IFERROR(Table1[[#This Row],[FT]]/Table1[[#This Row],[FTA]],"N/A")</f>
        <v>0.84210526315789469</v>
      </c>
      <c r="M9" s="7">
        <f>'Sturtz Game Log'!M37</f>
        <v>1.2647058823529411</v>
      </c>
      <c r="N9" s="7">
        <f>'Sturtz Game Log'!N37</f>
        <v>4.9117647058823533</v>
      </c>
      <c r="O9" s="7">
        <f t="shared" si="0"/>
        <v>6.1764705882352944</v>
      </c>
      <c r="P9" s="7">
        <f>'Sturtz Game Log'!X37</f>
        <v>1.2058823529411764</v>
      </c>
      <c r="Q9" s="5">
        <f>IFERROR('Sturtz Game Log'!N37/('Sturtz Game Log'!N37+'Sturtz Game Log'!X37),"N/A")</f>
        <v>0.80288461538461542</v>
      </c>
      <c r="R9" s="7">
        <f>'Sturtz Game Log'!O37</f>
        <v>1.2352941176470589</v>
      </c>
      <c r="S9" s="7">
        <f>'Sturtz Game Log'!P37</f>
        <v>0.23529411764705882</v>
      </c>
      <c r="T9" s="7">
        <f>'Sturtz Game Log'!Q37</f>
        <v>1</v>
      </c>
      <c r="U9" s="7">
        <f>'Sturtz Game Log'!R37</f>
        <v>1.2941176470588236</v>
      </c>
      <c r="V9" s="7">
        <f>'Sturtz Game Log'!S37</f>
        <v>1.0294117647058822</v>
      </c>
      <c r="W9" s="7">
        <f>'Sturtz Game Log'!T37</f>
        <v>9.3235294117647065</v>
      </c>
      <c r="X9" s="6">
        <f>IFERROR((Table1[[#This Row],[PTS]]*Table1[[#This Row],[Games ]]
-'Impact Formula'!$B$8*(Table1[[#This Row],[FG]]-Table1[[#This Row],[FGA]])
-'Impact Formula'!$B$9*(Table1[[#This Row],[FT]]-Table1[[#This Row],[FTA]])
+'Impact Formula'!$B$5*Table1[[#This Row],[ORB]]*Table1[[#This Row],[Games ]]
+'Impact Formula'!$B$4*Table1[[#This Row],[AST]]*Table1[[#This Row],[Games ]]
+'Impact Formula'!$B$6*Table1[[#This Row],[DFouls Drawn]]*Table1[[#This Row],[Games ]]
+'Impact Formula'!$B$7*Table1[[#This Row],[TO]]*Table1[[#This Row],[Games ]]
+((Table1[[#This Row],[Adj Usg Rate]]/0.2)^0.25)*'Impact Formula'!$B$10*COUNTIFS('Offense Log'!$U$2:$U$2999,"Yes",'Offense Log'!$N$2:$N$2999,"Yes",'Offense Log'!$H$2:$H$2999,"&lt;&gt;[@Player]",'Offense Log'!$I$2:$I$2999,"&lt;&gt;Three")
+((Table1[[#This Row],[Adj Usg Rate]]/0.2)^0.25)*'Impact Formula'!$B$10*1.5*COUNTIFS('Offense Log'!$U$2:$U$2999,"Yes",'Offense Log'!$N$2:$N$2999,"Yes",'Offense Log'!$H$2:$H$2999,"&lt;&gt;[@Player]",'Offense Log'!$I$2:$I$2999,"Three")
+'Impact Formula'!$B$11*COUNTIFS('Offense Log'!$U$2:$U$2999,"Yes",'Offense Log'!$N$2:$N$2999,"No",'Offense Log'!$H$2:$H$2999,"&lt;&gt;[@Player]")
)/(Table1[[#This Row],[Min]]*Table1[[#This Row],[Games ]])*40,"N/A")</f>
        <v>14.790171862525391</v>
      </c>
      <c r="Y9" s="6">
        <f>IFERROR(((-Table1[[#This Row],[Points Allowed/G]]*Table1[[#This Row],[Games ]])
+'Impact Formula'!$B$18*Table1[[#This Row],[STL]]*Table1[[#This Row],[Games ]]
+'Impact Formula'!$B$19*Table1[[#This Row],[BLK]]*Table1[[#This Row],[Games ]]
+'Impact Formula'!$B$17*Table1[[#This Row],[DRB]]*Table1[[#This Row],[Games ]]
+'Impact Formula'!$B$24*Table1[[#This Row],[PF]]*Table1[[#This Row],[Games ]]
+'Impact Formula'!$B$20*Table1[[#This Row],[Forced TOV/G]]*Table1[[#This Row],[Games ]]
+'Impact Formula'!$B$22*Table1[[#This Row],[Deflections]]*Table1[[#This Row],[Games ]]
+'Impact Formula'!$B$23*Table1[[#This Row],[ORB Allowed]]*Table1[[#This Row],[Games ]]
+'Impact Formula'!$B$21*Table1[[#This Row],[Charges]]*Table1[[#This Row],[Games ]]
+'Impact Formula'!$B$26*COUNTIFS('Defense Log'!$U$2:$U$3002,"Yes",'Defense Log'!$N$2:$N$3002,"Yes",'Defense Log'!$H$2:$H$3002,"&lt;&gt;[@Player]",'Defense Log'!$I$2:$I$3002,"&lt;&gt;Three")
+1.5*'Impact Formula'!$B$26*COUNTIFS('Defense Log'!$U$2:$U$3002,"Yes",'Defense Log'!$N$2:$N$3002,"Yes",'Defense Log'!$H$2:$H$3002,"&lt;&gt;[@Player]",'Defense Log'!$I$2:$I$3002,"Three")
+((0.2/Table1[[#This Row],[Adj Usage Rate]])^0.65)*('Impact Formula'!$B$27*COUNTIFS('Defense Log'!$U$2:$U$3002,"Yes",'Defense Log'!$N$2:$N$3002,"No",'Defense Log'!$H$2:$H$3002,"&lt;&gt;[@Player]"))
+'Impact Formula'!$B$25*COUNTIFS('Defense Log'!$H$2:$H$3002,Table1[[#This Row],[Player]],'Defense Log'!$N$2:$N$3002,"No",'Defense Log'!$I$2:$I$3002,"&lt;&gt;Turnover",'Defense Log'!$I$2:$I$3002,"&lt;&gt;Foul")
)/(Table1[[#This Row],[Min]]*Table1[[#This Row],[Games ]])*40,"N/A")</f>
        <v>9.9632385803089676</v>
      </c>
      <c r="Z9" s="6">
        <f>IFERROR(Table1[[#This Row],[Offensive Impact/40]]+Table1[[#This Row],[Defensive Impact/40]],"N/A")</f>
        <v>24.753410442834358</v>
      </c>
      <c r="AA9" s="6">
        <f>IFERROR(SUMIFS('Offense Log'!$M$2:$M$2999,'Offense Log'!$H$2:$H$2999,A9,'Offense Log'!$J$2:$J$2999,"HC")/B9,"N/A")</f>
        <v>7.7647058823529411</v>
      </c>
      <c r="AB9" s="6">
        <f>IFERROR(SUMIFS('Offense Log'!$M$2:$M$2999,'Offense Log'!$H$2:$H$2999,'Summary Statistics'!$A18,'Offense Log'!$J$2:$J$2999,"FB")/B9,"N/A")</f>
        <v>0.70588235294117652</v>
      </c>
      <c r="AC9" s="15">
        <f>IFERROR(COUNTIFS('Offense Log'!$H$2:$H$2999,$A9,'Offense Log'!$J$2:$J$2999,"HC",'Offense Log'!$I$2:$I$2999,"&lt;&gt;Turnover",'Offense Log'!$I$2:$I$2999,"&lt;&gt;Turnover")/(COUNTIFS('Offense Log'!$B$2:$B$2999,$A9,'Offense Log'!$J$2:$J$2999,"HC",'Offense Log'!$I$2:$I$2999,"&lt;&gt;Turnover")+(COUNTIFS('Offense Log'!$C$2:$C$2999,$A9,'Offense Log'!$J$2:$J$2999,"HC",'Offense Log'!$I$2:$I$2999,"&lt;&gt;Turnover")+(COUNTIFS('Offense Log'!$D$2:$D$2999,$A9,'Offense Log'!$J$2:$J$2999,"HC",'Offense Log'!$I$2:$I$2999,"&lt;&gt;Turnover")+(COUNTIFS('Offense Log'!$E$2:$E$2999,$A9,'Offense Log'!$J$2:$J$2999,"HC",'Offense Log'!$I$2:$I$2999,"&lt;&gt;Turnover")+(COUNTIFS('Offense Log'!$F$2:$F$2999,$A9,'Offense Log'!$J$2:$J$2999,"HC",'Offense Log'!$I$2:$I$2999,"&lt;&gt;Turnover")))))),"N/A")</f>
        <v>0.15896632732967894</v>
      </c>
      <c r="AD9" s="15">
        <f>IFERROR(COUNTIFS('Defense Log'!$H$2:$H$3001,Table1[[#This Row],[Player]],'Defense Log'!$I$2:$I$3001,"&lt;&gt;Turnover")/(COUNTIFS('Defense Log'!$B$2:$B$3001,Table1[[#This Row],[Player]],'Defense Log'!$I$2:$I$3001,"&lt;&gt;Turnover")+(COUNTIFS('Defense Log'!$C$2:$C$3001,Table1[[#This Row],[Player]],'Defense Log'!$I$2:$I$3001,"&lt;&gt;Turnover")+(COUNTIFS('Defense Log'!$D$2:$D$3001,Table1[[#This Row],[Player]],'Defense Log'!$I$2:$I$3001,"&lt;&gt;Turnover")+(COUNTIFS('Defense Log'!$E$2:$E$3001,Table1[[#This Row],[Player]],'Defense Log'!$I$2:$I$3001,"&lt;&gt;Turnover")+(COUNTIFS('Defense Log'!$F$2:$F$3001,Table1[[#This Row],[Player]],'Defense Log'!$I$2:$I$3001,"&lt;&gt;Turnover")))))),"N/A")</f>
        <v>0.18160919540229886</v>
      </c>
      <c r="AE9" s="6">
        <f>INDEX('Defense Summary Statistics'!$A$12:$T$25,MATCH(Table1[[#This Row],[Player]],'Defense Summary Statistics'!$A$12:$A$25,0),MATCH(Table1[[#Headers],[Points Allowed/G]],'Defense Summary Statistics'!$A$12:$T$12,0))</f>
        <v>7.4411764705882355</v>
      </c>
      <c r="AF9" s="6">
        <f>IFERROR(Table1[[#This Row],[Points Allowed/G]]*40/Table1[[#This Row],[Min]],"N/A")</f>
        <v>10.009891196834817</v>
      </c>
      <c r="AG9" s="6">
        <f>IFERROR((Table1[[#This Row],[Half-Court PPG]]-Table1[[#This Row],[Points Allowed/G]])*40/Table1[[#This Row],[Min]],"N/A")</f>
        <v>0.43521266073194825</v>
      </c>
      <c r="AH9" s="6">
        <f>IFERROR(COUNTIFS('Defense Log'!$H$2:$H$3001,Table1[[#This Row],[Player]],'Defense Log'!$I$2:$I$3001,"Turnover")/Table1[[#This Row],[Games ]],"N/A")</f>
        <v>1.5588235294117647</v>
      </c>
      <c r="AI9" s="6">
        <f>IFERROR((Table1[[#This Row],[FG]]-Table1[[#This Row],[FGA]]+Table1[[#This Row],[FT]]-Table1[[#This Row],[FTA]]+(Table1[[#This Row],[TRB]]+Table1[[#This Row],[AST]]+Table1[[#This Row],[BLK]]+Table1[[#This Row],[STL]]-Table1[[#This Row],[TO]]+Table1[[#This Row],[PTS]])*Table1[[#This Row],[Games ]])/(Table1[[#This Row],[Min]]*Table1[[#This Row],[Games ]])*40,"N/A")</f>
        <v>18.951533135509401</v>
      </c>
      <c r="AJ9" s="7">
        <f>'Sturtz Game Log'!U37</f>
        <v>1.3823529411764706</v>
      </c>
      <c r="AK9" s="7">
        <f>Table1[[#This Row],[DFouls Drawn]]+Table1[[#This Row],[Charges]]</f>
        <v>2.8823529411764706</v>
      </c>
      <c r="AL9" s="7">
        <f>'Sturtz Game Log'!V37</f>
        <v>2.2647058823529411</v>
      </c>
      <c r="AM9" s="7">
        <f>'Sturtz Game Log'!W37</f>
        <v>0.61764705882352944</v>
      </c>
      <c r="AN9" s="85">
        <f ca="1">IFERROR((INDEX('Summary Statistics'!$A$13:$D$25,MATCH(Table1[[#This Row],[Player]],'Summary Statistics'!$A$13:$A$25,0),4)-INDEX('Defense Summary Statistics'!$A$13:$D$25,MATCH(Table1[[#This Row],[Player]],'Defense Summary Statistics'!$A$13:$A$25,0),4))*40,"N/A")</f>
        <v>5.7009287782938634</v>
      </c>
      <c r="AO9" s="93">
        <f t="shared" si="1"/>
        <v>0.65647779986746191</v>
      </c>
    </row>
    <row r="10" spans="1:41" x14ac:dyDescent="0.3">
      <c r="A10" s="13" t="s">
        <v>71</v>
      </c>
      <c r="B10" s="76">
        <f>COUNTA('Eric Game Log'!$F$2:$F$35)</f>
        <v>22</v>
      </c>
      <c r="C10" s="7">
        <f>'Eric Game Log'!F37</f>
        <v>9</v>
      </c>
      <c r="D10" s="34">
        <f>'Eric Game Log'!G37</f>
        <v>16</v>
      </c>
      <c r="E10" s="34">
        <f>'Eric Game Log'!H37</f>
        <v>51</v>
      </c>
      <c r="F10" s="5">
        <f>IFERROR(Table1[[#This Row],[FG]]/Table1[[#This Row],[FGA]],"N/A")</f>
        <v>0.31372549019607843</v>
      </c>
      <c r="G10" s="34">
        <f>'Eric Game Log'!I37</f>
        <v>2</v>
      </c>
      <c r="H10" s="34">
        <f>'Eric Game Log'!J37</f>
        <v>21</v>
      </c>
      <c r="I10" s="5">
        <f>IFERROR(Table1[[#This Row],[3P]]/Table1[[#This Row],[3PA]],"N/A")</f>
        <v>9.5238095238095233E-2</v>
      </c>
      <c r="J10" s="34">
        <f>'Eric Game Log'!K37</f>
        <v>7</v>
      </c>
      <c r="K10" s="34">
        <f>'Eric Game Log'!L37</f>
        <v>13</v>
      </c>
      <c r="L10" s="5">
        <f>IFERROR(Table1[[#This Row],[FT]]/Table1[[#This Row],[FTA]],"N/A")</f>
        <v>0.53846153846153844</v>
      </c>
      <c r="M10" s="7">
        <f>'Eric Game Log'!M37</f>
        <v>0.59090909090909094</v>
      </c>
      <c r="N10" s="7">
        <f>'Eric Game Log'!N37</f>
        <v>1.3181818181818181</v>
      </c>
      <c r="O10" s="7">
        <f t="shared" si="0"/>
        <v>1.9090909090909092</v>
      </c>
      <c r="P10" s="7">
        <f>'Eric Game Log'!X37</f>
        <v>0.31818181818181818</v>
      </c>
      <c r="Q10" s="5">
        <f>IFERROR('Eric Game Log'!N37/('Eric Game Log'!N37+'Eric Game Log'!X37),"N/A")</f>
        <v>0.80555555555555558</v>
      </c>
      <c r="R10" s="7">
        <f>'Eric Game Log'!O37</f>
        <v>0.54545454545454541</v>
      </c>
      <c r="S10" s="7">
        <f>'Eric Game Log'!P37</f>
        <v>0.5</v>
      </c>
      <c r="T10" s="7">
        <f>'Eric Game Log'!Q37</f>
        <v>0.27272727272727271</v>
      </c>
      <c r="U10" s="7">
        <f>'Eric Game Log'!R37</f>
        <v>1.0909090909090908</v>
      </c>
      <c r="V10" s="7">
        <f>'Eric Game Log'!S37</f>
        <v>0.40909090909090912</v>
      </c>
      <c r="W10" s="7">
        <f>'Eric Game Log'!T37</f>
        <v>1.8181818181818181</v>
      </c>
      <c r="X10" s="6">
        <f>IFERROR((Table1[[#This Row],[PTS]]*Table1[[#This Row],[Games ]]
-'Impact Formula'!$B$8*(Table1[[#This Row],[FG]]-Table1[[#This Row],[FGA]])
-'Impact Formula'!$B$9*(Table1[[#This Row],[FT]]-Table1[[#This Row],[FTA]])
+'Impact Formula'!$B$5*Table1[[#This Row],[ORB]]*Table1[[#This Row],[Games ]]
+'Impact Formula'!$B$4*Table1[[#This Row],[AST]]*Table1[[#This Row],[Games ]]
+'Impact Formula'!$B$6*Table1[[#This Row],[DFouls Drawn]]*Table1[[#This Row],[Games ]]
+'Impact Formula'!$B$7*Table1[[#This Row],[TO]]*Table1[[#This Row],[Games ]]
+((Table1[[#This Row],[Adj Usg Rate]]/0.2)^0.25)*'Impact Formula'!$B$10*COUNTIFS('Offense Log'!$W$2:$W$2999,"Yes",'Offense Log'!$N$2:$N$2999,"Yes",'Offense Log'!$H$2:$H$2999,"&lt;&gt;[@Player]",'Offense Log'!$I$2:$I$2999,"&lt;&gt;Three")
+((Table1[[#This Row],[Adj Usg Rate]]/0.2)^0.25)*'Impact Formula'!$B$10*1.5*COUNTIFS('Offense Log'!$W$2:$W$2999,"Yes",'Offense Log'!$N$2:$N$2999,"Yes",'Offense Log'!$H$2:$H$2999,"&lt;&gt;[@Player]",'Offense Log'!$I$2:$I$2999,"Three")
+'Impact Formula'!$B$11*COUNTIFS('Offense Log'!$W$2:$W$2999,"Yes",'Offense Log'!$N$2:$N$2999,"No",'Offense Log'!$H$2:$H$2999,"&lt;&gt;[@Player]")
)/(Table1[[#This Row],[Min]]*Table1[[#This Row],[Games ]])*40,"N/A")</f>
        <v>1.9891454745430805</v>
      </c>
      <c r="Y10" s="6">
        <f>IFERROR(((-Table1[[#This Row],[Points Allowed/G]]*Table1[[#This Row],[Games ]])
+'Impact Formula'!$B$18*Table1[[#This Row],[STL]]*Table1[[#This Row],[Games ]]
+'Impact Formula'!$B$19*Table1[[#This Row],[BLK]]*Table1[[#This Row],[Games ]]
+'Impact Formula'!$B$17*Table1[[#This Row],[DRB]]*Table1[[#This Row],[Games ]]
+'Impact Formula'!$B$24*Table1[[#This Row],[PF]]*Table1[[#This Row],[Games ]]
+'Impact Formula'!$B$20*Table1[[#This Row],[Forced TOV/G]]*Table1[[#This Row],[Games ]]
+'Impact Formula'!$B$22*Table1[[#This Row],[Deflections]]*Table1[[#This Row],[Games ]]
+'Impact Formula'!$B$23*Table1[[#This Row],[ORB Allowed]]*Table1[[#This Row],[Games ]]
+'Impact Formula'!$B$21*Table1[[#This Row],[Charges]]*Table1[[#This Row],[Games ]]
+'Impact Formula'!$B$26*COUNTIFS('Defense Log'!$V$2:$V$3002,"Yes",'Defense Log'!$N$2:$N$3002,"Yes",'Defense Log'!$H$2:$H$3002,"&lt;&gt;[@Player]",'Defense Log'!$I$2:$I$3002,"&lt;&gt;Three")
+1.5*'Impact Formula'!$B$26*COUNTIFS('Defense Log'!$V$2:$V$3002,"Yes",'Defense Log'!$N$2:$N$3002,"Yes",'Defense Log'!$H$2:$H$3002,"&lt;&gt;[@Player]",'Defense Log'!$I$2:$I$3002,"Three")
+((0.2/Table1[[#This Row],[Adj Usage Rate]])^0.65)*('Impact Formula'!$B$27*COUNTIFS('Defense Log'!$V$2:$V$3002,"Yes",'Defense Log'!$N$2:$N$3002,"No",'Defense Log'!$H$2:$H$3002,"&lt;&gt;[@Player]"))
+'Impact Formula'!$B$25*COUNTIFS('Defense Log'!$H$2:$H$3002,Table1[[#This Row],[Player]],'Defense Log'!$N$2:$N$3002,"No",'Defense Log'!$I$2:$I$3002,"&lt;&gt;Turnover",'Defense Log'!$I$2:$I$3002,"&lt;&gt;Foul")
)/(Table1[[#This Row],[Min]]*Table1[[#This Row],[Games ]])*40,"N/A")</f>
        <v>1.2712960096860717</v>
      </c>
      <c r="Z10" s="6">
        <f>IFERROR(Table1[[#This Row],[Offensive Impact/40]]+Table1[[#This Row],[Defensive Impact/40]],"N/A")</f>
        <v>3.260441484229152</v>
      </c>
      <c r="AA10" s="6">
        <f>IFERROR(SUMIFS('Offense Log'!$M$2:$M$2999,'Offense Log'!$H$2:$H$2999,A10,'Offense Log'!$J$2:$J$2999,"HC")/B10,"N/A")</f>
        <v>1.2727272727272727</v>
      </c>
      <c r="AB10" s="6">
        <f>IFERROR(SUMIFS('Offense Log'!$M$2:$M$2999,'Offense Log'!$H$2:$H$2999,'Summary Statistics'!$A19,'Offense Log'!$J$2:$J$2999,"FB")/B10,"N/A")</f>
        <v>0.13636363636363635</v>
      </c>
      <c r="AC10" s="15">
        <f>IFERROR(COUNTIFS('Offense Log'!$H$2:$H$2999,$A10,'Offense Log'!$J$2:$J$2999,"HC",'Offense Log'!$I$2:$I$2999,"&lt;&gt;Turnover",'Offense Log'!$I$2:$I$2999,"&lt;&gt;Turnover")/(COUNTIFS('Offense Log'!$B$2:$B$2999,$A10,'Offense Log'!$J$2:$J$2999,"HC",'Offense Log'!$I$2:$I$2999,"&lt;&gt;Turnover")+(COUNTIFS('Offense Log'!$C$2:$C$2999,$A10,'Offense Log'!$J$2:$J$2999,"HC",'Offense Log'!$I$2:$I$2999,"&lt;&gt;Turnover")+(COUNTIFS('Offense Log'!$D$2:$D$2999,$A10,'Offense Log'!$J$2:$J$2999,"HC",'Offense Log'!$I$2:$I$2999,"&lt;&gt;Turnover")+(COUNTIFS('Offense Log'!$E$2:$E$2999,$A10,'Offense Log'!$J$2:$J$2999,"HC",'Offense Log'!$I$2:$I$2999,"&lt;&gt;Turnover")+(COUNTIFS('Offense Log'!$F$2:$F$2999,$A10,'Offense Log'!$J$2:$J$2999,"HC",'Offense Log'!$I$2:$I$2999,"&lt;&gt;Turnover")))))),"N/A")</f>
        <v>0.18222222222222223</v>
      </c>
      <c r="AD10" s="15">
        <f>IFERROR(COUNTIFS('Defense Log'!$H$2:$H$3001,Table1[[#This Row],[Player]],'Defense Log'!$I$2:$I$3001,"&lt;&gt;Turnover")/(COUNTIFS('Defense Log'!$B$2:$B$3001,Table1[[#This Row],[Player]],'Defense Log'!$I$2:$I$3001,"&lt;&gt;Turnover")+(COUNTIFS('Defense Log'!$C$2:$C$3001,Table1[[#This Row],[Player]],'Defense Log'!$I$2:$I$3001,"&lt;&gt;Turnover")+(COUNTIFS('Defense Log'!$D$2:$D$3001,Table1[[#This Row],[Player]],'Defense Log'!$I$2:$I$3001,"&lt;&gt;Turnover")+(COUNTIFS('Defense Log'!$E$2:$E$3001,Table1[[#This Row],[Player]],'Defense Log'!$I$2:$I$3001,"&lt;&gt;Turnover")+(COUNTIFS('Defense Log'!$F$2:$F$3001,Table1[[#This Row],[Player]],'Defense Log'!$I$2:$I$3001,"&lt;&gt;Turnover")))))),"N/A")</f>
        <v>0.24324324324324326</v>
      </c>
      <c r="AE10" s="6">
        <f>INDEX('Defense Summary Statistics'!$A$12:$T$25,MATCH(Table1[[#This Row],[Player]],'Defense Summary Statistics'!$A$12:$A$25,0),MATCH(Table1[[#Headers],[Points Allowed/G]],'Defense Summary Statistics'!$A$12:$T$12,0))</f>
        <v>2.6363636363636362</v>
      </c>
      <c r="AF10" s="6">
        <f>IFERROR(Table1[[#This Row],[Points Allowed/G]]*40/Table1[[#This Row],[Min]],"N/A")</f>
        <v>11.717171717171716</v>
      </c>
      <c r="AG10" s="6">
        <f>IFERROR((Table1[[#This Row],[Half-Court PPG]]-Table1[[#This Row],[Points Allowed/G]])*40/Table1[[#This Row],[Min]],"N/A")</f>
        <v>-6.0606060606060597</v>
      </c>
      <c r="AH10" s="6">
        <f>IFERROR(COUNTIFS('Defense Log'!$H$2:$H$3001,Table1[[#This Row],[Player]],'Defense Log'!$I$2:$I$3001,"Turnover")/Table1[[#This Row],[Games ]],"N/A")</f>
        <v>0.45454545454545453</v>
      </c>
      <c r="AI10" s="6">
        <f>IFERROR((Table1[[#This Row],[FG]]-Table1[[#This Row],[FGA]]+Table1[[#This Row],[FT]]-Table1[[#This Row],[FTA]]+(Table1[[#This Row],[TRB]]+Table1[[#This Row],[AST]]+Table1[[#This Row],[BLK]]+Table1[[#This Row],[STL]]-Table1[[#This Row],[TO]]+Table1[[#This Row],[PTS]])*Table1[[#This Row],[Games ]])/(Table1[[#This Row],[Min]]*Table1[[#This Row],[Games ]])*40,"N/A")</f>
        <v>12.323232323232322</v>
      </c>
      <c r="AJ10" s="7">
        <f>'Eric Game Log'!U37</f>
        <v>0.27272727272727271</v>
      </c>
      <c r="AK10" s="7">
        <f>Table1[[#This Row],[DFouls Drawn]]+Table1[[#This Row],[Charges]]</f>
        <v>0.68181818181818177</v>
      </c>
      <c r="AL10" s="7">
        <f>'Eric Game Log'!V37</f>
        <v>0.63636363636363635</v>
      </c>
      <c r="AM10" s="7">
        <f>'Eric Game Log'!W37</f>
        <v>4.5454545454545456E-2</v>
      </c>
      <c r="AN10" s="85">
        <f ca="1">IFERROR((INDEX('Summary Statistics'!$A$13:$D$25,MATCH(Table1[[#This Row],[Player]],'Summary Statistics'!$A$13:$A$25,0),4)-INDEX('Defense Summary Statistics'!$A$13:$D$25,MATCH(Table1[[#This Row],[Player]],'Defense Summary Statistics'!$A$13:$A$25,0),4))*40,"N/A")</f>
        <v>2.2950364841994286</v>
      </c>
      <c r="AO10" s="93">
        <f t="shared" si="1"/>
        <v>0.35260930888575459</v>
      </c>
    </row>
    <row r="11" spans="1:41" x14ac:dyDescent="0.3">
      <c r="A11" s="13" t="s">
        <v>72</v>
      </c>
      <c r="B11" s="76">
        <f>COUNTA('Bryce Game Log'!$F$2:$F$35)</f>
        <v>11</v>
      </c>
      <c r="C11" s="7">
        <f>'Bryce Game Log'!F37</f>
        <v>3.8181818181818183</v>
      </c>
      <c r="D11" s="34">
        <f>'Bryce Game Log'!G37</f>
        <v>1</v>
      </c>
      <c r="E11" s="34">
        <f>'Bryce Game Log'!H37</f>
        <v>5</v>
      </c>
      <c r="F11" s="5">
        <f>IFERROR(Table1[[#This Row],[FG]]/Table1[[#This Row],[FGA]],"N/A")</f>
        <v>0.2</v>
      </c>
      <c r="G11" s="34">
        <f>'Bryce Game Log'!I37</f>
        <v>1</v>
      </c>
      <c r="H11" s="34">
        <f>'Bryce Game Log'!J37</f>
        <v>4</v>
      </c>
      <c r="I11" s="5">
        <f>IFERROR(Table1[[#This Row],[3P]]/Table1[[#This Row],[3PA]],"N/A")</f>
        <v>0.25</v>
      </c>
      <c r="J11" s="34">
        <f>'Bryce Game Log'!K37</f>
        <v>0</v>
      </c>
      <c r="K11" s="34">
        <f>'Bryce Game Log'!L37</f>
        <v>0</v>
      </c>
      <c r="L11" s="5" t="str">
        <f>IFERROR(Table1[[#This Row],[FT]]/Table1[[#This Row],[FTA]],"N/A")</f>
        <v>N/A</v>
      </c>
      <c r="M11" s="7">
        <f>'Bryce Game Log'!M37</f>
        <v>9.0909090909090912E-2</v>
      </c>
      <c r="N11" s="7">
        <f>'Bryce Game Log'!N37</f>
        <v>9.0909090909090912E-2</v>
      </c>
      <c r="O11" s="7">
        <f t="shared" si="0"/>
        <v>0.18181818181818182</v>
      </c>
      <c r="P11" s="7">
        <f>'Bryce Game Log'!X37</f>
        <v>0.18181818181818182</v>
      </c>
      <c r="Q11" s="5">
        <f>IFERROR('Bryce Game Log'!N37/('Bryce Game Log'!N37+'Bryce Game Log'!X37),"N/A")</f>
        <v>0.33333333333333337</v>
      </c>
      <c r="R11" s="7">
        <f>'Bryce Game Log'!O37</f>
        <v>0.18181818181818182</v>
      </c>
      <c r="S11" s="7">
        <f>'Bryce Game Log'!P37</f>
        <v>9.0909090909090912E-2</v>
      </c>
      <c r="T11" s="7">
        <f>'Bryce Game Log'!Q37</f>
        <v>9.0909090909090912E-2</v>
      </c>
      <c r="U11" s="7">
        <f>'Bryce Game Log'!R37</f>
        <v>0.36363636363636365</v>
      </c>
      <c r="V11" s="7">
        <f>'Bryce Game Log'!S37</f>
        <v>0.27272727272727271</v>
      </c>
      <c r="W11" s="7">
        <f>'Bryce Game Log'!T37</f>
        <v>0.27272727272727271</v>
      </c>
      <c r="X11" s="6">
        <f>IFERROR((Table1[[#This Row],[PTS]]*Table1[[#This Row],[Games ]]
-'Impact Formula'!$B$8*(Table1[[#This Row],[FG]]-Table1[[#This Row],[FGA]])
-'Impact Formula'!$B$9*(Table1[[#This Row],[FT]]-Table1[[#This Row],[FTA]])
+'Impact Formula'!$B$5*Table1[[#This Row],[ORB]]*Table1[[#This Row],[Games ]]
+'Impact Formula'!$B$4*Table1[[#This Row],[AST]]*Table1[[#This Row],[Games ]]
+'Impact Formula'!$B$6*Table1[[#This Row],[DFouls Drawn]]*Table1[[#This Row],[Games ]]
+'Impact Formula'!$B$7*Table1[[#This Row],[TO]]*Table1[[#This Row],[Games ]]
+((Table1[[#This Row],[Adj Usg Rate]]/0.2)^0.25)*'Impact Formula'!$B$10*COUNTIFS('Offense Log'!$W$2:$W$2999,"Yes",'Offense Log'!$N$2:$N$2999,"Yes",'Offense Log'!$H$2:$H$2999,"&lt;&gt;[@Player]",'Offense Log'!$I$2:$I$2999,"&lt;&gt;Three")
+((Table1[[#This Row],[Adj Usg Rate]]/0.2)^0.25)*'Impact Formula'!$B$10*1.5*COUNTIFS('Offense Log'!$W$2:$W$2999,"Yes",'Offense Log'!$N$2:$N$2999,"Yes",'Offense Log'!$H$2:$H$2999,"&lt;&gt;[@Player]",'Offense Log'!$I$2:$I$2999,"Three")
+'Impact Formula'!$B$11*COUNTIFS('Offense Log'!$W$2:$W$2999,"Yes",'Offense Log'!$N$2:$N$2999,"No",'Offense Log'!$H$2:$H$2999,"&lt;&gt;[@Player]")
)/(Table1[[#This Row],[Min]]*Table1[[#This Row],[Games ]])*40,"N/A")</f>
        <v>-2.8519241279510377</v>
      </c>
      <c r="Y11" s="6">
        <f>IFERROR(((-Table1[[#This Row],[Points Allowed/G]]*Table1[[#This Row],[Games ]])
+'Impact Formula'!$B$18*Table1[[#This Row],[STL]]*Table1[[#This Row],[Games ]]
+'Impact Formula'!$B$19*Table1[[#This Row],[BLK]]*Table1[[#This Row],[Games ]]
+'Impact Formula'!$B$17*Table1[[#This Row],[DRB]]*Table1[[#This Row],[Games ]]
+'Impact Formula'!$B$24*Table1[[#This Row],[PF]]*Table1[[#This Row],[Games ]]
+'Impact Formula'!$B$20*Table1[[#This Row],[Forced TOV/G]]*Table1[[#This Row],[Games ]]
+'Impact Formula'!$B$22*Table1[[#This Row],[Deflections]]*Table1[[#This Row],[Games ]]
+'Impact Formula'!$B$23*Table1[[#This Row],[ORB Allowed]]*Table1[[#This Row],[Games ]]
+'Impact Formula'!$B$21*Table1[[#This Row],[Charges]]*Table1[[#This Row],[Games ]]
+'Impact Formula'!$B$26*COUNTIFS('Defense Log'!$W$2:$W$3002,"Yes",'Defense Log'!$N$2:$N$3002,"Yes",'Defense Log'!$H$2:$H$3002,"&lt;&gt;[@Player]",'Defense Log'!$I$2:$I$3002,"&lt;&gt;Three")
+1.5*'Impact Formula'!$B$26*COUNTIFS('Defense Log'!$W$2:$W$3002,"Yes",'Defense Log'!$N$2:$N$3002,"Yes",'Defense Log'!$H$2:$H$3002,"&lt;&gt;[@Player]",'Defense Log'!$I$2:$I$3002,"Three")
+((0.2/Table1[[#This Row],[Adj Usage Rate]])^0.65)*('Impact Formula'!$B$27*COUNTIFS('Defense Log'!$W$2:$W$3002,"Yes",'Defense Log'!$N$2:$N$3002,"No",'Defense Log'!$H$2:$H$3002,"&lt;&gt;[@Player]"))
+'Impact Formula'!$B$25*COUNTIFS('Defense Log'!$H$2:$H$3002,Table1[[#This Row],[Player]],'Defense Log'!$N$2:$N$3002,"No",'Defense Log'!$I$2:$I$3002,"&lt;&gt;Turnover",'Defense Log'!$I$2:$I$3002,"&lt;&gt;Foul")
)/(Table1[[#This Row],[Min]]*Table1[[#This Row],[Games ]])*40,"N/A")</f>
        <v>1.4452569524217247</v>
      </c>
      <c r="Z11" s="6">
        <f>IFERROR(Table1[[#This Row],[Offensive Impact/40]]+Table1[[#This Row],[Defensive Impact/40]],"N/A")</f>
        <v>-1.406667175529313</v>
      </c>
      <c r="AA11" s="6">
        <f>IFERROR(SUMIFS('Offense Log'!$M$2:$M$2999,'Offense Log'!$H$2:$H$2999,A11,'Offense Log'!$J$2:$J$2999,"HC")/B11,"N/A")</f>
        <v>0.27272727272727271</v>
      </c>
      <c r="AB11" s="6">
        <f>IFERROR(SUMIFS('Offense Log'!$M$2:$M$2999,'Offense Log'!$H$2:$H$2999,'Summary Statistics'!$A20,'Offense Log'!$J$2:$J$2999,"FB")/B11,"N/A")</f>
        <v>0</v>
      </c>
      <c r="AC11" s="15">
        <f>IFERROR(COUNTIFS('Offense Log'!$H$2:$H$2999,$A11,'Offense Log'!$J$2:$J$2999,"HC",'Offense Log'!$I$2:$I$2999,"&lt;&gt;Turnover",'Offense Log'!$I$2:$I$2999,"&lt;&gt;Turnover")/(COUNTIFS('Offense Log'!$B$2:$B$2999,$A11,'Offense Log'!$J$2:$J$2999,"HC",'Offense Log'!$I$2:$I$2999,"&lt;&gt;Turnover")+(COUNTIFS('Offense Log'!$C$2:$C$2999,$A11,'Offense Log'!$J$2:$J$2999,"HC",'Offense Log'!$I$2:$I$2999,"&lt;&gt;Turnover")+(COUNTIFS('Offense Log'!$D$2:$D$2999,$A11,'Offense Log'!$J$2:$J$2999,"HC",'Offense Log'!$I$2:$I$2999,"&lt;&gt;Turnover")+(COUNTIFS('Offense Log'!$E$2:$E$2999,$A11,'Offense Log'!$J$2:$J$2999,"HC",'Offense Log'!$I$2:$I$2999,"&lt;&gt;Turnover")+(COUNTIFS('Offense Log'!$F$2:$F$2999,$A11,'Offense Log'!$J$2:$J$2999,"HC",'Offense Log'!$I$2:$I$2999,"&lt;&gt;Turnover")))))),"N/A")</f>
        <v>0.17241379310344829</v>
      </c>
      <c r="AD11" s="15">
        <f>IFERROR(COUNTIFS('Defense Log'!$H$2:$H$3001,Table1[[#This Row],[Player]],'Defense Log'!$I$2:$I$3001,"&lt;&gt;Turnover")/(COUNTIFS('Defense Log'!$B$2:$B$3001,Table1[[#This Row],[Player]],'Defense Log'!$I$2:$I$3001,"&lt;&gt;Turnover")+(COUNTIFS('Defense Log'!$C$2:$C$3001,Table1[[#This Row],[Player]],'Defense Log'!$I$2:$I$3001,"&lt;&gt;Turnover")+(COUNTIFS('Defense Log'!$D$2:$D$3001,Table1[[#This Row],[Player]],'Defense Log'!$I$2:$I$3001,"&lt;&gt;Turnover")+(COUNTIFS('Defense Log'!$E$2:$E$3001,Table1[[#This Row],[Player]],'Defense Log'!$I$2:$I$3001,"&lt;&gt;Turnover")+(COUNTIFS('Defense Log'!$F$2:$F$3001,Table1[[#This Row],[Player]],'Defense Log'!$I$2:$I$3001,"&lt;&gt;Turnover")))))),"N/A")</f>
        <v>0.21212121212121213</v>
      </c>
      <c r="AE11" s="6">
        <f>INDEX('Defense Summary Statistics'!$A$12:$T$25,MATCH(Table1[[#This Row],[Player]],'Defense Summary Statistics'!$A$12:$A$25,0),MATCH(Table1[[#Headers],[Points Allowed/G]],'Defense Summary Statistics'!$A$12:$T$12,0))</f>
        <v>0.45454545454545453</v>
      </c>
      <c r="AF11" s="6">
        <f>IFERROR(Table1[[#This Row],[Points Allowed/G]]*40/Table1[[#This Row],[Min]],"N/A")</f>
        <v>4.761904761904761</v>
      </c>
      <c r="AG11" s="6">
        <f>IFERROR((Table1[[#This Row],[Half-Court PPG]]-Table1[[#This Row],[Points Allowed/G]])*40/Table1[[#This Row],[Min]],"N/A")</f>
        <v>-1.9047619047619049</v>
      </c>
      <c r="AH11" s="6">
        <f>IFERROR(COUNTIFS('Defense Log'!$H$2:$H$3001,Table1[[#This Row],[Player]],'Defense Log'!$I$2:$I$3001,"Turnover")/Table1[[#This Row],[Games ]],"N/A")</f>
        <v>0</v>
      </c>
      <c r="AI11" s="6">
        <f>IFERROR((Table1[[#This Row],[FG]]-Table1[[#This Row],[FGA]]+Table1[[#This Row],[FT]]-Table1[[#This Row],[FTA]]+(Table1[[#This Row],[TRB]]+Table1[[#This Row],[AST]]+Table1[[#This Row],[BLK]]+Table1[[#This Row],[STL]]-Table1[[#This Row],[TO]]+Table1[[#This Row],[PTS]])*Table1[[#This Row],[Games ]])/(Table1[[#This Row],[Min]]*Table1[[#This Row],[Games ]])*40,"N/A")</f>
        <v>1.9047619047619055</v>
      </c>
      <c r="AJ11" s="7">
        <f>'Bryce Game Log'!U37</f>
        <v>0.5</v>
      </c>
      <c r="AK11" s="7">
        <f>Table1[[#This Row],[DFouls Drawn]]+Table1[[#This Row],[Charges]]</f>
        <v>9.0909090909090912E-2</v>
      </c>
      <c r="AL11" s="7">
        <f>'Bryce Game Log'!V37</f>
        <v>0</v>
      </c>
      <c r="AM11" s="7">
        <f>'Bryce Game Log'!W37</f>
        <v>9.0909090909090912E-2</v>
      </c>
      <c r="AN11" s="85">
        <f ca="1">IFERROR((INDEX('Summary Statistics'!$A$13:$D$25,MATCH(Table1[[#This Row],[Player]],'Summary Statistics'!$A$13:$A$25,0),4)-INDEX('Defense Summary Statistics'!$A$13:$D$25,MATCH(Table1[[#This Row],[Player]],'Defense Summary Statistics'!$A$13:$A$25,0),4))*40,"N/A")</f>
        <v>13.235053235053233</v>
      </c>
      <c r="AO11" s="93">
        <f t="shared" si="1"/>
        <v>0.3</v>
      </c>
    </row>
    <row r="12" spans="1:41" x14ac:dyDescent="0.3">
      <c r="A12" s="13" t="s">
        <v>130</v>
      </c>
      <c r="B12" s="76">
        <f>COUNTA('Conor Game Log'!$F$2:$F$35)</f>
        <v>34</v>
      </c>
      <c r="C12" s="7">
        <f>'Conor Game Log'!F37</f>
        <v>18.764705882352942</v>
      </c>
      <c r="D12" s="34">
        <f>'Conor Game Log'!G37</f>
        <v>51</v>
      </c>
      <c r="E12" s="34">
        <f>'Conor Game Log'!H37</f>
        <v>120</v>
      </c>
      <c r="F12" s="5">
        <f>IFERROR(Table1[[#This Row],[FG]]/Table1[[#This Row],[FGA]],"N/A")</f>
        <v>0.42499999999999999</v>
      </c>
      <c r="G12" s="34">
        <f>'Conor Game Log'!I37</f>
        <v>18</v>
      </c>
      <c r="H12" s="34">
        <f>'Conor Game Log'!J37</f>
        <v>57</v>
      </c>
      <c r="I12" s="5">
        <f>IFERROR(Table1[[#This Row],[3P]]/Table1[[#This Row],[3PA]],"N/A")</f>
        <v>0.31578947368421051</v>
      </c>
      <c r="J12" s="34">
        <f>'Conor Game Log'!K37</f>
        <v>19</v>
      </c>
      <c r="K12" s="34">
        <f>'Conor Game Log'!L37</f>
        <v>29</v>
      </c>
      <c r="L12" s="5">
        <f>IFERROR(Table1[[#This Row],[FT]]/Table1[[#This Row],[FTA]],"N/A")</f>
        <v>0.65517241379310343</v>
      </c>
      <c r="M12" s="7">
        <f>'Conor Game Log'!M37</f>
        <v>0.3235294117647059</v>
      </c>
      <c r="N12" s="7">
        <f>'Conor Game Log'!N37</f>
        <v>1.8823529411764706</v>
      </c>
      <c r="O12" s="7">
        <f t="shared" ref="O12" si="2">M12+N12</f>
        <v>2.2058823529411766</v>
      </c>
      <c r="P12" s="7">
        <f>'Conor Game Log'!X37</f>
        <v>0.5</v>
      </c>
      <c r="Q12" s="5">
        <f>IFERROR('Conor Game Log'!N37/('Conor Game Log'!N37+'Conor Game Log'!X37),"N/A")</f>
        <v>0.79012345679012341</v>
      </c>
      <c r="R12" s="7">
        <f>'Conor Game Log'!O37</f>
        <v>2.1176470588235294</v>
      </c>
      <c r="S12" s="7">
        <f>'Conor Game Log'!P37</f>
        <v>5.8823529411764705E-2</v>
      </c>
      <c r="T12" s="7">
        <f>'Conor Game Log'!Q37</f>
        <v>0.70588235294117652</v>
      </c>
      <c r="U12" s="7">
        <f>'Conor Game Log'!R37</f>
        <v>1.9705882352941178</v>
      </c>
      <c r="V12" s="7">
        <f>'Conor Game Log'!S37</f>
        <v>0.91176470588235292</v>
      </c>
      <c r="W12" s="7">
        <f>'Conor Game Log'!T37</f>
        <v>4.0882352941176467</v>
      </c>
      <c r="X12" s="6">
        <f>IFERROR((Table1[[#This Row],[PTS]]*Table1[[#This Row],[Games ]]
-'Impact Formula'!$B$8*(Table1[[#This Row],[FG]]-Table1[[#This Row],[FGA]])
-'Impact Formula'!$B$9*(Table1[[#This Row],[FT]]-Table1[[#This Row],[FTA]])
+'Impact Formula'!$B$5*Table1[[#This Row],[ORB]]*Table1[[#This Row],[Games ]]
+'Impact Formula'!$B$4*Table1[[#This Row],[AST]]*Table1[[#This Row],[Games ]]
+'Impact Formula'!$B$6*Table1[[#This Row],[DFouls Drawn]]*Table1[[#This Row],[Games ]]
+'Impact Formula'!$B$7*Table1[[#This Row],[TO]]*Table1[[#This Row],[Games ]]
+((Table1[[#This Row],[Adj Usg Rate]]/0.2)^0.25)*'Impact Formula'!$B$10*COUNTIFS('Offense Log'!$Y$2:$Y$2999,"Yes",'Offense Log'!$N$2:$N$2999,"Yes",'Offense Log'!$H$2:$H$2999,"&lt;&gt;[@Player]",'Offense Log'!$I$2:$I$2999,"&lt;&gt;Three")
+((Table1[[#This Row],[Adj Usg Rate]]/0.2)^0.25)*'Impact Formula'!$B$10*1.5*COUNTIFS('Offense Log'!$Y$2:$Y$2999,"Yes",'Offense Log'!$N$2:$N$2999,"Yes",'Offense Log'!$H$2:$H$2999,"&lt;&gt;[@Player]",'Offense Log'!$I$2:$I$2999,"Three")
+'Impact Formula'!$B$11*COUNTIFS('Offense Log'!$Y$2:$Y$2999,"Yes",'Offense Log'!$N$2:$N$2999,"No",'Offense Log'!$H$2:$H$2999,"&lt;&gt;[@Player]")
)/(Table1[[#This Row],[Min]]*Table1[[#This Row],[Games ]])*40,"N/A")</f>
        <v>8.998371971254377</v>
      </c>
      <c r="Y12" s="6">
        <f>IFERROR(((-Table1[[#This Row],[Points Allowed/G]]*Table1[[#This Row],[Games ]])
+'Impact Formula'!$B$18*Table1[[#This Row],[STL]]*Table1[[#This Row],[Games ]]
+'Impact Formula'!$B$19*Table1[[#This Row],[BLK]]*Table1[[#This Row],[Games ]]
+'Impact Formula'!$B$17*Table1[[#This Row],[DRB]]*Table1[[#This Row],[Games ]]
+'Impact Formula'!$B$24*Table1[[#This Row],[PF]]*Table1[[#This Row],[Games ]]
+'Impact Formula'!$B$20*Table1[[#This Row],[Forced TOV/G]]*Table1[[#This Row],[Games ]]
+'Impact Formula'!$B$22*Table1[[#This Row],[Deflections]]*Table1[[#This Row],[Games ]]
+'Impact Formula'!$B$23*Table1[[#This Row],[ORB Allowed]]*Table1[[#This Row],[Games ]]
+'Impact Formula'!$B$21*Table1[[#This Row],[Charges]]*Table1[[#This Row],[Games ]]
+'Impact Formula'!$B$26*COUNTIFS('Defense Log'!$Y$2:$Y$3002,"Yes",'Defense Log'!$N$2:$N$3002,"Yes",'Defense Log'!$H$2:$H$3002,"&lt;&gt;[@Player]",'Defense Log'!$I$2:$I$3002,"&lt;&gt;Three")
+1.5*'Impact Formula'!$B$26*COUNTIFS('Defense Log'!$Y$2:$Y$3002,"Yes",'Defense Log'!$N$2:$N$3002,"Yes",'Defense Log'!$H$2:$H$3002,"&lt;&gt;[@Player]",'Defense Log'!$I$2:$I$3002,"Three")
+((0.2/Table1[[#This Row],[Adj Usage Rate]])^0.65)*('Impact Formula'!$B$27*COUNTIFS('Defense Log'!$Y$2:$Y$3002,"Yes",'Defense Log'!$N$2:$N$3002,"No",'Defense Log'!$H$2:$H$3002,"&lt;&gt;[@Player]"))
+'Impact Formula'!$B$25*COUNTIFS('Defense Log'!$H$2:$H$3002,Table1[[#This Row],[Player]],'Defense Log'!$N$2:$N$3002,"No",'Defense Log'!$I$2:$I$3002,"&lt;&gt;Turnover",'Defense Log'!$I$2:$I$3002,"&lt;&gt;Foul")
)/(Table1[[#This Row],[Min]]*Table1[[#This Row],[Games ]])*40,"N/A")</f>
        <v>7.4347291495016021</v>
      </c>
      <c r="Z12" s="6">
        <f>IFERROR(Table1[[#This Row],[Offensive Impact/40]]+Table1[[#This Row],[Defensive Impact/40]],"N/A")</f>
        <v>16.433101120755978</v>
      </c>
      <c r="AA12" s="6">
        <f>IFERROR(SUMIFS('Offense Log'!$M$2:$M$2999,'Offense Log'!$H$2:$H$2999,A12,'Offense Log'!$J$2:$J$2999,"HC")/B12,"N/A")</f>
        <v>3.1764705882352939</v>
      </c>
      <c r="AB12" s="6">
        <f>IFERROR(SUMIFS('Offense Log'!$M$2:$M$2999,'Offense Log'!$H$2:$H$2999,'Summary Statistics'!$A21,'Offense Log'!$J$2:$J$2999,"FB")/B12,"N/A")</f>
        <v>0.26470588235294118</v>
      </c>
      <c r="AC12" s="15">
        <f>IFERROR(COUNTIFS('Offense Log'!$H$2:$H$2999,$A12,'Offense Log'!$J$2:$J$2999,"HC",'Offense Log'!$I$2:$I$2999,"&lt;&gt;Turnover",'Offense Log'!$I$2:$I$2999,"&lt;&gt;Turnover")/(COUNTIFS('Offense Log'!$B$2:$B$2999,$A12,'Offense Log'!$J$2:$J$2999,"HC",'Offense Log'!$I$2:$I$2999,"&lt;&gt;Turnover")+(COUNTIFS('Offense Log'!$C$2:$C$2999,$A12,'Offense Log'!$J$2:$J$2999,"HC",'Offense Log'!$I$2:$I$2999,"&lt;&gt;Turnover")+(COUNTIFS('Offense Log'!$D$2:$D$2999,$A12,'Offense Log'!$J$2:$J$2999,"HC",'Offense Log'!$I$2:$I$2999,"&lt;&gt;Turnover")+(COUNTIFS('Offense Log'!$E$2:$E$2999,$A12,'Offense Log'!$J$2:$J$2999,"HC",'Offense Log'!$I$2:$I$2999,"&lt;&gt;Turnover")+(COUNTIFS('Offense Log'!$F$2:$F$2999,$A12,'Offense Log'!$J$2:$J$2999,"HC",'Offense Log'!$I$2:$I$2999,"&lt;&gt;Turnover")))))),"N/A")</f>
        <v>0.11955168119551682</v>
      </c>
      <c r="AD12" s="15">
        <f>IFERROR(COUNTIFS('Defense Log'!$H$2:$H$3001,Table1[[#This Row],[Player]],'Defense Log'!$I$2:$I$3001,"&lt;&gt;Turnover")/(COUNTIFS('Defense Log'!$B$2:$B$3001,Table1[[#This Row],[Player]],'Defense Log'!$I$2:$I$3001,"&lt;&gt;Turnover")+(COUNTIFS('Defense Log'!$C$2:$C$3001,Table1[[#This Row],[Player]],'Defense Log'!$I$2:$I$3001,"&lt;&gt;Turnover")+(COUNTIFS('Defense Log'!$D$2:$D$3001,Table1[[#This Row],[Player]],'Defense Log'!$I$2:$I$3001,"&lt;&gt;Turnover")+(COUNTIFS('Defense Log'!$E$2:$E$3001,Table1[[#This Row],[Player]],'Defense Log'!$I$2:$I$3001,"&lt;&gt;Turnover")+(COUNTIFS('Defense Log'!$F$2:$F$3001,Table1[[#This Row],[Player]],'Defense Log'!$I$2:$I$3001,"&lt;&gt;Turnover")))))),"N/A")</f>
        <v>0.22641509433962265</v>
      </c>
      <c r="AE12" s="6">
        <f>INDEX('Defense Summary Statistics'!$A$12:$T$25,MATCH(Table1[[#This Row],[Player]],'Defense Summary Statistics'!$A$12:$A$25,0),MATCH(Table1[[#Headers],[Points Allowed/G]],'Defense Summary Statistics'!$A$12:$T$12,0))</f>
        <v>5.7647058823529411</v>
      </c>
      <c r="AF12" s="6">
        <f>IFERROR(Table1[[#This Row],[Points Allowed/G]]*40/Table1[[#This Row],[Min]],"N/A")</f>
        <v>12.288401253918495</v>
      </c>
      <c r="AG12" s="6">
        <f>IFERROR((Table1[[#This Row],[Half-Court PPG]]-Table1[[#This Row],[Points Allowed/G]])*40/Table1[[#This Row],[Min]],"N/A")</f>
        <v>-5.5172413793103443</v>
      </c>
      <c r="AH12" s="6">
        <f>IFERROR(COUNTIFS('Defense Log'!$H$2:$H$3001,Table1[[#This Row],[Player]],'Defense Log'!$I$2:$I$3001,"Turnover")/Table1[[#This Row],[Games ]],"N/A")</f>
        <v>1.8529411764705883</v>
      </c>
      <c r="AI12" s="6">
        <f>IFERROR((Table1[[#This Row],[FG]]-Table1[[#This Row],[FGA]]+Table1[[#This Row],[FT]]-Table1[[#This Row],[FTA]]+(Table1[[#This Row],[TRB]]+Table1[[#This Row],[AST]]+Table1[[#This Row],[BLK]]+Table1[[#This Row],[STL]]-Table1[[#This Row],[TO]]+Table1[[#This Row],[PTS]])*Table1[[#This Row],[Games ]])/(Table1[[#This Row],[Min]]*Table1[[#This Row],[Games ]])*40,"N/A")</f>
        <v>12.664576802507836</v>
      </c>
      <c r="AJ12" s="7">
        <f>'Conor Game Log'!U37</f>
        <v>0.73529411764705888</v>
      </c>
      <c r="AK12" s="7">
        <f>Table1[[#This Row],[DFouls Drawn]]+Table1[[#This Row],[Charges]]</f>
        <v>1.8823529411764706</v>
      </c>
      <c r="AL12" s="7">
        <f>'Conor Game Log'!V37</f>
        <v>0.91176470588235292</v>
      </c>
      <c r="AM12" s="7">
        <f>'Conor Game Log'!W37</f>
        <v>0.97058823529411764</v>
      </c>
      <c r="AN12" s="85">
        <f ca="1">IFERROR((INDEX('Summary Statistics'!$A$13:$D$25,MATCH(Table1[[#This Row],[Player]],'Summary Statistics'!$A$13:$A$25,0),4)-INDEX('Defense Summary Statistics'!$A$13:$D$25,MATCH(Table1[[#This Row],[Player]],'Defense Summary Statistics'!$A$13:$A$25,0),4))*40,"N/A")</f>
        <v>7.8044920442723864</v>
      </c>
      <c r="AO12" s="93">
        <f t="shared" si="1"/>
        <v>0.52350105453449836</v>
      </c>
    </row>
    <row r="13" spans="1:41" x14ac:dyDescent="0.3">
      <c r="A13" s="13" t="s">
        <v>14</v>
      </c>
      <c r="B13" s="76">
        <f>COUNTA('Okay Game Log'!$F$2:$F$35)</f>
        <v>25</v>
      </c>
      <c r="C13" s="7">
        <f>'Okay Game Log'!F37</f>
        <v>7.4</v>
      </c>
      <c r="D13" s="34">
        <f>'Okay Game Log'!G37</f>
        <v>20</v>
      </c>
      <c r="E13" s="34">
        <f>'Okay Game Log'!H37</f>
        <v>46</v>
      </c>
      <c r="F13" s="5">
        <f>IFERROR(Table1[[#This Row],[FG]]/Table1[[#This Row],[FGA]],"N/A")</f>
        <v>0.43478260869565216</v>
      </c>
      <c r="G13" s="34">
        <f>'Okay Game Log'!I37</f>
        <v>20</v>
      </c>
      <c r="H13" s="34">
        <f>'Okay Game Log'!J37</f>
        <v>41</v>
      </c>
      <c r="I13" s="5">
        <f>IFERROR(Table1[[#This Row],[3P]]/Table1[[#This Row],[3PA]],"N/A")</f>
        <v>0.48780487804878048</v>
      </c>
      <c r="J13" s="34">
        <f>'Okay Game Log'!K37</f>
        <v>4</v>
      </c>
      <c r="K13" s="34">
        <f>'Okay Game Log'!L37</f>
        <v>4</v>
      </c>
      <c r="L13" s="5">
        <f>IFERROR(Table1[[#This Row],[FT]]/Table1[[#This Row],[FTA]],"N/A")</f>
        <v>1</v>
      </c>
      <c r="M13" s="7">
        <f>'Okay Game Log'!M37</f>
        <v>0</v>
      </c>
      <c r="N13" s="7">
        <f>'Okay Game Log'!N37</f>
        <v>0.32</v>
      </c>
      <c r="O13" s="7">
        <f t="shared" si="0"/>
        <v>0.32</v>
      </c>
      <c r="P13" s="7">
        <f>'Okay Game Log'!X37</f>
        <v>8.3333333333333329E-2</v>
      </c>
      <c r="Q13" s="5">
        <f>IFERROR('Okay Game Log'!N37/('Okay Game Log'!N37+'Okay Game Log'!X37),"N/A")</f>
        <v>0.79338842975206614</v>
      </c>
      <c r="R13" s="7">
        <f>'Okay Game Log'!O37</f>
        <v>0.12</v>
      </c>
      <c r="S13" s="7">
        <f>'Okay Game Log'!P37</f>
        <v>0</v>
      </c>
      <c r="T13" s="7">
        <f>'Okay Game Log'!Q37</f>
        <v>0.12</v>
      </c>
      <c r="U13" s="7">
        <f>'Okay Game Log'!R37</f>
        <v>0.28000000000000003</v>
      </c>
      <c r="V13" s="7">
        <f>'Okay Game Log'!S37</f>
        <v>0.2</v>
      </c>
      <c r="W13" s="7">
        <f>'Okay Game Log'!T37</f>
        <v>2.56</v>
      </c>
      <c r="X13" s="6">
        <f>IFERROR((Table1[[#This Row],[PTS]]*Table1[[#This Row],[Games ]]
-'Impact Formula'!$B$8*(Table1[[#This Row],[FG]]-Table1[[#This Row],[FGA]])
-'Impact Formula'!$B$9*(Table1[[#This Row],[FT]]-Table1[[#This Row],[FTA]])
+'Impact Formula'!$B$5*Table1[[#This Row],[ORB]]*Table1[[#This Row],[Games ]]
+'Impact Formula'!$B$4*Table1[[#This Row],[AST]]*Table1[[#This Row],[Games ]]
+'Impact Formula'!$B$6*Table1[[#This Row],[DFouls Drawn]]*Table1[[#This Row],[Games ]]
+'Impact Formula'!$B$7*Table1[[#This Row],[TO]]*Table1[[#This Row],[Games ]]
+((Table1[[#This Row],[Adj Usg Rate]]/0.2)^0.25)*'Impact Formula'!$B$10*COUNTIFS('Offense Log'!$X$2:$X$2999,"Yes",'Offense Log'!$N$2:$N$2999,"Yes",'Offense Log'!$H$2:$H$2999,"&lt;&gt;[@Player]",'Offense Log'!$I$2:$I$2999,"&lt;&gt;Three")
+((Table1[[#This Row],[Adj Usg Rate]]/0.2)^0.25)*'Impact Formula'!$B$10*1.5*COUNTIFS('Offense Log'!$X$2:$X$2999,"Yes",'Offense Log'!$N$2:$N$2999,"Yes",'Offense Log'!$H$2:$H$2999,"&lt;&gt;[@Player]",'Offense Log'!$I$2:$I$2999,"Three")
+'Impact Formula'!$B$11*COUNTIFS('Offense Log'!$X$2:$X$2999,"Yes",'Offense Log'!$N$2:$N$2999,"No",'Offense Log'!$H$2:$H$2999,"&lt;&gt;[@Player]")
)/(Table1[[#This Row],[Min]]*Table1[[#This Row],[Games ]])*40,"N/A")</f>
        <v>7.8376799978987286</v>
      </c>
      <c r="Y13" s="6">
        <f>IFERROR(((-Table1[[#This Row],[Points Allowed/G]]*Table1[[#This Row],[Games ]])
+'Impact Formula'!$B$18*Table1[[#This Row],[STL]]*Table1[[#This Row],[Games ]]
+'Impact Formula'!$B$19*Table1[[#This Row],[BLK]]*Table1[[#This Row],[Games ]]
+'Impact Formula'!$B$17*Table1[[#This Row],[DRB]]*Table1[[#This Row],[Games ]]
+'Impact Formula'!$B$24*Table1[[#This Row],[PF]]*Table1[[#This Row],[Games ]]
+'Impact Formula'!$B$20*Table1[[#This Row],[Forced TOV/G]]*Table1[[#This Row],[Games ]]
+'Impact Formula'!$B$22*Table1[[#This Row],[Deflections]]*Table1[[#This Row],[Games ]]
+'Impact Formula'!$B$23*Table1[[#This Row],[ORB Allowed]]*Table1[[#This Row],[Games ]]
+'Impact Formula'!$B$21*Table1[[#This Row],[Charges]]*Table1[[#This Row],[Games ]]
+'Impact Formula'!$B$26*COUNTIFS('Defense Log'!$X$2:$X$3002,"Yes",'Defense Log'!$N$2:$N$3002,"Yes",'Defense Log'!$H$2:$H$3002,"&lt;&gt;[@Player]",'Defense Log'!$I$2:$I$3002,"&lt;&gt;Three")
+1.5*'Impact Formula'!$B$26*COUNTIFS('Defense Log'!$X$2:$X$3002,"Yes",'Defense Log'!$N$2:$N$3002,"Yes",'Defense Log'!$H$2:$H$3002,"&lt;&gt;[@Player]",'Defense Log'!$I$2:$I$3002,"Three")
+((0.2/Table1[[#This Row],[Adj Usage Rate]])^0.65)*('Impact Formula'!$B$27*COUNTIFS('Defense Log'!$X$2:$X$3002,"Yes",'Defense Log'!$N$2:$N$3002,"No",'Defense Log'!$H$2:$H$3002,"&lt;&gt;[@Player]"))
+'Impact Formula'!$B$25*COUNTIFS('Defense Log'!$H$2:$H$3002,Table1[[#This Row],[Player]],'Defense Log'!$N$2:$N$3002,"No",'Defense Log'!$I$2:$I$3002,"&lt;&gt;Turnover",'Defense Log'!$I$2:$I$3002,"&lt;&gt;Foul")
)/(Table1[[#This Row],[Min]]*Table1[[#This Row],[Games ]])*40,"N/A")</f>
        <v>12.848800164756957</v>
      </c>
      <c r="Z13" s="6">
        <f>IFERROR(Table1[[#This Row],[Offensive Impact/40]]+Table1[[#This Row],[Defensive Impact/40]],"N/A")</f>
        <v>20.686480162655684</v>
      </c>
      <c r="AA13" s="6">
        <f>IFERROR(SUMIFS('Offense Log'!$M$2:$M$2999,'Offense Log'!$H$2:$H$2999,A13,'Offense Log'!$J$2:$J$2999,"HC")/B13,"N/A")</f>
        <v>1.76</v>
      </c>
      <c r="AB13" s="6">
        <f>IFERROR(SUMIFS('Offense Log'!$M$2:$M$2999,'Offense Log'!$H$2:$H$2999,'Summary Statistics'!$A22,'Offense Log'!$J$2:$J$2999,"FB")/B13,"N/A")</f>
        <v>0.52</v>
      </c>
      <c r="AC13" s="15">
        <f>IFERROR(COUNTIFS('Offense Log'!$H$2:$H$2999,$A13,'Offense Log'!$J$2:$J$2999,"HC",'Offense Log'!$I$2:$I$2999,"&lt;&gt;Turnover",'Offense Log'!$I$2:$I$2999,"&lt;&gt;Turnover")/(COUNTIFS('Offense Log'!$B$2:$B$2999,$A13,'Offense Log'!$J$2:$J$2999,"HC",'Offense Log'!$I$2:$I$2999,"&lt;&gt;Turnover")+(COUNTIFS('Offense Log'!$C$2:$C$2999,$A13,'Offense Log'!$J$2:$J$2999,"HC",'Offense Log'!$I$2:$I$2999,"&lt;&gt;Turnover")+(COUNTIFS('Offense Log'!$D$2:$D$2999,$A13,'Offense Log'!$J$2:$J$2999,"HC",'Offense Log'!$I$2:$I$2999,"&lt;&gt;Turnover")+(COUNTIFS('Offense Log'!$E$2:$E$2999,$A13,'Offense Log'!$J$2:$J$2999,"HC",'Offense Log'!$I$2:$I$2999,"&lt;&gt;Turnover")+(COUNTIFS('Offense Log'!$F$2:$F$2999,$A13,'Offense Log'!$J$2:$J$2999,"HC",'Offense Log'!$I$2:$I$2999,"&lt;&gt;Turnover")))))),"N/A")</f>
        <v>0.16593886462882096</v>
      </c>
      <c r="AD13" s="15">
        <f>IFERROR(COUNTIFS('Defense Log'!$H$2:$H$3001,Table1[[#This Row],[Player]],'Defense Log'!$I$2:$I$3001,"&lt;&gt;Turnover")/(COUNTIFS('Defense Log'!$B$2:$B$3001,Table1[[#This Row],[Player]],'Defense Log'!$I$2:$I$3001,"&lt;&gt;Turnover")+(COUNTIFS('Defense Log'!$C$2:$C$3001,Table1[[#This Row],[Player]],'Defense Log'!$I$2:$I$3001,"&lt;&gt;Turnover")+(COUNTIFS('Defense Log'!$D$2:$D$3001,Table1[[#This Row],[Player]],'Defense Log'!$I$2:$I$3001,"&lt;&gt;Turnover")+(COUNTIFS('Defense Log'!$E$2:$E$3001,Table1[[#This Row],[Player]],'Defense Log'!$I$2:$I$3001,"&lt;&gt;Turnover")+(COUNTIFS('Defense Log'!$F$2:$F$3001,Table1[[#This Row],[Player]],'Defense Log'!$I$2:$I$3001,"&lt;&gt;Turnover")))))),"N/A")</f>
        <v>0.13596491228070176</v>
      </c>
      <c r="AE13" s="6">
        <f>INDEX('Defense Summary Statistics'!$A$12:$T$25,MATCH(Table1[[#This Row],[Player]],'Defense Summary Statistics'!$A$12:$A$25,0),MATCH(Table1[[#Headers],[Points Allowed/G]],'Defense Summary Statistics'!$A$12:$T$12,0))</f>
        <v>1.1599999999999999</v>
      </c>
      <c r="AF13" s="6">
        <f>IFERROR(Table1[[#This Row],[Points Allowed/G]]*40/Table1[[#This Row],[Min]],"N/A")</f>
        <v>6.2702702702702702</v>
      </c>
      <c r="AG13" s="6">
        <f>IFERROR((Table1[[#This Row],[Half-Court PPG]]-Table1[[#This Row],[Points Allowed/G]])*40/Table1[[#This Row],[Min]],"N/A")</f>
        <v>3.2432432432432434</v>
      </c>
      <c r="AH13" s="6">
        <f>IFERROR(COUNTIFS('Defense Log'!$H$2:$H$3001,Table1[[#This Row],[Player]],'Defense Log'!$I$2:$I$3001,"Turnover")/Table1[[#This Row],[Games ]],"N/A")</f>
        <v>0.12</v>
      </c>
      <c r="AI13" s="6">
        <f>IFERROR((Table1[[#This Row],[FG]]-Table1[[#This Row],[FGA]]+Table1[[#This Row],[FT]]-Table1[[#This Row],[FTA]]+(Table1[[#This Row],[TRB]]+Table1[[#This Row],[AST]]+Table1[[#This Row],[BLK]]+Table1[[#This Row],[STL]]-Table1[[#This Row],[TO]]+Table1[[#This Row],[PTS]])*Table1[[#This Row],[Games ]])/(Table1[[#This Row],[Min]]*Table1[[#This Row],[Games ]])*40,"N/A")</f>
        <v>10.162162162162163</v>
      </c>
      <c r="AJ13" s="7">
        <f>'Okay Game Log'!U37</f>
        <v>8.3333333333333329E-2</v>
      </c>
      <c r="AK13" s="7">
        <f>Table1[[#This Row],[DFouls Drawn]]+Table1[[#This Row],[Charges]]</f>
        <v>8.3333333333333329E-2</v>
      </c>
      <c r="AL13" s="7">
        <f>'Okay Game Log'!V37</f>
        <v>8.3333333333333329E-2</v>
      </c>
      <c r="AM13" s="7">
        <f>'Okay Game Log'!W37</f>
        <v>0</v>
      </c>
      <c r="AN13" s="85">
        <f ca="1">IFERROR((INDEX('Summary Statistics'!$A$13:$D$25,MATCH(Table1[[#This Row],[Player]],'Summary Statistics'!$A$13:$A$25,0),4)-INDEX('Defense Summary Statistics'!$A$13:$D$25,MATCH(Table1[[#This Row],[Player]],'Defense Summary Statistics'!$A$13:$A$25,0),4))*40,"N/A")</f>
        <v>9.5281423155438905</v>
      </c>
      <c r="AO13" s="93">
        <f t="shared" si="1"/>
        <v>0.67001675041876052</v>
      </c>
    </row>
    <row r="14" spans="1:41" x14ac:dyDescent="0.3">
      <c r="A14" s="13" t="s">
        <v>131</v>
      </c>
      <c r="B14" s="76">
        <f>COUNTA('Nate Game Log'!$F$2:$F$35)</f>
        <v>26</v>
      </c>
      <c r="C14" s="7">
        <f>'Nate Game Log'!F37</f>
        <v>11.923076923076923</v>
      </c>
      <c r="D14" s="34">
        <f>'Nate Game Log'!G37</f>
        <v>28</v>
      </c>
      <c r="E14" s="34">
        <f>'Nate Game Log'!H37</f>
        <v>45</v>
      </c>
      <c r="F14" s="5">
        <f>IFERROR(Table1[[#This Row],[FG]]/Table1[[#This Row],[FGA]],"N/A")</f>
        <v>0.62222222222222223</v>
      </c>
      <c r="G14" s="34">
        <f>'Nate Game Log'!I37</f>
        <v>0</v>
      </c>
      <c r="H14" s="34">
        <f>'Nate Game Log'!J37</f>
        <v>0</v>
      </c>
      <c r="I14" s="5" t="str">
        <f>IFERROR(Table1[[#This Row],[3P]]/Table1[[#This Row],[3PA]],"N/A")</f>
        <v>N/A</v>
      </c>
      <c r="J14" s="34">
        <f>'Nate Game Log'!K37</f>
        <v>21</v>
      </c>
      <c r="K14" s="34">
        <f>'Nate Game Log'!L37</f>
        <v>26</v>
      </c>
      <c r="L14" s="5">
        <f>IFERROR(Table1[[#This Row],[FT]]/Table1[[#This Row],[FTA]],"N/A")</f>
        <v>0.80769230769230771</v>
      </c>
      <c r="M14" s="7">
        <f>'Nate Game Log'!M37</f>
        <v>0.69230769230769229</v>
      </c>
      <c r="N14" s="7">
        <f>'Nate Game Log'!N37</f>
        <v>1.6153846153846154</v>
      </c>
      <c r="O14" s="7">
        <f t="shared" ref="O14" si="3">M14+N14</f>
        <v>2.3076923076923075</v>
      </c>
      <c r="P14" s="7">
        <f>'Nate Game Log'!X37</f>
        <v>0.73076923076923073</v>
      </c>
      <c r="Q14" s="5">
        <f>IFERROR('Nate Game Log'!N37/('Nate Game Log'!N37+'Nate Game Log'!X37),"N/A")</f>
        <v>0.68852459016393441</v>
      </c>
      <c r="R14" s="7">
        <f>'Nate Game Log'!O37</f>
        <v>0.38461538461538464</v>
      </c>
      <c r="S14" s="7">
        <f>'Nate Game Log'!P37</f>
        <v>0.30769230769230771</v>
      </c>
      <c r="T14" s="7">
        <f>'Nate Game Log'!Q37</f>
        <v>0.19230769230769232</v>
      </c>
      <c r="U14" s="7">
        <f>'Nate Game Log'!R37</f>
        <v>1</v>
      </c>
      <c r="V14" s="7">
        <f>'Nate Game Log'!S37</f>
        <v>0.57692307692307687</v>
      </c>
      <c r="W14" s="7">
        <f>'Nate Game Log'!T37</f>
        <v>2.9615384615384617</v>
      </c>
      <c r="X14" s="6">
        <f>IFERROR((Table1[[#This Row],[PTS]]*Table1[[#This Row],[Games ]]
-'Impact Formula'!$B$8*(Table1[[#This Row],[FG]]-Table1[[#This Row],[FGA]])
-'Impact Formula'!$B$9*(Table1[[#This Row],[FT]]-Table1[[#This Row],[FTA]])
+'Impact Formula'!$B$5*Table1[[#This Row],[ORB]]*Table1[[#This Row],[Games ]]
+'Impact Formula'!$B$4*Table1[[#This Row],[AST]]*Table1[[#This Row],[Games ]]
+'Impact Formula'!$B$6*Table1[[#This Row],[DFouls Drawn]]*Table1[[#This Row],[Games ]]
+'Impact Formula'!$B$7*Table1[[#This Row],[TO]]*Table1[[#This Row],[Games ]]
+((Table1[[#This Row],[Adj Usg Rate]]/0.2)^0.25)*'Impact Formula'!$B$10*COUNTIFS('Offense Log'!$Z$2:$Z$2999,"Yes",'Offense Log'!$N$2:$N$2999,"Yes",'Offense Log'!$H$2:$H$2999,"&lt;&gt;[@Player]",'Offense Log'!$I$2:$I$2999,"&lt;&gt;Three")
+((Table1[[#This Row],[Adj Usg Rate]]/0.2)^0.25)*'Impact Formula'!$B$10*1.5*COUNTIFS('Offense Log'!$Z$2:$Z$2999,"Yes",'Offense Log'!$N$2:$N$2999,"Yes",'Offense Log'!$H$2:$H$2999,"&lt;&gt;[@Player]",'Offense Log'!$I$2:$I$2999,"Three")
+'Impact Formula'!$B$11*COUNTIFS('Offense Log'!$Z$2:$Z$2999,"Yes",'Offense Log'!$N$2:$N$2999,"No",'Offense Log'!$H$2:$H$2999,"&lt;&gt;[@Player]")
)/(Table1[[#This Row],[Min]]*Table1[[#This Row],[Games ]])*40,"N/A")</f>
        <v>13.021250588690672</v>
      </c>
      <c r="Y14" s="6">
        <f>IFERROR(((-Table1[[#This Row],[Points Allowed/G]]*Table1[[#This Row],[Games ]])
+'Impact Formula'!$B$18*Table1[[#This Row],[STL]]*Table1[[#This Row],[Games ]]
+'Impact Formula'!$B$19*Table1[[#This Row],[BLK]]*Table1[[#This Row],[Games ]]
+'Impact Formula'!$B$17*Table1[[#This Row],[DRB]]*Table1[[#This Row],[Games ]]
+'Impact Formula'!$B$24*Table1[[#This Row],[PF]]*Table1[[#This Row],[Games ]]
+'Impact Formula'!$B$20*Table1[[#This Row],[Forced TOV/G]]*Table1[[#This Row],[Games ]]
+'Impact Formula'!$B$22*Table1[[#This Row],[Deflections]]*Table1[[#This Row],[Games ]]
+'Impact Formula'!$B$23*Table1[[#This Row],[ORB Allowed]]*Table1[[#This Row],[Games ]]
+'Impact Formula'!$B$21*Table1[[#This Row],[Charges]]*Table1[[#This Row],[Games ]]
+'Impact Formula'!$B$26*COUNTIFS('Defense Log'!$Z$2:$Z$3002,"Yes",'Defense Log'!$N$2:$N$3002,"Yes",'Defense Log'!$H$2:$H$3002,"&lt;&gt;[@Player]",'Defense Log'!$I$2:$I$3002,"&lt;&gt;Three")
+1.5*'Impact Formula'!$B$26*COUNTIFS('Defense Log'!$Z$2:$Z$3002,"Yes",'Defense Log'!$N$2:$N$3002,"Yes",'Defense Log'!$H$2:$H$3002,"&lt;&gt;[@Player]",'Defense Log'!$I$2:$I$3002,"Three")
+((0.2/Table1[[#This Row],[Adj Usage Rate]])^0.65)*('Impact Formula'!$B$27*COUNTIFS('Defense Log'!$Z$2:$Z$3002,"Yes",'Defense Log'!$N$2:$N$3002,"No",'Defense Log'!$H$2:$H$3002,"&lt;&gt;[@Player]"))
+'Impact Formula'!$B$25*COUNTIFS('Defense Log'!$H$2:$H$3002,Table1[[#This Row],[Player]],'Defense Log'!$N$2:$N$3002,"No",'Defense Log'!$I$2:$I$3002,"&lt;&gt;Turnover",'Defense Log'!$I$2:$I$3002,"&lt;&gt;Foul")
)/(Table1[[#This Row],[Min]]*Table1[[#This Row],[Games ]])*40,"N/A")</f>
        <v>4.5489225755272669</v>
      </c>
      <c r="Z14" s="6">
        <f>IFERROR(Table1[[#This Row],[Offensive Impact/40]]+Table1[[#This Row],[Defensive Impact/40]],"N/A")</f>
        <v>17.570173164217938</v>
      </c>
      <c r="AA14" s="6">
        <f>IFERROR(SUMIFS('Offense Log'!$M$2:$M$2999,'Offense Log'!$H$2:$H$2999,A14,'Offense Log'!$J$2:$J$2999,"HC")/B14,"N/A")</f>
        <v>1.7307692307692308</v>
      </c>
      <c r="AB14" s="6">
        <f>IFERROR(SUMIFS('Offense Log'!$M$2:$M$2999,'Offense Log'!$H$2:$H$2999,'Summary Statistics'!$A23,'Offense Log'!$J$2:$J$2999,"FB")/B14,"N/A")</f>
        <v>0.42307692307692307</v>
      </c>
      <c r="AC14" s="15">
        <f>IFERROR(COUNTIFS('Offense Log'!$H$2:$H$2999,$A14,'Offense Log'!$J$2:$J$2999,"HC",'Offense Log'!$I$2:$I$2999,"&lt;&gt;Turnover",'Offense Log'!$I$2:$I$2999,"&lt;&gt;Turnover")/(COUNTIFS('Offense Log'!$B$2:$B$2999,$A14,'Offense Log'!$J$2:$J$2999,"HC",'Offense Log'!$I$2:$I$2999,"&lt;&gt;Turnover")+(COUNTIFS('Offense Log'!$C$2:$C$2999,$A14,'Offense Log'!$J$2:$J$2999,"HC",'Offense Log'!$I$2:$I$2999,"&lt;&gt;Turnover")+(COUNTIFS('Offense Log'!$D$2:$D$2999,$A14,'Offense Log'!$J$2:$J$2999,"HC",'Offense Log'!$I$2:$I$2999,"&lt;&gt;Turnover")+(COUNTIFS('Offense Log'!$E$2:$E$2999,$A14,'Offense Log'!$J$2:$J$2999,"HC",'Offense Log'!$I$2:$I$2999,"&lt;&gt;Turnover")+(COUNTIFS('Offense Log'!$F$2:$F$2999,$A14,'Offense Log'!$J$2:$J$2999,"HC",'Offense Log'!$I$2:$I$2999,"&lt;&gt;Turnover")))))),"N/A")</f>
        <v>9.3434343434343439E-2</v>
      </c>
      <c r="AD14" s="15">
        <f>IFERROR(COUNTIFS('Defense Log'!$H$2:$H$3001,Table1[[#This Row],[Player]],'Defense Log'!$I$2:$I$3001,"&lt;&gt;Turnover")/(COUNTIFS('Defense Log'!$B$2:$B$3001,Table1[[#This Row],[Player]],'Defense Log'!$I$2:$I$3001,"&lt;&gt;Turnover")+(COUNTIFS('Defense Log'!$C$2:$C$3001,Table1[[#This Row],[Player]],'Defense Log'!$I$2:$I$3001,"&lt;&gt;Turnover")+(COUNTIFS('Defense Log'!$D$2:$D$3001,Table1[[#This Row],[Player]],'Defense Log'!$I$2:$I$3001,"&lt;&gt;Turnover")+(COUNTIFS('Defense Log'!$E$2:$E$3001,Table1[[#This Row],[Player]],'Defense Log'!$I$2:$I$3001,"&lt;&gt;Turnover")+(COUNTIFS('Defense Log'!$F$2:$F$3001,Table1[[#This Row],[Player]],'Defense Log'!$I$2:$I$3001,"&lt;&gt;Turnover")))))),"N/A")</f>
        <v>0.32065217391304346</v>
      </c>
      <c r="AE14" s="6">
        <f>INDEX('Defense Summary Statistics'!$A$12:$T$25,MATCH(Table1[[#This Row],[Player]],'Defense Summary Statistics'!$A$12:$A$25,0),MATCH(Table1[[#Headers],[Points Allowed/G]],'Defense Summary Statistics'!$A$12:$T$12,0))</f>
        <v>3.5769230769230771</v>
      </c>
      <c r="AF14" s="6">
        <f>IFERROR(Table1[[#This Row],[Points Allowed/G]]*40/Table1[[#This Row],[Min]],"N/A")</f>
        <v>12.000000000000002</v>
      </c>
      <c r="AG14" s="6">
        <f>IFERROR((Table1[[#This Row],[Half-Court PPG]]-Table1[[#This Row],[Points Allowed/G]])*40/Table1[[#This Row],[Min]],"N/A")</f>
        <v>-6.1935483870967749</v>
      </c>
      <c r="AH14" s="6">
        <f>IFERROR(COUNTIFS('Defense Log'!$H$2:$H$3001,Table1[[#This Row],[Player]],'Defense Log'!$I$2:$I$3001,"Turnover")/Table1[[#This Row],[Games ]],"N/A")</f>
        <v>0.46153846153846156</v>
      </c>
      <c r="AI14" s="6">
        <f>IFERROR((Table1[[#This Row],[FG]]-Table1[[#This Row],[FGA]]+Table1[[#This Row],[FT]]-Table1[[#This Row],[FTA]]+(Table1[[#This Row],[TRB]]+Table1[[#This Row],[AST]]+Table1[[#This Row],[BLK]]+Table1[[#This Row],[STL]]-Table1[[#This Row],[TO]]+Table1[[#This Row],[PTS]])*Table1[[#This Row],[Games ]])/(Table1[[#This Row],[Min]]*Table1[[#This Row],[Games ]])*40,"N/A")</f>
        <v>15.870967741935488</v>
      </c>
      <c r="AJ14" s="7">
        <f>'Nate Game Log'!U37</f>
        <v>0.15384615384615385</v>
      </c>
      <c r="AK14" s="7">
        <f>Table1[[#This Row],[DFouls Drawn]]+Table1[[#This Row],[Charges]]</f>
        <v>0.61538461538461542</v>
      </c>
      <c r="AL14" s="7">
        <f>'Nate Game Log'!V37</f>
        <v>0.61538461538461542</v>
      </c>
      <c r="AM14" s="7">
        <f>'Nate Game Log'!W37</f>
        <v>0</v>
      </c>
      <c r="AN14" s="85">
        <f ca="1">IFERROR((INDEX('Summary Statistics'!$A$13:$D$25,MATCH(Table1[[#This Row],[Player]],'Summary Statistics'!$A$13:$A$25,0),4)-INDEX('Defense Summary Statistics'!$A$13:$D$25,MATCH(Table1[[#This Row],[Player]],'Defense Summary Statistics'!$A$13:$A$25,0),4))*40,"N/A")</f>
        <v>11.833847270088885</v>
      </c>
      <c r="AO14" s="93">
        <f t="shared" si="1"/>
        <v>0.68214032600992203</v>
      </c>
    </row>
    <row r="15" spans="1:41" x14ac:dyDescent="0.3">
      <c r="A15" s="13" t="s">
        <v>73</v>
      </c>
      <c r="B15" s="77">
        <f>COUNTA('Issa Game Log'!$F$2:$F$35)</f>
        <v>0</v>
      </c>
      <c r="C15" s="33">
        <f>'Issa Game Log'!F37</f>
        <v>0</v>
      </c>
      <c r="D15" s="35">
        <f>'Issa Game Log'!G37</f>
        <v>0</v>
      </c>
      <c r="E15" s="35">
        <f>'Issa Game Log'!H37</f>
        <v>0</v>
      </c>
      <c r="F15" s="5" t="str">
        <f>IFERROR(Table1[[#This Row],[FG]]/Table1[[#This Row],[FGA]],"N/A")</f>
        <v>N/A</v>
      </c>
      <c r="G15" s="35">
        <f>'Issa Game Log'!I37</f>
        <v>0</v>
      </c>
      <c r="H15" s="35">
        <f>'Issa Game Log'!J37</f>
        <v>0</v>
      </c>
      <c r="I15" s="5" t="str">
        <f>IFERROR(Table1[[#This Row],[3P]]/Table1[[#This Row],[3PA]],"N/A")</f>
        <v>N/A</v>
      </c>
      <c r="J15" s="35">
        <f>'Issa Game Log'!K37</f>
        <v>0</v>
      </c>
      <c r="K15" s="35">
        <f>'Issa Game Log'!L37</f>
        <v>0</v>
      </c>
      <c r="L15" s="5" t="str">
        <f>IFERROR(Table1[[#This Row],[FT]]/Table1[[#This Row],[FTA]],"N/A")</f>
        <v>N/A</v>
      </c>
      <c r="M15" s="33">
        <f>'Issa Game Log'!M37</f>
        <v>0</v>
      </c>
      <c r="N15" s="33">
        <f>'Issa Game Log'!N37</f>
        <v>0</v>
      </c>
      <c r="O15" s="33">
        <f t="shared" si="0"/>
        <v>0</v>
      </c>
      <c r="P15" s="33">
        <f>'Issa Game Log'!X37</f>
        <v>0</v>
      </c>
      <c r="Q15" s="69" t="str">
        <f>IFERROR('Issa Game Log'!N37/('Issa Game Log'!N37+'Issa Game Log'!X37),"N/A")</f>
        <v>N/A</v>
      </c>
      <c r="R15" s="33">
        <f>'Issa Game Log'!O37</f>
        <v>0</v>
      </c>
      <c r="S15" s="33">
        <f>'Issa Game Log'!P37</f>
        <v>0</v>
      </c>
      <c r="T15" s="33">
        <f>'Issa Game Log'!Q37</f>
        <v>0</v>
      </c>
      <c r="U15" s="33">
        <f>'Issa Game Log'!R37</f>
        <v>0</v>
      </c>
      <c r="V15" s="33">
        <f>'Issa Game Log'!S37</f>
        <v>0</v>
      </c>
      <c r="W15" s="33">
        <f>'Issa Game Log'!T37</f>
        <v>0</v>
      </c>
      <c r="X15" s="78" t="str">
        <f>IFERROR((Table1[[#This Row],[PTS]]*Table1[[#This Row],[Games ]]
-'Impact Formula'!$B$8*(Table1[[#This Row],[FG]]-Table1[[#This Row],[FGA]])
-'Impact Formula'!$B$9*(Table1[[#This Row],[FT]]-Table1[[#This Row],[FTA]])
+'Impact Formula'!$B$5*Table1[[#This Row],[ORB]]*Table1[[#This Row],[Games ]]
+'Impact Formula'!$B$4*Table1[[#This Row],[AST]]*Table1[[#This Row],[Games ]]
+'Impact Formula'!$B$6*Table1[[#This Row],[DFouls Drawn]]*Table1[[#This Row],[Games ]]
+'Impact Formula'!$B$7*Table1[[#This Row],[TO]]*Table1[[#This Row],[Games ]]
+((Table1[[#This Row],[Adj Usg Rate]]/0.2)^0.25)*'Impact Formula'!$B$10*COUNTIFS('Offense Log'!$AA$2:$AA$2999,"Yes",'Offense Log'!$N$2:$N$2999,"Yes",'Offense Log'!$H$2:$H$2999,"&lt;&gt;[@Player]",'Offense Log'!$I$2:$I$2999,"&lt;&gt;Three")
+((Table1[[#This Row],[Adj Usg Rate]]/0.2)^0.25)*'Impact Formula'!$B$10*1.5*COUNTIFS('Offense Log'!$AA$2:$AA$2999,"Yes",'Offense Log'!$N$2:$N$2999,"Yes",'Offense Log'!$H$2:$H$2999,"&lt;&gt;[@Player]",'Offense Log'!$I$2:$I$2999,"Three")
+'Impact Formula'!$B$11*COUNTIFS('Offense Log'!$AA$2:$AA$2999,"Yes",'Offense Log'!$N$2:$N$2999,"No",'Offense Log'!$H$2:$H$2999,"&lt;&gt;[@Player]")
)/(Table1[[#This Row],[Min]]*Table1[[#This Row],[Games ]])*40,"N/A")</f>
        <v>N/A</v>
      </c>
      <c r="Y15" s="78" t="str">
        <f>IFERROR(((-Table1[[#This Row],[Points Allowed/G]]*Table1[[#This Row],[Games ]])
+'Impact Formula'!$B$18*Table1[[#This Row],[STL]]*Table1[[#This Row],[Games ]]
+'Impact Formula'!$B$19*Table1[[#This Row],[BLK]]*Table1[[#This Row],[Games ]]
+'Impact Formula'!$B$17*Table1[[#This Row],[DRB]]*Table1[[#This Row],[Games ]]
+'Impact Formula'!$B$24*Table1[[#This Row],[PF]]*Table1[[#This Row],[Games ]]
+'Impact Formula'!$B$20*Table1[[#This Row],[Forced TOV/G]]*Table1[[#This Row],[Games ]]
+'Impact Formula'!$B$22*Table1[[#This Row],[Deflections]]*Table1[[#This Row],[Games ]]
+'Impact Formula'!$B$23*Table1[[#This Row],[ORB Allowed]]*Table1[[#This Row],[Games ]]
+'Impact Formula'!$B$21*Table1[[#This Row],[Charges]]*Table1[[#This Row],[Games ]]
+'Impact Formula'!$B$26*COUNTIFS('Defense Log'!$AA$2:$AA$3002,"Yes",'Defense Log'!$N$2:$N$3002,"Yes",'Defense Log'!$H$2:$H$3002,"&lt;&gt;[@Player]",'Defense Log'!$I$2:$I$3002,"&lt;&gt;Three")
+1.5*'Impact Formula'!$B$26*COUNTIFS('Defense Log'!$AA$2:$AA$3002,"Yes",'Defense Log'!$N$2:$N$3002,"Yes",'Defense Log'!$H$2:$H$3002,"&lt;&gt;[@Player]",'Defense Log'!$I$2:$I$3002,"Three")
+((0.2/Table1[[#This Row],[Adj Usage Rate]])^0.65)*('Impact Formula'!$B$27*COUNTIFS('Defense Log'!$AA$2:$AA$3002,"Yes",'Defense Log'!$N$2:$N$3002,"No",'Defense Log'!$H$2:$H$3002,"&lt;&gt;[@Player]"))
+'Impact Formula'!$B$25*COUNTIFS('Defense Log'!$H$2:$H$3002,Table1[[#This Row],[Player]],'Defense Log'!$N$2:$N$3002,"No",'Defense Log'!$I$2:$I$3002,"&lt;&gt;Turnover",'Defense Log'!$I$2:$I$3002,"&lt;&gt;Foul")
)/(Table1[[#This Row],[Min]]*Table1[[#This Row],[Games ]])*40,"N/A")</f>
        <v>N/A</v>
      </c>
      <c r="Z15" s="78" t="str">
        <f>IFERROR(Table1[[#This Row],[Offensive Impact/40]]+Table1[[#This Row],[Defensive Impact/40]],"N/A")</f>
        <v>N/A</v>
      </c>
      <c r="AA15" s="78" t="str">
        <f>IFERROR(SUMIFS('Offense Log'!$M$2:$M$2999,'Offense Log'!$H$2:$H$2999,A15,'Offense Log'!$J$2:$J$2999,"HC")/B15,"N/A")</f>
        <v>N/A</v>
      </c>
      <c r="AB15" s="78" t="str">
        <f>IFERROR(SUMIFS('Offense Log'!$M$2:$M$2999,'Offense Log'!$H$2:$H$2999,'Summary Statistics'!$A24,'Offense Log'!$J$2:$J$2999,"FB")/B15,"N/A")</f>
        <v>N/A</v>
      </c>
      <c r="AC15" s="124" t="str">
        <f>IFERROR(COUNTIFS('Offense Log'!$H$2:$H$2999,$A15,'Offense Log'!$J$2:$J$2999,"HC",'Offense Log'!$I$2:$I$2999,"&lt;&gt;Turnover",'Offense Log'!$I$2:$I$2999,"&lt;&gt;Turnover")/(COUNTIFS('Offense Log'!$B$2:$B$2999,$A15,'Offense Log'!$J$2:$J$2999,"HC",'Offense Log'!$I$2:$I$2999,"&lt;&gt;Turnover")+(COUNTIFS('Offense Log'!$C$2:$C$2999,$A15,'Offense Log'!$J$2:$J$2999,"HC",'Offense Log'!$I$2:$I$2999,"&lt;&gt;Turnover")+(COUNTIFS('Offense Log'!$D$2:$D$2999,$A15,'Offense Log'!$J$2:$J$2999,"HC",'Offense Log'!$I$2:$I$2999,"&lt;&gt;Turnover")+(COUNTIFS('Offense Log'!$E$2:$E$2999,$A15,'Offense Log'!$J$2:$J$2999,"HC",'Offense Log'!$I$2:$I$2999,"&lt;&gt;Turnover")+(COUNTIFS('Offense Log'!$F$2:$F$2999,$A15,'Offense Log'!$J$2:$J$2999,"HC",'Offense Log'!$I$2:$I$2999,"&lt;&gt;Turnover")))))),"N/A")</f>
        <v>N/A</v>
      </c>
      <c r="AD15" s="15" t="str">
        <f>IFERROR(COUNTIFS('Defense Log'!$H$2:$H$3001,Table1[[#This Row],[Player]],'Defense Log'!$I$2:$I$3001,"&lt;&gt;Turnover")/(COUNTIFS('Defense Log'!$B$2:$B$3001,Table1[[#This Row],[Player]],'Defense Log'!$I$2:$I$3001,"&lt;&gt;Turnover")+(COUNTIFS('Defense Log'!$C$2:$C$3001,Table1[[#This Row],[Player]],'Defense Log'!$I$2:$I$3001,"&lt;&gt;Turnover")+(COUNTIFS('Defense Log'!$D$2:$D$3001,Table1[[#This Row],[Player]],'Defense Log'!$I$2:$I$3001,"&lt;&gt;Turnover")+(COUNTIFS('Defense Log'!$E$2:$E$3001,Table1[[#This Row],[Player]],'Defense Log'!$I$2:$I$3001,"&lt;&gt;Turnover")+(COUNTIFS('Defense Log'!$F$2:$F$3001,Table1[[#This Row],[Player]],'Defense Log'!$I$2:$I$3001,"&lt;&gt;Turnover")))))),"N/A")</f>
        <v>N/A</v>
      </c>
      <c r="AE15" s="78" t="str">
        <f>INDEX('Defense Summary Statistics'!$A$12:$T$25,MATCH(Table1[[#This Row],[Player]],'Defense Summary Statistics'!$A$12:$A$25,0),MATCH(Table1[[#Headers],[Points Allowed/G]],'Defense Summary Statistics'!$A$12:$T$12,0))</f>
        <v>N/A</v>
      </c>
      <c r="AF15" s="78" t="str">
        <f>IFERROR(Table1[[#This Row],[Points Allowed/G]]*40/Table1[[#This Row],[Min]],"N/A")</f>
        <v>N/A</v>
      </c>
      <c r="AG15" s="78" t="str">
        <f>IFERROR((Table1[[#This Row],[Half-Court PPG]]-Table1[[#This Row],[Points Allowed/G]])*40/Table1[[#This Row],[Min]],"N/A")</f>
        <v>N/A</v>
      </c>
      <c r="AH15" s="78" t="str">
        <f>IFERROR(COUNTIFS('Defense Log'!$H$2:$H$3001,Table1[[#This Row],[Player]],'Defense Log'!$I$2:$I$3001,"Turnover")/Table1[[#This Row],[Games ]],"N/A")</f>
        <v>N/A</v>
      </c>
      <c r="AI15" s="78" t="str">
        <f>IFERROR((Table1[[#This Row],[FG]]-Table1[[#This Row],[FGA]]+Table1[[#This Row],[FT]]-Table1[[#This Row],[FTA]]+(Table1[[#This Row],[TRB]]+Table1[[#This Row],[AST]]+Table1[[#This Row],[BLK]]+Table1[[#This Row],[STL]]-Table1[[#This Row],[TO]]+Table1[[#This Row],[PTS]])*Table1[[#This Row],[Games ]])/(Table1[[#This Row],[Min]]*Table1[[#This Row],[Games ]])*40,"N/A")</f>
        <v>N/A</v>
      </c>
      <c r="AJ15" s="33">
        <f>'Issa Game Log'!U37</f>
        <v>0</v>
      </c>
      <c r="AK15" s="33">
        <f>Table1[[#This Row],[DFouls Drawn]]+Table1[[#This Row],[Charges]]</f>
        <v>0</v>
      </c>
      <c r="AL15" s="33">
        <f>'Issa Game Log'!V37</f>
        <v>0</v>
      </c>
      <c r="AM15" s="33">
        <f>'Issa Game Log'!W37</f>
        <v>0</v>
      </c>
      <c r="AN15" s="85" t="str">
        <f ca="1">IFERROR((INDEX('Summary Statistics'!$A$13:$D$25,MATCH(Table1[[#This Row],[Player]],'Summary Statistics'!$A$13:$A$25,0),4)-INDEX('Defense Summary Statistics'!$A$13:$D$25,MATCH(Table1[[#This Row],[Player]],'Defense Summary Statistics'!$A$13:$A$25,0),4))*40,"N/A")</f>
        <v>N/A</v>
      </c>
      <c r="AO15" s="94" t="str">
        <f t="shared" si="1"/>
        <v>N/A</v>
      </c>
    </row>
    <row r="16" spans="1:41" s="1" customFormat="1" x14ac:dyDescent="0.3">
      <c r="A16" s="12" t="s">
        <v>23</v>
      </c>
      <c r="B16" s="79">
        <f>MAX(Table1[[Games ]])</f>
        <v>34</v>
      </c>
      <c r="D16" s="38">
        <f>SUM(D4:D15)</f>
        <v>903</v>
      </c>
      <c r="E16" s="38">
        <f>SUM(E4:E15)</f>
        <v>1957</v>
      </c>
      <c r="F16" s="9">
        <f>IFERROR(D16/E16,0)</f>
        <v>0.46142054164537555</v>
      </c>
      <c r="G16" s="38">
        <f>SUM(G4:G15)</f>
        <v>260</v>
      </c>
      <c r="H16" s="38">
        <f>SUM(H4:H15)</f>
        <v>712</v>
      </c>
      <c r="I16" s="9">
        <f>IFERROR(G16/H16,0)</f>
        <v>0.3651685393258427</v>
      </c>
      <c r="J16" s="38">
        <f t="shared" ref="J16:K16" si="4">SUM(J4:J15)</f>
        <v>427</v>
      </c>
      <c r="K16" s="38">
        <f t="shared" si="4"/>
        <v>555</v>
      </c>
      <c r="L16" s="9">
        <f>IFERROR(J16/K16,0)</f>
        <v>0.76936936936936939</v>
      </c>
      <c r="M16" s="8">
        <f>SUMPRODUCT(M4:M15*$B$4:$B$15)/$B$16</f>
        <v>6.9117647058823533</v>
      </c>
      <c r="N16" s="8">
        <f>SUMPRODUCT(N4:N15*$B$4:$B$15)/$B$16</f>
        <v>25.970588235294116</v>
      </c>
      <c r="O16" s="8">
        <f>M16+N16</f>
        <v>32.882352941176471</v>
      </c>
      <c r="P16" s="8">
        <f>SUMPRODUCT(P4:P15*$B$4:$B$15)/$B$16</f>
        <v>6.6495098039215685</v>
      </c>
      <c r="Q16" s="95">
        <f>(N16*B16)/(N16*B16+B4*'Roman Game Log'!X37+B5*'DJ Game Log'!X37+B6*'Tucker Game Log'!X37+B7*'Sardaar Game Log'!X37+B8*'Brodie Game Log'!X37+B9*'Sturtz Game Log'!X37+B10*'Eric Game Log'!X37+B11*'Bryce Game Log'!X37+B12*'Conor Game Log'!X37+B13*'Okay Game Log'!X37+B14*'Nate Game Log'!X37+B15*'Issa Game Log'!X37)</f>
        <v>0.79615297918701633</v>
      </c>
      <c r="R16" s="8">
        <f t="shared" ref="R16:W16" si="5">SUMPRODUCT(R4:R15*$B$4:$B$15)/$B$16</f>
        <v>15.323529411764707</v>
      </c>
      <c r="S16" s="8">
        <f t="shared" si="5"/>
        <v>2.6764705882352939</v>
      </c>
      <c r="T16" s="8">
        <f t="shared" si="5"/>
        <v>5.3235294117647056</v>
      </c>
      <c r="U16" s="8">
        <f t="shared" si="5"/>
        <v>14.823529411764707</v>
      </c>
      <c r="V16" s="8">
        <f t="shared" si="5"/>
        <v>10</v>
      </c>
      <c r="W16" s="8">
        <f t="shared" si="5"/>
        <v>73.294117647058826</v>
      </c>
      <c r="X16" s="8"/>
      <c r="Y16" s="8"/>
      <c r="Z16" s="8"/>
      <c r="AA16" s="8">
        <f>SUMIFS('Offense Log'!$M$2:$M$2999,'Offense Log'!$J$2:$J$2999,"HC")/$B$16</f>
        <v>58.147058823529413</v>
      </c>
      <c r="AB16" s="8">
        <f>SUMIFS('Offense Log'!$M$2:$M$2999,'Offense Log'!$J$2:$J$2999,"FB")/$B$16</f>
        <v>6.1470588235294121</v>
      </c>
      <c r="AC16" s="8"/>
      <c r="AD16" s="8"/>
      <c r="AE16" s="8">
        <f>INDEX('Defense Summary Statistics'!$A$13:$T$25,MATCH('Player Stats'!$A$16,'Defense Summary Statistics'!$A$13:$A$25,0),MATCH(Table1[[#Headers],[Points Allowed/G]],'Defense Summary Statistics'!$A$12:$T$12,0))</f>
        <v>50.764705882352942</v>
      </c>
      <c r="AF16" s="8"/>
      <c r="AG16" s="8"/>
      <c r="AH16" s="8">
        <f>IFERROR(COUNTIFS('Defense Log'!$I$2:$I$3001,"Turnover")/B16,"N/A")</f>
        <v>9.735294117647058</v>
      </c>
      <c r="AI16" s="8">
        <f>(D16-E16+J16-K16+(O16+R16+S16+T16-V16+W16)*$B$16)/$B$16</f>
        <v>84.735294117647058</v>
      </c>
      <c r="AJ16" s="8">
        <f>SUMPRODUCT(AJ4:AJ15*$B$4:$B$15)/$B$16</f>
        <v>7.3995098039215685</v>
      </c>
      <c r="AK16" s="8">
        <f>AL16+AM16</f>
        <v>16.855392156862745</v>
      </c>
      <c r="AL16" s="8">
        <f>SUMPRODUCT(AL4:AL15*$B$4:$B$15)/$B$16</f>
        <v>14.031862745098039</v>
      </c>
      <c r="AM16" s="8">
        <f>SUMPRODUCT(AM4:AM15*$B$4:$B$15)/$B$16</f>
        <v>2.8235294117647061</v>
      </c>
      <c r="AN16" s="92">
        <f>('Summary Statistics'!D25-'Defense Summary Statistics'!D25)*40</f>
        <v>6.0618510974805506</v>
      </c>
      <c r="AO16" s="9">
        <f>IFERROR((W16*$B$16)/((E16*2)+(0.88*K16)),"N/A")</f>
        <v>0.56605487915682362</v>
      </c>
    </row>
    <row r="17" spans="20:26" outlineLevel="1" x14ac:dyDescent="0.3">
      <c r="X17" s="1" t="s">
        <v>217</v>
      </c>
      <c r="Y17" s="1" t="s">
        <v>218</v>
      </c>
      <c r="Z17" s="1" t="s">
        <v>126</v>
      </c>
    </row>
    <row r="18" spans="20:26" outlineLevel="1" x14ac:dyDescent="0.3">
      <c r="W18">
        <v>1</v>
      </c>
      <c r="X18" s="3" t="str">
        <f>INDEX(Table1[Player],MATCH(LARGE(Table1[Offensive Impact/40],W18),Table1[Offensive Impact/40],0))</f>
        <v>Roman</v>
      </c>
      <c r="Y18" s="3" t="str">
        <f>INDEX(Table1[Player],MATCH(LARGE(Table1[Defensive Impact/40],W18),Table1[Defensive Impact/40],0))</f>
        <v>Okay</v>
      </c>
      <c r="Z18" s="3" t="str">
        <f>INDEX(Table1[Player],MATCH(LARGE(Table1[Impact/40],W18),Table1[Impact/40],0))</f>
        <v>Roman</v>
      </c>
    </row>
    <row r="19" spans="20:26" outlineLevel="1" x14ac:dyDescent="0.3">
      <c r="W19">
        <v>2</v>
      </c>
      <c r="X19" s="3" t="str">
        <f>INDEX(Table1[Player],MATCH(LARGE(Table1[Offensive Impact/40],W19),Table1[Offensive Impact/40],0))</f>
        <v>Tucker</v>
      </c>
      <c r="Y19" s="3" t="str">
        <f>INDEX(Table1[Player],MATCH(LARGE(Table1[Defensive Impact/40],W19),Table1[Defensive Impact/40],0))</f>
        <v>Tucker</v>
      </c>
      <c r="Z19" s="3" t="str">
        <f>INDEX(Table1[Player],MATCH(LARGE(Table1[Impact/40],W19),Table1[Impact/40],0))</f>
        <v>Tucker</v>
      </c>
    </row>
    <row r="20" spans="20:26" outlineLevel="1" x14ac:dyDescent="0.3">
      <c r="T20" s="19"/>
      <c r="W20">
        <v>3</v>
      </c>
      <c r="X20" s="3" t="str">
        <f>INDEX(Table1[Player],MATCH(LARGE(Table1[Offensive Impact/40],W20),Table1[Offensive Impact/40],0))</f>
        <v>Sturtz</v>
      </c>
      <c r="Y20" s="3" t="str">
        <f>INDEX(Table1[Player],MATCH(LARGE(Table1[Defensive Impact/40],W20),Table1[Defensive Impact/40],0))</f>
        <v>Roman</v>
      </c>
      <c r="Z20" s="3" t="str">
        <f>INDEX(Table1[Player],MATCH(LARGE(Table1[Impact/40],W20),Table1[Impact/40],0))</f>
        <v>Sturtz</v>
      </c>
    </row>
    <row r="21" spans="20:26" outlineLevel="1" x14ac:dyDescent="0.3">
      <c r="W21">
        <v>4</v>
      </c>
      <c r="X21" s="3" t="str">
        <f>INDEX(Table1[Player],MATCH(LARGE(Table1[Offensive Impact/40],W21),Table1[Offensive Impact/40],0))</f>
        <v>Brodie</v>
      </c>
      <c r="Y21" s="3" t="str">
        <f>INDEX(Table1[Player],MATCH(LARGE(Table1[Defensive Impact/40],W21),Table1[Defensive Impact/40],0))</f>
        <v>Sturtz</v>
      </c>
      <c r="Z21" s="3" t="str">
        <f>INDEX(Table1[Player],MATCH(LARGE(Table1[Impact/40],W21),Table1[Impact/40],0))</f>
        <v>Okay</v>
      </c>
    </row>
    <row r="22" spans="20:26" outlineLevel="1" x14ac:dyDescent="0.3">
      <c r="W22">
        <v>5</v>
      </c>
      <c r="X22" s="3" t="str">
        <f>INDEX(Table1[Player],MATCH(LARGE(Table1[Offensive Impact/40],W22),Table1[Offensive Impact/40],0))</f>
        <v>Nate</v>
      </c>
      <c r="Y22" s="3" t="str">
        <f>INDEX(Table1[Player],MATCH(LARGE(Table1[Defensive Impact/40],W22),Table1[Defensive Impact/40],0))</f>
        <v>DJ</v>
      </c>
      <c r="Z22" s="3" t="str">
        <f>INDEX(Table1[Player],MATCH(LARGE(Table1[Impact/40],W22),Table1[Impact/40],0))</f>
        <v>Brodie</v>
      </c>
    </row>
    <row r="23" spans="20:26" outlineLevel="1" x14ac:dyDescent="0.3">
      <c r="W23">
        <v>6</v>
      </c>
      <c r="X23" s="3" t="str">
        <f>INDEX(Table1[Player],MATCH(LARGE(Table1[Offensive Impact/40],W23),Table1[Offensive Impact/40],0))</f>
        <v>Conor</v>
      </c>
      <c r="Y23" s="3" t="str">
        <f>INDEX(Table1[Player],MATCH(LARGE(Table1[Defensive Impact/40],W23),Table1[Defensive Impact/40],0))</f>
        <v>Sardaar</v>
      </c>
      <c r="Z23" s="3" t="str">
        <f>INDEX(Table1[Player],MATCH(LARGE(Table1[Impact/40],W23),Table1[Impact/40],0))</f>
        <v>Nate</v>
      </c>
    </row>
    <row r="24" spans="20:26" outlineLevel="1" x14ac:dyDescent="0.3">
      <c r="W24">
        <v>7</v>
      </c>
      <c r="X24" s="3" t="str">
        <f>INDEX(Table1[Player],MATCH(LARGE(Table1[Offensive Impact/40],W24),Table1[Offensive Impact/40],0))</f>
        <v>Okay</v>
      </c>
      <c r="Y24" s="3" t="str">
        <f>INDEX(Table1[Player],MATCH(LARGE(Table1[Defensive Impact/40],W24),Table1[Defensive Impact/40],0))</f>
        <v>Conor</v>
      </c>
      <c r="Z24" s="3" t="str">
        <f>INDEX(Table1[Player],MATCH(LARGE(Table1[Impact/40],W24),Table1[Impact/40],0))</f>
        <v>Conor</v>
      </c>
    </row>
    <row r="25" spans="20:26" outlineLevel="1" x14ac:dyDescent="0.3">
      <c r="W25">
        <v>8</v>
      </c>
      <c r="X25" s="3" t="str">
        <f>INDEX(Table1[Player],MATCH(LARGE(Table1[Offensive Impact/40],W25),Table1[Offensive Impact/40],0))</f>
        <v>DJ</v>
      </c>
      <c r="Y25" s="3" t="str">
        <f>INDEX(Table1[Player],MATCH(LARGE(Table1[Defensive Impact/40],W25),Table1[Defensive Impact/40],0))</f>
        <v>Nate</v>
      </c>
      <c r="Z25" s="3" t="str">
        <f>INDEX(Table1[Player],MATCH(LARGE(Table1[Impact/40],W25),Table1[Impact/40],0))</f>
        <v>DJ</v>
      </c>
    </row>
    <row r="26" spans="20:26" outlineLevel="1" x14ac:dyDescent="0.3">
      <c r="W26">
        <v>9</v>
      </c>
      <c r="X26" s="3" t="str">
        <f>INDEX(Table1[Player],MATCH(LARGE(Table1[Offensive Impact/40],W26),Table1[Offensive Impact/40],0))</f>
        <v>Sardaar</v>
      </c>
      <c r="Y26" s="3" t="str">
        <f>INDEX(Table1[Player],MATCH(LARGE(Table1[Defensive Impact/40],W26),Table1[Defensive Impact/40],0))</f>
        <v>Brodie</v>
      </c>
      <c r="Z26" s="3" t="str">
        <f>INDEX(Table1[Player],MATCH(LARGE(Table1[Impact/40],W26),Table1[Impact/40],0))</f>
        <v>Sardaar</v>
      </c>
    </row>
    <row r="27" spans="20:26" outlineLevel="1" x14ac:dyDescent="0.3">
      <c r="W27">
        <v>10</v>
      </c>
      <c r="X27" s="3" t="str">
        <f>INDEX(Table1[Player],MATCH(LARGE(Table1[Offensive Impact/40],W27),Table1[Offensive Impact/40],0))</f>
        <v>Eric</v>
      </c>
      <c r="Y27" s="3" t="str">
        <f>INDEX(Table1[Player],MATCH(LARGE(Table1[Defensive Impact/40],W27),Table1[Defensive Impact/40],0))</f>
        <v>Bryce</v>
      </c>
      <c r="Z27" s="3" t="str">
        <f>INDEX(Table1[Player],MATCH(LARGE(Table1[Impact/40],W27),Table1[Impact/40],0))</f>
        <v>Eric</v>
      </c>
    </row>
    <row r="28" spans="20:26" outlineLevel="1" x14ac:dyDescent="0.3">
      <c r="W28">
        <v>11</v>
      </c>
      <c r="X28" s="3" t="str">
        <f>INDEX(Table1[Player],MATCH(LARGE(Table1[Offensive Impact/40],W28),Table1[Offensive Impact/40],0))</f>
        <v>Bryce</v>
      </c>
      <c r="Y28" s="3" t="str">
        <f>INDEX(Table1[Player],MATCH(LARGE(Table1[Defensive Impact/40],W28),Table1[Defensive Impact/40],0))</f>
        <v>Eric</v>
      </c>
      <c r="Z28" s="3" t="str">
        <f>INDEX(Table1[Player],MATCH(LARGE(Table1[Impact/40],W28),Table1[Impact/40],0))</f>
        <v>Bryce</v>
      </c>
    </row>
  </sheetData>
  <dataConsolidate/>
  <phoneticPr fontId="20" type="noConversion"/>
  <pageMargins left="0" right="0" top="0" bottom="0" header="0.05" footer="0.05"/>
  <pageSetup scale="69" orientation="landscape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97445-C11E-4E16-952A-914B8F6B8726}">
  <sheetPr>
    <pageSetUpPr fitToPage="1"/>
  </sheetPr>
  <dimension ref="A1:P98"/>
  <sheetViews>
    <sheetView showGridLines="0" zoomScale="80" zoomScaleNormal="80" workbookViewId="0">
      <selection activeCell="L8" sqref="L8"/>
    </sheetView>
  </sheetViews>
  <sheetFormatPr defaultRowHeight="14.4" outlineLevelRow="1" x14ac:dyDescent="0.3"/>
  <cols>
    <col min="1" max="1" width="17.44140625" customWidth="1"/>
    <col min="2" max="3" width="10.33203125" style="3" bestFit="1" customWidth="1"/>
    <col min="4" max="4" width="8" style="3" bestFit="1" customWidth="1"/>
    <col min="5" max="5" width="11" style="3" bestFit="1" customWidth="1"/>
    <col min="6" max="6" width="8.21875" style="3" bestFit="1" customWidth="1"/>
    <col min="7" max="7" width="9.6640625" style="3" bestFit="1" customWidth="1"/>
    <col min="8" max="8" width="8.88671875" style="3"/>
    <col min="9" max="9" width="11.44140625" style="3" bestFit="1" customWidth="1"/>
    <col min="10" max="10" width="8.6640625" style="3" bestFit="1" customWidth="1"/>
    <col min="11" max="11" width="10" style="3" bestFit="1" customWidth="1"/>
    <col min="12" max="13" width="8" style="3" bestFit="1" customWidth="1"/>
    <col min="14" max="14" width="12.88671875" style="3" hidden="1" customWidth="1"/>
    <col min="15" max="15" width="21.109375" style="15" bestFit="1" customWidth="1"/>
    <col min="16" max="16" width="8.88671875" style="3"/>
  </cols>
  <sheetData>
    <row r="1" spans="1:16" ht="18" x14ac:dyDescent="0.35">
      <c r="A1" s="11" t="s">
        <v>254</v>
      </c>
    </row>
    <row r="2" spans="1:16" s="10" customFormat="1" x14ac:dyDescent="0.3">
      <c r="A2" s="12" t="s">
        <v>13</v>
      </c>
      <c r="B2" s="14" t="s">
        <v>34</v>
      </c>
      <c r="C2" s="14" t="s">
        <v>36</v>
      </c>
      <c r="D2" s="14" t="s">
        <v>28</v>
      </c>
      <c r="E2" s="14" t="s">
        <v>37</v>
      </c>
      <c r="F2" s="14" t="s">
        <v>29</v>
      </c>
      <c r="G2" s="14" t="s">
        <v>38</v>
      </c>
      <c r="H2" s="14" t="s">
        <v>30</v>
      </c>
      <c r="I2" s="14" t="s">
        <v>39</v>
      </c>
      <c r="J2" s="14" t="s">
        <v>31</v>
      </c>
      <c r="K2" s="14" t="s">
        <v>40</v>
      </c>
      <c r="L2" s="14" t="s">
        <v>32</v>
      </c>
      <c r="M2" s="14" t="s">
        <v>44</v>
      </c>
      <c r="N2" s="14" t="s">
        <v>35</v>
      </c>
      <c r="O2" s="16" t="s">
        <v>46</v>
      </c>
      <c r="P2" s="3"/>
    </row>
    <row r="3" spans="1:16" x14ac:dyDescent="0.3">
      <c r="A3" s="13" t="s">
        <v>47</v>
      </c>
      <c r="B3" s="15">
        <f>IFERROR(COUNTIFS('Offense Log'!$H$2:$H$2999,A2,'Offense Log'!$O$2:$O$2999,"W")/(COUNTIFS('Offense Log'!$B$2:$B$2999,A2,'Offense Log'!$O$2:$O$2999,"W")+(COUNTIFS('Offense Log'!$C$2:$C$2999,A2,'Offense Log'!$O$2:$O$2999,"W")+(COUNTIFS('Offense Log'!$D$2:$D$2999,A2,'Offense Log'!$O$2:$O$2999,"W")+(COUNTIFS('Offense Log'!$E$2:$E$2999,A2,'Offense Log'!$O$2:$O$2999,"W")+(COUNTIFS('Offense Log'!$F$2:$F$2999,A2,'Offense Log'!$O$2:$O$2999,"W")))))),0)</f>
        <v>0.22948328267477203</v>
      </c>
      <c r="C3" s="5">
        <f>IFERROR(COUNTIFS('Offense Log'!$I$2:$I$2999,"Layup",'Offense Log'!$O$2:$O$2999,"W",'Offense Log'!$H$2:$H$2999,'Player Splits'!$A2)/COUNTIFS('Offense Log'!$I$2:$I$2999,"&lt;&gt;Turnover",'Offense Log'!$I$2:$I$2999,"&lt;&gt;Foul",'Offense Log'!$I$2:$I$2999,"&lt;&gt;",'Offense Log'!$O$2:$O$2999,"W",'Offense Log'!$H$2:$H$2999,'Player Splits'!$A2),0)</f>
        <v>0.33047210300429186</v>
      </c>
      <c r="D3" s="5">
        <f>IFERROR((COUNTIFS('Offense Log'!$I$2:$I$2999,"Layup",'Offense Log'!$N$2:$N$2999,"Yes",'Offense Log'!$O$2:$O$2999,"W",'Offense Log'!$H$2:$H$2999,'Player Splits'!$A2))/(COUNTIFS('Offense Log'!$I$2:$I$2999,"Layup",'Offense Log'!$O$2:$O$2999,"W",'Offense Log'!$H$2:$H$2999,'Player Splits'!$A2)),0)</f>
        <v>0.62337662337662336</v>
      </c>
      <c r="E3" s="5">
        <f>IFERROR(COUNTIFS('Offense Log'!$I$2:$I$2999,"Floater",'Offense Log'!$O$2:$O$2999,"W",'Offense Log'!$H$2:$H$2999,'Player Splits'!$A2)/COUNTIFS('Offense Log'!$I$2:$I$2999,"&lt;&gt;Turnover",'Offense Log'!$I$2:$I$2999,"&lt;&gt;Foul",'Offense Log'!$I$2:$I$2999,"&lt;&gt;",'Offense Log'!$O$2:$O$2999,"W",'Offense Log'!$H$2:$H$2999,'Player Splits'!$A2),0)</f>
        <v>0.26609442060085836</v>
      </c>
      <c r="F3" s="5">
        <f>IFERROR((COUNTIFS('Offense Log'!$I$2:$I$2999,"Floater",'Offense Log'!$N$2:$N$2999,"Yes",'Offense Log'!$O$2:$O$2999,"W",'Offense Log'!$H$2:$H$2999,'Player Splits'!$A2))/(COUNTIFS('Offense Log'!$I$2:$I$2999,"Floater",'Offense Log'!$O$2:$O$2999,"W",'Offense Log'!$H$2:$H$2999,'Player Splits'!$A2)),0)</f>
        <v>0.43548387096774194</v>
      </c>
      <c r="G3" s="5">
        <f>IFERROR(COUNTIFS('Offense Log'!$I$2:$I$2999,"Hook",'Offense Log'!$O$2:$O$2999,"W",'Offense Log'!$H$2:$H$2999,'Player Splits'!$A2)/COUNTIFS('Offense Log'!$I$2:$I$2999,"&lt;&gt;Turnover",'Offense Log'!$I$2:$I$2999,"&lt;&gt;Foul",'Offense Log'!$I$2:$I$2999,"&lt;&gt;",'Offense Log'!$O$2:$O$2999,"W",'Offense Log'!$H$2:$H$2999,'Player Splits'!$A2),0)</f>
        <v>3.0042918454935622E-2</v>
      </c>
      <c r="H3" s="5">
        <f>IFERROR((COUNTIFS('Offense Log'!$I$2:$I$2999,"Hook",'Offense Log'!$N$2:$N$2999,"Yes",'Offense Log'!$O$2:$O$2999,"W",'Offense Log'!$H$2:$H$2999,'Player Splits'!$A2))/(COUNTIFS('Offense Log'!$I$2:$I$2999,"Hook",'Offense Log'!$O$2:$O$2999,"W",'Offense Log'!$H$2:$H$2999,'Player Splits'!$A2)),0)</f>
        <v>0.5714285714285714</v>
      </c>
      <c r="I3" s="5">
        <f>IFERROR(COUNTIFS('Offense Log'!$I$2:$I$2999,"Jumper",'Offense Log'!$O$2:$O$2999,"W",'Offense Log'!$H$2:$H$2999,'Player Splits'!$A2)/COUNTIFS('Offense Log'!$I$2:$I$2999,"&lt;&gt;Turnover",'Offense Log'!$I$2:$I$2999,"&lt;&gt;Foul",'Offense Log'!$I$2:$I$2999,"&lt;&gt;",'Offense Log'!$O$2:$O$2999,"W",'Offense Log'!$H$2:$H$2999,'Player Splits'!$A2),0)</f>
        <v>0.26180257510729615</v>
      </c>
      <c r="J3" s="5">
        <f>IFERROR((COUNTIFS('Offense Log'!$I$2:$I$2999,"Jumper",'Offense Log'!$N$2:$N$2999,"Yes",'Offense Log'!$O$2:$O$2999,"W",'Offense Log'!$H$2:$H$2999,'Player Splits'!$A2))/(COUNTIFS('Offense Log'!$I$2:$I$2999,"Jumper",'Offense Log'!$O$2:$O$2999,"W",'Offense Log'!$H$2:$H$2999,'Player Splits'!$A2)),0)</f>
        <v>0.47540983606557374</v>
      </c>
      <c r="K3" s="5">
        <f>IFERROR(COUNTIFS('Offense Log'!$I$2:$I$2999,"Three",'Offense Log'!$O$2:$O$2999,"W",'Offense Log'!$H$2:$H$2999,'Player Splits'!$A2)/COUNTIFS('Offense Log'!$I$2:$I$2999,"&lt;&gt;Turnover",'Offense Log'!$I$2:$I$2999,"&lt;&gt;Foul",'Offense Log'!$I$2:$I$2999,"&lt;&gt;",'Offense Log'!$O$2:$O$2999,"W",'Offense Log'!$H$2:$H$2999,'Player Splits'!$A2),0)</f>
        <v>0.11158798283261803</v>
      </c>
      <c r="L3" s="5">
        <f>IFERROR((COUNTIFS('Offense Log'!$I$2:$I$2999,"Three",'Offense Log'!$N$2:$N$2999,"Yes",'Offense Log'!$O$2:$O$2999,"W",'Offense Log'!$H$2:$H$2999,'Player Splits'!$A2))/(COUNTIFS('Offense Log'!$I$2:$I$2999,"Three",'Offense Log'!$O$2:$O$2999,"W",'Offense Log'!$H$2:$H$2999,'Player Splits'!$A2)),0)</f>
        <v>0.53846153846153844</v>
      </c>
      <c r="M3" s="5">
        <f>IFERROR(COUNTIFS('Offense Log'!$I$2:$I$2999,"&lt;&gt;Turnover",'Offense Log'!$I$2:$I$2999,"&lt;&gt;Foul",'Offense Log'!$N$2:$N$2999,"Yes",'Offense Log'!$O$2:$O$2999,"W",'Offense Log'!$H$2:$H$2999,'Player Splits'!$A2)/COUNTIFS('Offense Log'!$I$2:$I$2999,"&lt;&gt;Turnover",'Offense Log'!$I$2:$I$2999,"&lt;&gt;Foul",'Offense Log'!$I$2:$I$2999,"&lt;&gt;",'Offense Log'!$O$2:$O$2999,"W",'Offense Log'!$H$2:$H$2999,'Player Splits'!$A2),0)</f>
        <v>0.52360515021459231</v>
      </c>
      <c r="N3" s="5">
        <f>IFERROR(COUNTIFS('Offense Log'!$H$2:$H$2999,A2,'Offense Log'!$I$2:$I$2999,"Turnover",'Offense Log'!$O$2:$O$2999,"W")/(COUNTIFS('Offense Log'!$B$2:$B$2999,A2,'Offense Log'!$O$2:$O$2999,"W")+(COUNTIFS('Offense Log'!$C$2:$C$2999,A2,'Offense Log'!$O$2:$O$2999,"W")+(COUNTIFS('Offense Log'!$D$2:$D$2999,A2,'Offense Log'!$O$2:$O$2999,"W")+(COUNTIFS('Offense Log'!$E$2:$E$2999,A2,'Offense Log'!$O$2:$O$2999,"W")+(COUNTIFS('Offense Log'!$F$2:$F$2999,A2,'Offense Log'!$O$2:$O$2999,"W")))))),0)</f>
        <v>2.9635258358662615E-2</v>
      </c>
      <c r="O3" s="15">
        <f>IFERROR(N3*0.2/B3,0)</f>
        <v>2.5827814569536426E-2</v>
      </c>
    </row>
    <row r="4" spans="1:16" x14ac:dyDescent="0.3">
      <c r="A4" s="13" t="s">
        <v>48</v>
      </c>
      <c r="B4" s="15">
        <f>IFERROR(COUNTIFS('Offense Log'!$H$2:$H$2999,A2,'Offense Log'!$O$2:$O$2999,"L")/(COUNTIFS('Offense Log'!$B$2:$B$2999,A2,'Offense Log'!$O$2:$O$2999,"L")+(COUNTIFS('Offense Log'!$C$2:$C$2999,A2,'Offense Log'!$O$2:$O$2999,"L")+(COUNTIFS('Offense Log'!$D$2:$D$2999,A2,'Offense Log'!$O$2:$O$2999,"L")+(COUNTIFS('Offense Log'!$E$2:$E$2999,A2,'Offense Log'!$O$2:$O$2999,"L")+(COUNTIFS('Offense Log'!$F$2:$F$2999,A2,'Offense Log'!$O$2:$O$2999,"L")))))),0)</f>
        <v>0.2662473794549266</v>
      </c>
      <c r="C4" s="5">
        <f>IFERROR(COUNTIFS('Offense Log'!$I$2:$I$2999,"Layup",'Offense Log'!$O$2:$O$2999,"L",'Offense Log'!$H$2:$H$2999,'Player Splits'!$A2)/COUNTIFS('Offense Log'!$I$2:$I$2999,"&lt;&gt;Turnover",'Offense Log'!$I$2:$I$2999,"&lt;&gt;Foul",'Offense Log'!$I$2:$I$2999,"&lt;&gt;",'Offense Log'!$O$2:$O$2999,"L",'Offense Log'!$H$2:$H$2999,'Player Splits'!$A2),0)</f>
        <v>0.34782608695652173</v>
      </c>
      <c r="D4" s="5">
        <f>IFERROR((COUNTIFS('Offense Log'!$I$2:$I$2999,"Layup",'Offense Log'!$N$2:$N$2999,"Yes",'Offense Log'!$O$2:$O$2999,"L",'Offense Log'!$H$2:$H$2999,'Player Splits'!$A2))/(COUNTIFS('Offense Log'!$I$2:$I$2999,"Layup",'Offense Log'!$O$2:$O$2999,"L",'Offense Log'!$H$2:$H$2999,'Player Splits'!$A2)),0)</f>
        <v>0.53125</v>
      </c>
      <c r="E4" s="5">
        <f>IFERROR(COUNTIFS('Offense Log'!$I$2:$I$2999,"Floater",'Offense Log'!$O$2:$O$2999,"L",'Offense Log'!$H$2:$H$2999,'Player Splits'!$A2)/COUNTIFS('Offense Log'!$I$2:$I$2999,"&lt;&gt;Turnover",'Offense Log'!$I$2:$I$2999,"&lt;&gt;Foul",'Offense Log'!$I$2:$I$2999,"&lt;&gt;",'Offense Log'!$O$2:$O$2999,"L",'Offense Log'!$H$2:$H$2999,'Player Splits'!$A2),0)</f>
        <v>0.18478260869565216</v>
      </c>
      <c r="F4" s="5">
        <f>IFERROR((COUNTIFS('Offense Log'!$I$2:$I$2999,"Floater",'Offense Log'!$N$2:$N$2999,"Yes",'Offense Log'!$O$2:$O$2999,"L",'Offense Log'!$H$2:$H$2999,'Player Splits'!$A2))/(COUNTIFS('Offense Log'!$I$2:$I$2999,"Floater",'Offense Log'!$O$2:$O$2999,"L",'Offense Log'!$H$2:$H$2999,'Player Splits'!$A2)),0)</f>
        <v>0.35294117647058826</v>
      </c>
      <c r="G4" s="5">
        <f>IFERROR(COUNTIFS('Offense Log'!$I$2:$I$2999,"Hook",'Offense Log'!$O$2:$O$2999,"L",'Offense Log'!$H$2:$H$2999,'Player Splits'!$A2)/COUNTIFS('Offense Log'!$I$2:$I$2999,"&lt;&gt;Turnover",'Offense Log'!$I$2:$I$2999,"&lt;&gt;Foul",'Offense Log'!$I$2:$I$2999,"&lt;&gt;",'Offense Log'!$O$2:$O$2999,"L",'Offense Log'!$H$2:$H$2999,'Player Splits'!$A2),0)</f>
        <v>2.1739130434782608E-2</v>
      </c>
      <c r="H4" s="5">
        <f>IFERROR((COUNTIFS('Offense Log'!$I$2:$I$2999,"Hook",'Offense Log'!$N$2:$N$2999,"Yes",'Offense Log'!$O$2:$O$2999,"L",'Offense Log'!$H$2:$H$2999,'Player Splits'!$A2))/(COUNTIFS('Offense Log'!$I$2:$I$2999,"Hook",'Offense Log'!$O$2:$O$2999,"L",'Offense Log'!$H$2:$H$2999,'Player Splits'!$A2)),0)</f>
        <v>0</v>
      </c>
      <c r="I4" s="5">
        <f>IFERROR(COUNTIFS('Offense Log'!$I$2:$I$2999,"Jumper",'Offense Log'!$O$2:$O$2999,"L",'Offense Log'!$H$2:$H$2999,'Player Splits'!$A2)/COUNTIFS('Offense Log'!$I$2:$I$2999,"&lt;&gt;Turnover",'Offense Log'!$I$2:$I$2999,"&lt;&gt;Foul",'Offense Log'!$I$2:$I$2999,"&lt;&gt;",'Offense Log'!$O$2:$O$2999,"L",'Offense Log'!$H$2:$H$2999,'Player Splits'!$A2),0)</f>
        <v>0.28260869565217389</v>
      </c>
      <c r="J4" s="5">
        <f>IFERROR((COUNTIFS('Offense Log'!$I$2:$I$2999,"Jumper",'Offense Log'!$N$2:$N$2999,"Yes",'Offense Log'!$O$2:$O$2999,"L",'Offense Log'!$H$2:$H$2999,'Player Splits'!$A2))/(COUNTIFS('Offense Log'!$I$2:$I$2999,"Jumper",'Offense Log'!$O$2:$O$2999,"L",'Offense Log'!$H$2:$H$2999,'Player Splits'!$A2)),0)</f>
        <v>0.46153846153846156</v>
      </c>
      <c r="K4" s="5">
        <f>IFERROR(COUNTIFS('Offense Log'!$I$2:$I$2999,"Three",'Offense Log'!$O$2:$O$2999,"L",'Offense Log'!$H$2:$H$2999,'Player Splits'!$A2)/COUNTIFS('Offense Log'!$I$2:$I$2999,"&lt;&gt;Turnover",'Offense Log'!$I$2:$I$2999,"&lt;&gt;Foul",'Offense Log'!$I$2:$I$2999,"&lt;&gt;",'Offense Log'!$O$2:$O$2999,"L",'Offense Log'!$H$2:$H$2999,'Player Splits'!$A2),0)</f>
        <v>0.16304347826086957</v>
      </c>
      <c r="L4" s="5">
        <f>IFERROR((COUNTIFS('Offense Log'!$I$2:$I$2999,"Three",'Offense Log'!$N$2:$N$2999,"Yes",'Offense Log'!$O$2:$O$2999,"L",'Offense Log'!$H$2:$H$2999,'Player Splits'!$A2))/(COUNTIFS('Offense Log'!$I$2:$I$2999,"Three",'Offense Log'!$O$2:$O$2999,"L",'Offense Log'!$H$2:$H$2999,'Player Splits'!$A2)),0)</f>
        <v>6.6666666666666666E-2</v>
      </c>
      <c r="M4" s="5">
        <f>IFERROR(COUNTIFS('Offense Log'!$I$2:$I$2999,"&lt;&gt;Turnover",'Offense Log'!$I$2:$I$2999,"&lt;&gt;Foul",'Offense Log'!$N$2:$N$2999,"Yes",'Offense Log'!$O$2:$O$2999,"L",'Offense Log'!$H$2:$H$2999,'Player Splits'!$A2)/COUNTIFS('Offense Log'!$I$2:$I$2999,"&lt;&gt;Turnover",'Offense Log'!$I$2:$I$2999,"&lt;&gt;Foul",'Offense Log'!$I$2:$I$2999,"&lt;&gt;",'Offense Log'!$O$2:$O$2999,"L",'Offense Log'!$H$2:$H$2999,'Player Splits'!$A2),0)</f>
        <v>0.39130434782608697</v>
      </c>
      <c r="N4" s="5">
        <f>IFERROR(COUNTIFS('Offense Log'!$H$2:$H$2999,A2,'Offense Log'!$I$2:$I$2999,"Turnover",'Offense Log'!$O$2:$O$2999,"L")/(COUNTIFS('Offense Log'!$B$2:$B$2999,A2,'Offense Log'!$O$2:$O$2999,"L")+(COUNTIFS('Offense Log'!$C$2:$C$2999,A2,'Offense Log'!$O$2:$O$2999,"L")+(COUNTIFS('Offense Log'!$D$2:$D$2999,A2,'Offense Log'!$O$2:$O$2999,"L")+(COUNTIFS('Offense Log'!$E$2:$E$2999,A2,'Offense Log'!$O$2:$O$2999,"L")+(COUNTIFS('Offense Log'!$F$2:$F$2999,A2,'Offense Log'!$O$2:$O$2999,"L")))))),0)</f>
        <v>5.450733752620545E-2</v>
      </c>
      <c r="O4" s="15">
        <f>IFERROR(N4*0.2/B4,0)</f>
        <v>4.0944881889763786E-2</v>
      </c>
    </row>
    <row r="5" spans="1:16" x14ac:dyDescent="0.3">
      <c r="A5" s="13" t="s">
        <v>80</v>
      </c>
      <c r="B5" s="15">
        <f>IFERROR(COUNTIFS('Offense Log'!$H$2:$H$2999,A2,'Offense Log'!$L$2:$L$2999,"Man",'Offense Log'!$J$2:$J$2999,"HC")/(COUNTIFS('Offense Log'!$B$2:$B$2999,A2,'Offense Log'!$L$2:$L$2999,"Man",'Offense Log'!$J$2:$J$2999,"HC")+(COUNTIFS('Offense Log'!$C$2:$C$2999,A2,'Offense Log'!$L$2:$L$2999,"Man",'Offense Log'!$J$2:$J$2999,"HC")+(COUNTIFS('Offense Log'!$D$2:$D$2999,A2,'Offense Log'!$L$2:$L$2999,"Man",'Offense Log'!$J$2:$J$2999,"HC")+(COUNTIFS('Offense Log'!$E$2:$E$2999,A2,'Offense Log'!$L$2:$L$2999,"Man",'Offense Log'!$J$2:$J$2999,"HC")+(COUNTIFS('Offense Log'!$F$2:$F$2999,A2,'Offense Log'!$L$2:$L$2999,"Man",'Offense Log'!$J$2:$J$2999,"HC")))))),0)</f>
        <v>0.24039735099337747</v>
      </c>
      <c r="C5" s="5">
        <f>IFERROR(COUNTIFS('Offense Log'!$I$2:$I$2999,"Layup",'Offense Log'!$L$2:$L$2999,"Man",'Offense Log'!$H$2:$H$2999,'Player Splits'!$A2,'Offense Log'!$J$2:$J$2999,"HC")/COUNTIFS('Offense Log'!$I$2:$I$2999,"&lt;&gt;Turnover",'Offense Log'!$I$2:$I$2999,"&lt;&gt;Foul",'Offense Log'!$I$2:$I$2999,"&lt;&gt;",'Offense Log'!$L$2:$L$2999,"Man",'Offense Log'!$H$2:$H$2999,'Player Splits'!$A2,'Offense Log'!$J$2:$J$2999,"HC"),0)</f>
        <v>0.2982456140350877</v>
      </c>
      <c r="D5" s="5">
        <f>IFERROR((COUNTIFS('Offense Log'!$I$2:$I$2999,"Layup",'Offense Log'!$N$2:$N$2999,"Yes",'Offense Log'!$L$2:$L$2999,"Man",'Offense Log'!$H$2:$H$2999,'Player Splits'!$A2,'Offense Log'!$J$2:$J$2999,"HC"))/(COUNTIFS('Offense Log'!$I$2:$I$2999,"Layup",'Offense Log'!$L$2:$L$2999,"Man",'Offense Log'!$H$2:$H$2999,'Player Splits'!$A2,'Offense Log'!$J$2:$J$2999,"HC")),0)</f>
        <v>0.62352941176470589</v>
      </c>
      <c r="E5" s="5">
        <f>IFERROR(COUNTIFS('Offense Log'!$I$2:$I$2999,"Floater",'Offense Log'!$L$2:$L$2999,"Man",'Offense Log'!$H$2:$H$2999,'Player Splits'!$A2,'Offense Log'!$J$2:$J$2999,"HC")/COUNTIFS('Offense Log'!$I$2:$I$2999,"&lt;&gt;Turnover",'Offense Log'!$I$2:$I$2999,"&lt;&gt;Foul",'Offense Log'!$I$2:$I$2999,"&lt;&gt;",'Offense Log'!$L$2:$L$2999,"Man",'Offense Log'!$H$2:$H$2999,'Player Splits'!$A2,'Offense Log'!$J$2:$J$2999,"HC"),0)</f>
        <v>0.256140350877193</v>
      </c>
      <c r="F5" s="5">
        <f>IFERROR((COUNTIFS('Offense Log'!$I$2:$I$2999,"Floater",'Offense Log'!$N$2:$N$2999,"Yes",'Offense Log'!$L$2:$L$2999,"Man",'Offense Log'!$H$2:$H$2999,'Player Splits'!$A2,'Offense Log'!$J$2:$J$2999,"HC"))/(COUNTIFS('Offense Log'!$I$2:$I$2999,"Floater",'Offense Log'!$L$2:$L$2999,"Man",'Offense Log'!$H$2:$H$2999,'Player Splits'!$A2,'Offense Log'!$J$2:$J$2999,"HC")),0)</f>
        <v>0.39726027397260272</v>
      </c>
      <c r="G5" s="5">
        <f>IFERROR(COUNTIFS('Offense Log'!$I$2:$I$2999,"Hook",'Offense Log'!$L$2:$L$2999,"Man",'Offense Log'!$H$2:$H$2999,'Player Splits'!$A2,'Offense Log'!$J$2:$J$2999,"HC")/COUNTIFS('Offense Log'!$I$2:$I$2999,"&lt;&gt;Turnover",'Offense Log'!$I$2:$I$2999,"&lt;&gt;Foul",'Offense Log'!$I$2:$I$2999,"&lt;&gt;",'Offense Log'!$L$2:$L$2999,"Man",'Offense Log'!$H$2:$H$2999,'Player Splits'!$A2,'Offense Log'!$J$2:$J$2999,"HC"),0)</f>
        <v>3.1578947368421054E-2</v>
      </c>
      <c r="H5" s="5">
        <f>IFERROR((COUNTIFS('Offense Log'!$I$2:$I$2999,"Hook",'Offense Log'!$N$2:$N$2999,"Yes",'Offense Log'!$L$2:$L$2999,"Man",'Offense Log'!$H$2:$H$2999,'Player Splits'!$A2,'Offense Log'!$J$2:$J$2999,"HC"))/(COUNTIFS('Offense Log'!$I$2:$I$2999,"Hook",'Offense Log'!$L$2:$L$2999,"Man",'Offense Log'!$H$2:$H$2999,'Player Splits'!$A2,'Offense Log'!$J$2:$J$2999,"HC")),0)</f>
        <v>0.44444444444444442</v>
      </c>
      <c r="I5" s="5">
        <f>IFERROR(COUNTIFS('Offense Log'!$I$2:$I$2999,"Jumper",'Offense Log'!$L$2:$L$2999,"Man",'Offense Log'!$H$2:$H$2999,'Player Splits'!$A2,'Offense Log'!$J$2:$J$2999,"HC")/COUNTIFS('Offense Log'!$I$2:$I$2999,"&lt;&gt;Turnover",'Offense Log'!$I$2:$I$2999,"&lt;&gt;Foul",'Offense Log'!$I$2:$I$2999,"&lt;&gt;",'Offense Log'!$L$2:$L$2999,"Man",'Offense Log'!$H$2:$H$2999,'Player Splits'!$A2,'Offense Log'!$J$2:$J$2999,"HC"),0)</f>
        <v>0.28771929824561404</v>
      </c>
      <c r="J5" s="5">
        <f>IFERROR((COUNTIFS('Offense Log'!$I$2:$I$2999,"Jumper",'Offense Log'!$N$2:$N$2999,"Yes",'Offense Log'!$L$2:$L$2999,"Man",'Offense Log'!$H$2:$H$2999,'Player Splits'!$A2,'Offense Log'!$J$2:$J$2999,"HC"))/(COUNTIFS('Offense Log'!$I$2:$I$2999,"Jumper",'Offense Log'!$L$2:$L$2999,"Man",'Offense Log'!$H$2:$H$2999,'Player Splits'!$A2,'Offense Log'!$J$2:$J$2999,"HC")),0)</f>
        <v>0.5</v>
      </c>
      <c r="K5" s="5">
        <f>IFERROR(COUNTIFS('Offense Log'!$I$2:$I$2999,"Three",'Offense Log'!$L$2:$L$2999,"Man",'Offense Log'!$H$2:$H$2999,'Player Splits'!$A2,'Offense Log'!$J$2:$J$2999,"HC")/COUNTIFS('Offense Log'!$I$2:$I$2999,"&lt;&gt;Turnover",'Offense Log'!$I$2:$I$2999,"&lt;&gt;Foul",'Offense Log'!$I$2:$I$2999,"&lt;&gt;",'Offense Log'!$L$2:$L$2999,"Man",'Offense Log'!$H$2:$H$2999,'Player Splits'!$A2,'Offense Log'!$J$2:$J$2999,"HC"),0)</f>
        <v>0.12631578947368421</v>
      </c>
      <c r="L5" s="5">
        <f>IFERROR((COUNTIFS('Offense Log'!$I$2:$I$2999,"Three",'Offense Log'!$N$2:$N$2999,"Yes",'Offense Log'!$L$2:$L$2999,"Man",'Offense Log'!$H$2:$H$2999,'Player Splits'!$A2,'Offense Log'!$J$2:$J$2999,"HC"))/(COUNTIFS('Offense Log'!$I$2:$I$2999,"Three",'Offense Log'!$L$2:$L$2999,"Man",'Offense Log'!$H$2:$H$2999,'Player Splits'!$A2,'Offense Log'!$J$2:$J$2999,"HC")),0)</f>
        <v>0.41666666666666669</v>
      </c>
      <c r="M5" s="5">
        <f>IFERROR(COUNTIFS('Offense Log'!$I$2:$I$2999,"&lt;&gt;Turnover",'Offense Log'!$I$2:$I$2999,"&lt;&gt;Foul",'Offense Log'!$N$2:$N$2999,"Yes",'Offense Log'!$L$2:$L$2999,"Man",'Offense Log'!$H$2:$H$2999,'Player Splits'!$A2,'Offense Log'!$J$2:$J$2999,"HC")/COUNTIFS('Offense Log'!$I$2:$I$2999,"&lt;&gt;Turnover",'Offense Log'!$I$2:$I$2999,"&lt;&gt;Foul",'Offense Log'!$I$2:$I$2999,"&lt;&gt;",'Offense Log'!$L$2:$L$2999,"Man",'Offense Log'!$H$2:$H$2999,'Player Splits'!$A2,'Offense Log'!$J$2:$J$2999,"HC"),0)</f>
        <v>0.49824561403508771</v>
      </c>
      <c r="N5" s="5">
        <f>IFERROR(COUNTIFS('Offense Log'!$H$2:$H$2999,A2,'Offense Log'!$I$2:$I$2999,"Turnover",'Offense Log'!$L$2:$L$2999,"Man")/(COUNTIFS('Offense Log'!$B$2:$B$2999,A2,'Offense Log'!$L$2:$L$2999,"Man")+(COUNTIFS('Offense Log'!$C$2:$C$2999,A2,'Offense Log'!$L$2:$L$2999,"Man")+(COUNTIFS('Offense Log'!$D$2:$D$2999,A2,'Offense Log'!$L$2:$L$2999,"Man")+(COUNTIFS('Offense Log'!$E$2:$E$2999,A2,'Offense Log'!$L$2:$L$2999,"Man")+(COUNTIFS('Offense Log'!$F$2:$F$2999,A2,'Offense Log'!$L$2:$L$2999,"Man")))))),0)</f>
        <v>3.4997131382673553E-2</v>
      </c>
      <c r="O5" s="15">
        <f t="shared" ref="O5:O8" si="0">IFERROR(N5*0.2/B5,0)</f>
        <v>2.9116070737100316E-2</v>
      </c>
    </row>
    <row r="6" spans="1:16" x14ac:dyDescent="0.3">
      <c r="A6" s="13" t="s">
        <v>81</v>
      </c>
      <c r="B6" s="15">
        <f>IFERROR(COUNTIFS('Offense Log'!$H$2:$H$2999,A2,'Offense Log'!$L$2:$L$2999,"Zone")/(COUNTIFS('Offense Log'!$B$2:$B$2999,A2,'Offense Log'!$L$2:$L$2999,"Zone")+(COUNTIFS('Offense Log'!$C$2:$C$2999,A2,'Offense Log'!$L$2:$L$2999,"Zone")+(COUNTIFS('Offense Log'!$D$2:$D$2999,A2,'Offense Log'!$L$2:$L$2999,"Zone")+(COUNTIFS('Offense Log'!$E$2:$E$2999,A2,'Offense Log'!$L$2:$L$2999,"Zone")+(COUNTIFS('Offense Log'!$F$2:$F$2999,A2,'Offense Log'!$L$2:$L$2999,"Zone")))))),0)</f>
        <v>0.22</v>
      </c>
      <c r="C6" s="5">
        <f>IFERROR(COUNTIFS('Offense Log'!$I$2:$I$2999,"Layup",'Offense Log'!$L$2:$L$2999,"Zone",'Offense Log'!$H$2:$H$2999,'Player Splits'!$A2)/COUNTIFS('Offense Log'!$I$2:$I$2999,"&lt;&gt;Turnover",'Offense Log'!$I$2:$I$2999,"&lt;&gt;Foul",'Offense Log'!$I$2:$I$2999,"&lt;&gt;",'Offense Log'!$L$2:$L$2999,"Zone",'Offense Log'!$H$2:$H$2999,'Player Splits'!$A2),0)</f>
        <v>0</v>
      </c>
      <c r="D6" s="5">
        <f>IFERROR((COUNTIFS('Offense Log'!$I$2:$I$2999,"Layup",'Offense Log'!$N$2:$N$2999,"Yes",'Offense Log'!$L$2:$L$2999,"Zone",'Offense Log'!$H$2:$H$2999,'Player Splits'!$A2))/(COUNTIFS('Offense Log'!$I$2:$I$2999,"Layup",'Offense Log'!$L$2:$L$2999,"Zone",'Offense Log'!$H$2:$H$2999,'Player Splits'!$A2)),0)</f>
        <v>0</v>
      </c>
      <c r="E6" s="5">
        <f>IFERROR(COUNTIFS('Offense Log'!$I$2:$I$2999,"Floater",'Offense Log'!$L$2:$L$2999,"Zone",'Offense Log'!$H$2:$H$2999,'Player Splits'!$A2)/COUNTIFS('Offense Log'!$I$2:$I$2999,"&lt;&gt;Turnover",'Offense Log'!$I$2:$I$2999,"&lt;&gt;Foul",'Offense Log'!$I$2:$I$2999,"&lt;&gt;",'Offense Log'!$L$2:$L$2999,"Zone",'Offense Log'!$H$2:$H$2999,'Player Splits'!$A2),0)</f>
        <v>0.5714285714285714</v>
      </c>
      <c r="F6" s="5">
        <f>IFERROR((COUNTIFS('Offense Log'!$I$2:$I$2999,"Floater",'Offense Log'!$N$2:$N$2999,"Yes",'Offense Log'!$L$2:$L$2999,"Zone",'Offense Log'!$H$2:$H$2999,'Player Splits'!$A2))/(COUNTIFS('Offense Log'!$I$2:$I$2999,"Floater",'Offense Log'!$L$2:$L$2999,"Zone",'Offense Log'!$H$2:$H$2999,'Player Splits'!$A2)),0)</f>
        <v>0.5</v>
      </c>
      <c r="G6" s="5">
        <f>IFERROR(COUNTIFS('Offense Log'!$I$2:$I$2999,"Hook",'Offense Log'!$L$2:$L$2999,"Zone",'Offense Log'!$H$2:$H$2999,'Player Splits'!$A2)/COUNTIFS('Offense Log'!$I$2:$I$2999,"&lt;&gt;Turnover",'Offense Log'!$I$2:$I$2999,"&lt;&gt;Foul",'Offense Log'!$I$2:$I$2999,"&lt;&gt;",'Offense Log'!$L$2:$L$2999,"Zone",'Offense Log'!$H$2:$H$2999,'Player Splits'!$A2),0)</f>
        <v>0</v>
      </c>
      <c r="H6" s="5">
        <f>IFERROR((COUNTIFS('Offense Log'!$I$2:$I$2999,"Hook",'Offense Log'!$N$2:$N$2999,"Yes",'Offense Log'!$L$2:$L$2999,"Zone",'Offense Log'!$H$2:$H$2999,'Player Splits'!$A2))/(COUNTIFS('Offense Log'!$I$2:$I$2999,"Hook",'Offense Log'!$L$2:$L$2999,"Zone",'Offense Log'!$H$2:$H$2999,'Player Splits'!$A2)),0)</f>
        <v>0</v>
      </c>
      <c r="I6" s="5">
        <f>IFERROR(COUNTIFS('Offense Log'!$I$2:$I$2999,"Jumper",'Offense Log'!$L$2:$L$2999,"Zone",'Offense Log'!$H$2:$H$2999,'Player Splits'!$A2)/COUNTIFS('Offense Log'!$I$2:$I$2999,"&lt;&gt;Turnover",'Offense Log'!$I$2:$I$2999,"&lt;&gt;Foul",'Offense Log'!$I$2:$I$2999,"&lt;&gt;",'Offense Log'!$L$2:$L$2999,"Zone",'Offense Log'!$H$2:$H$2999,'Player Splits'!$A2),0)</f>
        <v>0.42857142857142855</v>
      </c>
      <c r="J6" s="5">
        <f>IFERROR((COUNTIFS('Offense Log'!$I$2:$I$2999,"Jumper",'Offense Log'!$N$2:$N$2999,"Yes",'Offense Log'!$L$2:$L$2999,"Zone",'Offense Log'!$H$2:$H$2999,'Player Splits'!$A2))/(COUNTIFS('Offense Log'!$I$2:$I$2999,"Jumper",'Offense Log'!$L$2:$L$2999,"Zone",'Offense Log'!$H$2:$H$2999,'Player Splits'!$A2)),0)</f>
        <v>0</v>
      </c>
      <c r="K6" s="5">
        <f>IFERROR(COUNTIFS('Offense Log'!$I$2:$I$2999,"Three",'Offense Log'!$L$2:$L$2999,"Zone",'Offense Log'!$H$2:$H$2999,'Player Splits'!$A2)/COUNTIFS('Offense Log'!$I$2:$I$2999,"&lt;&gt;Turnover",'Offense Log'!$I$2:$I$2999,"&lt;&gt;Foul",'Offense Log'!$I$2:$I$2999,"&lt;&gt;",'Offense Log'!$L$2:$L$2999,"Zone",'Offense Log'!$H$2:$H$2999,'Player Splits'!$A2),0)</f>
        <v>0</v>
      </c>
      <c r="L6" s="5">
        <f>IFERROR((COUNTIFS('Offense Log'!$I$2:$I$2999,"Three",'Offense Log'!$N$2:$N$2999,"Yes",'Offense Log'!$L$2:$L$2999,"Zone",'Offense Log'!$H$2:$H$2999,'Player Splits'!$A2))/(COUNTIFS('Offense Log'!$I$2:$I$2999,"Three",'Offense Log'!$L$2:$L$2999,"Zone",'Offense Log'!$H$2:$H$2999,'Player Splits'!$A2)),0)</f>
        <v>0</v>
      </c>
      <c r="M6" s="5">
        <f>IFERROR(COUNTIFS('Offense Log'!$I$2:$I$2999,"&lt;&gt;Turnover",'Offense Log'!$I$2:$I$2999,"&lt;&gt;Foul",'Offense Log'!$N$2:$N$2999,"Yes",'Offense Log'!$L$2:$L$2999,"Zone",'Offense Log'!$H$2:$H$2999,'Player Splits'!$A2)/COUNTIFS('Offense Log'!$I$2:$I$2999,"&lt;&gt;Turnover",'Offense Log'!$I$2:$I$2999,"&lt;&gt;Foul",'Offense Log'!$I$2:$I$2999,"&lt;&gt;",'Offense Log'!$L$2:$L$2999,"Zone",'Offense Log'!$H$2:$H$2999,'Player Splits'!$A2),0)</f>
        <v>0.2857142857142857</v>
      </c>
      <c r="N6" s="5">
        <f>IFERROR(COUNTIFS('Offense Log'!$H$2:$H$2999,A2,'Offense Log'!$I$2:$I$2999,"Turnover",'Offense Log'!$L$2:$L$2999,"Zone")/(COUNTIFS('Offense Log'!$B$2:$B$2999,A2,'Offense Log'!$L$2:$L$2999,"Zone")+(COUNTIFS('Offense Log'!$C$2:$C$2999,A2,'Offense Log'!$L$2:$L$2999,"Zone")+(COUNTIFS('Offense Log'!$D$2:$D$2999,A2,'Offense Log'!$L$2:$L$2999,"Zone")+(COUNTIFS('Offense Log'!$E$2:$E$2999,A2,'Offense Log'!$L$2:$L$2999,"Zone")+(COUNTIFS('Offense Log'!$F$2:$F$2999,A2,'Offense Log'!$L$2:$L$2999,"Zone")))))),0)</f>
        <v>0.08</v>
      </c>
      <c r="O6" s="15">
        <f t="shared" si="0"/>
        <v>7.2727272727272724E-2</v>
      </c>
    </row>
    <row r="7" spans="1:16" x14ac:dyDescent="0.3">
      <c r="A7" s="13" t="s">
        <v>82</v>
      </c>
      <c r="B7" s="15">
        <f>IFERROR(COUNTIFS('Offense Log'!$H$2:$H$2999,A2,'Offense Log'!$J$2:$J$2999,"HC")/(COUNTIFS('Offense Log'!$B$2:$B$2999,A2,'Offense Log'!$J$2:$J$2999,"HC")+(COUNTIFS('Offense Log'!$C$2:$C$2999,A2,'Offense Log'!$J$2:$J$2999,"HC")+(COUNTIFS('Offense Log'!$D$2:$D$2999,A2,'Offense Log'!$J$2:$J$2999,"HC")+(COUNTIFS('Offense Log'!$E$2:$E$2999,A2,'Offense Log'!$J$2:$J$2999,"HC")+(COUNTIFS('Offense Log'!$F$2:$F$2999,A2,'Offense Log'!$J$2:$J$2999,"HC")))))),0)</f>
        <v>0.23974358974358975</v>
      </c>
      <c r="C7" s="5">
        <f>IFERROR(COUNTIFS('Offense Log'!$I$2:$I$2999,"Layup",'Offense Log'!$J$2:$J$2999,"HC",'Offense Log'!$H$2:$H$2999,'Player Splits'!$A2)/COUNTIFS('Offense Log'!$I$2:$I$2999,"&lt;&gt;Turnover",'Offense Log'!$I$2:$I$2999,"&lt;&gt;Foul",'Offense Log'!$I$2:$I$2999,"&lt;&gt;",'Offense Log'!$J$2:$J$2999,"HC",'Offense Log'!$H$2:$H$2999,'Player Splits'!$A2),0)</f>
        <v>0.2910958904109589</v>
      </c>
      <c r="D7" s="5">
        <f>IFERROR((COUNTIFS('Offense Log'!$I$2:$I$2999,"Layup",'Offense Log'!$N$2:$N$2999,"Yes",'Offense Log'!$J$2:$J$2999,"HC",'Offense Log'!$H$2:$H$2999,'Player Splits'!$A2))/(COUNTIFS('Offense Log'!$I$2:$I$2999,"Layup",'Offense Log'!$J$2:$J$2999,"HC",'Offense Log'!$H$2:$H$2999,'Player Splits'!$A2)),0)</f>
        <v>0.62352941176470589</v>
      </c>
      <c r="E7" s="5">
        <f>IFERROR(COUNTIFS('Offense Log'!$I$2:$I$2999,"Floater",'Offense Log'!$J$2:$J$2999,"HC",'Offense Log'!$H$2:$H$2999,'Player Splits'!$A2)/COUNTIFS('Offense Log'!$I$2:$I$2999,"&lt;&gt;Turnover",'Offense Log'!$I$2:$I$2999,"&lt;&gt;Foul",'Offense Log'!$I$2:$I$2999,"&lt;&gt;",'Offense Log'!$J$2:$J$2999,"HC",'Offense Log'!$H$2:$H$2999,'Player Splits'!$A2),0)</f>
        <v>0.2636986301369863</v>
      </c>
      <c r="F7" s="5">
        <f>IFERROR((COUNTIFS('Offense Log'!$I$2:$I$2999,"Floater",'Offense Log'!$N$2:$N$2999,"Yes",'Offense Log'!$J$2:$J$2999,"HC",'Offense Log'!$H$2:$H$2999,'Player Splits'!$A2))/(COUNTIFS('Offense Log'!$I$2:$I$2999,"Floater",'Offense Log'!$J$2:$J$2999,"HC",'Offense Log'!$H$2:$H$2999,'Player Splits'!$A2)),0)</f>
        <v>0.40259740259740262</v>
      </c>
      <c r="G7" s="5">
        <f>IFERROR(COUNTIFS('Offense Log'!$I$2:$I$2999,"Hook",'Offense Log'!$J$2:$J$2999,"HC",'Offense Log'!$H$2:$H$2999,'Player Splits'!$A2)/COUNTIFS('Offense Log'!$I$2:$I$2999,"&lt;&gt;Turnover",'Offense Log'!$I$2:$I$2999,"&lt;&gt;Foul",'Offense Log'!$I$2:$I$2999,"&lt;&gt;",'Offense Log'!$J$2:$J$2999,"HC",'Offense Log'!$H$2:$H$2999,'Player Splits'!$A2),0)</f>
        <v>3.0821917808219176E-2</v>
      </c>
      <c r="H7" s="5">
        <f>IFERROR((COUNTIFS('Offense Log'!$I$2:$I$2999,"Hook",'Offense Log'!$N$2:$N$2999,"Yes",'Offense Log'!$J$2:$J$2999,"HC",'Offense Log'!$H$2:$H$2999,'Player Splits'!$A2))/(COUNTIFS('Offense Log'!$I$2:$I$2999,"Hook",'Offense Log'!$J$2:$J$2999,"HC",'Offense Log'!$H$2:$H$2999,'Player Splits'!$A2)),0)</f>
        <v>0.44444444444444442</v>
      </c>
      <c r="I7" s="5">
        <f>IFERROR(COUNTIFS('Offense Log'!$I$2:$I$2999,"Jumper",'Offense Log'!$J$2:$J$2999,"HC",'Offense Log'!$H$2:$H$2999,'Player Splits'!$A2)/COUNTIFS('Offense Log'!$I$2:$I$2999,"&lt;&gt;Turnover",'Offense Log'!$I$2:$I$2999,"&lt;&gt;Foul",'Offense Log'!$I$2:$I$2999,"&lt;&gt;",'Offense Log'!$J$2:$J$2999,"HC",'Offense Log'!$H$2:$H$2999,'Player Splits'!$A2),0)</f>
        <v>0.2910958904109589</v>
      </c>
      <c r="J7" s="5">
        <f>IFERROR((COUNTIFS('Offense Log'!$I$2:$I$2999,"Jumper",'Offense Log'!$N$2:$N$2999,"Yes",'Offense Log'!$J$2:$J$2999,"HC",'Offense Log'!$H$2:$H$2999,'Player Splits'!$A2))/(COUNTIFS('Offense Log'!$I$2:$I$2999,"Jumper",'Offense Log'!$J$2:$J$2999,"HC",'Offense Log'!$H$2:$H$2999,'Player Splits'!$A2)),0)</f>
        <v>0.4823529411764706</v>
      </c>
      <c r="K7" s="5">
        <f>IFERROR(COUNTIFS('Offense Log'!$I$2:$I$2999,"Three",'Offense Log'!$J$2:$J$2999,"HC",'Offense Log'!$H$2:$H$2999,'Player Splits'!$A2)/COUNTIFS('Offense Log'!$I$2:$I$2999,"&lt;&gt;Turnover",'Offense Log'!$I$2:$I$2999,"&lt;&gt;Foul",'Offense Log'!$I$2:$I$2999,"&lt;&gt;",'Offense Log'!$J$2:$J$2999,"HC",'Offense Log'!$H$2:$H$2999,'Player Splits'!$A2),0)</f>
        <v>0.12328767123287671</v>
      </c>
      <c r="L7" s="5">
        <f>IFERROR((COUNTIFS('Offense Log'!$I$2:$I$2999,"Three",'Offense Log'!$N$2:$N$2999,"Yes",'Offense Log'!$J$2:$J$2999,"HC",'Offense Log'!$H$2:$H$2999,'Player Splits'!$A2))/(COUNTIFS('Offense Log'!$I$2:$I$2999,"Three",'Offense Log'!$J$2:$J$2999,"HC",'Offense Log'!$H$2:$H$2999,'Player Splits'!$A2)),0)</f>
        <v>0.41666666666666669</v>
      </c>
      <c r="M7" s="5">
        <f>IFERROR(COUNTIFS('Offense Log'!$I$2:$I$2999,"&lt;&gt;Turnover",'Offense Log'!$I$2:$I$2999,"&lt;&gt;Foul",'Offense Log'!$N$2:$N$2999,"Yes",'Offense Log'!$J$2:$J$2999,"HC",'Offense Log'!$H$2:$H$2999,'Player Splits'!$A2)/COUNTIFS('Offense Log'!$I$2:$I$2999,"&lt;&gt;Turnover",'Offense Log'!$I$2:$I$2999,"&lt;&gt;Foul",'Offense Log'!$I$2:$I$2999,"&lt;&gt;",'Offense Log'!$J$2:$J$2999,"HC",'Offense Log'!$H$2:$H$2999,'Player Splits'!$A2),0)</f>
        <v>0.49315068493150682</v>
      </c>
      <c r="N7" s="5">
        <f>IFERROR(COUNTIFS('Offense Log'!$H$2:$H$2999,A2,'Offense Log'!$I$2:$I$2999,"Turnover",'Offense Log'!$J$2:$J$2999,"HC")/(COUNTIFS('Offense Log'!$B$2:$B$2999,A2,'Offense Log'!$J$2:$J$2999,"HC")+(COUNTIFS('Offense Log'!$C$2:$C$2999,A2,'Offense Log'!$J$2:$J$2999,"HC")+(COUNTIFS('Offense Log'!$D$2:$D$2999,A2,'Offense Log'!$J$2:$J$2999,"HC")+(COUNTIFS('Offense Log'!$E$2:$E$2999,A2,'Offense Log'!$J$2:$J$2999,"HC")+(COUNTIFS('Offense Log'!$F$2:$F$2999,A2,'Offense Log'!$J$2:$J$2999,"HC")))))),0)</f>
        <v>3.2692307692307694E-2</v>
      </c>
      <c r="O7" s="15">
        <f t="shared" si="0"/>
        <v>2.7272727272727275E-2</v>
      </c>
    </row>
    <row r="8" spans="1:16" x14ac:dyDescent="0.3">
      <c r="A8" s="13" t="s">
        <v>79</v>
      </c>
      <c r="B8" s="15">
        <f>IFERROR(COUNTIFS('Offense Log'!$H$2:$H$2999,A2,'Offense Log'!$J$2:$J$2999,"FB")/(COUNTIFS('Offense Log'!$B$2:$B$2999,A2,'Offense Log'!$J$2:$J$2999,"FB")+(COUNTIFS('Offense Log'!$C$2:$C$2999,A2,'Offense Log'!$J$2:$J$2999,"FB")+(COUNTIFS('Offense Log'!$D$2:$D$2999,A2,'Offense Log'!$J$2:$J$2999,"FB")+(COUNTIFS('Offense Log'!$E$2:$E$2999,A2,'Offense Log'!$J$2:$J$2999,"FB")+(COUNTIFS('Offense Log'!$F$2:$F$2999,A2,'Offense Log'!$J$2:$J$2999,"FB")))))),0)</f>
        <v>0.29605263157894735</v>
      </c>
      <c r="C8" s="5">
        <f>IFERROR(COUNTIFS('Offense Log'!$I$2:$I$2999,"Layup",'Offense Log'!$J$2:$J$2999,"FB",'Offense Log'!$H$2:$H$2999,'Player Splits'!$A2)/COUNTIFS('Offense Log'!$I$2:$I$2999,"&lt;&gt;Turnover",'Offense Log'!$I$2:$I$2999,"&lt;&gt;Foul",'Offense Log'!$I$2:$I$2999,"&lt;&gt;",'Offense Log'!$J$2:$J$2999,"FB",'Offense Log'!$H$2:$H$2999,'Player Splits'!$A2),0)</f>
        <v>0.85185185185185186</v>
      </c>
      <c r="D8" s="5">
        <f>IFERROR((COUNTIFS('Offense Log'!$I$2:$I$2999,"Layup",'Offense Log'!$N$2:$N$2999,"Yes",'Offense Log'!$J$2:$J$2999,"FB",'Offense Log'!$H$2:$H$2999,'Player Splits'!$A2))/(COUNTIFS('Offense Log'!$I$2:$I$2999,"Layup",'Offense Log'!$J$2:$J$2999,"FB",'Offense Log'!$H$2:$H$2999,'Player Splits'!$A2)),0)</f>
        <v>0.47826086956521741</v>
      </c>
      <c r="E8" s="5">
        <f>IFERROR(COUNTIFS('Offense Log'!$I$2:$I$2999,"Floater",'Offense Log'!$J$2:$J$2999,"FB",'Offense Log'!$H$2:$H$2999,'Player Splits'!$A2)/COUNTIFS('Offense Log'!$I$2:$I$2999,"&lt;&gt;Turnover",'Offense Log'!$I$2:$I$2999,"&lt;&gt;Foul",'Offense Log'!$I$2:$I$2999,"&lt;&gt;",'Offense Log'!$J$2:$J$2999,"FB",'Offense Log'!$H$2:$H$2999,'Player Splits'!$A2),0)</f>
        <v>3.7037037037037035E-2</v>
      </c>
      <c r="F8" s="5">
        <f>IFERROR((COUNTIFS('Offense Log'!$I$2:$I$2999,"Floater",'Offense Log'!$N$2:$N$2999,"Yes",'Offense Log'!$J$2:$J$2999,"FB",'Offense Log'!$H$2:$H$2999,'Player Splits'!$A2))/(COUNTIFS('Offense Log'!$I$2:$I$2999,"Floater",'Offense Log'!$J$2:$J$2999,"FB",'Offense Log'!$H$2:$H$2999,'Player Splits'!$A2)),0)</f>
        <v>1</v>
      </c>
      <c r="G8" s="5">
        <f>IFERROR(COUNTIFS('Offense Log'!$I$2:$I$2999,"Hook",'Offense Log'!$J$2:$J$2999,"FB",'Offense Log'!$H$2:$H$2999,'Player Splits'!$A2)/COUNTIFS('Offense Log'!$I$2:$I$2999,"&lt;&gt;Turnover",'Offense Log'!$I$2:$I$2999,"&lt;&gt;Foul",'Offense Log'!$I$2:$I$2999,"&lt;&gt;",'Offense Log'!$J$2:$J$2999,"FB",'Offense Log'!$H$2:$H$2999,'Player Splits'!$A2),0)</f>
        <v>0</v>
      </c>
      <c r="H8" s="5">
        <f>IFERROR((COUNTIFS('Offense Log'!$I$2:$I$2999,"Hook",'Offense Log'!$N$2:$N$2999,"Yes",'Offense Log'!$J$2:$J$2999,"FB",'Offense Log'!$H$2:$H$2999,'Player Splits'!$A2))/(COUNTIFS('Offense Log'!$I$2:$I$2999,"Hook",'Offense Log'!$J$2:$J$2999,"FB",'Offense Log'!$H$2:$H$2999,'Player Splits'!$A2)),0)</f>
        <v>0</v>
      </c>
      <c r="I8" s="5">
        <f>IFERROR(COUNTIFS('Offense Log'!$I$2:$I$2999,"Jumper",'Offense Log'!$J$2:$J$2999,"FB",'Offense Log'!$H$2:$H$2999,'Player Splits'!$A2)/COUNTIFS('Offense Log'!$I$2:$I$2999,"&lt;&gt;Turnover",'Offense Log'!$I$2:$I$2999,"&lt;&gt;Foul",'Offense Log'!$I$2:$I$2999,"&lt;&gt;",'Offense Log'!$J$2:$J$2999,"FB",'Offense Log'!$H$2:$H$2999,'Player Splits'!$A2),0)</f>
        <v>3.7037037037037035E-2</v>
      </c>
      <c r="J8" s="5">
        <f>IFERROR((COUNTIFS('Offense Log'!$I$2:$I$2999,"Jumper",'Offense Log'!$N$2:$N$2999,"Yes",'Offense Log'!$J$2:$J$2999,"FB",'Offense Log'!$H$2:$H$2999,'Player Splits'!$A2))/(COUNTIFS('Offense Log'!$I$2:$I$2999,"Jumper",'Offense Log'!$J$2:$J$2999,"FB",'Offense Log'!$H$2:$H$2999,'Player Splits'!$A2)),0)</f>
        <v>0</v>
      </c>
      <c r="K8" s="5">
        <f>IFERROR(COUNTIFS('Offense Log'!$I$2:$I$2999,"Three",'Offense Log'!$J$2:$J$2999,"FB",'Offense Log'!$H$2:$H$2999,'Player Splits'!$A2)/COUNTIFS('Offense Log'!$I$2:$I$2999,"&lt;&gt;Turnover",'Offense Log'!$I$2:$I$2999,"&lt;&gt;Foul",'Offense Log'!$I$2:$I$2999,"&lt;&gt;",'Offense Log'!$J$2:$J$2999,"FB",'Offense Log'!$H$2:$H$2999,'Player Splits'!$A2),0)</f>
        <v>7.407407407407407E-2</v>
      </c>
      <c r="L8" s="5">
        <f>IFERROR((COUNTIFS('Offense Log'!$I$2:$I$2999,"Three",'Offense Log'!$N$2:$N$2999,"Yes",'Offense Log'!$J$2:$J$2999,"FB",'Offense Log'!$H$2:$H$2999,'Player Splits'!$A2))/(COUNTIFS('Offense Log'!$I$2:$I$2999,"Three",'Offense Log'!$J$2:$J$2999,"FB",'Offense Log'!$H$2:$H$2999,'Player Splits'!$A2)),0)</f>
        <v>0</v>
      </c>
      <c r="M8" s="5">
        <f>IFERROR(COUNTIFS('Offense Log'!$I$2:$I$2999,"&lt;&gt;Turnover",'Offense Log'!$I$2:$I$2999,"&lt;&gt;Foul",'Offense Log'!$N$2:$N$2999,"Yes",'Offense Log'!$J$2:$J$2999,"FB",'Offense Log'!$H$2:$H$2999,'Player Splits'!$A2)/COUNTIFS('Offense Log'!$I$2:$I$2999,"&lt;&gt;Turnover",'Offense Log'!$I$2:$I$2999,"&lt;&gt;Foul",'Offense Log'!$I$2:$I$2999,"&lt;&gt;",'Offense Log'!$J$2:$J$2999,"FB",'Offense Log'!$H$2:$H$2999,'Player Splits'!$A2),0)</f>
        <v>0.44444444444444442</v>
      </c>
      <c r="N8" s="5">
        <f>IFERROR(COUNTIFS('Offense Log'!$H$2:$H$2999,A2,'Offense Log'!$I$2:$I$2999,"Turnover",'Offense Log'!$J$2:$J$2999,"FB")/(COUNTIFS('Offense Log'!$B$2:$B$2999,A2,'Offense Log'!$J$2:$J$2999,"FB")+(COUNTIFS('Offense Log'!$C$2:$C$2999,A2,'Offense Log'!$J$2:$J$2999,"FB")+(COUNTIFS('Offense Log'!$D$2:$D$2999,A2,'Offense Log'!$J$2:$J$2999,"FB")+(COUNTIFS('Offense Log'!$E$2:$E$2999,A2,'Offense Log'!$J$2:$J$2999,"FB")+(COUNTIFS('Offense Log'!$F$2:$F$2999,A2,'Offense Log'!$J$2:$J$2999,"FB")))))),0)</f>
        <v>7.8947368421052627E-2</v>
      </c>
      <c r="O8" s="15">
        <f t="shared" si="0"/>
        <v>5.3333333333333337E-2</v>
      </c>
    </row>
    <row r="9" spans="1:16" ht="6" customHeight="1" x14ac:dyDescent="0.3">
      <c r="A9" s="13"/>
      <c r="B9" s="15"/>
    </row>
    <row r="10" spans="1:16" s="10" customFormat="1" x14ac:dyDescent="0.3">
      <c r="A10" s="12" t="s">
        <v>9</v>
      </c>
      <c r="B10" s="16" t="s">
        <v>34</v>
      </c>
      <c r="C10" s="14" t="s">
        <v>36</v>
      </c>
      <c r="D10" s="14" t="s">
        <v>28</v>
      </c>
      <c r="E10" s="14" t="s">
        <v>37</v>
      </c>
      <c r="F10" s="14" t="s">
        <v>29</v>
      </c>
      <c r="G10" s="14" t="s">
        <v>38</v>
      </c>
      <c r="H10" s="14" t="s">
        <v>30</v>
      </c>
      <c r="I10" s="14" t="s">
        <v>39</v>
      </c>
      <c r="J10" s="14" t="s">
        <v>31</v>
      </c>
      <c r="K10" s="14" t="s">
        <v>40</v>
      </c>
      <c r="L10" s="14" t="s">
        <v>32</v>
      </c>
      <c r="M10" s="14" t="s">
        <v>44</v>
      </c>
      <c r="N10" s="14" t="s">
        <v>35</v>
      </c>
      <c r="O10" s="16" t="s">
        <v>46</v>
      </c>
      <c r="P10" s="3"/>
    </row>
    <row r="11" spans="1:16" x14ac:dyDescent="0.3">
      <c r="A11" s="13" t="s">
        <v>47</v>
      </c>
      <c r="B11" s="15">
        <f>IFERROR(COUNTIFS('Offense Log'!$H$2:$H$2999,A10,'Offense Log'!$O$2:$O$2999,"W")/(COUNTIFS('Offense Log'!$B$2:$B$2999,A10,'Offense Log'!$O$2:$O$2999,"W")+(COUNTIFS('Offense Log'!$C$2:$C$2999,A10,'Offense Log'!$O$2:$O$2999,"W")+(COUNTIFS('Offense Log'!$D$2:$D$2999,A10,'Offense Log'!$O$2:$O$2999,"W")+(COUNTIFS('Offense Log'!$E$2:$E$2999,A10,'Offense Log'!$O$2:$O$2999,"W")+(COUNTIFS('Offense Log'!$F$2:$F$2999,A10,'Offense Log'!$O$2:$O$2999,"W")))))),0)</f>
        <v>0.17098039215686275</v>
      </c>
      <c r="C11" s="5">
        <f>IFERROR(COUNTIFS('Offense Log'!$I$2:$I$2999,"Layup",'Offense Log'!$O$2:$O$2999,"W",'Offense Log'!$H$2:$H$2999,'Player Splits'!$A10)/COUNTIFS('Offense Log'!$I$2:$I$2999,"&lt;&gt;Turnover",'Offense Log'!$I$2:$I$2999,"&lt;&gt;Foul",'Offense Log'!$I$2:$I$2999,"&lt;&gt;",'Offense Log'!$O$2:$O$2999,"W",'Offense Log'!$H$2:$H$2999,'Player Splits'!$A10),0)</f>
        <v>9.1891891891891897E-2</v>
      </c>
      <c r="D11" s="5">
        <f>IFERROR((COUNTIFS('Offense Log'!$I$2:$I$2999,"Layup",'Offense Log'!$N$2:$N$2999,"Yes",'Offense Log'!$O$2:$O$2999,"W",'Offense Log'!$H$2:$H$2999,'Player Splits'!$A10))/(COUNTIFS('Offense Log'!$I$2:$I$2999,"Layup",'Offense Log'!$O$2:$O$2999,"W",'Offense Log'!$H$2:$H$2999,'Player Splits'!$A10)),0)</f>
        <v>0.41176470588235292</v>
      </c>
      <c r="E11" s="5">
        <f>IFERROR(COUNTIFS('Offense Log'!$I$2:$I$2999,"Floater",'Offense Log'!$O$2:$O$2999,"W",'Offense Log'!$H$2:$H$2999,'Player Splits'!$A10)/COUNTIFS('Offense Log'!$I$2:$I$2999,"&lt;&gt;Turnover",'Offense Log'!$I$2:$I$2999,"&lt;&gt;Foul",'Offense Log'!$I$2:$I$2999,"&lt;&gt;",'Offense Log'!$O$2:$O$2999,"W",'Offense Log'!$H$2:$H$2999,'Player Splits'!$A10),0)</f>
        <v>3.2432432432432434E-2</v>
      </c>
      <c r="F11" s="5">
        <f>IFERROR((COUNTIFS('Offense Log'!$I$2:$I$2999,"Floater",'Offense Log'!$N$2:$N$2999,"Yes",'Offense Log'!$O$2:$O$2999,"W",'Offense Log'!$H$2:$H$2999,'Player Splits'!$A10))/(COUNTIFS('Offense Log'!$I$2:$I$2999,"Floater",'Offense Log'!$O$2:$O$2999,"W",'Offense Log'!$H$2:$H$2999,'Player Splits'!$A10)),0)</f>
        <v>0.16666666666666666</v>
      </c>
      <c r="G11" s="5">
        <f>IFERROR(COUNTIFS('Offense Log'!$I$2:$I$2999,"Hook",'Offense Log'!$O$2:$O$2999,"W",'Offense Log'!$H$2:$H$2999,'Player Splits'!$A10)/COUNTIFS('Offense Log'!$I$2:$I$2999,"&lt;&gt;Turnover",'Offense Log'!$I$2:$I$2999,"&lt;&gt;Foul",'Offense Log'!$I$2:$I$2999,"&lt;&gt;",'Offense Log'!$O$2:$O$2999,"W",'Offense Log'!$H$2:$H$2999,'Player Splits'!$A10),0)</f>
        <v>0</v>
      </c>
      <c r="H11" s="5">
        <f>IFERROR((COUNTIFS('Offense Log'!$I$2:$I$2999,"Hook",'Offense Log'!$N$2:$N$2999,"Yes",'Offense Log'!$O$2:$O$2999,"W",'Offense Log'!$H$2:$H$2999,'Player Splits'!$A10))/(COUNTIFS('Offense Log'!$I$2:$I$2999,"Hook",'Offense Log'!$O$2:$O$2999,"W",'Offense Log'!$H$2:$H$2999,'Player Splits'!$A10)),0)</f>
        <v>0</v>
      </c>
      <c r="I11" s="5">
        <f>IFERROR(COUNTIFS('Offense Log'!$I$2:$I$2999,"Jumper",'Offense Log'!$O$2:$O$2999,"W",'Offense Log'!$H$2:$H$2999,'Player Splits'!$A10)/COUNTIFS('Offense Log'!$I$2:$I$2999,"&lt;&gt;Turnover",'Offense Log'!$I$2:$I$2999,"&lt;&gt;Foul",'Offense Log'!$I$2:$I$2999,"&lt;&gt;",'Offense Log'!$O$2:$O$2999,"W",'Offense Log'!$H$2:$H$2999,'Player Splits'!$A10),0)</f>
        <v>0.11351351351351352</v>
      </c>
      <c r="J11" s="5">
        <f>IFERROR((COUNTIFS('Offense Log'!$I$2:$I$2999,"Jumper",'Offense Log'!$N$2:$N$2999,"Yes",'Offense Log'!$O$2:$O$2999,"W",'Offense Log'!$H$2:$H$2999,'Player Splits'!$A10))/(COUNTIFS('Offense Log'!$I$2:$I$2999,"Jumper",'Offense Log'!$O$2:$O$2999,"W",'Offense Log'!$H$2:$H$2999,'Player Splits'!$A10)),0)</f>
        <v>0.38095238095238093</v>
      </c>
      <c r="K11" s="5">
        <f>IFERROR(COUNTIFS('Offense Log'!$I$2:$I$2999,"Three",'Offense Log'!$O$2:$O$2999,"W",'Offense Log'!$H$2:$H$2999,'Player Splits'!$A10)/COUNTIFS('Offense Log'!$I$2:$I$2999,"&lt;&gt;Turnover",'Offense Log'!$I$2:$I$2999,"&lt;&gt;Foul",'Offense Log'!$I$2:$I$2999,"&lt;&gt;",'Offense Log'!$O$2:$O$2999,"W",'Offense Log'!$H$2:$H$2999,'Player Splits'!$A10),0)</f>
        <v>0.76216216216216215</v>
      </c>
      <c r="L11" s="5">
        <f>IFERROR((COUNTIFS('Offense Log'!$I$2:$I$2999,"Three",'Offense Log'!$N$2:$N$2999,"Yes",'Offense Log'!$O$2:$O$2999,"W",'Offense Log'!$H$2:$H$2999,'Player Splits'!$A10))/(COUNTIFS('Offense Log'!$I$2:$I$2999,"Three",'Offense Log'!$O$2:$O$2999,"W",'Offense Log'!$H$2:$H$2999,'Player Splits'!$A10)),0)</f>
        <v>0.36170212765957449</v>
      </c>
      <c r="M11" s="5">
        <f>IFERROR(COUNTIFS('Offense Log'!$I$2:$I$2999,"&lt;&gt;Turnover",'Offense Log'!$I$2:$I$2999,"&lt;&gt;Foul",'Offense Log'!$N$2:$N$2999,"Yes",'Offense Log'!$O$2:$O$2999,"W",'Offense Log'!$H$2:$H$2999,'Player Splits'!$A10)/COUNTIFS('Offense Log'!$I$2:$I$2999,"&lt;&gt;Turnover",'Offense Log'!$I$2:$I$2999,"&lt;&gt;Foul",'Offense Log'!$I$2:$I$2999,"&lt;&gt;",'Offense Log'!$O$2:$O$2999,"W",'Offense Log'!$H$2:$H$2999,'Player Splits'!$A10),0)</f>
        <v>0.36216216216216218</v>
      </c>
      <c r="N11" s="5">
        <f>IFERROR(COUNTIFS('Offense Log'!$H$2:$H$2999,A10,'Offense Log'!$I$2:$I$2999,"Turnover",'Offense Log'!$O$2:$O$2999,"W")/(COUNTIFS('Offense Log'!$B$2:$B$2999,A10,'Offense Log'!$O$2:$O$2999,"W")+(COUNTIFS('Offense Log'!$C$2:$C$2999,A10,'Offense Log'!$O$2:$O$2999,"W")+(COUNTIFS('Offense Log'!$D$2:$D$2999,A10,'Offense Log'!$O$2:$O$2999,"W")+(COUNTIFS('Offense Log'!$E$2:$E$2999,A10,'Offense Log'!$O$2:$O$2999,"W")+(COUNTIFS('Offense Log'!$F$2:$F$2999,A10,'Offense Log'!$O$2:$O$2999,"W")))))),0)</f>
        <v>1.9607843137254902E-2</v>
      </c>
      <c r="O11" s="15">
        <f>IFERROR(N11*0.2/B11,0)</f>
        <v>2.2935779816513759E-2</v>
      </c>
    </row>
    <row r="12" spans="1:16" x14ac:dyDescent="0.3">
      <c r="A12" s="13" t="s">
        <v>48</v>
      </c>
      <c r="B12" s="15">
        <f>IFERROR(COUNTIFS('Offense Log'!$H$2:$H$2999,A10,'Offense Log'!$O$2:$O$2999,"L")/(COUNTIFS('Offense Log'!$B$2:$B$2999,A10,'Offense Log'!$O$2:$O$2999,"L")+(COUNTIFS('Offense Log'!$C$2:$C$2999,A10,'Offense Log'!$O$2:$O$2999,"L")+(COUNTIFS('Offense Log'!$D$2:$D$2999,A10,'Offense Log'!$O$2:$O$2999,"L")+(COUNTIFS('Offense Log'!$E$2:$E$2999,A10,'Offense Log'!$O$2:$O$2999,"L")+(COUNTIFS('Offense Log'!$F$2:$F$2999,A10,'Offense Log'!$O$2:$O$2999,"L")))))),0)</f>
        <v>0.16152019002375298</v>
      </c>
      <c r="C12" s="5">
        <f>IFERROR(COUNTIFS('Offense Log'!$I$2:$I$2999,"Layup",'Offense Log'!$O$2:$O$2999,"L",'Offense Log'!$H$2:$H$2999,'Player Splits'!$A10)/COUNTIFS('Offense Log'!$I$2:$I$2999,"&lt;&gt;Turnover",'Offense Log'!$I$2:$I$2999,"&lt;&gt;Foul",'Offense Log'!$I$2:$I$2999,"&lt;&gt;",'Offense Log'!$O$2:$O$2999,"L",'Offense Log'!$H$2:$H$2999,'Player Splits'!$A10),0)</f>
        <v>0.14285714285714285</v>
      </c>
      <c r="D12" s="5">
        <f>IFERROR((COUNTIFS('Offense Log'!$I$2:$I$2999,"Layup",'Offense Log'!$N$2:$N$2999,"Yes",'Offense Log'!$O$2:$O$2999,"L",'Offense Log'!$H$2:$H$2999,'Player Splits'!$A10))/(COUNTIFS('Offense Log'!$I$2:$I$2999,"Layup",'Offense Log'!$O$2:$O$2999,"L",'Offense Log'!$H$2:$H$2999,'Player Splits'!$A10)),0)</f>
        <v>0.5</v>
      </c>
      <c r="E12" s="5">
        <f>IFERROR(COUNTIFS('Offense Log'!$I$2:$I$2999,"Floater",'Offense Log'!$O$2:$O$2999,"L",'Offense Log'!$H$2:$H$2999,'Player Splits'!$A10)/COUNTIFS('Offense Log'!$I$2:$I$2999,"&lt;&gt;Turnover",'Offense Log'!$I$2:$I$2999,"&lt;&gt;Foul",'Offense Log'!$I$2:$I$2999,"&lt;&gt;",'Offense Log'!$O$2:$O$2999,"L",'Offense Log'!$H$2:$H$2999,'Player Splits'!$A10),0)</f>
        <v>1.7857142857142856E-2</v>
      </c>
      <c r="F12" s="5">
        <f>IFERROR((COUNTIFS('Offense Log'!$I$2:$I$2999,"Floater",'Offense Log'!$N$2:$N$2999,"Yes",'Offense Log'!$O$2:$O$2999,"L",'Offense Log'!$H$2:$H$2999,'Player Splits'!$A10))/(COUNTIFS('Offense Log'!$I$2:$I$2999,"Floater",'Offense Log'!$O$2:$O$2999,"L",'Offense Log'!$H$2:$H$2999,'Player Splits'!$A10)),0)</f>
        <v>1</v>
      </c>
      <c r="G12" s="5">
        <f>IFERROR(COUNTIFS('Offense Log'!$I$2:$I$2999,"Hook",'Offense Log'!$O$2:$O$2999,"L",'Offense Log'!$H$2:$H$2999,'Player Splits'!$A10)/COUNTIFS('Offense Log'!$I$2:$I$2999,"&lt;&gt;Turnover",'Offense Log'!$I$2:$I$2999,"&lt;&gt;Foul",'Offense Log'!$I$2:$I$2999,"&lt;&gt;",'Offense Log'!$O$2:$O$2999,"L",'Offense Log'!$H$2:$H$2999,'Player Splits'!$A10),0)</f>
        <v>0</v>
      </c>
      <c r="H12" s="5">
        <f>IFERROR((COUNTIFS('Offense Log'!$I$2:$I$2999,"Hook",'Offense Log'!$N$2:$N$2999,"Yes",'Offense Log'!$O$2:$O$2999,"L",'Offense Log'!$H$2:$H$2999,'Player Splits'!$A10))/(COUNTIFS('Offense Log'!$I$2:$I$2999,"Hook",'Offense Log'!$O$2:$O$2999,"L",'Offense Log'!$H$2:$H$2999,'Player Splits'!$A10)),0)</f>
        <v>0</v>
      </c>
      <c r="I12" s="5">
        <f>IFERROR(COUNTIFS('Offense Log'!$I$2:$I$2999,"Jumper",'Offense Log'!$O$2:$O$2999,"L",'Offense Log'!$H$2:$H$2999,'Player Splits'!$A10)/COUNTIFS('Offense Log'!$I$2:$I$2999,"&lt;&gt;Turnover",'Offense Log'!$I$2:$I$2999,"&lt;&gt;Foul",'Offense Log'!$I$2:$I$2999,"&lt;&gt;",'Offense Log'!$O$2:$O$2999,"L",'Offense Log'!$H$2:$H$2999,'Player Splits'!$A10),0)</f>
        <v>0.16071428571428573</v>
      </c>
      <c r="J12" s="5">
        <f>IFERROR((COUNTIFS('Offense Log'!$I$2:$I$2999,"Jumper",'Offense Log'!$N$2:$N$2999,"Yes",'Offense Log'!$O$2:$O$2999,"L",'Offense Log'!$H$2:$H$2999,'Player Splits'!$A10))/(COUNTIFS('Offense Log'!$I$2:$I$2999,"Jumper",'Offense Log'!$O$2:$O$2999,"L",'Offense Log'!$H$2:$H$2999,'Player Splits'!$A10)),0)</f>
        <v>0.33333333333333331</v>
      </c>
      <c r="K12" s="5">
        <f>IFERROR(COUNTIFS('Offense Log'!$I$2:$I$2999,"Three",'Offense Log'!$O$2:$O$2999,"L",'Offense Log'!$H$2:$H$2999,'Player Splits'!$A10)/COUNTIFS('Offense Log'!$I$2:$I$2999,"&lt;&gt;Turnover",'Offense Log'!$I$2:$I$2999,"&lt;&gt;Foul",'Offense Log'!$I$2:$I$2999,"&lt;&gt;",'Offense Log'!$O$2:$O$2999,"L",'Offense Log'!$H$2:$H$2999,'Player Splits'!$A10),0)</f>
        <v>0.6785714285714286</v>
      </c>
      <c r="L12" s="5">
        <f>IFERROR((COUNTIFS('Offense Log'!$I$2:$I$2999,"Three",'Offense Log'!$N$2:$N$2999,"Yes",'Offense Log'!$O$2:$O$2999,"L",'Offense Log'!$H$2:$H$2999,'Player Splits'!$A10))/(COUNTIFS('Offense Log'!$I$2:$I$2999,"Three",'Offense Log'!$O$2:$O$2999,"L",'Offense Log'!$H$2:$H$2999,'Player Splits'!$A10)),0)</f>
        <v>0.42105263157894735</v>
      </c>
      <c r="M12" s="5">
        <f>IFERROR(COUNTIFS('Offense Log'!$I$2:$I$2999,"&lt;&gt;Turnover",'Offense Log'!$I$2:$I$2999,"&lt;&gt;Foul",'Offense Log'!$N$2:$N$2999,"Yes",'Offense Log'!$O$2:$O$2999,"L",'Offense Log'!$H$2:$H$2999,'Player Splits'!$A10)/COUNTIFS('Offense Log'!$I$2:$I$2999,"&lt;&gt;Turnover",'Offense Log'!$I$2:$I$2999,"&lt;&gt;Foul",'Offense Log'!$I$2:$I$2999,"&lt;&gt;",'Offense Log'!$O$2:$O$2999,"L",'Offense Log'!$H$2:$H$2999,'Player Splits'!$A10),0)</f>
        <v>0.42857142857142855</v>
      </c>
      <c r="N12" s="5">
        <f>IFERROR(COUNTIFS('Offense Log'!$H$2:$H$2999,A10,'Offense Log'!$I$2:$I$2999,"Turnover",'Offense Log'!$O$2:$O$2999,"L")/(COUNTIFS('Offense Log'!$B$2:$B$2999,A10,'Offense Log'!$O$2:$O$2999,"L")+(COUNTIFS('Offense Log'!$C$2:$C$2999,A10,'Offense Log'!$O$2:$O$2999,"L")+(COUNTIFS('Offense Log'!$D$2:$D$2999,A10,'Offense Log'!$O$2:$O$2999,"L")+(COUNTIFS('Offense Log'!$E$2:$E$2999,A10,'Offense Log'!$O$2:$O$2999,"L")+(COUNTIFS('Offense Log'!$F$2:$F$2999,A10,'Offense Log'!$O$2:$O$2999,"L")))))),0)</f>
        <v>1.66270783847981E-2</v>
      </c>
      <c r="O12" s="15">
        <f>IFERROR(N12*0.2/B12,0)</f>
        <v>2.0588235294117647E-2</v>
      </c>
    </row>
    <row r="13" spans="1:16" x14ac:dyDescent="0.3">
      <c r="A13" s="13" t="s">
        <v>80</v>
      </c>
      <c r="B13" s="15">
        <f>IFERROR(COUNTIFS('Offense Log'!$H$2:$H$2999,A10,'Offense Log'!$L$2:$L$2999,"Man",'Offense Log'!$J$2:$J$2999,"HC")/(COUNTIFS('Offense Log'!$B$2:$B$2999,A10,'Offense Log'!$L$2:$L$2999,"Man",'Offense Log'!$J$2:$J$2999,"HC")+(COUNTIFS('Offense Log'!$C$2:$C$2999,A10,'Offense Log'!$L$2:$L$2999,"Man",'Offense Log'!$J$2:$J$2999,"HC")+(COUNTIFS('Offense Log'!$D$2:$D$2999,A10,'Offense Log'!$L$2:$L$2999,"Man",'Offense Log'!$J$2:$J$2999,"HC")+(COUNTIFS('Offense Log'!$E$2:$E$2999,A10,'Offense Log'!$L$2:$L$2999,"Man",'Offense Log'!$J$2:$J$2999,"HC")+(COUNTIFS('Offense Log'!$F$2:$F$2999,A10,'Offense Log'!$L$2:$L$2999,"Man",'Offense Log'!$J$2:$J$2999,"HC")))))),0)</f>
        <v>0.1674774148714385</v>
      </c>
      <c r="C13" s="5">
        <f>IFERROR(COUNTIFS('Offense Log'!$I$2:$I$2999,"Layup",'Offense Log'!$L$2:$L$2999,"Man",'Offense Log'!$H$2:$H$2999,'Player Splits'!$A10,'Offense Log'!$J$2:$J$2999,"HC")/COUNTIFS('Offense Log'!$I$2:$I$2999,"&lt;&gt;Turnover",'Offense Log'!$I$2:$I$2999,"&lt;&gt;Foul",'Offense Log'!$I$2:$I$2999,"&lt;&gt;",'Offense Log'!$L$2:$L$2999,"Man",'Offense Log'!$H$2:$H$2999,'Player Splits'!$A10,'Offense Log'!$J$2:$J$2999,"HC"),0)</f>
        <v>9.5000000000000001E-2</v>
      </c>
      <c r="D13" s="5">
        <f>IFERROR((COUNTIFS('Offense Log'!$I$2:$I$2999,"Layup",'Offense Log'!$N$2:$N$2999,"Yes",'Offense Log'!$L$2:$L$2999,"Man",'Offense Log'!$H$2:$H$2999,'Player Splits'!$A10,'Offense Log'!$J$2:$J$2999,"HC"))/(COUNTIFS('Offense Log'!$I$2:$I$2999,"Layup",'Offense Log'!$L$2:$L$2999,"Man",'Offense Log'!$H$2:$H$2999,'Player Splits'!$A10,'Offense Log'!$J$2:$J$2999,"HC")),0)</f>
        <v>0.47368421052631576</v>
      </c>
      <c r="E13" s="5">
        <f>IFERROR(COUNTIFS('Offense Log'!$I$2:$I$2999,"Floater",'Offense Log'!$L$2:$L$2999,"Man",'Offense Log'!$H$2:$H$2999,'Player Splits'!$A10,'Offense Log'!$J$2:$J$2999,"HC")/COUNTIFS('Offense Log'!$I$2:$I$2999,"&lt;&gt;Turnover",'Offense Log'!$I$2:$I$2999,"&lt;&gt;Foul",'Offense Log'!$I$2:$I$2999,"&lt;&gt;",'Offense Log'!$L$2:$L$2999,"Man",'Offense Log'!$H$2:$H$2999,'Player Splits'!$A10,'Offense Log'!$J$2:$J$2999,"HC"),0)</f>
        <v>0.02</v>
      </c>
      <c r="F13" s="5">
        <f>IFERROR((COUNTIFS('Offense Log'!$I$2:$I$2999,"Floater",'Offense Log'!$N$2:$N$2999,"Yes",'Offense Log'!$L$2:$L$2999,"Man",'Offense Log'!$H$2:$H$2999,'Player Splits'!$A10,'Offense Log'!$J$2:$J$2999,"HC"))/(COUNTIFS('Offense Log'!$I$2:$I$2999,"Floater",'Offense Log'!$L$2:$L$2999,"Man",'Offense Log'!$H$2:$H$2999,'Player Splits'!$A10,'Offense Log'!$J$2:$J$2999,"HC")),0)</f>
        <v>0.25</v>
      </c>
      <c r="G13" s="5">
        <f>IFERROR(COUNTIFS('Offense Log'!$I$2:$I$2999,"Hook",'Offense Log'!$L$2:$L$2999,"Man",'Offense Log'!$H$2:$H$2999,'Player Splits'!$A10,'Offense Log'!$J$2:$J$2999,"HC")/COUNTIFS('Offense Log'!$I$2:$I$2999,"&lt;&gt;Turnover",'Offense Log'!$I$2:$I$2999,"&lt;&gt;Foul",'Offense Log'!$I$2:$I$2999,"&lt;&gt;",'Offense Log'!$L$2:$L$2999,"Man",'Offense Log'!$H$2:$H$2999,'Player Splits'!$A10,'Offense Log'!$J$2:$J$2999,"HC"),0)</f>
        <v>0</v>
      </c>
      <c r="H13" s="5">
        <f>IFERROR((COUNTIFS('Offense Log'!$I$2:$I$2999,"Hook",'Offense Log'!$N$2:$N$2999,"Yes",'Offense Log'!$L$2:$L$2999,"Man",'Offense Log'!$H$2:$H$2999,'Player Splits'!$A10,'Offense Log'!$J$2:$J$2999,"HC"))/(COUNTIFS('Offense Log'!$I$2:$I$2999,"Hook",'Offense Log'!$L$2:$L$2999,"Man",'Offense Log'!$H$2:$H$2999,'Player Splits'!$A10,'Offense Log'!$J$2:$J$2999,"HC")),0)</f>
        <v>0</v>
      </c>
      <c r="I13" s="5">
        <f>IFERROR(COUNTIFS('Offense Log'!$I$2:$I$2999,"Jumper",'Offense Log'!$L$2:$L$2999,"Man",'Offense Log'!$H$2:$H$2999,'Player Splits'!$A10,'Offense Log'!$J$2:$J$2999,"HC")/COUNTIFS('Offense Log'!$I$2:$I$2999,"&lt;&gt;Turnover",'Offense Log'!$I$2:$I$2999,"&lt;&gt;Foul",'Offense Log'!$I$2:$I$2999,"&lt;&gt;",'Offense Log'!$L$2:$L$2999,"Man",'Offense Log'!$H$2:$H$2999,'Player Splits'!$A10,'Offense Log'!$J$2:$J$2999,"HC"),0)</f>
        <v>0.15</v>
      </c>
      <c r="J13" s="5">
        <f>IFERROR((COUNTIFS('Offense Log'!$I$2:$I$2999,"Jumper",'Offense Log'!$N$2:$N$2999,"Yes",'Offense Log'!$L$2:$L$2999,"Man",'Offense Log'!$H$2:$H$2999,'Player Splits'!$A10,'Offense Log'!$J$2:$J$2999,"HC"))/(COUNTIFS('Offense Log'!$I$2:$I$2999,"Jumper",'Offense Log'!$L$2:$L$2999,"Man",'Offense Log'!$H$2:$H$2999,'Player Splits'!$A10,'Offense Log'!$J$2:$J$2999,"HC")),0)</f>
        <v>0.36666666666666664</v>
      </c>
      <c r="K13" s="5">
        <f>IFERROR(COUNTIFS('Offense Log'!$I$2:$I$2999,"Three",'Offense Log'!$L$2:$L$2999,"Man",'Offense Log'!$H$2:$H$2999,'Player Splits'!$A10,'Offense Log'!$J$2:$J$2999,"HC")/COUNTIFS('Offense Log'!$I$2:$I$2999,"&lt;&gt;Turnover",'Offense Log'!$I$2:$I$2999,"&lt;&gt;Foul",'Offense Log'!$I$2:$I$2999,"&lt;&gt;",'Offense Log'!$L$2:$L$2999,"Man",'Offense Log'!$H$2:$H$2999,'Player Splits'!$A10,'Offense Log'!$J$2:$J$2999,"HC"),0)</f>
        <v>0.73499999999999999</v>
      </c>
      <c r="L13" s="5">
        <f>IFERROR((COUNTIFS('Offense Log'!$I$2:$I$2999,"Three",'Offense Log'!$N$2:$N$2999,"Yes",'Offense Log'!$L$2:$L$2999,"Man",'Offense Log'!$H$2:$H$2999,'Player Splits'!$A10,'Offense Log'!$J$2:$J$2999,"HC"))/(COUNTIFS('Offense Log'!$I$2:$I$2999,"Three",'Offense Log'!$L$2:$L$2999,"Man",'Offense Log'!$H$2:$H$2999,'Player Splits'!$A10,'Offense Log'!$J$2:$J$2999,"HC")),0)</f>
        <v>0.38095238095238093</v>
      </c>
      <c r="M13" s="5">
        <f>IFERROR(COUNTIFS('Offense Log'!$I$2:$I$2999,"&lt;&gt;Turnover",'Offense Log'!$I$2:$I$2999,"&lt;&gt;Foul",'Offense Log'!$N$2:$N$2999,"Yes",'Offense Log'!$L$2:$L$2999,"Man",'Offense Log'!$H$2:$H$2999,'Player Splits'!$A10,'Offense Log'!$J$2:$J$2999,"HC")/COUNTIFS('Offense Log'!$I$2:$I$2999,"&lt;&gt;Turnover",'Offense Log'!$I$2:$I$2999,"&lt;&gt;Foul",'Offense Log'!$I$2:$I$2999,"&lt;&gt;",'Offense Log'!$L$2:$L$2999,"Man",'Offense Log'!$H$2:$H$2999,'Player Splits'!$A10,'Offense Log'!$J$2:$J$2999,"HC"),0)</f>
        <v>0.38500000000000001</v>
      </c>
      <c r="N13" s="5">
        <f>IFERROR(COUNTIFS('Offense Log'!$H$2:$H$2999,A10,'Offense Log'!$I$2:$I$2999,"Turnover",'Offense Log'!$L$2:$L$2999,"Man")/(COUNTIFS('Offense Log'!$B$2:$B$2999,A10,'Offense Log'!$L$2:$L$2999,"Man")+(COUNTIFS('Offense Log'!$C$2:$C$2999,A10,'Offense Log'!$L$2:$L$2999,"Man")+(COUNTIFS('Offense Log'!$D$2:$D$2999,A10,'Offense Log'!$L$2:$L$2999,"Man")+(COUNTIFS('Offense Log'!$E$2:$E$2999,A10,'Offense Log'!$L$2:$L$2999,"Man")+(COUNTIFS('Offense Log'!$F$2:$F$2999,A10,'Offense Log'!$L$2:$L$2999,"Man")))))),0)</f>
        <v>1.9277108433734941E-2</v>
      </c>
      <c r="O13" s="15">
        <f t="shared" ref="O13:O16" si="1">IFERROR(N13*0.2/B13,0)</f>
        <v>2.302054691796231E-2</v>
      </c>
    </row>
    <row r="14" spans="1:16" x14ac:dyDescent="0.3">
      <c r="A14" s="13" t="s">
        <v>81</v>
      </c>
      <c r="B14" s="15">
        <f>IFERROR(COUNTIFS('Offense Log'!$H$2:$H$2999,A10,'Offense Log'!$L$2:$L$2999,"Zone")/(COUNTIFS('Offense Log'!$B$2:$B$2999,A10,'Offense Log'!$L$2:$L$2999,"Zone")+(COUNTIFS('Offense Log'!$C$2:$C$2999,A10,'Offense Log'!$L$2:$L$2999,"Zone")+(COUNTIFS('Offense Log'!$D$2:$D$2999,A10,'Offense Log'!$L$2:$L$2999,"Zone")+(COUNTIFS('Offense Log'!$E$2:$E$2999,A10,'Offense Log'!$L$2:$L$2999,"Zone")+(COUNTIFS('Offense Log'!$F$2:$F$2999,A10,'Offense Log'!$L$2:$L$2999,"Zone")))))),0)</f>
        <v>0.1388888888888889</v>
      </c>
      <c r="C14" s="5">
        <f>IFERROR(COUNTIFS('Offense Log'!$I$2:$I$2999,"Layup",'Offense Log'!$L$2:$L$2999,"Zone",'Offense Log'!$H$2:$H$2999,'Player Splits'!$A10)/COUNTIFS('Offense Log'!$I$2:$I$2999,"&lt;&gt;Turnover",'Offense Log'!$I$2:$I$2999,"&lt;&gt;Foul",'Offense Log'!$I$2:$I$2999,"&lt;&gt;",'Offense Log'!$L$2:$L$2999,"Zone",'Offense Log'!$H$2:$H$2999,'Player Splits'!$A10),0)</f>
        <v>0.2</v>
      </c>
      <c r="D14" s="5">
        <f>IFERROR((COUNTIFS('Offense Log'!$I$2:$I$2999,"Layup",'Offense Log'!$N$2:$N$2999,"Yes",'Offense Log'!$L$2:$L$2999,"Zone",'Offense Log'!$H$2:$H$2999,'Player Splits'!$A10))/(COUNTIFS('Offense Log'!$I$2:$I$2999,"Layup",'Offense Log'!$L$2:$L$2999,"Zone",'Offense Log'!$H$2:$H$2999,'Player Splits'!$A10)),0)</f>
        <v>0</v>
      </c>
      <c r="E14" s="5">
        <f>IFERROR(COUNTIFS('Offense Log'!$I$2:$I$2999,"Floater",'Offense Log'!$L$2:$L$2999,"Zone",'Offense Log'!$H$2:$H$2999,'Player Splits'!$A10)/COUNTIFS('Offense Log'!$I$2:$I$2999,"&lt;&gt;Turnover",'Offense Log'!$I$2:$I$2999,"&lt;&gt;Foul",'Offense Log'!$I$2:$I$2999,"&lt;&gt;",'Offense Log'!$L$2:$L$2999,"Zone",'Offense Log'!$H$2:$H$2999,'Player Splits'!$A10),0)</f>
        <v>0.2</v>
      </c>
      <c r="F14" s="5">
        <f>IFERROR((COUNTIFS('Offense Log'!$I$2:$I$2999,"Floater",'Offense Log'!$N$2:$N$2999,"Yes",'Offense Log'!$L$2:$L$2999,"Zone",'Offense Log'!$H$2:$H$2999,'Player Splits'!$A10))/(COUNTIFS('Offense Log'!$I$2:$I$2999,"Floater",'Offense Log'!$L$2:$L$2999,"Zone",'Offense Log'!$H$2:$H$2999,'Player Splits'!$A10)),0)</f>
        <v>0</v>
      </c>
      <c r="G14" s="5">
        <f>IFERROR(COUNTIFS('Offense Log'!$I$2:$I$2999,"Hook",'Offense Log'!$L$2:$L$2999,"Zone",'Offense Log'!$H$2:$H$2999,'Player Splits'!$A10)/COUNTIFS('Offense Log'!$I$2:$I$2999,"&lt;&gt;Turnover",'Offense Log'!$I$2:$I$2999,"&lt;&gt;Foul",'Offense Log'!$I$2:$I$2999,"&lt;&gt;",'Offense Log'!$L$2:$L$2999,"Zone",'Offense Log'!$H$2:$H$2999,'Player Splits'!$A10),0)</f>
        <v>0</v>
      </c>
      <c r="H14" s="5">
        <f>IFERROR((COUNTIFS('Offense Log'!$I$2:$I$2999,"Hook",'Offense Log'!$N$2:$N$2999,"Yes",'Offense Log'!$L$2:$L$2999,"Zone",'Offense Log'!$H$2:$H$2999,'Player Splits'!$A10))/(COUNTIFS('Offense Log'!$I$2:$I$2999,"Hook",'Offense Log'!$L$2:$L$2999,"Zone",'Offense Log'!$H$2:$H$2999,'Player Splits'!$A10)),0)</f>
        <v>0</v>
      </c>
      <c r="I14" s="5">
        <f>IFERROR(COUNTIFS('Offense Log'!$I$2:$I$2999,"Jumper",'Offense Log'!$L$2:$L$2999,"Zone",'Offense Log'!$H$2:$H$2999,'Player Splits'!$A10)/COUNTIFS('Offense Log'!$I$2:$I$2999,"&lt;&gt;Turnover",'Offense Log'!$I$2:$I$2999,"&lt;&gt;Foul",'Offense Log'!$I$2:$I$2999,"&lt;&gt;",'Offense Log'!$L$2:$L$2999,"Zone",'Offense Log'!$H$2:$H$2999,'Player Splits'!$A10),0)</f>
        <v>0</v>
      </c>
      <c r="J14" s="5">
        <f>IFERROR((COUNTIFS('Offense Log'!$I$2:$I$2999,"Jumper",'Offense Log'!$N$2:$N$2999,"Yes",'Offense Log'!$L$2:$L$2999,"Zone",'Offense Log'!$H$2:$H$2999,'Player Splits'!$A10))/(COUNTIFS('Offense Log'!$I$2:$I$2999,"Jumper",'Offense Log'!$L$2:$L$2999,"Zone",'Offense Log'!$H$2:$H$2999,'Player Splits'!$A10)),0)</f>
        <v>0</v>
      </c>
      <c r="K14" s="5">
        <f>IFERROR(COUNTIFS('Offense Log'!$I$2:$I$2999,"Three",'Offense Log'!$L$2:$L$2999,"Zone",'Offense Log'!$H$2:$H$2999,'Player Splits'!$A10)/COUNTIFS('Offense Log'!$I$2:$I$2999,"&lt;&gt;Turnover",'Offense Log'!$I$2:$I$2999,"&lt;&gt;Foul",'Offense Log'!$I$2:$I$2999,"&lt;&gt;",'Offense Log'!$L$2:$L$2999,"Zone",'Offense Log'!$H$2:$H$2999,'Player Splits'!$A10),0)</f>
        <v>0.6</v>
      </c>
      <c r="L14" s="5">
        <f>IFERROR((COUNTIFS('Offense Log'!$I$2:$I$2999,"Three",'Offense Log'!$N$2:$N$2999,"Yes",'Offense Log'!$L$2:$L$2999,"Zone",'Offense Log'!$H$2:$H$2999,'Player Splits'!$A10))/(COUNTIFS('Offense Log'!$I$2:$I$2999,"Three",'Offense Log'!$L$2:$L$2999,"Zone",'Offense Log'!$H$2:$H$2999,'Player Splits'!$A10)),0)</f>
        <v>0.33333333333333331</v>
      </c>
      <c r="M14" s="5">
        <f>IFERROR(COUNTIFS('Offense Log'!$I$2:$I$2999,"&lt;&gt;Turnover",'Offense Log'!$I$2:$I$2999,"&lt;&gt;Foul",'Offense Log'!$N$2:$N$2999,"Yes",'Offense Log'!$L$2:$L$2999,"Zone",'Offense Log'!$H$2:$H$2999,'Player Splits'!$A10)/COUNTIFS('Offense Log'!$I$2:$I$2999,"&lt;&gt;Turnover",'Offense Log'!$I$2:$I$2999,"&lt;&gt;Foul",'Offense Log'!$I$2:$I$2999,"&lt;&gt;",'Offense Log'!$L$2:$L$2999,"Zone",'Offense Log'!$H$2:$H$2999,'Player Splits'!$A10),0)</f>
        <v>0.2</v>
      </c>
      <c r="N14" s="5">
        <f>IFERROR(COUNTIFS('Offense Log'!$H$2:$H$2999,A10,'Offense Log'!$I$2:$I$2999,"Turnover",'Offense Log'!$L$2:$L$2999,"Zone")/(COUNTIFS('Offense Log'!$B$2:$B$2999,A10,'Offense Log'!$L$2:$L$2999,"Zone")+(COUNTIFS('Offense Log'!$C$2:$C$2999,A10,'Offense Log'!$L$2:$L$2999,"Zone")+(COUNTIFS('Offense Log'!$D$2:$D$2999,A10,'Offense Log'!$L$2:$L$2999,"Zone")+(COUNTIFS('Offense Log'!$E$2:$E$2999,A10,'Offense Log'!$L$2:$L$2999,"Zone")+(COUNTIFS('Offense Log'!$F$2:$F$2999,A10,'Offense Log'!$L$2:$L$2999,"Zone")))))),0)</f>
        <v>0</v>
      </c>
      <c r="O14" s="15">
        <f t="shared" si="1"/>
        <v>0</v>
      </c>
    </row>
    <row r="15" spans="1:16" x14ac:dyDescent="0.3">
      <c r="A15" s="13" t="s">
        <v>82</v>
      </c>
      <c r="B15" s="15">
        <f>IFERROR(COUNTIFS('Offense Log'!$H$2:$H$2999,A10,'Offense Log'!$J$2:$J$2999,"HC")/(COUNTIFS('Offense Log'!$B$2:$B$2999,A10,'Offense Log'!$J$2:$J$2999,"HC")+(COUNTIFS('Offense Log'!$C$2:$C$2999,A10,'Offense Log'!$J$2:$J$2999,"HC")+(COUNTIFS('Offense Log'!$D$2:$D$2999,A10,'Offense Log'!$J$2:$J$2999,"HC")+(COUNTIFS('Offense Log'!$E$2:$E$2999,A10,'Offense Log'!$J$2:$J$2999,"HC")+(COUNTIFS('Offense Log'!$F$2:$F$2999,A10,'Offense Log'!$J$2:$J$2999,"HC")))))),0)</f>
        <v>0.16677966101694916</v>
      </c>
      <c r="C15" s="5">
        <f>IFERROR(COUNTIFS('Offense Log'!$I$2:$I$2999,"Layup",'Offense Log'!$J$2:$J$2999,"HC",'Offense Log'!$H$2:$H$2999,'Player Splits'!$A10)/COUNTIFS('Offense Log'!$I$2:$I$2999,"&lt;&gt;Turnover",'Offense Log'!$I$2:$I$2999,"&lt;&gt;Foul",'Offense Log'!$I$2:$I$2999,"&lt;&gt;",'Offense Log'!$J$2:$J$2999,"HC",'Offense Log'!$H$2:$H$2999,'Player Splits'!$A10),0)</f>
        <v>9.7560975609756101E-2</v>
      </c>
      <c r="D15" s="5">
        <f>IFERROR((COUNTIFS('Offense Log'!$I$2:$I$2999,"Layup",'Offense Log'!$N$2:$N$2999,"Yes",'Offense Log'!$J$2:$J$2999,"HC",'Offense Log'!$H$2:$H$2999,'Player Splits'!$A10))/(COUNTIFS('Offense Log'!$I$2:$I$2999,"Layup",'Offense Log'!$J$2:$J$2999,"HC",'Offense Log'!$H$2:$H$2999,'Player Splits'!$A10)),0)</f>
        <v>0.45</v>
      </c>
      <c r="E15" s="5">
        <f>IFERROR(COUNTIFS('Offense Log'!$I$2:$I$2999,"Floater",'Offense Log'!$J$2:$J$2999,"HC",'Offense Log'!$H$2:$H$2999,'Player Splits'!$A10)/COUNTIFS('Offense Log'!$I$2:$I$2999,"&lt;&gt;Turnover",'Offense Log'!$I$2:$I$2999,"&lt;&gt;Foul",'Offense Log'!$I$2:$I$2999,"&lt;&gt;",'Offense Log'!$J$2:$J$2999,"HC",'Offense Log'!$H$2:$H$2999,'Player Splits'!$A10),0)</f>
        <v>2.4390243902439025E-2</v>
      </c>
      <c r="F15" s="5">
        <f>IFERROR((COUNTIFS('Offense Log'!$I$2:$I$2999,"Floater",'Offense Log'!$N$2:$N$2999,"Yes",'Offense Log'!$J$2:$J$2999,"HC",'Offense Log'!$H$2:$H$2999,'Player Splits'!$A10))/(COUNTIFS('Offense Log'!$I$2:$I$2999,"Floater",'Offense Log'!$J$2:$J$2999,"HC",'Offense Log'!$H$2:$H$2999,'Player Splits'!$A10)),0)</f>
        <v>0.2</v>
      </c>
      <c r="G15" s="5">
        <f>IFERROR(COUNTIFS('Offense Log'!$I$2:$I$2999,"Hook",'Offense Log'!$J$2:$J$2999,"HC",'Offense Log'!$H$2:$H$2999,'Player Splits'!$A10)/COUNTIFS('Offense Log'!$I$2:$I$2999,"&lt;&gt;Turnover",'Offense Log'!$I$2:$I$2999,"&lt;&gt;Foul",'Offense Log'!$I$2:$I$2999,"&lt;&gt;",'Offense Log'!$J$2:$J$2999,"HC",'Offense Log'!$H$2:$H$2999,'Player Splits'!$A10),0)</f>
        <v>0</v>
      </c>
      <c r="H15" s="5">
        <f>IFERROR((COUNTIFS('Offense Log'!$I$2:$I$2999,"Hook",'Offense Log'!$N$2:$N$2999,"Yes",'Offense Log'!$J$2:$J$2999,"HC",'Offense Log'!$H$2:$H$2999,'Player Splits'!$A10))/(COUNTIFS('Offense Log'!$I$2:$I$2999,"Hook",'Offense Log'!$J$2:$J$2999,"HC",'Offense Log'!$H$2:$H$2999,'Player Splits'!$A10)),0)</f>
        <v>0</v>
      </c>
      <c r="I15" s="5">
        <f>IFERROR(COUNTIFS('Offense Log'!$I$2:$I$2999,"Jumper",'Offense Log'!$J$2:$J$2999,"HC",'Offense Log'!$H$2:$H$2999,'Player Splits'!$A10)/COUNTIFS('Offense Log'!$I$2:$I$2999,"&lt;&gt;Turnover",'Offense Log'!$I$2:$I$2999,"&lt;&gt;Foul",'Offense Log'!$I$2:$I$2999,"&lt;&gt;",'Offense Log'!$J$2:$J$2999,"HC",'Offense Log'!$H$2:$H$2999,'Player Splits'!$A10),0)</f>
        <v>0.14634146341463414</v>
      </c>
      <c r="J15" s="5">
        <f>IFERROR((COUNTIFS('Offense Log'!$I$2:$I$2999,"Jumper",'Offense Log'!$N$2:$N$2999,"Yes",'Offense Log'!$J$2:$J$2999,"HC",'Offense Log'!$H$2:$H$2999,'Player Splits'!$A10))/(COUNTIFS('Offense Log'!$I$2:$I$2999,"Jumper",'Offense Log'!$J$2:$J$2999,"HC",'Offense Log'!$H$2:$H$2999,'Player Splits'!$A10)),0)</f>
        <v>0.36666666666666664</v>
      </c>
      <c r="K15" s="5">
        <f>IFERROR(COUNTIFS('Offense Log'!$I$2:$I$2999,"Three",'Offense Log'!$J$2:$J$2999,"HC",'Offense Log'!$H$2:$H$2999,'Player Splits'!$A10)/COUNTIFS('Offense Log'!$I$2:$I$2999,"&lt;&gt;Turnover",'Offense Log'!$I$2:$I$2999,"&lt;&gt;Foul",'Offense Log'!$I$2:$I$2999,"&lt;&gt;",'Offense Log'!$J$2:$J$2999,"HC",'Offense Log'!$H$2:$H$2999,'Player Splits'!$A10),0)</f>
        <v>0.73170731707317072</v>
      </c>
      <c r="L15" s="5">
        <f>IFERROR((COUNTIFS('Offense Log'!$I$2:$I$2999,"Three",'Offense Log'!$N$2:$N$2999,"Yes",'Offense Log'!$J$2:$J$2999,"HC",'Offense Log'!$H$2:$H$2999,'Player Splits'!$A10))/(COUNTIFS('Offense Log'!$I$2:$I$2999,"Three",'Offense Log'!$J$2:$J$2999,"HC",'Offense Log'!$H$2:$H$2999,'Player Splits'!$A10)),0)</f>
        <v>0.38</v>
      </c>
      <c r="M15" s="5">
        <f>IFERROR(COUNTIFS('Offense Log'!$I$2:$I$2999,"&lt;&gt;Turnover",'Offense Log'!$I$2:$I$2999,"&lt;&gt;Foul",'Offense Log'!$N$2:$N$2999,"Yes",'Offense Log'!$J$2:$J$2999,"HC",'Offense Log'!$H$2:$H$2999,'Player Splits'!$A10)/COUNTIFS('Offense Log'!$I$2:$I$2999,"&lt;&gt;Turnover",'Offense Log'!$I$2:$I$2999,"&lt;&gt;Foul",'Offense Log'!$I$2:$I$2999,"&lt;&gt;",'Offense Log'!$J$2:$J$2999,"HC",'Offense Log'!$H$2:$H$2999,'Player Splits'!$A10),0)</f>
        <v>0.38048780487804879</v>
      </c>
      <c r="N15" s="5">
        <f>IFERROR(COUNTIFS('Offense Log'!$H$2:$H$2999,A10,'Offense Log'!$I$2:$I$2999,"Turnover",'Offense Log'!$J$2:$J$2999,"HC")/(COUNTIFS('Offense Log'!$B$2:$B$2999,A10,'Offense Log'!$J$2:$J$2999,"HC")+(COUNTIFS('Offense Log'!$C$2:$C$2999,A10,'Offense Log'!$J$2:$J$2999,"HC")+(COUNTIFS('Offense Log'!$D$2:$D$2999,A10,'Offense Log'!$J$2:$J$2999,"HC")+(COUNTIFS('Offense Log'!$E$2:$E$2999,A10,'Offense Log'!$J$2:$J$2999,"HC")+(COUNTIFS('Offense Log'!$F$2:$F$2999,A10,'Offense Log'!$J$2:$J$2999,"HC")))))),0)</f>
        <v>1.8983050847457626E-2</v>
      </c>
      <c r="O15" s="15">
        <f t="shared" si="1"/>
        <v>2.2764227642276424E-2</v>
      </c>
    </row>
    <row r="16" spans="1:16" x14ac:dyDescent="0.3">
      <c r="A16" s="13" t="s">
        <v>79</v>
      </c>
      <c r="B16" s="15">
        <f>IFERROR(COUNTIFS('Offense Log'!$H$2:$H$2999,A10,'Offense Log'!$J$2:$J$2999,"FB")/(COUNTIFS('Offense Log'!$B$2:$B$2999,A10,'Offense Log'!$J$2:$J$2999,"FB")+(COUNTIFS('Offense Log'!$C$2:$C$2999,A10,'Offense Log'!$J$2:$J$2999,"FB")+(COUNTIFS('Offense Log'!$D$2:$D$2999,A10,'Offense Log'!$J$2:$J$2999,"FB")+(COUNTIFS('Offense Log'!$E$2:$E$2999,A10,'Offense Log'!$J$2:$J$2999,"FB")+(COUNTIFS('Offense Log'!$F$2:$F$2999,A10,'Offense Log'!$J$2:$J$2999,"FB")))))),0)</f>
        <v>0.22818791946308725</v>
      </c>
      <c r="C16" s="5">
        <f>IFERROR(COUNTIFS('Offense Log'!$I$2:$I$2999,"Layup",'Offense Log'!$J$2:$J$2999,"FB",'Offense Log'!$H$2:$H$2999,'Player Splits'!$A10)/COUNTIFS('Offense Log'!$I$2:$I$2999,"&lt;&gt;Turnover",'Offense Log'!$I$2:$I$2999,"&lt;&gt;Foul",'Offense Log'!$I$2:$I$2999,"&lt;&gt;",'Offense Log'!$J$2:$J$2999,"FB",'Offense Log'!$H$2:$H$2999,'Player Splits'!$A10),0)</f>
        <v>0.16666666666666666</v>
      </c>
      <c r="D16" s="5">
        <f>IFERROR((COUNTIFS('Offense Log'!$I$2:$I$2999,"Layup",'Offense Log'!$N$2:$N$2999,"Yes",'Offense Log'!$J$2:$J$2999,"FB",'Offense Log'!$H$2:$H$2999,'Player Splits'!$A10))/(COUNTIFS('Offense Log'!$I$2:$I$2999,"Layup",'Offense Log'!$J$2:$J$2999,"FB",'Offense Log'!$H$2:$H$2999,'Player Splits'!$A10)),0)</f>
        <v>0.4</v>
      </c>
      <c r="E16" s="5">
        <f>IFERROR(COUNTIFS('Offense Log'!$I$2:$I$2999,"Floater",'Offense Log'!$J$2:$J$2999,"FB",'Offense Log'!$H$2:$H$2999,'Player Splits'!$A10)/COUNTIFS('Offense Log'!$I$2:$I$2999,"&lt;&gt;Turnover",'Offense Log'!$I$2:$I$2999,"&lt;&gt;Foul",'Offense Log'!$I$2:$I$2999,"&lt;&gt;",'Offense Log'!$J$2:$J$2999,"FB",'Offense Log'!$H$2:$H$2999,'Player Splits'!$A10),0)</f>
        <v>6.6666666666666666E-2</v>
      </c>
      <c r="F16" s="5">
        <f>IFERROR((COUNTIFS('Offense Log'!$I$2:$I$2999,"Floater",'Offense Log'!$N$2:$N$2999,"Yes",'Offense Log'!$J$2:$J$2999,"FB",'Offense Log'!$H$2:$H$2999,'Player Splits'!$A10))/(COUNTIFS('Offense Log'!$I$2:$I$2999,"Floater",'Offense Log'!$J$2:$J$2999,"FB",'Offense Log'!$H$2:$H$2999,'Player Splits'!$A10)),0)</f>
        <v>0.5</v>
      </c>
      <c r="G16" s="5">
        <f>IFERROR(COUNTIFS('Offense Log'!$I$2:$I$2999,"Hook",'Offense Log'!$J$2:$J$2999,"FB",'Offense Log'!$H$2:$H$2999,'Player Splits'!$A10)/COUNTIFS('Offense Log'!$I$2:$I$2999,"&lt;&gt;Turnover",'Offense Log'!$I$2:$I$2999,"&lt;&gt;Foul",'Offense Log'!$I$2:$I$2999,"&lt;&gt;",'Offense Log'!$J$2:$J$2999,"FB",'Offense Log'!$H$2:$H$2999,'Player Splits'!$A10),0)</f>
        <v>0</v>
      </c>
      <c r="H16" s="5">
        <f>IFERROR((COUNTIFS('Offense Log'!$I$2:$I$2999,"Hook",'Offense Log'!$N$2:$N$2999,"Yes",'Offense Log'!$J$2:$J$2999,"FB",'Offense Log'!$H$2:$H$2999,'Player Splits'!$A10))/(COUNTIFS('Offense Log'!$I$2:$I$2999,"Hook",'Offense Log'!$J$2:$J$2999,"FB",'Offense Log'!$H$2:$H$2999,'Player Splits'!$A10)),0)</f>
        <v>0</v>
      </c>
      <c r="I16" s="5">
        <f>IFERROR(COUNTIFS('Offense Log'!$I$2:$I$2999,"Jumper",'Offense Log'!$J$2:$J$2999,"FB",'Offense Log'!$H$2:$H$2999,'Player Splits'!$A10)/COUNTIFS('Offense Log'!$I$2:$I$2999,"&lt;&gt;Turnover",'Offense Log'!$I$2:$I$2999,"&lt;&gt;Foul",'Offense Log'!$I$2:$I$2999,"&lt;&gt;",'Offense Log'!$J$2:$J$2999,"FB",'Offense Log'!$H$2:$H$2999,'Player Splits'!$A10),0)</f>
        <v>0</v>
      </c>
      <c r="J16" s="5">
        <f>IFERROR((COUNTIFS('Offense Log'!$I$2:$I$2999,"Jumper",'Offense Log'!$N$2:$N$2999,"Yes",'Offense Log'!$J$2:$J$2999,"FB",'Offense Log'!$H$2:$H$2999,'Player Splits'!$A10))/(COUNTIFS('Offense Log'!$I$2:$I$2999,"Jumper",'Offense Log'!$J$2:$J$2999,"FB",'Offense Log'!$H$2:$H$2999,'Player Splits'!$A10)),0)</f>
        <v>0</v>
      </c>
      <c r="K16" s="5">
        <f>IFERROR(COUNTIFS('Offense Log'!$I$2:$I$2999,"Three",'Offense Log'!$J$2:$J$2999,"FB",'Offense Log'!$H$2:$H$2999,'Player Splits'!$A10)/COUNTIFS('Offense Log'!$I$2:$I$2999,"&lt;&gt;Turnover",'Offense Log'!$I$2:$I$2999,"&lt;&gt;Foul",'Offense Log'!$I$2:$I$2999,"&lt;&gt;",'Offense Log'!$J$2:$J$2999,"FB",'Offense Log'!$H$2:$H$2999,'Player Splits'!$A10),0)</f>
        <v>0.76666666666666672</v>
      </c>
      <c r="L16" s="5">
        <f>IFERROR((COUNTIFS('Offense Log'!$I$2:$I$2999,"Three",'Offense Log'!$N$2:$N$2999,"Yes",'Offense Log'!$J$2:$J$2999,"FB",'Offense Log'!$H$2:$H$2999,'Player Splits'!$A10))/(COUNTIFS('Offense Log'!$I$2:$I$2999,"Three",'Offense Log'!$J$2:$J$2999,"FB",'Offense Log'!$H$2:$H$2999,'Player Splits'!$A10)),0)</f>
        <v>0.30434782608695654</v>
      </c>
      <c r="M16" s="5">
        <f>IFERROR(COUNTIFS('Offense Log'!$I$2:$I$2999,"&lt;&gt;Turnover",'Offense Log'!$I$2:$I$2999,"&lt;&gt;Foul",'Offense Log'!$N$2:$N$2999,"Yes",'Offense Log'!$J$2:$J$2999,"FB",'Offense Log'!$H$2:$H$2999,'Player Splits'!$A10)/COUNTIFS('Offense Log'!$I$2:$I$2999,"&lt;&gt;Turnover",'Offense Log'!$I$2:$I$2999,"&lt;&gt;Foul",'Offense Log'!$I$2:$I$2999,"&lt;&gt;",'Offense Log'!$J$2:$J$2999,"FB",'Offense Log'!$H$2:$H$2999,'Player Splits'!$A10),0)</f>
        <v>0.33333333333333331</v>
      </c>
      <c r="N16" s="5">
        <f>IFERROR(COUNTIFS('Offense Log'!$H$2:$H$2999,A10,'Offense Log'!$I$2:$I$2999,"Turnover",'Offense Log'!$J$2:$J$2999,"FB")/(COUNTIFS('Offense Log'!$B$2:$B$2999,A10,'Offense Log'!$J$2:$J$2999,"FB")+(COUNTIFS('Offense Log'!$C$2:$C$2999,A10,'Offense Log'!$J$2:$J$2999,"FB")+(COUNTIFS('Offense Log'!$D$2:$D$2999,A10,'Offense Log'!$J$2:$J$2999,"FB")+(COUNTIFS('Offense Log'!$E$2:$E$2999,A10,'Offense Log'!$J$2:$J$2999,"FB")+(COUNTIFS('Offense Log'!$F$2:$F$2999,A10,'Offense Log'!$J$2:$J$2999,"FB")))))),0)</f>
        <v>2.6845637583892617E-2</v>
      </c>
      <c r="O16" s="15">
        <f t="shared" si="1"/>
        <v>2.3529411764705885E-2</v>
      </c>
    </row>
    <row r="17" spans="1:16" ht="6" customHeight="1" x14ac:dyDescent="0.3">
      <c r="A17" s="13"/>
      <c r="B17" s="15"/>
    </row>
    <row r="18" spans="1:16" s="10" customFormat="1" x14ac:dyDescent="0.3">
      <c r="A18" s="12" t="s">
        <v>8</v>
      </c>
      <c r="B18" s="16" t="s">
        <v>34</v>
      </c>
      <c r="C18" s="14" t="s">
        <v>36</v>
      </c>
      <c r="D18" s="14" t="s">
        <v>28</v>
      </c>
      <c r="E18" s="14" t="s">
        <v>37</v>
      </c>
      <c r="F18" s="14" t="s">
        <v>29</v>
      </c>
      <c r="G18" s="14" t="s">
        <v>38</v>
      </c>
      <c r="H18" s="14" t="s">
        <v>30</v>
      </c>
      <c r="I18" s="14" t="s">
        <v>39</v>
      </c>
      <c r="J18" s="14" t="s">
        <v>31</v>
      </c>
      <c r="K18" s="14" t="s">
        <v>40</v>
      </c>
      <c r="L18" s="14" t="s">
        <v>32</v>
      </c>
      <c r="M18" s="14" t="s">
        <v>44</v>
      </c>
      <c r="N18" s="14" t="s">
        <v>35</v>
      </c>
      <c r="O18" s="16" t="s">
        <v>46</v>
      </c>
      <c r="P18" s="3"/>
    </row>
    <row r="19" spans="1:16" x14ac:dyDescent="0.3">
      <c r="A19" s="13" t="s">
        <v>47</v>
      </c>
      <c r="B19" s="15">
        <f>IFERROR(COUNTIFS('Offense Log'!$H$2:$H$2999,A18,'Offense Log'!$O$2:$O$2999,"W")/(COUNTIFS('Offense Log'!$B$2:$B$2999,A18,'Offense Log'!$O$2:$O$2999,"W")+(COUNTIFS('Offense Log'!$C$2:$C$2999,A18,'Offense Log'!$O$2:$O$2999,"W")+(COUNTIFS('Offense Log'!$D$2:$D$2999,A18,'Offense Log'!$O$2:$O$2999,"W")+(COUNTIFS('Offense Log'!$E$2:$E$2999,A18,'Offense Log'!$O$2:$O$2999,"W")+(COUNTIFS('Offense Log'!$F$2:$F$2999,A18,'Offense Log'!$O$2:$O$2999,"W")))))),0)</f>
        <v>0.28844790928419561</v>
      </c>
      <c r="C19" s="5">
        <f>IFERROR(COUNTIFS('Offense Log'!$I$2:$I$2999,"Layup",'Offense Log'!$O$2:$O$2999,"W",'Offense Log'!$H$2:$H$2999,'Player Splits'!$A18)/COUNTIFS('Offense Log'!$I$2:$I$2999,"&lt;&gt;Turnover",'Offense Log'!$I$2:$I$2999,"&lt;&gt;Foul",'Offense Log'!$I$2:$I$2999,"&lt;&gt;",'Offense Log'!$O$2:$O$2999,"W",'Offense Log'!$H$2:$H$2999,'Player Splits'!$A18),0)</f>
        <v>0.15060240963855423</v>
      </c>
      <c r="D19" s="5">
        <f>IFERROR((COUNTIFS('Offense Log'!$I$2:$I$2999,"Layup",'Offense Log'!$N$2:$N$2999,"Yes",'Offense Log'!$O$2:$O$2999,"W",'Offense Log'!$H$2:$H$2999,'Player Splits'!$A18))/(COUNTIFS('Offense Log'!$I$2:$I$2999,"Layup",'Offense Log'!$O$2:$O$2999,"W",'Offense Log'!$H$2:$H$2999,'Player Splits'!$A18)),0)</f>
        <v>0.64</v>
      </c>
      <c r="E19" s="5">
        <f>IFERROR(COUNTIFS('Offense Log'!$I$2:$I$2999,"Floater",'Offense Log'!$O$2:$O$2999,"W",'Offense Log'!$H$2:$H$2999,'Player Splits'!$A18)/COUNTIFS('Offense Log'!$I$2:$I$2999,"&lt;&gt;Turnover",'Offense Log'!$I$2:$I$2999,"&lt;&gt;Foul",'Offense Log'!$I$2:$I$2999,"&lt;&gt;",'Offense Log'!$O$2:$O$2999,"W",'Offense Log'!$H$2:$H$2999,'Player Splits'!$A18),0)</f>
        <v>7.8313253012048195E-2</v>
      </c>
      <c r="F19" s="5">
        <f>IFERROR((COUNTIFS('Offense Log'!$I$2:$I$2999,"Floater",'Offense Log'!$N$2:$N$2999,"Yes",'Offense Log'!$O$2:$O$2999,"W",'Offense Log'!$H$2:$H$2999,'Player Splits'!$A18))/(COUNTIFS('Offense Log'!$I$2:$I$2999,"Floater",'Offense Log'!$O$2:$O$2999,"W",'Offense Log'!$H$2:$H$2999,'Player Splits'!$A18)),0)</f>
        <v>0.53846153846153844</v>
      </c>
      <c r="G19" s="5">
        <f>IFERROR(COUNTIFS('Offense Log'!$I$2:$I$2999,"Hook",'Offense Log'!$O$2:$O$2999,"W",'Offense Log'!$H$2:$H$2999,'Player Splits'!$A18)/COUNTIFS('Offense Log'!$I$2:$I$2999,"&lt;&gt;Turnover",'Offense Log'!$I$2:$I$2999,"&lt;&gt;Foul",'Offense Log'!$I$2:$I$2999,"&lt;&gt;",'Offense Log'!$O$2:$O$2999,"W",'Offense Log'!$H$2:$H$2999,'Player Splits'!$A18),0)</f>
        <v>4.2168674698795178E-2</v>
      </c>
      <c r="H19" s="5">
        <f>IFERROR((COUNTIFS('Offense Log'!$I$2:$I$2999,"Hook",'Offense Log'!$N$2:$N$2999,"Yes",'Offense Log'!$O$2:$O$2999,"W",'Offense Log'!$H$2:$H$2999,'Player Splits'!$A18))/(COUNTIFS('Offense Log'!$I$2:$I$2999,"Hook",'Offense Log'!$O$2:$O$2999,"W",'Offense Log'!$H$2:$H$2999,'Player Splits'!$A18)),0)</f>
        <v>0.5</v>
      </c>
      <c r="I19" s="5">
        <f>IFERROR(COUNTIFS('Offense Log'!$I$2:$I$2999,"Jumper",'Offense Log'!$O$2:$O$2999,"W",'Offense Log'!$H$2:$H$2999,'Player Splits'!$A18)/COUNTIFS('Offense Log'!$I$2:$I$2999,"&lt;&gt;Turnover",'Offense Log'!$I$2:$I$2999,"&lt;&gt;Foul",'Offense Log'!$I$2:$I$2999,"&lt;&gt;",'Offense Log'!$O$2:$O$2999,"W",'Offense Log'!$H$2:$H$2999,'Player Splits'!$A18),0)</f>
        <v>0.22289156626506024</v>
      </c>
      <c r="J19" s="5">
        <f>IFERROR((COUNTIFS('Offense Log'!$I$2:$I$2999,"Jumper",'Offense Log'!$N$2:$N$2999,"Yes",'Offense Log'!$O$2:$O$2999,"W",'Offense Log'!$H$2:$H$2999,'Player Splits'!$A18))/(COUNTIFS('Offense Log'!$I$2:$I$2999,"Jumper",'Offense Log'!$O$2:$O$2999,"W",'Offense Log'!$H$2:$H$2999,'Player Splits'!$A18)),0)</f>
        <v>0.56756756756756754</v>
      </c>
      <c r="K19" s="5">
        <f>IFERROR(COUNTIFS('Offense Log'!$I$2:$I$2999,"Three",'Offense Log'!$O$2:$O$2999,"W",'Offense Log'!$H$2:$H$2999,'Player Splits'!$A18)/COUNTIFS('Offense Log'!$I$2:$I$2999,"&lt;&gt;Turnover",'Offense Log'!$I$2:$I$2999,"&lt;&gt;Foul",'Offense Log'!$I$2:$I$2999,"&lt;&gt;",'Offense Log'!$O$2:$O$2999,"W",'Offense Log'!$H$2:$H$2999,'Player Splits'!$A18),0)</f>
        <v>0.49698795180722893</v>
      </c>
      <c r="L19" s="5">
        <f>IFERROR((COUNTIFS('Offense Log'!$I$2:$I$2999,"Three",'Offense Log'!$N$2:$N$2999,"Yes",'Offense Log'!$O$2:$O$2999,"W",'Offense Log'!$H$2:$H$2999,'Player Splits'!$A18))/(COUNTIFS('Offense Log'!$I$2:$I$2999,"Three",'Offense Log'!$O$2:$O$2999,"W",'Offense Log'!$H$2:$H$2999,'Player Splits'!$A18)),0)</f>
        <v>0.38787878787878788</v>
      </c>
      <c r="M19" s="5">
        <f>IFERROR(COUNTIFS('Offense Log'!$I$2:$I$2999,"&lt;&gt;Turnover",'Offense Log'!$I$2:$I$2999,"&lt;&gt;Foul",'Offense Log'!$N$2:$N$2999,"Yes",'Offense Log'!$O$2:$O$2999,"W",'Offense Log'!$H$2:$H$2999,'Player Splits'!$A18)/COUNTIFS('Offense Log'!$I$2:$I$2999,"&lt;&gt;Turnover",'Offense Log'!$I$2:$I$2999,"&lt;&gt;Foul",'Offense Log'!$I$2:$I$2999,"&lt;&gt;",'Offense Log'!$O$2:$O$2999,"W",'Offense Log'!$H$2:$H$2999,'Player Splits'!$A18),0)</f>
        <v>0.48795180722891568</v>
      </c>
      <c r="N19" s="5">
        <f>IFERROR(COUNTIFS('Offense Log'!$H$2:$H$2999,A18,'Offense Log'!$I$2:$I$2999,"Turnover",'Offense Log'!$O$2:$O$2999,"W")/(COUNTIFS('Offense Log'!$B$2:$B$2999,A18,'Offense Log'!$O$2:$O$2999,"W")+(COUNTIFS('Offense Log'!$C$2:$C$2999,A18,'Offense Log'!$O$2:$O$2999,"W")+(COUNTIFS('Offense Log'!$D$2:$D$2999,A18,'Offense Log'!$O$2:$O$2999,"W")+(COUNTIFS('Offense Log'!$E$2:$E$2999,A18,'Offense Log'!$O$2:$O$2999,"W")+(COUNTIFS('Offense Log'!$F$2:$F$2999,A18,'Offense Log'!$O$2:$O$2999,"W")))))),0)</f>
        <v>2.5513819985825654E-2</v>
      </c>
      <c r="O19" s="15">
        <f>IFERROR(N19*0.2/B19,0)</f>
        <v>1.7690417690417692E-2</v>
      </c>
    </row>
    <row r="20" spans="1:16" x14ac:dyDescent="0.3">
      <c r="A20" s="13" t="s">
        <v>48</v>
      </c>
      <c r="B20" s="15">
        <f>IFERROR(COUNTIFS('Offense Log'!$H$2:$H$2999,A18,'Offense Log'!$O$2:$O$2999,"L")/(COUNTIFS('Offense Log'!$B$2:$B$2999,A18,'Offense Log'!$O$2:$O$2999,"L")+(COUNTIFS('Offense Log'!$C$2:$C$2999,A18,'Offense Log'!$O$2:$O$2999,"L")+(COUNTIFS('Offense Log'!$D$2:$D$2999,A18,'Offense Log'!$O$2:$O$2999,"L")+(COUNTIFS('Offense Log'!$E$2:$E$2999,A18,'Offense Log'!$O$2:$O$2999,"L")+(COUNTIFS('Offense Log'!$F$2:$F$2999,A18,'Offense Log'!$O$2:$O$2999,"L")))))),0)</f>
        <v>0.2662473794549266</v>
      </c>
      <c r="C20" s="5">
        <f>IFERROR(COUNTIFS('Offense Log'!$I$2:$I$2999,"Layup",'Offense Log'!$O$2:$O$2999,"L",'Offense Log'!$H$2:$H$2999,'Player Splits'!$A18)/COUNTIFS('Offense Log'!$I$2:$I$2999,"&lt;&gt;Turnover",'Offense Log'!$I$2:$I$2999,"&lt;&gt;Foul",'Offense Log'!$I$2:$I$2999,"&lt;&gt;",'Offense Log'!$O$2:$O$2999,"L",'Offense Log'!$H$2:$H$2999,'Player Splits'!$A18),0)</f>
        <v>0.17592592592592593</v>
      </c>
      <c r="D20" s="5">
        <f>IFERROR((COUNTIFS('Offense Log'!$I$2:$I$2999,"Layup",'Offense Log'!$N$2:$N$2999,"Yes",'Offense Log'!$O$2:$O$2999,"L",'Offense Log'!$H$2:$H$2999,'Player Splits'!$A18))/(COUNTIFS('Offense Log'!$I$2:$I$2999,"Layup",'Offense Log'!$O$2:$O$2999,"L",'Offense Log'!$H$2:$H$2999,'Player Splits'!$A18)),0)</f>
        <v>0.47368421052631576</v>
      </c>
      <c r="E20" s="5">
        <f>IFERROR(COUNTIFS('Offense Log'!$I$2:$I$2999,"Floater",'Offense Log'!$O$2:$O$2999,"L",'Offense Log'!$H$2:$H$2999,'Player Splits'!$A18)/COUNTIFS('Offense Log'!$I$2:$I$2999,"&lt;&gt;Turnover",'Offense Log'!$I$2:$I$2999,"&lt;&gt;Foul",'Offense Log'!$I$2:$I$2999,"&lt;&gt;",'Offense Log'!$O$2:$O$2999,"L",'Offense Log'!$H$2:$H$2999,'Player Splits'!$A18),0)</f>
        <v>0.1111111111111111</v>
      </c>
      <c r="F20" s="5">
        <f>IFERROR((COUNTIFS('Offense Log'!$I$2:$I$2999,"Floater",'Offense Log'!$N$2:$N$2999,"Yes",'Offense Log'!$O$2:$O$2999,"L",'Offense Log'!$H$2:$H$2999,'Player Splits'!$A18))/(COUNTIFS('Offense Log'!$I$2:$I$2999,"Floater",'Offense Log'!$O$2:$O$2999,"L",'Offense Log'!$H$2:$H$2999,'Player Splits'!$A18)),0)</f>
        <v>0.41666666666666669</v>
      </c>
      <c r="G20" s="5">
        <f>IFERROR(COUNTIFS('Offense Log'!$I$2:$I$2999,"Hook",'Offense Log'!$O$2:$O$2999,"L",'Offense Log'!$H$2:$H$2999,'Player Splits'!$A18)/COUNTIFS('Offense Log'!$I$2:$I$2999,"&lt;&gt;Turnover",'Offense Log'!$I$2:$I$2999,"&lt;&gt;Foul",'Offense Log'!$I$2:$I$2999,"&lt;&gt;",'Offense Log'!$O$2:$O$2999,"L",'Offense Log'!$H$2:$H$2999,'Player Splits'!$A18),0)</f>
        <v>3.7037037037037035E-2</v>
      </c>
      <c r="H20" s="5">
        <f>IFERROR((COUNTIFS('Offense Log'!$I$2:$I$2999,"Hook",'Offense Log'!$N$2:$N$2999,"Yes",'Offense Log'!$O$2:$O$2999,"L",'Offense Log'!$H$2:$H$2999,'Player Splits'!$A18))/(COUNTIFS('Offense Log'!$I$2:$I$2999,"Hook",'Offense Log'!$O$2:$O$2999,"L",'Offense Log'!$H$2:$H$2999,'Player Splits'!$A18)),0)</f>
        <v>0.25</v>
      </c>
      <c r="I20" s="5">
        <f>IFERROR(COUNTIFS('Offense Log'!$I$2:$I$2999,"Jumper",'Offense Log'!$O$2:$O$2999,"L",'Offense Log'!$H$2:$H$2999,'Player Splits'!$A18)/COUNTIFS('Offense Log'!$I$2:$I$2999,"&lt;&gt;Turnover",'Offense Log'!$I$2:$I$2999,"&lt;&gt;Foul",'Offense Log'!$I$2:$I$2999,"&lt;&gt;",'Offense Log'!$O$2:$O$2999,"L",'Offense Log'!$H$2:$H$2999,'Player Splits'!$A18),0)</f>
        <v>0.15740740740740741</v>
      </c>
      <c r="J20" s="5">
        <f>IFERROR((COUNTIFS('Offense Log'!$I$2:$I$2999,"Jumper",'Offense Log'!$N$2:$N$2999,"Yes",'Offense Log'!$O$2:$O$2999,"L",'Offense Log'!$H$2:$H$2999,'Player Splits'!$A18))/(COUNTIFS('Offense Log'!$I$2:$I$2999,"Jumper",'Offense Log'!$O$2:$O$2999,"L",'Offense Log'!$H$2:$H$2999,'Player Splits'!$A18)),0)</f>
        <v>0.23529411764705882</v>
      </c>
      <c r="K20" s="5">
        <f>IFERROR(COUNTIFS('Offense Log'!$I$2:$I$2999,"Three",'Offense Log'!$O$2:$O$2999,"L",'Offense Log'!$H$2:$H$2999,'Player Splits'!$A18)/COUNTIFS('Offense Log'!$I$2:$I$2999,"&lt;&gt;Turnover",'Offense Log'!$I$2:$I$2999,"&lt;&gt;Foul",'Offense Log'!$I$2:$I$2999,"&lt;&gt;",'Offense Log'!$O$2:$O$2999,"L",'Offense Log'!$H$2:$H$2999,'Player Splits'!$A18),0)</f>
        <v>0.51851851851851849</v>
      </c>
      <c r="L20" s="5">
        <f>IFERROR((COUNTIFS('Offense Log'!$I$2:$I$2999,"Three",'Offense Log'!$N$2:$N$2999,"Yes",'Offense Log'!$O$2:$O$2999,"L",'Offense Log'!$H$2:$H$2999,'Player Splits'!$A18))/(COUNTIFS('Offense Log'!$I$2:$I$2999,"Three",'Offense Log'!$O$2:$O$2999,"L",'Offense Log'!$H$2:$H$2999,'Player Splits'!$A18)),0)</f>
        <v>0.26785714285714285</v>
      </c>
      <c r="M20" s="5">
        <f>IFERROR(COUNTIFS('Offense Log'!$I$2:$I$2999,"&lt;&gt;Turnover",'Offense Log'!$I$2:$I$2999,"&lt;&gt;Foul",'Offense Log'!$N$2:$N$2999,"Yes",'Offense Log'!$O$2:$O$2999,"L",'Offense Log'!$H$2:$H$2999,'Player Splits'!$A18)/COUNTIFS('Offense Log'!$I$2:$I$2999,"&lt;&gt;Turnover",'Offense Log'!$I$2:$I$2999,"&lt;&gt;Foul",'Offense Log'!$I$2:$I$2999,"&lt;&gt;",'Offense Log'!$O$2:$O$2999,"L",'Offense Log'!$H$2:$H$2999,'Player Splits'!$A18),0)</f>
        <v>0.31481481481481483</v>
      </c>
      <c r="N20" s="5">
        <f>IFERROR(COUNTIFS('Offense Log'!$H$2:$H$2999,A18,'Offense Log'!$I$2:$I$2999,"Turnover",'Offense Log'!$O$2:$O$2999,"L")/(COUNTIFS('Offense Log'!$B$2:$B$2999,A18,'Offense Log'!$O$2:$O$2999,"L")+(COUNTIFS('Offense Log'!$C$2:$C$2999,A18,'Offense Log'!$O$2:$O$2999,"L")+(COUNTIFS('Offense Log'!$D$2:$D$2999,A18,'Offense Log'!$O$2:$O$2999,"L")+(COUNTIFS('Offense Log'!$E$2:$E$2999,A18,'Offense Log'!$O$2:$O$2999,"L")+(COUNTIFS('Offense Log'!$F$2:$F$2999,A18,'Offense Log'!$O$2:$O$2999,"L")))))),0)</f>
        <v>2.0964360587002098E-2</v>
      </c>
      <c r="O20" s="15">
        <f>IFERROR(N20*0.2/B20,0)</f>
        <v>1.5748031496062995E-2</v>
      </c>
    </row>
    <row r="21" spans="1:16" x14ac:dyDescent="0.3">
      <c r="A21" s="13" t="s">
        <v>80</v>
      </c>
      <c r="B21" s="15">
        <f>IFERROR(COUNTIFS('Offense Log'!$H$2:$H$2999,A18,'Offense Log'!$L$2:$L$2999,"Man",'Offense Log'!$J$2:$J$2999,"HC")/(COUNTIFS('Offense Log'!$B$2:$B$2999,A18,'Offense Log'!$L$2:$L$2999,"Man",'Offense Log'!$J$2:$J$2999,"HC")+(COUNTIFS('Offense Log'!$C$2:$C$2999,A18,'Offense Log'!$L$2:$L$2999,"Man",'Offense Log'!$J$2:$J$2999,"HC")+(COUNTIFS('Offense Log'!$D$2:$D$2999,A18,'Offense Log'!$L$2:$L$2999,"Man",'Offense Log'!$J$2:$J$2999,"HC")+(COUNTIFS('Offense Log'!$E$2:$E$2999,A18,'Offense Log'!$L$2:$L$2999,"Man",'Offense Log'!$J$2:$J$2999,"HC")+(COUNTIFS('Offense Log'!$F$2:$F$2999,A18,'Offense Log'!$L$2:$L$2999,"Man",'Offense Log'!$J$2:$J$2999,"HC")))))),0)</f>
        <v>0.28784119106699751</v>
      </c>
      <c r="C21" s="5">
        <f>IFERROR(COUNTIFS('Offense Log'!$I$2:$I$2999,"Layup",'Offense Log'!$L$2:$L$2999,"Man",'Offense Log'!$H$2:$H$2999,'Player Splits'!$A18,'Offense Log'!$J$2:$J$2999,"HC")/COUNTIFS('Offense Log'!$I$2:$I$2999,"&lt;&gt;Turnover",'Offense Log'!$I$2:$I$2999,"&lt;&gt;Foul",'Offense Log'!$I$2:$I$2999,"&lt;&gt;",'Offense Log'!$L$2:$L$2999,"Man",'Offense Log'!$H$2:$H$2999,'Player Splits'!$A18,'Offense Log'!$J$2:$J$2999,"HC"),0)</f>
        <v>0.15926892950391644</v>
      </c>
      <c r="D21" s="5">
        <f>IFERROR((COUNTIFS('Offense Log'!$I$2:$I$2999,"Layup",'Offense Log'!$N$2:$N$2999,"Yes",'Offense Log'!$L$2:$L$2999,"Man",'Offense Log'!$H$2:$H$2999,'Player Splits'!$A18,'Offense Log'!$J$2:$J$2999,"HC"))/(COUNTIFS('Offense Log'!$I$2:$I$2999,"Layup",'Offense Log'!$L$2:$L$2999,"Man",'Offense Log'!$H$2:$H$2999,'Player Splits'!$A18,'Offense Log'!$J$2:$J$2999,"HC")),0)</f>
        <v>0.57377049180327866</v>
      </c>
      <c r="E21" s="5">
        <f>IFERROR(COUNTIFS('Offense Log'!$I$2:$I$2999,"Floater",'Offense Log'!$L$2:$L$2999,"Man",'Offense Log'!$H$2:$H$2999,'Player Splits'!$A18,'Offense Log'!$J$2:$J$2999,"HC")/COUNTIFS('Offense Log'!$I$2:$I$2999,"&lt;&gt;Turnover",'Offense Log'!$I$2:$I$2999,"&lt;&gt;Foul",'Offense Log'!$I$2:$I$2999,"&lt;&gt;",'Offense Log'!$L$2:$L$2999,"Man",'Offense Log'!$H$2:$H$2999,'Player Splits'!$A18,'Offense Log'!$J$2:$J$2999,"HC"),0)</f>
        <v>8.6161879895561358E-2</v>
      </c>
      <c r="F21" s="5">
        <f>IFERROR((COUNTIFS('Offense Log'!$I$2:$I$2999,"Floater",'Offense Log'!$N$2:$N$2999,"Yes",'Offense Log'!$L$2:$L$2999,"Man",'Offense Log'!$H$2:$H$2999,'Player Splits'!$A18,'Offense Log'!$J$2:$J$2999,"HC"))/(COUNTIFS('Offense Log'!$I$2:$I$2999,"Floater",'Offense Log'!$L$2:$L$2999,"Man",'Offense Log'!$H$2:$H$2999,'Player Splits'!$A18,'Offense Log'!$J$2:$J$2999,"HC")),0)</f>
        <v>0.51515151515151514</v>
      </c>
      <c r="G21" s="5">
        <f>IFERROR(COUNTIFS('Offense Log'!$I$2:$I$2999,"Hook",'Offense Log'!$L$2:$L$2999,"Man",'Offense Log'!$H$2:$H$2999,'Player Splits'!$A18,'Offense Log'!$J$2:$J$2999,"HC")/COUNTIFS('Offense Log'!$I$2:$I$2999,"&lt;&gt;Turnover",'Offense Log'!$I$2:$I$2999,"&lt;&gt;Foul",'Offense Log'!$I$2:$I$2999,"&lt;&gt;",'Offense Log'!$L$2:$L$2999,"Man",'Offense Log'!$H$2:$H$2999,'Player Splits'!$A18,'Offense Log'!$J$2:$J$2999,"HC"),0)</f>
        <v>4.4386422976501305E-2</v>
      </c>
      <c r="H21" s="5">
        <f>IFERROR((COUNTIFS('Offense Log'!$I$2:$I$2999,"Hook",'Offense Log'!$N$2:$N$2999,"Yes",'Offense Log'!$L$2:$L$2999,"Man",'Offense Log'!$H$2:$H$2999,'Player Splits'!$A18,'Offense Log'!$J$2:$J$2999,"HC"))/(COUNTIFS('Offense Log'!$I$2:$I$2999,"Hook",'Offense Log'!$L$2:$L$2999,"Man",'Offense Log'!$H$2:$H$2999,'Player Splits'!$A18,'Offense Log'!$J$2:$J$2999,"HC")),0)</f>
        <v>0.41176470588235292</v>
      </c>
      <c r="I21" s="5">
        <f>IFERROR(COUNTIFS('Offense Log'!$I$2:$I$2999,"Jumper",'Offense Log'!$L$2:$L$2999,"Man",'Offense Log'!$H$2:$H$2999,'Player Splits'!$A18,'Offense Log'!$J$2:$J$2999,"HC")/COUNTIFS('Offense Log'!$I$2:$I$2999,"&lt;&gt;Turnover",'Offense Log'!$I$2:$I$2999,"&lt;&gt;Foul",'Offense Log'!$I$2:$I$2999,"&lt;&gt;",'Offense Log'!$L$2:$L$2999,"Man",'Offense Log'!$H$2:$H$2999,'Player Splits'!$A18,'Offense Log'!$J$2:$J$2999,"HC"),0)</f>
        <v>0.2297650130548303</v>
      </c>
      <c r="J21" s="5">
        <f>IFERROR((COUNTIFS('Offense Log'!$I$2:$I$2999,"Jumper",'Offense Log'!$N$2:$N$2999,"Yes",'Offense Log'!$L$2:$L$2999,"Man",'Offense Log'!$H$2:$H$2999,'Player Splits'!$A18,'Offense Log'!$J$2:$J$2999,"HC"))/(COUNTIFS('Offense Log'!$I$2:$I$2999,"Jumper",'Offense Log'!$L$2:$L$2999,"Man",'Offense Log'!$H$2:$H$2999,'Player Splits'!$A18,'Offense Log'!$J$2:$J$2999,"HC")),0)</f>
        <v>0.52272727272727271</v>
      </c>
      <c r="K21" s="5">
        <f>IFERROR(COUNTIFS('Offense Log'!$I$2:$I$2999,"Three",'Offense Log'!$L$2:$L$2999,"Man",'Offense Log'!$H$2:$H$2999,'Player Splits'!$A18,'Offense Log'!$J$2:$J$2999,"HC")/COUNTIFS('Offense Log'!$I$2:$I$2999,"&lt;&gt;Turnover",'Offense Log'!$I$2:$I$2999,"&lt;&gt;Foul",'Offense Log'!$I$2:$I$2999,"&lt;&gt;",'Offense Log'!$L$2:$L$2999,"Man",'Offense Log'!$H$2:$H$2999,'Player Splits'!$A18,'Offense Log'!$J$2:$J$2999,"HC"),0)</f>
        <v>0.47519582245430808</v>
      </c>
      <c r="L21" s="5">
        <f>IFERROR((COUNTIFS('Offense Log'!$I$2:$I$2999,"Three",'Offense Log'!$N$2:$N$2999,"Yes",'Offense Log'!$L$2:$L$2999,"Man",'Offense Log'!$H$2:$H$2999,'Player Splits'!$A18,'Offense Log'!$J$2:$J$2999,"HC"))/(COUNTIFS('Offense Log'!$I$2:$I$2999,"Three",'Offense Log'!$L$2:$L$2999,"Man",'Offense Log'!$H$2:$H$2999,'Player Splits'!$A18,'Offense Log'!$J$2:$J$2999,"HC")),0)</f>
        <v>0.34615384615384615</v>
      </c>
      <c r="M21" s="5">
        <f>IFERROR(COUNTIFS('Offense Log'!$I$2:$I$2999,"&lt;&gt;Turnover",'Offense Log'!$I$2:$I$2999,"&lt;&gt;Foul",'Offense Log'!$N$2:$N$2999,"Yes",'Offense Log'!$L$2:$L$2999,"Man",'Offense Log'!$H$2:$H$2999,'Player Splits'!$A18,'Offense Log'!$J$2:$J$2999,"HC")/COUNTIFS('Offense Log'!$I$2:$I$2999,"&lt;&gt;Turnover",'Offense Log'!$I$2:$I$2999,"&lt;&gt;Foul",'Offense Log'!$I$2:$I$2999,"&lt;&gt;",'Offense Log'!$L$2:$L$2999,"Man",'Offense Log'!$H$2:$H$2999,'Player Splits'!$A18,'Offense Log'!$J$2:$J$2999,"HC"),0)</f>
        <v>0.44386422976501305</v>
      </c>
      <c r="N21" s="5">
        <f>IFERROR(COUNTIFS('Offense Log'!$H$2:$H$2999,A18,'Offense Log'!$I$2:$I$2999,"Turnover",'Offense Log'!$L$2:$L$2999,"Man")/(COUNTIFS('Offense Log'!$B$2:$B$2999,A18,'Offense Log'!$L$2:$L$2999,"Man")+(COUNTIFS('Offense Log'!$C$2:$C$2999,A18,'Offense Log'!$L$2:$L$2999,"Man")+(COUNTIFS('Offense Log'!$D$2:$D$2999,A18,'Offense Log'!$L$2:$L$2999,"Man")+(COUNTIFS('Offense Log'!$E$2:$E$2999,A18,'Offense Log'!$L$2:$L$2999,"Man")+(COUNTIFS('Offense Log'!$F$2:$F$2999,A18,'Offense Log'!$L$2:$L$2999,"Man")))))),0)</f>
        <v>2.4311183144246355E-2</v>
      </c>
      <c r="O21" s="15">
        <f t="shared" ref="O21:O24" si="2">IFERROR(N21*0.2/B21,0)</f>
        <v>1.6892080701950484E-2</v>
      </c>
    </row>
    <row r="22" spans="1:16" x14ac:dyDescent="0.3">
      <c r="A22" s="13" t="s">
        <v>81</v>
      </c>
      <c r="B22" s="15">
        <f>IFERROR(COUNTIFS('Offense Log'!$H$2:$H$2999,A18,'Offense Log'!$L$2:$L$2999,"Zone")/(COUNTIFS('Offense Log'!$B$2:$B$2999,A18,'Offense Log'!$L$2:$L$2999,"Zone")+(COUNTIFS('Offense Log'!$C$2:$C$2999,A18,'Offense Log'!$L$2:$L$2999,"Zone")+(COUNTIFS('Offense Log'!$D$2:$D$2999,A18,'Offense Log'!$L$2:$L$2999,"Zone")+(COUNTIFS('Offense Log'!$E$2:$E$2999,A18,'Offense Log'!$L$2:$L$2999,"Zone")+(COUNTIFS('Offense Log'!$F$2:$F$2999,A18,'Offense Log'!$L$2:$L$2999,"Zone")))))),0)</f>
        <v>0.3783783783783784</v>
      </c>
      <c r="C22" s="5">
        <f>IFERROR(COUNTIFS('Offense Log'!$I$2:$I$2999,"Layup",'Offense Log'!$L$2:$L$2999,"Zone",'Offense Log'!$H$2:$H$2999,'Player Splits'!$A18)/COUNTIFS('Offense Log'!$I$2:$I$2999,"&lt;&gt;Turnover",'Offense Log'!$I$2:$I$2999,"&lt;&gt;Foul",'Offense Log'!$I$2:$I$2999,"&lt;&gt;",'Offense Log'!$L$2:$L$2999,"Zone",'Offense Log'!$H$2:$H$2999,'Player Splits'!$A18),0)</f>
        <v>0</v>
      </c>
      <c r="D22" s="5">
        <f>IFERROR((COUNTIFS('Offense Log'!$I$2:$I$2999,"Layup",'Offense Log'!$N$2:$N$2999,"Yes",'Offense Log'!$L$2:$L$2999,"Zone",'Offense Log'!$H$2:$H$2999,'Player Splits'!$A18))/(COUNTIFS('Offense Log'!$I$2:$I$2999,"Layup",'Offense Log'!$L$2:$L$2999,"Zone",'Offense Log'!$H$2:$H$2999,'Player Splits'!$A18)),0)</f>
        <v>0</v>
      </c>
      <c r="E22" s="5">
        <f>IFERROR(COUNTIFS('Offense Log'!$I$2:$I$2999,"Floater",'Offense Log'!$L$2:$L$2999,"Zone",'Offense Log'!$H$2:$H$2999,'Player Splits'!$A18)/COUNTIFS('Offense Log'!$I$2:$I$2999,"&lt;&gt;Turnover",'Offense Log'!$I$2:$I$2999,"&lt;&gt;Foul",'Offense Log'!$I$2:$I$2999,"&lt;&gt;",'Offense Log'!$L$2:$L$2999,"Zone",'Offense Log'!$H$2:$H$2999,'Player Splits'!$A18),0)</f>
        <v>0</v>
      </c>
      <c r="F22" s="5">
        <f>IFERROR((COUNTIFS('Offense Log'!$I$2:$I$2999,"Floater",'Offense Log'!$N$2:$N$2999,"Yes",'Offense Log'!$L$2:$L$2999,"Zone",'Offense Log'!$H$2:$H$2999,'Player Splits'!$A18))/(COUNTIFS('Offense Log'!$I$2:$I$2999,"Floater",'Offense Log'!$L$2:$L$2999,"Zone",'Offense Log'!$H$2:$H$2999,'Player Splits'!$A18)),0)</f>
        <v>0</v>
      </c>
      <c r="G22" s="5">
        <f>IFERROR(COUNTIFS('Offense Log'!$I$2:$I$2999,"Hook",'Offense Log'!$L$2:$L$2999,"Zone",'Offense Log'!$H$2:$H$2999,'Player Splits'!$A18)/COUNTIFS('Offense Log'!$I$2:$I$2999,"&lt;&gt;Turnover",'Offense Log'!$I$2:$I$2999,"&lt;&gt;Foul",'Offense Log'!$I$2:$I$2999,"&lt;&gt;",'Offense Log'!$L$2:$L$2999,"Zone",'Offense Log'!$H$2:$H$2999,'Player Splits'!$A18),0)</f>
        <v>0</v>
      </c>
      <c r="H22" s="5">
        <f>IFERROR((COUNTIFS('Offense Log'!$I$2:$I$2999,"Hook",'Offense Log'!$N$2:$N$2999,"Yes",'Offense Log'!$L$2:$L$2999,"Zone",'Offense Log'!$H$2:$H$2999,'Player Splits'!$A18))/(COUNTIFS('Offense Log'!$I$2:$I$2999,"Hook",'Offense Log'!$L$2:$L$2999,"Zone",'Offense Log'!$H$2:$H$2999,'Player Splits'!$A18)),0)</f>
        <v>0</v>
      </c>
      <c r="I22" s="5">
        <f>IFERROR(COUNTIFS('Offense Log'!$I$2:$I$2999,"Jumper",'Offense Log'!$L$2:$L$2999,"Zone",'Offense Log'!$H$2:$H$2999,'Player Splits'!$A18)/COUNTIFS('Offense Log'!$I$2:$I$2999,"&lt;&gt;Turnover",'Offense Log'!$I$2:$I$2999,"&lt;&gt;Foul",'Offense Log'!$I$2:$I$2999,"&lt;&gt;",'Offense Log'!$L$2:$L$2999,"Zone",'Offense Log'!$H$2:$H$2999,'Player Splits'!$A18),0)</f>
        <v>7.6923076923076927E-2</v>
      </c>
      <c r="J22" s="5">
        <f>IFERROR((COUNTIFS('Offense Log'!$I$2:$I$2999,"Jumper",'Offense Log'!$N$2:$N$2999,"Yes",'Offense Log'!$L$2:$L$2999,"Zone",'Offense Log'!$H$2:$H$2999,'Player Splits'!$A18))/(COUNTIFS('Offense Log'!$I$2:$I$2999,"Jumper",'Offense Log'!$L$2:$L$2999,"Zone",'Offense Log'!$H$2:$H$2999,'Player Splits'!$A18)),0)</f>
        <v>0</v>
      </c>
      <c r="K22" s="5">
        <f>IFERROR(COUNTIFS('Offense Log'!$I$2:$I$2999,"Three",'Offense Log'!$L$2:$L$2999,"Zone",'Offense Log'!$H$2:$H$2999,'Player Splits'!$A18)/COUNTIFS('Offense Log'!$I$2:$I$2999,"&lt;&gt;Turnover",'Offense Log'!$I$2:$I$2999,"&lt;&gt;Foul",'Offense Log'!$I$2:$I$2999,"&lt;&gt;",'Offense Log'!$L$2:$L$2999,"Zone",'Offense Log'!$H$2:$H$2999,'Player Splits'!$A18),0)</f>
        <v>0.92307692307692313</v>
      </c>
      <c r="L22" s="5">
        <f>IFERROR((COUNTIFS('Offense Log'!$I$2:$I$2999,"Three",'Offense Log'!$N$2:$N$2999,"Yes",'Offense Log'!$L$2:$L$2999,"Zone",'Offense Log'!$H$2:$H$2999,'Player Splits'!$A18))/(COUNTIFS('Offense Log'!$I$2:$I$2999,"Three",'Offense Log'!$L$2:$L$2999,"Zone",'Offense Log'!$H$2:$H$2999,'Player Splits'!$A18)),0)</f>
        <v>0.41666666666666669</v>
      </c>
      <c r="M22" s="5">
        <f>IFERROR(COUNTIFS('Offense Log'!$I$2:$I$2999,"&lt;&gt;Turnover",'Offense Log'!$I$2:$I$2999,"&lt;&gt;Foul",'Offense Log'!$N$2:$N$2999,"Yes",'Offense Log'!$L$2:$L$2999,"Zone",'Offense Log'!$H$2:$H$2999,'Player Splits'!$A18)/COUNTIFS('Offense Log'!$I$2:$I$2999,"&lt;&gt;Turnover",'Offense Log'!$I$2:$I$2999,"&lt;&gt;Foul",'Offense Log'!$I$2:$I$2999,"&lt;&gt;",'Offense Log'!$L$2:$L$2999,"Zone",'Offense Log'!$H$2:$H$2999,'Player Splits'!$A18),0)</f>
        <v>0.38461538461538464</v>
      </c>
      <c r="N22" s="5">
        <f>IFERROR(COUNTIFS('Offense Log'!$H$2:$H$2999,A18,'Offense Log'!$I$2:$I$2999,"Turnover",'Offense Log'!$L$2:$L$2999,"Zone")/(COUNTIFS('Offense Log'!$B$2:$B$2999,A18,'Offense Log'!$L$2:$L$2999,"Zone")+(COUNTIFS('Offense Log'!$C$2:$C$2999,A18,'Offense Log'!$L$2:$L$2999,"Zone")+(COUNTIFS('Offense Log'!$D$2:$D$2999,A18,'Offense Log'!$L$2:$L$2999,"Zone")+(COUNTIFS('Offense Log'!$E$2:$E$2999,A18,'Offense Log'!$L$2:$L$2999,"Zone")+(COUNTIFS('Offense Log'!$F$2:$F$2999,A18,'Offense Log'!$L$2:$L$2999,"Zone")))))),0)</f>
        <v>2.7027027027027029E-2</v>
      </c>
      <c r="O22" s="15">
        <f t="shared" si="2"/>
        <v>1.4285714285714285E-2</v>
      </c>
    </row>
    <row r="23" spans="1:16" x14ac:dyDescent="0.3">
      <c r="A23" s="13" t="s">
        <v>82</v>
      </c>
      <c r="B23" s="15">
        <f>IFERROR(COUNTIFS('Offense Log'!$H$2:$H$2999,A18,'Offense Log'!$J$2:$J$2999,"HC")/(COUNTIFS('Offense Log'!$B$2:$B$2999,A18,'Offense Log'!$J$2:$J$2999,"HC")+(COUNTIFS('Offense Log'!$C$2:$C$2999,A18,'Offense Log'!$J$2:$J$2999,"HC")+(COUNTIFS('Offense Log'!$D$2:$D$2999,A18,'Offense Log'!$J$2:$J$2999,"HC")+(COUNTIFS('Offense Log'!$E$2:$E$2999,A18,'Offense Log'!$J$2:$J$2999,"HC")+(COUNTIFS('Offense Log'!$F$2:$F$2999,A18,'Offense Log'!$J$2:$J$2999,"HC")))))),0)</f>
        <v>0.28987265009096425</v>
      </c>
      <c r="C23" s="5">
        <f>IFERROR(COUNTIFS('Offense Log'!$I$2:$I$2999,"Layup",'Offense Log'!$J$2:$J$2999,"HC",'Offense Log'!$H$2:$H$2999,'Player Splits'!$A18)/COUNTIFS('Offense Log'!$I$2:$I$2999,"&lt;&gt;Turnover",'Offense Log'!$I$2:$I$2999,"&lt;&gt;Foul",'Offense Log'!$I$2:$I$2999,"&lt;&gt;",'Offense Log'!$J$2:$J$2999,"HC",'Offense Log'!$H$2:$H$2999,'Player Splits'!$A18),0)</f>
        <v>0.15404040404040403</v>
      </c>
      <c r="D23" s="5">
        <f>IFERROR((COUNTIFS('Offense Log'!$I$2:$I$2999,"Layup",'Offense Log'!$N$2:$N$2999,"Yes",'Offense Log'!$J$2:$J$2999,"HC",'Offense Log'!$H$2:$H$2999,'Player Splits'!$A18))/(COUNTIFS('Offense Log'!$I$2:$I$2999,"Layup",'Offense Log'!$J$2:$J$2999,"HC",'Offense Log'!$H$2:$H$2999,'Player Splits'!$A18)),0)</f>
        <v>0.57377049180327866</v>
      </c>
      <c r="E23" s="5">
        <f>IFERROR(COUNTIFS('Offense Log'!$I$2:$I$2999,"Floater",'Offense Log'!$J$2:$J$2999,"HC",'Offense Log'!$H$2:$H$2999,'Player Splits'!$A18)/COUNTIFS('Offense Log'!$I$2:$I$2999,"&lt;&gt;Turnover",'Offense Log'!$I$2:$I$2999,"&lt;&gt;Foul",'Offense Log'!$I$2:$I$2999,"&lt;&gt;",'Offense Log'!$J$2:$J$2999,"HC",'Offense Log'!$H$2:$H$2999,'Player Splits'!$A18),0)</f>
        <v>8.3333333333333329E-2</v>
      </c>
      <c r="F23" s="5">
        <f>IFERROR((COUNTIFS('Offense Log'!$I$2:$I$2999,"Floater",'Offense Log'!$N$2:$N$2999,"Yes",'Offense Log'!$J$2:$J$2999,"HC",'Offense Log'!$H$2:$H$2999,'Player Splits'!$A18))/(COUNTIFS('Offense Log'!$I$2:$I$2999,"Floater",'Offense Log'!$J$2:$J$2999,"HC",'Offense Log'!$H$2:$H$2999,'Player Splits'!$A18)),0)</f>
        <v>0.51515151515151514</v>
      </c>
      <c r="G23" s="5">
        <f>IFERROR(COUNTIFS('Offense Log'!$I$2:$I$2999,"Hook",'Offense Log'!$J$2:$J$2999,"HC",'Offense Log'!$H$2:$H$2999,'Player Splits'!$A18)/COUNTIFS('Offense Log'!$I$2:$I$2999,"&lt;&gt;Turnover",'Offense Log'!$I$2:$I$2999,"&lt;&gt;Foul",'Offense Log'!$I$2:$I$2999,"&lt;&gt;",'Offense Log'!$J$2:$J$2999,"HC",'Offense Log'!$H$2:$H$2999,'Player Splits'!$A18),0)</f>
        <v>4.2929292929292928E-2</v>
      </c>
      <c r="H23" s="5">
        <f>IFERROR((COUNTIFS('Offense Log'!$I$2:$I$2999,"Hook",'Offense Log'!$N$2:$N$2999,"Yes",'Offense Log'!$J$2:$J$2999,"HC",'Offense Log'!$H$2:$H$2999,'Player Splits'!$A18))/(COUNTIFS('Offense Log'!$I$2:$I$2999,"Hook",'Offense Log'!$J$2:$J$2999,"HC",'Offense Log'!$H$2:$H$2999,'Player Splits'!$A18)),0)</f>
        <v>0.41176470588235292</v>
      </c>
      <c r="I23" s="5">
        <f>IFERROR(COUNTIFS('Offense Log'!$I$2:$I$2999,"Jumper",'Offense Log'!$J$2:$J$2999,"HC",'Offense Log'!$H$2:$H$2999,'Player Splits'!$A18)/COUNTIFS('Offense Log'!$I$2:$I$2999,"&lt;&gt;Turnover",'Offense Log'!$I$2:$I$2999,"&lt;&gt;Foul",'Offense Log'!$I$2:$I$2999,"&lt;&gt;",'Offense Log'!$J$2:$J$2999,"HC",'Offense Log'!$H$2:$H$2999,'Player Splits'!$A18),0)</f>
        <v>0.22474747474747475</v>
      </c>
      <c r="J23" s="5">
        <f>IFERROR((COUNTIFS('Offense Log'!$I$2:$I$2999,"Jumper",'Offense Log'!$N$2:$N$2999,"Yes",'Offense Log'!$J$2:$J$2999,"HC",'Offense Log'!$H$2:$H$2999,'Player Splits'!$A18))/(COUNTIFS('Offense Log'!$I$2:$I$2999,"Jumper",'Offense Log'!$J$2:$J$2999,"HC",'Offense Log'!$H$2:$H$2999,'Player Splits'!$A18)),0)</f>
        <v>0.5168539325842697</v>
      </c>
      <c r="K23" s="5">
        <f>IFERROR(COUNTIFS('Offense Log'!$I$2:$I$2999,"Three",'Offense Log'!$J$2:$J$2999,"HC",'Offense Log'!$H$2:$H$2999,'Player Splits'!$A18)/COUNTIFS('Offense Log'!$I$2:$I$2999,"&lt;&gt;Turnover",'Offense Log'!$I$2:$I$2999,"&lt;&gt;Foul",'Offense Log'!$I$2:$I$2999,"&lt;&gt;",'Offense Log'!$J$2:$J$2999,"HC",'Offense Log'!$H$2:$H$2999,'Player Splits'!$A18),0)</f>
        <v>0.48989898989898989</v>
      </c>
      <c r="L23" s="5">
        <f>IFERROR((COUNTIFS('Offense Log'!$I$2:$I$2999,"Three",'Offense Log'!$N$2:$N$2999,"Yes",'Offense Log'!$J$2:$J$2999,"HC",'Offense Log'!$H$2:$H$2999,'Player Splits'!$A18))/(COUNTIFS('Offense Log'!$I$2:$I$2999,"Three",'Offense Log'!$J$2:$J$2999,"HC",'Offense Log'!$H$2:$H$2999,'Player Splits'!$A18)),0)</f>
        <v>0.35051546391752575</v>
      </c>
      <c r="M23" s="5">
        <f>IFERROR(COUNTIFS('Offense Log'!$I$2:$I$2999,"&lt;&gt;Turnover",'Offense Log'!$I$2:$I$2999,"&lt;&gt;Foul",'Offense Log'!$N$2:$N$2999,"Yes",'Offense Log'!$J$2:$J$2999,"HC",'Offense Log'!$H$2:$H$2999,'Player Splits'!$A18)/COUNTIFS('Offense Log'!$I$2:$I$2999,"&lt;&gt;Turnover",'Offense Log'!$I$2:$I$2999,"&lt;&gt;Foul",'Offense Log'!$I$2:$I$2999,"&lt;&gt;",'Offense Log'!$J$2:$J$2999,"HC",'Offense Log'!$H$2:$H$2999,'Player Splits'!$A18),0)</f>
        <v>0.44191919191919193</v>
      </c>
      <c r="N23" s="5">
        <f>IFERROR(COUNTIFS('Offense Log'!$H$2:$H$2999,A18,'Offense Log'!$I$2:$I$2999,"Turnover",'Offense Log'!$J$2:$J$2999,"HC")/(COUNTIFS('Offense Log'!$B$2:$B$2999,A18,'Offense Log'!$J$2:$J$2999,"HC")+(COUNTIFS('Offense Log'!$C$2:$C$2999,A18,'Offense Log'!$J$2:$J$2999,"HC")+(COUNTIFS('Offense Log'!$D$2:$D$2999,A18,'Offense Log'!$J$2:$J$2999,"HC")+(COUNTIFS('Offense Log'!$E$2:$E$2999,A18,'Offense Log'!$J$2:$J$2999,"HC")+(COUNTIFS('Offense Log'!$F$2:$F$2999,A18,'Offense Log'!$J$2:$J$2999,"HC")))))),0)</f>
        <v>2.6682838083687082E-2</v>
      </c>
      <c r="O23" s="15">
        <f t="shared" si="2"/>
        <v>1.8410041841004181E-2</v>
      </c>
    </row>
    <row r="24" spans="1:16" x14ac:dyDescent="0.3">
      <c r="A24" s="13" t="s">
        <v>79</v>
      </c>
      <c r="B24" s="15">
        <f>IFERROR(COUNTIFS('Offense Log'!$H$2:$H$2999,A18,'Offense Log'!$J$2:$J$2999,"FB")/(COUNTIFS('Offense Log'!$B$2:$B$2999,A18,'Offense Log'!$J$2:$J$2999,"FB")+(COUNTIFS('Offense Log'!$C$2:$C$2999,A18,'Offense Log'!$J$2:$J$2999,"FB")+(COUNTIFS('Offense Log'!$D$2:$D$2999,A18,'Offense Log'!$J$2:$J$2999,"FB")+(COUNTIFS('Offense Log'!$E$2:$E$2999,A18,'Offense Log'!$J$2:$J$2999,"FB")+(COUNTIFS('Offense Log'!$F$2:$F$2999,A18,'Offense Log'!$J$2:$J$2999,"FB")))))),0)</f>
        <v>0.22222222222222221</v>
      </c>
      <c r="C24" s="5">
        <f>IFERROR(COUNTIFS('Offense Log'!$I$2:$I$2999,"Layup",'Offense Log'!$J$2:$J$2999,"FB",'Offense Log'!$H$2:$H$2999,'Player Splits'!$A18)/COUNTIFS('Offense Log'!$I$2:$I$2999,"&lt;&gt;Turnover",'Offense Log'!$I$2:$I$2999,"&lt;&gt;Foul",'Offense Log'!$I$2:$I$2999,"&lt;&gt;",'Offense Log'!$J$2:$J$2999,"FB",'Offense Log'!$H$2:$H$2999,'Player Splits'!$A18),0)</f>
        <v>0.16129032258064516</v>
      </c>
      <c r="D24" s="5">
        <f>IFERROR((COUNTIFS('Offense Log'!$I$2:$I$2999,"Layup",'Offense Log'!$N$2:$N$2999,"Yes",'Offense Log'!$J$2:$J$2999,"FB",'Offense Log'!$H$2:$H$2999,'Player Splits'!$A18))/(COUNTIFS('Offense Log'!$I$2:$I$2999,"Layup",'Offense Log'!$J$2:$J$2999,"FB",'Offense Log'!$H$2:$H$2999,'Player Splits'!$A18)),0)</f>
        <v>1</v>
      </c>
      <c r="E24" s="5">
        <f>IFERROR(COUNTIFS('Offense Log'!$I$2:$I$2999,"Floater",'Offense Log'!$J$2:$J$2999,"FB",'Offense Log'!$H$2:$H$2999,'Player Splits'!$A18)/COUNTIFS('Offense Log'!$I$2:$I$2999,"&lt;&gt;Turnover",'Offense Log'!$I$2:$I$2999,"&lt;&gt;Foul",'Offense Log'!$I$2:$I$2999,"&lt;&gt;",'Offense Log'!$J$2:$J$2999,"FB",'Offense Log'!$H$2:$H$2999,'Player Splits'!$A18),0)</f>
        <v>6.4516129032258063E-2</v>
      </c>
      <c r="F24" s="5">
        <f>IFERROR((COUNTIFS('Offense Log'!$I$2:$I$2999,"Floater",'Offense Log'!$N$2:$N$2999,"Yes",'Offense Log'!$J$2:$J$2999,"FB",'Offense Log'!$H$2:$H$2999,'Player Splits'!$A18))/(COUNTIFS('Offense Log'!$I$2:$I$2999,"Floater",'Offense Log'!$J$2:$J$2999,"FB",'Offense Log'!$H$2:$H$2999,'Player Splits'!$A18)),0)</f>
        <v>0</v>
      </c>
      <c r="G24" s="5">
        <f>IFERROR(COUNTIFS('Offense Log'!$I$2:$I$2999,"Hook",'Offense Log'!$J$2:$J$2999,"FB",'Offense Log'!$H$2:$H$2999,'Player Splits'!$A18)/COUNTIFS('Offense Log'!$I$2:$I$2999,"&lt;&gt;Turnover",'Offense Log'!$I$2:$I$2999,"&lt;&gt;Foul",'Offense Log'!$I$2:$I$2999,"&lt;&gt;",'Offense Log'!$J$2:$J$2999,"FB",'Offense Log'!$H$2:$H$2999,'Player Splits'!$A18),0)</f>
        <v>0</v>
      </c>
      <c r="H24" s="5">
        <f>IFERROR((COUNTIFS('Offense Log'!$I$2:$I$2999,"Hook",'Offense Log'!$N$2:$N$2999,"Yes",'Offense Log'!$J$2:$J$2999,"FB",'Offense Log'!$H$2:$H$2999,'Player Splits'!$A18))/(COUNTIFS('Offense Log'!$I$2:$I$2999,"Hook",'Offense Log'!$J$2:$J$2999,"FB",'Offense Log'!$H$2:$H$2999,'Player Splits'!$A18)),0)</f>
        <v>0</v>
      </c>
      <c r="I24" s="5">
        <f>IFERROR(COUNTIFS('Offense Log'!$I$2:$I$2999,"Jumper",'Offense Log'!$J$2:$J$2999,"FB",'Offense Log'!$H$2:$H$2999,'Player Splits'!$A18)/COUNTIFS('Offense Log'!$I$2:$I$2999,"&lt;&gt;Turnover",'Offense Log'!$I$2:$I$2999,"&lt;&gt;Foul",'Offense Log'!$I$2:$I$2999,"&lt;&gt;",'Offense Log'!$J$2:$J$2999,"FB",'Offense Log'!$H$2:$H$2999,'Player Splits'!$A18),0)</f>
        <v>3.2258064516129031E-2</v>
      </c>
      <c r="J24" s="5">
        <f>IFERROR((COUNTIFS('Offense Log'!$I$2:$I$2999,"Jumper",'Offense Log'!$N$2:$N$2999,"Yes",'Offense Log'!$J$2:$J$2999,"FB",'Offense Log'!$H$2:$H$2999,'Player Splits'!$A18))/(COUNTIFS('Offense Log'!$I$2:$I$2999,"Jumper",'Offense Log'!$J$2:$J$2999,"FB",'Offense Log'!$H$2:$H$2999,'Player Splits'!$A18)),0)</f>
        <v>0</v>
      </c>
      <c r="K24" s="5">
        <f>IFERROR(COUNTIFS('Offense Log'!$I$2:$I$2999,"Three",'Offense Log'!$J$2:$J$2999,"FB",'Offense Log'!$H$2:$H$2999,'Player Splits'!$A18)/COUNTIFS('Offense Log'!$I$2:$I$2999,"&lt;&gt;Turnover",'Offense Log'!$I$2:$I$2999,"&lt;&gt;Foul",'Offense Log'!$I$2:$I$2999,"&lt;&gt;",'Offense Log'!$J$2:$J$2999,"FB",'Offense Log'!$H$2:$H$2999,'Player Splits'!$A18),0)</f>
        <v>0.74193548387096775</v>
      </c>
      <c r="L24" s="5">
        <f>IFERROR((COUNTIFS('Offense Log'!$I$2:$I$2999,"Three",'Offense Log'!$N$2:$N$2999,"Yes",'Offense Log'!$J$2:$J$2999,"FB",'Offense Log'!$H$2:$H$2999,'Player Splits'!$A18))/(COUNTIFS('Offense Log'!$I$2:$I$2999,"Three",'Offense Log'!$J$2:$J$2999,"FB",'Offense Log'!$H$2:$H$2999,'Player Splits'!$A18)),0)</f>
        <v>0.39130434782608697</v>
      </c>
      <c r="M24" s="5">
        <f>IFERROR(COUNTIFS('Offense Log'!$I$2:$I$2999,"&lt;&gt;Turnover",'Offense Log'!$I$2:$I$2999,"&lt;&gt;Foul",'Offense Log'!$N$2:$N$2999,"Yes",'Offense Log'!$J$2:$J$2999,"FB",'Offense Log'!$H$2:$H$2999,'Player Splits'!$A18)/COUNTIFS('Offense Log'!$I$2:$I$2999,"&lt;&gt;Turnover",'Offense Log'!$I$2:$I$2999,"&lt;&gt;Foul",'Offense Log'!$I$2:$I$2999,"&lt;&gt;",'Offense Log'!$J$2:$J$2999,"FB",'Offense Log'!$H$2:$H$2999,'Player Splits'!$A18),0)</f>
        <v>0.45161290322580644</v>
      </c>
      <c r="N24" s="5">
        <f>IFERROR(COUNTIFS('Offense Log'!$H$2:$H$2999,A18,'Offense Log'!$I$2:$I$2999,"Turnover",'Offense Log'!$J$2:$J$2999,"FB")/(COUNTIFS('Offense Log'!$B$2:$B$2999,A18,'Offense Log'!$J$2:$J$2999,"FB")+(COUNTIFS('Offense Log'!$C$2:$C$2999,A18,'Offense Log'!$J$2:$J$2999,"FB")+(COUNTIFS('Offense Log'!$D$2:$D$2999,A18,'Offense Log'!$J$2:$J$2999,"FB")+(COUNTIFS('Offense Log'!$E$2:$E$2999,A18,'Offense Log'!$J$2:$J$2999,"FB")+(COUNTIFS('Offense Log'!$F$2:$F$2999,A18,'Offense Log'!$J$2:$J$2999,"FB")))))),0)</f>
        <v>6.1728395061728392E-3</v>
      </c>
      <c r="O24" s="15">
        <f t="shared" si="2"/>
        <v>5.5555555555555558E-3</v>
      </c>
    </row>
    <row r="25" spans="1:16" ht="6" customHeight="1" x14ac:dyDescent="0.3">
      <c r="A25" s="13"/>
      <c r="B25" s="15"/>
    </row>
    <row r="26" spans="1:16" s="10" customFormat="1" x14ac:dyDescent="0.3">
      <c r="A26" s="12" t="s">
        <v>70</v>
      </c>
      <c r="B26" s="16" t="s">
        <v>34</v>
      </c>
      <c r="C26" s="14" t="s">
        <v>36</v>
      </c>
      <c r="D26" s="14" t="s">
        <v>28</v>
      </c>
      <c r="E26" s="14" t="s">
        <v>37</v>
      </c>
      <c r="F26" s="14" t="s">
        <v>29</v>
      </c>
      <c r="G26" s="14" t="s">
        <v>38</v>
      </c>
      <c r="H26" s="14" t="s">
        <v>30</v>
      </c>
      <c r="I26" s="14" t="s">
        <v>39</v>
      </c>
      <c r="J26" s="14" t="s">
        <v>31</v>
      </c>
      <c r="K26" s="14" t="s">
        <v>40</v>
      </c>
      <c r="L26" s="14" t="s">
        <v>32</v>
      </c>
      <c r="M26" s="14" t="s">
        <v>44</v>
      </c>
      <c r="N26" s="14" t="s">
        <v>35</v>
      </c>
      <c r="O26" s="16" t="s">
        <v>46</v>
      </c>
      <c r="P26" s="3"/>
    </row>
    <row r="27" spans="1:16" x14ac:dyDescent="0.3">
      <c r="A27" s="13" t="s">
        <v>47</v>
      </c>
      <c r="B27" s="15">
        <f>IFERROR(COUNTIFS('Offense Log'!$H$2:$H$2999,A26,'Offense Log'!$O$2:$O$2999,"W")/(COUNTIFS('Offense Log'!$B$2:$B$2999,A26,'Offense Log'!$O$2:$O$2999,"W")+(COUNTIFS('Offense Log'!$C$2:$C$2999,A26,'Offense Log'!$O$2:$O$2999,"W")+(COUNTIFS('Offense Log'!$D$2:$D$2999,A26,'Offense Log'!$O$2:$O$2999,"W")+(COUNTIFS('Offense Log'!$E$2:$E$2999,A26,'Offense Log'!$O$2:$O$2999,"W")+(COUNTIFS('Offense Log'!$F$2:$F$2999,A26,'Offense Log'!$O$2:$O$2999,"W")))))),0)</f>
        <v>0.20273972602739726</v>
      </c>
      <c r="C27" s="5">
        <f>IFERROR(COUNTIFS('Offense Log'!$I$2:$I$2999,"Layup",'Offense Log'!$O$2:$O$2999,"W",'Offense Log'!$H$2:$H$2999,'Player Splits'!$A26)/COUNTIFS('Offense Log'!$I$2:$I$2999,"&lt;&gt;Turnover",'Offense Log'!$I$2:$I$2999,"&lt;&gt;Foul",'Offense Log'!$I$2:$I$2999,"&lt;&gt;",'Offense Log'!$O$2:$O$2999,"W",'Offense Log'!$H$2:$H$2999,'Player Splits'!$A26),0)</f>
        <v>0.20634920634920634</v>
      </c>
      <c r="D27" s="5">
        <f>IFERROR((COUNTIFS('Offense Log'!$I$2:$I$2999,"Layup",'Offense Log'!$N$2:$N$2999,"Yes",'Offense Log'!$O$2:$O$2999,"W",'Offense Log'!$H$2:$H$2999,'Player Splits'!$A26))/(COUNTIFS('Offense Log'!$I$2:$I$2999,"Layup",'Offense Log'!$O$2:$O$2999,"W",'Offense Log'!$H$2:$H$2999,'Player Splits'!$A26)),0)</f>
        <v>0.69230769230769229</v>
      </c>
      <c r="E27" s="5">
        <f>IFERROR(COUNTIFS('Offense Log'!$I$2:$I$2999,"Floater",'Offense Log'!$O$2:$O$2999,"W",'Offense Log'!$H$2:$H$2999,'Player Splits'!$A26)/COUNTIFS('Offense Log'!$I$2:$I$2999,"&lt;&gt;Turnover",'Offense Log'!$I$2:$I$2999,"&lt;&gt;Foul",'Offense Log'!$I$2:$I$2999,"&lt;&gt;",'Offense Log'!$O$2:$O$2999,"W",'Offense Log'!$H$2:$H$2999,'Player Splits'!$A26),0)</f>
        <v>7.1428571428571425E-2</v>
      </c>
      <c r="F27" s="5">
        <f>IFERROR((COUNTIFS('Offense Log'!$I$2:$I$2999,"Floater",'Offense Log'!$N$2:$N$2999,"Yes",'Offense Log'!$O$2:$O$2999,"W",'Offense Log'!$H$2:$H$2999,'Player Splits'!$A26))/(COUNTIFS('Offense Log'!$I$2:$I$2999,"Floater",'Offense Log'!$O$2:$O$2999,"W",'Offense Log'!$H$2:$H$2999,'Player Splits'!$A26)),0)</f>
        <v>0.22222222222222221</v>
      </c>
      <c r="G27" s="5">
        <f>IFERROR(COUNTIFS('Offense Log'!$I$2:$I$2999,"Hook",'Offense Log'!$O$2:$O$2999,"W",'Offense Log'!$H$2:$H$2999,'Player Splits'!$A26)/COUNTIFS('Offense Log'!$I$2:$I$2999,"&lt;&gt;Turnover",'Offense Log'!$I$2:$I$2999,"&lt;&gt;Foul",'Offense Log'!$I$2:$I$2999,"&lt;&gt;",'Offense Log'!$O$2:$O$2999,"W",'Offense Log'!$H$2:$H$2999,'Player Splits'!$A26),0)</f>
        <v>0</v>
      </c>
      <c r="H27" s="5">
        <f>IFERROR((COUNTIFS('Offense Log'!$I$2:$I$2999,"Hook",'Offense Log'!$N$2:$N$2999,"Yes",'Offense Log'!$O$2:$O$2999,"W",'Offense Log'!$H$2:$H$2999,'Player Splits'!$A26))/(COUNTIFS('Offense Log'!$I$2:$I$2999,"Hook",'Offense Log'!$O$2:$O$2999,"W",'Offense Log'!$H$2:$H$2999,'Player Splits'!$A26)),0)</f>
        <v>0</v>
      </c>
      <c r="I27" s="5">
        <f>IFERROR(COUNTIFS('Offense Log'!$I$2:$I$2999,"Jumper",'Offense Log'!$O$2:$O$2999,"W",'Offense Log'!$H$2:$H$2999,'Player Splits'!$A26)/COUNTIFS('Offense Log'!$I$2:$I$2999,"&lt;&gt;Turnover",'Offense Log'!$I$2:$I$2999,"&lt;&gt;Foul",'Offense Log'!$I$2:$I$2999,"&lt;&gt;",'Offense Log'!$O$2:$O$2999,"W",'Offense Log'!$H$2:$H$2999,'Player Splits'!$A26),0)</f>
        <v>8.7301587301587297E-2</v>
      </c>
      <c r="J27" s="5">
        <f>IFERROR((COUNTIFS('Offense Log'!$I$2:$I$2999,"Jumper",'Offense Log'!$N$2:$N$2999,"Yes",'Offense Log'!$O$2:$O$2999,"W",'Offense Log'!$H$2:$H$2999,'Player Splits'!$A26))/(COUNTIFS('Offense Log'!$I$2:$I$2999,"Jumper",'Offense Log'!$O$2:$O$2999,"W",'Offense Log'!$H$2:$H$2999,'Player Splits'!$A26)),0)</f>
        <v>0.54545454545454541</v>
      </c>
      <c r="K27" s="5">
        <f>IFERROR(COUNTIFS('Offense Log'!$I$2:$I$2999,"Three",'Offense Log'!$O$2:$O$2999,"W",'Offense Log'!$H$2:$H$2999,'Player Splits'!$A26)/COUNTIFS('Offense Log'!$I$2:$I$2999,"&lt;&gt;Turnover",'Offense Log'!$I$2:$I$2999,"&lt;&gt;Foul",'Offense Log'!$I$2:$I$2999,"&lt;&gt;",'Offense Log'!$O$2:$O$2999,"W",'Offense Log'!$H$2:$H$2999,'Player Splits'!$A26),0)</f>
        <v>0.61111111111111116</v>
      </c>
      <c r="L27" s="5">
        <f>IFERROR((COUNTIFS('Offense Log'!$I$2:$I$2999,"Three",'Offense Log'!$N$2:$N$2999,"Yes",'Offense Log'!$O$2:$O$2999,"W",'Offense Log'!$H$2:$H$2999,'Player Splits'!$A26))/(COUNTIFS('Offense Log'!$I$2:$I$2999,"Three",'Offense Log'!$O$2:$O$2999,"W",'Offense Log'!$H$2:$H$2999,'Player Splits'!$A26)),0)</f>
        <v>0.41558441558441561</v>
      </c>
      <c r="M27" s="5">
        <f>IFERROR(COUNTIFS('Offense Log'!$I$2:$I$2999,"&lt;&gt;Turnover",'Offense Log'!$I$2:$I$2999,"&lt;&gt;Foul",'Offense Log'!$N$2:$N$2999,"Yes",'Offense Log'!$O$2:$O$2999,"W",'Offense Log'!$H$2:$H$2999,'Player Splits'!$A26)/COUNTIFS('Offense Log'!$I$2:$I$2999,"&lt;&gt;Turnover",'Offense Log'!$I$2:$I$2999,"&lt;&gt;Foul",'Offense Log'!$I$2:$I$2999,"&lt;&gt;",'Offense Log'!$O$2:$O$2999,"W",'Offense Log'!$H$2:$H$2999,'Player Splits'!$A26),0)</f>
        <v>0.47619047619047616</v>
      </c>
      <c r="N27" s="5">
        <f>IFERROR(COUNTIFS('Offense Log'!$H$2:$H$2999,A26,'Offense Log'!$I$2:$I$2999,"Turnover",'Offense Log'!$O$2:$O$2999,"W")/(COUNTIFS('Offense Log'!$B$2:$B$2999,A26,'Offense Log'!$O$2:$O$2999,"W")+(COUNTIFS('Offense Log'!$C$2:$C$2999,A26,'Offense Log'!$O$2:$O$2999,"W")+(COUNTIFS('Offense Log'!$D$2:$D$2999,A26,'Offense Log'!$O$2:$O$2999,"W")+(COUNTIFS('Offense Log'!$E$2:$E$2999,A26,'Offense Log'!$O$2:$O$2999,"W")+(COUNTIFS('Offense Log'!$F$2:$F$2999,A26,'Offense Log'!$O$2:$O$2999,"W")))))),0)</f>
        <v>2.0547945205479451E-2</v>
      </c>
      <c r="O27" s="15">
        <f>IFERROR(N27*0.2/B27,0)</f>
        <v>2.0270270270270268E-2</v>
      </c>
    </row>
    <row r="28" spans="1:16" x14ac:dyDescent="0.3">
      <c r="A28" s="13" t="s">
        <v>48</v>
      </c>
      <c r="B28" s="15">
        <f>IFERROR(COUNTIFS('Offense Log'!$H$2:$H$2999,A26,'Offense Log'!$O$2:$O$2999,"L")/(COUNTIFS('Offense Log'!$B$2:$B$2999,A26,'Offense Log'!$O$2:$O$2999,"L")+(COUNTIFS('Offense Log'!$C$2:$C$2999,A26,'Offense Log'!$O$2:$O$2999,"L")+(COUNTIFS('Offense Log'!$D$2:$D$2999,A26,'Offense Log'!$O$2:$O$2999,"L")+(COUNTIFS('Offense Log'!$E$2:$E$2999,A26,'Offense Log'!$O$2:$O$2999,"L")+(COUNTIFS('Offense Log'!$F$2:$F$2999,A26,'Offense Log'!$O$2:$O$2999,"L")))))),0)</f>
        <v>0.21848739495798319</v>
      </c>
      <c r="C28" s="5">
        <f>IFERROR(COUNTIFS('Offense Log'!$I$2:$I$2999,"Layup",'Offense Log'!$O$2:$O$2999,"L",'Offense Log'!$H$2:$H$2999,'Player Splits'!$A26)/COUNTIFS('Offense Log'!$I$2:$I$2999,"&lt;&gt;Turnover",'Offense Log'!$I$2:$I$2999,"&lt;&gt;Foul",'Offense Log'!$I$2:$I$2999,"&lt;&gt;",'Offense Log'!$O$2:$O$2999,"L",'Offense Log'!$H$2:$H$2999,'Player Splits'!$A26),0)</f>
        <v>0.23404255319148937</v>
      </c>
      <c r="D28" s="5">
        <f>IFERROR((COUNTIFS('Offense Log'!$I$2:$I$2999,"Layup",'Offense Log'!$N$2:$N$2999,"Yes",'Offense Log'!$O$2:$O$2999,"L",'Offense Log'!$H$2:$H$2999,'Player Splits'!$A26))/(COUNTIFS('Offense Log'!$I$2:$I$2999,"Layup",'Offense Log'!$O$2:$O$2999,"L",'Offense Log'!$H$2:$H$2999,'Player Splits'!$A26)),0)</f>
        <v>0.45454545454545453</v>
      </c>
      <c r="E28" s="5">
        <f>IFERROR(COUNTIFS('Offense Log'!$I$2:$I$2999,"Floater",'Offense Log'!$O$2:$O$2999,"L",'Offense Log'!$H$2:$H$2999,'Player Splits'!$A26)/COUNTIFS('Offense Log'!$I$2:$I$2999,"&lt;&gt;Turnover",'Offense Log'!$I$2:$I$2999,"&lt;&gt;Foul",'Offense Log'!$I$2:$I$2999,"&lt;&gt;",'Offense Log'!$O$2:$O$2999,"L",'Offense Log'!$H$2:$H$2999,'Player Splits'!$A26),0)</f>
        <v>8.5106382978723402E-2</v>
      </c>
      <c r="F28" s="5">
        <f>IFERROR((COUNTIFS('Offense Log'!$I$2:$I$2999,"Floater",'Offense Log'!$N$2:$N$2999,"Yes",'Offense Log'!$O$2:$O$2999,"L",'Offense Log'!$H$2:$H$2999,'Player Splits'!$A26))/(COUNTIFS('Offense Log'!$I$2:$I$2999,"Floater",'Offense Log'!$O$2:$O$2999,"L",'Offense Log'!$H$2:$H$2999,'Player Splits'!$A26)),0)</f>
        <v>0.5</v>
      </c>
      <c r="G28" s="5">
        <f>IFERROR(COUNTIFS('Offense Log'!$I$2:$I$2999,"Hook",'Offense Log'!$O$2:$O$2999,"L",'Offense Log'!$H$2:$H$2999,'Player Splits'!$A26)/COUNTIFS('Offense Log'!$I$2:$I$2999,"&lt;&gt;Turnover",'Offense Log'!$I$2:$I$2999,"&lt;&gt;Foul",'Offense Log'!$I$2:$I$2999,"&lt;&gt;",'Offense Log'!$O$2:$O$2999,"L",'Offense Log'!$H$2:$H$2999,'Player Splits'!$A26),0)</f>
        <v>2.1276595744680851E-2</v>
      </c>
      <c r="H28" s="5">
        <f>IFERROR((COUNTIFS('Offense Log'!$I$2:$I$2999,"Hook",'Offense Log'!$N$2:$N$2999,"Yes",'Offense Log'!$O$2:$O$2999,"L",'Offense Log'!$H$2:$H$2999,'Player Splits'!$A26))/(COUNTIFS('Offense Log'!$I$2:$I$2999,"Hook",'Offense Log'!$O$2:$O$2999,"L",'Offense Log'!$H$2:$H$2999,'Player Splits'!$A26)),0)</f>
        <v>0</v>
      </c>
      <c r="I28" s="5">
        <f>IFERROR(COUNTIFS('Offense Log'!$I$2:$I$2999,"Jumper",'Offense Log'!$O$2:$O$2999,"L",'Offense Log'!$H$2:$H$2999,'Player Splits'!$A26)/COUNTIFS('Offense Log'!$I$2:$I$2999,"&lt;&gt;Turnover",'Offense Log'!$I$2:$I$2999,"&lt;&gt;Foul",'Offense Log'!$I$2:$I$2999,"&lt;&gt;",'Offense Log'!$O$2:$O$2999,"L",'Offense Log'!$H$2:$H$2999,'Player Splits'!$A26),0)</f>
        <v>4.2553191489361701E-2</v>
      </c>
      <c r="J28" s="5">
        <f>IFERROR((COUNTIFS('Offense Log'!$I$2:$I$2999,"Jumper",'Offense Log'!$N$2:$N$2999,"Yes",'Offense Log'!$O$2:$O$2999,"L",'Offense Log'!$H$2:$H$2999,'Player Splits'!$A26))/(COUNTIFS('Offense Log'!$I$2:$I$2999,"Jumper",'Offense Log'!$O$2:$O$2999,"L",'Offense Log'!$H$2:$H$2999,'Player Splits'!$A26)),0)</f>
        <v>0</v>
      </c>
      <c r="K28" s="5">
        <f>IFERROR(COUNTIFS('Offense Log'!$I$2:$I$2999,"Three",'Offense Log'!$O$2:$O$2999,"L",'Offense Log'!$H$2:$H$2999,'Player Splits'!$A26)/COUNTIFS('Offense Log'!$I$2:$I$2999,"&lt;&gt;Turnover",'Offense Log'!$I$2:$I$2999,"&lt;&gt;Foul",'Offense Log'!$I$2:$I$2999,"&lt;&gt;",'Offense Log'!$O$2:$O$2999,"L",'Offense Log'!$H$2:$H$2999,'Player Splits'!$A26),0)</f>
        <v>0.5957446808510638</v>
      </c>
      <c r="L28" s="5">
        <f>IFERROR((COUNTIFS('Offense Log'!$I$2:$I$2999,"Three",'Offense Log'!$N$2:$N$2999,"Yes",'Offense Log'!$O$2:$O$2999,"L",'Offense Log'!$H$2:$H$2999,'Player Splits'!$A26))/(COUNTIFS('Offense Log'!$I$2:$I$2999,"Three",'Offense Log'!$O$2:$O$2999,"L",'Offense Log'!$H$2:$H$2999,'Player Splits'!$A26)),0)</f>
        <v>0.32142857142857145</v>
      </c>
      <c r="M28" s="5">
        <f>IFERROR(COUNTIFS('Offense Log'!$I$2:$I$2999,"&lt;&gt;Turnover",'Offense Log'!$I$2:$I$2999,"&lt;&gt;Foul",'Offense Log'!$N$2:$N$2999,"Yes",'Offense Log'!$O$2:$O$2999,"L",'Offense Log'!$H$2:$H$2999,'Player Splits'!$A26)/COUNTIFS('Offense Log'!$I$2:$I$2999,"&lt;&gt;Turnover",'Offense Log'!$I$2:$I$2999,"&lt;&gt;Foul",'Offense Log'!$I$2:$I$2999,"&lt;&gt;",'Offense Log'!$O$2:$O$2999,"L",'Offense Log'!$H$2:$H$2999,'Player Splits'!$A26),0)</f>
        <v>0.34042553191489361</v>
      </c>
      <c r="N28" s="5">
        <f>IFERROR(COUNTIFS('Offense Log'!$H$2:$H$2999,A26,'Offense Log'!$I$2:$I$2999,"Turnover",'Offense Log'!$O$2:$O$2999,"L")/(COUNTIFS('Offense Log'!$B$2:$B$2999,A26,'Offense Log'!$O$2:$O$2999,"L")+(COUNTIFS('Offense Log'!$C$2:$C$2999,A26,'Offense Log'!$O$2:$O$2999,"L")+(COUNTIFS('Offense Log'!$D$2:$D$2999,A26,'Offense Log'!$O$2:$O$2999,"L")+(COUNTIFS('Offense Log'!$E$2:$E$2999,A26,'Offense Log'!$O$2:$O$2999,"L")+(COUNTIFS('Offense Log'!$F$2:$F$2999,A26,'Offense Log'!$O$2:$O$2999,"L")))))),0)</f>
        <v>1.680672268907563E-2</v>
      </c>
      <c r="O28" s="15">
        <f>IFERROR(N28*0.2/B28,0)</f>
        <v>1.5384615384615385E-2</v>
      </c>
    </row>
    <row r="29" spans="1:16" x14ac:dyDescent="0.3">
      <c r="A29" s="13" t="s">
        <v>80</v>
      </c>
      <c r="B29" s="15">
        <f>IFERROR(COUNTIFS('Offense Log'!$H$2:$H$2999,A26,'Offense Log'!$L$2:$L$2999,"Man",'Offense Log'!$J$2:$J$2999,"HC")/(COUNTIFS('Offense Log'!$B$2:$B$2999,A26,'Offense Log'!$L$2:$L$2999,"Man",'Offense Log'!$J$2:$J$2999,"HC")+(COUNTIFS('Offense Log'!$C$2:$C$2999,A26,'Offense Log'!$L$2:$L$2999,"Man",'Offense Log'!$J$2:$J$2999,"HC")+(COUNTIFS('Offense Log'!$D$2:$D$2999,A26,'Offense Log'!$L$2:$L$2999,"Man",'Offense Log'!$J$2:$J$2999,"HC")+(COUNTIFS('Offense Log'!$E$2:$E$2999,A26,'Offense Log'!$L$2:$L$2999,"Man",'Offense Log'!$J$2:$J$2999,"HC")+(COUNTIFS('Offense Log'!$F$2:$F$2999,A26,'Offense Log'!$L$2:$L$2999,"Man",'Offense Log'!$J$2:$J$2999,"HC")))))),0)</f>
        <v>0.20024570024570024</v>
      </c>
      <c r="C29" s="5">
        <f>IFERROR(COUNTIFS('Offense Log'!$I$2:$I$2999,"Layup",'Offense Log'!$L$2:$L$2999,"Man",'Offense Log'!$H$2:$H$2999,'Player Splits'!$A26,'Offense Log'!$J$2:$J$2999,"HC")/COUNTIFS('Offense Log'!$I$2:$I$2999,"&lt;&gt;Turnover",'Offense Log'!$I$2:$I$2999,"&lt;&gt;Foul",'Offense Log'!$I$2:$I$2999,"&lt;&gt;",'Offense Log'!$L$2:$L$2999,"Man",'Offense Log'!$H$2:$H$2999,'Player Splits'!$A26,'Offense Log'!$J$2:$J$2999,"HC"),0)</f>
        <v>0.18439716312056736</v>
      </c>
      <c r="D29" s="5">
        <f>IFERROR((COUNTIFS('Offense Log'!$I$2:$I$2999,"Layup",'Offense Log'!$N$2:$N$2999,"Yes",'Offense Log'!$L$2:$L$2999,"Man",'Offense Log'!$H$2:$H$2999,'Player Splits'!$A26,'Offense Log'!$J$2:$J$2999,"HC"))/(COUNTIFS('Offense Log'!$I$2:$I$2999,"Layup",'Offense Log'!$L$2:$L$2999,"Man",'Offense Log'!$H$2:$H$2999,'Player Splits'!$A26,'Offense Log'!$J$2:$J$2999,"HC")),0)</f>
        <v>0.57692307692307687</v>
      </c>
      <c r="E29" s="5">
        <f>IFERROR(COUNTIFS('Offense Log'!$I$2:$I$2999,"Floater",'Offense Log'!$L$2:$L$2999,"Man",'Offense Log'!$H$2:$H$2999,'Player Splits'!$A26,'Offense Log'!$J$2:$J$2999,"HC")/COUNTIFS('Offense Log'!$I$2:$I$2999,"&lt;&gt;Turnover",'Offense Log'!$I$2:$I$2999,"&lt;&gt;Foul",'Offense Log'!$I$2:$I$2999,"&lt;&gt;",'Offense Log'!$L$2:$L$2999,"Man",'Offense Log'!$H$2:$H$2999,'Player Splits'!$A26,'Offense Log'!$J$2:$J$2999,"HC"),0)</f>
        <v>9.2198581560283682E-2</v>
      </c>
      <c r="F29" s="5">
        <f>IFERROR((COUNTIFS('Offense Log'!$I$2:$I$2999,"Floater",'Offense Log'!$N$2:$N$2999,"Yes",'Offense Log'!$L$2:$L$2999,"Man",'Offense Log'!$H$2:$H$2999,'Player Splits'!$A26,'Offense Log'!$J$2:$J$2999,"HC"))/(COUNTIFS('Offense Log'!$I$2:$I$2999,"Floater",'Offense Log'!$L$2:$L$2999,"Man",'Offense Log'!$H$2:$H$2999,'Player Splits'!$A26,'Offense Log'!$J$2:$J$2999,"HC")),0)</f>
        <v>0.30769230769230771</v>
      </c>
      <c r="G29" s="5">
        <f>IFERROR(COUNTIFS('Offense Log'!$I$2:$I$2999,"Hook",'Offense Log'!$L$2:$L$2999,"Man",'Offense Log'!$H$2:$H$2999,'Player Splits'!$A26,'Offense Log'!$J$2:$J$2999,"HC")/COUNTIFS('Offense Log'!$I$2:$I$2999,"&lt;&gt;Turnover",'Offense Log'!$I$2:$I$2999,"&lt;&gt;Foul",'Offense Log'!$I$2:$I$2999,"&lt;&gt;",'Offense Log'!$L$2:$L$2999,"Man",'Offense Log'!$H$2:$H$2999,'Player Splits'!$A26,'Offense Log'!$J$2:$J$2999,"HC"),0)</f>
        <v>0</v>
      </c>
      <c r="H29" s="5">
        <f>IFERROR((COUNTIFS('Offense Log'!$I$2:$I$2999,"Hook",'Offense Log'!$N$2:$N$2999,"Yes",'Offense Log'!$L$2:$L$2999,"Man",'Offense Log'!$H$2:$H$2999,'Player Splits'!$A26,'Offense Log'!$J$2:$J$2999,"HC"))/(COUNTIFS('Offense Log'!$I$2:$I$2999,"Hook",'Offense Log'!$L$2:$L$2999,"Man",'Offense Log'!$H$2:$H$2999,'Player Splits'!$A26,'Offense Log'!$J$2:$J$2999,"HC")),0)</f>
        <v>0</v>
      </c>
      <c r="I29" s="5">
        <f>IFERROR(COUNTIFS('Offense Log'!$I$2:$I$2999,"Jumper",'Offense Log'!$L$2:$L$2999,"Man",'Offense Log'!$H$2:$H$2999,'Player Splits'!$A26,'Offense Log'!$J$2:$J$2999,"HC")/COUNTIFS('Offense Log'!$I$2:$I$2999,"&lt;&gt;Turnover",'Offense Log'!$I$2:$I$2999,"&lt;&gt;Foul",'Offense Log'!$I$2:$I$2999,"&lt;&gt;",'Offense Log'!$L$2:$L$2999,"Man",'Offense Log'!$H$2:$H$2999,'Player Splits'!$A26,'Offense Log'!$J$2:$J$2999,"HC"),0)</f>
        <v>9.2198581560283682E-2</v>
      </c>
      <c r="J29" s="5">
        <f>IFERROR((COUNTIFS('Offense Log'!$I$2:$I$2999,"Jumper",'Offense Log'!$N$2:$N$2999,"Yes",'Offense Log'!$L$2:$L$2999,"Man",'Offense Log'!$H$2:$H$2999,'Player Splits'!$A26,'Offense Log'!$J$2:$J$2999,"HC"))/(COUNTIFS('Offense Log'!$I$2:$I$2999,"Jumper",'Offense Log'!$L$2:$L$2999,"Man",'Offense Log'!$H$2:$H$2999,'Player Splits'!$A26,'Offense Log'!$J$2:$J$2999,"HC")),0)</f>
        <v>0.46153846153846156</v>
      </c>
      <c r="K29" s="5">
        <f>IFERROR(COUNTIFS('Offense Log'!$I$2:$I$2999,"Three",'Offense Log'!$L$2:$L$2999,"Man",'Offense Log'!$H$2:$H$2999,'Player Splits'!$A26,'Offense Log'!$J$2:$J$2999,"HC")/COUNTIFS('Offense Log'!$I$2:$I$2999,"&lt;&gt;Turnover",'Offense Log'!$I$2:$I$2999,"&lt;&gt;Foul",'Offense Log'!$I$2:$I$2999,"&lt;&gt;",'Offense Log'!$L$2:$L$2999,"Man",'Offense Log'!$H$2:$H$2999,'Player Splits'!$A26,'Offense Log'!$J$2:$J$2999,"HC"),0)</f>
        <v>0.61702127659574468</v>
      </c>
      <c r="L29" s="5">
        <f>IFERROR((COUNTIFS('Offense Log'!$I$2:$I$2999,"Three",'Offense Log'!$N$2:$N$2999,"Yes",'Offense Log'!$L$2:$L$2999,"Man",'Offense Log'!$H$2:$H$2999,'Player Splits'!$A26,'Offense Log'!$J$2:$J$2999,"HC"))/(COUNTIFS('Offense Log'!$I$2:$I$2999,"Three",'Offense Log'!$L$2:$L$2999,"Man",'Offense Log'!$H$2:$H$2999,'Player Splits'!$A26,'Offense Log'!$J$2:$J$2999,"HC")),0)</f>
        <v>0.39080459770114945</v>
      </c>
      <c r="M29" s="5">
        <f>IFERROR(COUNTIFS('Offense Log'!$I$2:$I$2999,"&lt;&gt;Turnover",'Offense Log'!$I$2:$I$2999,"&lt;&gt;Foul",'Offense Log'!$N$2:$N$2999,"Yes",'Offense Log'!$L$2:$L$2999,"Man",'Offense Log'!$H$2:$H$2999,'Player Splits'!$A26,'Offense Log'!$J$2:$J$2999,"HC")/COUNTIFS('Offense Log'!$I$2:$I$2999,"&lt;&gt;Turnover",'Offense Log'!$I$2:$I$2999,"&lt;&gt;Foul",'Offense Log'!$I$2:$I$2999,"&lt;&gt;",'Offense Log'!$L$2:$L$2999,"Man",'Offense Log'!$H$2:$H$2999,'Player Splits'!$A26,'Offense Log'!$J$2:$J$2999,"HC"),0)</f>
        <v>0.41843971631205673</v>
      </c>
      <c r="N29" s="5">
        <f>IFERROR(COUNTIFS('Offense Log'!$H$2:$H$2999,A26,'Offense Log'!$I$2:$I$2999,"Turnover",'Offense Log'!$L$2:$L$2999,"Man")/(COUNTIFS('Offense Log'!$B$2:$B$2999,A26,'Offense Log'!$L$2:$L$2999,"Man")+(COUNTIFS('Offense Log'!$C$2:$C$2999,A26,'Offense Log'!$L$2:$L$2999,"Man")+(COUNTIFS('Offense Log'!$D$2:$D$2999,A26,'Offense Log'!$L$2:$L$2999,"Man")+(COUNTIFS('Offense Log'!$E$2:$E$2999,A26,'Offense Log'!$L$2:$L$2999,"Man")+(COUNTIFS('Offense Log'!$F$2:$F$2999,A26,'Offense Log'!$L$2:$L$2999,"Man")))))),0)</f>
        <v>2.0255863539445629E-2</v>
      </c>
      <c r="O29" s="15">
        <f t="shared" ref="O29:O32" si="3">IFERROR(N29*0.2/B29,0)</f>
        <v>2.0231009719151833E-2</v>
      </c>
    </row>
    <row r="30" spans="1:16" x14ac:dyDescent="0.3">
      <c r="A30" s="13" t="s">
        <v>81</v>
      </c>
      <c r="B30" s="15">
        <f>IFERROR(COUNTIFS('Offense Log'!$H$2:$H$2999,A26,'Offense Log'!$L$2:$L$2999,"Zone")/(COUNTIFS('Offense Log'!$B$2:$B$2999,A26,'Offense Log'!$L$2:$L$2999,"Zone")+(COUNTIFS('Offense Log'!$C$2:$C$2999,A26,'Offense Log'!$L$2:$L$2999,"Zone")+(COUNTIFS('Offense Log'!$D$2:$D$2999,A26,'Offense Log'!$L$2:$L$2999,"Zone")+(COUNTIFS('Offense Log'!$E$2:$E$2999,A26,'Offense Log'!$L$2:$L$2999,"Zone")+(COUNTIFS('Offense Log'!$F$2:$F$2999,A26,'Offense Log'!$L$2:$L$2999,"Zone")))))),0)</f>
        <v>0.33333333333333331</v>
      </c>
      <c r="C30" s="5">
        <f>IFERROR(COUNTIFS('Offense Log'!$I$2:$I$2999,"Layup",'Offense Log'!$L$2:$L$2999,"Zone",'Offense Log'!$H$2:$H$2999,'Player Splits'!$A26)/COUNTIFS('Offense Log'!$I$2:$I$2999,"&lt;&gt;Turnover",'Offense Log'!$I$2:$I$2999,"&lt;&gt;Foul",'Offense Log'!$I$2:$I$2999,"&lt;&gt;",'Offense Log'!$L$2:$L$2999,"Zone",'Offense Log'!$H$2:$H$2999,'Player Splits'!$A26),0)</f>
        <v>0.1111111111111111</v>
      </c>
      <c r="D30" s="5">
        <f>IFERROR((COUNTIFS('Offense Log'!$I$2:$I$2999,"Layup",'Offense Log'!$N$2:$N$2999,"Yes",'Offense Log'!$L$2:$L$2999,"Zone",'Offense Log'!$H$2:$H$2999,'Player Splits'!$A26))/(COUNTIFS('Offense Log'!$I$2:$I$2999,"Layup",'Offense Log'!$L$2:$L$2999,"Zone",'Offense Log'!$H$2:$H$2999,'Player Splits'!$A26)),0)</f>
        <v>1</v>
      </c>
      <c r="E30" s="5">
        <f>IFERROR(COUNTIFS('Offense Log'!$I$2:$I$2999,"Floater",'Offense Log'!$L$2:$L$2999,"Zone",'Offense Log'!$H$2:$H$2999,'Player Splits'!$A26)/COUNTIFS('Offense Log'!$I$2:$I$2999,"&lt;&gt;Turnover",'Offense Log'!$I$2:$I$2999,"&lt;&gt;Foul",'Offense Log'!$I$2:$I$2999,"&lt;&gt;",'Offense Log'!$L$2:$L$2999,"Zone",'Offense Log'!$H$2:$H$2999,'Player Splits'!$A26),0)</f>
        <v>0</v>
      </c>
      <c r="F30" s="5">
        <f>IFERROR((COUNTIFS('Offense Log'!$I$2:$I$2999,"Floater",'Offense Log'!$N$2:$N$2999,"Yes",'Offense Log'!$L$2:$L$2999,"Zone",'Offense Log'!$H$2:$H$2999,'Player Splits'!$A26))/(COUNTIFS('Offense Log'!$I$2:$I$2999,"Floater",'Offense Log'!$L$2:$L$2999,"Zone",'Offense Log'!$H$2:$H$2999,'Player Splits'!$A26)),0)</f>
        <v>0</v>
      </c>
      <c r="G30" s="5">
        <f>IFERROR(COUNTIFS('Offense Log'!$I$2:$I$2999,"Hook",'Offense Log'!$L$2:$L$2999,"Zone",'Offense Log'!$H$2:$H$2999,'Player Splits'!$A26)/COUNTIFS('Offense Log'!$I$2:$I$2999,"&lt;&gt;Turnover",'Offense Log'!$I$2:$I$2999,"&lt;&gt;Foul",'Offense Log'!$I$2:$I$2999,"&lt;&gt;",'Offense Log'!$L$2:$L$2999,"Zone",'Offense Log'!$H$2:$H$2999,'Player Splits'!$A26),0)</f>
        <v>0.1111111111111111</v>
      </c>
      <c r="H30" s="5">
        <f>IFERROR((COUNTIFS('Offense Log'!$I$2:$I$2999,"Hook",'Offense Log'!$N$2:$N$2999,"Yes",'Offense Log'!$L$2:$L$2999,"Zone",'Offense Log'!$H$2:$H$2999,'Player Splits'!$A26))/(COUNTIFS('Offense Log'!$I$2:$I$2999,"Hook",'Offense Log'!$L$2:$L$2999,"Zone",'Offense Log'!$H$2:$H$2999,'Player Splits'!$A26)),0)</f>
        <v>0</v>
      </c>
      <c r="I30" s="5">
        <f>IFERROR(COUNTIFS('Offense Log'!$I$2:$I$2999,"Jumper",'Offense Log'!$L$2:$L$2999,"Zone",'Offense Log'!$H$2:$H$2999,'Player Splits'!$A26)/COUNTIFS('Offense Log'!$I$2:$I$2999,"&lt;&gt;Turnover",'Offense Log'!$I$2:$I$2999,"&lt;&gt;Foul",'Offense Log'!$I$2:$I$2999,"&lt;&gt;",'Offense Log'!$L$2:$L$2999,"Zone",'Offense Log'!$H$2:$H$2999,'Player Splits'!$A26),0)</f>
        <v>0</v>
      </c>
      <c r="J30" s="5">
        <f>IFERROR((COUNTIFS('Offense Log'!$I$2:$I$2999,"Jumper",'Offense Log'!$N$2:$N$2999,"Yes",'Offense Log'!$L$2:$L$2999,"Zone",'Offense Log'!$H$2:$H$2999,'Player Splits'!$A26))/(COUNTIFS('Offense Log'!$I$2:$I$2999,"Jumper",'Offense Log'!$L$2:$L$2999,"Zone",'Offense Log'!$H$2:$H$2999,'Player Splits'!$A26)),0)</f>
        <v>0</v>
      </c>
      <c r="K30" s="5">
        <f>IFERROR(COUNTIFS('Offense Log'!$I$2:$I$2999,"Three",'Offense Log'!$L$2:$L$2999,"Zone",'Offense Log'!$H$2:$H$2999,'Player Splits'!$A26)/COUNTIFS('Offense Log'!$I$2:$I$2999,"&lt;&gt;Turnover",'Offense Log'!$I$2:$I$2999,"&lt;&gt;Foul",'Offense Log'!$I$2:$I$2999,"&lt;&gt;",'Offense Log'!$L$2:$L$2999,"Zone",'Offense Log'!$H$2:$H$2999,'Player Splits'!$A26),0)</f>
        <v>0.77777777777777779</v>
      </c>
      <c r="L30" s="5">
        <f>IFERROR((COUNTIFS('Offense Log'!$I$2:$I$2999,"Three",'Offense Log'!$N$2:$N$2999,"Yes",'Offense Log'!$L$2:$L$2999,"Zone",'Offense Log'!$H$2:$H$2999,'Player Splits'!$A26))/(COUNTIFS('Offense Log'!$I$2:$I$2999,"Three",'Offense Log'!$L$2:$L$2999,"Zone",'Offense Log'!$H$2:$H$2999,'Player Splits'!$A26)),0)</f>
        <v>0.2857142857142857</v>
      </c>
      <c r="M30" s="5">
        <f>IFERROR(COUNTIFS('Offense Log'!$I$2:$I$2999,"&lt;&gt;Turnover",'Offense Log'!$I$2:$I$2999,"&lt;&gt;Foul",'Offense Log'!$N$2:$N$2999,"Yes",'Offense Log'!$L$2:$L$2999,"Zone",'Offense Log'!$H$2:$H$2999,'Player Splits'!$A26)/COUNTIFS('Offense Log'!$I$2:$I$2999,"&lt;&gt;Turnover",'Offense Log'!$I$2:$I$2999,"&lt;&gt;Foul",'Offense Log'!$I$2:$I$2999,"&lt;&gt;",'Offense Log'!$L$2:$L$2999,"Zone",'Offense Log'!$H$2:$H$2999,'Player Splits'!$A26),0)</f>
        <v>0.33333333333333331</v>
      </c>
      <c r="N30" s="5">
        <f>IFERROR(COUNTIFS('Offense Log'!$H$2:$H$2999,A26,'Offense Log'!$I$2:$I$2999,"Turnover",'Offense Log'!$L$2:$L$2999,"Zone")/(COUNTIFS('Offense Log'!$B$2:$B$2999,A26,'Offense Log'!$L$2:$L$2999,"Zone")+(COUNTIFS('Offense Log'!$C$2:$C$2999,A26,'Offense Log'!$L$2:$L$2999,"Zone")+(COUNTIFS('Offense Log'!$D$2:$D$2999,A26,'Offense Log'!$L$2:$L$2999,"Zone")+(COUNTIFS('Offense Log'!$E$2:$E$2999,A26,'Offense Log'!$L$2:$L$2999,"Zone")+(COUNTIFS('Offense Log'!$F$2:$F$2999,A26,'Offense Log'!$L$2:$L$2999,"Zone")))))),0)</f>
        <v>0</v>
      </c>
      <c r="O30" s="15">
        <f t="shared" si="3"/>
        <v>0</v>
      </c>
    </row>
    <row r="31" spans="1:16" x14ac:dyDescent="0.3">
      <c r="A31" s="13" t="s">
        <v>82</v>
      </c>
      <c r="B31" s="15">
        <f>IFERROR(COUNTIFS('Offense Log'!$H$2:$H$2999,A26,'Offense Log'!$J$2:$J$2999,"HC")/(COUNTIFS('Offense Log'!$B$2:$B$2999,A26,'Offense Log'!$J$2:$J$2999,"HC")+(COUNTIFS('Offense Log'!$C$2:$C$2999,A26,'Offense Log'!$J$2:$J$2999,"HC")+(COUNTIFS('Offense Log'!$D$2:$D$2999,A26,'Offense Log'!$J$2:$J$2999,"HC")+(COUNTIFS('Offense Log'!$E$2:$E$2999,A26,'Offense Log'!$J$2:$J$2999,"HC")+(COUNTIFS('Offense Log'!$F$2:$F$2999,A26,'Offense Log'!$J$2:$J$2999,"HC")))))),0)</f>
        <v>0.20497630331753555</v>
      </c>
      <c r="C31" s="5">
        <f>IFERROR(COUNTIFS('Offense Log'!$I$2:$I$2999,"Layup",'Offense Log'!$J$2:$J$2999,"HC",'Offense Log'!$H$2:$H$2999,'Player Splits'!$A26)/COUNTIFS('Offense Log'!$I$2:$I$2999,"&lt;&gt;Turnover",'Offense Log'!$I$2:$I$2999,"&lt;&gt;Foul",'Offense Log'!$I$2:$I$2999,"&lt;&gt;",'Offense Log'!$J$2:$J$2999,"HC",'Offense Log'!$H$2:$H$2999,'Player Splits'!$A26),0)</f>
        <v>0.18</v>
      </c>
      <c r="D31" s="5">
        <f>IFERROR((COUNTIFS('Offense Log'!$I$2:$I$2999,"Layup",'Offense Log'!$N$2:$N$2999,"Yes",'Offense Log'!$J$2:$J$2999,"HC",'Offense Log'!$H$2:$H$2999,'Player Splits'!$A26))/(COUNTIFS('Offense Log'!$I$2:$I$2999,"Layup",'Offense Log'!$J$2:$J$2999,"HC",'Offense Log'!$H$2:$H$2999,'Player Splits'!$A26)),0)</f>
        <v>0.59259259259259256</v>
      </c>
      <c r="E31" s="5">
        <f>IFERROR(COUNTIFS('Offense Log'!$I$2:$I$2999,"Floater",'Offense Log'!$J$2:$J$2999,"HC",'Offense Log'!$H$2:$H$2999,'Player Splits'!$A26)/COUNTIFS('Offense Log'!$I$2:$I$2999,"&lt;&gt;Turnover",'Offense Log'!$I$2:$I$2999,"&lt;&gt;Foul",'Offense Log'!$I$2:$I$2999,"&lt;&gt;",'Offense Log'!$J$2:$J$2999,"HC",'Offense Log'!$H$2:$H$2999,'Player Splits'!$A26),0)</f>
        <v>8.666666666666667E-2</v>
      </c>
      <c r="F31" s="5">
        <f>IFERROR((COUNTIFS('Offense Log'!$I$2:$I$2999,"Floater",'Offense Log'!$N$2:$N$2999,"Yes",'Offense Log'!$J$2:$J$2999,"HC",'Offense Log'!$H$2:$H$2999,'Player Splits'!$A26))/(COUNTIFS('Offense Log'!$I$2:$I$2999,"Floater",'Offense Log'!$J$2:$J$2999,"HC",'Offense Log'!$H$2:$H$2999,'Player Splits'!$A26)),0)</f>
        <v>0.30769230769230771</v>
      </c>
      <c r="G31" s="5">
        <f>IFERROR(COUNTIFS('Offense Log'!$I$2:$I$2999,"Hook",'Offense Log'!$J$2:$J$2999,"HC",'Offense Log'!$H$2:$H$2999,'Player Splits'!$A26)/COUNTIFS('Offense Log'!$I$2:$I$2999,"&lt;&gt;Turnover",'Offense Log'!$I$2:$I$2999,"&lt;&gt;Foul",'Offense Log'!$I$2:$I$2999,"&lt;&gt;",'Offense Log'!$J$2:$J$2999,"HC",'Offense Log'!$H$2:$H$2999,'Player Splits'!$A26),0)</f>
        <v>6.6666666666666671E-3</v>
      </c>
      <c r="H31" s="5">
        <f>IFERROR((COUNTIFS('Offense Log'!$I$2:$I$2999,"Hook",'Offense Log'!$N$2:$N$2999,"Yes",'Offense Log'!$J$2:$J$2999,"HC",'Offense Log'!$H$2:$H$2999,'Player Splits'!$A26))/(COUNTIFS('Offense Log'!$I$2:$I$2999,"Hook",'Offense Log'!$J$2:$J$2999,"HC",'Offense Log'!$H$2:$H$2999,'Player Splits'!$A26)),0)</f>
        <v>0</v>
      </c>
      <c r="I31" s="5">
        <f>IFERROR(COUNTIFS('Offense Log'!$I$2:$I$2999,"Jumper",'Offense Log'!$J$2:$J$2999,"HC",'Offense Log'!$H$2:$H$2999,'Player Splits'!$A26)/COUNTIFS('Offense Log'!$I$2:$I$2999,"&lt;&gt;Turnover",'Offense Log'!$I$2:$I$2999,"&lt;&gt;Foul",'Offense Log'!$I$2:$I$2999,"&lt;&gt;",'Offense Log'!$J$2:$J$2999,"HC",'Offense Log'!$H$2:$H$2999,'Player Splits'!$A26),0)</f>
        <v>8.666666666666667E-2</v>
      </c>
      <c r="J31" s="5">
        <f>IFERROR((COUNTIFS('Offense Log'!$I$2:$I$2999,"Jumper",'Offense Log'!$N$2:$N$2999,"Yes",'Offense Log'!$J$2:$J$2999,"HC",'Offense Log'!$H$2:$H$2999,'Player Splits'!$A26))/(COUNTIFS('Offense Log'!$I$2:$I$2999,"Jumper",'Offense Log'!$J$2:$J$2999,"HC",'Offense Log'!$H$2:$H$2999,'Player Splits'!$A26)),0)</f>
        <v>0.46153846153846156</v>
      </c>
      <c r="K31" s="5">
        <f>IFERROR(COUNTIFS('Offense Log'!$I$2:$I$2999,"Three",'Offense Log'!$J$2:$J$2999,"HC",'Offense Log'!$H$2:$H$2999,'Player Splits'!$A26)/COUNTIFS('Offense Log'!$I$2:$I$2999,"&lt;&gt;Turnover",'Offense Log'!$I$2:$I$2999,"&lt;&gt;Foul",'Offense Log'!$I$2:$I$2999,"&lt;&gt;",'Offense Log'!$J$2:$J$2999,"HC",'Offense Log'!$H$2:$H$2999,'Player Splits'!$A26),0)</f>
        <v>0.62666666666666671</v>
      </c>
      <c r="L31" s="5">
        <f>IFERROR((COUNTIFS('Offense Log'!$I$2:$I$2999,"Three",'Offense Log'!$N$2:$N$2999,"Yes",'Offense Log'!$J$2:$J$2999,"HC",'Offense Log'!$H$2:$H$2999,'Player Splits'!$A26))/(COUNTIFS('Offense Log'!$I$2:$I$2999,"Three",'Offense Log'!$J$2:$J$2999,"HC",'Offense Log'!$H$2:$H$2999,'Player Splits'!$A26)),0)</f>
        <v>0.38297872340425532</v>
      </c>
      <c r="M31" s="5">
        <f>IFERROR(COUNTIFS('Offense Log'!$I$2:$I$2999,"&lt;&gt;Turnover",'Offense Log'!$I$2:$I$2999,"&lt;&gt;Foul",'Offense Log'!$N$2:$N$2999,"Yes",'Offense Log'!$J$2:$J$2999,"HC",'Offense Log'!$H$2:$H$2999,'Player Splits'!$A26)/COUNTIFS('Offense Log'!$I$2:$I$2999,"&lt;&gt;Turnover",'Offense Log'!$I$2:$I$2999,"&lt;&gt;Foul",'Offense Log'!$I$2:$I$2999,"&lt;&gt;",'Offense Log'!$J$2:$J$2999,"HC",'Offense Log'!$H$2:$H$2999,'Player Splits'!$A26),0)</f>
        <v>0.41333333333333333</v>
      </c>
      <c r="N31" s="5">
        <f>IFERROR(COUNTIFS('Offense Log'!$H$2:$H$2999,A26,'Offense Log'!$I$2:$I$2999,"Turnover",'Offense Log'!$J$2:$J$2999,"HC")/(COUNTIFS('Offense Log'!$B$2:$B$2999,A26,'Offense Log'!$J$2:$J$2999,"HC")+(COUNTIFS('Offense Log'!$C$2:$C$2999,A26,'Offense Log'!$J$2:$J$2999,"HC")+(COUNTIFS('Offense Log'!$D$2:$D$2999,A26,'Offense Log'!$J$2:$J$2999,"HC")+(COUNTIFS('Offense Log'!$E$2:$E$2999,A26,'Offense Log'!$J$2:$J$2999,"HC")+(COUNTIFS('Offense Log'!$F$2:$F$2999,A26,'Offense Log'!$J$2:$J$2999,"HC")))))),0)</f>
        <v>1.7772511848341232E-2</v>
      </c>
      <c r="O31" s="15">
        <f t="shared" si="3"/>
        <v>1.7341040462427747E-2</v>
      </c>
    </row>
    <row r="32" spans="1:16" x14ac:dyDescent="0.3">
      <c r="A32" s="13" t="s">
        <v>79</v>
      </c>
      <c r="B32" s="15">
        <f>IFERROR(COUNTIFS('Offense Log'!$H$2:$H$2999,A26,'Offense Log'!$J$2:$J$2999,"FB")/(COUNTIFS('Offense Log'!$B$2:$B$2999,A26,'Offense Log'!$J$2:$J$2999,"FB")+(COUNTIFS('Offense Log'!$C$2:$C$2999,A26,'Offense Log'!$J$2:$J$2999,"FB")+(COUNTIFS('Offense Log'!$D$2:$D$2999,A26,'Offense Log'!$J$2:$J$2999,"FB")+(COUNTIFS('Offense Log'!$E$2:$E$2999,A26,'Offense Log'!$J$2:$J$2999,"FB")+(COUNTIFS('Offense Log'!$F$2:$F$2999,A26,'Offense Log'!$J$2:$J$2999,"FB")))))),0)</f>
        <v>0.24509803921568626</v>
      </c>
      <c r="C32" s="5">
        <f>IFERROR(COUNTIFS('Offense Log'!$I$2:$I$2999,"Layup",'Offense Log'!$J$2:$J$2999,"FB",'Offense Log'!$H$2:$H$2999,'Player Splits'!$A26)/COUNTIFS('Offense Log'!$I$2:$I$2999,"&lt;&gt;Turnover",'Offense Log'!$I$2:$I$2999,"&lt;&gt;Foul",'Offense Log'!$I$2:$I$2999,"&lt;&gt;",'Offense Log'!$J$2:$J$2999,"FB",'Offense Log'!$H$2:$H$2999,'Player Splits'!$A26),0)</f>
        <v>0.47619047619047616</v>
      </c>
      <c r="D32" s="5">
        <f>IFERROR((COUNTIFS('Offense Log'!$I$2:$I$2999,"Layup",'Offense Log'!$N$2:$N$2999,"Yes",'Offense Log'!$J$2:$J$2999,"FB",'Offense Log'!$H$2:$H$2999,'Player Splits'!$A26))/(COUNTIFS('Offense Log'!$I$2:$I$2999,"Layup",'Offense Log'!$J$2:$J$2999,"FB",'Offense Log'!$H$2:$H$2999,'Player Splits'!$A26)),0)</f>
        <v>0.7</v>
      </c>
      <c r="E32" s="5">
        <f>IFERROR(COUNTIFS('Offense Log'!$I$2:$I$2999,"Floater",'Offense Log'!$J$2:$J$2999,"FB",'Offense Log'!$H$2:$H$2999,'Player Splits'!$A26)/COUNTIFS('Offense Log'!$I$2:$I$2999,"&lt;&gt;Turnover",'Offense Log'!$I$2:$I$2999,"&lt;&gt;Foul",'Offense Log'!$I$2:$I$2999,"&lt;&gt;",'Offense Log'!$J$2:$J$2999,"FB",'Offense Log'!$H$2:$H$2999,'Player Splits'!$A26),0)</f>
        <v>0</v>
      </c>
      <c r="F32" s="5">
        <f>IFERROR((COUNTIFS('Offense Log'!$I$2:$I$2999,"Floater",'Offense Log'!$N$2:$N$2999,"Yes",'Offense Log'!$J$2:$J$2999,"FB",'Offense Log'!$H$2:$H$2999,'Player Splits'!$A26))/(COUNTIFS('Offense Log'!$I$2:$I$2999,"Floater",'Offense Log'!$J$2:$J$2999,"FB",'Offense Log'!$H$2:$H$2999,'Player Splits'!$A26)),0)</f>
        <v>0</v>
      </c>
      <c r="G32" s="5">
        <f>IFERROR(COUNTIFS('Offense Log'!$I$2:$I$2999,"Hook",'Offense Log'!$J$2:$J$2999,"FB",'Offense Log'!$H$2:$H$2999,'Player Splits'!$A26)/COUNTIFS('Offense Log'!$I$2:$I$2999,"&lt;&gt;Turnover",'Offense Log'!$I$2:$I$2999,"&lt;&gt;Foul",'Offense Log'!$I$2:$I$2999,"&lt;&gt;",'Offense Log'!$J$2:$J$2999,"FB",'Offense Log'!$H$2:$H$2999,'Player Splits'!$A26),0)</f>
        <v>0</v>
      </c>
      <c r="H32" s="5">
        <f>IFERROR((COUNTIFS('Offense Log'!$I$2:$I$2999,"Hook",'Offense Log'!$N$2:$N$2999,"Yes",'Offense Log'!$J$2:$J$2999,"FB",'Offense Log'!$H$2:$H$2999,'Player Splits'!$A26))/(COUNTIFS('Offense Log'!$I$2:$I$2999,"Hook",'Offense Log'!$J$2:$J$2999,"FB",'Offense Log'!$H$2:$H$2999,'Player Splits'!$A26)),0)</f>
        <v>0</v>
      </c>
      <c r="I32" s="5">
        <f>IFERROR(COUNTIFS('Offense Log'!$I$2:$I$2999,"Jumper",'Offense Log'!$J$2:$J$2999,"FB",'Offense Log'!$H$2:$H$2999,'Player Splits'!$A26)/COUNTIFS('Offense Log'!$I$2:$I$2999,"&lt;&gt;Turnover",'Offense Log'!$I$2:$I$2999,"&lt;&gt;Foul",'Offense Log'!$I$2:$I$2999,"&lt;&gt;",'Offense Log'!$J$2:$J$2999,"FB",'Offense Log'!$H$2:$H$2999,'Player Splits'!$A26),0)</f>
        <v>0</v>
      </c>
      <c r="J32" s="5">
        <f>IFERROR((COUNTIFS('Offense Log'!$I$2:$I$2999,"Jumper",'Offense Log'!$N$2:$N$2999,"Yes",'Offense Log'!$J$2:$J$2999,"FB",'Offense Log'!$H$2:$H$2999,'Player Splits'!$A26))/(COUNTIFS('Offense Log'!$I$2:$I$2999,"Jumper",'Offense Log'!$J$2:$J$2999,"FB",'Offense Log'!$H$2:$H$2999,'Player Splits'!$A26)),0)</f>
        <v>0</v>
      </c>
      <c r="K32" s="5">
        <f>IFERROR(COUNTIFS('Offense Log'!$I$2:$I$2999,"Three",'Offense Log'!$J$2:$J$2999,"FB",'Offense Log'!$H$2:$H$2999,'Player Splits'!$A26)/COUNTIFS('Offense Log'!$I$2:$I$2999,"&lt;&gt;Turnover",'Offense Log'!$I$2:$I$2999,"&lt;&gt;Foul",'Offense Log'!$I$2:$I$2999,"&lt;&gt;",'Offense Log'!$J$2:$J$2999,"FB",'Offense Log'!$H$2:$H$2999,'Player Splits'!$A26),0)</f>
        <v>0.47619047619047616</v>
      </c>
      <c r="L32" s="5">
        <f>IFERROR((COUNTIFS('Offense Log'!$I$2:$I$2999,"Three",'Offense Log'!$N$2:$N$2999,"Yes",'Offense Log'!$J$2:$J$2999,"FB",'Offense Log'!$H$2:$H$2999,'Player Splits'!$A26))/(COUNTIFS('Offense Log'!$I$2:$I$2999,"Three",'Offense Log'!$J$2:$J$2999,"FB",'Offense Log'!$H$2:$H$2999,'Player Splits'!$A26)),0)</f>
        <v>0.5</v>
      </c>
      <c r="M32" s="5">
        <f>IFERROR(COUNTIFS('Offense Log'!$I$2:$I$2999,"&lt;&gt;Turnover",'Offense Log'!$I$2:$I$2999,"&lt;&gt;Foul",'Offense Log'!$N$2:$N$2999,"Yes",'Offense Log'!$J$2:$J$2999,"FB",'Offense Log'!$H$2:$H$2999,'Player Splits'!$A26)/COUNTIFS('Offense Log'!$I$2:$I$2999,"&lt;&gt;Turnover",'Offense Log'!$I$2:$I$2999,"&lt;&gt;Foul",'Offense Log'!$I$2:$I$2999,"&lt;&gt;",'Offense Log'!$J$2:$J$2999,"FB",'Offense Log'!$H$2:$H$2999,'Player Splits'!$A26),0)</f>
        <v>0.61904761904761907</v>
      </c>
      <c r="N32" s="5">
        <f>IFERROR(COUNTIFS('Offense Log'!$H$2:$H$2999,A26,'Offense Log'!$I$2:$I$2999,"Turnover",'Offense Log'!$J$2:$J$2999,"FB")/(COUNTIFS('Offense Log'!$B$2:$B$2999,A26,'Offense Log'!$J$2:$J$2999,"FB")+(COUNTIFS('Offense Log'!$C$2:$C$2999,A26,'Offense Log'!$J$2:$J$2999,"FB")+(COUNTIFS('Offense Log'!$D$2:$D$2999,A26,'Offense Log'!$J$2:$J$2999,"FB")+(COUNTIFS('Offense Log'!$E$2:$E$2999,A26,'Offense Log'!$J$2:$J$2999,"FB")+(COUNTIFS('Offense Log'!$F$2:$F$2999,A26,'Offense Log'!$J$2:$J$2999,"FB")))))),0)</f>
        <v>3.9215686274509803E-2</v>
      </c>
      <c r="O32" s="15">
        <f t="shared" si="3"/>
        <v>3.2000000000000001E-2</v>
      </c>
    </row>
    <row r="33" spans="1:16" ht="6" customHeight="1" x14ac:dyDescent="0.3">
      <c r="A33" s="13"/>
      <c r="B33" s="15"/>
    </row>
    <row r="34" spans="1:16" s="10" customFormat="1" x14ac:dyDescent="0.3">
      <c r="A34" s="12" t="s">
        <v>10</v>
      </c>
      <c r="B34" s="16" t="s">
        <v>34</v>
      </c>
      <c r="C34" s="14" t="s">
        <v>36</v>
      </c>
      <c r="D34" s="14" t="s">
        <v>28</v>
      </c>
      <c r="E34" s="14" t="s">
        <v>37</v>
      </c>
      <c r="F34" s="14" t="s">
        <v>29</v>
      </c>
      <c r="G34" s="14" t="s">
        <v>38</v>
      </c>
      <c r="H34" s="14" t="s">
        <v>30</v>
      </c>
      <c r="I34" s="14" t="s">
        <v>39</v>
      </c>
      <c r="J34" s="14" t="s">
        <v>31</v>
      </c>
      <c r="K34" s="14" t="s">
        <v>40</v>
      </c>
      <c r="L34" s="14" t="s">
        <v>32</v>
      </c>
      <c r="M34" s="14" t="s">
        <v>44</v>
      </c>
      <c r="N34" s="14" t="s">
        <v>35</v>
      </c>
      <c r="O34" s="16" t="s">
        <v>46</v>
      </c>
      <c r="P34" s="3"/>
    </row>
    <row r="35" spans="1:16" x14ac:dyDescent="0.3">
      <c r="A35" s="13" t="s">
        <v>47</v>
      </c>
      <c r="B35" s="15">
        <f>IFERROR(COUNTIFS('Offense Log'!$H$2:$H$2999,A34,'Offense Log'!$O$2:$O$2999,"W")/(COUNTIFS('Offense Log'!$B$2:$B$2999,A34,'Offense Log'!$O$2:$O$2999,"W")+(COUNTIFS('Offense Log'!$C$2:$C$2999,A34,'Offense Log'!$O$2:$O$2999,"W")+(COUNTIFS('Offense Log'!$D$2:$D$2999,A34,'Offense Log'!$O$2:$O$2999,"W")+(COUNTIFS('Offense Log'!$E$2:$E$2999,A34,'Offense Log'!$O$2:$O$2999,"W")+(COUNTIFS('Offense Log'!$F$2:$F$2999,A34,'Offense Log'!$O$2:$O$2999,"W")))))),0)</f>
        <v>0.21144967682363805</v>
      </c>
      <c r="C35" s="5">
        <f>IFERROR(COUNTIFS('Offense Log'!$I$2:$I$2999,"Layup",'Offense Log'!$O$2:$O$2999,"W",'Offense Log'!$H$2:$H$2999,'Player Splits'!$A34)/COUNTIFS('Offense Log'!$I$2:$I$2999,"&lt;&gt;Turnover",'Offense Log'!$I$2:$I$2999,"&lt;&gt;Foul",'Offense Log'!$I$2:$I$2999,"&lt;&gt;",'Offense Log'!$O$2:$O$2999,"W",'Offense Log'!$H$2:$H$2999,'Player Splits'!$A34),0)</f>
        <v>0.46250000000000002</v>
      </c>
      <c r="D35" s="5">
        <f>IFERROR((COUNTIFS('Offense Log'!$I$2:$I$2999,"Layup",'Offense Log'!$N$2:$N$2999,"Yes",'Offense Log'!$O$2:$O$2999,"W",'Offense Log'!$H$2:$H$2999,'Player Splits'!$A34))/(COUNTIFS('Offense Log'!$I$2:$I$2999,"Layup",'Offense Log'!$O$2:$O$2999,"W",'Offense Log'!$H$2:$H$2999,'Player Splits'!$A34)),0)</f>
        <v>0.6216216216216216</v>
      </c>
      <c r="E35" s="5">
        <f>IFERROR(COUNTIFS('Offense Log'!$I$2:$I$2999,"Floater",'Offense Log'!$O$2:$O$2999,"W",'Offense Log'!$H$2:$H$2999,'Player Splits'!$A34)/COUNTIFS('Offense Log'!$I$2:$I$2999,"&lt;&gt;Turnover",'Offense Log'!$I$2:$I$2999,"&lt;&gt;Foul",'Offense Log'!$I$2:$I$2999,"&lt;&gt;",'Offense Log'!$O$2:$O$2999,"W",'Offense Log'!$H$2:$H$2999,'Player Splits'!$A34),0)</f>
        <v>0.05</v>
      </c>
      <c r="F35" s="5">
        <f>IFERROR((COUNTIFS('Offense Log'!$I$2:$I$2999,"Floater",'Offense Log'!$N$2:$N$2999,"Yes",'Offense Log'!$O$2:$O$2999,"W",'Offense Log'!$H$2:$H$2999,'Player Splits'!$A34))/(COUNTIFS('Offense Log'!$I$2:$I$2999,"Floater",'Offense Log'!$O$2:$O$2999,"W",'Offense Log'!$H$2:$H$2999,'Player Splits'!$A34)),0)</f>
        <v>0.5</v>
      </c>
      <c r="G35" s="5">
        <f>IFERROR(COUNTIFS('Offense Log'!$I$2:$I$2999,"Hook",'Offense Log'!$O$2:$O$2999,"W",'Offense Log'!$H$2:$H$2999,'Player Splits'!$A34)/COUNTIFS('Offense Log'!$I$2:$I$2999,"&lt;&gt;Turnover",'Offense Log'!$I$2:$I$2999,"&lt;&gt;Foul",'Offense Log'!$I$2:$I$2999,"&lt;&gt;",'Offense Log'!$O$2:$O$2999,"W",'Offense Log'!$H$2:$H$2999,'Player Splits'!$A34),0)</f>
        <v>0.3</v>
      </c>
      <c r="H35" s="5">
        <f>IFERROR((COUNTIFS('Offense Log'!$I$2:$I$2999,"Hook",'Offense Log'!$N$2:$N$2999,"Yes",'Offense Log'!$O$2:$O$2999,"W",'Offense Log'!$H$2:$H$2999,'Player Splits'!$A34))/(COUNTIFS('Offense Log'!$I$2:$I$2999,"Hook",'Offense Log'!$O$2:$O$2999,"W",'Offense Log'!$H$2:$H$2999,'Player Splits'!$A34)),0)</f>
        <v>0.33333333333333331</v>
      </c>
      <c r="I35" s="5">
        <f>IFERROR(COUNTIFS('Offense Log'!$I$2:$I$2999,"Jumper",'Offense Log'!$O$2:$O$2999,"W",'Offense Log'!$H$2:$H$2999,'Player Splits'!$A34)/COUNTIFS('Offense Log'!$I$2:$I$2999,"&lt;&gt;Turnover",'Offense Log'!$I$2:$I$2999,"&lt;&gt;Foul",'Offense Log'!$I$2:$I$2999,"&lt;&gt;",'Offense Log'!$O$2:$O$2999,"W",'Offense Log'!$H$2:$H$2999,'Player Splits'!$A34),0)</f>
        <v>6.8750000000000006E-2</v>
      </c>
      <c r="J35" s="5">
        <f>IFERROR((COUNTIFS('Offense Log'!$I$2:$I$2999,"Jumper",'Offense Log'!$N$2:$N$2999,"Yes",'Offense Log'!$O$2:$O$2999,"W",'Offense Log'!$H$2:$H$2999,'Player Splits'!$A34))/(COUNTIFS('Offense Log'!$I$2:$I$2999,"Jumper",'Offense Log'!$O$2:$O$2999,"W",'Offense Log'!$H$2:$H$2999,'Player Splits'!$A34)),0)</f>
        <v>0.54545454545454541</v>
      </c>
      <c r="K35" s="5">
        <f>IFERROR(COUNTIFS('Offense Log'!$I$2:$I$2999,"Three",'Offense Log'!$O$2:$O$2999,"W",'Offense Log'!$H$2:$H$2999,'Player Splits'!$A34)/COUNTIFS('Offense Log'!$I$2:$I$2999,"&lt;&gt;Turnover",'Offense Log'!$I$2:$I$2999,"&lt;&gt;Foul",'Offense Log'!$I$2:$I$2999,"&lt;&gt;",'Offense Log'!$O$2:$O$2999,"W",'Offense Log'!$H$2:$H$2999,'Player Splits'!$A34),0)</f>
        <v>0</v>
      </c>
      <c r="L35" s="5">
        <f>IFERROR((COUNTIFS('Offense Log'!$I$2:$I$2999,"Three",'Offense Log'!$N$2:$N$2999,"Yes",'Offense Log'!$O$2:$O$2999,"W",'Offense Log'!$H$2:$H$2999,'Player Splits'!$A34))/(COUNTIFS('Offense Log'!$I$2:$I$2999,"Three",'Offense Log'!$O$2:$O$2999,"W",'Offense Log'!$H$2:$H$2999,'Player Splits'!$A34)),0)</f>
        <v>0</v>
      </c>
      <c r="M35" s="5">
        <f>IFERROR(COUNTIFS('Offense Log'!$I$2:$I$2999,"&lt;&gt;Turnover",'Offense Log'!$I$2:$I$2999,"&lt;&gt;Foul",'Offense Log'!$N$2:$N$2999,"Yes",'Offense Log'!$O$2:$O$2999,"W",'Offense Log'!$H$2:$H$2999,'Player Splits'!$A34)/COUNTIFS('Offense Log'!$I$2:$I$2999,"&lt;&gt;Turnover",'Offense Log'!$I$2:$I$2999,"&lt;&gt;Foul",'Offense Log'!$I$2:$I$2999,"&lt;&gt;",'Offense Log'!$O$2:$O$2999,"W",'Offense Log'!$H$2:$H$2999,'Player Splits'!$A34),0)</f>
        <v>0.51249999999999996</v>
      </c>
      <c r="N35" s="5">
        <f>IFERROR(COUNTIFS('Offense Log'!$H$2:$H$2999,A34,'Offense Log'!$I$2:$I$2999,"Turnover",'Offense Log'!$O$2:$O$2999,"W")/(COUNTIFS('Offense Log'!$B$2:$B$2999,A34,'Offense Log'!$O$2:$O$2999,"W")+(COUNTIFS('Offense Log'!$C$2:$C$2999,A34,'Offense Log'!$O$2:$O$2999,"W")+(COUNTIFS('Offense Log'!$D$2:$D$2999,A34,'Offense Log'!$O$2:$O$2999,"W")+(COUNTIFS('Offense Log'!$E$2:$E$2999,A34,'Offense Log'!$O$2:$O$2999,"W")+(COUNTIFS('Offense Log'!$F$2:$F$2999,A34,'Offense Log'!$O$2:$O$2999,"W")))))),0)</f>
        <v>3.6011080332409975E-2</v>
      </c>
      <c r="O35" s="15">
        <f>IFERROR(N35*0.2/B35,0)</f>
        <v>3.4061135371179045E-2</v>
      </c>
    </row>
    <row r="36" spans="1:16" x14ac:dyDescent="0.3">
      <c r="A36" s="13" t="s">
        <v>48</v>
      </c>
      <c r="B36" s="15">
        <f>IFERROR(COUNTIFS('Offense Log'!$H$2:$H$2999,A34,'Offense Log'!$O$2:$O$2999,"L")/(COUNTIFS('Offense Log'!$B$2:$B$2999,A34,'Offense Log'!$O$2:$O$2999,"L")+(COUNTIFS('Offense Log'!$C$2:$C$2999,A34,'Offense Log'!$O$2:$O$2999,"L")+(COUNTIFS('Offense Log'!$D$2:$D$2999,A34,'Offense Log'!$O$2:$O$2999,"L")+(COUNTIFS('Offense Log'!$E$2:$E$2999,A34,'Offense Log'!$O$2:$O$2999,"L")+(COUNTIFS('Offense Log'!$F$2:$F$2999,A34,'Offense Log'!$O$2:$O$2999,"L")))))),0)</f>
        <v>0.19390581717451524</v>
      </c>
      <c r="C36" s="5">
        <f>IFERROR(COUNTIFS('Offense Log'!$I$2:$I$2999,"Layup",'Offense Log'!$O$2:$O$2999,"L",'Offense Log'!$H$2:$H$2999,'Player Splits'!$A34)/COUNTIFS('Offense Log'!$I$2:$I$2999,"&lt;&gt;Turnover",'Offense Log'!$I$2:$I$2999,"&lt;&gt;Foul",'Offense Log'!$I$2:$I$2999,"&lt;&gt;",'Offense Log'!$O$2:$O$2999,"L",'Offense Log'!$H$2:$H$2999,'Player Splits'!$A34),0)</f>
        <v>0.48</v>
      </c>
      <c r="D36" s="5">
        <f>IFERROR((COUNTIFS('Offense Log'!$I$2:$I$2999,"Layup",'Offense Log'!$N$2:$N$2999,"Yes",'Offense Log'!$O$2:$O$2999,"L",'Offense Log'!$H$2:$H$2999,'Player Splits'!$A34))/(COUNTIFS('Offense Log'!$I$2:$I$2999,"Layup",'Offense Log'!$O$2:$O$2999,"L",'Offense Log'!$H$2:$H$2999,'Player Splits'!$A34)),0)</f>
        <v>0.75</v>
      </c>
      <c r="E36" s="5">
        <f>IFERROR(COUNTIFS('Offense Log'!$I$2:$I$2999,"Floater",'Offense Log'!$O$2:$O$2999,"L",'Offense Log'!$H$2:$H$2999,'Player Splits'!$A34)/COUNTIFS('Offense Log'!$I$2:$I$2999,"&lt;&gt;Turnover",'Offense Log'!$I$2:$I$2999,"&lt;&gt;Foul",'Offense Log'!$I$2:$I$2999,"&lt;&gt;",'Offense Log'!$O$2:$O$2999,"L",'Offense Log'!$H$2:$H$2999,'Player Splits'!$A34),0)</f>
        <v>0.06</v>
      </c>
      <c r="F36" s="5">
        <f>IFERROR((COUNTIFS('Offense Log'!$I$2:$I$2999,"Floater",'Offense Log'!$N$2:$N$2999,"Yes",'Offense Log'!$O$2:$O$2999,"L",'Offense Log'!$H$2:$H$2999,'Player Splits'!$A34))/(COUNTIFS('Offense Log'!$I$2:$I$2999,"Floater",'Offense Log'!$O$2:$O$2999,"L",'Offense Log'!$H$2:$H$2999,'Player Splits'!$A34)),0)</f>
        <v>0</v>
      </c>
      <c r="G36" s="5">
        <f>IFERROR(COUNTIFS('Offense Log'!$I$2:$I$2999,"Hook",'Offense Log'!$O$2:$O$2999,"L",'Offense Log'!$H$2:$H$2999,'Player Splits'!$A34)/COUNTIFS('Offense Log'!$I$2:$I$2999,"&lt;&gt;Turnover",'Offense Log'!$I$2:$I$2999,"&lt;&gt;Foul",'Offense Log'!$I$2:$I$2999,"&lt;&gt;",'Offense Log'!$O$2:$O$2999,"L",'Offense Log'!$H$2:$H$2999,'Player Splits'!$A34),0)</f>
        <v>0.34</v>
      </c>
      <c r="H36" s="5">
        <f>IFERROR((COUNTIFS('Offense Log'!$I$2:$I$2999,"Hook",'Offense Log'!$N$2:$N$2999,"Yes",'Offense Log'!$O$2:$O$2999,"L",'Offense Log'!$H$2:$H$2999,'Player Splits'!$A34))/(COUNTIFS('Offense Log'!$I$2:$I$2999,"Hook",'Offense Log'!$O$2:$O$2999,"L",'Offense Log'!$H$2:$H$2999,'Player Splits'!$A34)),0)</f>
        <v>0.47058823529411764</v>
      </c>
      <c r="I36" s="5">
        <f>IFERROR(COUNTIFS('Offense Log'!$I$2:$I$2999,"Jumper",'Offense Log'!$O$2:$O$2999,"L",'Offense Log'!$H$2:$H$2999,'Player Splits'!$A34)/COUNTIFS('Offense Log'!$I$2:$I$2999,"&lt;&gt;Turnover",'Offense Log'!$I$2:$I$2999,"&lt;&gt;Foul",'Offense Log'!$I$2:$I$2999,"&lt;&gt;",'Offense Log'!$O$2:$O$2999,"L",'Offense Log'!$H$2:$H$2999,'Player Splits'!$A34),0)</f>
        <v>0.1</v>
      </c>
      <c r="J36" s="5">
        <f>IFERROR((COUNTIFS('Offense Log'!$I$2:$I$2999,"Jumper",'Offense Log'!$N$2:$N$2999,"Yes",'Offense Log'!$O$2:$O$2999,"L",'Offense Log'!$H$2:$H$2999,'Player Splits'!$A34))/(COUNTIFS('Offense Log'!$I$2:$I$2999,"Jumper",'Offense Log'!$O$2:$O$2999,"L",'Offense Log'!$H$2:$H$2999,'Player Splits'!$A34)),0)</f>
        <v>0.2</v>
      </c>
      <c r="K36" s="5">
        <f>IFERROR(COUNTIFS('Offense Log'!$I$2:$I$2999,"Three",'Offense Log'!$O$2:$O$2999,"L",'Offense Log'!$H$2:$H$2999,'Player Splits'!$A34)/COUNTIFS('Offense Log'!$I$2:$I$2999,"&lt;&gt;Turnover",'Offense Log'!$I$2:$I$2999,"&lt;&gt;Foul",'Offense Log'!$I$2:$I$2999,"&lt;&gt;",'Offense Log'!$O$2:$O$2999,"L",'Offense Log'!$H$2:$H$2999,'Player Splits'!$A34),0)</f>
        <v>0</v>
      </c>
      <c r="L36" s="5">
        <f>IFERROR((COUNTIFS('Offense Log'!$I$2:$I$2999,"Three",'Offense Log'!$N$2:$N$2999,"Yes",'Offense Log'!$O$2:$O$2999,"L",'Offense Log'!$H$2:$H$2999,'Player Splits'!$A34))/(COUNTIFS('Offense Log'!$I$2:$I$2999,"Three",'Offense Log'!$O$2:$O$2999,"L",'Offense Log'!$H$2:$H$2999,'Player Splits'!$A34)),0)</f>
        <v>0</v>
      </c>
      <c r="M36" s="5">
        <f>IFERROR(COUNTIFS('Offense Log'!$I$2:$I$2999,"&lt;&gt;Turnover",'Offense Log'!$I$2:$I$2999,"&lt;&gt;Foul",'Offense Log'!$N$2:$N$2999,"Yes",'Offense Log'!$O$2:$O$2999,"L",'Offense Log'!$H$2:$H$2999,'Player Splits'!$A34)/COUNTIFS('Offense Log'!$I$2:$I$2999,"&lt;&gt;Turnover",'Offense Log'!$I$2:$I$2999,"&lt;&gt;Foul",'Offense Log'!$I$2:$I$2999,"&lt;&gt;",'Offense Log'!$O$2:$O$2999,"L",'Offense Log'!$H$2:$H$2999,'Player Splits'!$A34),0)</f>
        <v>0.56000000000000005</v>
      </c>
      <c r="N36" s="5">
        <f>IFERROR(COUNTIFS('Offense Log'!$H$2:$H$2999,A34,'Offense Log'!$I$2:$I$2999,"Turnover",'Offense Log'!$O$2:$O$2999,"L")/(COUNTIFS('Offense Log'!$B$2:$B$2999,A34,'Offense Log'!$O$2:$O$2999,"L")+(COUNTIFS('Offense Log'!$C$2:$C$2999,A34,'Offense Log'!$O$2:$O$2999,"L")+(COUNTIFS('Offense Log'!$D$2:$D$2999,A34,'Offense Log'!$O$2:$O$2999,"L")+(COUNTIFS('Offense Log'!$E$2:$E$2999,A34,'Offense Log'!$O$2:$O$2999,"L")+(COUNTIFS('Offense Log'!$F$2:$F$2999,A34,'Offense Log'!$O$2:$O$2999,"L")))))),0)</f>
        <v>3.8781163434903045E-2</v>
      </c>
      <c r="O36" s="15">
        <f>IFERROR(N36*0.2/B36,0)</f>
        <v>0.04</v>
      </c>
    </row>
    <row r="37" spans="1:16" x14ac:dyDescent="0.3">
      <c r="A37" s="13" t="s">
        <v>80</v>
      </c>
      <c r="B37" s="15">
        <f>IFERROR(COUNTIFS('Offense Log'!$H$2:$H$2999,A34,'Offense Log'!$L$2:$L$2999,"Man",'Offense Log'!$J$2:$J$2999,"HC")/(COUNTIFS('Offense Log'!$B$2:$B$2999,A34,'Offense Log'!$L$2:$L$2999,"Man",'Offense Log'!$J$2:$J$2999,"HC")+(COUNTIFS('Offense Log'!$C$2:$C$2999,A34,'Offense Log'!$L$2:$L$2999,"Man",'Offense Log'!$J$2:$J$2999,"HC")+(COUNTIFS('Offense Log'!$D$2:$D$2999,A34,'Offense Log'!$L$2:$L$2999,"Man",'Offense Log'!$J$2:$J$2999,"HC")+(COUNTIFS('Offense Log'!$E$2:$E$2999,A34,'Offense Log'!$L$2:$L$2999,"Man",'Offense Log'!$J$2:$J$2999,"HC")+(COUNTIFS('Offense Log'!$F$2:$F$2999,A34,'Offense Log'!$L$2:$L$2999,"Man",'Offense Log'!$J$2:$J$2999,"HC")))))),0)</f>
        <v>0.21359223300970873</v>
      </c>
      <c r="C37" s="5">
        <f>IFERROR(COUNTIFS('Offense Log'!$I$2:$I$2999,"Layup",'Offense Log'!$L$2:$L$2999,"Man",'Offense Log'!$H$2:$H$2999,'Player Splits'!$A34,'Offense Log'!$J$2:$J$2999,"HC")/COUNTIFS('Offense Log'!$I$2:$I$2999,"&lt;&gt;Turnover",'Offense Log'!$I$2:$I$2999,"&lt;&gt;Foul",'Offense Log'!$I$2:$I$2999,"&lt;&gt;",'Offense Log'!$L$2:$L$2999,"Man",'Offense Log'!$H$2:$H$2999,'Player Splits'!$A34,'Offense Log'!$J$2:$J$2999,"HC"),0)</f>
        <v>0.44565217391304346</v>
      </c>
      <c r="D37" s="5">
        <f>IFERROR((COUNTIFS('Offense Log'!$I$2:$I$2999,"Layup",'Offense Log'!$N$2:$N$2999,"Yes",'Offense Log'!$L$2:$L$2999,"Man",'Offense Log'!$H$2:$H$2999,'Player Splits'!$A34,'Offense Log'!$J$2:$J$2999,"HC"))/(COUNTIFS('Offense Log'!$I$2:$I$2999,"Layup",'Offense Log'!$L$2:$L$2999,"Man",'Offense Log'!$H$2:$H$2999,'Player Splits'!$A34,'Offense Log'!$J$2:$J$2999,"HC")),0)</f>
        <v>0.62195121951219512</v>
      </c>
      <c r="E37" s="5">
        <f>IFERROR(COUNTIFS('Offense Log'!$I$2:$I$2999,"Floater",'Offense Log'!$L$2:$L$2999,"Man",'Offense Log'!$H$2:$H$2999,'Player Splits'!$A34,'Offense Log'!$J$2:$J$2999,"HC")/COUNTIFS('Offense Log'!$I$2:$I$2999,"&lt;&gt;Turnover",'Offense Log'!$I$2:$I$2999,"&lt;&gt;Foul",'Offense Log'!$I$2:$I$2999,"&lt;&gt;",'Offense Log'!$L$2:$L$2999,"Man",'Offense Log'!$H$2:$H$2999,'Player Splits'!$A34,'Offense Log'!$J$2:$J$2999,"HC"),0)</f>
        <v>4.8913043478260872E-2</v>
      </c>
      <c r="F37" s="5">
        <f>IFERROR((COUNTIFS('Offense Log'!$I$2:$I$2999,"Floater",'Offense Log'!$N$2:$N$2999,"Yes",'Offense Log'!$L$2:$L$2999,"Man",'Offense Log'!$H$2:$H$2999,'Player Splits'!$A34,'Offense Log'!$J$2:$J$2999,"HC"))/(COUNTIFS('Offense Log'!$I$2:$I$2999,"Floater",'Offense Log'!$L$2:$L$2999,"Man",'Offense Log'!$H$2:$H$2999,'Player Splits'!$A34,'Offense Log'!$J$2:$J$2999,"HC")),0)</f>
        <v>0.33333333333333331</v>
      </c>
      <c r="G37" s="5">
        <f>IFERROR(COUNTIFS('Offense Log'!$I$2:$I$2999,"Hook",'Offense Log'!$L$2:$L$2999,"Man",'Offense Log'!$H$2:$H$2999,'Player Splits'!$A34,'Offense Log'!$J$2:$J$2999,"HC")/COUNTIFS('Offense Log'!$I$2:$I$2999,"&lt;&gt;Turnover",'Offense Log'!$I$2:$I$2999,"&lt;&gt;Foul",'Offense Log'!$I$2:$I$2999,"&lt;&gt;",'Offense Log'!$L$2:$L$2999,"Man",'Offense Log'!$H$2:$H$2999,'Player Splits'!$A34,'Offense Log'!$J$2:$J$2999,"HC"),0)</f>
        <v>0.33152173913043476</v>
      </c>
      <c r="H37" s="5">
        <f>IFERROR((COUNTIFS('Offense Log'!$I$2:$I$2999,"Hook",'Offense Log'!$N$2:$N$2999,"Yes",'Offense Log'!$L$2:$L$2999,"Man",'Offense Log'!$H$2:$H$2999,'Player Splits'!$A34,'Offense Log'!$J$2:$J$2999,"HC"))/(COUNTIFS('Offense Log'!$I$2:$I$2999,"Hook",'Offense Log'!$L$2:$L$2999,"Man",'Offense Log'!$H$2:$H$2999,'Player Splits'!$A34,'Offense Log'!$J$2:$J$2999,"HC")),0)</f>
        <v>0.37704918032786883</v>
      </c>
      <c r="I37" s="5">
        <f>IFERROR(COUNTIFS('Offense Log'!$I$2:$I$2999,"Jumper",'Offense Log'!$L$2:$L$2999,"Man",'Offense Log'!$H$2:$H$2999,'Player Splits'!$A34,'Offense Log'!$J$2:$J$2999,"HC")/COUNTIFS('Offense Log'!$I$2:$I$2999,"&lt;&gt;Turnover",'Offense Log'!$I$2:$I$2999,"&lt;&gt;Foul",'Offense Log'!$I$2:$I$2999,"&lt;&gt;",'Offense Log'!$L$2:$L$2999,"Man",'Offense Log'!$H$2:$H$2999,'Player Splits'!$A34,'Offense Log'!$J$2:$J$2999,"HC"),0)</f>
        <v>8.6956521739130432E-2</v>
      </c>
      <c r="J37" s="5">
        <f>IFERROR((COUNTIFS('Offense Log'!$I$2:$I$2999,"Jumper",'Offense Log'!$N$2:$N$2999,"Yes",'Offense Log'!$L$2:$L$2999,"Man",'Offense Log'!$H$2:$H$2999,'Player Splits'!$A34,'Offense Log'!$J$2:$J$2999,"HC"))/(COUNTIFS('Offense Log'!$I$2:$I$2999,"Jumper",'Offense Log'!$L$2:$L$2999,"Man",'Offense Log'!$H$2:$H$2999,'Player Splits'!$A34,'Offense Log'!$J$2:$J$2999,"HC")),0)</f>
        <v>0.4375</v>
      </c>
      <c r="K37" s="5">
        <f>IFERROR(COUNTIFS('Offense Log'!$I$2:$I$2999,"Three",'Offense Log'!$L$2:$L$2999,"Man",'Offense Log'!$H$2:$H$2999,'Player Splits'!$A34,'Offense Log'!$J$2:$J$2999,"HC")/COUNTIFS('Offense Log'!$I$2:$I$2999,"&lt;&gt;Turnover",'Offense Log'!$I$2:$I$2999,"&lt;&gt;Foul",'Offense Log'!$I$2:$I$2999,"&lt;&gt;",'Offense Log'!$L$2:$L$2999,"Man",'Offense Log'!$H$2:$H$2999,'Player Splits'!$A34,'Offense Log'!$J$2:$J$2999,"HC"),0)</f>
        <v>0</v>
      </c>
      <c r="L37" s="5">
        <f>IFERROR((COUNTIFS('Offense Log'!$I$2:$I$2999,"Three",'Offense Log'!$N$2:$N$2999,"Yes",'Offense Log'!$L$2:$L$2999,"Man",'Offense Log'!$H$2:$H$2999,'Player Splits'!$A34,'Offense Log'!$J$2:$J$2999,"HC"))/(COUNTIFS('Offense Log'!$I$2:$I$2999,"Three",'Offense Log'!$L$2:$L$2999,"Man",'Offense Log'!$H$2:$H$2999,'Player Splits'!$A34,'Offense Log'!$J$2:$J$2999,"HC")),0)</f>
        <v>0</v>
      </c>
      <c r="M37" s="5">
        <f>IFERROR(COUNTIFS('Offense Log'!$I$2:$I$2999,"&lt;&gt;Turnover",'Offense Log'!$I$2:$I$2999,"&lt;&gt;Foul",'Offense Log'!$N$2:$N$2999,"Yes",'Offense Log'!$L$2:$L$2999,"Man",'Offense Log'!$H$2:$H$2999,'Player Splits'!$A34,'Offense Log'!$J$2:$J$2999,"HC")/COUNTIFS('Offense Log'!$I$2:$I$2999,"&lt;&gt;Turnover",'Offense Log'!$I$2:$I$2999,"&lt;&gt;Foul",'Offense Log'!$I$2:$I$2999,"&lt;&gt;",'Offense Log'!$L$2:$L$2999,"Man",'Offense Log'!$H$2:$H$2999,'Player Splits'!$A34,'Offense Log'!$J$2:$J$2999,"HC"),0)</f>
        <v>0.50543478260869568</v>
      </c>
      <c r="N37" s="5">
        <f>IFERROR(COUNTIFS('Offense Log'!$H$2:$H$2999,A34,'Offense Log'!$I$2:$I$2999,"Turnover",'Offense Log'!$L$2:$L$2999,"Man")/(COUNTIFS('Offense Log'!$B$2:$B$2999,A34,'Offense Log'!$L$2:$L$2999,"Man")+(COUNTIFS('Offense Log'!$C$2:$C$2999,A34,'Offense Log'!$L$2:$L$2999,"Man")+(COUNTIFS('Offense Log'!$D$2:$D$2999,A34,'Offense Log'!$L$2:$L$2999,"Man")+(COUNTIFS('Offense Log'!$E$2:$E$2999,A34,'Offense Log'!$L$2:$L$2999,"Man")+(COUNTIFS('Offense Log'!$F$2:$F$2999,A34,'Offense Log'!$L$2:$L$2999,"Man")))))),0)</f>
        <v>3.6221590909090912E-2</v>
      </c>
      <c r="O37" s="15">
        <f t="shared" ref="O37:O40" si="4">IFERROR(N37*0.2/B37,0)</f>
        <v>3.3916580578512399E-2</v>
      </c>
    </row>
    <row r="38" spans="1:16" x14ac:dyDescent="0.3">
      <c r="A38" s="13" t="s">
        <v>81</v>
      </c>
      <c r="B38" s="15">
        <f>IFERROR(COUNTIFS('Offense Log'!$H$2:$H$2999,A34,'Offense Log'!$L$2:$L$2999,"Zone")/(COUNTIFS('Offense Log'!$B$2:$B$2999,A34,'Offense Log'!$L$2:$L$2999,"Zone")+(COUNTIFS('Offense Log'!$C$2:$C$2999,A34,'Offense Log'!$L$2:$L$2999,"Zone")+(COUNTIFS('Offense Log'!$D$2:$D$2999,A34,'Offense Log'!$L$2:$L$2999,"Zone")+(COUNTIFS('Offense Log'!$E$2:$E$2999,A34,'Offense Log'!$L$2:$L$2999,"Zone")+(COUNTIFS('Offense Log'!$F$2:$F$2999,A34,'Offense Log'!$L$2:$L$2999,"Zone")))))),0)</f>
        <v>0.1388888888888889</v>
      </c>
      <c r="C38" s="5">
        <f>IFERROR(COUNTIFS('Offense Log'!$I$2:$I$2999,"Layup",'Offense Log'!$L$2:$L$2999,"Zone",'Offense Log'!$H$2:$H$2999,'Player Splits'!$A34)/COUNTIFS('Offense Log'!$I$2:$I$2999,"&lt;&gt;Turnover",'Offense Log'!$I$2:$I$2999,"&lt;&gt;Foul",'Offense Log'!$I$2:$I$2999,"&lt;&gt;",'Offense Log'!$L$2:$L$2999,"Zone",'Offense Log'!$H$2:$H$2999,'Player Splits'!$A34),0)</f>
        <v>0.5</v>
      </c>
      <c r="D38" s="5">
        <f>IFERROR((COUNTIFS('Offense Log'!$I$2:$I$2999,"Layup",'Offense Log'!$N$2:$N$2999,"Yes",'Offense Log'!$L$2:$L$2999,"Zone",'Offense Log'!$H$2:$H$2999,'Player Splits'!$A34))/(COUNTIFS('Offense Log'!$I$2:$I$2999,"Layup",'Offense Log'!$L$2:$L$2999,"Zone",'Offense Log'!$H$2:$H$2999,'Player Splits'!$A34)),0)</f>
        <v>1</v>
      </c>
      <c r="E38" s="5">
        <f>IFERROR(COUNTIFS('Offense Log'!$I$2:$I$2999,"Floater",'Offense Log'!$L$2:$L$2999,"Zone",'Offense Log'!$H$2:$H$2999,'Player Splits'!$A34)/COUNTIFS('Offense Log'!$I$2:$I$2999,"&lt;&gt;Turnover",'Offense Log'!$I$2:$I$2999,"&lt;&gt;Foul",'Offense Log'!$I$2:$I$2999,"&lt;&gt;",'Offense Log'!$L$2:$L$2999,"Zone",'Offense Log'!$H$2:$H$2999,'Player Splits'!$A34),0)</f>
        <v>0</v>
      </c>
      <c r="F38" s="5">
        <f>IFERROR((COUNTIFS('Offense Log'!$I$2:$I$2999,"Floater",'Offense Log'!$N$2:$N$2999,"Yes",'Offense Log'!$L$2:$L$2999,"Zone",'Offense Log'!$H$2:$H$2999,'Player Splits'!$A34))/(COUNTIFS('Offense Log'!$I$2:$I$2999,"Floater",'Offense Log'!$L$2:$L$2999,"Zone",'Offense Log'!$H$2:$H$2999,'Player Splits'!$A34)),0)</f>
        <v>0</v>
      </c>
      <c r="G38" s="5">
        <f>IFERROR(COUNTIFS('Offense Log'!$I$2:$I$2999,"Hook",'Offense Log'!$L$2:$L$2999,"Zone",'Offense Log'!$H$2:$H$2999,'Player Splits'!$A34)/COUNTIFS('Offense Log'!$I$2:$I$2999,"&lt;&gt;Turnover",'Offense Log'!$I$2:$I$2999,"&lt;&gt;Foul",'Offense Log'!$I$2:$I$2999,"&lt;&gt;",'Offense Log'!$L$2:$L$2999,"Zone",'Offense Log'!$H$2:$H$2999,'Player Splits'!$A34),0)</f>
        <v>0.5</v>
      </c>
      <c r="H38" s="5">
        <f>IFERROR((COUNTIFS('Offense Log'!$I$2:$I$2999,"Hook",'Offense Log'!$N$2:$N$2999,"Yes",'Offense Log'!$L$2:$L$2999,"Zone",'Offense Log'!$H$2:$H$2999,'Player Splits'!$A34))/(COUNTIFS('Offense Log'!$I$2:$I$2999,"Hook",'Offense Log'!$L$2:$L$2999,"Zone",'Offense Log'!$H$2:$H$2999,'Player Splits'!$A34)),0)</f>
        <v>0</v>
      </c>
      <c r="I38" s="5">
        <f>IFERROR(COUNTIFS('Offense Log'!$I$2:$I$2999,"Jumper",'Offense Log'!$L$2:$L$2999,"Zone",'Offense Log'!$H$2:$H$2999,'Player Splits'!$A34)/COUNTIFS('Offense Log'!$I$2:$I$2999,"&lt;&gt;Turnover",'Offense Log'!$I$2:$I$2999,"&lt;&gt;Foul",'Offense Log'!$I$2:$I$2999,"&lt;&gt;",'Offense Log'!$L$2:$L$2999,"Zone",'Offense Log'!$H$2:$H$2999,'Player Splits'!$A34),0)</f>
        <v>0</v>
      </c>
      <c r="J38" s="5">
        <f>IFERROR((COUNTIFS('Offense Log'!$I$2:$I$2999,"Jumper",'Offense Log'!$N$2:$N$2999,"Yes",'Offense Log'!$L$2:$L$2999,"Zone",'Offense Log'!$H$2:$H$2999,'Player Splits'!$A34))/(COUNTIFS('Offense Log'!$I$2:$I$2999,"Jumper",'Offense Log'!$L$2:$L$2999,"Zone",'Offense Log'!$H$2:$H$2999,'Player Splits'!$A34)),0)</f>
        <v>0</v>
      </c>
      <c r="K38" s="5">
        <f>IFERROR(COUNTIFS('Offense Log'!$I$2:$I$2999,"Three",'Offense Log'!$L$2:$L$2999,"Zone",'Offense Log'!$H$2:$H$2999,'Player Splits'!$A34)/COUNTIFS('Offense Log'!$I$2:$I$2999,"&lt;&gt;Turnover",'Offense Log'!$I$2:$I$2999,"&lt;&gt;Foul",'Offense Log'!$I$2:$I$2999,"&lt;&gt;",'Offense Log'!$L$2:$L$2999,"Zone",'Offense Log'!$H$2:$H$2999,'Player Splits'!$A34),0)</f>
        <v>0</v>
      </c>
      <c r="L38" s="5">
        <f>IFERROR((COUNTIFS('Offense Log'!$I$2:$I$2999,"Three",'Offense Log'!$N$2:$N$2999,"Yes",'Offense Log'!$L$2:$L$2999,"Zone",'Offense Log'!$H$2:$H$2999,'Player Splits'!$A34))/(COUNTIFS('Offense Log'!$I$2:$I$2999,"Three",'Offense Log'!$L$2:$L$2999,"Zone",'Offense Log'!$H$2:$H$2999,'Player Splits'!$A34)),0)</f>
        <v>0</v>
      </c>
      <c r="M38" s="5">
        <f>IFERROR(COUNTIFS('Offense Log'!$I$2:$I$2999,"&lt;&gt;Turnover",'Offense Log'!$I$2:$I$2999,"&lt;&gt;Foul",'Offense Log'!$N$2:$N$2999,"Yes",'Offense Log'!$L$2:$L$2999,"Zone",'Offense Log'!$H$2:$H$2999,'Player Splits'!$A34)/COUNTIFS('Offense Log'!$I$2:$I$2999,"&lt;&gt;Turnover",'Offense Log'!$I$2:$I$2999,"&lt;&gt;Foul",'Offense Log'!$I$2:$I$2999,"&lt;&gt;",'Offense Log'!$L$2:$L$2999,"Zone",'Offense Log'!$H$2:$H$2999,'Player Splits'!$A34),0)</f>
        <v>0.5</v>
      </c>
      <c r="N38" s="5">
        <f>IFERROR(COUNTIFS('Offense Log'!$H$2:$H$2999,A34,'Offense Log'!$I$2:$I$2999,"Turnover",'Offense Log'!$L$2:$L$2999,"Zone")/(COUNTIFS('Offense Log'!$B$2:$B$2999,A34,'Offense Log'!$L$2:$L$2999,"Zone")+(COUNTIFS('Offense Log'!$C$2:$C$2999,A34,'Offense Log'!$L$2:$L$2999,"Zone")+(COUNTIFS('Offense Log'!$D$2:$D$2999,A34,'Offense Log'!$L$2:$L$2999,"Zone")+(COUNTIFS('Offense Log'!$E$2:$E$2999,A34,'Offense Log'!$L$2:$L$2999,"Zone")+(COUNTIFS('Offense Log'!$F$2:$F$2999,A34,'Offense Log'!$L$2:$L$2999,"Zone")))))),0)</f>
        <v>5.5555555555555552E-2</v>
      </c>
      <c r="O38" s="15">
        <f t="shared" si="4"/>
        <v>0.08</v>
      </c>
    </row>
    <row r="39" spans="1:16" x14ac:dyDescent="0.3">
      <c r="A39" s="13" t="s">
        <v>82</v>
      </c>
      <c r="B39" s="15">
        <f>IFERROR(COUNTIFS('Offense Log'!$H$2:$H$2999,A34,'Offense Log'!$J$2:$J$2999,"HC")/(COUNTIFS('Offense Log'!$B$2:$B$2999,A34,'Offense Log'!$J$2:$J$2999,"HC")+(COUNTIFS('Offense Log'!$C$2:$C$2999,A34,'Offense Log'!$J$2:$J$2999,"HC")+(COUNTIFS('Offense Log'!$D$2:$D$2999,A34,'Offense Log'!$J$2:$J$2999,"HC")+(COUNTIFS('Offense Log'!$E$2:$E$2999,A34,'Offense Log'!$J$2:$J$2999,"HC")+(COUNTIFS('Offense Log'!$F$2:$F$2999,A34,'Offense Log'!$J$2:$J$2999,"HC")))))),0)</f>
        <v>0.21147798742138366</v>
      </c>
      <c r="C39" s="5">
        <f>IFERROR(COUNTIFS('Offense Log'!$I$2:$I$2999,"Layup",'Offense Log'!$J$2:$J$2999,"HC",'Offense Log'!$H$2:$H$2999,'Player Splits'!$A34)/COUNTIFS('Offense Log'!$I$2:$I$2999,"&lt;&gt;Turnover",'Offense Log'!$I$2:$I$2999,"&lt;&gt;Foul",'Offense Log'!$I$2:$I$2999,"&lt;&gt;",'Offense Log'!$J$2:$J$2999,"HC",'Offense Log'!$H$2:$H$2999,'Player Splits'!$A34),0)</f>
        <v>0.44623655913978494</v>
      </c>
      <c r="D39" s="5">
        <f>IFERROR((COUNTIFS('Offense Log'!$I$2:$I$2999,"Layup",'Offense Log'!$N$2:$N$2999,"Yes",'Offense Log'!$J$2:$J$2999,"HC",'Offense Log'!$H$2:$H$2999,'Player Splits'!$A34))/(COUNTIFS('Offense Log'!$I$2:$I$2999,"Layup",'Offense Log'!$J$2:$J$2999,"HC",'Offense Log'!$H$2:$H$2999,'Player Splits'!$A34)),0)</f>
        <v>0.62650602409638556</v>
      </c>
      <c r="E39" s="5">
        <f>IFERROR(COUNTIFS('Offense Log'!$I$2:$I$2999,"Floater",'Offense Log'!$J$2:$J$2999,"HC",'Offense Log'!$H$2:$H$2999,'Player Splits'!$A34)/COUNTIFS('Offense Log'!$I$2:$I$2999,"&lt;&gt;Turnover",'Offense Log'!$I$2:$I$2999,"&lt;&gt;Foul",'Offense Log'!$I$2:$I$2999,"&lt;&gt;",'Offense Log'!$J$2:$J$2999,"HC",'Offense Log'!$H$2:$H$2999,'Player Splits'!$A34),0)</f>
        <v>4.8387096774193547E-2</v>
      </c>
      <c r="F39" s="5">
        <f>IFERROR((COUNTIFS('Offense Log'!$I$2:$I$2999,"Floater",'Offense Log'!$N$2:$N$2999,"Yes",'Offense Log'!$J$2:$J$2999,"HC",'Offense Log'!$H$2:$H$2999,'Player Splits'!$A34))/(COUNTIFS('Offense Log'!$I$2:$I$2999,"Floater",'Offense Log'!$J$2:$J$2999,"HC",'Offense Log'!$H$2:$H$2999,'Player Splits'!$A34)),0)</f>
        <v>0.33333333333333331</v>
      </c>
      <c r="G39" s="5">
        <f>IFERROR(COUNTIFS('Offense Log'!$I$2:$I$2999,"Hook",'Offense Log'!$J$2:$J$2999,"HC",'Offense Log'!$H$2:$H$2999,'Player Splits'!$A34)/COUNTIFS('Offense Log'!$I$2:$I$2999,"&lt;&gt;Turnover",'Offense Log'!$I$2:$I$2999,"&lt;&gt;Foul",'Offense Log'!$I$2:$I$2999,"&lt;&gt;",'Offense Log'!$J$2:$J$2999,"HC",'Offense Log'!$H$2:$H$2999,'Player Splits'!$A34),0)</f>
        <v>0.33333333333333331</v>
      </c>
      <c r="H39" s="5">
        <f>IFERROR((COUNTIFS('Offense Log'!$I$2:$I$2999,"Hook",'Offense Log'!$N$2:$N$2999,"Yes",'Offense Log'!$J$2:$J$2999,"HC",'Offense Log'!$H$2:$H$2999,'Player Splits'!$A34))/(COUNTIFS('Offense Log'!$I$2:$I$2999,"Hook",'Offense Log'!$J$2:$J$2999,"HC",'Offense Log'!$H$2:$H$2999,'Player Splits'!$A34)),0)</f>
        <v>0.37096774193548387</v>
      </c>
      <c r="I39" s="5">
        <f>IFERROR(COUNTIFS('Offense Log'!$I$2:$I$2999,"Jumper",'Offense Log'!$J$2:$J$2999,"HC",'Offense Log'!$H$2:$H$2999,'Player Splits'!$A34)/COUNTIFS('Offense Log'!$I$2:$I$2999,"&lt;&gt;Turnover",'Offense Log'!$I$2:$I$2999,"&lt;&gt;Foul",'Offense Log'!$I$2:$I$2999,"&lt;&gt;",'Offense Log'!$J$2:$J$2999,"HC",'Offense Log'!$H$2:$H$2999,'Player Splits'!$A34),0)</f>
        <v>8.6021505376344093E-2</v>
      </c>
      <c r="J39" s="5">
        <f>IFERROR((COUNTIFS('Offense Log'!$I$2:$I$2999,"Jumper",'Offense Log'!$N$2:$N$2999,"Yes",'Offense Log'!$J$2:$J$2999,"HC",'Offense Log'!$H$2:$H$2999,'Player Splits'!$A34))/(COUNTIFS('Offense Log'!$I$2:$I$2999,"Jumper",'Offense Log'!$J$2:$J$2999,"HC",'Offense Log'!$H$2:$H$2999,'Player Splits'!$A34)),0)</f>
        <v>0.4375</v>
      </c>
      <c r="K39" s="5">
        <f>IFERROR(COUNTIFS('Offense Log'!$I$2:$I$2999,"Three",'Offense Log'!$J$2:$J$2999,"HC",'Offense Log'!$H$2:$H$2999,'Player Splits'!$A34)/COUNTIFS('Offense Log'!$I$2:$I$2999,"&lt;&gt;Turnover",'Offense Log'!$I$2:$I$2999,"&lt;&gt;Foul",'Offense Log'!$I$2:$I$2999,"&lt;&gt;",'Offense Log'!$J$2:$J$2999,"HC",'Offense Log'!$H$2:$H$2999,'Player Splits'!$A34),0)</f>
        <v>0</v>
      </c>
      <c r="L39" s="5">
        <f>IFERROR((COUNTIFS('Offense Log'!$I$2:$I$2999,"Three",'Offense Log'!$N$2:$N$2999,"Yes",'Offense Log'!$J$2:$J$2999,"HC",'Offense Log'!$H$2:$H$2999,'Player Splits'!$A34))/(COUNTIFS('Offense Log'!$I$2:$I$2999,"Three",'Offense Log'!$J$2:$J$2999,"HC",'Offense Log'!$H$2:$H$2999,'Player Splits'!$A34)),0)</f>
        <v>0</v>
      </c>
      <c r="M39" s="5">
        <f>IFERROR(COUNTIFS('Offense Log'!$I$2:$I$2999,"&lt;&gt;Turnover",'Offense Log'!$I$2:$I$2999,"&lt;&gt;Foul",'Offense Log'!$N$2:$N$2999,"Yes",'Offense Log'!$J$2:$J$2999,"HC",'Offense Log'!$H$2:$H$2999,'Player Splits'!$A34)/COUNTIFS('Offense Log'!$I$2:$I$2999,"&lt;&gt;Turnover",'Offense Log'!$I$2:$I$2999,"&lt;&gt;Foul",'Offense Log'!$I$2:$I$2999,"&lt;&gt;",'Offense Log'!$J$2:$J$2999,"HC",'Offense Log'!$H$2:$H$2999,'Player Splits'!$A34),0)</f>
        <v>0.5053763440860215</v>
      </c>
      <c r="N39" s="5">
        <f>IFERROR(COUNTIFS('Offense Log'!$H$2:$H$2999,A34,'Offense Log'!$I$2:$I$2999,"Turnover",'Offense Log'!$J$2:$J$2999,"HC")/(COUNTIFS('Offense Log'!$B$2:$B$2999,A34,'Offense Log'!$J$2:$J$2999,"HC")+(COUNTIFS('Offense Log'!$C$2:$C$2999,A34,'Offense Log'!$J$2:$J$2999,"HC")+(COUNTIFS('Offense Log'!$D$2:$D$2999,A34,'Offense Log'!$J$2:$J$2999,"HC")+(COUNTIFS('Offense Log'!$E$2:$E$2999,A34,'Offense Log'!$J$2:$J$2999,"HC")+(COUNTIFS('Offense Log'!$F$2:$F$2999,A34,'Offense Log'!$J$2:$J$2999,"HC")))))),0)</f>
        <v>3.9308176100628929E-2</v>
      </c>
      <c r="O39" s="15">
        <f t="shared" si="4"/>
        <v>3.717472118959108E-2</v>
      </c>
    </row>
    <row r="40" spans="1:16" x14ac:dyDescent="0.3">
      <c r="A40" s="13" t="s">
        <v>79</v>
      </c>
      <c r="B40" s="15">
        <f>IFERROR(COUNTIFS('Offense Log'!$H$2:$H$2999,A34,'Offense Log'!$J$2:$J$2999,"FB")/(COUNTIFS('Offense Log'!$B$2:$B$2999,A34,'Offense Log'!$J$2:$J$2999,"FB")+(COUNTIFS('Offense Log'!$C$2:$C$2999,A34,'Offense Log'!$J$2:$J$2999,"FB")+(COUNTIFS('Offense Log'!$D$2:$D$2999,A34,'Offense Log'!$J$2:$J$2999,"FB")+(COUNTIFS('Offense Log'!$E$2:$E$2999,A34,'Offense Log'!$J$2:$J$2999,"FB")+(COUNTIFS('Offense Log'!$F$2:$F$2999,A34,'Offense Log'!$J$2:$J$2999,"FB")))))),0)</f>
        <v>7.8260869565217397E-2</v>
      </c>
      <c r="C40" s="5">
        <f>IFERROR(COUNTIFS('Offense Log'!$I$2:$I$2999,"Layup",'Offense Log'!$J$2:$J$2999,"FB",'Offense Log'!$H$2:$H$2999,'Player Splits'!$A34)/COUNTIFS('Offense Log'!$I$2:$I$2999,"&lt;&gt;Turnover",'Offense Log'!$I$2:$I$2999,"&lt;&gt;Foul",'Offense Log'!$I$2:$I$2999,"&lt;&gt;",'Offense Log'!$J$2:$J$2999,"FB",'Offense Log'!$H$2:$H$2999,'Player Splits'!$A34),0)</f>
        <v>0.2</v>
      </c>
      <c r="D40" s="5">
        <f>IFERROR((COUNTIFS('Offense Log'!$I$2:$I$2999,"Layup",'Offense Log'!$N$2:$N$2999,"Yes",'Offense Log'!$J$2:$J$2999,"FB",'Offense Log'!$H$2:$H$2999,'Player Splits'!$A34))/(COUNTIFS('Offense Log'!$I$2:$I$2999,"Layup",'Offense Log'!$J$2:$J$2999,"FB",'Offense Log'!$H$2:$H$2999,'Player Splits'!$A34)),0)</f>
        <v>1</v>
      </c>
      <c r="E40" s="5">
        <f>IFERROR(COUNTIFS('Offense Log'!$I$2:$I$2999,"Floater",'Offense Log'!$J$2:$J$2999,"FB",'Offense Log'!$H$2:$H$2999,'Player Splits'!$A34)/COUNTIFS('Offense Log'!$I$2:$I$2999,"&lt;&gt;Turnover",'Offense Log'!$I$2:$I$2999,"&lt;&gt;Foul",'Offense Log'!$I$2:$I$2999,"&lt;&gt;",'Offense Log'!$J$2:$J$2999,"FB",'Offense Log'!$H$2:$H$2999,'Player Splits'!$A34),0)</f>
        <v>0</v>
      </c>
      <c r="F40" s="5">
        <f>IFERROR((COUNTIFS('Offense Log'!$I$2:$I$2999,"Floater",'Offense Log'!$N$2:$N$2999,"Yes",'Offense Log'!$J$2:$J$2999,"FB",'Offense Log'!$H$2:$H$2999,'Player Splits'!$A34))/(COUNTIFS('Offense Log'!$I$2:$I$2999,"Floater",'Offense Log'!$J$2:$J$2999,"FB",'Offense Log'!$H$2:$H$2999,'Player Splits'!$A34)),0)</f>
        <v>0</v>
      </c>
      <c r="G40" s="5">
        <f>IFERROR(COUNTIFS('Offense Log'!$I$2:$I$2999,"Hook",'Offense Log'!$J$2:$J$2999,"FB",'Offense Log'!$H$2:$H$2999,'Player Splits'!$A34)/COUNTIFS('Offense Log'!$I$2:$I$2999,"&lt;&gt;Turnover",'Offense Log'!$I$2:$I$2999,"&lt;&gt;Foul",'Offense Log'!$I$2:$I$2999,"&lt;&gt;",'Offense Log'!$J$2:$J$2999,"FB",'Offense Log'!$H$2:$H$2999,'Player Splits'!$A34),0)</f>
        <v>0.2</v>
      </c>
      <c r="H40" s="5">
        <f>IFERROR((COUNTIFS('Offense Log'!$I$2:$I$2999,"Hook",'Offense Log'!$N$2:$N$2999,"Yes",'Offense Log'!$J$2:$J$2999,"FB",'Offense Log'!$H$2:$H$2999,'Player Splits'!$A34))/(COUNTIFS('Offense Log'!$I$2:$I$2999,"Hook",'Offense Log'!$J$2:$J$2999,"FB",'Offense Log'!$H$2:$H$2999,'Player Splits'!$A34)),0)</f>
        <v>0</v>
      </c>
      <c r="I40" s="5">
        <f>IFERROR(COUNTIFS('Offense Log'!$I$2:$I$2999,"Jumper",'Offense Log'!$J$2:$J$2999,"FB",'Offense Log'!$H$2:$H$2999,'Player Splits'!$A34)/COUNTIFS('Offense Log'!$I$2:$I$2999,"&lt;&gt;Turnover",'Offense Log'!$I$2:$I$2999,"&lt;&gt;Foul",'Offense Log'!$I$2:$I$2999,"&lt;&gt;",'Offense Log'!$J$2:$J$2999,"FB",'Offense Log'!$H$2:$H$2999,'Player Splits'!$A34),0)</f>
        <v>0</v>
      </c>
      <c r="J40" s="5">
        <f>IFERROR((COUNTIFS('Offense Log'!$I$2:$I$2999,"Jumper",'Offense Log'!$N$2:$N$2999,"Yes",'Offense Log'!$J$2:$J$2999,"FB",'Offense Log'!$H$2:$H$2999,'Player Splits'!$A34))/(COUNTIFS('Offense Log'!$I$2:$I$2999,"Jumper",'Offense Log'!$J$2:$J$2999,"FB",'Offense Log'!$H$2:$H$2999,'Player Splits'!$A34)),0)</f>
        <v>0</v>
      </c>
      <c r="K40" s="5">
        <f>IFERROR(COUNTIFS('Offense Log'!$I$2:$I$2999,"Three",'Offense Log'!$J$2:$J$2999,"FB",'Offense Log'!$H$2:$H$2999,'Player Splits'!$A34)/COUNTIFS('Offense Log'!$I$2:$I$2999,"&lt;&gt;Turnover",'Offense Log'!$I$2:$I$2999,"&lt;&gt;Foul",'Offense Log'!$I$2:$I$2999,"&lt;&gt;",'Offense Log'!$J$2:$J$2999,"FB",'Offense Log'!$H$2:$H$2999,'Player Splits'!$A34),0)</f>
        <v>0</v>
      </c>
      <c r="L40" s="5">
        <f>IFERROR((COUNTIFS('Offense Log'!$I$2:$I$2999,"Three",'Offense Log'!$N$2:$N$2999,"Yes",'Offense Log'!$J$2:$J$2999,"FB",'Offense Log'!$H$2:$H$2999,'Player Splits'!$A34))/(COUNTIFS('Offense Log'!$I$2:$I$2999,"Three",'Offense Log'!$J$2:$J$2999,"FB",'Offense Log'!$H$2:$H$2999,'Player Splits'!$A34)),0)</f>
        <v>0</v>
      </c>
      <c r="M40" s="5">
        <f>IFERROR(COUNTIFS('Offense Log'!$I$2:$I$2999,"&lt;&gt;Turnover",'Offense Log'!$I$2:$I$2999,"&lt;&gt;Foul",'Offense Log'!$N$2:$N$2999,"Yes",'Offense Log'!$J$2:$J$2999,"FB",'Offense Log'!$H$2:$H$2999,'Player Splits'!$A34)/COUNTIFS('Offense Log'!$I$2:$I$2999,"&lt;&gt;Turnover",'Offense Log'!$I$2:$I$2999,"&lt;&gt;Foul",'Offense Log'!$I$2:$I$2999,"&lt;&gt;",'Offense Log'!$J$2:$J$2999,"FB",'Offense Log'!$H$2:$H$2999,'Player Splits'!$A34),0)</f>
        <v>0.6</v>
      </c>
      <c r="N40" s="5">
        <f>IFERROR(COUNTIFS('Offense Log'!$H$2:$H$2999,A34,'Offense Log'!$I$2:$I$2999,"Turnover",'Offense Log'!$J$2:$J$2999,"FB")/(COUNTIFS('Offense Log'!$B$2:$B$2999,A34,'Offense Log'!$J$2:$J$2999,"FB")+(COUNTIFS('Offense Log'!$C$2:$C$2999,A34,'Offense Log'!$J$2:$J$2999,"FB")+(COUNTIFS('Offense Log'!$D$2:$D$2999,A34,'Offense Log'!$J$2:$J$2999,"FB")+(COUNTIFS('Offense Log'!$E$2:$E$2999,A34,'Offense Log'!$J$2:$J$2999,"FB")+(COUNTIFS('Offense Log'!$F$2:$F$2999,A34,'Offense Log'!$J$2:$J$2999,"FB")))))),0)</f>
        <v>1.7391304347826087E-2</v>
      </c>
      <c r="O40" s="15">
        <f t="shared" si="4"/>
        <v>4.4444444444444439E-2</v>
      </c>
    </row>
    <row r="41" spans="1:16" ht="6" customHeight="1" x14ac:dyDescent="0.3">
      <c r="A41" s="13"/>
      <c r="B41" s="15"/>
    </row>
    <row r="42" spans="1:16" s="10" customFormat="1" x14ac:dyDescent="0.3">
      <c r="A42" s="12" t="s">
        <v>11</v>
      </c>
      <c r="B42" s="16" t="s">
        <v>34</v>
      </c>
      <c r="C42" s="14" t="s">
        <v>36</v>
      </c>
      <c r="D42" s="14" t="s">
        <v>28</v>
      </c>
      <c r="E42" s="14" t="s">
        <v>37</v>
      </c>
      <c r="F42" s="14" t="s">
        <v>29</v>
      </c>
      <c r="G42" s="14" t="s">
        <v>38</v>
      </c>
      <c r="H42" s="14" t="s">
        <v>30</v>
      </c>
      <c r="I42" s="14" t="s">
        <v>39</v>
      </c>
      <c r="J42" s="14" t="s">
        <v>31</v>
      </c>
      <c r="K42" s="14" t="s">
        <v>40</v>
      </c>
      <c r="L42" s="14" t="s">
        <v>32</v>
      </c>
      <c r="M42" s="14" t="s">
        <v>44</v>
      </c>
      <c r="N42" s="14" t="s">
        <v>35</v>
      </c>
      <c r="O42" s="16" t="s">
        <v>46</v>
      </c>
      <c r="P42" s="3"/>
    </row>
    <row r="43" spans="1:16" x14ac:dyDescent="0.3">
      <c r="A43" s="13" t="s">
        <v>47</v>
      </c>
      <c r="B43" s="15">
        <f>IFERROR(COUNTIFS('Offense Log'!$H$2:$H$2999,A42,'Offense Log'!$O$2:$O$2999,"W")/(COUNTIFS('Offense Log'!$B$2:$B$2999,A42,'Offense Log'!$O$2:$O$2999,"W")+(COUNTIFS('Offense Log'!$C$2:$C$2999,A42,'Offense Log'!$O$2:$O$2999,"W")+(COUNTIFS('Offense Log'!$D$2:$D$2999,A42,'Offense Log'!$O$2:$O$2999,"W")+(COUNTIFS('Offense Log'!$E$2:$E$2999,A42,'Offense Log'!$O$2:$O$2999,"W")+(COUNTIFS('Offense Log'!$F$2:$F$2999,A42,'Offense Log'!$O$2:$O$2999,"W")))))),0)</f>
        <v>0.15707620528771385</v>
      </c>
      <c r="C43" s="5">
        <f>IFERROR(COUNTIFS('Offense Log'!$I$2:$I$2999,"Layup",'Offense Log'!$O$2:$O$2999,"W",'Offense Log'!$H$2:$H$2999,'Player Splits'!$A42)/COUNTIFS('Offense Log'!$I$2:$I$2999,"&lt;&gt;Turnover",'Offense Log'!$I$2:$I$2999,"&lt;&gt;Foul",'Offense Log'!$I$2:$I$2999,"&lt;&gt;",'Offense Log'!$O$2:$O$2999,"W",'Offense Log'!$H$2:$H$2999,'Player Splits'!$A42),0)</f>
        <v>0.46202531645569622</v>
      </c>
      <c r="D43" s="5">
        <f>IFERROR((COUNTIFS('Offense Log'!$I$2:$I$2999,"Layup",'Offense Log'!$N$2:$N$2999,"Yes",'Offense Log'!$O$2:$O$2999,"W",'Offense Log'!$H$2:$H$2999,'Player Splits'!$A42))/(COUNTIFS('Offense Log'!$I$2:$I$2999,"Layup",'Offense Log'!$O$2:$O$2999,"W",'Offense Log'!$H$2:$H$2999,'Player Splits'!$A42)),0)</f>
        <v>0.78082191780821919</v>
      </c>
      <c r="E43" s="5">
        <f>IFERROR(COUNTIFS('Offense Log'!$I$2:$I$2999,"Floater",'Offense Log'!$O$2:$O$2999,"W",'Offense Log'!$H$2:$H$2999,'Player Splits'!$A42)/COUNTIFS('Offense Log'!$I$2:$I$2999,"&lt;&gt;Turnover",'Offense Log'!$I$2:$I$2999,"&lt;&gt;Foul",'Offense Log'!$I$2:$I$2999,"&lt;&gt;",'Offense Log'!$O$2:$O$2999,"W",'Offense Log'!$H$2:$H$2999,'Player Splits'!$A42),0)</f>
        <v>0.32278481012658228</v>
      </c>
      <c r="F43" s="5">
        <f>IFERROR((COUNTIFS('Offense Log'!$I$2:$I$2999,"Floater",'Offense Log'!$N$2:$N$2999,"Yes",'Offense Log'!$O$2:$O$2999,"W",'Offense Log'!$H$2:$H$2999,'Player Splits'!$A42))/(COUNTIFS('Offense Log'!$I$2:$I$2999,"Floater",'Offense Log'!$O$2:$O$2999,"W",'Offense Log'!$H$2:$H$2999,'Player Splits'!$A42)),0)</f>
        <v>0.52941176470588236</v>
      </c>
      <c r="G43" s="5">
        <f>IFERROR(COUNTIFS('Offense Log'!$I$2:$I$2999,"Hook",'Offense Log'!$O$2:$O$2999,"W",'Offense Log'!$H$2:$H$2999,'Player Splits'!$A42)/COUNTIFS('Offense Log'!$I$2:$I$2999,"&lt;&gt;Turnover",'Offense Log'!$I$2:$I$2999,"&lt;&gt;Foul",'Offense Log'!$I$2:$I$2999,"&lt;&gt;",'Offense Log'!$O$2:$O$2999,"W",'Offense Log'!$H$2:$H$2999,'Player Splits'!$A42),0)</f>
        <v>0.12658227848101267</v>
      </c>
      <c r="H43" s="5">
        <f>IFERROR((COUNTIFS('Offense Log'!$I$2:$I$2999,"Hook",'Offense Log'!$N$2:$N$2999,"Yes",'Offense Log'!$O$2:$O$2999,"W",'Offense Log'!$H$2:$H$2999,'Player Splits'!$A42))/(COUNTIFS('Offense Log'!$I$2:$I$2999,"Hook",'Offense Log'!$O$2:$O$2999,"W",'Offense Log'!$H$2:$H$2999,'Player Splits'!$A42)),0)</f>
        <v>0.5</v>
      </c>
      <c r="I43" s="5">
        <f>IFERROR(COUNTIFS('Offense Log'!$I$2:$I$2999,"Jumper",'Offense Log'!$O$2:$O$2999,"W",'Offense Log'!$H$2:$H$2999,'Player Splits'!$A42)/COUNTIFS('Offense Log'!$I$2:$I$2999,"&lt;&gt;Turnover",'Offense Log'!$I$2:$I$2999,"&lt;&gt;Foul",'Offense Log'!$I$2:$I$2999,"&lt;&gt;",'Offense Log'!$O$2:$O$2999,"W",'Offense Log'!$H$2:$H$2999,'Player Splits'!$A42),0)</f>
        <v>0</v>
      </c>
      <c r="J43" s="5">
        <f>IFERROR((COUNTIFS('Offense Log'!$I$2:$I$2999,"Jumper",'Offense Log'!$N$2:$N$2999,"Yes",'Offense Log'!$O$2:$O$2999,"W",'Offense Log'!$H$2:$H$2999,'Player Splits'!$A42))/(COUNTIFS('Offense Log'!$I$2:$I$2999,"Jumper",'Offense Log'!$O$2:$O$2999,"W",'Offense Log'!$H$2:$H$2999,'Player Splits'!$A42)),0)</f>
        <v>0</v>
      </c>
      <c r="K43" s="5">
        <f>IFERROR(COUNTIFS('Offense Log'!$I$2:$I$2999,"Three",'Offense Log'!$O$2:$O$2999,"W",'Offense Log'!$H$2:$H$2999,'Player Splits'!$A42)/COUNTIFS('Offense Log'!$I$2:$I$2999,"&lt;&gt;Turnover",'Offense Log'!$I$2:$I$2999,"&lt;&gt;Foul",'Offense Log'!$I$2:$I$2999,"&lt;&gt;",'Offense Log'!$O$2:$O$2999,"W",'Offense Log'!$H$2:$H$2999,'Player Splits'!$A42),0)</f>
        <v>8.8607594936708861E-2</v>
      </c>
      <c r="L43" s="5">
        <f>IFERROR((COUNTIFS('Offense Log'!$I$2:$I$2999,"Three",'Offense Log'!$N$2:$N$2999,"Yes",'Offense Log'!$O$2:$O$2999,"W",'Offense Log'!$H$2:$H$2999,'Player Splits'!$A42))/(COUNTIFS('Offense Log'!$I$2:$I$2999,"Three",'Offense Log'!$O$2:$O$2999,"W",'Offense Log'!$H$2:$H$2999,'Player Splits'!$A42)),0)</f>
        <v>0.42857142857142855</v>
      </c>
      <c r="M43" s="5">
        <f>IFERROR(COUNTIFS('Offense Log'!$I$2:$I$2999,"&lt;&gt;Turnover",'Offense Log'!$I$2:$I$2999,"&lt;&gt;Foul",'Offense Log'!$N$2:$N$2999,"Yes",'Offense Log'!$O$2:$O$2999,"W",'Offense Log'!$H$2:$H$2999,'Player Splits'!$A42)/COUNTIFS('Offense Log'!$I$2:$I$2999,"&lt;&gt;Turnover",'Offense Log'!$I$2:$I$2999,"&lt;&gt;Foul",'Offense Log'!$I$2:$I$2999,"&lt;&gt;",'Offense Log'!$O$2:$O$2999,"W",'Offense Log'!$H$2:$H$2999,'Player Splits'!$A42),0)</f>
        <v>0.63291139240506333</v>
      </c>
      <c r="N43" s="5">
        <f>IFERROR(COUNTIFS('Offense Log'!$H$2:$H$2999,A42,'Offense Log'!$I$2:$I$2999,"Turnover",'Offense Log'!$O$2:$O$2999,"W")/(COUNTIFS('Offense Log'!$B$2:$B$2999,A42,'Offense Log'!$O$2:$O$2999,"W")+(COUNTIFS('Offense Log'!$C$2:$C$2999,A42,'Offense Log'!$O$2:$O$2999,"W")+(COUNTIFS('Offense Log'!$D$2:$D$2999,A42,'Offense Log'!$O$2:$O$2999,"W")+(COUNTIFS('Offense Log'!$E$2:$E$2999,A42,'Offense Log'!$O$2:$O$2999,"W")+(COUNTIFS('Offense Log'!$F$2:$F$2999,A42,'Offense Log'!$O$2:$O$2999,"W")))))),0)</f>
        <v>1.5552099533437015E-2</v>
      </c>
      <c r="O43" s="15">
        <f>IFERROR(N43*0.2/B43,0)</f>
        <v>1.9801980198019802E-2</v>
      </c>
    </row>
    <row r="44" spans="1:16" x14ac:dyDescent="0.3">
      <c r="A44" s="13" t="s">
        <v>48</v>
      </c>
      <c r="B44" s="15">
        <f>IFERROR(COUNTIFS('Offense Log'!$H$2:$H$2999,A42,'Offense Log'!$O$2:$O$2999,"L")/(COUNTIFS('Offense Log'!$B$2:$B$2999,A42,'Offense Log'!$O$2:$O$2999,"L")+(COUNTIFS('Offense Log'!$C$2:$C$2999,A42,'Offense Log'!$O$2:$O$2999,"L")+(COUNTIFS('Offense Log'!$D$2:$D$2999,A42,'Offense Log'!$O$2:$O$2999,"L")+(COUNTIFS('Offense Log'!$E$2:$E$2999,A42,'Offense Log'!$O$2:$O$2999,"L")+(COUNTIFS('Offense Log'!$F$2:$F$2999,A42,'Offense Log'!$O$2:$O$2999,"L")))))),0)</f>
        <v>0.13385826771653545</v>
      </c>
      <c r="C44" s="5">
        <f>IFERROR(COUNTIFS('Offense Log'!$I$2:$I$2999,"Layup",'Offense Log'!$O$2:$O$2999,"L",'Offense Log'!$H$2:$H$2999,'Player Splits'!$A42)/COUNTIFS('Offense Log'!$I$2:$I$2999,"&lt;&gt;Turnover",'Offense Log'!$I$2:$I$2999,"&lt;&gt;Foul",'Offense Log'!$I$2:$I$2999,"&lt;&gt;",'Offense Log'!$O$2:$O$2999,"L",'Offense Log'!$H$2:$H$2999,'Player Splits'!$A42),0)</f>
        <v>0.54761904761904767</v>
      </c>
      <c r="D44" s="5">
        <f>IFERROR((COUNTIFS('Offense Log'!$I$2:$I$2999,"Layup",'Offense Log'!$N$2:$N$2999,"Yes",'Offense Log'!$O$2:$O$2999,"L",'Offense Log'!$H$2:$H$2999,'Player Splits'!$A42))/(COUNTIFS('Offense Log'!$I$2:$I$2999,"Layup",'Offense Log'!$O$2:$O$2999,"L",'Offense Log'!$H$2:$H$2999,'Player Splits'!$A42)),0)</f>
        <v>0.47826086956521741</v>
      </c>
      <c r="E44" s="5">
        <f>IFERROR(COUNTIFS('Offense Log'!$I$2:$I$2999,"Floater",'Offense Log'!$O$2:$O$2999,"L",'Offense Log'!$H$2:$H$2999,'Player Splits'!$A42)/COUNTIFS('Offense Log'!$I$2:$I$2999,"&lt;&gt;Turnover",'Offense Log'!$I$2:$I$2999,"&lt;&gt;Foul",'Offense Log'!$I$2:$I$2999,"&lt;&gt;",'Offense Log'!$O$2:$O$2999,"L",'Offense Log'!$H$2:$H$2999,'Player Splits'!$A42),0)</f>
        <v>0.2857142857142857</v>
      </c>
      <c r="F44" s="5">
        <f>IFERROR((COUNTIFS('Offense Log'!$I$2:$I$2999,"Floater",'Offense Log'!$N$2:$N$2999,"Yes",'Offense Log'!$O$2:$O$2999,"L",'Offense Log'!$H$2:$H$2999,'Player Splits'!$A42))/(COUNTIFS('Offense Log'!$I$2:$I$2999,"Floater",'Offense Log'!$O$2:$O$2999,"L",'Offense Log'!$H$2:$H$2999,'Player Splits'!$A42)),0)</f>
        <v>0.41666666666666669</v>
      </c>
      <c r="G44" s="5">
        <f>IFERROR(COUNTIFS('Offense Log'!$I$2:$I$2999,"Hook",'Offense Log'!$O$2:$O$2999,"L",'Offense Log'!$H$2:$H$2999,'Player Splits'!$A42)/COUNTIFS('Offense Log'!$I$2:$I$2999,"&lt;&gt;Turnover",'Offense Log'!$I$2:$I$2999,"&lt;&gt;Foul",'Offense Log'!$I$2:$I$2999,"&lt;&gt;",'Offense Log'!$O$2:$O$2999,"L",'Offense Log'!$H$2:$H$2999,'Player Splits'!$A42),0)</f>
        <v>9.5238095238095233E-2</v>
      </c>
      <c r="H44" s="5">
        <f>IFERROR((COUNTIFS('Offense Log'!$I$2:$I$2999,"Hook",'Offense Log'!$N$2:$N$2999,"Yes",'Offense Log'!$O$2:$O$2999,"L",'Offense Log'!$H$2:$H$2999,'Player Splits'!$A42))/(COUNTIFS('Offense Log'!$I$2:$I$2999,"Hook",'Offense Log'!$O$2:$O$2999,"L",'Offense Log'!$H$2:$H$2999,'Player Splits'!$A42)),0)</f>
        <v>0.25</v>
      </c>
      <c r="I44" s="5">
        <f>IFERROR(COUNTIFS('Offense Log'!$I$2:$I$2999,"Jumper",'Offense Log'!$O$2:$O$2999,"L",'Offense Log'!$H$2:$H$2999,'Player Splits'!$A42)/COUNTIFS('Offense Log'!$I$2:$I$2999,"&lt;&gt;Turnover",'Offense Log'!$I$2:$I$2999,"&lt;&gt;Foul",'Offense Log'!$I$2:$I$2999,"&lt;&gt;",'Offense Log'!$O$2:$O$2999,"L",'Offense Log'!$H$2:$H$2999,'Player Splits'!$A42),0)</f>
        <v>0</v>
      </c>
      <c r="J44" s="5">
        <f>IFERROR((COUNTIFS('Offense Log'!$I$2:$I$2999,"Jumper",'Offense Log'!$N$2:$N$2999,"Yes",'Offense Log'!$O$2:$O$2999,"L",'Offense Log'!$H$2:$H$2999,'Player Splits'!$A42))/(COUNTIFS('Offense Log'!$I$2:$I$2999,"Jumper",'Offense Log'!$O$2:$O$2999,"L",'Offense Log'!$H$2:$H$2999,'Player Splits'!$A42)),0)</f>
        <v>0</v>
      </c>
      <c r="K44" s="5">
        <f>IFERROR(COUNTIFS('Offense Log'!$I$2:$I$2999,"Three",'Offense Log'!$O$2:$O$2999,"L",'Offense Log'!$H$2:$H$2999,'Player Splits'!$A42)/COUNTIFS('Offense Log'!$I$2:$I$2999,"&lt;&gt;Turnover",'Offense Log'!$I$2:$I$2999,"&lt;&gt;Foul",'Offense Log'!$I$2:$I$2999,"&lt;&gt;",'Offense Log'!$O$2:$O$2999,"L",'Offense Log'!$H$2:$H$2999,'Player Splits'!$A42),0)</f>
        <v>7.1428571428571425E-2</v>
      </c>
      <c r="L44" s="5">
        <f>IFERROR((COUNTIFS('Offense Log'!$I$2:$I$2999,"Three",'Offense Log'!$N$2:$N$2999,"Yes",'Offense Log'!$O$2:$O$2999,"L",'Offense Log'!$H$2:$H$2999,'Player Splits'!$A42))/(COUNTIFS('Offense Log'!$I$2:$I$2999,"Three",'Offense Log'!$O$2:$O$2999,"L",'Offense Log'!$H$2:$H$2999,'Player Splits'!$A42)),0)</f>
        <v>0.33333333333333331</v>
      </c>
      <c r="M44" s="5">
        <f>IFERROR(COUNTIFS('Offense Log'!$I$2:$I$2999,"&lt;&gt;Turnover",'Offense Log'!$I$2:$I$2999,"&lt;&gt;Foul",'Offense Log'!$N$2:$N$2999,"Yes",'Offense Log'!$O$2:$O$2999,"L",'Offense Log'!$H$2:$H$2999,'Player Splits'!$A42)/COUNTIFS('Offense Log'!$I$2:$I$2999,"&lt;&gt;Turnover",'Offense Log'!$I$2:$I$2999,"&lt;&gt;Foul",'Offense Log'!$I$2:$I$2999,"&lt;&gt;",'Offense Log'!$O$2:$O$2999,"L",'Offense Log'!$H$2:$H$2999,'Player Splits'!$A42),0)</f>
        <v>0.42857142857142855</v>
      </c>
      <c r="N44" s="5">
        <f>IFERROR(COUNTIFS('Offense Log'!$H$2:$H$2999,A42,'Offense Log'!$I$2:$I$2999,"Turnover",'Offense Log'!$O$2:$O$2999,"L")/(COUNTIFS('Offense Log'!$B$2:$B$2999,A42,'Offense Log'!$O$2:$O$2999,"L")+(COUNTIFS('Offense Log'!$C$2:$C$2999,A42,'Offense Log'!$O$2:$O$2999,"L")+(COUNTIFS('Offense Log'!$D$2:$D$2999,A42,'Offense Log'!$O$2:$O$2999,"L")+(COUNTIFS('Offense Log'!$E$2:$E$2999,A42,'Offense Log'!$O$2:$O$2999,"L")+(COUNTIFS('Offense Log'!$F$2:$F$2999,A42,'Offense Log'!$O$2:$O$2999,"L")))))),0)</f>
        <v>1.3123359580052493E-2</v>
      </c>
      <c r="O44" s="15">
        <f>IFERROR(N44*0.2/B44,0)</f>
        <v>1.9607843137254898E-2</v>
      </c>
    </row>
    <row r="45" spans="1:16" x14ac:dyDescent="0.3">
      <c r="A45" s="13" t="s">
        <v>80</v>
      </c>
      <c r="B45" s="15">
        <f>IFERROR(COUNTIFS('Offense Log'!$H$2:$H$2999,A42,'Offense Log'!$L$2:$L$2999,"Man",'Offense Log'!$J$2:$J$2999,"HC")/(COUNTIFS('Offense Log'!$B$2:$B$2999,A42,'Offense Log'!$L$2:$L$2999,"Man",'Offense Log'!$J$2:$J$2999,"HC")+(COUNTIFS('Offense Log'!$C$2:$C$2999,A42,'Offense Log'!$L$2:$L$2999,"Man",'Offense Log'!$J$2:$J$2999,"HC")+(COUNTIFS('Offense Log'!$D$2:$D$2999,A42,'Offense Log'!$L$2:$L$2999,"Man",'Offense Log'!$J$2:$J$2999,"HC")+(COUNTIFS('Offense Log'!$E$2:$E$2999,A42,'Offense Log'!$L$2:$L$2999,"Man",'Offense Log'!$J$2:$J$2999,"HC")+(COUNTIFS('Offense Log'!$F$2:$F$2999,A42,'Offense Log'!$L$2:$L$2999,"Man",'Offense Log'!$J$2:$J$2999,"HC")))))),0)</f>
        <v>0.15591778880226789</v>
      </c>
      <c r="C45" s="5">
        <f>IFERROR(COUNTIFS('Offense Log'!$I$2:$I$2999,"Layup",'Offense Log'!$L$2:$L$2999,"Man",'Offense Log'!$H$2:$H$2999,'Player Splits'!$A42,'Offense Log'!$J$2:$J$2999,"HC")/COUNTIFS('Offense Log'!$I$2:$I$2999,"&lt;&gt;Turnover",'Offense Log'!$I$2:$I$2999,"&lt;&gt;Foul",'Offense Log'!$I$2:$I$2999,"&lt;&gt;",'Offense Log'!$L$2:$L$2999,"Man",'Offense Log'!$H$2:$H$2999,'Player Splits'!$A42,'Offense Log'!$J$2:$J$2999,"HC"),0)</f>
        <v>0.43428571428571427</v>
      </c>
      <c r="D45" s="5">
        <f>IFERROR((COUNTIFS('Offense Log'!$I$2:$I$2999,"Layup",'Offense Log'!$N$2:$N$2999,"Yes",'Offense Log'!$L$2:$L$2999,"Man",'Offense Log'!$H$2:$H$2999,'Player Splits'!$A42,'Offense Log'!$J$2:$J$2999,"HC"))/(COUNTIFS('Offense Log'!$I$2:$I$2999,"Layup",'Offense Log'!$L$2:$L$2999,"Man",'Offense Log'!$H$2:$H$2999,'Player Splits'!$A42,'Offense Log'!$J$2:$J$2999,"HC")),0)</f>
        <v>0.69736842105263153</v>
      </c>
      <c r="E45" s="5">
        <f>IFERROR(COUNTIFS('Offense Log'!$I$2:$I$2999,"Floater",'Offense Log'!$L$2:$L$2999,"Man",'Offense Log'!$H$2:$H$2999,'Player Splits'!$A42,'Offense Log'!$J$2:$J$2999,"HC")/COUNTIFS('Offense Log'!$I$2:$I$2999,"&lt;&gt;Turnover",'Offense Log'!$I$2:$I$2999,"&lt;&gt;Foul",'Offense Log'!$I$2:$I$2999,"&lt;&gt;",'Offense Log'!$L$2:$L$2999,"Man",'Offense Log'!$H$2:$H$2999,'Player Splits'!$A42,'Offense Log'!$J$2:$J$2999,"HC"),0)</f>
        <v>0.34285714285714286</v>
      </c>
      <c r="F45" s="5">
        <f>IFERROR((COUNTIFS('Offense Log'!$I$2:$I$2999,"Floater",'Offense Log'!$N$2:$N$2999,"Yes",'Offense Log'!$L$2:$L$2999,"Man",'Offense Log'!$H$2:$H$2999,'Player Splits'!$A42,'Offense Log'!$J$2:$J$2999,"HC"))/(COUNTIFS('Offense Log'!$I$2:$I$2999,"Floater",'Offense Log'!$L$2:$L$2999,"Man",'Offense Log'!$H$2:$H$2999,'Player Splits'!$A42,'Offense Log'!$J$2:$J$2999,"HC")),0)</f>
        <v>0.48333333333333334</v>
      </c>
      <c r="G45" s="5">
        <f>IFERROR(COUNTIFS('Offense Log'!$I$2:$I$2999,"Hook",'Offense Log'!$L$2:$L$2999,"Man",'Offense Log'!$H$2:$H$2999,'Player Splits'!$A42,'Offense Log'!$J$2:$J$2999,"HC")/COUNTIFS('Offense Log'!$I$2:$I$2999,"&lt;&gt;Turnover",'Offense Log'!$I$2:$I$2999,"&lt;&gt;Foul",'Offense Log'!$I$2:$I$2999,"&lt;&gt;",'Offense Log'!$L$2:$L$2999,"Man",'Offense Log'!$H$2:$H$2999,'Player Splits'!$A42,'Offense Log'!$J$2:$J$2999,"HC"),0)</f>
        <v>0.12571428571428572</v>
      </c>
      <c r="H45" s="5">
        <f>IFERROR((COUNTIFS('Offense Log'!$I$2:$I$2999,"Hook",'Offense Log'!$N$2:$N$2999,"Yes",'Offense Log'!$L$2:$L$2999,"Man",'Offense Log'!$H$2:$H$2999,'Player Splits'!$A42,'Offense Log'!$J$2:$J$2999,"HC"))/(COUNTIFS('Offense Log'!$I$2:$I$2999,"Hook",'Offense Log'!$L$2:$L$2999,"Man",'Offense Log'!$H$2:$H$2999,'Player Splits'!$A42,'Offense Log'!$J$2:$J$2999,"HC")),0)</f>
        <v>0.45454545454545453</v>
      </c>
      <c r="I45" s="5">
        <f>IFERROR(COUNTIFS('Offense Log'!$I$2:$I$2999,"Jumper",'Offense Log'!$L$2:$L$2999,"Man",'Offense Log'!$H$2:$H$2999,'Player Splits'!$A42,'Offense Log'!$J$2:$J$2999,"HC")/COUNTIFS('Offense Log'!$I$2:$I$2999,"&lt;&gt;Turnover",'Offense Log'!$I$2:$I$2999,"&lt;&gt;Foul",'Offense Log'!$I$2:$I$2999,"&lt;&gt;",'Offense Log'!$L$2:$L$2999,"Man",'Offense Log'!$H$2:$H$2999,'Player Splits'!$A42,'Offense Log'!$J$2:$J$2999,"HC"),0)</f>
        <v>0</v>
      </c>
      <c r="J45" s="5">
        <f>IFERROR((COUNTIFS('Offense Log'!$I$2:$I$2999,"Jumper",'Offense Log'!$N$2:$N$2999,"Yes",'Offense Log'!$L$2:$L$2999,"Man",'Offense Log'!$H$2:$H$2999,'Player Splits'!$A42,'Offense Log'!$J$2:$J$2999,"HC"))/(COUNTIFS('Offense Log'!$I$2:$I$2999,"Jumper",'Offense Log'!$L$2:$L$2999,"Man",'Offense Log'!$H$2:$H$2999,'Player Splits'!$A42,'Offense Log'!$J$2:$J$2999,"HC")),0)</f>
        <v>0</v>
      </c>
      <c r="K45" s="5">
        <f>IFERROR(COUNTIFS('Offense Log'!$I$2:$I$2999,"Three",'Offense Log'!$L$2:$L$2999,"Man",'Offense Log'!$H$2:$H$2999,'Player Splits'!$A42,'Offense Log'!$J$2:$J$2999,"HC")/COUNTIFS('Offense Log'!$I$2:$I$2999,"&lt;&gt;Turnover",'Offense Log'!$I$2:$I$2999,"&lt;&gt;Foul",'Offense Log'!$I$2:$I$2999,"&lt;&gt;",'Offense Log'!$L$2:$L$2999,"Man",'Offense Log'!$H$2:$H$2999,'Player Splits'!$A42,'Offense Log'!$J$2:$J$2999,"HC"),0)</f>
        <v>9.7142857142857142E-2</v>
      </c>
      <c r="L45" s="5">
        <f>IFERROR((COUNTIFS('Offense Log'!$I$2:$I$2999,"Three",'Offense Log'!$N$2:$N$2999,"Yes",'Offense Log'!$L$2:$L$2999,"Man",'Offense Log'!$H$2:$H$2999,'Player Splits'!$A42,'Offense Log'!$J$2:$J$2999,"HC"))/(COUNTIFS('Offense Log'!$I$2:$I$2999,"Three",'Offense Log'!$L$2:$L$2999,"Man",'Offense Log'!$H$2:$H$2999,'Player Splits'!$A42,'Offense Log'!$J$2:$J$2999,"HC")),0)</f>
        <v>0.41176470588235292</v>
      </c>
      <c r="M45" s="5">
        <f>IFERROR(COUNTIFS('Offense Log'!$I$2:$I$2999,"&lt;&gt;Turnover",'Offense Log'!$I$2:$I$2999,"&lt;&gt;Foul",'Offense Log'!$N$2:$N$2999,"Yes",'Offense Log'!$L$2:$L$2999,"Man",'Offense Log'!$H$2:$H$2999,'Player Splits'!$A42,'Offense Log'!$J$2:$J$2999,"HC")/COUNTIFS('Offense Log'!$I$2:$I$2999,"&lt;&gt;Turnover",'Offense Log'!$I$2:$I$2999,"&lt;&gt;Foul",'Offense Log'!$I$2:$I$2999,"&lt;&gt;",'Offense Log'!$L$2:$L$2999,"Man",'Offense Log'!$H$2:$H$2999,'Player Splits'!$A42,'Offense Log'!$J$2:$J$2999,"HC"),0)</f>
        <v>0.56571428571428573</v>
      </c>
      <c r="N45" s="5">
        <f>IFERROR(COUNTIFS('Offense Log'!$H$2:$H$2999,A42,'Offense Log'!$I$2:$I$2999,"Turnover",'Offense Log'!$L$2:$L$2999,"Man")/(COUNTIFS('Offense Log'!$B$2:$B$2999,A42,'Offense Log'!$L$2:$L$2999,"Man")+(COUNTIFS('Offense Log'!$C$2:$C$2999,A42,'Offense Log'!$L$2:$L$2999,"Man")+(COUNTIFS('Offense Log'!$D$2:$D$2999,A42,'Offense Log'!$L$2:$L$2999,"Man")+(COUNTIFS('Offense Log'!$E$2:$E$2999,A42,'Offense Log'!$L$2:$L$2999,"Man")+(COUNTIFS('Offense Log'!$F$2:$F$2999,A42,'Offense Log'!$L$2:$L$2999,"Man")))))),0)</f>
        <v>1.5422578655151141E-2</v>
      </c>
      <c r="O45" s="15">
        <f t="shared" ref="O45:O48" si="5">IFERROR(N45*0.2/B45,0)</f>
        <v>1.9782962256743874E-2</v>
      </c>
    </row>
    <row r="46" spans="1:16" x14ac:dyDescent="0.3">
      <c r="A46" s="13" t="s">
        <v>81</v>
      </c>
      <c r="B46" s="15">
        <f>IFERROR(COUNTIFS('Offense Log'!$H$2:$H$2999,A42,'Offense Log'!$L$2:$L$2999,"Zone")/(COUNTIFS('Offense Log'!$B$2:$B$2999,A42,'Offense Log'!$L$2:$L$2999,"Zone")+(COUNTIFS('Offense Log'!$C$2:$C$2999,A42,'Offense Log'!$L$2:$L$2999,"Zone")+(COUNTIFS('Offense Log'!$D$2:$D$2999,A42,'Offense Log'!$L$2:$L$2999,"Zone")+(COUNTIFS('Offense Log'!$E$2:$E$2999,A42,'Offense Log'!$L$2:$L$2999,"Zone")+(COUNTIFS('Offense Log'!$F$2:$F$2999,A42,'Offense Log'!$L$2:$L$2999,"Zone")))))),0)</f>
        <v>0.13043478260869565</v>
      </c>
      <c r="C46" s="5">
        <f>IFERROR(COUNTIFS('Offense Log'!$I$2:$I$2999,"Layup",'Offense Log'!$L$2:$L$2999,"Zone",'Offense Log'!$H$2:$H$2999,'Player Splits'!$A42)/COUNTIFS('Offense Log'!$I$2:$I$2999,"&lt;&gt;Turnover",'Offense Log'!$I$2:$I$2999,"&lt;&gt;Foul",'Offense Log'!$I$2:$I$2999,"&lt;&gt;",'Offense Log'!$L$2:$L$2999,"Zone",'Offense Log'!$H$2:$H$2999,'Player Splits'!$A42),0)</f>
        <v>0.33333333333333331</v>
      </c>
      <c r="D46" s="5">
        <f>IFERROR((COUNTIFS('Offense Log'!$I$2:$I$2999,"Layup",'Offense Log'!$N$2:$N$2999,"Yes",'Offense Log'!$L$2:$L$2999,"Zone",'Offense Log'!$H$2:$H$2999,'Player Splits'!$A42))/(COUNTIFS('Offense Log'!$I$2:$I$2999,"Layup",'Offense Log'!$L$2:$L$2999,"Zone",'Offense Log'!$H$2:$H$2999,'Player Splits'!$A42)),0)</f>
        <v>0.5</v>
      </c>
      <c r="E46" s="5">
        <f>IFERROR(COUNTIFS('Offense Log'!$I$2:$I$2999,"Floater",'Offense Log'!$L$2:$L$2999,"Zone",'Offense Log'!$H$2:$H$2999,'Player Splits'!$A42)/COUNTIFS('Offense Log'!$I$2:$I$2999,"&lt;&gt;Turnover",'Offense Log'!$I$2:$I$2999,"&lt;&gt;Foul",'Offense Log'!$I$2:$I$2999,"&lt;&gt;",'Offense Log'!$L$2:$L$2999,"Zone",'Offense Log'!$H$2:$H$2999,'Player Splits'!$A42),0)</f>
        <v>0.5</v>
      </c>
      <c r="F46" s="5">
        <f>IFERROR((COUNTIFS('Offense Log'!$I$2:$I$2999,"Floater",'Offense Log'!$N$2:$N$2999,"Yes",'Offense Log'!$L$2:$L$2999,"Zone",'Offense Log'!$H$2:$H$2999,'Player Splits'!$A42))/(COUNTIFS('Offense Log'!$I$2:$I$2999,"Floater",'Offense Log'!$L$2:$L$2999,"Zone",'Offense Log'!$H$2:$H$2999,'Player Splits'!$A42)),0)</f>
        <v>1</v>
      </c>
      <c r="G46" s="5">
        <f>IFERROR(COUNTIFS('Offense Log'!$I$2:$I$2999,"Hook",'Offense Log'!$L$2:$L$2999,"Zone",'Offense Log'!$H$2:$H$2999,'Player Splits'!$A42)/COUNTIFS('Offense Log'!$I$2:$I$2999,"&lt;&gt;Turnover",'Offense Log'!$I$2:$I$2999,"&lt;&gt;Foul",'Offense Log'!$I$2:$I$2999,"&lt;&gt;",'Offense Log'!$L$2:$L$2999,"Zone",'Offense Log'!$H$2:$H$2999,'Player Splits'!$A42),0)</f>
        <v>0.16666666666666666</v>
      </c>
      <c r="H46" s="5">
        <f>IFERROR((COUNTIFS('Offense Log'!$I$2:$I$2999,"Hook",'Offense Log'!$N$2:$N$2999,"Yes",'Offense Log'!$L$2:$L$2999,"Zone",'Offense Log'!$H$2:$H$2999,'Player Splits'!$A42))/(COUNTIFS('Offense Log'!$I$2:$I$2999,"Hook",'Offense Log'!$L$2:$L$2999,"Zone",'Offense Log'!$H$2:$H$2999,'Player Splits'!$A42)),0)</f>
        <v>1</v>
      </c>
      <c r="I46" s="5">
        <f>IFERROR(COUNTIFS('Offense Log'!$I$2:$I$2999,"Jumper",'Offense Log'!$L$2:$L$2999,"Zone",'Offense Log'!$H$2:$H$2999,'Player Splits'!$A42)/COUNTIFS('Offense Log'!$I$2:$I$2999,"&lt;&gt;Turnover",'Offense Log'!$I$2:$I$2999,"&lt;&gt;Foul",'Offense Log'!$I$2:$I$2999,"&lt;&gt;",'Offense Log'!$L$2:$L$2999,"Zone",'Offense Log'!$H$2:$H$2999,'Player Splits'!$A42),0)</f>
        <v>0</v>
      </c>
      <c r="J46" s="5">
        <f>IFERROR((COUNTIFS('Offense Log'!$I$2:$I$2999,"Jumper",'Offense Log'!$N$2:$N$2999,"Yes",'Offense Log'!$L$2:$L$2999,"Zone",'Offense Log'!$H$2:$H$2999,'Player Splits'!$A42))/(COUNTIFS('Offense Log'!$I$2:$I$2999,"Jumper",'Offense Log'!$L$2:$L$2999,"Zone",'Offense Log'!$H$2:$H$2999,'Player Splits'!$A42)),0)</f>
        <v>0</v>
      </c>
      <c r="K46" s="5">
        <f>IFERROR(COUNTIFS('Offense Log'!$I$2:$I$2999,"Three",'Offense Log'!$L$2:$L$2999,"Zone",'Offense Log'!$H$2:$H$2999,'Player Splits'!$A42)/COUNTIFS('Offense Log'!$I$2:$I$2999,"&lt;&gt;Turnover",'Offense Log'!$I$2:$I$2999,"&lt;&gt;Foul",'Offense Log'!$I$2:$I$2999,"&lt;&gt;",'Offense Log'!$L$2:$L$2999,"Zone",'Offense Log'!$H$2:$H$2999,'Player Splits'!$A42),0)</f>
        <v>0</v>
      </c>
      <c r="L46" s="5">
        <f>IFERROR((COUNTIFS('Offense Log'!$I$2:$I$2999,"Three",'Offense Log'!$N$2:$N$2999,"Yes",'Offense Log'!$L$2:$L$2999,"Zone",'Offense Log'!$H$2:$H$2999,'Player Splits'!$A42))/(COUNTIFS('Offense Log'!$I$2:$I$2999,"Three",'Offense Log'!$L$2:$L$2999,"Zone",'Offense Log'!$H$2:$H$2999,'Player Splits'!$A42)),0)</f>
        <v>0</v>
      </c>
      <c r="M46" s="5">
        <f>IFERROR(COUNTIFS('Offense Log'!$I$2:$I$2999,"&lt;&gt;Turnover",'Offense Log'!$I$2:$I$2999,"&lt;&gt;Foul",'Offense Log'!$N$2:$N$2999,"Yes",'Offense Log'!$L$2:$L$2999,"Zone",'Offense Log'!$H$2:$H$2999,'Player Splits'!$A42)/COUNTIFS('Offense Log'!$I$2:$I$2999,"&lt;&gt;Turnover",'Offense Log'!$I$2:$I$2999,"&lt;&gt;Foul",'Offense Log'!$I$2:$I$2999,"&lt;&gt;",'Offense Log'!$L$2:$L$2999,"Zone",'Offense Log'!$H$2:$H$2999,'Player Splits'!$A42),0)</f>
        <v>0.83333333333333337</v>
      </c>
      <c r="N46" s="5">
        <f>IFERROR(COUNTIFS('Offense Log'!$H$2:$H$2999,A42,'Offense Log'!$I$2:$I$2999,"Turnover",'Offense Log'!$L$2:$L$2999,"Zone")/(COUNTIFS('Offense Log'!$B$2:$B$2999,A42,'Offense Log'!$L$2:$L$2999,"Zone")+(COUNTIFS('Offense Log'!$C$2:$C$2999,A42,'Offense Log'!$L$2:$L$2999,"Zone")+(COUNTIFS('Offense Log'!$D$2:$D$2999,A42,'Offense Log'!$L$2:$L$2999,"Zone")+(COUNTIFS('Offense Log'!$E$2:$E$2999,A42,'Offense Log'!$L$2:$L$2999,"Zone")+(COUNTIFS('Offense Log'!$F$2:$F$2999,A42,'Offense Log'!$L$2:$L$2999,"Zone")))))),0)</f>
        <v>0</v>
      </c>
      <c r="O46" s="15">
        <f t="shared" si="5"/>
        <v>0</v>
      </c>
    </row>
    <row r="47" spans="1:16" x14ac:dyDescent="0.3">
      <c r="A47" s="13" t="s">
        <v>82</v>
      </c>
      <c r="B47" s="15">
        <f>IFERROR(COUNTIFS('Offense Log'!$H$2:$H$2999,A42,'Offense Log'!$J$2:$J$2999,"HC")/(COUNTIFS('Offense Log'!$B$2:$B$2999,A42,'Offense Log'!$J$2:$J$2999,"HC")+(COUNTIFS('Offense Log'!$C$2:$C$2999,A42,'Offense Log'!$J$2:$J$2999,"HC")+(COUNTIFS('Offense Log'!$D$2:$D$2999,A42,'Offense Log'!$J$2:$J$2999,"HC")+(COUNTIFS('Offense Log'!$E$2:$E$2999,A42,'Offense Log'!$J$2:$J$2999,"HC")+(COUNTIFS('Offense Log'!$F$2:$F$2999,A42,'Offense Log'!$J$2:$J$2999,"HC")))))),0)</f>
        <v>0.15511324639670557</v>
      </c>
      <c r="C47" s="5">
        <f>IFERROR(COUNTIFS('Offense Log'!$I$2:$I$2999,"Layup",'Offense Log'!$J$2:$J$2999,"HC",'Offense Log'!$H$2:$H$2999,'Player Splits'!$A42)/COUNTIFS('Offense Log'!$I$2:$I$2999,"&lt;&gt;Turnover",'Offense Log'!$I$2:$I$2999,"&lt;&gt;Foul",'Offense Log'!$I$2:$I$2999,"&lt;&gt;",'Offense Log'!$J$2:$J$2999,"HC",'Offense Log'!$H$2:$H$2999,'Player Splits'!$A42),0)</f>
        <v>0.43093922651933703</v>
      </c>
      <c r="D47" s="5">
        <f>IFERROR((COUNTIFS('Offense Log'!$I$2:$I$2999,"Layup",'Offense Log'!$N$2:$N$2999,"Yes",'Offense Log'!$J$2:$J$2999,"HC",'Offense Log'!$H$2:$H$2999,'Player Splits'!$A42))/(COUNTIFS('Offense Log'!$I$2:$I$2999,"Layup",'Offense Log'!$J$2:$J$2999,"HC",'Offense Log'!$H$2:$H$2999,'Player Splits'!$A42)),0)</f>
        <v>0.69230769230769229</v>
      </c>
      <c r="E47" s="5">
        <f>IFERROR(COUNTIFS('Offense Log'!$I$2:$I$2999,"Floater",'Offense Log'!$J$2:$J$2999,"HC",'Offense Log'!$H$2:$H$2999,'Player Splits'!$A42)/COUNTIFS('Offense Log'!$I$2:$I$2999,"&lt;&gt;Turnover",'Offense Log'!$I$2:$I$2999,"&lt;&gt;Foul",'Offense Log'!$I$2:$I$2999,"&lt;&gt;",'Offense Log'!$J$2:$J$2999,"HC",'Offense Log'!$H$2:$H$2999,'Player Splits'!$A42),0)</f>
        <v>0.34806629834254144</v>
      </c>
      <c r="F47" s="5">
        <f>IFERROR((COUNTIFS('Offense Log'!$I$2:$I$2999,"Floater",'Offense Log'!$N$2:$N$2999,"Yes",'Offense Log'!$J$2:$J$2999,"HC",'Offense Log'!$H$2:$H$2999,'Player Splits'!$A42))/(COUNTIFS('Offense Log'!$I$2:$I$2999,"Floater",'Offense Log'!$J$2:$J$2999,"HC",'Offense Log'!$H$2:$H$2999,'Player Splits'!$A42)),0)</f>
        <v>0.50793650793650791</v>
      </c>
      <c r="G47" s="5">
        <f>IFERROR(COUNTIFS('Offense Log'!$I$2:$I$2999,"Hook",'Offense Log'!$J$2:$J$2999,"HC",'Offense Log'!$H$2:$H$2999,'Player Splits'!$A42)/COUNTIFS('Offense Log'!$I$2:$I$2999,"&lt;&gt;Turnover",'Offense Log'!$I$2:$I$2999,"&lt;&gt;Foul",'Offense Log'!$I$2:$I$2999,"&lt;&gt;",'Offense Log'!$J$2:$J$2999,"HC",'Offense Log'!$H$2:$H$2999,'Player Splits'!$A42),0)</f>
        <v>0.1270718232044199</v>
      </c>
      <c r="H47" s="5">
        <f>IFERROR((COUNTIFS('Offense Log'!$I$2:$I$2999,"Hook",'Offense Log'!$N$2:$N$2999,"Yes",'Offense Log'!$J$2:$J$2999,"HC",'Offense Log'!$H$2:$H$2999,'Player Splits'!$A42))/(COUNTIFS('Offense Log'!$I$2:$I$2999,"Hook",'Offense Log'!$J$2:$J$2999,"HC",'Offense Log'!$H$2:$H$2999,'Player Splits'!$A42)),0)</f>
        <v>0.47826086956521741</v>
      </c>
      <c r="I47" s="5">
        <f>IFERROR(COUNTIFS('Offense Log'!$I$2:$I$2999,"Jumper",'Offense Log'!$J$2:$J$2999,"HC",'Offense Log'!$H$2:$H$2999,'Player Splits'!$A42)/COUNTIFS('Offense Log'!$I$2:$I$2999,"&lt;&gt;Turnover",'Offense Log'!$I$2:$I$2999,"&lt;&gt;Foul",'Offense Log'!$I$2:$I$2999,"&lt;&gt;",'Offense Log'!$J$2:$J$2999,"HC",'Offense Log'!$H$2:$H$2999,'Player Splits'!$A42),0)</f>
        <v>0</v>
      </c>
      <c r="J47" s="5">
        <f>IFERROR((COUNTIFS('Offense Log'!$I$2:$I$2999,"Jumper",'Offense Log'!$N$2:$N$2999,"Yes",'Offense Log'!$J$2:$J$2999,"HC",'Offense Log'!$H$2:$H$2999,'Player Splits'!$A42))/(COUNTIFS('Offense Log'!$I$2:$I$2999,"Jumper",'Offense Log'!$J$2:$J$2999,"HC",'Offense Log'!$H$2:$H$2999,'Player Splits'!$A42)),0)</f>
        <v>0</v>
      </c>
      <c r="K47" s="5">
        <f>IFERROR(COUNTIFS('Offense Log'!$I$2:$I$2999,"Three",'Offense Log'!$J$2:$J$2999,"HC",'Offense Log'!$H$2:$H$2999,'Player Splits'!$A42)/COUNTIFS('Offense Log'!$I$2:$I$2999,"&lt;&gt;Turnover",'Offense Log'!$I$2:$I$2999,"&lt;&gt;Foul",'Offense Log'!$I$2:$I$2999,"&lt;&gt;",'Offense Log'!$J$2:$J$2999,"HC",'Offense Log'!$H$2:$H$2999,'Player Splits'!$A42),0)</f>
        <v>9.3922651933701654E-2</v>
      </c>
      <c r="L47" s="5">
        <f>IFERROR((COUNTIFS('Offense Log'!$I$2:$I$2999,"Three",'Offense Log'!$N$2:$N$2999,"Yes",'Offense Log'!$J$2:$J$2999,"HC",'Offense Log'!$H$2:$H$2999,'Player Splits'!$A42))/(COUNTIFS('Offense Log'!$I$2:$I$2999,"Three",'Offense Log'!$J$2:$J$2999,"HC",'Offense Log'!$H$2:$H$2999,'Player Splits'!$A42)),0)</f>
        <v>0.41176470588235292</v>
      </c>
      <c r="M47" s="5">
        <f>IFERROR(COUNTIFS('Offense Log'!$I$2:$I$2999,"&lt;&gt;Turnover",'Offense Log'!$I$2:$I$2999,"&lt;&gt;Foul",'Offense Log'!$N$2:$N$2999,"Yes",'Offense Log'!$J$2:$J$2999,"HC",'Offense Log'!$H$2:$H$2999,'Player Splits'!$A42)/COUNTIFS('Offense Log'!$I$2:$I$2999,"&lt;&gt;Turnover",'Offense Log'!$I$2:$I$2999,"&lt;&gt;Foul",'Offense Log'!$I$2:$I$2999,"&lt;&gt;",'Offense Log'!$J$2:$J$2999,"HC",'Offense Log'!$H$2:$H$2999,'Player Splits'!$A42),0)</f>
        <v>0.574585635359116</v>
      </c>
      <c r="N47" s="5">
        <f>IFERROR(COUNTIFS('Offense Log'!$H$2:$H$2999,A42,'Offense Log'!$I$2:$I$2999,"Turnover",'Offense Log'!$J$2:$J$2999,"HC")/(COUNTIFS('Offense Log'!$B$2:$B$2999,A42,'Offense Log'!$J$2:$J$2999,"HC")+(COUNTIFS('Offense Log'!$C$2:$C$2999,A42,'Offense Log'!$J$2:$J$2999,"HC")+(COUNTIFS('Offense Log'!$D$2:$D$2999,A42,'Offense Log'!$J$2:$J$2999,"HC")+(COUNTIFS('Offense Log'!$E$2:$E$2999,A42,'Offense Log'!$J$2:$J$2999,"HC")+(COUNTIFS('Offense Log'!$F$2:$F$2999,A42,'Offense Log'!$J$2:$J$2999,"HC")))))),0)</f>
        <v>1.5785861358956762E-2</v>
      </c>
      <c r="O47" s="15">
        <f t="shared" si="5"/>
        <v>2.0353982300884959E-2</v>
      </c>
    </row>
    <row r="48" spans="1:16" x14ac:dyDescent="0.3">
      <c r="A48" s="13" t="s">
        <v>79</v>
      </c>
      <c r="B48" s="15">
        <f>IFERROR(COUNTIFS('Offense Log'!$H$2:$H$2999,A42,'Offense Log'!$J$2:$J$2999,"FB")/(COUNTIFS('Offense Log'!$B$2:$B$2999,A42,'Offense Log'!$J$2:$J$2999,"FB")+(COUNTIFS('Offense Log'!$C$2:$C$2999,A42,'Offense Log'!$J$2:$J$2999,"FB")+(COUNTIFS('Offense Log'!$D$2:$D$2999,A42,'Offense Log'!$J$2:$J$2999,"FB")+(COUNTIFS('Offense Log'!$E$2:$E$2999,A42,'Offense Log'!$J$2:$J$2999,"FB")+(COUNTIFS('Offense Log'!$F$2:$F$2999,A42,'Offense Log'!$J$2:$J$2999,"FB")))))),0)</f>
        <v>0.11805555555555555</v>
      </c>
      <c r="C48" s="5">
        <f>IFERROR(COUNTIFS('Offense Log'!$I$2:$I$2999,"Layup",'Offense Log'!$J$2:$J$2999,"FB",'Offense Log'!$H$2:$H$2999,'Player Splits'!$A42)/COUNTIFS('Offense Log'!$I$2:$I$2999,"&lt;&gt;Turnover",'Offense Log'!$I$2:$I$2999,"&lt;&gt;Foul",'Offense Log'!$I$2:$I$2999,"&lt;&gt;",'Offense Log'!$J$2:$J$2999,"FB",'Offense Log'!$H$2:$H$2999,'Player Splits'!$A42),0)</f>
        <v>1</v>
      </c>
      <c r="D48" s="5">
        <f>IFERROR((COUNTIFS('Offense Log'!$I$2:$I$2999,"Layup",'Offense Log'!$N$2:$N$2999,"Yes",'Offense Log'!$J$2:$J$2999,"FB",'Offense Log'!$H$2:$H$2999,'Player Splits'!$A42))/(COUNTIFS('Offense Log'!$I$2:$I$2999,"Layup",'Offense Log'!$J$2:$J$2999,"FB",'Offense Log'!$H$2:$H$2999,'Player Splits'!$A42)),0)</f>
        <v>0.75</v>
      </c>
      <c r="E48" s="5">
        <f>IFERROR(COUNTIFS('Offense Log'!$I$2:$I$2999,"Floater",'Offense Log'!$J$2:$J$2999,"FB",'Offense Log'!$H$2:$H$2999,'Player Splits'!$A42)/COUNTIFS('Offense Log'!$I$2:$I$2999,"&lt;&gt;Turnover",'Offense Log'!$I$2:$I$2999,"&lt;&gt;Foul",'Offense Log'!$I$2:$I$2999,"&lt;&gt;",'Offense Log'!$J$2:$J$2999,"FB",'Offense Log'!$H$2:$H$2999,'Player Splits'!$A42),0)</f>
        <v>0</v>
      </c>
      <c r="F48" s="5">
        <f>IFERROR((COUNTIFS('Offense Log'!$I$2:$I$2999,"Floater",'Offense Log'!$N$2:$N$2999,"Yes",'Offense Log'!$J$2:$J$2999,"FB",'Offense Log'!$H$2:$H$2999,'Player Splits'!$A42))/(COUNTIFS('Offense Log'!$I$2:$I$2999,"Floater",'Offense Log'!$J$2:$J$2999,"FB",'Offense Log'!$H$2:$H$2999,'Player Splits'!$A42)),0)</f>
        <v>0</v>
      </c>
      <c r="G48" s="5">
        <f>IFERROR(COUNTIFS('Offense Log'!$I$2:$I$2999,"Hook",'Offense Log'!$J$2:$J$2999,"FB",'Offense Log'!$H$2:$H$2999,'Player Splits'!$A42)/COUNTIFS('Offense Log'!$I$2:$I$2999,"&lt;&gt;Turnover",'Offense Log'!$I$2:$I$2999,"&lt;&gt;Foul",'Offense Log'!$I$2:$I$2999,"&lt;&gt;",'Offense Log'!$J$2:$J$2999,"FB",'Offense Log'!$H$2:$H$2999,'Player Splits'!$A42),0)</f>
        <v>0</v>
      </c>
      <c r="H48" s="5">
        <f>IFERROR((COUNTIFS('Offense Log'!$I$2:$I$2999,"Hook",'Offense Log'!$N$2:$N$2999,"Yes",'Offense Log'!$J$2:$J$2999,"FB",'Offense Log'!$H$2:$H$2999,'Player Splits'!$A42))/(COUNTIFS('Offense Log'!$I$2:$I$2999,"Hook",'Offense Log'!$J$2:$J$2999,"FB",'Offense Log'!$H$2:$H$2999,'Player Splits'!$A42)),0)</f>
        <v>0</v>
      </c>
      <c r="I48" s="5">
        <f>IFERROR(COUNTIFS('Offense Log'!$I$2:$I$2999,"Jumper",'Offense Log'!$J$2:$J$2999,"FB",'Offense Log'!$H$2:$H$2999,'Player Splits'!$A42)/COUNTIFS('Offense Log'!$I$2:$I$2999,"&lt;&gt;Turnover",'Offense Log'!$I$2:$I$2999,"&lt;&gt;Foul",'Offense Log'!$I$2:$I$2999,"&lt;&gt;",'Offense Log'!$J$2:$J$2999,"FB",'Offense Log'!$H$2:$H$2999,'Player Splits'!$A42),0)</f>
        <v>0</v>
      </c>
      <c r="J48" s="5">
        <f>IFERROR((COUNTIFS('Offense Log'!$I$2:$I$2999,"Jumper",'Offense Log'!$N$2:$N$2999,"Yes",'Offense Log'!$J$2:$J$2999,"FB",'Offense Log'!$H$2:$H$2999,'Player Splits'!$A42))/(COUNTIFS('Offense Log'!$I$2:$I$2999,"Jumper",'Offense Log'!$J$2:$J$2999,"FB",'Offense Log'!$H$2:$H$2999,'Player Splits'!$A42)),0)</f>
        <v>0</v>
      </c>
      <c r="K48" s="5">
        <f>IFERROR(COUNTIFS('Offense Log'!$I$2:$I$2999,"Three",'Offense Log'!$J$2:$J$2999,"FB",'Offense Log'!$H$2:$H$2999,'Player Splits'!$A42)/COUNTIFS('Offense Log'!$I$2:$I$2999,"&lt;&gt;Turnover",'Offense Log'!$I$2:$I$2999,"&lt;&gt;Foul",'Offense Log'!$I$2:$I$2999,"&lt;&gt;",'Offense Log'!$J$2:$J$2999,"FB",'Offense Log'!$H$2:$H$2999,'Player Splits'!$A42),0)</f>
        <v>0</v>
      </c>
      <c r="L48" s="5">
        <f>IFERROR((COUNTIFS('Offense Log'!$I$2:$I$2999,"Three",'Offense Log'!$N$2:$N$2999,"Yes",'Offense Log'!$J$2:$J$2999,"FB",'Offense Log'!$H$2:$H$2999,'Player Splits'!$A42))/(COUNTIFS('Offense Log'!$I$2:$I$2999,"Three",'Offense Log'!$J$2:$J$2999,"FB",'Offense Log'!$H$2:$H$2999,'Player Splits'!$A42)),0)</f>
        <v>0</v>
      </c>
      <c r="M48" s="5">
        <f>IFERROR(COUNTIFS('Offense Log'!$I$2:$I$2999,"&lt;&gt;Turnover",'Offense Log'!$I$2:$I$2999,"&lt;&gt;Foul",'Offense Log'!$N$2:$N$2999,"Yes",'Offense Log'!$J$2:$J$2999,"FB",'Offense Log'!$H$2:$H$2999,'Player Splits'!$A42)/COUNTIFS('Offense Log'!$I$2:$I$2999,"&lt;&gt;Turnover",'Offense Log'!$I$2:$I$2999,"&lt;&gt;Foul",'Offense Log'!$I$2:$I$2999,"&lt;&gt;",'Offense Log'!$J$2:$J$2999,"FB",'Offense Log'!$H$2:$H$2999,'Player Splits'!$A42),0)</f>
        <v>0.75</v>
      </c>
      <c r="N48" s="5">
        <f>IFERROR(COUNTIFS('Offense Log'!$H$2:$H$2999,A42,'Offense Log'!$I$2:$I$2999,"Turnover",'Offense Log'!$J$2:$J$2999,"FB")/(COUNTIFS('Offense Log'!$B$2:$B$2999,A42,'Offense Log'!$J$2:$J$2999,"FB")+(COUNTIFS('Offense Log'!$C$2:$C$2999,A42,'Offense Log'!$J$2:$J$2999,"FB")+(COUNTIFS('Offense Log'!$D$2:$D$2999,A42,'Offense Log'!$J$2:$J$2999,"FB")+(COUNTIFS('Offense Log'!$E$2:$E$2999,A42,'Offense Log'!$J$2:$J$2999,"FB")+(COUNTIFS('Offense Log'!$F$2:$F$2999,A42,'Offense Log'!$J$2:$J$2999,"FB")))))),0)</f>
        <v>1.3888888888888888E-2</v>
      </c>
      <c r="O48" s="15">
        <f t="shared" si="5"/>
        <v>2.3529411764705885E-2</v>
      </c>
    </row>
    <row r="49" spans="1:16" ht="6" customHeight="1" x14ac:dyDescent="0.3">
      <c r="A49" s="13"/>
      <c r="B49" s="15"/>
    </row>
    <row r="50" spans="1:16" s="10" customFormat="1" x14ac:dyDescent="0.3">
      <c r="A50" s="12" t="s">
        <v>71</v>
      </c>
      <c r="B50" s="16" t="s">
        <v>34</v>
      </c>
      <c r="C50" s="14" t="s">
        <v>36</v>
      </c>
      <c r="D50" s="14" t="s">
        <v>28</v>
      </c>
      <c r="E50" s="14" t="s">
        <v>37</v>
      </c>
      <c r="F50" s="14" t="s">
        <v>29</v>
      </c>
      <c r="G50" s="14" t="s">
        <v>38</v>
      </c>
      <c r="H50" s="14" t="s">
        <v>30</v>
      </c>
      <c r="I50" s="14" t="s">
        <v>39</v>
      </c>
      <c r="J50" s="14" t="s">
        <v>31</v>
      </c>
      <c r="K50" s="14" t="s">
        <v>40</v>
      </c>
      <c r="L50" s="14" t="s">
        <v>32</v>
      </c>
      <c r="M50" s="14" t="s">
        <v>44</v>
      </c>
      <c r="N50" s="14" t="s">
        <v>35</v>
      </c>
      <c r="O50" s="16" t="s">
        <v>46</v>
      </c>
      <c r="P50" s="3"/>
    </row>
    <row r="51" spans="1:16" x14ac:dyDescent="0.3">
      <c r="A51" s="13" t="s">
        <v>47</v>
      </c>
      <c r="B51" s="15">
        <f>IFERROR(COUNTIFS('Offense Log'!$H$2:$H$2999,A50,'Offense Log'!$O$2:$O$2999,"W")/(COUNTIFS('Offense Log'!$B$2:$B$2999,A50,'Offense Log'!$O$2:$O$2999,"W")+(COUNTIFS('Offense Log'!$C$2:$C$2999,A50,'Offense Log'!$O$2:$O$2999,"W")+(COUNTIFS('Offense Log'!$D$2:$D$2999,A50,'Offense Log'!$O$2:$O$2999,"W")+(COUNTIFS('Offense Log'!$E$2:$E$2999,A50,'Offense Log'!$O$2:$O$2999,"W")+(COUNTIFS('Offense Log'!$F$2:$F$2999,A50,'Offense Log'!$O$2:$O$2999,"W")))))),0)</f>
        <v>0.18048780487804877</v>
      </c>
      <c r="C51" s="5">
        <f>IFERROR(COUNTIFS('Offense Log'!$I$2:$I$2999,"Layup",'Offense Log'!$O$2:$O$2999,"W",'Offense Log'!$H$2:$H$2999,'Player Splits'!$A50)/COUNTIFS('Offense Log'!$I$2:$I$2999,"&lt;&gt;Turnover",'Offense Log'!$I$2:$I$2999,"&lt;&gt;Foul",'Offense Log'!$I$2:$I$2999,"&lt;&gt;",'Offense Log'!$O$2:$O$2999,"W",'Offense Log'!$H$2:$H$2999,'Player Splits'!$A50),0)</f>
        <v>0.41935483870967744</v>
      </c>
      <c r="D51" s="5">
        <f>IFERROR((COUNTIFS('Offense Log'!$I$2:$I$2999,"Layup",'Offense Log'!$N$2:$N$2999,"Yes",'Offense Log'!$O$2:$O$2999,"W",'Offense Log'!$H$2:$H$2999,'Player Splits'!$A50))/(COUNTIFS('Offense Log'!$I$2:$I$2999,"Layup",'Offense Log'!$O$2:$O$2999,"W",'Offense Log'!$H$2:$H$2999,'Player Splits'!$A50)),0)</f>
        <v>0.61538461538461542</v>
      </c>
      <c r="E51" s="5">
        <f>IFERROR(COUNTIFS('Offense Log'!$I$2:$I$2999,"Floater",'Offense Log'!$O$2:$O$2999,"W",'Offense Log'!$H$2:$H$2999,'Player Splits'!$A50)/COUNTIFS('Offense Log'!$I$2:$I$2999,"&lt;&gt;Turnover",'Offense Log'!$I$2:$I$2999,"&lt;&gt;Foul",'Offense Log'!$I$2:$I$2999,"&lt;&gt;",'Offense Log'!$O$2:$O$2999,"W",'Offense Log'!$H$2:$H$2999,'Player Splits'!$A50),0)</f>
        <v>0</v>
      </c>
      <c r="F51" s="5">
        <f>IFERROR((COUNTIFS('Offense Log'!$I$2:$I$2999,"Floater",'Offense Log'!$N$2:$N$2999,"Yes",'Offense Log'!$O$2:$O$2999,"W",'Offense Log'!$H$2:$H$2999,'Player Splits'!$A50))/(COUNTIFS('Offense Log'!$I$2:$I$2999,"Floater",'Offense Log'!$O$2:$O$2999,"W",'Offense Log'!$H$2:$H$2999,'Player Splits'!$A50)),0)</f>
        <v>0</v>
      </c>
      <c r="G51" s="5">
        <f>IFERROR(COUNTIFS('Offense Log'!$I$2:$I$2999,"Hook",'Offense Log'!$O$2:$O$2999,"W",'Offense Log'!$H$2:$H$2999,'Player Splits'!$A50)/COUNTIFS('Offense Log'!$I$2:$I$2999,"&lt;&gt;Turnover",'Offense Log'!$I$2:$I$2999,"&lt;&gt;Foul",'Offense Log'!$I$2:$I$2999,"&lt;&gt;",'Offense Log'!$O$2:$O$2999,"W",'Offense Log'!$H$2:$H$2999,'Player Splits'!$A50),0)</f>
        <v>0</v>
      </c>
      <c r="H51" s="5">
        <f>IFERROR((COUNTIFS('Offense Log'!$I$2:$I$2999,"Hook",'Offense Log'!$N$2:$N$2999,"Yes",'Offense Log'!$O$2:$O$2999,"W",'Offense Log'!$H$2:$H$2999,'Player Splits'!$A50))/(COUNTIFS('Offense Log'!$I$2:$I$2999,"Hook",'Offense Log'!$O$2:$O$2999,"W",'Offense Log'!$H$2:$H$2999,'Player Splits'!$A50)),0)</f>
        <v>0</v>
      </c>
      <c r="I51" s="5">
        <f>IFERROR(COUNTIFS('Offense Log'!$I$2:$I$2999,"Jumper",'Offense Log'!$O$2:$O$2999,"W",'Offense Log'!$H$2:$H$2999,'Player Splits'!$A50)/COUNTIFS('Offense Log'!$I$2:$I$2999,"&lt;&gt;Turnover",'Offense Log'!$I$2:$I$2999,"&lt;&gt;Foul",'Offense Log'!$I$2:$I$2999,"&lt;&gt;",'Offense Log'!$O$2:$O$2999,"W",'Offense Log'!$H$2:$H$2999,'Player Splits'!$A50),0)</f>
        <v>6.4516129032258063E-2</v>
      </c>
      <c r="J51" s="5">
        <f>IFERROR((COUNTIFS('Offense Log'!$I$2:$I$2999,"Jumper",'Offense Log'!$N$2:$N$2999,"Yes",'Offense Log'!$O$2:$O$2999,"W",'Offense Log'!$H$2:$H$2999,'Player Splits'!$A50))/(COUNTIFS('Offense Log'!$I$2:$I$2999,"Jumper",'Offense Log'!$O$2:$O$2999,"W",'Offense Log'!$H$2:$H$2999,'Player Splits'!$A50)),0)</f>
        <v>0</v>
      </c>
      <c r="K51" s="5">
        <f>IFERROR(COUNTIFS('Offense Log'!$I$2:$I$2999,"Three",'Offense Log'!$O$2:$O$2999,"W",'Offense Log'!$H$2:$H$2999,'Player Splits'!$A50)/COUNTIFS('Offense Log'!$I$2:$I$2999,"&lt;&gt;Turnover",'Offense Log'!$I$2:$I$2999,"&lt;&gt;Foul",'Offense Log'!$I$2:$I$2999,"&lt;&gt;",'Offense Log'!$O$2:$O$2999,"W",'Offense Log'!$H$2:$H$2999,'Player Splits'!$A50),0)</f>
        <v>0.41935483870967744</v>
      </c>
      <c r="L51" s="5">
        <f>IFERROR((COUNTIFS('Offense Log'!$I$2:$I$2999,"Three",'Offense Log'!$N$2:$N$2999,"Yes",'Offense Log'!$O$2:$O$2999,"W",'Offense Log'!$H$2:$H$2999,'Player Splits'!$A50))/(COUNTIFS('Offense Log'!$I$2:$I$2999,"Three",'Offense Log'!$O$2:$O$2999,"W",'Offense Log'!$H$2:$H$2999,'Player Splits'!$A50)),0)</f>
        <v>7.6923076923076927E-2</v>
      </c>
      <c r="M51" s="5">
        <f>IFERROR(COUNTIFS('Offense Log'!$I$2:$I$2999,"&lt;&gt;Turnover",'Offense Log'!$I$2:$I$2999,"&lt;&gt;Foul",'Offense Log'!$N$2:$N$2999,"Yes",'Offense Log'!$O$2:$O$2999,"W",'Offense Log'!$H$2:$H$2999,'Player Splits'!$A50)/COUNTIFS('Offense Log'!$I$2:$I$2999,"&lt;&gt;Turnover",'Offense Log'!$I$2:$I$2999,"&lt;&gt;Foul",'Offense Log'!$I$2:$I$2999,"&lt;&gt;",'Offense Log'!$O$2:$O$2999,"W",'Offense Log'!$H$2:$H$2999,'Player Splits'!$A50),0)</f>
        <v>0.35483870967741937</v>
      </c>
      <c r="N51" s="5">
        <f>IFERROR(COUNTIFS('Offense Log'!$H$2:$H$2999,A50,'Offense Log'!$I$2:$I$2999,"Turnover",'Offense Log'!$O$2:$O$2999,"W")/(COUNTIFS('Offense Log'!$B$2:$B$2999,A50,'Offense Log'!$O$2:$O$2999,"W")+(COUNTIFS('Offense Log'!$C$2:$C$2999,A50,'Offense Log'!$O$2:$O$2999,"W")+(COUNTIFS('Offense Log'!$D$2:$D$2999,A50,'Offense Log'!$O$2:$O$2999,"W")+(COUNTIFS('Offense Log'!$E$2:$E$2999,A50,'Offense Log'!$O$2:$O$2999,"W")+(COUNTIFS('Offense Log'!$F$2:$F$2999,A50,'Offense Log'!$O$2:$O$2999,"W")))))),0)</f>
        <v>2.4390243902439025E-2</v>
      </c>
      <c r="O51" s="15">
        <f>IFERROR(N51*0.2/B51,0)</f>
        <v>2.7027027027027032E-2</v>
      </c>
    </row>
    <row r="52" spans="1:16" x14ac:dyDescent="0.3">
      <c r="A52" s="13" t="s">
        <v>48</v>
      </c>
      <c r="B52" s="15">
        <f>IFERROR(COUNTIFS('Offense Log'!$H$2:$H$2999,A50,'Offense Log'!$O$2:$O$2999,"L")/(COUNTIFS('Offense Log'!$B$2:$B$2999,A50,'Offense Log'!$O$2:$O$2999,"L")+(COUNTIFS('Offense Log'!$C$2:$C$2999,A50,'Offense Log'!$O$2:$O$2999,"L")+(COUNTIFS('Offense Log'!$D$2:$D$2999,A50,'Offense Log'!$O$2:$O$2999,"L")+(COUNTIFS('Offense Log'!$E$2:$E$2999,A50,'Offense Log'!$O$2:$O$2999,"L")+(COUNTIFS('Offense Log'!$F$2:$F$2999,A50,'Offense Log'!$O$2:$O$2999,"L")))))),0)</f>
        <v>0.14563106796116504</v>
      </c>
      <c r="C52" s="5">
        <f>IFERROR(COUNTIFS('Offense Log'!$I$2:$I$2999,"Layup",'Offense Log'!$O$2:$O$2999,"L",'Offense Log'!$H$2:$H$2999,'Player Splits'!$A50)/COUNTIFS('Offense Log'!$I$2:$I$2999,"&lt;&gt;Turnover",'Offense Log'!$I$2:$I$2999,"&lt;&gt;Foul",'Offense Log'!$I$2:$I$2999,"&lt;&gt;",'Offense Log'!$O$2:$O$2999,"L",'Offense Log'!$H$2:$H$2999,'Player Splits'!$A50),0)</f>
        <v>0.2</v>
      </c>
      <c r="D52" s="5">
        <f>IFERROR((COUNTIFS('Offense Log'!$I$2:$I$2999,"Layup",'Offense Log'!$N$2:$N$2999,"Yes",'Offense Log'!$O$2:$O$2999,"L",'Offense Log'!$H$2:$H$2999,'Player Splits'!$A50))/(COUNTIFS('Offense Log'!$I$2:$I$2999,"Layup",'Offense Log'!$O$2:$O$2999,"L",'Offense Log'!$H$2:$H$2999,'Player Splits'!$A50)),0)</f>
        <v>0.5</v>
      </c>
      <c r="E52" s="5">
        <f>IFERROR(COUNTIFS('Offense Log'!$I$2:$I$2999,"Floater",'Offense Log'!$O$2:$O$2999,"L",'Offense Log'!$H$2:$H$2999,'Player Splits'!$A50)/COUNTIFS('Offense Log'!$I$2:$I$2999,"&lt;&gt;Turnover",'Offense Log'!$I$2:$I$2999,"&lt;&gt;Foul",'Offense Log'!$I$2:$I$2999,"&lt;&gt;",'Offense Log'!$O$2:$O$2999,"L",'Offense Log'!$H$2:$H$2999,'Player Splits'!$A50),0)</f>
        <v>0</v>
      </c>
      <c r="F52" s="5">
        <f>IFERROR((COUNTIFS('Offense Log'!$I$2:$I$2999,"Floater",'Offense Log'!$N$2:$N$2999,"Yes",'Offense Log'!$O$2:$O$2999,"L",'Offense Log'!$H$2:$H$2999,'Player Splits'!$A50))/(COUNTIFS('Offense Log'!$I$2:$I$2999,"Floater",'Offense Log'!$O$2:$O$2999,"L",'Offense Log'!$H$2:$H$2999,'Player Splits'!$A50)),0)</f>
        <v>0</v>
      </c>
      <c r="G52" s="5">
        <f>IFERROR(COUNTIFS('Offense Log'!$I$2:$I$2999,"Hook",'Offense Log'!$O$2:$O$2999,"L",'Offense Log'!$H$2:$H$2999,'Player Splits'!$A50)/COUNTIFS('Offense Log'!$I$2:$I$2999,"&lt;&gt;Turnover",'Offense Log'!$I$2:$I$2999,"&lt;&gt;Foul",'Offense Log'!$I$2:$I$2999,"&lt;&gt;",'Offense Log'!$O$2:$O$2999,"L",'Offense Log'!$H$2:$H$2999,'Player Splits'!$A50),0)</f>
        <v>0</v>
      </c>
      <c r="H52" s="5">
        <f>IFERROR((COUNTIFS('Offense Log'!$I$2:$I$2999,"Hook",'Offense Log'!$N$2:$N$2999,"Yes",'Offense Log'!$O$2:$O$2999,"L",'Offense Log'!$H$2:$H$2999,'Player Splits'!$A50))/(COUNTIFS('Offense Log'!$I$2:$I$2999,"Hook",'Offense Log'!$O$2:$O$2999,"L",'Offense Log'!$H$2:$H$2999,'Player Splits'!$A50)),0)</f>
        <v>0</v>
      </c>
      <c r="I52" s="5">
        <f>IFERROR(COUNTIFS('Offense Log'!$I$2:$I$2999,"Jumper",'Offense Log'!$O$2:$O$2999,"L",'Offense Log'!$H$2:$H$2999,'Player Splits'!$A50)/COUNTIFS('Offense Log'!$I$2:$I$2999,"&lt;&gt;Turnover",'Offense Log'!$I$2:$I$2999,"&lt;&gt;Foul",'Offense Log'!$I$2:$I$2999,"&lt;&gt;",'Offense Log'!$O$2:$O$2999,"L",'Offense Log'!$H$2:$H$2999,'Player Splits'!$A50),0)</f>
        <v>0.1</v>
      </c>
      <c r="J52" s="5">
        <f>IFERROR((COUNTIFS('Offense Log'!$I$2:$I$2999,"Jumper",'Offense Log'!$N$2:$N$2999,"Yes",'Offense Log'!$O$2:$O$2999,"L",'Offense Log'!$H$2:$H$2999,'Player Splits'!$A50))/(COUNTIFS('Offense Log'!$I$2:$I$2999,"Jumper",'Offense Log'!$O$2:$O$2999,"L",'Offense Log'!$H$2:$H$2999,'Player Splits'!$A50)),0)</f>
        <v>0</v>
      </c>
      <c r="K52" s="5">
        <f>IFERROR(COUNTIFS('Offense Log'!$I$2:$I$2999,"Three",'Offense Log'!$O$2:$O$2999,"L",'Offense Log'!$H$2:$H$2999,'Player Splits'!$A50)/COUNTIFS('Offense Log'!$I$2:$I$2999,"&lt;&gt;Turnover",'Offense Log'!$I$2:$I$2999,"&lt;&gt;Foul",'Offense Log'!$I$2:$I$2999,"&lt;&gt;",'Offense Log'!$O$2:$O$2999,"L",'Offense Log'!$H$2:$H$2999,'Player Splits'!$A50),0)</f>
        <v>0.7</v>
      </c>
      <c r="L52" s="5">
        <f>IFERROR((COUNTIFS('Offense Log'!$I$2:$I$2999,"Three",'Offense Log'!$N$2:$N$2999,"Yes",'Offense Log'!$O$2:$O$2999,"L",'Offense Log'!$H$2:$H$2999,'Player Splits'!$A50))/(COUNTIFS('Offense Log'!$I$2:$I$2999,"Three",'Offense Log'!$O$2:$O$2999,"L",'Offense Log'!$H$2:$H$2999,'Player Splits'!$A50)),0)</f>
        <v>0</v>
      </c>
      <c r="M52" s="5">
        <f>IFERROR(COUNTIFS('Offense Log'!$I$2:$I$2999,"&lt;&gt;Turnover",'Offense Log'!$I$2:$I$2999,"&lt;&gt;Foul",'Offense Log'!$N$2:$N$2999,"Yes",'Offense Log'!$O$2:$O$2999,"L",'Offense Log'!$H$2:$H$2999,'Player Splits'!$A50)/COUNTIFS('Offense Log'!$I$2:$I$2999,"&lt;&gt;Turnover",'Offense Log'!$I$2:$I$2999,"&lt;&gt;Foul",'Offense Log'!$I$2:$I$2999,"&lt;&gt;",'Offense Log'!$O$2:$O$2999,"L",'Offense Log'!$H$2:$H$2999,'Player Splits'!$A50),0)</f>
        <v>0.1</v>
      </c>
      <c r="N52" s="5">
        <f>IFERROR(COUNTIFS('Offense Log'!$H$2:$H$2999,A50,'Offense Log'!$I$2:$I$2999,"Turnover",'Offense Log'!$O$2:$O$2999,"L")/(COUNTIFS('Offense Log'!$B$2:$B$2999,A50,'Offense Log'!$O$2:$O$2999,"L")+(COUNTIFS('Offense Log'!$C$2:$C$2999,A50,'Offense Log'!$O$2:$O$2999,"L")+(COUNTIFS('Offense Log'!$D$2:$D$2999,A50,'Offense Log'!$O$2:$O$2999,"L")+(COUNTIFS('Offense Log'!$E$2:$E$2999,A50,'Offense Log'!$O$2:$O$2999,"L")+(COUNTIFS('Offense Log'!$F$2:$F$2999,A50,'Offense Log'!$O$2:$O$2999,"L")))))),0)</f>
        <v>1.9417475728155338E-2</v>
      </c>
      <c r="O52" s="15">
        <f>IFERROR(N52*0.2/B52,0)</f>
        <v>2.6666666666666668E-2</v>
      </c>
    </row>
    <row r="53" spans="1:16" x14ac:dyDescent="0.3">
      <c r="A53" s="13" t="s">
        <v>80</v>
      </c>
      <c r="B53" s="15">
        <f>IFERROR(COUNTIFS('Offense Log'!$H$2:$H$2999,A50,'Offense Log'!$L$2:$L$2999,"Man",'Offense Log'!$J$2:$J$2999,"HC")/(COUNTIFS('Offense Log'!$B$2:$B$2999,A50,'Offense Log'!$L$2:$L$2999,"Man",'Offense Log'!$J$2:$J$2999,"HC")+(COUNTIFS('Offense Log'!$C$2:$C$2999,A50,'Offense Log'!$L$2:$L$2999,"Man",'Offense Log'!$J$2:$J$2999,"HC")+(COUNTIFS('Offense Log'!$D$2:$D$2999,A50,'Offense Log'!$L$2:$L$2999,"Man",'Offense Log'!$J$2:$J$2999,"HC")+(COUNTIFS('Offense Log'!$E$2:$E$2999,A50,'Offense Log'!$L$2:$L$2999,"Man",'Offense Log'!$J$2:$J$2999,"HC")+(COUNTIFS('Offense Log'!$F$2:$F$2999,A50,'Offense Log'!$L$2:$L$2999,"Man",'Offense Log'!$J$2:$J$2999,"HC")))))),0)</f>
        <v>0.1828793774319066</v>
      </c>
      <c r="C53" s="5">
        <f>IFERROR(COUNTIFS('Offense Log'!$I$2:$I$2999,"Layup",'Offense Log'!$L$2:$L$2999,"Man",'Offense Log'!$H$2:$H$2999,'Player Splits'!$A50,'Offense Log'!$J$2:$J$2999,"HC")/COUNTIFS('Offense Log'!$I$2:$I$2999,"&lt;&gt;Turnover",'Offense Log'!$I$2:$I$2999,"&lt;&gt;Foul",'Offense Log'!$I$2:$I$2999,"&lt;&gt;",'Offense Log'!$L$2:$L$2999,"Man",'Offense Log'!$H$2:$H$2999,'Player Splits'!$A50,'Offense Log'!$J$2:$J$2999,"HC"),0)</f>
        <v>0.36842105263157893</v>
      </c>
      <c r="D53" s="5">
        <f>IFERROR((COUNTIFS('Offense Log'!$I$2:$I$2999,"Layup",'Offense Log'!$N$2:$N$2999,"Yes",'Offense Log'!$L$2:$L$2999,"Man",'Offense Log'!$H$2:$H$2999,'Player Splits'!$A50,'Offense Log'!$J$2:$J$2999,"HC"))/(COUNTIFS('Offense Log'!$I$2:$I$2999,"Layup",'Offense Log'!$L$2:$L$2999,"Man",'Offense Log'!$H$2:$H$2999,'Player Splits'!$A50,'Offense Log'!$J$2:$J$2999,"HC")),0)</f>
        <v>0.5714285714285714</v>
      </c>
      <c r="E53" s="5">
        <f>IFERROR(COUNTIFS('Offense Log'!$I$2:$I$2999,"Floater",'Offense Log'!$L$2:$L$2999,"Man",'Offense Log'!$H$2:$H$2999,'Player Splits'!$A50,'Offense Log'!$J$2:$J$2999,"HC")/COUNTIFS('Offense Log'!$I$2:$I$2999,"&lt;&gt;Turnover",'Offense Log'!$I$2:$I$2999,"&lt;&gt;Foul",'Offense Log'!$I$2:$I$2999,"&lt;&gt;",'Offense Log'!$L$2:$L$2999,"Man",'Offense Log'!$H$2:$H$2999,'Player Splits'!$A50,'Offense Log'!$J$2:$J$2999,"HC"),0)</f>
        <v>0</v>
      </c>
      <c r="F53" s="5">
        <f>IFERROR((COUNTIFS('Offense Log'!$I$2:$I$2999,"Floater",'Offense Log'!$N$2:$N$2999,"Yes",'Offense Log'!$L$2:$L$2999,"Man",'Offense Log'!$H$2:$H$2999,'Player Splits'!$A50,'Offense Log'!$J$2:$J$2999,"HC"))/(COUNTIFS('Offense Log'!$I$2:$I$2999,"Floater",'Offense Log'!$L$2:$L$2999,"Man",'Offense Log'!$H$2:$H$2999,'Player Splits'!$A50,'Offense Log'!$J$2:$J$2999,"HC")),0)</f>
        <v>0</v>
      </c>
      <c r="G53" s="5">
        <f>IFERROR(COUNTIFS('Offense Log'!$I$2:$I$2999,"Hook",'Offense Log'!$L$2:$L$2999,"Man",'Offense Log'!$H$2:$H$2999,'Player Splits'!$A50,'Offense Log'!$J$2:$J$2999,"HC")/COUNTIFS('Offense Log'!$I$2:$I$2999,"&lt;&gt;Turnover",'Offense Log'!$I$2:$I$2999,"&lt;&gt;Foul",'Offense Log'!$I$2:$I$2999,"&lt;&gt;",'Offense Log'!$L$2:$L$2999,"Man",'Offense Log'!$H$2:$H$2999,'Player Splits'!$A50,'Offense Log'!$J$2:$J$2999,"HC"),0)</f>
        <v>0</v>
      </c>
      <c r="H53" s="5">
        <f>IFERROR((COUNTIFS('Offense Log'!$I$2:$I$2999,"Hook",'Offense Log'!$N$2:$N$2999,"Yes",'Offense Log'!$L$2:$L$2999,"Man",'Offense Log'!$H$2:$H$2999,'Player Splits'!$A50,'Offense Log'!$J$2:$J$2999,"HC"))/(COUNTIFS('Offense Log'!$I$2:$I$2999,"Hook",'Offense Log'!$L$2:$L$2999,"Man",'Offense Log'!$H$2:$H$2999,'Player Splits'!$A50,'Offense Log'!$J$2:$J$2999,"HC")),0)</f>
        <v>0</v>
      </c>
      <c r="I53" s="5">
        <f>IFERROR(COUNTIFS('Offense Log'!$I$2:$I$2999,"Jumper",'Offense Log'!$L$2:$L$2999,"Man",'Offense Log'!$H$2:$H$2999,'Player Splits'!$A50,'Offense Log'!$J$2:$J$2999,"HC")/COUNTIFS('Offense Log'!$I$2:$I$2999,"&lt;&gt;Turnover",'Offense Log'!$I$2:$I$2999,"&lt;&gt;Foul",'Offense Log'!$I$2:$I$2999,"&lt;&gt;",'Offense Log'!$L$2:$L$2999,"Man",'Offense Log'!$H$2:$H$2999,'Player Splits'!$A50,'Offense Log'!$J$2:$J$2999,"HC"),0)</f>
        <v>7.8947368421052627E-2</v>
      </c>
      <c r="J53" s="5">
        <f>IFERROR((COUNTIFS('Offense Log'!$I$2:$I$2999,"Jumper",'Offense Log'!$N$2:$N$2999,"Yes",'Offense Log'!$L$2:$L$2999,"Man",'Offense Log'!$H$2:$H$2999,'Player Splits'!$A50,'Offense Log'!$J$2:$J$2999,"HC"))/(COUNTIFS('Offense Log'!$I$2:$I$2999,"Jumper",'Offense Log'!$L$2:$L$2999,"Man",'Offense Log'!$H$2:$H$2999,'Player Splits'!$A50,'Offense Log'!$J$2:$J$2999,"HC")),0)</f>
        <v>0</v>
      </c>
      <c r="K53" s="5">
        <f>IFERROR(COUNTIFS('Offense Log'!$I$2:$I$2999,"Three",'Offense Log'!$L$2:$L$2999,"Man",'Offense Log'!$H$2:$H$2999,'Player Splits'!$A50,'Offense Log'!$J$2:$J$2999,"HC")/COUNTIFS('Offense Log'!$I$2:$I$2999,"&lt;&gt;Turnover",'Offense Log'!$I$2:$I$2999,"&lt;&gt;Foul",'Offense Log'!$I$2:$I$2999,"&lt;&gt;",'Offense Log'!$L$2:$L$2999,"Man",'Offense Log'!$H$2:$H$2999,'Player Splits'!$A50,'Offense Log'!$J$2:$J$2999,"HC"),0)</f>
        <v>0.5</v>
      </c>
      <c r="L53" s="5">
        <f>IFERROR((COUNTIFS('Offense Log'!$I$2:$I$2999,"Three",'Offense Log'!$N$2:$N$2999,"Yes",'Offense Log'!$L$2:$L$2999,"Man",'Offense Log'!$H$2:$H$2999,'Player Splits'!$A50,'Offense Log'!$J$2:$J$2999,"HC"))/(COUNTIFS('Offense Log'!$I$2:$I$2999,"Three",'Offense Log'!$L$2:$L$2999,"Man",'Offense Log'!$H$2:$H$2999,'Player Splits'!$A50,'Offense Log'!$J$2:$J$2999,"HC")),0)</f>
        <v>5.2631578947368418E-2</v>
      </c>
      <c r="M53" s="5">
        <f>IFERROR(COUNTIFS('Offense Log'!$I$2:$I$2999,"&lt;&gt;Turnover",'Offense Log'!$I$2:$I$2999,"&lt;&gt;Foul",'Offense Log'!$N$2:$N$2999,"Yes",'Offense Log'!$L$2:$L$2999,"Man",'Offense Log'!$H$2:$H$2999,'Player Splits'!$A50,'Offense Log'!$J$2:$J$2999,"HC")/COUNTIFS('Offense Log'!$I$2:$I$2999,"&lt;&gt;Turnover",'Offense Log'!$I$2:$I$2999,"&lt;&gt;Foul",'Offense Log'!$I$2:$I$2999,"&lt;&gt;",'Offense Log'!$L$2:$L$2999,"Man",'Offense Log'!$H$2:$H$2999,'Player Splits'!$A50,'Offense Log'!$J$2:$J$2999,"HC"),0)</f>
        <v>0.28947368421052633</v>
      </c>
      <c r="N53" s="5">
        <f>IFERROR(COUNTIFS('Offense Log'!$H$2:$H$2999,A50,'Offense Log'!$I$2:$I$2999,"Turnover",'Offense Log'!$L$2:$L$2999,"Man")/(COUNTIFS('Offense Log'!$B$2:$B$2999,A50,'Offense Log'!$L$2:$L$2999,"Man")+(COUNTIFS('Offense Log'!$C$2:$C$2999,A50,'Offense Log'!$L$2:$L$2999,"Man")+(COUNTIFS('Offense Log'!$D$2:$D$2999,A50,'Offense Log'!$L$2:$L$2999,"Man")+(COUNTIFS('Offense Log'!$E$2:$E$2999,A50,'Offense Log'!$L$2:$L$2999,"Man")+(COUNTIFS('Offense Log'!$F$2:$F$2999,A50,'Offense Log'!$L$2:$L$2999,"Man")))))),0)</f>
        <v>2.3411371237458192E-2</v>
      </c>
      <c r="O53" s="15">
        <f t="shared" ref="O53:O56" si="6">IFERROR(N53*0.2/B53,0)</f>
        <v>2.56030740767096E-2</v>
      </c>
    </row>
    <row r="54" spans="1:16" x14ac:dyDescent="0.3">
      <c r="A54" s="13" t="s">
        <v>81</v>
      </c>
      <c r="B54" s="15">
        <f>IFERROR(COUNTIFS('Offense Log'!$H$2:$H$2999,A50,'Offense Log'!$L$2:$L$2999,"Zone")/(COUNTIFS('Offense Log'!$B$2:$B$2999,A50,'Offense Log'!$L$2:$L$2999,"Zone")+(COUNTIFS('Offense Log'!$C$2:$C$2999,A50,'Offense Log'!$L$2:$L$2999,"Zone")+(COUNTIFS('Offense Log'!$D$2:$D$2999,A50,'Offense Log'!$L$2:$L$2999,"Zone")+(COUNTIFS('Offense Log'!$E$2:$E$2999,A50,'Offense Log'!$L$2:$L$2999,"Zone")+(COUNTIFS('Offense Log'!$F$2:$F$2999,A50,'Offense Log'!$L$2:$L$2999,"Zone")))))),0)</f>
        <v>0</v>
      </c>
      <c r="C54" s="5">
        <f>IFERROR(COUNTIFS('Offense Log'!$I$2:$I$2999,"Layup",'Offense Log'!$L$2:$L$2999,"Zone",'Offense Log'!$H$2:$H$2999,'Player Splits'!$A50)/COUNTIFS('Offense Log'!$I$2:$I$2999,"&lt;&gt;Turnover",'Offense Log'!$I$2:$I$2999,"&lt;&gt;Foul",'Offense Log'!$I$2:$I$2999,"&lt;&gt;",'Offense Log'!$L$2:$L$2999,"Zone",'Offense Log'!$H$2:$H$2999,'Player Splits'!$A50),0)</f>
        <v>0</v>
      </c>
      <c r="D54" s="5">
        <f>IFERROR((COUNTIFS('Offense Log'!$I$2:$I$2999,"Layup",'Offense Log'!$N$2:$N$2999,"Yes",'Offense Log'!$L$2:$L$2999,"Zone",'Offense Log'!$H$2:$H$2999,'Player Splits'!$A50))/(COUNTIFS('Offense Log'!$I$2:$I$2999,"Layup",'Offense Log'!$L$2:$L$2999,"Zone",'Offense Log'!$H$2:$H$2999,'Player Splits'!$A50)),0)</f>
        <v>0</v>
      </c>
      <c r="E54" s="5">
        <f>IFERROR(COUNTIFS('Offense Log'!$I$2:$I$2999,"Floater",'Offense Log'!$L$2:$L$2999,"Zone",'Offense Log'!$H$2:$H$2999,'Player Splits'!$A50)/COUNTIFS('Offense Log'!$I$2:$I$2999,"&lt;&gt;Turnover",'Offense Log'!$I$2:$I$2999,"&lt;&gt;Foul",'Offense Log'!$I$2:$I$2999,"&lt;&gt;",'Offense Log'!$L$2:$L$2999,"Zone",'Offense Log'!$H$2:$H$2999,'Player Splits'!$A50),0)</f>
        <v>0</v>
      </c>
      <c r="F54" s="5">
        <f>IFERROR((COUNTIFS('Offense Log'!$I$2:$I$2999,"Floater",'Offense Log'!$N$2:$N$2999,"Yes",'Offense Log'!$L$2:$L$2999,"Zone",'Offense Log'!$H$2:$H$2999,'Player Splits'!$A50))/(COUNTIFS('Offense Log'!$I$2:$I$2999,"Floater",'Offense Log'!$L$2:$L$2999,"Zone",'Offense Log'!$H$2:$H$2999,'Player Splits'!$A50)),0)</f>
        <v>0</v>
      </c>
      <c r="G54" s="5">
        <f>IFERROR(COUNTIFS('Offense Log'!$I$2:$I$2999,"Hook",'Offense Log'!$L$2:$L$2999,"Zone",'Offense Log'!$H$2:$H$2999,'Player Splits'!$A50)/COUNTIFS('Offense Log'!$I$2:$I$2999,"&lt;&gt;Turnover",'Offense Log'!$I$2:$I$2999,"&lt;&gt;Foul",'Offense Log'!$I$2:$I$2999,"&lt;&gt;",'Offense Log'!$L$2:$L$2999,"Zone",'Offense Log'!$H$2:$H$2999,'Player Splits'!$A50),0)</f>
        <v>0</v>
      </c>
      <c r="H54" s="5">
        <f>IFERROR((COUNTIFS('Offense Log'!$I$2:$I$2999,"Hook",'Offense Log'!$N$2:$N$2999,"Yes",'Offense Log'!$L$2:$L$2999,"Zone",'Offense Log'!$H$2:$H$2999,'Player Splits'!$A50))/(COUNTIFS('Offense Log'!$I$2:$I$2999,"Hook",'Offense Log'!$L$2:$L$2999,"Zone",'Offense Log'!$H$2:$H$2999,'Player Splits'!$A50)),0)</f>
        <v>0</v>
      </c>
      <c r="I54" s="5">
        <f>IFERROR(COUNTIFS('Offense Log'!$I$2:$I$2999,"Jumper",'Offense Log'!$L$2:$L$2999,"Zone",'Offense Log'!$H$2:$H$2999,'Player Splits'!$A50)/COUNTIFS('Offense Log'!$I$2:$I$2999,"&lt;&gt;Turnover",'Offense Log'!$I$2:$I$2999,"&lt;&gt;Foul",'Offense Log'!$I$2:$I$2999,"&lt;&gt;",'Offense Log'!$L$2:$L$2999,"Zone",'Offense Log'!$H$2:$H$2999,'Player Splits'!$A50),0)</f>
        <v>0</v>
      </c>
      <c r="J54" s="5">
        <f>IFERROR((COUNTIFS('Offense Log'!$I$2:$I$2999,"Jumper",'Offense Log'!$N$2:$N$2999,"Yes",'Offense Log'!$L$2:$L$2999,"Zone",'Offense Log'!$H$2:$H$2999,'Player Splits'!$A50))/(COUNTIFS('Offense Log'!$I$2:$I$2999,"Jumper",'Offense Log'!$L$2:$L$2999,"Zone",'Offense Log'!$H$2:$H$2999,'Player Splits'!$A50)),0)</f>
        <v>0</v>
      </c>
      <c r="K54" s="5">
        <f>IFERROR(COUNTIFS('Offense Log'!$I$2:$I$2999,"Three",'Offense Log'!$L$2:$L$2999,"Zone",'Offense Log'!$H$2:$H$2999,'Player Splits'!$A50)/COUNTIFS('Offense Log'!$I$2:$I$2999,"&lt;&gt;Turnover",'Offense Log'!$I$2:$I$2999,"&lt;&gt;Foul",'Offense Log'!$I$2:$I$2999,"&lt;&gt;",'Offense Log'!$L$2:$L$2999,"Zone",'Offense Log'!$H$2:$H$2999,'Player Splits'!$A50),0)</f>
        <v>0</v>
      </c>
      <c r="L54" s="5">
        <f>IFERROR((COUNTIFS('Offense Log'!$I$2:$I$2999,"Three",'Offense Log'!$N$2:$N$2999,"Yes",'Offense Log'!$L$2:$L$2999,"Zone",'Offense Log'!$H$2:$H$2999,'Player Splits'!$A50))/(COUNTIFS('Offense Log'!$I$2:$I$2999,"Three",'Offense Log'!$L$2:$L$2999,"Zone",'Offense Log'!$H$2:$H$2999,'Player Splits'!$A50)),0)</f>
        <v>0</v>
      </c>
      <c r="M54" s="5">
        <f>IFERROR(COUNTIFS('Offense Log'!$I$2:$I$2999,"&lt;&gt;Turnover",'Offense Log'!$I$2:$I$2999,"&lt;&gt;Foul",'Offense Log'!$N$2:$N$2999,"Yes",'Offense Log'!$L$2:$L$2999,"Zone",'Offense Log'!$H$2:$H$2999,'Player Splits'!$A50)/COUNTIFS('Offense Log'!$I$2:$I$2999,"&lt;&gt;Turnover",'Offense Log'!$I$2:$I$2999,"&lt;&gt;Foul",'Offense Log'!$I$2:$I$2999,"&lt;&gt;",'Offense Log'!$L$2:$L$2999,"Zone",'Offense Log'!$H$2:$H$2999,'Player Splits'!$A50),0)</f>
        <v>0</v>
      </c>
      <c r="N54" s="5">
        <f>IFERROR(COUNTIFS('Offense Log'!$H$2:$H$2999,A50,'Offense Log'!$I$2:$I$2999,"Turnover",'Offense Log'!$L$2:$L$2999,"Zone")/(COUNTIFS('Offense Log'!$B$2:$B$2999,A50,'Offense Log'!$L$2:$L$2999,"Zone")+(COUNTIFS('Offense Log'!$C$2:$C$2999,A50,'Offense Log'!$L$2:$L$2999,"Zone")+(COUNTIFS('Offense Log'!$D$2:$D$2999,A50,'Offense Log'!$L$2:$L$2999,"Zone")+(COUNTIFS('Offense Log'!$E$2:$E$2999,A50,'Offense Log'!$L$2:$L$2999,"Zone")+(COUNTIFS('Offense Log'!$F$2:$F$2999,A50,'Offense Log'!$L$2:$L$2999,"Zone")))))),0)</f>
        <v>0</v>
      </c>
      <c r="O54" s="15">
        <f t="shared" si="6"/>
        <v>0</v>
      </c>
    </row>
    <row r="55" spans="1:16" x14ac:dyDescent="0.3">
      <c r="A55" s="13" t="s">
        <v>82</v>
      </c>
      <c r="B55" s="15">
        <f>IFERROR(COUNTIFS('Offense Log'!$H$2:$H$2999,A50,'Offense Log'!$J$2:$J$2999,"HC")/(COUNTIFS('Offense Log'!$B$2:$B$2999,A50,'Offense Log'!$J$2:$J$2999,"HC")+(COUNTIFS('Offense Log'!$C$2:$C$2999,A50,'Offense Log'!$J$2:$J$2999,"HC")+(COUNTIFS('Offense Log'!$D$2:$D$2999,A50,'Offense Log'!$J$2:$J$2999,"HC")+(COUNTIFS('Offense Log'!$E$2:$E$2999,A50,'Offense Log'!$J$2:$J$2999,"HC")+(COUNTIFS('Offense Log'!$F$2:$F$2999,A50,'Offense Log'!$J$2:$J$2999,"HC")))))),0)</f>
        <v>0.17669172932330826</v>
      </c>
      <c r="C55" s="5">
        <f>IFERROR(COUNTIFS('Offense Log'!$I$2:$I$2999,"Layup",'Offense Log'!$J$2:$J$2999,"HC",'Offense Log'!$H$2:$H$2999,'Player Splits'!$A50)/COUNTIFS('Offense Log'!$I$2:$I$2999,"&lt;&gt;Turnover",'Offense Log'!$I$2:$I$2999,"&lt;&gt;Foul",'Offense Log'!$I$2:$I$2999,"&lt;&gt;",'Offense Log'!$J$2:$J$2999,"HC",'Offense Log'!$H$2:$H$2999,'Player Splits'!$A50),0)</f>
        <v>0.36842105263157893</v>
      </c>
      <c r="D55" s="5">
        <f>IFERROR((COUNTIFS('Offense Log'!$I$2:$I$2999,"Layup",'Offense Log'!$N$2:$N$2999,"Yes",'Offense Log'!$J$2:$J$2999,"HC",'Offense Log'!$H$2:$H$2999,'Player Splits'!$A50))/(COUNTIFS('Offense Log'!$I$2:$I$2999,"Layup",'Offense Log'!$J$2:$J$2999,"HC",'Offense Log'!$H$2:$H$2999,'Player Splits'!$A50)),0)</f>
        <v>0.5714285714285714</v>
      </c>
      <c r="E55" s="5">
        <f>IFERROR(COUNTIFS('Offense Log'!$I$2:$I$2999,"Floater",'Offense Log'!$J$2:$J$2999,"HC",'Offense Log'!$H$2:$H$2999,'Player Splits'!$A50)/COUNTIFS('Offense Log'!$I$2:$I$2999,"&lt;&gt;Turnover",'Offense Log'!$I$2:$I$2999,"&lt;&gt;Foul",'Offense Log'!$I$2:$I$2999,"&lt;&gt;",'Offense Log'!$J$2:$J$2999,"HC",'Offense Log'!$H$2:$H$2999,'Player Splits'!$A50),0)</f>
        <v>0</v>
      </c>
      <c r="F55" s="5">
        <f>IFERROR((COUNTIFS('Offense Log'!$I$2:$I$2999,"Floater",'Offense Log'!$N$2:$N$2999,"Yes",'Offense Log'!$J$2:$J$2999,"HC",'Offense Log'!$H$2:$H$2999,'Player Splits'!$A50))/(COUNTIFS('Offense Log'!$I$2:$I$2999,"Floater",'Offense Log'!$J$2:$J$2999,"HC",'Offense Log'!$H$2:$H$2999,'Player Splits'!$A50)),0)</f>
        <v>0</v>
      </c>
      <c r="G55" s="5">
        <f>IFERROR(COUNTIFS('Offense Log'!$I$2:$I$2999,"Hook",'Offense Log'!$J$2:$J$2999,"HC",'Offense Log'!$H$2:$H$2999,'Player Splits'!$A50)/COUNTIFS('Offense Log'!$I$2:$I$2999,"&lt;&gt;Turnover",'Offense Log'!$I$2:$I$2999,"&lt;&gt;Foul",'Offense Log'!$I$2:$I$2999,"&lt;&gt;",'Offense Log'!$J$2:$J$2999,"HC",'Offense Log'!$H$2:$H$2999,'Player Splits'!$A50),0)</f>
        <v>0</v>
      </c>
      <c r="H55" s="5">
        <f>IFERROR((COUNTIFS('Offense Log'!$I$2:$I$2999,"Hook",'Offense Log'!$N$2:$N$2999,"Yes",'Offense Log'!$J$2:$J$2999,"HC",'Offense Log'!$H$2:$H$2999,'Player Splits'!$A50))/(COUNTIFS('Offense Log'!$I$2:$I$2999,"Hook",'Offense Log'!$J$2:$J$2999,"HC",'Offense Log'!$H$2:$H$2999,'Player Splits'!$A50)),0)</f>
        <v>0</v>
      </c>
      <c r="I55" s="5">
        <f>IFERROR(COUNTIFS('Offense Log'!$I$2:$I$2999,"Jumper",'Offense Log'!$J$2:$J$2999,"HC",'Offense Log'!$H$2:$H$2999,'Player Splits'!$A50)/COUNTIFS('Offense Log'!$I$2:$I$2999,"&lt;&gt;Turnover",'Offense Log'!$I$2:$I$2999,"&lt;&gt;Foul",'Offense Log'!$I$2:$I$2999,"&lt;&gt;",'Offense Log'!$J$2:$J$2999,"HC",'Offense Log'!$H$2:$H$2999,'Player Splits'!$A50),0)</f>
        <v>7.8947368421052627E-2</v>
      </c>
      <c r="J55" s="5">
        <f>IFERROR((COUNTIFS('Offense Log'!$I$2:$I$2999,"Jumper",'Offense Log'!$N$2:$N$2999,"Yes",'Offense Log'!$J$2:$J$2999,"HC",'Offense Log'!$H$2:$H$2999,'Player Splits'!$A50))/(COUNTIFS('Offense Log'!$I$2:$I$2999,"Jumper",'Offense Log'!$J$2:$J$2999,"HC",'Offense Log'!$H$2:$H$2999,'Player Splits'!$A50)),0)</f>
        <v>0</v>
      </c>
      <c r="K55" s="5">
        <f>IFERROR(COUNTIFS('Offense Log'!$I$2:$I$2999,"Three",'Offense Log'!$J$2:$J$2999,"HC",'Offense Log'!$H$2:$H$2999,'Player Splits'!$A50)/COUNTIFS('Offense Log'!$I$2:$I$2999,"&lt;&gt;Turnover",'Offense Log'!$I$2:$I$2999,"&lt;&gt;Foul",'Offense Log'!$I$2:$I$2999,"&lt;&gt;",'Offense Log'!$J$2:$J$2999,"HC",'Offense Log'!$H$2:$H$2999,'Player Splits'!$A50),0)</f>
        <v>0.5</v>
      </c>
      <c r="L55" s="5">
        <f>IFERROR((COUNTIFS('Offense Log'!$I$2:$I$2999,"Three",'Offense Log'!$N$2:$N$2999,"Yes",'Offense Log'!$J$2:$J$2999,"HC",'Offense Log'!$H$2:$H$2999,'Player Splits'!$A50))/(COUNTIFS('Offense Log'!$I$2:$I$2999,"Three",'Offense Log'!$J$2:$J$2999,"HC",'Offense Log'!$H$2:$H$2999,'Player Splits'!$A50)),0)</f>
        <v>5.2631578947368418E-2</v>
      </c>
      <c r="M55" s="5">
        <f>IFERROR(COUNTIFS('Offense Log'!$I$2:$I$2999,"&lt;&gt;Turnover",'Offense Log'!$I$2:$I$2999,"&lt;&gt;Foul",'Offense Log'!$N$2:$N$2999,"Yes",'Offense Log'!$J$2:$J$2999,"HC",'Offense Log'!$H$2:$H$2999,'Player Splits'!$A50)/COUNTIFS('Offense Log'!$I$2:$I$2999,"&lt;&gt;Turnover",'Offense Log'!$I$2:$I$2999,"&lt;&gt;Foul",'Offense Log'!$I$2:$I$2999,"&lt;&gt;",'Offense Log'!$J$2:$J$2999,"HC",'Offense Log'!$H$2:$H$2999,'Player Splits'!$A50),0)</f>
        <v>0.28947368421052633</v>
      </c>
      <c r="N55" s="5">
        <f>IFERROR(COUNTIFS('Offense Log'!$H$2:$H$2999,A50,'Offense Log'!$I$2:$I$2999,"Turnover",'Offense Log'!$J$2:$J$2999,"HC")/(COUNTIFS('Offense Log'!$B$2:$B$2999,A50,'Offense Log'!$J$2:$J$2999,"HC")+(COUNTIFS('Offense Log'!$C$2:$C$2999,A50,'Offense Log'!$J$2:$J$2999,"HC")+(COUNTIFS('Offense Log'!$D$2:$D$2999,A50,'Offense Log'!$J$2:$J$2999,"HC")+(COUNTIFS('Offense Log'!$E$2:$E$2999,A50,'Offense Log'!$J$2:$J$2999,"HC")+(COUNTIFS('Offense Log'!$F$2:$F$2999,A50,'Offense Log'!$J$2:$J$2999,"HC")))))),0)</f>
        <v>2.2556390977443608E-2</v>
      </c>
      <c r="O55" s="15">
        <f t="shared" si="6"/>
        <v>2.5531914893617023E-2</v>
      </c>
    </row>
    <row r="56" spans="1:16" x14ac:dyDescent="0.3">
      <c r="A56" s="13" t="s">
        <v>79</v>
      </c>
      <c r="B56" s="15">
        <f>IFERROR(COUNTIFS('Offense Log'!$H$2:$H$2999,A50,'Offense Log'!$J$2:$J$2999,"FB")/(COUNTIFS('Offense Log'!$B$2:$B$2999,A50,'Offense Log'!$J$2:$J$2999,"FB")+(COUNTIFS('Offense Log'!$C$2:$C$2999,A50,'Offense Log'!$J$2:$J$2999,"FB")+(COUNTIFS('Offense Log'!$D$2:$D$2999,A50,'Offense Log'!$J$2:$J$2999,"FB")+(COUNTIFS('Offense Log'!$E$2:$E$2999,A50,'Offense Log'!$J$2:$J$2999,"FB")+(COUNTIFS('Offense Log'!$F$2:$F$2999,A50,'Offense Log'!$J$2:$J$2999,"FB")))))),0)</f>
        <v>0.11904761904761904</v>
      </c>
      <c r="C56" s="5">
        <f>IFERROR(COUNTIFS('Offense Log'!$I$2:$I$2999,"Layup",'Offense Log'!$J$2:$J$2999,"FB",'Offense Log'!$H$2:$H$2999,'Player Splits'!$A50)/COUNTIFS('Offense Log'!$I$2:$I$2999,"&lt;&gt;Turnover",'Offense Log'!$I$2:$I$2999,"&lt;&gt;Foul",'Offense Log'!$I$2:$I$2999,"&lt;&gt;",'Offense Log'!$J$2:$J$2999,"FB",'Offense Log'!$H$2:$H$2999,'Player Splits'!$A50),0)</f>
        <v>0.33333333333333331</v>
      </c>
      <c r="D56" s="5">
        <f>IFERROR((COUNTIFS('Offense Log'!$I$2:$I$2999,"Layup",'Offense Log'!$N$2:$N$2999,"Yes",'Offense Log'!$J$2:$J$2999,"FB",'Offense Log'!$H$2:$H$2999,'Player Splits'!$A50))/(COUNTIFS('Offense Log'!$I$2:$I$2999,"Layup",'Offense Log'!$J$2:$J$2999,"FB",'Offense Log'!$H$2:$H$2999,'Player Splits'!$A50)),0)</f>
        <v>1</v>
      </c>
      <c r="E56" s="5">
        <f>IFERROR(COUNTIFS('Offense Log'!$I$2:$I$2999,"Floater",'Offense Log'!$J$2:$J$2999,"FB",'Offense Log'!$H$2:$H$2999,'Player Splits'!$A50)/COUNTIFS('Offense Log'!$I$2:$I$2999,"&lt;&gt;Turnover",'Offense Log'!$I$2:$I$2999,"&lt;&gt;Foul",'Offense Log'!$I$2:$I$2999,"&lt;&gt;",'Offense Log'!$J$2:$J$2999,"FB",'Offense Log'!$H$2:$H$2999,'Player Splits'!$A50),0)</f>
        <v>0</v>
      </c>
      <c r="F56" s="5">
        <f>IFERROR((COUNTIFS('Offense Log'!$I$2:$I$2999,"Floater",'Offense Log'!$N$2:$N$2999,"Yes",'Offense Log'!$J$2:$J$2999,"FB",'Offense Log'!$H$2:$H$2999,'Player Splits'!$A50))/(COUNTIFS('Offense Log'!$I$2:$I$2999,"Floater",'Offense Log'!$J$2:$J$2999,"FB",'Offense Log'!$H$2:$H$2999,'Player Splits'!$A50)),0)</f>
        <v>0</v>
      </c>
      <c r="G56" s="5">
        <f>IFERROR(COUNTIFS('Offense Log'!$I$2:$I$2999,"Hook",'Offense Log'!$J$2:$J$2999,"FB",'Offense Log'!$H$2:$H$2999,'Player Splits'!$A50)/COUNTIFS('Offense Log'!$I$2:$I$2999,"&lt;&gt;Turnover",'Offense Log'!$I$2:$I$2999,"&lt;&gt;Foul",'Offense Log'!$I$2:$I$2999,"&lt;&gt;",'Offense Log'!$J$2:$J$2999,"FB",'Offense Log'!$H$2:$H$2999,'Player Splits'!$A50),0)</f>
        <v>0</v>
      </c>
      <c r="H56" s="5">
        <f>IFERROR((COUNTIFS('Offense Log'!$I$2:$I$2999,"Hook",'Offense Log'!$N$2:$N$2999,"Yes",'Offense Log'!$J$2:$J$2999,"FB",'Offense Log'!$H$2:$H$2999,'Player Splits'!$A50))/(COUNTIFS('Offense Log'!$I$2:$I$2999,"Hook",'Offense Log'!$J$2:$J$2999,"FB",'Offense Log'!$H$2:$H$2999,'Player Splits'!$A50)),0)</f>
        <v>0</v>
      </c>
      <c r="I56" s="5">
        <f>IFERROR(COUNTIFS('Offense Log'!$I$2:$I$2999,"Jumper",'Offense Log'!$J$2:$J$2999,"FB",'Offense Log'!$H$2:$H$2999,'Player Splits'!$A50)/COUNTIFS('Offense Log'!$I$2:$I$2999,"&lt;&gt;Turnover",'Offense Log'!$I$2:$I$2999,"&lt;&gt;Foul",'Offense Log'!$I$2:$I$2999,"&lt;&gt;",'Offense Log'!$J$2:$J$2999,"FB",'Offense Log'!$H$2:$H$2999,'Player Splits'!$A50),0)</f>
        <v>0</v>
      </c>
      <c r="J56" s="5">
        <f>IFERROR((COUNTIFS('Offense Log'!$I$2:$I$2999,"Jumper",'Offense Log'!$N$2:$N$2999,"Yes",'Offense Log'!$J$2:$J$2999,"FB",'Offense Log'!$H$2:$H$2999,'Player Splits'!$A50))/(COUNTIFS('Offense Log'!$I$2:$I$2999,"Jumper",'Offense Log'!$J$2:$J$2999,"FB",'Offense Log'!$H$2:$H$2999,'Player Splits'!$A50)),0)</f>
        <v>0</v>
      </c>
      <c r="K56" s="5">
        <f>IFERROR(COUNTIFS('Offense Log'!$I$2:$I$2999,"Three",'Offense Log'!$J$2:$J$2999,"FB",'Offense Log'!$H$2:$H$2999,'Player Splits'!$A50)/COUNTIFS('Offense Log'!$I$2:$I$2999,"&lt;&gt;Turnover",'Offense Log'!$I$2:$I$2999,"&lt;&gt;Foul",'Offense Log'!$I$2:$I$2999,"&lt;&gt;",'Offense Log'!$J$2:$J$2999,"FB",'Offense Log'!$H$2:$H$2999,'Player Splits'!$A50),0)</f>
        <v>0.33333333333333331</v>
      </c>
      <c r="L56" s="5">
        <f>IFERROR((COUNTIFS('Offense Log'!$I$2:$I$2999,"Three",'Offense Log'!$N$2:$N$2999,"Yes",'Offense Log'!$J$2:$J$2999,"FB",'Offense Log'!$H$2:$H$2999,'Player Splits'!$A50))/(COUNTIFS('Offense Log'!$I$2:$I$2999,"Three",'Offense Log'!$J$2:$J$2999,"FB",'Offense Log'!$H$2:$H$2999,'Player Splits'!$A50)),0)</f>
        <v>0</v>
      </c>
      <c r="M56" s="5">
        <f>IFERROR(COUNTIFS('Offense Log'!$I$2:$I$2999,"&lt;&gt;Turnover",'Offense Log'!$I$2:$I$2999,"&lt;&gt;Foul",'Offense Log'!$N$2:$N$2999,"Yes",'Offense Log'!$J$2:$J$2999,"FB",'Offense Log'!$H$2:$H$2999,'Player Splits'!$A50)/COUNTIFS('Offense Log'!$I$2:$I$2999,"&lt;&gt;Turnover",'Offense Log'!$I$2:$I$2999,"&lt;&gt;Foul",'Offense Log'!$I$2:$I$2999,"&lt;&gt;",'Offense Log'!$J$2:$J$2999,"FB",'Offense Log'!$H$2:$H$2999,'Player Splits'!$A50),0)</f>
        <v>0.33333333333333331</v>
      </c>
      <c r="N56" s="5">
        <f>IFERROR(COUNTIFS('Offense Log'!$H$2:$H$2999,A50,'Offense Log'!$I$2:$I$2999,"Turnover",'Offense Log'!$J$2:$J$2999,"FB")/(COUNTIFS('Offense Log'!$B$2:$B$2999,A50,'Offense Log'!$J$2:$J$2999,"FB")+(COUNTIFS('Offense Log'!$C$2:$C$2999,A50,'Offense Log'!$J$2:$J$2999,"FB")+(COUNTIFS('Offense Log'!$D$2:$D$2999,A50,'Offense Log'!$J$2:$J$2999,"FB")+(COUNTIFS('Offense Log'!$E$2:$E$2999,A50,'Offense Log'!$J$2:$J$2999,"FB")+(COUNTIFS('Offense Log'!$F$2:$F$2999,A50,'Offense Log'!$J$2:$J$2999,"FB")))))),0)</f>
        <v>2.3809523809523808E-2</v>
      </c>
      <c r="O56" s="15">
        <f t="shared" si="6"/>
        <v>4.0000000000000008E-2</v>
      </c>
    </row>
    <row r="57" spans="1:16" ht="6" customHeight="1" x14ac:dyDescent="0.3">
      <c r="A57" s="13"/>
      <c r="B57" s="15"/>
    </row>
    <row r="58" spans="1:16" s="10" customFormat="1" hidden="1" outlineLevel="1" x14ac:dyDescent="0.3">
      <c r="A58" s="12" t="s">
        <v>72</v>
      </c>
      <c r="B58" s="16" t="s">
        <v>34</v>
      </c>
      <c r="C58" s="14" t="s">
        <v>36</v>
      </c>
      <c r="D58" s="14" t="s">
        <v>28</v>
      </c>
      <c r="E58" s="14" t="s">
        <v>37</v>
      </c>
      <c r="F58" s="14" t="s">
        <v>29</v>
      </c>
      <c r="G58" s="14" t="s">
        <v>38</v>
      </c>
      <c r="H58" s="14" t="s">
        <v>30</v>
      </c>
      <c r="I58" s="14" t="s">
        <v>39</v>
      </c>
      <c r="J58" s="14" t="s">
        <v>31</v>
      </c>
      <c r="K58" s="14" t="s">
        <v>40</v>
      </c>
      <c r="L58" s="14" t="s">
        <v>32</v>
      </c>
      <c r="M58" s="14" t="s">
        <v>44</v>
      </c>
      <c r="N58" s="14" t="s">
        <v>35</v>
      </c>
      <c r="O58" s="16" t="s">
        <v>46</v>
      </c>
      <c r="P58" s="3"/>
    </row>
    <row r="59" spans="1:16" hidden="1" outlineLevel="1" x14ac:dyDescent="0.3">
      <c r="A59" s="13" t="s">
        <v>47</v>
      </c>
      <c r="B59" s="15">
        <f>IFERROR(COUNTIFS('Offense Log'!$H$2:$H$2999,A58,'Offense Log'!$O$2:$O$2999,"W")/(COUNTIFS('Offense Log'!$B$2:$B$2999,A58,'Offense Log'!$O$2:$O$2999,"W")+(COUNTIFS('Offense Log'!$C$2:$C$2999,A58,'Offense Log'!$O$2:$O$2999,"W")+(COUNTIFS('Offense Log'!$D$2:$D$2999,A58,'Offense Log'!$O$2:$O$2999,"W")+(COUNTIFS('Offense Log'!$E$2:$E$2999,A58,'Offense Log'!$O$2:$O$2999,"W")+(COUNTIFS('Offense Log'!$F$2:$F$2999,A58,'Offense Log'!$O$2:$O$2999,"W")))))),0)</f>
        <v>0.14814814814814814</v>
      </c>
      <c r="C59" s="5">
        <f>IFERROR(COUNTIFS('Offense Log'!$I$2:$I$2999,"Layup",'Offense Log'!$O$2:$O$2999,"W",'Offense Log'!$H$2:$H$2999,'Player Splits'!$A58)/COUNTIFS('Offense Log'!$I$2:$I$2999,"&lt;&gt;Turnover",'Offense Log'!$I$2:$I$2999,"&lt;&gt;Foul",'Offense Log'!$I$2:$I$2999,"&lt;&gt;",'Offense Log'!$O$2:$O$2999,"W",'Offense Log'!$H$2:$H$2999,'Player Splits'!$A58),0)</f>
        <v>0.25</v>
      </c>
      <c r="D59" s="5">
        <f>IFERROR((COUNTIFS('Offense Log'!$I$2:$I$2999,"Layup",'Offense Log'!$N$2:$N$2999,"Yes",'Offense Log'!$O$2:$O$2999,"W",'Offense Log'!$H$2:$H$2999,'Player Splits'!$A58))/(COUNTIFS('Offense Log'!$I$2:$I$2999,"Layup",'Offense Log'!$O$2:$O$2999,"W",'Offense Log'!$H$2:$H$2999,'Player Splits'!$A58)),0)</f>
        <v>0</v>
      </c>
      <c r="E59" s="5">
        <f>IFERROR(COUNTIFS('Offense Log'!$I$2:$I$2999,"Floater",'Offense Log'!$O$2:$O$2999,"W",'Offense Log'!$H$2:$H$2999,'Player Splits'!$A58)/COUNTIFS('Offense Log'!$I$2:$I$2999,"&lt;&gt;Turnover",'Offense Log'!$I$2:$I$2999,"&lt;&gt;Foul",'Offense Log'!$I$2:$I$2999,"&lt;&gt;",'Offense Log'!$O$2:$O$2999,"W",'Offense Log'!$H$2:$H$2999,'Player Splits'!$A58),0)</f>
        <v>0</v>
      </c>
      <c r="F59" s="5">
        <f>IFERROR((COUNTIFS('Offense Log'!$I$2:$I$2999,"Floater",'Offense Log'!$N$2:$N$2999,"Yes",'Offense Log'!$O$2:$O$2999,"W",'Offense Log'!$H$2:$H$2999,'Player Splits'!$A58))/(COUNTIFS('Offense Log'!$I$2:$I$2999,"Floater",'Offense Log'!$O$2:$O$2999,"W",'Offense Log'!$H$2:$H$2999,'Player Splits'!$A58)),0)</f>
        <v>0</v>
      </c>
      <c r="G59" s="5">
        <f>IFERROR(COUNTIFS('Offense Log'!$I$2:$I$2999,"Hook",'Offense Log'!$O$2:$O$2999,"W",'Offense Log'!$H$2:$H$2999,'Player Splits'!$A58)/COUNTIFS('Offense Log'!$I$2:$I$2999,"&lt;&gt;Turnover",'Offense Log'!$I$2:$I$2999,"&lt;&gt;Foul",'Offense Log'!$I$2:$I$2999,"&lt;&gt;",'Offense Log'!$O$2:$O$2999,"W",'Offense Log'!$H$2:$H$2999,'Player Splits'!$A58),0)</f>
        <v>0</v>
      </c>
      <c r="H59" s="5">
        <f>IFERROR((COUNTIFS('Offense Log'!$I$2:$I$2999,"Hook",'Offense Log'!$N$2:$N$2999,"Yes",'Offense Log'!$O$2:$O$2999,"W",'Offense Log'!$H$2:$H$2999,'Player Splits'!$A58))/(COUNTIFS('Offense Log'!$I$2:$I$2999,"Hook",'Offense Log'!$O$2:$O$2999,"W",'Offense Log'!$H$2:$H$2999,'Player Splits'!$A58)),0)</f>
        <v>0</v>
      </c>
      <c r="I59" s="5">
        <f>IFERROR(COUNTIFS('Offense Log'!$I$2:$I$2999,"Jumper",'Offense Log'!$O$2:$O$2999,"W",'Offense Log'!$H$2:$H$2999,'Player Splits'!$A58)/COUNTIFS('Offense Log'!$I$2:$I$2999,"&lt;&gt;Turnover",'Offense Log'!$I$2:$I$2999,"&lt;&gt;Foul",'Offense Log'!$I$2:$I$2999,"&lt;&gt;",'Offense Log'!$O$2:$O$2999,"W",'Offense Log'!$H$2:$H$2999,'Player Splits'!$A58),0)</f>
        <v>0</v>
      </c>
      <c r="J59" s="5">
        <f>IFERROR((COUNTIFS('Offense Log'!$I$2:$I$2999,"Jumper",'Offense Log'!$N$2:$N$2999,"Yes",'Offense Log'!$O$2:$O$2999,"W",'Offense Log'!$H$2:$H$2999,'Player Splits'!$A58))/(COUNTIFS('Offense Log'!$I$2:$I$2999,"Jumper",'Offense Log'!$O$2:$O$2999,"W",'Offense Log'!$H$2:$H$2999,'Player Splits'!$A58)),0)</f>
        <v>0</v>
      </c>
      <c r="K59" s="5">
        <f>IFERROR(COUNTIFS('Offense Log'!$I$2:$I$2999,"Three",'Offense Log'!$O$2:$O$2999,"W",'Offense Log'!$H$2:$H$2999,'Player Splits'!$A58)/COUNTIFS('Offense Log'!$I$2:$I$2999,"&lt;&gt;Turnover",'Offense Log'!$I$2:$I$2999,"&lt;&gt;Foul",'Offense Log'!$I$2:$I$2999,"&lt;&gt;",'Offense Log'!$O$2:$O$2999,"W",'Offense Log'!$H$2:$H$2999,'Player Splits'!$A58),0)</f>
        <v>0.75</v>
      </c>
      <c r="L59" s="5">
        <f>IFERROR((COUNTIFS('Offense Log'!$I$2:$I$2999,"Three",'Offense Log'!$N$2:$N$2999,"Yes",'Offense Log'!$O$2:$O$2999,"W",'Offense Log'!$H$2:$H$2999,'Player Splits'!$A58))/(COUNTIFS('Offense Log'!$I$2:$I$2999,"Three",'Offense Log'!$O$2:$O$2999,"W",'Offense Log'!$H$2:$H$2999,'Player Splits'!$A58)),0)</f>
        <v>0.33333333333333331</v>
      </c>
      <c r="M59" s="5">
        <f>IFERROR(COUNTIFS('Offense Log'!$I$2:$I$2999,"&lt;&gt;Turnover",'Offense Log'!$I$2:$I$2999,"&lt;&gt;Foul",'Offense Log'!$N$2:$N$2999,"Yes",'Offense Log'!$O$2:$O$2999,"W",'Offense Log'!$H$2:$H$2999,'Player Splits'!$A58)/COUNTIFS('Offense Log'!$I$2:$I$2999,"&lt;&gt;Turnover",'Offense Log'!$I$2:$I$2999,"&lt;&gt;Foul",'Offense Log'!$I$2:$I$2999,"&lt;&gt;",'Offense Log'!$O$2:$O$2999,"W",'Offense Log'!$H$2:$H$2999,'Player Splits'!$A58),0)</f>
        <v>0.25</v>
      </c>
      <c r="N59" s="5">
        <f>IFERROR(COUNTIFS('Offense Log'!$H$2:$H$2999,A58,'Offense Log'!$I$2:$I$2999,"Turnover",'Offense Log'!$O$2:$O$2999,"W")/(COUNTIFS('Offense Log'!$B$2:$B$2999,A58,'Offense Log'!$O$2:$O$2999,"W")+(COUNTIFS('Offense Log'!$C$2:$C$2999,A58,'Offense Log'!$O$2:$O$2999,"W")+(COUNTIFS('Offense Log'!$D$2:$D$2999,A58,'Offense Log'!$O$2:$O$2999,"W")+(COUNTIFS('Offense Log'!$E$2:$E$2999,A58,'Offense Log'!$O$2:$O$2999,"W")+(COUNTIFS('Offense Log'!$F$2:$F$2999,A58,'Offense Log'!$O$2:$O$2999,"W")))))),0)</f>
        <v>0</v>
      </c>
      <c r="O59" s="15">
        <f>IFERROR(N59*0.2/B59,0)</f>
        <v>0</v>
      </c>
    </row>
    <row r="60" spans="1:16" hidden="1" outlineLevel="1" x14ac:dyDescent="0.3">
      <c r="A60" s="13" t="s">
        <v>48</v>
      </c>
      <c r="B60" s="15">
        <f>IFERROR(COUNTIFS('Offense Log'!$H$2:$H$2999,A58,'Offense Log'!$O$2:$O$2999,"L")/(COUNTIFS('Offense Log'!$B$2:$B$2999,A58,'Offense Log'!$O$2:$O$2999,"L")+(COUNTIFS('Offense Log'!$C$2:$C$2999,A58,'Offense Log'!$O$2:$O$2999,"L")+(COUNTIFS('Offense Log'!$D$2:$D$2999,A58,'Offense Log'!$O$2:$O$2999,"L")+(COUNTIFS('Offense Log'!$E$2:$E$2999,A58,'Offense Log'!$O$2:$O$2999,"L")+(COUNTIFS('Offense Log'!$F$2:$F$2999,A58,'Offense Log'!$O$2:$O$2999,"L")))))),0)</f>
        <v>0.125</v>
      </c>
      <c r="C60" s="5">
        <f>IFERROR(COUNTIFS('Offense Log'!$I$2:$I$2999,"Layup",'Offense Log'!$O$2:$O$2999,"L",'Offense Log'!$H$2:$H$2999,'Player Splits'!$A58)/COUNTIFS('Offense Log'!$I$2:$I$2999,"&lt;&gt;Turnover",'Offense Log'!$I$2:$I$2999,"&lt;&gt;Foul",'Offense Log'!$I$2:$I$2999,"&lt;&gt;",'Offense Log'!$O$2:$O$2999,"L",'Offense Log'!$H$2:$H$2999,'Player Splits'!$A58),0)</f>
        <v>0</v>
      </c>
      <c r="D60" s="5">
        <f>IFERROR((COUNTIFS('Offense Log'!$I$2:$I$2999,"Layup",'Offense Log'!$N$2:$N$2999,"Yes",'Offense Log'!$O$2:$O$2999,"L",'Offense Log'!$H$2:$H$2999,'Player Splits'!$A58))/(COUNTIFS('Offense Log'!$I$2:$I$2999,"Layup",'Offense Log'!$O$2:$O$2999,"L",'Offense Log'!$H$2:$H$2999,'Player Splits'!$A58)),0)</f>
        <v>0</v>
      </c>
      <c r="E60" s="5">
        <f>IFERROR(COUNTIFS('Offense Log'!$I$2:$I$2999,"Floater",'Offense Log'!$O$2:$O$2999,"L",'Offense Log'!$H$2:$H$2999,'Player Splits'!$A58)/COUNTIFS('Offense Log'!$I$2:$I$2999,"&lt;&gt;Turnover",'Offense Log'!$I$2:$I$2999,"&lt;&gt;Foul",'Offense Log'!$I$2:$I$2999,"&lt;&gt;",'Offense Log'!$O$2:$O$2999,"L",'Offense Log'!$H$2:$H$2999,'Player Splits'!$A58),0)</f>
        <v>0</v>
      </c>
      <c r="F60" s="5">
        <f>IFERROR((COUNTIFS('Offense Log'!$I$2:$I$2999,"Floater",'Offense Log'!$N$2:$N$2999,"Yes",'Offense Log'!$O$2:$O$2999,"L",'Offense Log'!$H$2:$H$2999,'Player Splits'!$A58))/(COUNTIFS('Offense Log'!$I$2:$I$2999,"Floater",'Offense Log'!$O$2:$O$2999,"L",'Offense Log'!$H$2:$H$2999,'Player Splits'!$A58)),0)</f>
        <v>0</v>
      </c>
      <c r="G60" s="5">
        <f>IFERROR(COUNTIFS('Offense Log'!$I$2:$I$2999,"Hook",'Offense Log'!$O$2:$O$2999,"L",'Offense Log'!$H$2:$H$2999,'Player Splits'!$A58)/COUNTIFS('Offense Log'!$I$2:$I$2999,"&lt;&gt;Turnover",'Offense Log'!$I$2:$I$2999,"&lt;&gt;Foul",'Offense Log'!$I$2:$I$2999,"&lt;&gt;",'Offense Log'!$O$2:$O$2999,"L",'Offense Log'!$H$2:$H$2999,'Player Splits'!$A58),0)</f>
        <v>0</v>
      </c>
      <c r="H60" s="5">
        <f>IFERROR((COUNTIFS('Offense Log'!$I$2:$I$2999,"Hook",'Offense Log'!$N$2:$N$2999,"Yes",'Offense Log'!$O$2:$O$2999,"L",'Offense Log'!$H$2:$H$2999,'Player Splits'!$A58))/(COUNTIFS('Offense Log'!$I$2:$I$2999,"Hook",'Offense Log'!$O$2:$O$2999,"L",'Offense Log'!$H$2:$H$2999,'Player Splits'!$A58)),0)</f>
        <v>0</v>
      </c>
      <c r="I60" s="5">
        <f>IFERROR(COUNTIFS('Offense Log'!$I$2:$I$2999,"Jumper",'Offense Log'!$O$2:$O$2999,"L",'Offense Log'!$H$2:$H$2999,'Player Splits'!$A58)/COUNTIFS('Offense Log'!$I$2:$I$2999,"&lt;&gt;Turnover",'Offense Log'!$I$2:$I$2999,"&lt;&gt;Foul",'Offense Log'!$I$2:$I$2999,"&lt;&gt;",'Offense Log'!$O$2:$O$2999,"L",'Offense Log'!$H$2:$H$2999,'Player Splits'!$A58),0)</f>
        <v>0</v>
      </c>
      <c r="J60" s="5">
        <f>IFERROR((COUNTIFS('Offense Log'!$I$2:$I$2999,"Jumper",'Offense Log'!$N$2:$N$2999,"Yes",'Offense Log'!$O$2:$O$2999,"L",'Offense Log'!$H$2:$H$2999,'Player Splits'!$A58))/(COUNTIFS('Offense Log'!$I$2:$I$2999,"Jumper",'Offense Log'!$O$2:$O$2999,"L",'Offense Log'!$H$2:$H$2999,'Player Splits'!$A58)),0)</f>
        <v>0</v>
      </c>
      <c r="K60" s="5">
        <f>IFERROR(COUNTIFS('Offense Log'!$I$2:$I$2999,"Three",'Offense Log'!$O$2:$O$2999,"L",'Offense Log'!$H$2:$H$2999,'Player Splits'!$A58)/COUNTIFS('Offense Log'!$I$2:$I$2999,"&lt;&gt;Turnover",'Offense Log'!$I$2:$I$2999,"&lt;&gt;Foul",'Offense Log'!$I$2:$I$2999,"&lt;&gt;",'Offense Log'!$O$2:$O$2999,"L",'Offense Log'!$H$2:$H$2999,'Player Splits'!$A58),0)</f>
        <v>1</v>
      </c>
      <c r="L60" s="5">
        <f>IFERROR((COUNTIFS('Offense Log'!$I$2:$I$2999,"Three",'Offense Log'!$N$2:$N$2999,"Yes",'Offense Log'!$O$2:$O$2999,"L",'Offense Log'!$H$2:$H$2999,'Player Splits'!$A58))/(COUNTIFS('Offense Log'!$I$2:$I$2999,"Three",'Offense Log'!$O$2:$O$2999,"L",'Offense Log'!$H$2:$H$2999,'Player Splits'!$A58)),0)</f>
        <v>0</v>
      </c>
      <c r="M60" s="5">
        <f>IFERROR(COUNTIFS('Offense Log'!$I$2:$I$2999,"&lt;&gt;Turnover",'Offense Log'!$I$2:$I$2999,"&lt;&gt;Foul",'Offense Log'!$N$2:$N$2999,"Yes",'Offense Log'!$O$2:$O$2999,"L",'Offense Log'!$H$2:$H$2999,'Player Splits'!$A58)/COUNTIFS('Offense Log'!$I$2:$I$2999,"&lt;&gt;Turnover",'Offense Log'!$I$2:$I$2999,"&lt;&gt;Foul",'Offense Log'!$I$2:$I$2999,"&lt;&gt;",'Offense Log'!$O$2:$O$2999,"L",'Offense Log'!$H$2:$H$2999,'Player Splits'!$A58),0)</f>
        <v>0</v>
      </c>
      <c r="N60" s="5">
        <f>IFERROR(COUNTIFS('Offense Log'!$H$2:$H$2999,A58,'Offense Log'!$I$2:$I$2999,"Turnover",'Offense Log'!$O$2:$O$2999,"L")/(COUNTIFS('Offense Log'!$B$2:$B$2999,A58,'Offense Log'!$O$2:$O$2999,"L")+(COUNTIFS('Offense Log'!$C$2:$C$2999,A58,'Offense Log'!$O$2:$O$2999,"L")+(COUNTIFS('Offense Log'!$D$2:$D$2999,A58,'Offense Log'!$O$2:$O$2999,"L")+(COUNTIFS('Offense Log'!$E$2:$E$2999,A58,'Offense Log'!$O$2:$O$2999,"L")+(COUNTIFS('Offense Log'!$F$2:$F$2999,A58,'Offense Log'!$O$2:$O$2999,"L")))))),0)</f>
        <v>0</v>
      </c>
      <c r="O60" s="15">
        <f>IFERROR(N60*0.2/B60,0)</f>
        <v>0</v>
      </c>
    </row>
    <row r="61" spans="1:16" hidden="1" outlineLevel="1" x14ac:dyDescent="0.3">
      <c r="A61" s="13" t="s">
        <v>80</v>
      </c>
      <c r="B61" s="15">
        <f>IFERROR(COUNTIFS('Offense Log'!$H$2:$H$2999,A58,'Offense Log'!$L$2:$L$2999,"Man",'Offense Log'!$J$2:$J$2999,"HC")/(COUNTIFS('Offense Log'!$B$2:$B$2999,A58,'Offense Log'!$L$2:$L$2999,"Man",'Offense Log'!$J$2:$J$2999,"HC")+(COUNTIFS('Offense Log'!$C$2:$C$2999,A58,'Offense Log'!$L$2:$L$2999,"Man",'Offense Log'!$J$2:$J$2999,"HC")+(COUNTIFS('Offense Log'!$D$2:$D$2999,A58,'Offense Log'!$L$2:$L$2999,"Man",'Offense Log'!$J$2:$J$2999,"HC")+(COUNTIFS('Offense Log'!$E$2:$E$2999,A58,'Offense Log'!$L$2:$L$2999,"Man",'Offense Log'!$J$2:$J$2999,"HC")+(COUNTIFS('Offense Log'!$F$2:$F$2999,A58,'Offense Log'!$L$2:$L$2999,"Man",'Offense Log'!$J$2:$J$2999,"HC")))))),0)</f>
        <v>0.15151515151515152</v>
      </c>
      <c r="C61" s="5">
        <f>IFERROR(COUNTIFS('Offense Log'!$I$2:$I$2999,"Layup",'Offense Log'!$L$2:$L$2999,"Man",'Offense Log'!$H$2:$H$2999,'Player Splits'!$A58,'Offense Log'!$J$2:$J$2999,"HC")/COUNTIFS('Offense Log'!$I$2:$I$2999,"&lt;&gt;Turnover",'Offense Log'!$I$2:$I$2999,"&lt;&gt;Foul",'Offense Log'!$I$2:$I$2999,"&lt;&gt;",'Offense Log'!$L$2:$L$2999,"Man",'Offense Log'!$H$2:$H$2999,'Player Splits'!$A58,'Offense Log'!$J$2:$J$2999,"HC"),0)</f>
        <v>0.2</v>
      </c>
      <c r="D61" s="5">
        <f>IFERROR((COUNTIFS('Offense Log'!$I$2:$I$2999,"Layup",'Offense Log'!$N$2:$N$2999,"Yes",'Offense Log'!$L$2:$L$2999,"Man",'Offense Log'!$H$2:$H$2999,'Player Splits'!$A58,'Offense Log'!$J$2:$J$2999,"HC"))/(COUNTIFS('Offense Log'!$I$2:$I$2999,"Layup",'Offense Log'!$L$2:$L$2999,"Man",'Offense Log'!$H$2:$H$2999,'Player Splits'!$A58,'Offense Log'!$J$2:$J$2999,"HC")),0)</f>
        <v>0</v>
      </c>
      <c r="E61" s="5">
        <f>IFERROR(COUNTIFS('Offense Log'!$I$2:$I$2999,"Floater",'Offense Log'!$L$2:$L$2999,"Man",'Offense Log'!$H$2:$H$2999,'Player Splits'!$A58,'Offense Log'!$J$2:$J$2999,"HC")/COUNTIFS('Offense Log'!$I$2:$I$2999,"&lt;&gt;Turnover",'Offense Log'!$I$2:$I$2999,"&lt;&gt;Foul",'Offense Log'!$I$2:$I$2999,"&lt;&gt;",'Offense Log'!$L$2:$L$2999,"Man",'Offense Log'!$H$2:$H$2999,'Player Splits'!$A58,'Offense Log'!$J$2:$J$2999,"HC"),0)</f>
        <v>0</v>
      </c>
      <c r="F61" s="5">
        <f>IFERROR((COUNTIFS('Offense Log'!$I$2:$I$2999,"Floater",'Offense Log'!$N$2:$N$2999,"Yes",'Offense Log'!$L$2:$L$2999,"Man",'Offense Log'!$H$2:$H$2999,'Player Splits'!$A58,'Offense Log'!$J$2:$J$2999,"HC"))/(COUNTIFS('Offense Log'!$I$2:$I$2999,"Floater",'Offense Log'!$L$2:$L$2999,"Man",'Offense Log'!$H$2:$H$2999,'Player Splits'!$A58,'Offense Log'!$J$2:$J$2999,"HC")),0)</f>
        <v>0</v>
      </c>
      <c r="G61" s="5">
        <f>IFERROR(COUNTIFS('Offense Log'!$I$2:$I$2999,"Hook",'Offense Log'!$L$2:$L$2999,"Man",'Offense Log'!$H$2:$H$2999,'Player Splits'!$A58,'Offense Log'!$J$2:$J$2999,"HC")/COUNTIFS('Offense Log'!$I$2:$I$2999,"&lt;&gt;Turnover",'Offense Log'!$I$2:$I$2999,"&lt;&gt;Foul",'Offense Log'!$I$2:$I$2999,"&lt;&gt;",'Offense Log'!$L$2:$L$2999,"Man",'Offense Log'!$H$2:$H$2999,'Player Splits'!$A58,'Offense Log'!$J$2:$J$2999,"HC"),0)</f>
        <v>0</v>
      </c>
      <c r="H61" s="5">
        <f>IFERROR((COUNTIFS('Offense Log'!$I$2:$I$2999,"Hook",'Offense Log'!$N$2:$N$2999,"Yes",'Offense Log'!$L$2:$L$2999,"Man",'Offense Log'!$H$2:$H$2999,'Player Splits'!$A58,'Offense Log'!$J$2:$J$2999,"HC"))/(COUNTIFS('Offense Log'!$I$2:$I$2999,"Hook",'Offense Log'!$L$2:$L$2999,"Man",'Offense Log'!$H$2:$H$2999,'Player Splits'!$A58,'Offense Log'!$J$2:$J$2999,"HC")),0)</f>
        <v>0</v>
      </c>
      <c r="I61" s="5">
        <f>IFERROR(COUNTIFS('Offense Log'!$I$2:$I$2999,"Jumper",'Offense Log'!$L$2:$L$2999,"Man",'Offense Log'!$H$2:$H$2999,'Player Splits'!$A58,'Offense Log'!$J$2:$J$2999,"HC")/COUNTIFS('Offense Log'!$I$2:$I$2999,"&lt;&gt;Turnover",'Offense Log'!$I$2:$I$2999,"&lt;&gt;Foul",'Offense Log'!$I$2:$I$2999,"&lt;&gt;",'Offense Log'!$L$2:$L$2999,"Man",'Offense Log'!$H$2:$H$2999,'Player Splits'!$A58,'Offense Log'!$J$2:$J$2999,"HC"),0)</f>
        <v>0</v>
      </c>
      <c r="J61" s="5">
        <f>IFERROR((COUNTIFS('Offense Log'!$I$2:$I$2999,"Jumper",'Offense Log'!$N$2:$N$2999,"Yes",'Offense Log'!$L$2:$L$2999,"Man",'Offense Log'!$H$2:$H$2999,'Player Splits'!$A58,'Offense Log'!$J$2:$J$2999,"HC"))/(COUNTIFS('Offense Log'!$I$2:$I$2999,"Jumper",'Offense Log'!$L$2:$L$2999,"Man",'Offense Log'!$H$2:$H$2999,'Player Splits'!$A58,'Offense Log'!$J$2:$J$2999,"HC")),0)</f>
        <v>0</v>
      </c>
      <c r="K61" s="5">
        <f>IFERROR(COUNTIFS('Offense Log'!$I$2:$I$2999,"Three",'Offense Log'!$L$2:$L$2999,"Man",'Offense Log'!$H$2:$H$2999,'Player Splits'!$A58,'Offense Log'!$J$2:$J$2999,"HC")/COUNTIFS('Offense Log'!$I$2:$I$2999,"&lt;&gt;Turnover",'Offense Log'!$I$2:$I$2999,"&lt;&gt;Foul",'Offense Log'!$I$2:$I$2999,"&lt;&gt;",'Offense Log'!$L$2:$L$2999,"Man",'Offense Log'!$H$2:$H$2999,'Player Splits'!$A58,'Offense Log'!$J$2:$J$2999,"HC"),0)</f>
        <v>0.8</v>
      </c>
      <c r="L61" s="5">
        <f>IFERROR((COUNTIFS('Offense Log'!$I$2:$I$2999,"Three",'Offense Log'!$N$2:$N$2999,"Yes",'Offense Log'!$L$2:$L$2999,"Man",'Offense Log'!$H$2:$H$2999,'Player Splits'!$A58,'Offense Log'!$J$2:$J$2999,"HC"))/(COUNTIFS('Offense Log'!$I$2:$I$2999,"Three",'Offense Log'!$L$2:$L$2999,"Man",'Offense Log'!$H$2:$H$2999,'Player Splits'!$A58,'Offense Log'!$J$2:$J$2999,"HC")),0)</f>
        <v>0.25</v>
      </c>
      <c r="M61" s="5">
        <f>IFERROR(COUNTIFS('Offense Log'!$I$2:$I$2999,"&lt;&gt;Turnover",'Offense Log'!$I$2:$I$2999,"&lt;&gt;Foul",'Offense Log'!$N$2:$N$2999,"Yes",'Offense Log'!$L$2:$L$2999,"Man",'Offense Log'!$H$2:$H$2999,'Player Splits'!$A58,'Offense Log'!$J$2:$J$2999,"HC")/COUNTIFS('Offense Log'!$I$2:$I$2999,"&lt;&gt;Turnover",'Offense Log'!$I$2:$I$2999,"&lt;&gt;Foul",'Offense Log'!$I$2:$I$2999,"&lt;&gt;",'Offense Log'!$L$2:$L$2999,"Man",'Offense Log'!$H$2:$H$2999,'Player Splits'!$A58,'Offense Log'!$J$2:$J$2999,"HC"),0)</f>
        <v>0.2</v>
      </c>
      <c r="N61" s="5">
        <f>IFERROR(COUNTIFS('Offense Log'!$H$2:$H$2999,A58,'Offense Log'!$I$2:$I$2999,"Turnover",'Offense Log'!$L$2:$L$2999,"Man")/(COUNTIFS('Offense Log'!$B$2:$B$2999,A58,'Offense Log'!$L$2:$L$2999,"Man")+(COUNTIFS('Offense Log'!$C$2:$C$2999,A58,'Offense Log'!$L$2:$L$2999,"Man")+(COUNTIFS('Offense Log'!$D$2:$D$2999,A58,'Offense Log'!$L$2:$L$2999,"Man")+(COUNTIFS('Offense Log'!$E$2:$E$2999,A58,'Offense Log'!$L$2:$L$2999,"Man")+(COUNTIFS('Offense Log'!$F$2:$F$2999,A58,'Offense Log'!$L$2:$L$2999,"Man")))))),0)</f>
        <v>0</v>
      </c>
      <c r="O61" s="15">
        <f t="shared" ref="O61:O64" si="7">IFERROR(N61*0.2/B61,0)</f>
        <v>0</v>
      </c>
    </row>
    <row r="62" spans="1:16" hidden="1" outlineLevel="1" x14ac:dyDescent="0.3">
      <c r="A62" s="13" t="s">
        <v>81</v>
      </c>
      <c r="B62" s="15">
        <f>IFERROR(COUNTIFS('Offense Log'!$H$2:$H$2999,A58,'Offense Log'!$L$2:$L$2999,"Zone")/(COUNTIFS('Offense Log'!$B$2:$B$2999,A58,'Offense Log'!$L$2:$L$2999,"Zone")+(COUNTIFS('Offense Log'!$C$2:$C$2999,A58,'Offense Log'!$L$2:$L$2999,"Zone")+(COUNTIFS('Offense Log'!$D$2:$D$2999,A58,'Offense Log'!$L$2:$L$2999,"Zone")+(COUNTIFS('Offense Log'!$E$2:$E$2999,A58,'Offense Log'!$L$2:$L$2999,"Zone")+(COUNTIFS('Offense Log'!$F$2:$F$2999,A58,'Offense Log'!$L$2:$L$2999,"Zone")))))),0)</f>
        <v>0</v>
      </c>
      <c r="C62" s="5">
        <f>IFERROR(COUNTIFS('Offense Log'!$I$2:$I$2999,"Layup",'Offense Log'!$L$2:$L$2999,"Zone",'Offense Log'!$H$2:$H$2999,'Player Splits'!$A58)/COUNTIFS('Offense Log'!$I$2:$I$2999,"&lt;&gt;Turnover",'Offense Log'!$I$2:$I$2999,"&lt;&gt;Foul",'Offense Log'!$I$2:$I$2999,"&lt;&gt;",'Offense Log'!$L$2:$L$2999,"Zone",'Offense Log'!$H$2:$H$2999,'Player Splits'!$A58),0)</f>
        <v>0</v>
      </c>
      <c r="D62" s="5">
        <f>IFERROR((COUNTIFS('Offense Log'!$I$2:$I$2999,"Layup",'Offense Log'!$N$2:$N$2999,"Yes",'Offense Log'!$L$2:$L$2999,"Zone",'Offense Log'!$H$2:$H$2999,'Player Splits'!$A58))/(COUNTIFS('Offense Log'!$I$2:$I$2999,"Layup",'Offense Log'!$L$2:$L$2999,"Zone",'Offense Log'!$H$2:$H$2999,'Player Splits'!$A58)),0)</f>
        <v>0</v>
      </c>
      <c r="E62" s="5">
        <f>IFERROR(COUNTIFS('Offense Log'!$I$2:$I$2999,"Floater",'Offense Log'!$L$2:$L$2999,"Zone",'Offense Log'!$H$2:$H$2999,'Player Splits'!$A58)/COUNTIFS('Offense Log'!$I$2:$I$2999,"&lt;&gt;Turnover",'Offense Log'!$I$2:$I$2999,"&lt;&gt;Foul",'Offense Log'!$I$2:$I$2999,"&lt;&gt;",'Offense Log'!$L$2:$L$2999,"Zone",'Offense Log'!$H$2:$H$2999,'Player Splits'!$A58),0)</f>
        <v>0</v>
      </c>
      <c r="F62" s="5">
        <f>IFERROR((COUNTIFS('Offense Log'!$I$2:$I$2999,"Floater",'Offense Log'!$N$2:$N$2999,"Yes",'Offense Log'!$L$2:$L$2999,"Zone",'Offense Log'!$H$2:$H$2999,'Player Splits'!$A58))/(COUNTIFS('Offense Log'!$I$2:$I$2999,"Floater",'Offense Log'!$L$2:$L$2999,"Zone",'Offense Log'!$H$2:$H$2999,'Player Splits'!$A58)),0)</f>
        <v>0</v>
      </c>
      <c r="G62" s="5">
        <f>IFERROR(COUNTIFS('Offense Log'!$I$2:$I$2999,"Hook",'Offense Log'!$L$2:$L$2999,"Zone",'Offense Log'!$H$2:$H$2999,'Player Splits'!$A58)/COUNTIFS('Offense Log'!$I$2:$I$2999,"&lt;&gt;Turnover",'Offense Log'!$I$2:$I$2999,"&lt;&gt;Foul",'Offense Log'!$I$2:$I$2999,"&lt;&gt;",'Offense Log'!$L$2:$L$2999,"Zone",'Offense Log'!$H$2:$H$2999,'Player Splits'!$A58),0)</f>
        <v>0</v>
      </c>
      <c r="H62" s="5">
        <f>IFERROR((COUNTIFS('Offense Log'!$I$2:$I$2999,"Hook",'Offense Log'!$N$2:$N$2999,"Yes",'Offense Log'!$L$2:$L$2999,"Zone",'Offense Log'!$H$2:$H$2999,'Player Splits'!$A58))/(COUNTIFS('Offense Log'!$I$2:$I$2999,"Hook",'Offense Log'!$L$2:$L$2999,"Zone",'Offense Log'!$H$2:$H$2999,'Player Splits'!$A58)),0)</f>
        <v>0</v>
      </c>
      <c r="I62" s="5">
        <f>IFERROR(COUNTIFS('Offense Log'!$I$2:$I$2999,"Jumper",'Offense Log'!$L$2:$L$2999,"Zone",'Offense Log'!$H$2:$H$2999,'Player Splits'!$A58)/COUNTIFS('Offense Log'!$I$2:$I$2999,"&lt;&gt;Turnover",'Offense Log'!$I$2:$I$2999,"&lt;&gt;Foul",'Offense Log'!$I$2:$I$2999,"&lt;&gt;",'Offense Log'!$L$2:$L$2999,"Zone",'Offense Log'!$H$2:$H$2999,'Player Splits'!$A58),0)</f>
        <v>0</v>
      </c>
      <c r="J62" s="5">
        <f>IFERROR((COUNTIFS('Offense Log'!$I$2:$I$2999,"Jumper",'Offense Log'!$N$2:$N$2999,"Yes",'Offense Log'!$L$2:$L$2999,"Zone",'Offense Log'!$H$2:$H$2999,'Player Splits'!$A58))/(COUNTIFS('Offense Log'!$I$2:$I$2999,"Jumper",'Offense Log'!$L$2:$L$2999,"Zone",'Offense Log'!$H$2:$H$2999,'Player Splits'!$A58)),0)</f>
        <v>0</v>
      </c>
      <c r="K62" s="5">
        <f>IFERROR(COUNTIFS('Offense Log'!$I$2:$I$2999,"Three",'Offense Log'!$L$2:$L$2999,"Zone",'Offense Log'!$H$2:$H$2999,'Player Splits'!$A58)/COUNTIFS('Offense Log'!$I$2:$I$2999,"&lt;&gt;Turnover",'Offense Log'!$I$2:$I$2999,"&lt;&gt;Foul",'Offense Log'!$I$2:$I$2999,"&lt;&gt;",'Offense Log'!$L$2:$L$2999,"Zone",'Offense Log'!$H$2:$H$2999,'Player Splits'!$A58),0)</f>
        <v>0</v>
      </c>
      <c r="L62" s="5">
        <f>IFERROR((COUNTIFS('Offense Log'!$I$2:$I$2999,"Three",'Offense Log'!$N$2:$N$2999,"Yes",'Offense Log'!$L$2:$L$2999,"Zone",'Offense Log'!$H$2:$H$2999,'Player Splits'!$A58))/(COUNTIFS('Offense Log'!$I$2:$I$2999,"Three",'Offense Log'!$L$2:$L$2999,"Zone",'Offense Log'!$H$2:$H$2999,'Player Splits'!$A58)),0)</f>
        <v>0</v>
      </c>
      <c r="M62" s="5">
        <f>IFERROR(COUNTIFS('Offense Log'!$I$2:$I$2999,"&lt;&gt;Turnover",'Offense Log'!$I$2:$I$2999,"&lt;&gt;Foul",'Offense Log'!$N$2:$N$2999,"Yes",'Offense Log'!$L$2:$L$2999,"Zone",'Offense Log'!$H$2:$H$2999,'Player Splits'!$A58)/COUNTIFS('Offense Log'!$I$2:$I$2999,"&lt;&gt;Turnover",'Offense Log'!$I$2:$I$2999,"&lt;&gt;Foul",'Offense Log'!$I$2:$I$2999,"&lt;&gt;",'Offense Log'!$L$2:$L$2999,"Zone",'Offense Log'!$H$2:$H$2999,'Player Splits'!$A58),0)</f>
        <v>0</v>
      </c>
      <c r="N62" s="5">
        <f>IFERROR(COUNTIFS('Offense Log'!$H$2:$H$2999,A58,'Offense Log'!$I$2:$I$2999,"Turnover",'Offense Log'!$L$2:$L$2999,"Zone")/(COUNTIFS('Offense Log'!$B$2:$B$2999,A58,'Offense Log'!$L$2:$L$2999,"Zone")+(COUNTIFS('Offense Log'!$C$2:$C$2999,A58,'Offense Log'!$L$2:$L$2999,"Zone")+(COUNTIFS('Offense Log'!$D$2:$D$2999,A58,'Offense Log'!$L$2:$L$2999,"Zone")+(COUNTIFS('Offense Log'!$E$2:$E$2999,A58,'Offense Log'!$L$2:$L$2999,"Zone")+(COUNTIFS('Offense Log'!$F$2:$F$2999,A58,'Offense Log'!$L$2:$L$2999,"Zone")))))),0)</f>
        <v>0</v>
      </c>
      <c r="O62" s="15">
        <f t="shared" si="7"/>
        <v>0</v>
      </c>
    </row>
    <row r="63" spans="1:16" hidden="1" outlineLevel="1" x14ac:dyDescent="0.3">
      <c r="A63" s="13" t="s">
        <v>82</v>
      </c>
      <c r="B63" s="15">
        <f>IFERROR(COUNTIFS('Offense Log'!$H$2:$H$2999,A58,'Offense Log'!$J$2:$J$2999,"HC")/(COUNTIFS('Offense Log'!$B$2:$B$2999,A58,'Offense Log'!$J$2:$J$2999,"HC")+(COUNTIFS('Offense Log'!$C$2:$C$2999,A58,'Offense Log'!$J$2:$J$2999,"HC")+(COUNTIFS('Offense Log'!$D$2:$D$2999,A58,'Offense Log'!$J$2:$J$2999,"HC")+(COUNTIFS('Offense Log'!$E$2:$E$2999,A58,'Offense Log'!$J$2:$J$2999,"HC")+(COUNTIFS('Offense Log'!$F$2:$F$2999,A58,'Offense Log'!$J$2:$J$2999,"HC")))))),0)</f>
        <v>0.15151515151515152</v>
      </c>
      <c r="C63" s="5">
        <f>IFERROR(COUNTIFS('Offense Log'!$I$2:$I$2999,"Layup",'Offense Log'!$J$2:$J$2999,"HC",'Offense Log'!$H$2:$H$2999,'Player Splits'!$A58)/COUNTIFS('Offense Log'!$I$2:$I$2999,"&lt;&gt;Turnover",'Offense Log'!$I$2:$I$2999,"&lt;&gt;Foul",'Offense Log'!$I$2:$I$2999,"&lt;&gt;",'Offense Log'!$J$2:$J$2999,"HC",'Offense Log'!$H$2:$H$2999,'Player Splits'!$A58),0)</f>
        <v>0.2</v>
      </c>
      <c r="D63" s="5">
        <f>IFERROR((COUNTIFS('Offense Log'!$I$2:$I$2999,"Layup",'Offense Log'!$N$2:$N$2999,"Yes",'Offense Log'!$J$2:$J$2999,"HC",'Offense Log'!$H$2:$H$2999,'Player Splits'!$A58))/(COUNTIFS('Offense Log'!$I$2:$I$2999,"Layup",'Offense Log'!$J$2:$J$2999,"HC",'Offense Log'!$H$2:$H$2999,'Player Splits'!$A58)),0)</f>
        <v>0</v>
      </c>
      <c r="E63" s="5">
        <f>IFERROR(COUNTIFS('Offense Log'!$I$2:$I$2999,"Floater",'Offense Log'!$J$2:$J$2999,"HC",'Offense Log'!$H$2:$H$2999,'Player Splits'!$A58)/COUNTIFS('Offense Log'!$I$2:$I$2999,"&lt;&gt;Turnover",'Offense Log'!$I$2:$I$2999,"&lt;&gt;Foul",'Offense Log'!$I$2:$I$2999,"&lt;&gt;",'Offense Log'!$J$2:$J$2999,"HC",'Offense Log'!$H$2:$H$2999,'Player Splits'!$A58),0)</f>
        <v>0</v>
      </c>
      <c r="F63" s="5">
        <f>IFERROR((COUNTIFS('Offense Log'!$I$2:$I$2999,"Floater",'Offense Log'!$N$2:$N$2999,"Yes",'Offense Log'!$J$2:$J$2999,"HC",'Offense Log'!$H$2:$H$2999,'Player Splits'!$A58))/(COUNTIFS('Offense Log'!$I$2:$I$2999,"Floater",'Offense Log'!$J$2:$J$2999,"HC",'Offense Log'!$H$2:$H$2999,'Player Splits'!$A58)),0)</f>
        <v>0</v>
      </c>
      <c r="G63" s="5">
        <f>IFERROR(COUNTIFS('Offense Log'!$I$2:$I$2999,"Hook",'Offense Log'!$J$2:$J$2999,"HC",'Offense Log'!$H$2:$H$2999,'Player Splits'!$A58)/COUNTIFS('Offense Log'!$I$2:$I$2999,"&lt;&gt;Turnover",'Offense Log'!$I$2:$I$2999,"&lt;&gt;Foul",'Offense Log'!$I$2:$I$2999,"&lt;&gt;",'Offense Log'!$J$2:$J$2999,"HC",'Offense Log'!$H$2:$H$2999,'Player Splits'!$A58),0)</f>
        <v>0</v>
      </c>
      <c r="H63" s="5">
        <f>IFERROR((COUNTIFS('Offense Log'!$I$2:$I$2999,"Hook",'Offense Log'!$N$2:$N$2999,"Yes",'Offense Log'!$J$2:$J$2999,"HC",'Offense Log'!$H$2:$H$2999,'Player Splits'!$A58))/(COUNTIFS('Offense Log'!$I$2:$I$2999,"Hook",'Offense Log'!$J$2:$J$2999,"HC",'Offense Log'!$H$2:$H$2999,'Player Splits'!$A58)),0)</f>
        <v>0</v>
      </c>
      <c r="I63" s="5">
        <f>IFERROR(COUNTIFS('Offense Log'!$I$2:$I$2999,"Jumper",'Offense Log'!$J$2:$J$2999,"HC",'Offense Log'!$H$2:$H$2999,'Player Splits'!$A58)/COUNTIFS('Offense Log'!$I$2:$I$2999,"&lt;&gt;Turnover",'Offense Log'!$I$2:$I$2999,"&lt;&gt;Foul",'Offense Log'!$I$2:$I$2999,"&lt;&gt;",'Offense Log'!$J$2:$J$2999,"HC",'Offense Log'!$H$2:$H$2999,'Player Splits'!$A58),0)</f>
        <v>0</v>
      </c>
      <c r="J63" s="5">
        <f>IFERROR((COUNTIFS('Offense Log'!$I$2:$I$2999,"Jumper",'Offense Log'!$N$2:$N$2999,"Yes",'Offense Log'!$J$2:$J$2999,"HC",'Offense Log'!$H$2:$H$2999,'Player Splits'!$A58))/(COUNTIFS('Offense Log'!$I$2:$I$2999,"Jumper",'Offense Log'!$J$2:$J$2999,"HC",'Offense Log'!$H$2:$H$2999,'Player Splits'!$A58)),0)</f>
        <v>0</v>
      </c>
      <c r="K63" s="5">
        <f>IFERROR(COUNTIFS('Offense Log'!$I$2:$I$2999,"Three",'Offense Log'!$J$2:$J$2999,"HC",'Offense Log'!$H$2:$H$2999,'Player Splits'!$A58)/COUNTIFS('Offense Log'!$I$2:$I$2999,"&lt;&gt;Turnover",'Offense Log'!$I$2:$I$2999,"&lt;&gt;Foul",'Offense Log'!$I$2:$I$2999,"&lt;&gt;",'Offense Log'!$J$2:$J$2999,"HC",'Offense Log'!$H$2:$H$2999,'Player Splits'!$A58),0)</f>
        <v>0.8</v>
      </c>
      <c r="L63" s="5">
        <f>IFERROR((COUNTIFS('Offense Log'!$I$2:$I$2999,"Three",'Offense Log'!$N$2:$N$2999,"Yes",'Offense Log'!$J$2:$J$2999,"HC",'Offense Log'!$H$2:$H$2999,'Player Splits'!$A58))/(COUNTIFS('Offense Log'!$I$2:$I$2999,"Three",'Offense Log'!$J$2:$J$2999,"HC",'Offense Log'!$H$2:$H$2999,'Player Splits'!$A58)),0)</f>
        <v>0.25</v>
      </c>
      <c r="M63" s="5">
        <f>IFERROR(COUNTIFS('Offense Log'!$I$2:$I$2999,"&lt;&gt;Turnover",'Offense Log'!$I$2:$I$2999,"&lt;&gt;Foul",'Offense Log'!$N$2:$N$2999,"Yes",'Offense Log'!$J$2:$J$2999,"HC",'Offense Log'!$H$2:$H$2999,'Player Splits'!$A58)/COUNTIFS('Offense Log'!$I$2:$I$2999,"&lt;&gt;Turnover",'Offense Log'!$I$2:$I$2999,"&lt;&gt;Foul",'Offense Log'!$I$2:$I$2999,"&lt;&gt;",'Offense Log'!$J$2:$J$2999,"HC",'Offense Log'!$H$2:$H$2999,'Player Splits'!$A58),0)</f>
        <v>0.2</v>
      </c>
      <c r="N63" s="5">
        <f>IFERROR(COUNTIFS('Offense Log'!$H$2:$H$2999,A58,'Offense Log'!$I$2:$I$2999,"Turnover",'Offense Log'!$J$2:$J$2999,"HC")/(COUNTIFS('Offense Log'!$B$2:$B$2999,A58,'Offense Log'!$J$2:$J$2999,"HC")+(COUNTIFS('Offense Log'!$C$2:$C$2999,A58,'Offense Log'!$J$2:$J$2999,"HC")+(COUNTIFS('Offense Log'!$D$2:$D$2999,A58,'Offense Log'!$J$2:$J$2999,"HC")+(COUNTIFS('Offense Log'!$E$2:$E$2999,A58,'Offense Log'!$J$2:$J$2999,"HC")+(COUNTIFS('Offense Log'!$F$2:$F$2999,A58,'Offense Log'!$J$2:$J$2999,"HC")))))),0)</f>
        <v>0</v>
      </c>
      <c r="O63" s="15">
        <f t="shared" si="7"/>
        <v>0</v>
      </c>
    </row>
    <row r="64" spans="1:16" hidden="1" outlineLevel="1" x14ac:dyDescent="0.3">
      <c r="A64" s="13" t="s">
        <v>79</v>
      </c>
      <c r="B64" s="15">
        <f>IFERROR(COUNTIFS('Offense Log'!$H$2:$H$2999,A58,'Offense Log'!$J$2:$J$2999,"FB")/(COUNTIFS('Offense Log'!$B$2:$B$2999,A58,'Offense Log'!$J$2:$J$2999,"FB")+(COUNTIFS('Offense Log'!$C$2:$C$2999,A58,'Offense Log'!$J$2:$J$2999,"FB")+(COUNTIFS('Offense Log'!$D$2:$D$2999,A58,'Offense Log'!$J$2:$J$2999,"FB")+(COUNTIFS('Offense Log'!$E$2:$E$2999,A58,'Offense Log'!$J$2:$J$2999,"FB")+(COUNTIFS('Offense Log'!$F$2:$F$2999,A58,'Offense Log'!$J$2:$J$2999,"FB")))))),0)</f>
        <v>0</v>
      </c>
      <c r="C64" s="5">
        <f>IFERROR(COUNTIFS('Offense Log'!$I$2:$I$2999,"Layup",'Offense Log'!$J$2:$J$2999,"FB",'Offense Log'!$H$2:$H$2999,'Player Splits'!$A58)/COUNTIFS('Offense Log'!$I$2:$I$2999,"&lt;&gt;Turnover",'Offense Log'!$I$2:$I$2999,"&lt;&gt;Foul",'Offense Log'!$I$2:$I$2999,"&lt;&gt;",'Offense Log'!$J$2:$J$2999,"FB",'Offense Log'!$H$2:$H$2999,'Player Splits'!$A58),0)</f>
        <v>0</v>
      </c>
      <c r="D64" s="5">
        <f>IFERROR((COUNTIFS('Offense Log'!$I$2:$I$2999,"Layup",'Offense Log'!$N$2:$N$2999,"Yes",'Offense Log'!$J$2:$J$2999,"FB",'Offense Log'!$H$2:$H$2999,'Player Splits'!$A58))/(COUNTIFS('Offense Log'!$I$2:$I$2999,"Layup",'Offense Log'!$J$2:$J$2999,"FB",'Offense Log'!$H$2:$H$2999,'Player Splits'!$A58)),0)</f>
        <v>0</v>
      </c>
      <c r="E64" s="5">
        <f>IFERROR(COUNTIFS('Offense Log'!$I$2:$I$2999,"Floater",'Offense Log'!$J$2:$J$2999,"FB",'Offense Log'!$H$2:$H$2999,'Player Splits'!$A58)/COUNTIFS('Offense Log'!$I$2:$I$2999,"&lt;&gt;Turnover",'Offense Log'!$I$2:$I$2999,"&lt;&gt;Foul",'Offense Log'!$I$2:$I$2999,"&lt;&gt;",'Offense Log'!$J$2:$J$2999,"FB",'Offense Log'!$H$2:$H$2999,'Player Splits'!$A58),0)</f>
        <v>0</v>
      </c>
      <c r="F64" s="5">
        <f>IFERROR((COUNTIFS('Offense Log'!$I$2:$I$2999,"Floater",'Offense Log'!$N$2:$N$2999,"Yes",'Offense Log'!$J$2:$J$2999,"FB",'Offense Log'!$H$2:$H$2999,'Player Splits'!$A58))/(COUNTIFS('Offense Log'!$I$2:$I$2999,"Floater",'Offense Log'!$J$2:$J$2999,"FB",'Offense Log'!$H$2:$H$2999,'Player Splits'!$A58)),0)</f>
        <v>0</v>
      </c>
      <c r="G64" s="5">
        <f>IFERROR(COUNTIFS('Offense Log'!$I$2:$I$2999,"Hook",'Offense Log'!$J$2:$J$2999,"FB",'Offense Log'!$H$2:$H$2999,'Player Splits'!$A58)/COUNTIFS('Offense Log'!$I$2:$I$2999,"&lt;&gt;Turnover",'Offense Log'!$I$2:$I$2999,"&lt;&gt;Foul",'Offense Log'!$I$2:$I$2999,"&lt;&gt;",'Offense Log'!$J$2:$J$2999,"FB",'Offense Log'!$H$2:$H$2999,'Player Splits'!$A58),0)</f>
        <v>0</v>
      </c>
      <c r="H64" s="5">
        <f>IFERROR((COUNTIFS('Offense Log'!$I$2:$I$2999,"Hook",'Offense Log'!$N$2:$N$2999,"Yes",'Offense Log'!$J$2:$J$2999,"FB",'Offense Log'!$H$2:$H$2999,'Player Splits'!$A58))/(COUNTIFS('Offense Log'!$I$2:$I$2999,"Hook",'Offense Log'!$J$2:$J$2999,"FB",'Offense Log'!$H$2:$H$2999,'Player Splits'!$A58)),0)</f>
        <v>0</v>
      </c>
      <c r="I64" s="5">
        <f>IFERROR(COUNTIFS('Offense Log'!$I$2:$I$2999,"Jumper",'Offense Log'!$J$2:$J$2999,"FB",'Offense Log'!$H$2:$H$2999,'Player Splits'!$A58)/COUNTIFS('Offense Log'!$I$2:$I$2999,"&lt;&gt;Turnover",'Offense Log'!$I$2:$I$2999,"&lt;&gt;Foul",'Offense Log'!$I$2:$I$2999,"&lt;&gt;",'Offense Log'!$J$2:$J$2999,"FB",'Offense Log'!$H$2:$H$2999,'Player Splits'!$A58),0)</f>
        <v>0</v>
      </c>
      <c r="J64" s="5">
        <f>IFERROR((COUNTIFS('Offense Log'!$I$2:$I$2999,"Jumper",'Offense Log'!$N$2:$N$2999,"Yes",'Offense Log'!$J$2:$J$2999,"FB",'Offense Log'!$H$2:$H$2999,'Player Splits'!$A58))/(COUNTIFS('Offense Log'!$I$2:$I$2999,"Jumper",'Offense Log'!$J$2:$J$2999,"FB",'Offense Log'!$H$2:$H$2999,'Player Splits'!$A58)),0)</f>
        <v>0</v>
      </c>
      <c r="K64" s="5">
        <f>IFERROR(COUNTIFS('Offense Log'!$I$2:$I$2999,"Three",'Offense Log'!$J$2:$J$2999,"FB",'Offense Log'!$H$2:$H$2999,'Player Splits'!$A58)/COUNTIFS('Offense Log'!$I$2:$I$2999,"&lt;&gt;Turnover",'Offense Log'!$I$2:$I$2999,"&lt;&gt;Foul",'Offense Log'!$I$2:$I$2999,"&lt;&gt;",'Offense Log'!$J$2:$J$2999,"FB",'Offense Log'!$H$2:$H$2999,'Player Splits'!$A58),0)</f>
        <v>0</v>
      </c>
      <c r="L64" s="5">
        <f>IFERROR((COUNTIFS('Offense Log'!$I$2:$I$2999,"Three",'Offense Log'!$N$2:$N$2999,"Yes",'Offense Log'!$J$2:$J$2999,"FB",'Offense Log'!$H$2:$H$2999,'Player Splits'!$A58))/(COUNTIFS('Offense Log'!$I$2:$I$2999,"Three",'Offense Log'!$J$2:$J$2999,"FB",'Offense Log'!$H$2:$H$2999,'Player Splits'!$A58)),0)</f>
        <v>0</v>
      </c>
      <c r="M64" s="5">
        <f>IFERROR(COUNTIFS('Offense Log'!$I$2:$I$2999,"&lt;&gt;Turnover",'Offense Log'!$I$2:$I$2999,"&lt;&gt;Foul",'Offense Log'!$N$2:$N$2999,"Yes",'Offense Log'!$J$2:$J$2999,"FB",'Offense Log'!$H$2:$H$2999,'Player Splits'!$A58)/COUNTIFS('Offense Log'!$I$2:$I$2999,"&lt;&gt;Turnover",'Offense Log'!$I$2:$I$2999,"&lt;&gt;Foul",'Offense Log'!$I$2:$I$2999,"&lt;&gt;",'Offense Log'!$J$2:$J$2999,"FB",'Offense Log'!$H$2:$H$2999,'Player Splits'!$A58),0)</f>
        <v>0</v>
      </c>
      <c r="N64" s="5">
        <f>IFERROR(COUNTIFS('Offense Log'!$H$2:$H$2999,A58,'Offense Log'!$I$2:$I$2999,"Turnover",'Offense Log'!$J$2:$J$2999,"FB")/(COUNTIFS('Offense Log'!$B$2:$B$2999,A58,'Offense Log'!$J$2:$J$2999,"FB")+(COUNTIFS('Offense Log'!$C$2:$C$2999,A58,'Offense Log'!$J$2:$J$2999,"FB")+(COUNTIFS('Offense Log'!$D$2:$D$2999,A58,'Offense Log'!$J$2:$J$2999,"FB")+(COUNTIFS('Offense Log'!$E$2:$E$2999,A58,'Offense Log'!$J$2:$J$2999,"FB")+(COUNTIFS('Offense Log'!$F$2:$F$2999,A58,'Offense Log'!$J$2:$J$2999,"FB")))))),0)</f>
        <v>0</v>
      </c>
      <c r="O64" s="15">
        <f t="shared" si="7"/>
        <v>0</v>
      </c>
    </row>
    <row r="65" spans="1:16" hidden="1" outlineLevel="1" x14ac:dyDescent="0.3">
      <c r="A65" s="13"/>
      <c r="B65" s="1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</row>
    <row r="66" spans="1:16" collapsed="1" x14ac:dyDescent="0.3">
      <c r="A66" s="12" t="s">
        <v>130</v>
      </c>
      <c r="B66" s="16" t="s">
        <v>34</v>
      </c>
      <c r="C66" s="14" t="s">
        <v>36</v>
      </c>
      <c r="D66" s="14" t="s">
        <v>28</v>
      </c>
      <c r="E66" s="14" t="s">
        <v>37</v>
      </c>
      <c r="F66" s="14" t="s">
        <v>29</v>
      </c>
      <c r="G66" s="14" t="s">
        <v>38</v>
      </c>
      <c r="H66" s="14" t="s">
        <v>30</v>
      </c>
      <c r="I66" s="14" t="s">
        <v>39</v>
      </c>
      <c r="J66" s="14" t="s">
        <v>31</v>
      </c>
      <c r="K66" s="14" t="s">
        <v>40</v>
      </c>
      <c r="L66" s="14" t="s">
        <v>32</v>
      </c>
      <c r="M66" s="14" t="s">
        <v>44</v>
      </c>
      <c r="N66" s="14" t="s">
        <v>35</v>
      </c>
      <c r="O66" s="16" t="s">
        <v>46</v>
      </c>
    </row>
    <row r="67" spans="1:16" x14ac:dyDescent="0.3">
      <c r="A67" s="13" t="s">
        <v>47</v>
      </c>
      <c r="B67" s="15">
        <f>IFERROR(COUNTIFS('Offense Log'!$H$2:$H$2999,A66,'Offense Log'!$O$2:$O$2999,"W")/(COUNTIFS('Offense Log'!$B$2:$B$2999,A66,'Offense Log'!$O$2:$O$2999,"W")+(COUNTIFS('Offense Log'!$C$2:$C$2999,A66,'Offense Log'!$O$2:$O$2999,"W")+(COUNTIFS('Offense Log'!$D$2:$D$2999,A66,'Offense Log'!$O$2:$O$2999,"W")+(COUNTIFS('Offense Log'!$E$2:$E$2999,A66,'Offense Log'!$O$2:$O$2999,"W")+(COUNTIFS('Offense Log'!$F$2:$F$2999,A66,'Offense Log'!$O$2:$O$2999,"W")))))),0)</f>
        <v>0.1492361927144536</v>
      </c>
      <c r="C67" s="5">
        <f>IFERROR(COUNTIFS('Offense Log'!$I$2:$I$2999,"Layup",'Offense Log'!$O$2:$O$2999,"W",'Offense Log'!$H$2:$H$2999,'Player Splits'!$A66)/COUNTIFS('Offense Log'!$I$2:$I$2999,"&lt;&gt;Turnover",'Offense Log'!$I$2:$I$2999,"&lt;&gt;Foul",'Offense Log'!$I$2:$I$2999,"&lt;&gt;",'Offense Log'!$O$2:$O$2999,"W",'Offense Log'!$H$2:$H$2999,'Player Splits'!$A66),0)</f>
        <v>0.38775510204081631</v>
      </c>
      <c r="D67" s="5">
        <f>IFERROR((COUNTIFS('Offense Log'!$I$2:$I$2999,"Layup",'Offense Log'!$N$2:$N$2999,"Yes",'Offense Log'!$O$2:$O$2999,"W",'Offense Log'!$H$2:$H$2999,'Player Splits'!$A66))/(COUNTIFS('Offense Log'!$I$2:$I$2999,"Layup",'Offense Log'!$O$2:$O$2999,"W",'Offense Log'!$H$2:$H$2999,'Player Splits'!$A66)),0)</f>
        <v>0.55263157894736847</v>
      </c>
      <c r="E67" s="5">
        <f>IFERROR(COUNTIFS('Offense Log'!$I$2:$I$2999,"Floater",'Offense Log'!$O$2:$O$2999,"W",'Offense Log'!$H$2:$H$2999,'Player Splits'!$A66)/COUNTIFS('Offense Log'!$I$2:$I$2999,"&lt;&gt;Turnover",'Offense Log'!$I$2:$I$2999,"&lt;&gt;Foul",'Offense Log'!$I$2:$I$2999,"&lt;&gt;",'Offense Log'!$O$2:$O$2999,"W",'Offense Log'!$H$2:$H$2999,'Player Splits'!$A66),0)</f>
        <v>6.1224489795918366E-2</v>
      </c>
      <c r="F67" s="5">
        <f>IFERROR((COUNTIFS('Offense Log'!$I$2:$I$2999,"Floater",'Offense Log'!$N$2:$N$2999,"Yes",'Offense Log'!$O$2:$O$2999,"W",'Offense Log'!$H$2:$H$2999,'Player Splits'!$A66))/(COUNTIFS('Offense Log'!$I$2:$I$2999,"Floater",'Offense Log'!$O$2:$O$2999,"W",'Offense Log'!$H$2:$H$2999,'Player Splits'!$A66)),0)</f>
        <v>0.5</v>
      </c>
      <c r="G67" s="5">
        <f>IFERROR(COUNTIFS('Offense Log'!$I$2:$I$2999,"Hook",'Offense Log'!$O$2:$O$2999,"W",'Offense Log'!$H$2:$H$2999,'Player Splits'!$A66)/COUNTIFS('Offense Log'!$I$2:$I$2999,"&lt;&gt;Turnover",'Offense Log'!$I$2:$I$2999,"&lt;&gt;Foul",'Offense Log'!$I$2:$I$2999,"&lt;&gt;",'Offense Log'!$O$2:$O$2999,"W",'Offense Log'!$H$2:$H$2999,'Player Splits'!$A66),0)</f>
        <v>0</v>
      </c>
      <c r="H67" s="5">
        <f>IFERROR((COUNTIFS('Offense Log'!$I$2:$I$2999,"Hook",'Offense Log'!$N$2:$N$2999,"Yes",'Offense Log'!$O$2:$O$2999,"W",'Offense Log'!$H$2:$H$2999,'Player Splits'!$A66))/(COUNTIFS('Offense Log'!$I$2:$I$2999,"Hook",'Offense Log'!$O$2:$O$2999,"W",'Offense Log'!$H$2:$H$2999,'Player Splits'!$A66)),0)</f>
        <v>0</v>
      </c>
      <c r="I67" s="5">
        <f>IFERROR(COUNTIFS('Offense Log'!$I$2:$I$2999,"Jumper",'Offense Log'!$O$2:$O$2999,"W",'Offense Log'!$H$2:$H$2999,'Player Splits'!$A66)/COUNTIFS('Offense Log'!$I$2:$I$2999,"&lt;&gt;Turnover",'Offense Log'!$I$2:$I$2999,"&lt;&gt;Foul",'Offense Log'!$I$2:$I$2999,"&lt;&gt;",'Offense Log'!$O$2:$O$2999,"W",'Offense Log'!$H$2:$H$2999,'Player Splits'!$A66),0)</f>
        <v>7.1428571428571425E-2</v>
      </c>
      <c r="J67" s="5">
        <f>IFERROR((COUNTIFS('Offense Log'!$I$2:$I$2999,"Jumper",'Offense Log'!$N$2:$N$2999,"Yes",'Offense Log'!$O$2:$O$2999,"W",'Offense Log'!$H$2:$H$2999,'Player Splits'!$A66))/(COUNTIFS('Offense Log'!$I$2:$I$2999,"Jumper",'Offense Log'!$O$2:$O$2999,"W",'Offense Log'!$H$2:$H$2999,'Player Splits'!$A66)),0)</f>
        <v>0.42857142857142855</v>
      </c>
      <c r="K67" s="5">
        <f>IFERROR(COUNTIFS('Offense Log'!$I$2:$I$2999,"Three",'Offense Log'!$O$2:$O$2999,"W",'Offense Log'!$H$2:$H$2999,'Player Splits'!$A66)/COUNTIFS('Offense Log'!$I$2:$I$2999,"&lt;&gt;Turnover",'Offense Log'!$I$2:$I$2999,"&lt;&gt;Foul",'Offense Log'!$I$2:$I$2999,"&lt;&gt;",'Offense Log'!$O$2:$O$2999,"W",'Offense Log'!$H$2:$H$2999,'Player Splits'!$A66),0)</f>
        <v>0.47959183673469385</v>
      </c>
      <c r="L67" s="5">
        <f>IFERROR((COUNTIFS('Offense Log'!$I$2:$I$2999,"Three",'Offense Log'!$N$2:$N$2999,"Yes",'Offense Log'!$O$2:$O$2999,"W",'Offense Log'!$H$2:$H$2999,'Player Splits'!$A66))/(COUNTIFS('Offense Log'!$I$2:$I$2999,"Three",'Offense Log'!$O$2:$O$2999,"W",'Offense Log'!$H$2:$H$2999,'Player Splits'!$A66)),0)</f>
        <v>0.31914893617021278</v>
      </c>
      <c r="M67" s="5">
        <f>IFERROR(COUNTIFS('Offense Log'!$I$2:$I$2999,"&lt;&gt;Turnover",'Offense Log'!$I$2:$I$2999,"&lt;&gt;Foul",'Offense Log'!$N$2:$N$2999,"Yes",'Offense Log'!$O$2:$O$2999,"W",'Offense Log'!$H$2:$H$2999,'Player Splits'!$A66)/COUNTIFS('Offense Log'!$I$2:$I$2999,"&lt;&gt;Turnover",'Offense Log'!$I$2:$I$2999,"&lt;&gt;Foul",'Offense Log'!$I$2:$I$2999,"&lt;&gt;",'Offense Log'!$O$2:$O$2999,"W",'Offense Log'!$H$2:$H$2999,'Player Splits'!$A66),0)</f>
        <v>0.42857142857142855</v>
      </c>
      <c r="N67" s="5">
        <f>IFERROR(COUNTIFS('Offense Log'!$H$2:$H$2999,A66,'Offense Log'!$I$2:$I$2999,"Turnover",'Offense Log'!$O$2:$O$2999,"W")/(COUNTIFS('Offense Log'!$B$2:$B$2999,A66,'Offense Log'!$O$2:$O$2999,"W")+(COUNTIFS('Offense Log'!$C$2:$C$2999,A66,'Offense Log'!$O$2:$O$2999,"W")+(COUNTIFS('Offense Log'!$D$2:$D$2999,A66,'Offense Log'!$O$2:$O$2999,"W")+(COUNTIFS('Offense Log'!$E$2:$E$2999,A66,'Offense Log'!$O$2:$O$2999,"W")+(COUNTIFS('Offense Log'!$F$2:$F$2999,A66,'Offense Log'!$O$2:$O$2999,"W")))))),0)</f>
        <v>2.4676850763807285E-2</v>
      </c>
      <c r="O67" s="15">
        <f>IFERROR(N67*0.2/B67,0)</f>
        <v>3.3070866141732283E-2</v>
      </c>
    </row>
    <row r="68" spans="1:16" x14ac:dyDescent="0.3">
      <c r="A68" s="13" t="s">
        <v>48</v>
      </c>
      <c r="B68" s="15">
        <f>IFERROR(COUNTIFS('Offense Log'!$H$2:$H$2999,A66,'Offense Log'!$O$2:$O$2999,"L")/(COUNTIFS('Offense Log'!$B$2:$B$2999,A66,'Offense Log'!$O$2:$O$2999,"L")+(COUNTIFS('Offense Log'!$C$2:$C$2999,A66,'Offense Log'!$O$2:$O$2999,"L")+(COUNTIFS('Offense Log'!$D$2:$D$2999,A66,'Offense Log'!$O$2:$O$2999,"L")+(COUNTIFS('Offense Log'!$E$2:$E$2999,A66,'Offense Log'!$O$2:$O$2999,"L")+(COUNTIFS('Offense Log'!$F$2:$F$2999,A66,'Offense Log'!$O$2:$O$2999,"L")))))),0)</f>
        <v>0.10204081632653061</v>
      </c>
      <c r="C68" s="5">
        <f>IFERROR(COUNTIFS('Offense Log'!$I$2:$I$2999,"Layup",'Offense Log'!$O$2:$O$2999,"L",'Offense Log'!$H$2:$H$2999,'Player Splits'!$A66)/COUNTIFS('Offense Log'!$I$2:$I$2999,"&lt;&gt;Turnover",'Offense Log'!$I$2:$I$2999,"&lt;&gt;Foul",'Offense Log'!$I$2:$I$2999,"&lt;&gt;",'Offense Log'!$O$2:$O$2999,"L",'Offense Log'!$H$2:$H$2999,'Player Splits'!$A66),0)</f>
        <v>0.42857142857142855</v>
      </c>
      <c r="D68" s="5">
        <f>IFERROR((COUNTIFS('Offense Log'!$I$2:$I$2999,"Layup",'Offense Log'!$N$2:$N$2999,"Yes",'Offense Log'!$O$2:$O$2999,"L",'Offense Log'!$H$2:$H$2999,'Player Splits'!$A66))/(COUNTIFS('Offense Log'!$I$2:$I$2999,"Layup",'Offense Log'!$O$2:$O$2999,"L",'Offense Log'!$H$2:$H$2999,'Player Splits'!$A66)),0)</f>
        <v>0.33333333333333331</v>
      </c>
      <c r="E68" s="5">
        <f>IFERROR(COUNTIFS('Offense Log'!$I$2:$I$2999,"Floater",'Offense Log'!$O$2:$O$2999,"L",'Offense Log'!$H$2:$H$2999,'Player Splits'!$A66)/COUNTIFS('Offense Log'!$I$2:$I$2999,"&lt;&gt;Turnover",'Offense Log'!$I$2:$I$2999,"&lt;&gt;Foul",'Offense Log'!$I$2:$I$2999,"&lt;&gt;",'Offense Log'!$O$2:$O$2999,"L",'Offense Log'!$H$2:$H$2999,'Player Splits'!$A66),0)</f>
        <v>0</v>
      </c>
      <c r="F68" s="5">
        <f>IFERROR((COUNTIFS('Offense Log'!$I$2:$I$2999,"Floater",'Offense Log'!$N$2:$N$2999,"Yes",'Offense Log'!$O$2:$O$2999,"L",'Offense Log'!$H$2:$H$2999,'Player Splits'!$A66))/(COUNTIFS('Offense Log'!$I$2:$I$2999,"Floater",'Offense Log'!$O$2:$O$2999,"L",'Offense Log'!$H$2:$H$2999,'Player Splits'!$A66)),0)</f>
        <v>0</v>
      </c>
      <c r="G68" s="5">
        <f>IFERROR(COUNTIFS('Offense Log'!$I$2:$I$2999,"Hook",'Offense Log'!$O$2:$O$2999,"L",'Offense Log'!$H$2:$H$2999,'Player Splits'!$A66)/COUNTIFS('Offense Log'!$I$2:$I$2999,"&lt;&gt;Turnover",'Offense Log'!$I$2:$I$2999,"&lt;&gt;Foul",'Offense Log'!$I$2:$I$2999,"&lt;&gt;",'Offense Log'!$O$2:$O$2999,"L",'Offense Log'!$H$2:$H$2999,'Player Splits'!$A66),0)</f>
        <v>0</v>
      </c>
      <c r="H68" s="5">
        <f>IFERROR((COUNTIFS('Offense Log'!$I$2:$I$2999,"Hook",'Offense Log'!$N$2:$N$2999,"Yes",'Offense Log'!$O$2:$O$2999,"L",'Offense Log'!$H$2:$H$2999,'Player Splits'!$A66))/(COUNTIFS('Offense Log'!$I$2:$I$2999,"Hook",'Offense Log'!$O$2:$O$2999,"L",'Offense Log'!$H$2:$H$2999,'Player Splits'!$A66)),0)</f>
        <v>0</v>
      </c>
      <c r="I68" s="5">
        <f>IFERROR(COUNTIFS('Offense Log'!$I$2:$I$2999,"Jumper",'Offense Log'!$O$2:$O$2999,"L",'Offense Log'!$H$2:$H$2999,'Player Splits'!$A66)/COUNTIFS('Offense Log'!$I$2:$I$2999,"&lt;&gt;Turnover",'Offense Log'!$I$2:$I$2999,"&lt;&gt;Foul",'Offense Log'!$I$2:$I$2999,"&lt;&gt;",'Offense Log'!$O$2:$O$2999,"L",'Offense Log'!$H$2:$H$2999,'Player Splits'!$A66),0)</f>
        <v>0</v>
      </c>
      <c r="J68" s="5">
        <f>IFERROR((COUNTIFS('Offense Log'!$I$2:$I$2999,"Jumper",'Offense Log'!$N$2:$N$2999,"Yes",'Offense Log'!$O$2:$O$2999,"L",'Offense Log'!$H$2:$H$2999,'Player Splits'!$A66))/(COUNTIFS('Offense Log'!$I$2:$I$2999,"Jumper",'Offense Log'!$O$2:$O$2999,"L",'Offense Log'!$H$2:$H$2999,'Player Splits'!$A66)),0)</f>
        <v>0</v>
      </c>
      <c r="K68" s="5">
        <f>IFERROR(COUNTIFS('Offense Log'!$I$2:$I$2999,"Three",'Offense Log'!$O$2:$O$2999,"L",'Offense Log'!$H$2:$H$2999,'Player Splits'!$A66)/COUNTIFS('Offense Log'!$I$2:$I$2999,"&lt;&gt;Turnover",'Offense Log'!$I$2:$I$2999,"&lt;&gt;Foul",'Offense Log'!$I$2:$I$2999,"&lt;&gt;",'Offense Log'!$O$2:$O$2999,"L",'Offense Log'!$H$2:$H$2999,'Player Splits'!$A66),0)</f>
        <v>0.5714285714285714</v>
      </c>
      <c r="L68" s="5">
        <f>IFERROR((COUNTIFS('Offense Log'!$I$2:$I$2999,"Three",'Offense Log'!$N$2:$N$2999,"Yes",'Offense Log'!$O$2:$O$2999,"L",'Offense Log'!$H$2:$H$2999,'Player Splits'!$A66))/(COUNTIFS('Offense Log'!$I$2:$I$2999,"Three",'Offense Log'!$O$2:$O$2999,"L",'Offense Log'!$H$2:$H$2999,'Player Splits'!$A66)),0)</f>
        <v>0.375</v>
      </c>
      <c r="M68" s="5">
        <f>IFERROR(COUNTIFS('Offense Log'!$I$2:$I$2999,"&lt;&gt;Turnover",'Offense Log'!$I$2:$I$2999,"&lt;&gt;Foul",'Offense Log'!$N$2:$N$2999,"Yes",'Offense Log'!$O$2:$O$2999,"L",'Offense Log'!$H$2:$H$2999,'Player Splits'!$A66)/COUNTIFS('Offense Log'!$I$2:$I$2999,"&lt;&gt;Turnover",'Offense Log'!$I$2:$I$2999,"&lt;&gt;Foul",'Offense Log'!$I$2:$I$2999,"&lt;&gt;",'Offense Log'!$O$2:$O$2999,"L",'Offense Log'!$H$2:$H$2999,'Player Splits'!$A66),0)</f>
        <v>0.35714285714285715</v>
      </c>
      <c r="N68" s="5">
        <f>IFERROR(COUNTIFS('Offense Log'!$H$2:$H$2999,A66,'Offense Log'!$I$2:$I$2999,"Turnover",'Offense Log'!$O$2:$O$2999,"L")/(COUNTIFS('Offense Log'!$B$2:$B$2999,A66,'Offense Log'!$O$2:$O$2999,"L")+(COUNTIFS('Offense Log'!$C$2:$C$2999,A66,'Offense Log'!$O$2:$O$2999,"L")+(COUNTIFS('Offense Log'!$D$2:$D$2999,A66,'Offense Log'!$O$2:$O$2999,"L")+(COUNTIFS('Offense Log'!$E$2:$E$2999,A66,'Offense Log'!$O$2:$O$2999,"L")+(COUNTIFS('Offense Log'!$F$2:$F$2999,A66,'Offense Log'!$O$2:$O$2999,"L")))))),0)</f>
        <v>2.5510204081632654E-2</v>
      </c>
      <c r="O68" s="15">
        <f>IFERROR(N68*0.2/B68,0)</f>
        <v>0.05</v>
      </c>
    </row>
    <row r="69" spans="1:16" x14ac:dyDescent="0.3">
      <c r="A69" s="13" t="s">
        <v>80</v>
      </c>
      <c r="B69" s="15">
        <f>IFERROR(COUNTIFS('Offense Log'!$H$2:$H$2999,A66,'Offense Log'!$L$2:$L$2999,"Man",'Offense Log'!$J$2:$J$2999,"HC")/(COUNTIFS('Offense Log'!$B$2:$B$2999,A66,'Offense Log'!$L$2:$L$2999,"Man",'Offense Log'!$J$2:$J$2999,"HC")+(COUNTIFS('Offense Log'!$C$2:$C$2999,A66,'Offense Log'!$L$2:$L$2999,"Man",'Offense Log'!$J$2:$J$2999,"HC")+(COUNTIFS('Offense Log'!$D$2:$D$2999,A66,'Offense Log'!$L$2:$L$2999,"Man",'Offense Log'!$J$2:$J$2999,"HC")+(COUNTIFS('Offense Log'!$E$2:$E$2999,A66,'Offense Log'!$L$2:$L$2999,"Man",'Offense Log'!$J$2:$J$2999,"HC")+(COUNTIFS('Offense Log'!$F$2:$F$2999,A66,'Offense Log'!$L$2:$L$2999,"Man",'Offense Log'!$J$2:$J$2999,"HC")))))),0)</f>
        <v>0.12921348314606743</v>
      </c>
      <c r="C69" s="5">
        <f>IFERROR(COUNTIFS('Offense Log'!$I$2:$I$2999,"Layup",'Offense Log'!$L$2:$L$2999,"Man",'Offense Log'!$H$2:$H$2999,'Player Splits'!$A66,'Offense Log'!$J$2:$J$2999,"HC")/COUNTIFS('Offense Log'!$I$2:$I$2999,"&lt;&gt;Turnover",'Offense Log'!$I$2:$I$2999,"&lt;&gt;Foul",'Offense Log'!$I$2:$I$2999,"&lt;&gt;",'Offense Log'!$L$2:$L$2999,"Man",'Offense Log'!$H$2:$H$2999,'Player Splits'!$A66,'Offense Log'!$J$2:$J$2999,"HC"),0)</f>
        <v>0.34831460674157305</v>
      </c>
      <c r="D69" s="5">
        <f>IFERROR((COUNTIFS('Offense Log'!$I$2:$I$2999,"Layup",'Offense Log'!$N$2:$N$2999,"Yes",'Offense Log'!$L$2:$L$2999,"Man",'Offense Log'!$H$2:$H$2999,'Player Splits'!$A66,'Offense Log'!$J$2:$J$2999,"HC"))/(COUNTIFS('Offense Log'!$I$2:$I$2999,"Layup",'Offense Log'!$L$2:$L$2999,"Man",'Offense Log'!$H$2:$H$2999,'Player Splits'!$A66,'Offense Log'!$J$2:$J$2999,"HC")),0)</f>
        <v>0.58064516129032262</v>
      </c>
      <c r="E69" s="5">
        <f>IFERROR(COUNTIFS('Offense Log'!$I$2:$I$2999,"Floater",'Offense Log'!$L$2:$L$2999,"Man",'Offense Log'!$H$2:$H$2999,'Player Splits'!$A66,'Offense Log'!$J$2:$J$2999,"HC")/COUNTIFS('Offense Log'!$I$2:$I$2999,"&lt;&gt;Turnover",'Offense Log'!$I$2:$I$2999,"&lt;&gt;Foul",'Offense Log'!$I$2:$I$2999,"&lt;&gt;",'Offense Log'!$L$2:$L$2999,"Man",'Offense Log'!$H$2:$H$2999,'Player Splits'!$A66,'Offense Log'!$J$2:$J$2999,"HC"),0)</f>
        <v>4.49438202247191E-2</v>
      </c>
      <c r="F69" s="5">
        <f>IFERROR((COUNTIFS('Offense Log'!$I$2:$I$2999,"Floater",'Offense Log'!$N$2:$N$2999,"Yes",'Offense Log'!$L$2:$L$2999,"Man",'Offense Log'!$H$2:$H$2999,'Player Splits'!$A66,'Offense Log'!$J$2:$J$2999,"HC"))/(COUNTIFS('Offense Log'!$I$2:$I$2999,"Floater",'Offense Log'!$L$2:$L$2999,"Man",'Offense Log'!$H$2:$H$2999,'Player Splits'!$A66,'Offense Log'!$J$2:$J$2999,"HC")),0)</f>
        <v>0.5</v>
      </c>
      <c r="G69" s="5">
        <f>IFERROR(COUNTIFS('Offense Log'!$I$2:$I$2999,"Hook",'Offense Log'!$L$2:$L$2999,"Man",'Offense Log'!$H$2:$H$2999,'Player Splits'!$A66,'Offense Log'!$J$2:$J$2999,"HC")/COUNTIFS('Offense Log'!$I$2:$I$2999,"&lt;&gt;Turnover",'Offense Log'!$I$2:$I$2999,"&lt;&gt;Foul",'Offense Log'!$I$2:$I$2999,"&lt;&gt;",'Offense Log'!$L$2:$L$2999,"Man",'Offense Log'!$H$2:$H$2999,'Player Splits'!$A66,'Offense Log'!$J$2:$J$2999,"HC"),0)</f>
        <v>0</v>
      </c>
      <c r="H69" s="5">
        <f>IFERROR((COUNTIFS('Offense Log'!$I$2:$I$2999,"Hook",'Offense Log'!$N$2:$N$2999,"Yes",'Offense Log'!$L$2:$L$2999,"Man",'Offense Log'!$H$2:$H$2999,'Player Splits'!$A66,'Offense Log'!$J$2:$J$2999,"HC"))/(COUNTIFS('Offense Log'!$I$2:$I$2999,"Hook",'Offense Log'!$L$2:$L$2999,"Man",'Offense Log'!$H$2:$H$2999,'Player Splits'!$A66,'Offense Log'!$J$2:$J$2999,"HC")),0)</f>
        <v>0</v>
      </c>
      <c r="I69" s="5">
        <f>IFERROR(COUNTIFS('Offense Log'!$I$2:$I$2999,"Jumper",'Offense Log'!$L$2:$L$2999,"Man",'Offense Log'!$H$2:$H$2999,'Player Splits'!$A66,'Offense Log'!$J$2:$J$2999,"HC")/COUNTIFS('Offense Log'!$I$2:$I$2999,"&lt;&gt;Turnover",'Offense Log'!$I$2:$I$2999,"&lt;&gt;Foul",'Offense Log'!$I$2:$I$2999,"&lt;&gt;",'Offense Log'!$L$2:$L$2999,"Man",'Offense Log'!$H$2:$H$2999,'Player Splits'!$A66,'Offense Log'!$J$2:$J$2999,"HC"),0)</f>
        <v>6.741573033707865E-2</v>
      </c>
      <c r="J69" s="5">
        <f>IFERROR((COUNTIFS('Offense Log'!$I$2:$I$2999,"Jumper",'Offense Log'!$N$2:$N$2999,"Yes",'Offense Log'!$L$2:$L$2999,"Man",'Offense Log'!$H$2:$H$2999,'Player Splits'!$A66,'Offense Log'!$J$2:$J$2999,"HC"))/(COUNTIFS('Offense Log'!$I$2:$I$2999,"Jumper",'Offense Log'!$L$2:$L$2999,"Man",'Offense Log'!$H$2:$H$2999,'Player Splits'!$A66,'Offense Log'!$J$2:$J$2999,"HC")),0)</f>
        <v>0.5</v>
      </c>
      <c r="K69" s="5">
        <f>IFERROR(COUNTIFS('Offense Log'!$I$2:$I$2999,"Three",'Offense Log'!$L$2:$L$2999,"Man",'Offense Log'!$H$2:$H$2999,'Player Splits'!$A66,'Offense Log'!$J$2:$J$2999,"HC")/COUNTIFS('Offense Log'!$I$2:$I$2999,"&lt;&gt;Turnover",'Offense Log'!$I$2:$I$2999,"&lt;&gt;Foul",'Offense Log'!$I$2:$I$2999,"&lt;&gt;",'Offense Log'!$L$2:$L$2999,"Man",'Offense Log'!$H$2:$H$2999,'Player Splits'!$A66,'Offense Log'!$J$2:$J$2999,"HC"),0)</f>
        <v>0.5393258426966292</v>
      </c>
      <c r="L69" s="5">
        <f>IFERROR((COUNTIFS('Offense Log'!$I$2:$I$2999,"Three",'Offense Log'!$N$2:$N$2999,"Yes",'Offense Log'!$L$2:$L$2999,"Man",'Offense Log'!$H$2:$H$2999,'Player Splits'!$A66,'Offense Log'!$J$2:$J$2999,"HC"))/(COUNTIFS('Offense Log'!$I$2:$I$2999,"Three",'Offense Log'!$L$2:$L$2999,"Man",'Offense Log'!$H$2:$H$2999,'Player Splits'!$A66,'Offense Log'!$J$2:$J$2999,"HC")),0)</f>
        <v>0.33333333333333331</v>
      </c>
      <c r="M69" s="5">
        <f>IFERROR(COUNTIFS('Offense Log'!$I$2:$I$2999,"&lt;&gt;Turnover",'Offense Log'!$I$2:$I$2999,"&lt;&gt;Foul",'Offense Log'!$N$2:$N$2999,"Yes",'Offense Log'!$L$2:$L$2999,"Man",'Offense Log'!$H$2:$H$2999,'Player Splits'!$A66,'Offense Log'!$J$2:$J$2999,"HC")/COUNTIFS('Offense Log'!$I$2:$I$2999,"&lt;&gt;Turnover",'Offense Log'!$I$2:$I$2999,"&lt;&gt;Foul",'Offense Log'!$I$2:$I$2999,"&lt;&gt;",'Offense Log'!$L$2:$L$2999,"Man",'Offense Log'!$H$2:$H$2999,'Player Splits'!$A66,'Offense Log'!$J$2:$J$2999,"HC"),0)</f>
        <v>0.43820224719101125</v>
      </c>
      <c r="N69" s="5">
        <f>IFERROR(COUNTIFS('Offense Log'!$H$2:$H$2999,A66,'Offense Log'!$I$2:$I$2999,"Turnover",'Offense Log'!$L$2:$L$2999,"Man")/(COUNTIFS('Offense Log'!$B$2:$B$2999,A66,'Offense Log'!$L$2:$L$2999,"Man")+(COUNTIFS('Offense Log'!$C$2:$C$2999,A66,'Offense Log'!$L$2:$L$2999,"Man")+(COUNTIFS('Offense Log'!$D$2:$D$2999,A66,'Offense Log'!$L$2:$L$2999,"Man")+(COUNTIFS('Offense Log'!$E$2:$E$2999,A66,'Offense Log'!$L$2:$L$2999,"Man")+(COUNTIFS('Offense Log'!$F$2:$F$2999,A66,'Offense Log'!$L$2:$L$2999,"Man")))))),0)</f>
        <v>2.5590551181102362E-2</v>
      </c>
      <c r="O69" s="15">
        <f t="shared" ref="O69:O72" si="8">IFERROR(N69*0.2/B69,0)</f>
        <v>3.9609722697706261E-2</v>
      </c>
    </row>
    <row r="70" spans="1:16" x14ac:dyDescent="0.3">
      <c r="A70" s="13" t="s">
        <v>81</v>
      </c>
      <c r="B70" s="15">
        <f>IFERROR(COUNTIFS('Offense Log'!$H$2:$H$2999,A66,'Offense Log'!$L$2:$L$2999,"Zone")/(COUNTIFS('Offense Log'!$B$2:$B$2999,A66,'Offense Log'!$L$2:$L$2999,"Zone")+(COUNTIFS('Offense Log'!$C$2:$C$2999,A66,'Offense Log'!$L$2:$L$2999,"Zone")+(COUNTIFS('Offense Log'!$D$2:$D$2999,A66,'Offense Log'!$L$2:$L$2999,"Zone")+(COUNTIFS('Offense Log'!$E$2:$E$2999,A66,'Offense Log'!$L$2:$L$2999,"Zone")+(COUNTIFS('Offense Log'!$F$2:$F$2999,A66,'Offense Log'!$L$2:$L$2999,"Zone")))))),0)</f>
        <v>9.6774193548387094E-2</v>
      </c>
      <c r="C70" s="5">
        <f>IFERROR(COUNTIFS('Offense Log'!$I$2:$I$2999,"Layup",'Offense Log'!$L$2:$L$2999,"Zone",'Offense Log'!$H$2:$H$2999,'Player Splits'!$A66)/COUNTIFS('Offense Log'!$I$2:$I$2999,"&lt;&gt;Turnover",'Offense Log'!$I$2:$I$2999,"&lt;&gt;Foul",'Offense Log'!$I$2:$I$2999,"&lt;&gt;",'Offense Log'!$L$2:$L$2999,"Zone",'Offense Log'!$H$2:$H$2999,'Player Splits'!$A66),0)</f>
        <v>0</v>
      </c>
      <c r="D70" s="5">
        <f>IFERROR((COUNTIFS('Offense Log'!$I$2:$I$2999,"Layup",'Offense Log'!$N$2:$N$2999,"Yes",'Offense Log'!$L$2:$L$2999,"Zone",'Offense Log'!$H$2:$H$2999,'Player Splits'!$A66))/(COUNTIFS('Offense Log'!$I$2:$I$2999,"Layup",'Offense Log'!$L$2:$L$2999,"Zone",'Offense Log'!$H$2:$H$2999,'Player Splits'!$A66)),0)</f>
        <v>0</v>
      </c>
      <c r="E70" s="5">
        <f>IFERROR(COUNTIFS('Offense Log'!$I$2:$I$2999,"Floater",'Offense Log'!$L$2:$L$2999,"Zone",'Offense Log'!$H$2:$H$2999,'Player Splits'!$A66)/COUNTIFS('Offense Log'!$I$2:$I$2999,"&lt;&gt;Turnover",'Offense Log'!$I$2:$I$2999,"&lt;&gt;Foul",'Offense Log'!$I$2:$I$2999,"&lt;&gt;",'Offense Log'!$L$2:$L$2999,"Zone",'Offense Log'!$H$2:$H$2999,'Player Splits'!$A66),0)</f>
        <v>0.33333333333333331</v>
      </c>
      <c r="F70" s="5">
        <f>IFERROR((COUNTIFS('Offense Log'!$I$2:$I$2999,"Floater",'Offense Log'!$N$2:$N$2999,"Yes",'Offense Log'!$L$2:$L$2999,"Zone",'Offense Log'!$H$2:$H$2999,'Player Splits'!$A66))/(COUNTIFS('Offense Log'!$I$2:$I$2999,"Floater",'Offense Log'!$L$2:$L$2999,"Zone",'Offense Log'!$H$2:$H$2999,'Player Splits'!$A66)),0)</f>
        <v>1</v>
      </c>
      <c r="G70" s="5">
        <f>IFERROR(COUNTIFS('Offense Log'!$I$2:$I$2999,"Hook",'Offense Log'!$L$2:$L$2999,"Zone",'Offense Log'!$H$2:$H$2999,'Player Splits'!$A66)/COUNTIFS('Offense Log'!$I$2:$I$2999,"&lt;&gt;Turnover",'Offense Log'!$I$2:$I$2999,"&lt;&gt;Foul",'Offense Log'!$I$2:$I$2999,"&lt;&gt;",'Offense Log'!$L$2:$L$2999,"Zone",'Offense Log'!$H$2:$H$2999,'Player Splits'!$A66),0)</f>
        <v>0</v>
      </c>
      <c r="H70" s="5">
        <f>IFERROR((COUNTIFS('Offense Log'!$I$2:$I$2999,"Hook",'Offense Log'!$N$2:$N$2999,"Yes",'Offense Log'!$L$2:$L$2999,"Zone",'Offense Log'!$H$2:$H$2999,'Player Splits'!$A66))/(COUNTIFS('Offense Log'!$I$2:$I$2999,"Hook",'Offense Log'!$L$2:$L$2999,"Zone",'Offense Log'!$H$2:$H$2999,'Player Splits'!$A66)),0)</f>
        <v>0</v>
      </c>
      <c r="I70" s="5">
        <f>IFERROR(COUNTIFS('Offense Log'!$I$2:$I$2999,"Jumper",'Offense Log'!$L$2:$L$2999,"Zone",'Offense Log'!$H$2:$H$2999,'Player Splits'!$A66)/COUNTIFS('Offense Log'!$I$2:$I$2999,"&lt;&gt;Turnover",'Offense Log'!$I$2:$I$2999,"&lt;&gt;Foul",'Offense Log'!$I$2:$I$2999,"&lt;&gt;",'Offense Log'!$L$2:$L$2999,"Zone",'Offense Log'!$H$2:$H$2999,'Player Splits'!$A66),0)</f>
        <v>0</v>
      </c>
      <c r="J70" s="5">
        <f>IFERROR((COUNTIFS('Offense Log'!$I$2:$I$2999,"Jumper",'Offense Log'!$N$2:$N$2999,"Yes",'Offense Log'!$L$2:$L$2999,"Zone",'Offense Log'!$H$2:$H$2999,'Player Splits'!$A66))/(COUNTIFS('Offense Log'!$I$2:$I$2999,"Jumper",'Offense Log'!$L$2:$L$2999,"Zone",'Offense Log'!$H$2:$H$2999,'Player Splits'!$A66)),0)</f>
        <v>0</v>
      </c>
      <c r="K70" s="5">
        <f>IFERROR(COUNTIFS('Offense Log'!$I$2:$I$2999,"Three",'Offense Log'!$L$2:$L$2999,"Zone",'Offense Log'!$H$2:$H$2999,'Player Splits'!$A66)/COUNTIFS('Offense Log'!$I$2:$I$2999,"&lt;&gt;Turnover",'Offense Log'!$I$2:$I$2999,"&lt;&gt;Foul",'Offense Log'!$I$2:$I$2999,"&lt;&gt;",'Offense Log'!$L$2:$L$2999,"Zone",'Offense Log'!$H$2:$H$2999,'Player Splits'!$A66),0)</f>
        <v>0.66666666666666663</v>
      </c>
      <c r="L70" s="5">
        <f>IFERROR((COUNTIFS('Offense Log'!$I$2:$I$2999,"Three",'Offense Log'!$N$2:$N$2999,"Yes",'Offense Log'!$L$2:$L$2999,"Zone",'Offense Log'!$H$2:$H$2999,'Player Splits'!$A66))/(COUNTIFS('Offense Log'!$I$2:$I$2999,"Three",'Offense Log'!$L$2:$L$2999,"Zone",'Offense Log'!$H$2:$H$2999,'Player Splits'!$A66)),0)</f>
        <v>0.5</v>
      </c>
      <c r="M70" s="5">
        <f>IFERROR(COUNTIFS('Offense Log'!$I$2:$I$2999,"&lt;&gt;Turnover",'Offense Log'!$I$2:$I$2999,"&lt;&gt;Foul",'Offense Log'!$N$2:$N$2999,"Yes",'Offense Log'!$L$2:$L$2999,"Zone",'Offense Log'!$H$2:$H$2999,'Player Splits'!$A66)/COUNTIFS('Offense Log'!$I$2:$I$2999,"&lt;&gt;Turnover",'Offense Log'!$I$2:$I$2999,"&lt;&gt;Foul",'Offense Log'!$I$2:$I$2999,"&lt;&gt;",'Offense Log'!$L$2:$L$2999,"Zone",'Offense Log'!$H$2:$H$2999,'Player Splits'!$A66),0)</f>
        <v>0.66666666666666663</v>
      </c>
      <c r="N70" s="5">
        <f>IFERROR(COUNTIFS('Offense Log'!$H$2:$H$2999,A66,'Offense Log'!$I$2:$I$2999,"Turnover",'Offense Log'!$L$2:$L$2999,"Zone")/(COUNTIFS('Offense Log'!$B$2:$B$2999,A66,'Offense Log'!$L$2:$L$2999,"Zone")+(COUNTIFS('Offense Log'!$C$2:$C$2999,A66,'Offense Log'!$L$2:$L$2999,"Zone")+(COUNTIFS('Offense Log'!$D$2:$D$2999,A66,'Offense Log'!$L$2:$L$2999,"Zone")+(COUNTIFS('Offense Log'!$E$2:$E$2999,A66,'Offense Log'!$L$2:$L$2999,"Zone")+(COUNTIFS('Offense Log'!$F$2:$F$2999,A66,'Offense Log'!$L$2:$L$2999,"Zone")))))),0)</f>
        <v>0</v>
      </c>
      <c r="O70" s="15">
        <f t="shared" si="8"/>
        <v>0</v>
      </c>
    </row>
    <row r="71" spans="1:16" x14ac:dyDescent="0.3">
      <c r="A71" s="13" t="s">
        <v>82</v>
      </c>
      <c r="B71" s="15">
        <f>IFERROR(COUNTIFS('Offense Log'!$H$2:$H$2999,A66,'Offense Log'!$J$2:$J$2999,"HC")/(COUNTIFS('Offense Log'!$B$2:$B$2999,A66,'Offense Log'!$J$2:$J$2999,"HC")+(COUNTIFS('Offense Log'!$C$2:$C$2999,A66,'Offense Log'!$J$2:$J$2999,"HC")+(COUNTIFS('Offense Log'!$D$2:$D$2999,A66,'Offense Log'!$J$2:$J$2999,"HC")+(COUNTIFS('Offense Log'!$E$2:$E$2999,A66,'Offense Log'!$J$2:$J$2999,"HC")+(COUNTIFS('Offense Log'!$F$2:$F$2999,A66,'Offense Log'!$J$2:$J$2999,"HC")))))),0)</f>
        <v>0.12812160694896851</v>
      </c>
      <c r="C71" s="5">
        <f>IFERROR(COUNTIFS('Offense Log'!$I$2:$I$2999,"Layup",'Offense Log'!$J$2:$J$2999,"HC",'Offense Log'!$H$2:$H$2999,'Player Splits'!$A66)/COUNTIFS('Offense Log'!$I$2:$I$2999,"&lt;&gt;Turnover",'Offense Log'!$I$2:$I$2999,"&lt;&gt;Foul",'Offense Log'!$I$2:$I$2999,"&lt;&gt;",'Offense Log'!$J$2:$J$2999,"HC",'Offense Log'!$H$2:$H$2999,'Player Splits'!$A66),0)</f>
        <v>0.33695652173913043</v>
      </c>
      <c r="D71" s="5">
        <f>IFERROR((COUNTIFS('Offense Log'!$I$2:$I$2999,"Layup",'Offense Log'!$N$2:$N$2999,"Yes",'Offense Log'!$J$2:$J$2999,"HC",'Offense Log'!$H$2:$H$2999,'Player Splits'!$A66))/(COUNTIFS('Offense Log'!$I$2:$I$2999,"Layup",'Offense Log'!$J$2:$J$2999,"HC",'Offense Log'!$H$2:$H$2999,'Player Splits'!$A66)),0)</f>
        <v>0.58064516129032262</v>
      </c>
      <c r="E71" s="5">
        <f>IFERROR(COUNTIFS('Offense Log'!$I$2:$I$2999,"Floater",'Offense Log'!$J$2:$J$2999,"HC",'Offense Log'!$H$2:$H$2999,'Player Splits'!$A66)/COUNTIFS('Offense Log'!$I$2:$I$2999,"&lt;&gt;Turnover",'Offense Log'!$I$2:$I$2999,"&lt;&gt;Foul",'Offense Log'!$I$2:$I$2999,"&lt;&gt;",'Offense Log'!$J$2:$J$2999,"HC",'Offense Log'!$H$2:$H$2999,'Player Splits'!$A66),0)</f>
        <v>5.434782608695652E-2</v>
      </c>
      <c r="F71" s="5">
        <f>IFERROR((COUNTIFS('Offense Log'!$I$2:$I$2999,"Floater",'Offense Log'!$N$2:$N$2999,"Yes",'Offense Log'!$J$2:$J$2999,"HC",'Offense Log'!$H$2:$H$2999,'Player Splits'!$A66))/(COUNTIFS('Offense Log'!$I$2:$I$2999,"Floater",'Offense Log'!$J$2:$J$2999,"HC",'Offense Log'!$H$2:$H$2999,'Player Splits'!$A66)),0)</f>
        <v>0.6</v>
      </c>
      <c r="G71" s="5">
        <f>IFERROR(COUNTIFS('Offense Log'!$I$2:$I$2999,"Hook",'Offense Log'!$J$2:$J$2999,"HC",'Offense Log'!$H$2:$H$2999,'Player Splits'!$A66)/COUNTIFS('Offense Log'!$I$2:$I$2999,"&lt;&gt;Turnover",'Offense Log'!$I$2:$I$2999,"&lt;&gt;Foul",'Offense Log'!$I$2:$I$2999,"&lt;&gt;",'Offense Log'!$J$2:$J$2999,"HC",'Offense Log'!$H$2:$H$2999,'Player Splits'!$A66),0)</f>
        <v>0</v>
      </c>
      <c r="H71" s="5">
        <f>IFERROR((COUNTIFS('Offense Log'!$I$2:$I$2999,"Hook",'Offense Log'!$N$2:$N$2999,"Yes",'Offense Log'!$J$2:$J$2999,"HC",'Offense Log'!$H$2:$H$2999,'Player Splits'!$A66))/(COUNTIFS('Offense Log'!$I$2:$I$2999,"Hook",'Offense Log'!$J$2:$J$2999,"HC",'Offense Log'!$H$2:$H$2999,'Player Splits'!$A66)),0)</f>
        <v>0</v>
      </c>
      <c r="I71" s="5">
        <f>IFERROR(COUNTIFS('Offense Log'!$I$2:$I$2999,"Jumper",'Offense Log'!$J$2:$J$2999,"HC",'Offense Log'!$H$2:$H$2999,'Player Splits'!$A66)/COUNTIFS('Offense Log'!$I$2:$I$2999,"&lt;&gt;Turnover",'Offense Log'!$I$2:$I$2999,"&lt;&gt;Foul",'Offense Log'!$I$2:$I$2999,"&lt;&gt;",'Offense Log'!$J$2:$J$2999,"HC",'Offense Log'!$H$2:$H$2999,'Player Splits'!$A66),0)</f>
        <v>6.5217391304347824E-2</v>
      </c>
      <c r="J71" s="5">
        <f>IFERROR((COUNTIFS('Offense Log'!$I$2:$I$2999,"Jumper",'Offense Log'!$N$2:$N$2999,"Yes",'Offense Log'!$J$2:$J$2999,"HC",'Offense Log'!$H$2:$H$2999,'Player Splits'!$A66))/(COUNTIFS('Offense Log'!$I$2:$I$2999,"Jumper",'Offense Log'!$J$2:$J$2999,"HC",'Offense Log'!$H$2:$H$2999,'Player Splits'!$A66)),0)</f>
        <v>0.5</v>
      </c>
      <c r="K71" s="5">
        <f>IFERROR(COUNTIFS('Offense Log'!$I$2:$I$2999,"Three",'Offense Log'!$J$2:$J$2999,"HC",'Offense Log'!$H$2:$H$2999,'Player Splits'!$A66)/COUNTIFS('Offense Log'!$I$2:$I$2999,"&lt;&gt;Turnover",'Offense Log'!$I$2:$I$2999,"&lt;&gt;Foul",'Offense Log'!$I$2:$I$2999,"&lt;&gt;",'Offense Log'!$J$2:$J$2999,"HC",'Offense Log'!$H$2:$H$2999,'Player Splits'!$A66),0)</f>
        <v>0.54347826086956519</v>
      </c>
      <c r="L71" s="5">
        <f>IFERROR((COUNTIFS('Offense Log'!$I$2:$I$2999,"Three",'Offense Log'!$N$2:$N$2999,"Yes",'Offense Log'!$J$2:$J$2999,"HC",'Offense Log'!$H$2:$H$2999,'Player Splits'!$A66))/(COUNTIFS('Offense Log'!$I$2:$I$2999,"Three",'Offense Log'!$J$2:$J$2999,"HC",'Offense Log'!$H$2:$H$2999,'Player Splits'!$A66)),0)</f>
        <v>0.34</v>
      </c>
      <c r="M71" s="5">
        <f>IFERROR(COUNTIFS('Offense Log'!$I$2:$I$2999,"&lt;&gt;Turnover",'Offense Log'!$I$2:$I$2999,"&lt;&gt;Foul",'Offense Log'!$N$2:$N$2999,"Yes",'Offense Log'!$J$2:$J$2999,"HC",'Offense Log'!$H$2:$H$2999,'Player Splits'!$A66)/COUNTIFS('Offense Log'!$I$2:$I$2999,"&lt;&gt;Turnover",'Offense Log'!$I$2:$I$2999,"&lt;&gt;Foul",'Offense Log'!$I$2:$I$2999,"&lt;&gt;",'Offense Log'!$J$2:$J$2999,"HC",'Offense Log'!$H$2:$H$2999,'Player Splits'!$A66),0)</f>
        <v>0.44565217391304346</v>
      </c>
      <c r="N71" s="5">
        <f>IFERROR(COUNTIFS('Offense Log'!$H$2:$H$2999,A66,'Offense Log'!$I$2:$I$2999,"Turnover",'Offense Log'!$J$2:$J$2999,"HC")/(COUNTIFS('Offense Log'!$B$2:$B$2999,A66,'Offense Log'!$J$2:$J$2999,"HC")+(COUNTIFS('Offense Log'!$C$2:$C$2999,A66,'Offense Log'!$J$2:$J$2999,"HC")+(COUNTIFS('Offense Log'!$D$2:$D$2999,A66,'Offense Log'!$J$2:$J$2999,"HC")+(COUNTIFS('Offense Log'!$E$2:$E$2999,A66,'Offense Log'!$J$2:$J$2999,"HC")+(COUNTIFS('Offense Log'!$F$2:$F$2999,A66,'Offense Log'!$J$2:$J$2999,"HC")))))),0)</f>
        <v>2.3887079261672096E-2</v>
      </c>
      <c r="O71" s="15">
        <f t="shared" si="8"/>
        <v>3.7288135593220341E-2</v>
      </c>
    </row>
    <row r="72" spans="1:16" x14ac:dyDescent="0.3">
      <c r="A72" s="13" t="s">
        <v>79</v>
      </c>
      <c r="B72" s="15">
        <f>IFERROR(COUNTIFS('Offense Log'!$H$2:$H$2999,A66,'Offense Log'!$J$2:$J$2999,"FB")/(COUNTIFS('Offense Log'!$B$2:$B$2999,A66,'Offense Log'!$J$2:$J$2999,"FB")+(COUNTIFS('Offense Log'!$C$2:$C$2999,A66,'Offense Log'!$J$2:$J$2999,"FB")+(COUNTIFS('Offense Log'!$D$2:$D$2999,A66,'Offense Log'!$J$2:$J$2999,"FB")+(COUNTIFS('Offense Log'!$E$2:$E$2999,A66,'Offense Log'!$J$2:$J$2999,"FB")+(COUNTIFS('Offense Log'!$F$2:$F$2999,A66,'Offense Log'!$J$2:$J$2999,"FB")))))),0)</f>
        <v>0.25287356321839083</v>
      </c>
      <c r="C72" s="5">
        <f>IFERROR(COUNTIFS('Offense Log'!$I$2:$I$2999,"Layup",'Offense Log'!$J$2:$J$2999,"FB",'Offense Log'!$H$2:$H$2999,'Player Splits'!$A66)/COUNTIFS('Offense Log'!$I$2:$I$2999,"&lt;&gt;Turnover",'Offense Log'!$I$2:$I$2999,"&lt;&gt;Foul",'Offense Log'!$I$2:$I$2999,"&lt;&gt;",'Offense Log'!$J$2:$J$2999,"FB",'Offense Log'!$H$2:$H$2999,'Player Splits'!$A66),0)</f>
        <v>0.76470588235294112</v>
      </c>
      <c r="D72" s="5">
        <f>IFERROR((COUNTIFS('Offense Log'!$I$2:$I$2999,"Layup",'Offense Log'!$N$2:$N$2999,"Yes",'Offense Log'!$J$2:$J$2999,"FB",'Offense Log'!$H$2:$H$2999,'Player Splits'!$A66))/(COUNTIFS('Offense Log'!$I$2:$I$2999,"Layup",'Offense Log'!$J$2:$J$2999,"FB",'Offense Log'!$H$2:$H$2999,'Player Splits'!$A66)),0)</f>
        <v>0.38461538461538464</v>
      </c>
      <c r="E72" s="5">
        <f>IFERROR(COUNTIFS('Offense Log'!$I$2:$I$2999,"Floater",'Offense Log'!$J$2:$J$2999,"FB",'Offense Log'!$H$2:$H$2999,'Player Splits'!$A66)/COUNTIFS('Offense Log'!$I$2:$I$2999,"&lt;&gt;Turnover",'Offense Log'!$I$2:$I$2999,"&lt;&gt;Foul",'Offense Log'!$I$2:$I$2999,"&lt;&gt;",'Offense Log'!$J$2:$J$2999,"FB",'Offense Log'!$H$2:$H$2999,'Player Splits'!$A66),0)</f>
        <v>5.8823529411764705E-2</v>
      </c>
      <c r="F72" s="5">
        <f>IFERROR((COUNTIFS('Offense Log'!$I$2:$I$2999,"Floater",'Offense Log'!$N$2:$N$2999,"Yes",'Offense Log'!$J$2:$J$2999,"FB",'Offense Log'!$H$2:$H$2999,'Player Splits'!$A66))/(COUNTIFS('Offense Log'!$I$2:$I$2999,"Floater",'Offense Log'!$J$2:$J$2999,"FB",'Offense Log'!$H$2:$H$2999,'Player Splits'!$A66)),0)</f>
        <v>0</v>
      </c>
      <c r="G72" s="5">
        <f>IFERROR(COUNTIFS('Offense Log'!$I$2:$I$2999,"Hook",'Offense Log'!$J$2:$J$2999,"FB",'Offense Log'!$H$2:$H$2999,'Player Splits'!$A66)/COUNTIFS('Offense Log'!$I$2:$I$2999,"&lt;&gt;Turnover",'Offense Log'!$I$2:$I$2999,"&lt;&gt;Foul",'Offense Log'!$I$2:$I$2999,"&lt;&gt;",'Offense Log'!$J$2:$J$2999,"FB",'Offense Log'!$H$2:$H$2999,'Player Splits'!$A66),0)</f>
        <v>0</v>
      </c>
      <c r="H72" s="5">
        <f>IFERROR((COUNTIFS('Offense Log'!$I$2:$I$2999,"Hook",'Offense Log'!$N$2:$N$2999,"Yes",'Offense Log'!$J$2:$J$2999,"FB",'Offense Log'!$H$2:$H$2999,'Player Splits'!$A66))/(COUNTIFS('Offense Log'!$I$2:$I$2999,"Hook",'Offense Log'!$J$2:$J$2999,"FB",'Offense Log'!$H$2:$H$2999,'Player Splits'!$A66)),0)</f>
        <v>0</v>
      </c>
      <c r="I72" s="5">
        <f>IFERROR(COUNTIFS('Offense Log'!$I$2:$I$2999,"Jumper",'Offense Log'!$J$2:$J$2999,"FB",'Offense Log'!$H$2:$H$2999,'Player Splits'!$A66)/COUNTIFS('Offense Log'!$I$2:$I$2999,"&lt;&gt;Turnover",'Offense Log'!$I$2:$I$2999,"&lt;&gt;Foul",'Offense Log'!$I$2:$I$2999,"&lt;&gt;",'Offense Log'!$J$2:$J$2999,"FB",'Offense Log'!$H$2:$H$2999,'Player Splits'!$A66),0)</f>
        <v>5.8823529411764705E-2</v>
      </c>
      <c r="J72" s="5">
        <f>IFERROR((COUNTIFS('Offense Log'!$I$2:$I$2999,"Jumper",'Offense Log'!$N$2:$N$2999,"Yes",'Offense Log'!$J$2:$J$2999,"FB",'Offense Log'!$H$2:$H$2999,'Player Splits'!$A66))/(COUNTIFS('Offense Log'!$I$2:$I$2999,"Jumper",'Offense Log'!$J$2:$J$2999,"FB",'Offense Log'!$H$2:$H$2999,'Player Splits'!$A66)),0)</f>
        <v>0</v>
      </c>
      <c r="K72" s="5">
        <f>IFERROR(COUNTIFS('Offense Log'!$I$2:$I$2999,"Three",'Offense Log'!$J$2:$J$2999,"FB",'Offense Log'!$H$2:$H$2999,'Player Splits'!$A66)/COUNTIFS('Offense Log'!$I$2:$I$2999,"&lt;&gt;Turnover",'Offense Log'!$I$2:$I$2999,"&lt;&gt;Foul",'Offense Log'!$I$2:$I$2999,"&lt;&gt;",'Offense Log'!$J$2:$J$2999,"FB",'Offense Log'!$H$2:$H$2999,'Player Splits'!$A66),0)</f>
        <v>0.11764705882352941</v>
      </c>
      <c r="L72" s="5">
        <f>IFERROR((COUNTIFS('Offense Log'!$I$2:$I$2999,"Three",'Offense Log'!$N$2:$N$2999,"Yes",'Offense Log'!$J$2:$J$2999,"FB",'Offense Log'!$H$2:$H$2999,'Player Splits'!$A66))/(COUNTIFS('Offense Log'!$I$2:$I$2999,"Three",'Offense Log'!$J$2:$J$2999,"FB",'Offense Log'!$H$2:$H$2999,'Player Splits'!$A66)),0)</f>
        <v>0</v>
      </c>
      <c r="M72" s="5">
        <f>IFERROR(COUNTIFS('Offense Log'!$I$2:$I$2999,"&lt;&gt;Turnover",'Offense Log'!$I$2:$I$2999,"&lt;&gt;Foul",'Offense Log'!$N$2:$N$2999,"Yes",'Offense Log'!$J$2:$J$2999,"FB",'Offense Log'!$H$2:$H$2999,'Player Splits'!$A66)/COUNTIFS('Offense Log'!$I$2:$I$2999,"&lt;&gt;Turnover",'Offense Log'!$I$2:$I$2999,"&lt;&gt;Foul",'Offense Log'!$I$2:$I$2999,"&lt;&gt;",'Offense Log'!$J$2:$J$2999,"FB",'Offense Log'!$H$2:$H$2999,'Player Splits'!$A66),0)</f>
        <v>0.29411764705882354</v>
      </c>
      <c r="N72" s="5">
        <f>IFERROR(COUNTIFS('Offense Log'!$H$2:$H$2999,A66,'Offense Log'!$I$2:$I$2999,"Turnover",'Offense Log'!$J$2:$J$2999,"FB")/(COUNTIFS('Offense Log'!$B$2:$B$2999,A66,'Offense Log'!$J$2:$J$2999,"FB")+(COUNTIFS('Offense Log'!$C$2:$C$2999,A66,'Offense Log'!$J$2:$J$2999,"FB")+(COUNTIFS('Offense Log'!$D$2:$D$2999,A66,'Offense Log'!$J$2:$J$2999,"FB")+(COUNTIFS('Offense Log'!$E$2:$E$2999,A66,'Offense Log'!$J$2:$J$2999,"FB")+(COUNTIFS('Offense Log'!$F$2:$F$2999,A66,'Offense Log'!$J$2:$J$2999,"FB")))))),0)</f>
        <v>3.4482758620689655E-2</v>
      </c>
      <c r="O72" s="15">
        <f t="shared" si="8"/>
        <v>2.7272727272727271E-2</v>
      </c>
    </row>
    <row r="73" spans="1:16" ht="6" customHeight="1" x14ac:dyDescent="0.3">
      <c r="A73" s="13"/>
      <c r="B73" s="15"/>
    </row>
    <row r="74" spans="1:16" s="10" customFormat="1" x14ac:dyDescent="0.3">
      <c r="A74" s="12" t="s">
        <v>14</v>
      </c>
      <c r="B74" s="16" t="s">
        <v>34</v>
      </c>
      <c r="C74" s="14" t="s">
        <v>36</v>
      </c>
      <c r="D74" s="14" t="s">
        <v>28</v>
      </c>
      <c r="E74" s="14" t="s">
        <v>37</v>
      </c>
      <c r="F74" s="14" t="s">
        <v>29</v>
      </c>
      <c r="G74" s="14" t="s">
        <v>38</v>
      </c>
      <c r="H74" s="14" t="s">
        <v>30</v>
      </c>
      <c r="I74" s="14" t="s">
        <v>39</v>
      </c>
      <c r="J74" s="14" t="s">
        <v>31</v>
      </c>
      <c r="K74" s="14" t="s">
        <v>40</v>
      </c>
      <c r="L74" s="14" t="s">
        <v>32</v>
      </c>
      <c r="M74" s="14" t="s">
        <v>44</v>
      </c>
      <c r="N74" s="14" t="s">
        <v>35</v>
      </c>
      <c r="O74" s="16" t="s">
        <v>46</v>
      </c>
      <c r="P74" s="3"/>
    </row>
    <row r="75" spans="1:16" x14ac:dyDescent="0.3">
      <c r="A75" s="13" t="s">
        <v>47</v>
      </c>
      <c r="B75" s="15">
        <f>IFERROR(COUNTIFS('Offense Log'!$H$2:$H$2999,A74,'Offense Log'!$O$2:$O$2999,"W")/(COUNTIFS('Offense Log'!$B$2:$B$2999,A74,'Offense Log'!$O$2:$O$2999,"W")+(COUNTIFS('Offense Log'!$C$2:$C$2999,A74,'Offense Log'!$O$2:$O$2999,"W")+(COUNTIFS('Offense Log'!$D$2:$D$2999,A74,'Offense Log'!$O$2:$O$2999,"W")+(COUNTIFS('Offense Log'!$E$2:$E$2999,A74,'Offense Log'!$O$2:$O$2999,"W")+(COUNTIFS('Offense Log'!$F$2:$F$2999,A74,'Offense Log'!$O$2:$O$2999,"W")))))),0)</f>
        <v>0.16544117647058823</v>
      </c>
      <c r="C75" s="5">
        <f>IFERROR(COUNTIFS('Offense Log'!$I$2:$I$2999,"Layup",'Offense Log'!$O$2:$O$2999,"W",'Offense Log'!$H$2:$H$2999,'Player Splits'!$A74)/COUNTIFS('Offense Log'!$I$2:$I$2999,"&lt;&gt;Turnover",'Offense Log'!$I$2:$I$2999,"&lt;&gt;Foul",'Offense Log'!$I$2:$I$2999,"&lt;&gt;",'Offense Log'!$O$2:$O$2999,"W",'Offense Log'!$H$2:$H$2999,'Player Splits'!$A74),0)</f>
        <v>0</v>
      </c>
      <c r="D75" s="5">
        <f>IFERROR((COUNTIFS('Offense Log'!$I$2:$I$2999,"Layup",'Offense Log'!$N$2:$N$2999,"Yes",'Offense Log'!$O$2:$O$2999,"W",'Offense Log'!$H$2:$H$2999,'Player Splits'!$A74))/(COUNTIFS('Offense Log'!$I$2:$I$2999,"Layup",'Offense Log'!$O$2:$O$2999,"W",'Offense Log'!$H$2:$H$2999,'Player Splits'!$A74)),0)</f>
        <v>0</v>
      </c>
      <c r="E75" s="5">
        <f>IFERROR(COUNTIFS('Offense Log'!$I$2:$I$2999,"Floater",'Offense Log'!$O$2:$O$2999,"W",'Offense Log'!$H$2:$H$2999,'Player Splits'!$A74)/COUNTIFS('Offense Log'!$I$2:$I$2999,"&lt;&gt;Turnover",'Offense Log'!$I$2:$I$2999,"&lt;&gt;Foul",'Offense Log'!$I$2:$I$2999,"&lt;&gt;",'Offense Log'!$O$2:$O$2999,"W",'Offense Log'!$H$2:$H$2999,'Player Splits'!$A74),0)</f>
        <v>2.3809523809523808E-2</v>
      </c>
      <c r="F75" s="5">
        <f>IFERROR((COUNTIFS('Offense Log'!$I$2:$I$2999,"Floater",'Offense Log'!$N$2:$N$2999,"Yes",'Offense Log'!$O$2:$O$2999,"W",'Offense Log'!$H$2:$H$2999,'Player Splits'!$A74))/(COUNTIFS('Offense Log'!$I$2:$I$2999,"Floater",'Offense Log'!$O$2:$O$2999,"W",'Offense Log'!$H$2:$H$2999,'Player Splits'!$A74)),0)</f>
        <v>0</v>
      </c>
      <c r="G75" s="5">
        <f>IFERROR(COUNTIFS('Offense Log'!$I$2:$I$2999,"Hook",'Offense Log'!$O$2:$O$2999,"W",'Offense Log'!$H$2:$H$2999,'Player Splits'!$A74)/COUNTIFS('Offense Log'!$I$2:$I$2999,"&lt;&gt;Turnover",'Offense Log'!$I$2:$I$2999,"&lt;&gt;Foul",'Offense Log'!$I$2:$I$2999,"&lt;&gt;",'Offense Log'!$O$2:$O$2999,"W",'Offense Log'!$H$2:$H$2999,'Player Splits'!$A74),0)</f>
        <v>0</v>
      </c>
      <c r="H75" s="5">
        <f>IFERROR((COUNTIFS('Offense Log'!$I$2:$I$2999,"Hook",'Offense Log'!$N$2:$N$2999,"Yes",'Offense Log'!$O$2:$O$2999,"W",'Offense Log'!$H$2:$H$2999,'Player Splits'!$A74))/(COUNTIFS('Offense Log'!$I$2:$I$2999,"Hook",'Offense Log'!$O$2:$O$2999,"W",'Offense Log'!$H$2:$H$2999,'Player Splits'!$A74)),0)</f>
        <v>0</v>
      </c>
      <c r="I75" s="5">
        <f>IFERROR(COUNTIFS('Offense Log'!$I$2:$I$2999,"Jumper",'Offense Log'!$O$2:$O$2999,"W",'Offense Log'!$H$2:$H$2999,'Player Splits'!$A74)/COUNTIFS('Offense Log'!$I$2:$I$2999,"&lt;&gt;Turnover",'Offense Log'!$I$2:$I$2999,"&lt;&gt;Foul",'Offense Log'!$I$2:$I$2999,"&lt;&gt;",'Offense Log'!$O$2:$O$2999,"W",'Offense Log'!$H$2:$H$2999,'Player Splits'!$A74),0)</f>
        <v>4.7619047619047616E-2</v>
      </c>
      <c r="J75" s="5">
        <f>IFERROR((COUNTIFS('Offense Log'!$I$2:$I$2999,"Jumper",'Offense Log'!$N$2:$N$2999,"Yes",'Offense Log'!$O$2:$O$2999,"W",'Offense Log'!$H$2:$H$2999,'Player Splits'!$A74))/(COUNTIFS('Offense Log'!$I$2:$I$2999,"Jumper",'Offense Log'!$O$2:$O$2999,"W",'Offense Log'!$H$2:$H$2999,'Player Splits'!$A74)),0)</f>
        <v>0</v>
      </c>
      <c r="K75" s="5">
        <f>IFERROR(COUNTIFS('Offense Log'!$I$2:$I$2999,"Three",'Offense Log'!$O$2:$O$2999,"W",'Offense Log'!$H$2:$H$2999,'Player Splits'!$A74)/COUNTIFS('Offense Log'!$I$2:$I$2999,"&lt;&gt;Turnover",'Offense Log'!$I$2:$I$2999,"&lt;&gt;Foul",'Offense Log'!$I$2:$I$2999,"&lt;&gt;",'Offense Log'!$O$2:$O$2999,"W",'Offense Log'!$H$2:$H$2999,'Player Splits'!$A74),0)</f>
        <v>0.9285714285714286</v>
      </c>
      <c r="L75" s="5">
        <f>IFERROR((COUNTIFS('Offense Log'!$I$2:$I$2999,"Three",'Offense Log'!$N$2:$N$2999,"Yes",'Offense Log'!$O$2:$O$2999,"W",'Offense Log'!$H$2:$H$2999,'Player Splits'!$A74))/(COUNTIFS('Offense Log'!$I$2:$I$2999,"Three",'Offense Log'!$O$2:$O$2999,"W",'Offense Log'!$H$2:$H$2999,'Player Splits'!$A74)),0)</f>
        <v>0.4358974358974359</v>
      </c>
      <c r="M75" s="5">
        <f>IFERROR(COUNTIFS('Offense Log'!$I$2:$I$2999,"&lt;&gt;Turnover",'Offense Log'!$I$2:$I$2999,"&lt;&gt;Foul",'Offense Log'!$N$2:$N$2999,"Yes",'Offense Log'!$O$2:$O$2999,"W",'Offense Log'!$H$2:$H$2999,'Player Splits'!$A74)/COUNTIFS('Offense Log'!$I$2:$I$2999,"&lt;&gt;Turnover",'Offense Log'!$I$2:$I$2999,"&lt;&gt;Foul",'Offense Log'!$I$2:$I$2999,"&lt;&gt;",'Offense Log'!$O$2:$O$2999,"W",'Offense Log'!$H$2:$H$2999,'Player Splits'!$A74),0)</f>
        <v>0.40476190476190477</v>
      </c>
      <c r="N75" s="5">
        <f>IFERROR(COUNTIFS('Offense Log'!$H$2:$H$2999,A74,'Offense Log'!$I$2:$I$2999,"Turnover",'Offense Log'!$O$2:$O$2999,"W")/(COUNTIFS('Offense Log'!$B$2:$B$2999,A74,'Offense Log'!$O$2:$O$2999,"W")+(COUNTIFS('Offense Log'!$C$2:$C$2999,A74,'Offense Log'!$O$2:$O$2999,"W")+(COUNTIFS('Offense Log'!$D$2:$D$2999,A74,'Offense Log'!$O$2:$O$2999,"W")+(COUNTIFS('Offense Log'!$E$2:$E$2999,A74,'Offense Log'!$O$2:$O$2999,"W")+(COUNTIFS('Offense Log'!$F$2:$F$2999,A74,'Offense Log'!$O$2:$O$2999,"W")))))),0)</f>
        <v>3.6764705882352941E-3</v>
      </c>
      <c r="O75" s="15">
        <f>IFERROR(N75*0.2/B75,0)</f>
        <v>4.4444444444444444E-3</v>
      </c>
    </row>
    <row r="76" spans="1:16" x14ac:dyDescent="0.3">
      <c r="A76" s="13" t="s">
        <v>48</v>
      </c>
      <c r="B76" s="15">
        <f>IFERROR(COUNTIFS('Offense Log'!$H$2:$H$2999,A74,'Offense Log'!$O$2:$O$2999,"L")/(COUNTIFS('Offense Log'!$B$2:$B$2999,A74,'Offense Log'!$O$2:$O$2999,"L")+(COUNTIFS('Offense Log'!$C$2:$C$2999,A74,'Offense Log'!$O$2:$O$2999,"L")+(COUNTIFS('Offense Log'!$D$2:$D$2999,A74,'Offense Log'!$O$2:$O$2999,"L")+(COUNTIFS('Offense Log'!$E$2:$E$2999,A74,'Offense Log'!$O$2:$O$2999,"L")+(COUNTIFS('Offense Log'!$F$2:$F$2999,A74,'Offense Log'!$O$2:$O$2999,"L")))))),0)</f>
        <v>0.10526315789473684</v>
      </c>
      <c r="C76" s="5">
        <f>IFERROR(COUNTIFS('Offense Log'!$I$2:$I$2999,"Layup",'Offense Log'!$O$2:$O$2999,"L",'Offense Log'!$H$2:$H$2999,'Player Splits'!$A74)/COUNTIFS('Offense Log'!$I$2:$I$2999,"&lt;&gt;Turnover",'Offense Log'!$I$2:$I$2999,"&lt;&gt;Foul",'Offense Log'!$I$2:$I$2999,"&lt;&gt;",'Offense Log'!$O$2:$O$2999,"L",'Offense Log'!$H$2:$H$2999,'Player Splits'!$A74),0)</f>
        <v>0</v>
      </c>
      <c r="D76" s="5">
        <f>IFERROR((COUNTIFS('Offense Log'!$I$2:$I$2999,"Layup",'Offense Log'!$N$2:$N$2999,"Yes",'Offense Log'!$O$2:$O$2999,"L",'Offense Log'!$H$2:$H$2999,'Player Splits'!$A74))/(COUNTIFS('Offense Log'!$I$2:$I$2999,"Layup",'Offense Log'!$O$2:$O$2999,"L",'Offense Log'!$H$2:$H$2999,'Player Splits'!$A74)),0)</f>
        <v>0</v>
      </c>
      <c r="E76" s="5">
        <f>IFERROR(COUNTIFS('Offense Log'!$I$2:$I$2999,"Floater",'Offense Log'!$O$2:$O$2999,"L",'Offense Log'!$H$2:$H$2999,'Player Splits'!$A74)/COUNTIFS('Offense Log'!$I$2:$I$2999,"&lt;&gt;Turnover",'Offense Log'!$I$2:$I$2999,"&lt;&gt;Foul",'Offense Log'!$I$2:$I$2999,"&lt;&gt;",'Offense Log'!$O$2:$O$2999,"L",'Offense Log'!$H$2:$H$2999,'Player Splits'!$A74),0)</f>
        <v>0</v>
      </c>
      <c r="F76" s="5">
        <f>IFERROR((COUNTIFS('Offense Log'!$I$2:$I$2999,"Floater",'Offense Log'!$N$2:$N$2999,"Yes",'Offense Log'!$O$2:$O$2999,"L",'Offense Log'!$H$2:$H$2999,'Player Splits'!$A74))/(COUNTIFS('Offense Log'!$I$2:$I$2999,"Floater",'Offense Log'!$O$2:$O$2999,"L",'Offense Log'!$H$2:$H$2999,'Player Splits'!$A74)),0)</f>
        <v>0</v>
      </c>
      <c r="G76" s="5">
        <f>IFERROR(COUNTIFS('Offense Log'!$I$2:$I$2999,"Hook",'Offense Log'!$O$2:$O$2999,"L",'Offense Log'!$H$2:$H$2999,'Player Splits'!$A74)/COUNTIFS('Offense Log'!$I$2:$I$2999,"&lt;&gt;Turnover",'Offense Log'!$I$2:$I$2999,"&lt;&gt;Foul",'Offense Log'!$I$2:$I$2999,"&lt;&gt;",'Offense Log'!$O$2:$O$2999,"L",'Offense Log'!$H$2:$H$2999,'Player Splits'!$A74),0)</f>
        <v>0</v>
      </c>
      <c r="H76" s="5">
        <f>IFERROR((COUNTIFS('Offense Log'!$I$2:$I$2999,"Hook",'Offense Log'!$N$2:$N$2999,"Yes",'Offense Log'!$O$2:$O$2999,"L",'Offense Log'!$H$2:$H$2999,'Player Splits'!$A74))/(COUNTIFS('Offense Log'!$I$2:$I$2999,"Hook",'Offense Log'!$O$2:$O$2999,"L",'Offense Log'!$H$2:$H$2999,'Player Splits'!$A74)),0)</f>
        <v>0</v>
      </c>
      <c r="I76" s="5">
        <f>IFERROR(COUNTIFS('Offense Log'!$I$2:$I$2999,"Jumper",'Offense Log'!$O$2:$O$2999,"L",'Offense Log'!$H$2:$H$2999,'Player Splits'!$A74)/COUNTIFS('Offense Log'!$I$2:$I$2999,"&lt;&gt;Turnover",'Offense Log'!$I$2:$I$2999,"&lt;&gt;Foul",'Offense Log'!$I$2:$I$2999,"&lt;&gt;",'Offense Log'!$O$2:$O$2999,"L",'Offense Log'!$H$2:$H$2999,'Player Splits'!$A74),0)</f>
        <v>1</v>
      </c>
      <c r="J76" s="5">
        <f>IFERROR((COUNTIFS('Offense Log'!$I$2:$I$2999,"Jumper",'Offense Log'!$N$2:$N$2999,"Yes",'Offense Log'!$O$2:$O$2999,"L",'Offense Log'!$H$2:$H$2999,'Player Splits'!$A74))/(COUNTIFS('Offense Log'!$I$2:$I$2999,"Jumper",'Offense Log'!$O$2:$O$2999,"L",'Offense Log'!$H$2:$H$2999,'Player Splits'!$A74)),0)</f>
        <v>0</v>
      </c>
      <c r="K76" s="5">
        <f>IFERROR(COUNTIFS('Offense Log'!$I$2:$I$2999,"Three",'Offense Log'!$O$2:$O$2999,"L",'Offense Log'!$H$2:$H$2999,'Player Splits'!$A74)/COUNTIFS('Offense Log'!$I$2:$I$2999,"&lt;&gt;Turnover",'Offense Log'!$I$2:$I$2999,"&lt;&gt;Foul",'Offense Log'!$I$2:$I$2999,"&lt;&gt;",'Offense Log'!$O$2:$O$2999,"L",'Offense Log'!$H$2:$H$2999,'Player Splits'!$A74),0)</f>
        <v>0</v>
      </c>
      <c r="L76" s="5">
        <f>IFERROR((COUNTIFS('Offense Log'!$I$2:$I$2999,"Three",'Offense Log'!$N$2:$N$2999,"Yes",'Offense Log'!$O$2:$O$2999,"L",'Offense Log'!$H$2:$H$2999,'Player Splits'!$A74))/(COUNTIFS('Offense Log'!$I$2:$I$2999,"Three",'Offense Log'!$O$2:$O$2999,"L",'Offense Log'!$H$2:$H$2999,'Player Splits'!$A74)),0)</f>
        <v>0</v>
      </c>
      <c r="M76" s="5">
        <f>IFERROR(COUNTIFS('Offense Log'!$I$2:$I$2999,"&lt;&gt;Turnover",'Offense Log'!$I$2:$I$2999,"&lt;&gt;Foul",'Offense Log'!$N$2:$N$2999,"Yes",'Offense Log'!$O$2:$O$2999,"L",'Offense Log'!$H$2:$H$2999,'Player Splits'!$A74)/COUNTIFS('Offense Log'!$I$2:$I$2999,"&lt;&gt;Turnover",'Offense Log'!$I$2:$I$2999,"&lt;&gt;Foul",'Offense Log'!$I$2:$I$2999,"&lt;&gt;",'Offense Log'!$O$2:$O$2999,"L",'Offense Log'!$H$2:$H$2999,'Player Splits'!$A74),0)</f>
        <v>0</v>
      </c>
      <c r="N76" s="5">
        <f>IFERROR(COUNTIFS('Offense Log'!$H$2:$H$2999,A74,'Offense Log'!$I$2:$I$2999,"Turnover",'Offense Log'!$O$2:$O$2999,"L")/(COUNTIFS('Offense Log'!$B$2:$B$2999,A74,'Offense Log'!$O$2:$O$2999,"L")+(COUNTIFS('Offense Log'!$C$2:$C$2999,A74,'Offense Log'!$O$2:$O$2999,"L")+(COUNTIFS('Offense Log'!$D$2:$D$2999,A74,'Offense Log'!$O$2:$O$2999,"L")+(COUNTIFS('Offense Log'!$E$2:$E$2999,A74,'Offense Log'!$O$2:$O$2999,"L")+(COUNTIFS('Offense Log'!$F$2:$F$2999,A74,'Offense Log'!$O$2:$O$2999,"L")))))),0)</f>
        <v>5.2631578947368418E-2</v>
      </c>
      <c r="O76" s="15">
        <f>IFERROR(N76*0.2/B76,0)</f>
        <v>0.1</v>
      </c>
    </row>
    <row r="77" spans="1:16" x14ac:dyDescent="0.3">
      <c r="A77" s="13" t="s">
        <v>80</v>
      </c>
      <c r="B77" s="15">
        <f>IFERROR(COUNTIFS('Offense Log'!$H$2:$H$2999,A74,'Offense Log'!$L$2:$L$2999,"Man",'Offense Log'!$J$2:$J$2999,"HC")/(COUNTIFS('Offense Log'!$B$2:$B$2999,A74,'Offense Log'!$L$2:$L$2999,"Man",'Offense Log'!$J$2:$J$2999,"HC")+(COUNTIFS('Offense Log'!$C$2:$C$2999,A74,'Offense Log'!$L$2:$L$2999,"Man",'Offense Log'!$J$2:$J$2999,"HC")+(COUNTIFS('Offense Log'!$D$2:$D$2999,A74,'Offense Log'!$L$2:$L$2999,"Man",'Offense Log'!$J$2:$J$2999,"HC")+(COUNTIFS('Offense Log'!$E$2:$E$2999,A74,'Offense Log'!$L$2:$L$2999,"Man",'Offense Log'!$J$2:$J$2999,"HC")+(COUNTIFS('Offense Log'!$F$2:$F$2999,A74,'Offense Log'!$L$2:$L$2999,"Man",'Offense Log'!$J$2:$J$2999,"HC")))))),0)</f>
        <v>0.14705882352941177</v>
      </c>
      <c r="C77" s="5">
        <f>IFERROR(COUNTIFS('Offense Log'!$I$2:$I$2999,"Layup",'Offense Log'!$L$2:$L$2999,"Man",'Offense Log'!$H$2:$H$2999,'Player Splits'!$A74,'Offense Log'!$J$2:$J$2999,"HC")/COUNTIFS('Offense Log'!$I$2:$I$2999,"&lt;&gt;Turnover",'Offense Log'!$I$2:$I$2999,"&lt;&gt;Foul",'Offense Log'!$I$2:$I$2999,"&lt;&gt;",'Offense Log'!$L$2:$L$2999,"Man",'Offense Log'!$H$2:$H$2999,'Player Splits'!$A74,'Offense Log'!$J$2:$J$2999,"HC"),0)</f>
        <v>0</v>
      </c>
      <c r="D77" s="5">
        <f>IFERROR((COUNTIFS('Offense Log'!$I$2:$I$2999,"Layup",'Offense Log'!$N$2:$N$2999,"Yes",'Offense Log'!$L$2:$L$2999,"Man",'Offense Log'!$H$2:$H$2999,'Player Splits'!$A74,'Offense Log'!$J$2:$J$2999,"HC"))/(COUNTIFS('Offense Log'!$I$2:$I$2999,"Layup",'Offense Log'!$L$2:$L$2999,"Man",'Offense Log'!$H$2:$H$2999,'Player Splits'!$A74,'Offense Log'!$J$2:$J$2999,"HC")),0)</f>
        <v>0</v>
      </c>
      <c r="E77" s="5">
        <f>IFERROR(COUNTIFS('Offense Log'!$I$2:$I$2999,"Floater",'Offense Log'!$L$2:$L$2999,"Man",'Offense Log'!$H$2:$H$2999,'Player Splits'!$A74,'Offense Log'!$J$2:$J$2999,"HC")/COUNTIFS('Offense Log'!$I$2:$I$2999,"&lt;&gt;Turnover",'Offense Log'!$I$2:$I$2999,"&lt;&gt;Foul",'Offense Log'!$I$2:$I$2999,"&lt;&gt;",'Offense Log'!$L$2:$L$2999,"Man",'Offense Log'!$H$2:$H$2999,'Player Splits'!$A74,'Offense Log'!$J$2:$J$2999,"HC"),0)</f>
        <v>3.0303030303030304E-2</v>
      </c>
      <c r="F77" s="5">
        <f>IFERROR((COUNTIFS('Offense Log'!$I$2:$I$2999,"Floater",'Offense Log'!$N$2:$N$2999,"Yes",'Offense Log'!$L$2:$L$2999,"Man",'Offense Log'!$H$2:$H$2999,'Player Splits'!$A74,'Offense Log'!$J$2:$J$2999,"HC"))/(COUNTIFS('Offense Log'!$I$2:$I$2999,"Floater",'Offense Log'!$L$2:$L$2999,"Man",'Offense Log'!$H$2:$H$2999,'Player Splits'!$A74,'Offense Log'!$J$2:$J$2999,"HC")),0)</f>
        <v>0</v>
      </c>
      <c r="G77" s="5">
        <f>IFERROR(COUNTIFS('Offense Log'!$I$2:$I$2999,"Hook",'Offense Log'!$L$2:$L$2999,"Man",'Offense Log'!$H$2:$H$2999,'Player Splits'!$A74,'Offense Log'!$J$2:$J$2999,"HC")/COUNTIFS('Offense Log'!$I$2:$I$2999,"&lt;&gt;Turnover",'Offense Log'!$I$2:$I$2999,"&lt;&gt;Foul",'Offense Log'!$I$2:$I$2999,"&lt;&gt;",'Offense Log'!$L$2:$L$2999,"Man",'Offense Log'!$H$2:$H$2999,'Player Splits'!$A74,'Offense Log'!$J$2:$J$2999,"HC"),0)</f>
        <v>0</v>
      </c>
      <c r="H77" s="5">
        <f>IFERROR((COUNTIFS('Offense Log'!$I$2:$I$2999,"Hook",'Offense Log'!$N$2:$N$2999,"Yes",'Offense Log'!$L$2:$L$2999,"Man",'Offense Log'!$H$2:$H$2999,'Player Splits'!$A74,'Offense Log'!$J$2:$J$2999,"HC"))/(COUNTIFS('Offense Log'!$I$2:$I$2999,"Hook",'Offense Log'!$L$2:$L$2999,"Man",'Offense Log'!$H$2:$H$2999,'Player Splits'!$A74,'Offense Log'!$J$2:$J$2999,"HC")),0)</f>
        <v>0</v>
      </c>
      <c r="I77" s="5">
        <f>IFERROR(COUNTIFS('Offense Log'!$I$2:$I$2999,"Jumper",'Offense Log'!$L$2:$L$2999,"Man",'Offense Log'!$H$2:$H$2999,'Player Splits'!$A74,'Offense Log'!$J$2:$J$2999,"HC")/COUNTIFS('Offense Log'!$I$2:$I$2999,"&lt;&gt;Turnover",'Offense Log'!$I$2:$I$2999,"&lt;&gt;Foul",'Offense Log'!$I$2:$I$2999,"&lt;&gt;",'Offense Log'!$L$2:$L$2999,"Man",'Offense Log'!$H$2:$H$2999,'Player Splits'!$A74,'Offense Log'!$J$2:$J$2999,"HC"),0)</f>
        <v>9.0909090909090912E-2</v>
      </c>
      <c r="J77" s="5">
        <f>IFERROR((COUNTIFS('Offense Log'!$I$2:$I$2999,"Jumper",'Offense Log'!$N$2:$N$2999,"Yes",'Offense Log'!$L$2:$L$2999,"Man",'Offense Log'!$H$2:$H$2999,'Player Splits'!$A74,'Offense Log'!$J$2:$J$2999,"HC"))/(COUNTIFS('Offense Log'!$I$2:$I$2999,"Jumper",'Offense Log'!$L$2:$L$2999,"Man",'Offense Log'!$H$2:$H$2999,'Player Splits'!$A74,'Offense Log'!$J$2:$J$2999,"HC")),0)</f>
        <v>0</v>
      </c>
      <c r="K77" s="5">
        <f>IFERROR(COUNTIFS('Offense Log'!$I$2:$I$2999,"Three",'Offense Log'!$L$2:$L$2999,"Man",'Offense Log'!$H$2:$H$2999,'Player Splits'!$A74,'Offense Log'!$J$2:$J$2999,"HC")/COUNTIFS('Offense Log'!$I$2:$I$2999,"&lt;&gt;Turnover",'Offense Log'!$I$2:$I$2999,"&lt;&gt;Foul",'Offense Log'!$I$2:$I$2999,"&lt;&gt;",'Offense Log'!$L$2:$L$2999,"Man",'Offense Log'!$H$2:$H$2999,'Player Splits'!$A74,'Offense Log'!$J$2:$J$2999,"HC"),0)</f>
        <v>0.87878787878787878</v>
      </c>
      <c r="L77" s="5">
        <f>IFERROR((COUNTIFS('Offense Log'!$I$2:$I$2999,"Three",'Offense Log'!$N$2:$N$2999,"Yes",'Offense Log'!$L$2:$L$2999,"Man",'Offense Log'!$H$2:$H$2999,'Player Splits'!$A74,'Offense Log'!$J$2:$J$2999,"HC"))/(COUNTIFS('Offense Log'!$I$2:$I$2999,"Three",'Offense Log'!$L$2:$L$2999,"Man",'Offense Log'!$H$2:$H$2999,'Player Splits'!$A74,'Offense Log'!$J$2:$J$2999,"HC")),0)</f>
        <v>0.44827586206896552</v>
      </c>
      <c r="M77" s="5">
        <f>IFERROR(COUNTIFS('Offense Log'!$I$2:$I$2999,"&lt;&gt;Turnover",'Offense Log'!$I$2:$I$2999,"&lt;&gt;Foul",'Offense Log'!$N$2:$N$2999,"Yes",'Offense Log'!$L$2:$L$2999,"Man",'Offense Log'!$H$2:$H$2999,'Player Splits'!$A74,'Offense Log'!$J$2:$J$2999,"HC")/COUNTIFS('Offense Log'!$I$2:$I$2999,"&lt;&gt;Turnover",'Offense Log'!$I$2:$I$2999,"&lt;&gt;Foul",'Offense Log'!$I$2:$I$2999,"&lt;&gt;",'Offense Log'!$L$2:$L$2999,"Man",'Offense Log'!$H$2:$H$2999,'Player Splits'!$A74,'Offense Log'!$J$2:$J$2999,"HC"),0)</f>
        <v>0.39393939393939392</v>
      </c>
      <c r="N77" s="5">
        <f>IFERROR(COUNTIFS('Offense Log'!$H$2:$H$2999,A74,'Offense Log'!$I$2:$I$2999,"Turnover",'Offense Log'!$L$2:$L$2999,"Man")/(COUNTIFS('Offense Log'!$B$2:$B$2999,A74,'Offense Log'!$L$2:$L$2999,"Man")+(COUNTIFS('Offense Log'!$C$2:$C$2999,A74,'Offense Log'!$L$2:$L$2999,"Man")+(COUNTIFS('Offense Log'!$D$2:$D$2999,A74,'Offense Log'!$L$2:$L$2999,"Man")+(COUNTIFS('Offense Log'!$E$2:$E$2999,A74,'Offense Log'!$L$2:$L$2999,"Man")+(COUNTIFS('Offense Log'!$F$2:$F$2999,A74,'Offense Log'!$L$2:$L$2999,"Man")))))),0)</f>
        <v>3.6363636363636364E-3</v>
      </c>
      <c r="O77" s="15">
        <f t="shared" ref="O77:O80" si="9">IFERROR(N77*0.2/B77,0)</f>
        <v>4.9454545454545454E-3</v>
      </c>
    </row>
    <row r="78" spans="1:16" x14ac:dyDescent="0.3">
      <c r="A78" s="13" t="s">
        <v>81</v>
      </c>
      <c r="B78" s="15">
        <f>IFERROR(COUNTIFS('Offense Log'!$H$2:$H$2999,A74,'Offense Log'!$L$2:$L$2999,"Zone")/(COUNTIFS('Offense Log'!$B$2:$B$2999,A74,'Offense Log'!$L$2:$L$2999,"Zone")+(COUNTIFS('Offense Log'!$C$2:$C$2999,A74,'Offense Log'!$L$2:$L$2999,"Zone")+(COUNTIFS('Offense Log'!$D$2:$D$2999,A74,'Offense Log'!$L$2:$L$2999,"Zone")+(COUNTIFS('Offense Log'!$E$2:$E$2999,A74,'Offense Log'!$L$2:$L$2999,"Zone")+(COUNTIFS('Offense Log'!$F$2:$F$2999,A74,'Offense Log'!$L$2:$L$2999,"Zone")))))),0)</f>
        <v>0.3125</v>
      </c>
      <c r="C78" s="5">
        <f>IFERROR(COUNTIFS('Offense Log'!$I$2:$I$2999,"Layup",'Offense Log'!$L$2:$L$2999,"Zone",'Offense Log'!$H$2:$H$2999,'Player Splits'!$A74)/COUNTIFS('Offense Log'!$I$2:$I$2999,"&lt;&gt;Turnover",'Offense Log'!$I$2:$I$2999,"&lt;&gt;Foul",'Offense Log'!$I$2:$I$2999,"&lt;&gt;",'Offense Log'!$L$2:$L$2999,"Zone",'Offense Log'!$H$2:$H$2999,'Player Splits'!$A74),0)</f>
        <v>0</v>
      </c>
      <c r="D78" s="5">
        <f>IFERROR((COUNTIFS('Offense Log'!$I$2:$I$2999,"Layup",'Offense Log'!$N$2:$N$2999,"Yes",'Offense Log'!$L$2:$L$2999,"Zone",'Offense Log'!$H$2:$H$2999,'Player Splits'!$A74))/(COUNTIFS('Offense Log'!$I$2:$I$2999,"Layup",'Offense Log'!$L$2:$L$2999,"Zone",'Offense Log'!$H$2:$H$2999,'Player Splits'!$A74)),0)</f>
        <v>0</v>
      </c>
      <c r="E78" s="5">
        <f>IFERROR(COUNTIFS('Offense Log'!$I$2:$I$2999,"Floater",'Offense Log'!$L$2:$L$2999,"Zone",'Offense Log'!$H$2:$H$2999,'Player Splits'!$A74)/COUNTIFS('Offense Log'!$I$2:$I$2999,"&lt;&gt;Turnover",'Offense Log'!$I$2:$I$2999,"&lt;&gt;Foul",'Offense Log'!$I$2:$I$2999,"&lt;&gt;",'Offense Log'!$L$2:$L$2999,"Zone",'Offense Log'!$H$2:$H$2999,'Player Splits'!$A74),0)</f>
        <v>0</v>
      </c>
      <c r="F78" s="5">
        <f>IFERROR((COUNTIFS('Offense Log'!$I$2:$I$2999,"Floater",'Offense Log'!$N$2:$N$2999,"Yes",'Offense Log'!$L$2:$L$2999,"Zone",'Offense Log'!$H$2:$H$2999,'Player Splits'!$A74))/(COUNTIFS('Offense Log'!$I$2:$I$2999,"Floater",'Offense Log'!$L$2:$L$2999,"Zone",'Offense Log'!$H$2:$H$2999,'Player Splits'!$A74)),0)</f>
        <v>0</v>
      </c>
      <c r="G78" s="5">
        <f>IFERROR(COUNTIFS('Offense Log'!$I$2:$I$2999,"Hook",'Offense Log'!$L$2:$L$2999,"Zone",'Offense Log'!$H$2:$H$2999,'Player Splits'!$A74)/COUNTIFS('Offense Log'!$I$2:$I$2999,"&lt;&gt;Turnover",'Offense Log'!$I$2:$I$2999,"&lt;&gt;Foul",'Offense Log'!$I$2:$I$2999,"&lt;&gt;",'Offense Log'!$L$2:$L$2999,"Zone",'Offense Log'!$H$2:$H$2999,'Player Splits'!$A74),0)</f>
        <v>0</v>
      </c>
      <c r="H78" s="5">
        <f>IFERROR((COUNTIFS('Offense Log'!$I$2:$I$2999,"Hook",'Offense Log'!$N$2:$N$2999,"Yes",'Offense Log'!$L$2:$L$2999,"Zone",'Offense Log'!$H$2:$H$2999,'Player Splits'!$A74))/(COUNTIFS('Offense Log'!$I$2:$I$2999,"Hook",'Offense Log'!$L$2:$L$2999,"Zone",'Offense Log'!$H$2:$H$2999,'Player Splits'!$A74)),0)</f>
        <v>0</v>
      </c>
      <c r="I78" s="5">
        <f>IFERROR(COUNTIFS('Offense Log'!$I$2:$I$2999,"Jumper",'Offense Log'!$L$2:$L$2999,"Zone",'Offense Log'!$H$2:$H$2999,'Player Splits'!$A74)/COUNTIFS('Offense Log'!$I$2:$I$2999,"&lt;&gt;Turnover",'Offense Log'!$I$2:$I$2999,"&lt;&gt;Foul",'Offense Log'!$I$2:$I$2999,"&lt;&gt;",'Offense Log'!$L$2:$L$2999,"Zone",'Offense Log'!$H$2:$H$2999,'Player Splits'!$A74),0)</f>
        <v>0</v>
      </c>
      <c r="J78" s="5">
        <f>IFERROR((COUNTIFS('Offense Log'!$I$2:$I$2999,"Jumper",'Offense Log'!$N$2:$N$2999,"Yes",'Offense Log'!$L$2:$L$2999,"Zone",'Offense Log'!$H$2:$H$2999,'Player Splits'!$A74))/(COUNTIFS('Offense Log'!$I$2:$I$2999,"Jumper",'Offense Log'!$L$2:$L$2999,"Zone",'Offense Log'!$H$2:$H$2999,'Player Splits'!$A74)),0)</f>
        <v>0</v>
      </c>
      <c r="K78" s="5">
        <f>IFERROR(COUNTIFS('Offense Log'!$I$2:$I$2999,"Three",'Offense Log'!$L$2:$L$2999,"Zone",'Offense Log'!$H$2:$H$2999,'Player Splits'!$A74)/COUNTIFS('Offense Log'!$I$2:$I$2999,"&lt;&gt;Turnover",'Offense Log'!$I$2:$I$2999,"&lt;&gt;Foul",'Offense Log'!$I$2:$I$2999,"&lt;&gt;",'Offense Log'!$L$2:$L$2999,"Zone",'Offense Log'!$H$2:$H$2999,'Player Splits'!$A74),0)</f>
        <v>1</v>
      </c>
      <c r="L78" s="5">
        <f>IFERROR((COUNTIFS('Offense Log'!$I$2:$I$2999,"Three",'Offense Log'!$N$2:$N$2999,"Yes",'Offense Log'!$L$2:$L$2999,"Zone",'Offense Log'!$H$2:$H$2999,'Player Splits'!$A74))/(COUNTIFS('Offense Log'!$I$2:$I$2999,"Three",'Offense Log'!$L$2:$L$2999,"Zone",'Offense Log'!$H$2:$H$2999,'Player Splits'!$A74)),0)</f>
        <v>0.25</v>
      </c>
      <c r="M78" s="5">
        <f>IFERROR(COUNTIFS('Offense Log'!$I$2:$I$2999,"&lt;&gt;Turnover",'Offense Log'!$I$2:$I$2999,"&lt;&gt;Foul",'Offense Log'!$N$2:$N$2999,"Yes",'Offense Log'!$L$2:$L$2999,"Zone",'Offense Log'!$H$2:$H$2999,'Player Splits'!$A74)/COUNTIFS('Offense Log'!$I$2:$I$2999,"&lt;&gt;Turnover",'Offense Log'!$I$2:$I$2999,"&lt;&gt;Foul",'Offense Log'!$I$2:$I$2999,"&lt;&gt;",'Offense Log'!$L$2:$L$2999,"Zone",'Offense Log'!$H$2:$H$2999,'Player Splits'!$A74),0)</f>
        <v>0.25</v>
      </c>
      <c r="N78" s="5">
        <f>IFERROR(COUNTIFS('Offense Log'!$H$2:$H$2999,A74,'Offense Log'!$I$2:$I$2999,"Turnover",'Offense Log'!$L$2:$L$2999,"Zone")/(COUNTIFS('Offense Log'!$B$2:$B$2999,A74,'Offense Log'!$L$2:$L$2999,"Zone")+(COUNTIFS('Offense Log'!$C$2:$C$2999,A74,'Offense Log'!$L$2:$L$2999,"Zone")+(COUNTIFS('Offense Log'!$D$2:$D$2999,A74,'Offense Log'!$L$2:$L$2999,"Zone")+(COUNTIFS('Offense Log'!$E$2:$E$2999,A74,'Offense Log'!$L$2:$L$2999,"Zone")+(COUNTIFS('Offense Log'!$F$2:$F$2999,A74,'Offense Log'!$L$2:$L$2999,"Zone")))))),0)</f>
        <v>6.25E-2</v>
      </c>
      <c r="O78" s="15">
        <f t="shared" si="9"/>
        <v>0.04</v>
      </c>
    </row>
    <row r="79" spans="1:16" x14ac:dyDescent="0.3">
      <c r="A79" s="13" t="s">
        <v>82</v>
      </c>
      <c r="B79" s="15">
        <f>IFERROR(COUNTIFS('Offense Log'!$H$2:$H$2999,A74,'Offense Log'!$J$2:$J$2999,"HC")/(COUNTIFS('Offense Log'!$B$2:$B$2999,A74,'Offense Log'!$J$2:$J$2999,"HC")+(COUNTIFS('Offense Log'!$C$2:$C$2999,A74,'Offense Log'!$J$2:$J$2999,"HC")+(COUNTIFS('Offense Log'!$D$2:$D$2999,A74,'Offense Log'!$J$2:$J$2999,"HC")+(COUNTIFS('Offense Log'!$E$2:$E$2999,A74,'Offense Log'!$J$2:$J$2999,"HC")+(COUNTIFS('Offense Log'!$F$2:$F$2999,A74,'Offense Log'!$J$2:$J$2999,"HC")))))),0)</f>
        <v>0.15748031496062992</v>
      </c>
      <c r="C79" s="5">
        <f>IFERROR(COUNTIFS('Offense Log'!$I$2:$I$2999,"Layup",'Offense Log'!$J$2:$J$2999,"HC",'Offense Log'!$H$2:$H$2999,'Player Splits'!$A74)/COUNTIFS('Offense Log'!$I$2:$I$2999,"&lt;&gt;Turnover",'Offense Log'!$I$2:$I$2999,"&lt;&gt;Foul",'Offense Log'!$I$2:$I$2999,"&lt;&gt;",'Offense Log'!$J$2:$J$2999,"HC",'Offense Log'!$H$2:$H$2999,'Player Splits'!$A74),0)</f>
        <v>0</v>
      </c>
      <c r="D79" s="5">
        <f>IFERROR((COUNTIFS('Offense Log'!$I$2:$I$2999,"Layup",'Offense Log'!$N$2:$N$2999,"Yes",'Offense Log'!$J$2:$J$2999,"HC",'Offense Log'!$H$2:$H$2999,'Player Splits'!$A74))/(COUNTIFS('Offense Log'!$I$2:$I$2999,"Layup",'Offense Log'!$J$2:$J$2999,"HC",'Offense Log'!$H$2:$H$2999,'Player Splits'!$A74)),0)</f>
        <v>0</v>
      </c>
      <c r="E79" s="5">
        <f>IFERROR(COUNTIFS('Offense Log'!$I$2:$I$2999,"Floater",'Offense Log'!$J$2:$J$2999,"HC",'Offense Log'!$H$2:$H$2999,'Player Splits'!$A74)/COUNTIFS('Offense Log'!$I$2:$I$2999,"&lt;&gt;Turnover",'Offense Log'!$I$2:$I$2999,"&lt;&gt;Foul",'Offense Log'!$I$2:$I$2999,"&lt;&gt;",'Offense Log'!$J$2:$J$2999,"HC",'Offense Log'!$H$2:$H$2999,'Player Splits'!$A74),0)</f>
        <v>2.7027027027027029E-2</v>
      </c>
      <c r="F79" s="5">
        <f>IFERROR((COUNTIFS('Offense Log'!$I$2:$I$2999,"Floater",'Offense Log'!$N$2:$N$2999,"Yes",'Offense Log'!$J$2:$J$2999,"HC",'Offense Log'!$H$2:$H$2999,'Player Splits'!$A74))/(COUNTIFS('Offense Log'!$I$2:$I$2999,"Floater",'Offense Log'!$J$2:$J$2999,"HC",'Offense Log'!$H$2:$H$2999,'Player Splits'!$A74)),0)</f>
        <v>0</v>
      </c>
      <c r="G79" s="5">
        <f>IFERROR(COUNTIFS('Offense Log'!$I$2:$I$2999,"Hook",'Offense Log'!$J$2:$J$2999,"HC",'Offense Log'!$H$2:$H$2999,'Player Splits'!$A74)/COUNTIFS('Offense Log'!$I$2:$I$2999,"&lt;&gt;Turnover",'Offense Log'!$I$2:$I$2999,"&lt;&gt;Foul",'Offense Log'!$I$2:$I$2999,"&lt;&gt;",'Offense Log'!$J$2:$J$2999,"HC",'Offense Log'!$H$2:$H$2999,'Player Splits'!$A74),0)</f>
        <v>0</v>
      </c>
      <c r="H79" s="5">
        <f>IFERROR((COUNTIFS('Offense Log'!$I$2:$I$2999,"Hook",'Offense Log'!$N$2:$N$2999,"Yes",'Offense Log'!$J$2:$J$2999,"HC",'Offense Log'!$H$2:$H$2999,'Player Splits'!$A74))/(COUNTIFS('Offense Log'!$I$2:$I$2999,"Hook",'Offense Log'!$J$2:$J$2999,"HC",'Offense Log'!$H$2:$H$2999,'Player Splits'!$A74)),0)</f>
        <v>0</v>
      </c>
      <c r="I79" s="5">
        <f>IFERROR(COUNTIFS('Offense Log'!$I$2:$I$2999,"Jumper",'Offense Log'!$J$2:$J$2999,"HC",'Offense Log'!$H$2:$H$2999,'Player Splits'!$A74)/COUNTIFS('Offense Log'!$I$2:$I$2999,"&lt;&gt;Turnover",'Offense Log'!$I$2:$I$2999,"&lt;&gt;Foul",'Offense Log'!$I$2:$I$2999,"&lt;&gt;",'Offense Log'!$J$2:$J$2999,"HC",'Offense Log'!$H$2:$H$2999,'Player Splits'!$A74),0)</f>
        <v>8.1081081081081086E-2</v>
      </c>
      <c r="J79" s="5">
        <f>IFERROR((COUNTIFS('Offense Log'!$I$2:$I$2999,"Jumper",'Offense Log'!$N$2:$N$2999,"Yes",'Offense Log'!$J$2:$J$2999,"HC",'Offense Log'!$H$2:$H$2999,'Player Splits'!$A74))/(COUNTIFS('Offense Log'!$I$2:$I$2999,"Jumper",'Offense Log'!$J$2:$J$2999,"HC",'Offense Log'!$H$2:$H$2999,'Player Splits'!$A74)),0)</f>
        <v>0</v>
      </c>
      <c r="K79" s="5">
        <f>IFERROR(COUNTIFS('Offense Log'!$I$2:$I$2999,"Three",'Offense Log'!$J$2:$J$2999,"HC",'Offense Log'!$H$2:$H$2999,'Player Splits'!$A74)/COUNTIFS('Offense Log'!$I$2:$I$2999,"&lt;&gt;Turnover",'Offense Log'!$I$2:$I$2999,"&lt;&gt;Foul",'Offense Log'!$I$2:$I$2999,"&lt;&gt;",'Offense Log'!$J$2:$J$2999,"HC",'Offense Log'!$H$2:$H$2999,'Player Splits'!$A74),0)</f>
        <v>0.89189189189189189</v>
      </c>
      <c r="L79" s="5">
        <f>IFERROR((COUNTIFS('Offense Log'!$I$2:$I$2999,"Three",'Offense Log'!$N$2:$N$2999,"Yes",'Offense Log'!$J$2:$J$2999,"HC",'Offense Log'!$H$2:$H$2999,'Player Splits'!$A74))/(COUNTIFS('Offense Log'!$I$2:$I$2999,"Three",'Offense Log'!$J$2:$J$2999,"HC",'Offense Log'!$H$2:$H$2999,'Player Splits'!$A74)),0)</f>
        <v>0.42424242424242425</v>
      </c>
      <c r="M79" s="5">
        <f>IFERROR(COUNTIFS('Offense Log'!$I$2:$I$2999,"&lt;&gt;Turnover",'Offense Log'!$I$2:$I$2999,"&lt;&gt;Foul",'Offense Log'!$N$2:$N$2999,"Yes",'Offense Log'!$J$2:$J$2999,"HC",'Offense Log'!$H$2:$H$2999,'Player Splits'!$A74)/COUNTIFS('Offense Log'!$I$2:$I$2999,"&lt;&gt;Turnover",'Offense Log'!$I$2:$I$2999,"&lt;&gt;Foul",'Offense Log'!$I$2:$I$2999,"&lt;&gt;",'Offense Log'!$J$2:$J$2999,"HC",'Offense Log'!$H$2:$H$2999,'Player Splits'!$A74),0)</f>
        <v>0.3783783783783784</v>
      </c>
      <c r="N79" s="5">
        <f>IFERROR(COUNTIFS('Offense Log'!$H$2:$H$2999,A74,'Offense Log'!$I$2:$I$2999,"Turnover",'Offense Log'!$J$2:$J$2999,"HC")/(COUNTIFS('Offense Log'!$B$2:$B$2999,A74,'Offense Log'!$J$2:$J$2999,"HC")+(COUNTIFS('Offense Log'!$C$2:$C$2999,A74,'Offense Log'!$J$2:$J$2999,"HC")+(COUNTIFS('Offense Log'!$D$2:$D$2999,A74,'Offense Log'!$J$2:$J$2999,"HC")+(COUNTIFS('Offense Log'!$E$2:$E$2999,A74,'Offense Log'!$J$2:$J$2999,"HC")+(COUNTIFS('Offense Log'!$F$2:$F$2999,A74,'Offense Log'!$J$2:$J$2999,"HC")))))),0)</f>
        <v>7.874015748031496E-3</v>
      </c>
      <c r="O79" s="15">
        <f t="shared" si="9"/>
        <v>0.01</v>
      </c>
    </row>
    <row r="80" spans="1:16" x14ac:dyDescent="0.3">
      <c r="A80" s="13" t="s">
        <v>79</v>
      </c>
      <c r="B80" s="15">
        <f>IFERROR(COUNTIFS('Offense Log'!$H$2:$H$2999,A74,'Offense Log'!$J$2:$J$2999,"FB")/(COUNTIFS('Offense Log'!$B$2:$B$2999,A74,'Offense Log'!$J$2:$J$2999,"FB")+(COUNTIFS('Offense Log'!$C$2:$C$2999,A74,'Offense Log'!$J$2:$J$2999,"FB")+(COUNTIFS('Offense Log'!$D$2:$D$2999,A74,'Offense Log'!$J$2:$J$2999,"FB")+(COUNTIFS('Offense Log'!$E$2:$E$2999,A74,'Offense Log'!$J$2:$J$2999,"FB")+(COUNTIFS('Offense Log'!$F$2:$F$2999,A74,'Offense Log'!$J$2:$J$2999,"FB")))))),0)</f>
        <v>0.2</v>
      </c>
      <c r="C80" s="5">
        <f>IFERROR(COUNTIFS('Offense Log'!$I$2:$I$2999,"Layup",'Offense Log'!$J$2:$J$2999,"FB",'Offense Log'!$H$2:$H$2999,'Player Splits'!$A74)/COUNTIFS('Offense Log'!$I$2:$I$2999,"&lt;&gt;Turnover",'Offense Log'!$I$2:$I$2999,"&lt;&gt;Foul",'Offense Log'!$I$2:$I$2999,"&lt;&gt;",'Offense Log'!$J$2:$J$2999,"FB",'Offense Log'!$H$2:$H$2999,'Player Splits'!$A74),0)</f>
        <v>0</v>
      </c>
      <c r="D80" s="5">
        <f>IFERROR((COUNTIFS('Offense Log'!$I$2:$I$2999,"Layup",'Offense Log'!$N$2:$N$2999,"Yes",'Offense Log'!$J$2:$J$2999,"FB",'Offense Log'!$H$2:$H$2999,'Player Splits'!$A74))/(COUNTIFS('Offense Log'!$I$2:$I$2999,"Layup",'Offense Log'!$J$2:$J$2999,"FB",'Offense Log'!$H$2:$H$2999,'Player Splits'!$A74)),0)</f>
        <v>0</v>
      </c>
      <c r="E80" s="5">
        <f>IFERROR(COUNTIFS('Offense Log'!$I$2:$I$2999,"Floater",'Offense Log'!$J$2:$J$2999,"FB",'Offense Log'!$H$2:$H$2999,'Player Splits'!$A74)/COUNTIFS('Offense Log'!$I$2:$I$2999,"&lt;&gt;Turnover",'Offense Log'!$I$2:$I$2999,"&lt;&gt;Foul",'Offense Log'!$I$2:$I$2999,"&lt;&gt;",'Offense Log'!$J$2:$J$2999,"FB",'Offense Log'!$H$2:$H$2999,'Player Splits'!$A74),0)</f>
        <v>0</v>
      </c>
      <c r="F80" s="5">
        <f>IFERROR((COUNTIFS('Offense Log'!$I$2:$I$2999,"Floater",'Offense Log'!$N$2:$N$2999,"Yes",'Offense Log'!$J$2:$J$2999,"FB",'Offense Log'!$H$2:$H$2999,'Player Splits'!$A74))/(COUNTIFS('Offense Log'!$I$2:$I$2999,"Floater",'Offense Log'!$J$2:$J$2999,"FB",'Offense Log'!$H$2:$H$2999,'Player Splits'!$A74)),0)</f>
        <v>0</v>
      </c>
      <c r="G80" s="5">
        <f>IFERROR(COUNTIFS('Offense Log'!$I$2:$I$2999,"Hook",'Offense Log'!$J$2:$J$2999,"FB",'Offense Log'!$H$2:$H$2999,'Player Splits'!$A74)/COUNTIFS('Offense Log'!$I$2:$I$2999,"&lt;&gt;Turnover",'Offense Log'!$I$2:$I$2999,"&lt;&gt;Foul",'Offense Log'!$I$2:$I$2999,"&lt;&gt;",'Offense Log'!$J$2:$J$2999,"FB",'Offense Log'!$H$2:$H$2999,'Player Splits'!$A74),0)</f>
        <v>0</v>
      </c>
      <c r="H80" s="5">
        <f>IFERROR((COUNTIFS('Offense Log'!$I$2:$I$2999,"Hook",'Offense Log'!$N$2:$N$2999,"Yes",'Offense Log'!$J$2:$J$2999,"FB",'Offense Log'!$H$2:$H$2999,'Player Splits'!$A74))/(COUNTIFS('Offense Log'!$I$2:$I$2999,"Hook",'Offense Log'!$J$2:$J$2999,"FB",'Offense Log'!$H$2:$H$2999,'Player Splits'!$A74)),0)</f>
        <v>0</v>
      </c>
      <c r="I80" s="5">
        <f>IFERROR(COUNTIFS('Offense Log'!$I$2:$I$2999,"Jumper",'Offense Log'!$J$2:$J$2999,"FB",'Offense Log'!$H$2:$H$2999,'Player Splits'!$A74)/COUNTIFS('Offense Log'!$I$2:$I$2999,"&lt;&gt;Turnover",'Offense Log'!$I$2:$I$2999,"&lt;&gt;Foul",'Offense Log'!$I$2:$I$2999,"&lt;&gt;",'Offense Log'!$J$2:$J$2999,"FB",'Offense Log'!$H$2:$H$2999,'Player Splits'!$A74),0)</f>
        <v>0</v>
      </c>
      <c r="J80" s="5">
        <f>IFERROR((COUNTIFS('Offense Log'!$I$2:$I$2999,"Jumper",'Offense Log'!$N$2:$N$2999,"Yes",'Offense Log'!$J$2:$J$2999,"FB",'Offense Log'!$H$2:$H$2999,'Player Splits'!$A74))/(COUNTIFS('Offense Log'!$I$2:$I$2999,"Jumper",'Offense Log'!$J$2:$J$2999,"FB",'Offense Log'!$H$2:$H$2999,'Player Splits'!$A74)),0)</f>
        <v>0</v>
      </c>
      <c r="K80" s="5">
        <f>IFERROR(COUNTIFS('Offense Log'!$I$2:$I$2999,"Three",'Offense Log'!$J$2:$J$2999,"FB",'Offense Log'!$H$2:$H$2999,'Player Splits'!$A74)/COUNTIFS('Offense Log'!$I$2:$I$2999,"&lt;&gt;Turnover",'Offense Log'!$I$2:$I$2999,"&lt;&gt;Foul",'Offense Log'!$I$2:$I$2999,"&lt;&gt;",'Offense Log'!$J$2:$J$2999,"FB",'Offense Log'!$H$2:$H$2999,'Player Splits'!$A74),0)</f>
        <v>1</v>
      </c>
      <c r="L80" s="5">
        <f>IFERROR((COUNTIFS('Offense Log'!$I$2:$I$2999,"Three",'Offense Log'!$N$2:$N$2999,"Yes",'Offense Log'!$J$2:$J$2999,"FB",'Offense Log'!$H$2:$H$2999,'Player Splits'!$A74))/(COUNTIFS('Offense Log'!$I$2:$I$2999,"Three",'Offense Log'!$J$2:$J$2999,"FB",'Offense Log'!$H$2:$H$2999,'Player Splits'!$A74)),0)</f>
        <v>0.6</v>
      </c>
      <c r="M80" s="5">
        <f>IFERROR(COUNTIFS('Offense Log'!$I$2:$I$2999,"&lt;&gt;Turnover",'Offense Log'!$I$2:$I$2999,"&lt;&gt;Foul",'Offense Log'!$N$2:$N$2999,"Yes",'Offense Log'!$J$2:$J$2999,"FB",'Offense Log'!$H$2:$H$2999,'Player Splits'!$A74)/COUNTIFS('Offense Log'!$I$2:$I$2999,"&lt;&gt;Turnover",'Offense Log'!$I$2:$I$2999,"&lt;&gt;Foul",'Offense Log'!$I$2:$I$2999,"&lt;&gt;",'Offense Log'!$J$2:$J$2999,"FB",'Offense Log'!$H$2:$H$2999,'Player Splits'!$A74),0)</f>
        <v>0.6</v>
      </c>
      <c r="N80" s="5">
        <f>IFERROR(COUNTIFS('Offense Log'!$H$2:$H$2999,A74,'Offense Log'!$I$2:$I$2999,"Turnover",'Offense Log'!$J$2:$J$2999,"FB")/(COUNTIFS('Offense Log'!$B$2:$B$2999,A74,'Offense Log'!$J$2:$J$2999,"FB")+(COUNTIFS('Offense Log'!$C$2:$C$2999,A74,'Offense Log'!$J$2:$J$2999,"FB")+(COUNTIFS('Offense Log'!$D$2:$D$2999,A74,'Offense Log'!$J$2:$J$2999,"FB")+(COUNTIFS('Offense Log'!$E$2:$E$2999,A74,'Offense Log'!$J$2:$J$2999,"FB")+(COUNTIFS('Offense Log'!$F$2:$F$2999,A74,'Offense Log'!$J$2:$J$2999,"FB")))))),0)</f>
        <v>0</v>
      </c>
      <c r="O80" s="15">
        <f t="shared" si="9"/>
        <v>0</v>
      </c>
    </row>
    <row r="81" spans="1:16" ht="6" customHeight="1" x14ac:dyDescent="0.3">
      <c r="A81" s="13"/>
      <c r="B81" s="1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</row>
    <row r="82" spans="1:16" x14ac:dyDescent="0.3">
      <c r="A82" s="12" t="s">
        <v>131</v>
      </c>
      <c r="B82" s="16" t="s">
        <v>34</v>
      </c>
      <c r="C82" s="14" t="s">
        <v>36</v>
      </c>
      <c r="D82" s="14" t="s">
        <v>28</v>
      </c>
      <c r="E82" s="14" t="s">
        <v>37</v>
      </c>
      <c r="F82" s="14" t="s">
        <v>29</v>
      </c>
      <c r="G82" s="14" t="s">
        <v>38</v>
      </c>
      <c r="H82" s="14" t="s">
        <v>30</v>
      </c>
      <c r="I82" s="14" t="s">
        <v>39</v>
      </c>
      <c r="J82" s="14" t="s">
        <v>31</v>
      </c>
      <c r="K82" s="14" t="s">
        <v>40</v>
      </c>
      <c r="L82" s="14" t="s">
        <v>32</v>
      </c>
      <c r="M82" s="14" t="s">
        <v>44</v>
      </c>
      <c r="N82" s="14" t="s">
        <v>35</v>
      </c>
      <c r="O82" s="16" t="s">
        <v>46</v>
      </c>
    </row>
    <row r="83" spans="1:16" x14ac:dyDescent="0.3">
      <c r="A83" s="13" t="s">
        <v>47</v>
      </c>
      <c r="B83" s="15">
        <f>IFERROR(COUNTIFS('Offense Log'!$H$2:$H$2999,A82,'Offense Log'!$O$2:$O$2999,"W")/(COUNTIFS('Offense Log'!$B$2:$B$2999,A82,'Offense Log'!$O$2:$O$2999,"W")+(COUNTIFS('Offense Log'!$C$2:$C$2999,A82,'Offense Log'!$O$2:$O$2999,"W")+(COUNTIFS('Offense Log'!$D$2:$D$2999,A82,'Offense Log'!$O$2:$O$2999,"W")+(COUNTIFS('Offense Log'!$E$2:$E$2999,A82,'Offense Log'!$O$2:$O$2999,"W")+(COUNTIFS('Offense Log'!$F$2:$F$2999,A82,'Offense Log'!$O$2:$O$2999,"W")))))),0)</f>
        <v>0.12249443207126949</v>
      </c>
      <c r="C83" s="5">
        <f>IFERROR(COUNTIFS('Offense Log'!$I$2:$I$2999,"Layup",'Offense Log'!$O$2:$O$2999,"W",'Offense Log'!$H$2:$H$2999,'Player Splits'!$A82)/COUNTIFS('Offense Log'!$I$2:$I$2999,"&lt;&gt;Turnover",'Offense Log'!$I$2:$I$2999,"&lt;&gt;Foul",'Offense Log'!$I$2:$I$2999,"&lt;&gt;",'Offense Log'!$O$2:$O$2999,"W",'Offense Log'!$H$2:$H$2999,'Player Splits'!$A82),0)</f>
        <v>0.65714285714285714</v>
      </c>
      <c r="D83" s="5">
        <f>IFERROR((COUNTIFS('Offense Log'!$I$2:$I$2999,"Layup",'Offense Log'!$N$2:$N$2999,"Yes",'Offense Log'!$O$2:$O$2999,"W",'Offense Log'!$H$2:$H$2999,'Player Splits'!$A82))/(COUNTIFS('Offense Log'!$I$2:$I$2999,"Layup",'Offense Log'!$O$2:$O$2999,"W",'Offense Log'!$H$2:$H$2999,'Player Splits'!$A82)),0)</f>
        <v>0.56521739130434778</v>
      </c>
      <c r="E83" s="5">
        <f>IFERROR(COUNTIFS('Offense Log'!$I$2:$I$2999,"Floater",'Offense Log'!$O$2:$O$2999,"W",'Offense Log'!$H$2:$H$2999,'Player Splits'!$A82)/COUNTIFS('Offense Log'!$I$2:$I$2999,"&lt;&gt;Turnover",'Offense Log'!$I$2:$I$2999,"&lt;&gt;Foul",'Offense Log'!$I$2:$I$2999,"&lt;&gt;",'Offense Log'!$O$2:$O$2999,"W",'Offense Log'!$H$2:$H$2999,'Player Splits'!$A82),0)</f>
        <v>2.8571428571428571E-2</v>
      </c>
      <c r="F83" s="5">
        <f>IFERROR((COUNTIFS('Offense Log'!$I$2:$I$2999,"Floater",'Offense Log'!$N$2:$N$2999,"Yes",'Offense Log'!$O$2:$O$2999,"W",'Offense Log'!$H$2:$H$2999,'Player Splits'!$A82))/(COUNTIFS('Offense Log'!$I$2:$I$2999,"Floater",'Offense Log'!$O$2:$O$2999,"W",'Offense Log'!$H$2:$H$2999,'Player Splits'!$A82)),0)</f>
        <v>1</v>
      </c>
      <c r="G83" s="5">
        <f>IFERROR(COUNTIFS('Offense Log'!$I$2:$I$2999,"Hook",'Offense Log'!$O$2:$O$2999,"W",'Offense Log'!$H$2:$H$2999,'Player Splits'!$A82)/COUNTIFS('Offense Log'!$I$2:$I$2999,"&lt;&gt;Turnover",'Offense Log'!$I$2:$I$2999,"&lt;&gt;Foul",'Offense Log'!$I$2:$I$2999,"&lt;&gt;",'Offense Log'!$O$2:$O$2999,"W",'Offense Log'!$H$2:$H$2999,'Player Splits'!$A82),0)</f>
        <v>5.7142857142857141E-2</v>
      </c>
      <c r="H83" s="5">
        <f>IFERROR((COUNTIFS('Offense Log'!$I$2:$I$2999,"Hook",'Offense Log'!$N$2:$N$2999,"Yes",'Offense Log'!$O$2:$O$2999,"W",'Offense Log'!$H$2:$H$2999,'Player Splits'!$A82))/(COUNTIFS('Offense Log'!$I$2:$I$2999,"Hook",'Offense Log'!$O$2:$O$2999,"W",'Offense Log'!$H$2:$H$2999,'Player Splits'!$A82)),0)</f>
        <v>0</v>
      </c>
      <c r="I83" s="5">
        <f>IFERROR(COUNTIFS('Offense Log'!$I$2:$I$2999,"Jumper",'Offense Log'!$O$2:$O$2999,"W",'Offense Log'!$H$2:$H$2999,'Player Splits'!$A82)/COUNTIFS('Offense Log'!$I$2:$I$2999,"&lt;&gt;Turnover",'Offense Log'!$I$2:$I$2999,"&lt;&gt;Foul",'Offense Log'!$I$2:$I$2999,"&lt;&gt;",'Offense Log'!$O$2:$O$2999,"W",'Offense Log'!$H$2:$H$2999,'Player Splits'!$A82),0)</f>
        <v>0</v>
      </c>
      <c r="J83" s="5">
        <f>IFERROR((COUNTIFS('Offense Log'!$I$2:$I$2999,"Jumper",'Offense Log'!$N$2:$N$2999,"Yes",'Offense Log'!$O$2:$O$2999,"W",'Offense Log'!$H$2:$H$2999,'Player Splits'!$A82))/(COUNTIFS('Offense Log'!$I$2:$I$2999,"Jumper",'Offense Log'!$O$2:$O$2999,"W",'Offense Log'!$H$2:$H$2999,'Player Splits'!$A82)),0)</f>
        <v>0</v>
      </c>
      <c r="K83" s="5">
        <f>IFERROR(COUNTIFS('Offense Log'!$I$2:$I$2999,"Three",'Offense Log'!$O$2:$O$2999,"W",'Offense Log'!$H$2:$H$2999,'Player Splits'!$A82)/COUNTIFS('Offense Log'!$I$2:$I$2999,"&lt;&gt;Turnover",'Offense Log'!$I$2:$I$2999,"&lt;&gt;Foul",'Offense Log'!$I$2:$I$2999,"&lt;&gt;",'Offense Log'!$O$2:$O$2999,"W",'Offense Log'!$H$2:$H$2999,'Player Splits'!$A82),0)</f>
        <v>0</v>
      </c>
      <c r="L83" s="5">
        <f>IFERROR((COUNTIFS('Offense Log'!$I$2:$I$2999,"Three",'Offense Log'!$N$2:$N$2999,"Yes",'Offense Log'!$O$2:$O$2999,"W",'Offense Log'!$H$2:$H$2999,'Player Splits'!$A82))/(COUNTIFS('Offense Log'!$I$2:$I$2999,"Three",'Offense Log'!$O$2:$O$2999,"W",'Offense Log'!$H$2:$H$2999,'Player Splits'!$A82)),0)</f>
        <v>0</v>
      </c>
      <c r="M83" s="5">
        <f>IFERROR(COUNTIFS('Offense Log'!$I$2:$I$2999,"&lt;&gt;Turnover",'Offense Log'!$I$2:$I$2999,"&lt;&gt;Foul",'Offense Log'!$N$2:$N$2999,"Yes",'Offense Log'!$O$2:$O$2999,"W",'Offense Log'!$H$2:$H$2999,'Player Splits'!$A82)/COUNTIFS('Offense Log'!$I$2:$I$2999,"&lt;&gt;Turnover",'Offense Log'!$I$2:$I$2999,"&lt;&gt;Foul",'Offense Log'!$I$2:$I$2999,"&lt;&gt;",'Offense Log'!$O$2:$O$2999,"W",'Offense Log'!$H$2:$H$2999,'Player Splits'!$A82),0)</f>
        <v>0.6</v>
      </c>
      <c r="N83" s="5">
        <f>IFERROR(COUNTIFS('Offense Log'!$H$2:$H$2999,A82,'Offense Log'!$I$2:$I$2999,"Turnover",'Offense Log'!$O$2:$O$2999,"W")/(COUNTIFS('Offense Log'!$B$2:$B$2999,A82,'Offense Log'!$O$2:$O$2999,"W")+(COUNTIFS('Offense Log'!$C$2:$C$2999,A82,'Offense Log'!$O$2:$O$2999,"W")+(COUNTIFS('Offense Log'!$D$2:$D$2999,A82,'Offense Log'!$O$2:$O$2999,"W")+(COUNTIFS('Offense Log'!$E$2:$E$2999,A82,'Offense Log'!$O$2:$O$2999,"W")+(COUNTIFS('Offense Log'!$F$2:$F$2999,A82,'Offense Log'!$O$2:$O$2999,"W")))))),0)</f>
        <v>2.2271714922048998E-2</v>
      </c>
      <c r="O83" s="15">
        <f>IFERROR(N83*0.2/B83,0)</f>
        <v>3.6363636363636362E-2</v>
      </c>
    </row>
    <row r="84" spans="1:16" x14ac:dyDescent="0.3">
      <c r="A84" s="13" t="s">
        <v>48</v>
      </c>
      <c r="B84" s="15">
        <f>IFERROR(COUNTIFS('Offense Log'!$H$2:$H$2999,A82,'Offense Log'!$O$2:$O$2999,"L")/(COUNTIFS('Offense Log'!$B$2:$B$2999,A82,'Offense Log'!$O$2:$O$2999,"L")+(COUNTIFS('Offense Log'!$C$2:$C$2999,A82,'Offense Log'!$O$2:$O$2999,"L")+(COUNTIFS('Offense Log'!$D$2:$D$2999,A82,'Offense Log'!$O$2:$O$2999,"L")+(COUNTIFS('Offense Log'!$E$2:$E$2999,A82,'Offense Log'!$O$2:$O$2999,"L")+(COUNTIFS('Offense Log'!$F$2:$F$2999,A82,'Offense Log'!$O$2:$O$2999,"L")))))),0)</f>
        <v>0.15254237288135594</v>
      </c>
      <c r="C84" s="5">
        <f>IFERROR(COUNTIFS('Offense Log'!$I$2:$I$2999,"Layup",'Offense Log'!$O$2:$O$2999,"L",'Offense Log'!$H$2:$H$2999,'Player Splits'!$A82)/COUNTIFS('Offense Log'!$I$2:$I$2999,"&lt;&gt;Turnover",'Offense Log'!$I$2:$I$2999,"&lt;&gt;Foul",'Offense Log'!$I$2:$I$2999,"&lt;&gt;",'Offense Log'!$O$2:$O$2999,"L",'Offense Log'!$H$2:$H$2999,'Player Splits'!$A82),0)</f>
        <v>1</v>
      </c>
      <c r="D84" s="5">
        <f>IFERROR((COUNTIFS('Offense Log'!$I$2:$I$2999,"Layup",'Offense Log'!$N$2:$N$2999,"Yes",'Offense Log'!$O$2:$O$2999,"L",'Offense Log'!$H$2:$H$2999,'Player Splits'!$A82))/(COUNTIFS('Offense Log'!$I$2:$I$2999,"Layup",'Offense Log'!$O$2:$O$2999,"L",'Offense Log'!$H$2:$H$2999,'Player Splits'!$A82)),0)</f>
        <v>0.83333333333333337</v>
      </c>
      <c r="E84" s="5">
        <f>IFERROR(COUNTIFS('Offense Log'!$I$2:$I$2999,"Floater",'Offense Log'!$O$2:$O$2999,"L",'Offense Log'!$H$2:$H$2999,'Player Splits'!$A82)/COUNTIFS('Offense Log'!$I$2:$I$2999,"&lt;&gt;Turnover",'Offense Log'!$I$2:$I$2999,"&lt;&gt;Foul",'Offense Log'!$I$2:$I$2999,"&lt;&gt;",'Offense Log'!$O$2:$O$2999,"L",'Offense Log'!$H$2:$H$2999,'Player Splits'!$A82),0)</f>
        <v>0</v>
      </c>
      <c r="F84" s="5">
        <f>IFERROR((COUNTIFS('Offense Log'!$I$2:$I$2999,"Floater",'Offense Log'!$N$2:$N$2999,"Yes",'Offense Log'!$O$2:$O$2999,"L",'Offense Log'!$H$2:$H$2999,'Player Splits'!$A82))/(COUNTIFS('Offense Log'!$I$2:$I$2999,"Floater",'Offense Log'!$O$2:$O$2999,"L",'Offense Log'!$H$2:$H$2999,'Player Splits'!$A82)),0)</f>
        <v>0</v>
      </c>
      <c r="G84" s="5">
        <f>IFERROR(COUNTIFS('Offense Log'!$I$2:$I$2999,"Hook",'Offense Log'!$O$2:$O$2999,"L",'Offense Log'!$H$2:$H$2999,'Player Splits'!$A82)/COUNTIFS('Offense Log'!$I$2:$I$2999,"&lt;&gt;Turnover",'Offense Log'!$I$2:$I$2999,"&lt;&gt;Foul",'Offense Log'!$I$2:$I$2999,"&lt;&gt;",'Offense Log'!$O$2:$O$2999,"L",'Offense Log'!$H$2:$H$2999,'Player Splits'!$A82),0)</f>
        <v>0</v>
      </c>
      <c r="H84" s="5">
        <f>IFERROR((COUNTIFS('Offense Log'!$I$2:$I$2999,"Hook",'Offense Log'!$N$2:$N$2999,"Yes",'Offense Log'!$O$2:$O$2999,"L",'Offense Log'!$H$2:$H$2999,'Player Splits'!$A82))/(COUNTIFS('Offense Log'!$I$2:$I$2999,"Hook",'Offense Log'!$O$2:$O$2999,"L",'Offense Log'!$H$2:$H$2999,'Player Splits'!$A82)),0)</f>
        <v>0</v>
      </c>
      <c r="I84" s="5">
        <f>IFERROR(COUNTIFS('Offense Log'!$I$2:$I$2999,"Jumper",'Offense Log'!$O$2:$O$2999,"L",'Offense Log'!$H$2:$H$2999,'Player Splits'!$A82)/COUNTIFS('Offense Log'!$I$2:$I$2999,"&lt;&gt;Turnover",'Offense Log'!$I$2:$I$2999,"&lt;&gt;Foul",'Offense Log'!$I$2:$I$2999,"&lt;&gt;",'Offense Log'!$O$2:$O$2999,"L",'Offense Log'!$H$2:$H$2999,'Player Splits'!$A82),0)</f>
        <v>0</v>
      </c>
      <c r="J84" s="5">
        <f>IFERROR((COUNTIFS('Offense Log'!$I$2:$I$2999,"Jumper",'Offense Log'!$N$2:$N$2999,"Yes",'Offense Log'!$O$2:$O$2999,"L",'Offense Log'!$H$2:$H$2999,'Player Splits'!$A82))/(COUNTIFS('Offense Log'!$I$2:$I$2999,"Jumper",'Offense Log'!$O$2:$O$2999,"L",'Offense Log'!$H$2:$H$2999,'Player Splits'!$A82)),0)</f>
        <v>0</v>
      </c>
      <c r="K84" s="5">
        <f>IFERROR(COUNTIFS('Offense Log'!$I$2:$I$2999,"Three",'Offense Log'!$O$2:$O$2999,"L",'Offense Log'!$H$2:$H$2999,'Player Splits'!$A82)/COUNTIFS('Offense Log'!$I$2:$I$2999,"&lt;&gt;Turnover",'Offense Log'!$I$2:$I$2999,"&lt;&gt;Foul",'Offense Log'!$I$2:$I$2999,"&lt;&gt;",'Offense Log'!$O$2:$O$2999,"L",'Offense Log'!$H$2:$H$2999,'Player Splits'!$A82),0)</f>
        <v>0</v>
      </c>
      <c r="L84" s="5">
        <f>IFERROR((COUNTIFS('Offense Log'!$I$2:$I$2999,"Three",'Offense Log'!$N$2:$N$2999,"Yes",'Offense Log'!$O$2:$O$2999,"L",'Offense Log'!$H$2:$H$2999,'Player Splits'!$A82))/(COUNTIFS('Offense Log'!$I$2:$I$2999,"Three",'Offense Log'!$O$2:$O$2999,"L",'Offense Log'!$H$2:$H$2999,'Player Splits'!$A82)),0)</f>
        <v>0</v>
      </c>
      <c r="M84" s="5">
        <f>IFERROR(COUNTIFS('Offense Log'!$I$2:$I$2999,"&lt;&gt;Turnover",'Offense Log'!$I$2:$I$2999,"&lt;&gt;Foul",'Offense Log'!$N$2:$N$2999,"Yes",'Offense Log'!$O$2:$O$2999,"L",'Offense Log'!$H$2:$H$2999,'Player Splits'!$A82)/COUNTIFS('Offense Log'!$I$2:$I$2999,"&lt;&gt;Turnover",'Offense Log'!$I$2:$I$2999,"&lt;&gt;Foul",'Offense Log'!$I$2:$I$2999,"&lt;&gt;",'Offense Log'!$O$2:$O$2999,"L",'Offense Log'!$H$2:$H$2999,'Player Splits'!$A82),0)</f>
        <v>0.83333333333333337</v>
      </c>
      <c r="N84" s="5">
        <f>IFERROR(COUNTIFS('Offense Log'!$H$2:$H$2999,A82,'Offense Log'!$I$2:$I$2999,"Turnover",'Offense Log'!$O$2:$O$2999,"L")/(COUNTIFS('Offense Log'!$B$2:$B$2999,A82,'Offense Log'!$O$2:$O$2999,"L")+(COUNTIFS('Offense Log'!$C$2:$C$2999,A82,'Offense Log'!$O$2:$O$2999,"L")+(COUNTIFS('Offense Log'!$D$2:$D$2999,A82,'Offense Log'!$O$2:$O$2999,"L")+(COUNTIFS('Offense Log'!$E$2:$E$2999,A82,'Offense Log'!$O$2:$O$2999,"L")+(COUNTIFS('Offense Log'!$F$2:$F$2999,A82,'Offense Log'!$O$2:$O$2999,"L")))))),0)</f>
        <v>3.3898305084745763E-2</v>
      </c>
      <c r="O84" s="15">
        <f>IFERROR(N84*0.2/B84,0)</f>
        <v>4.4444444444444446E-2</v>
      </c>
    </row>
    <row r="85" spans="1:16" x14ac:dyDescent="0.3">
      <c r="A85" s="13" t="s">
        <v>80</v>
      </c>
      <c r="B85" s="15">
        <f>IFERROR(COUNTIFS('Offense Log'!$H$2:$H$2999,A82,'Offense Log'!$L$2:$L$2999,"Man",'Offense Log'!$J$2:$J$2999,"HC")/(COUNTIFS('Offense Log'!$B$2:$B$2999,A82,'Offense Log'!$L$2:$L$2999,"Man",'Offense Log'!$J$2:$J$2999,"HC")+(COUNTIFS('Offense Log'!$C$2:$C$2999,A82,'Offense Log'!$L$2:$L$2999,"Man",'Offense Log'!$J$2:$J$2999,"HC")+(COUNTIFS('Offense Log'!$D$2:$D$2999,A82,'Offense Log'!$L$2:$L$2999,"Man",'Offense Log'!$J$2:$J$2999,"HC")+(COUNTIFS('Offense Log'!$E$2:$E$2999,A82,'Offense Log'!$L$2:$L$2999,"Man",'Offense Log'!$J$2:$J$2999,"HC")+(COUNTIFS('Offense Log'!$F$2:$F$2999,A82,'Offense Log'!$L$2:$L$2999,"Man",'Offense Log'!$J$2:$J$2999,"HC")))))),0)</f>
        <v>0.10697674418604651</v>
      </c>
      <c r="C85" s="5">
        <f>IFERROR(COUNTIFS('Offense Log'!$I$2:$I$2999,"Layup",'Offense Log'!$L$2:$L$2999,"Man",'Offense Log'!$H$2:$H$2999,'Player Splits'!$A82,'Offense Log'!$J$2:$J$2999,"HC")/COUNTIFS('Offense Log'!$I$2:$I$2999,"&lt;&gt;Turnover",'Offense Log'!$I$2:$I$2999,"&lt;&gt;Foul",'Offense Log'!$I$2:$I$2999,"&lt;&gt;",'Offense Log'!$L$2:$L$2999,"Man",'Offense Log'!$H$2:$H$2999,'Player Splits'!$A82,'Offense Log'!$J$2:$J$2999,"HC"),0)</f>
        <v>0.72413793103448276</v>
      </c>
      <c r="D85" s="5">
        <f>IFERROR((COUNTIFS('Offense Log'!$I$2:$I$2999,"Layup",'Offense Log'!$N$2:$N$2999,"Yes",'Offense Log'!$L$2:$L$2999,"Man",'Offense Log'!$H$2:$H$2999,'Player Splits'!$A82,'Offense Log'!$J$2:$J$2999,"HC"))/(COUNTIFS('Offense Log'!$I$2:$I$2999,"Layup",'Offense Log'!$L$2:$L$2999,"Man",'Offense Log'!$H$2:$H$2999,'Player Splits'!$A82,'Offense Log'!$J$2:$J$2999,"HC")),0)</f>
        <v>0.5714285714285714</v>
      </c>
      <c r="E85" s="5">
        <f>IFERROR(COUNTIFS('Offense Log'!$I$2:$I$2999,"Floater",'Offense Log'!$L$2:$L$2999,"Man",'Offense Log'!$H$2:$H$2999,'Player Splits'!$A82,'Offense Log'!$J$2:$J$2999,"HC")/COUNTIFS('Offense Log'!$I$2:$I$2999,"&lt;&gt;Turnover",'Offense Log'!$I$2:$I$2999,"&lt;&gt;Foul",'Offense Log'!$I$2:$I$2999,"&lt;&gt;",'Offense Log'!$L$2:$L$2999,"Man",'Offense Log'!$H$2:$H$2999,'Player Splits'!$A82,'Offense Log'!$J$2:$J$2999,"HC"),0)</f>
        <v>3.4482758620689655E-2</v>
      </c>
      <c r="F85" s="5">
        <f>IFERROR((COUNTIFS('Offense Log'!$I$2:$I$2999,"Floater",'Offense Log'!$N$2:$N$2999,"Yes",'Offense Log'!$L$2:$L$2999,"Man",'Offense Log'!$H$2:$H$2999,'Player Splits'!$A82,'Offense Log'!$J$2:$J$2999,"HC"))/(COUNTIFS('Offense Log'!$I$2:$I$2999,"Floater",'Offense Log'!$L$2:$L$2999,"Man",'Offense Log'!$H$2:$H$2999,'Player Splits'!$A82,'Offense Log'!$J$2:$J$2999,"HC")),0)</f>
        <v>1</v>
      </c>
      <c r="G85" s="5">
        <f>IFERROR(COUNTIFS('Offense Log'!$I$2:$I$2999,"Hook",'Offense Log'!$L$2:$L$2999,"Man",'Offense Log'!$H$2:$H$2999,'Player Splits'!$A82,'Offense Log'!$J$2:$J$2999,"HC")/COUNTIFS('Offense Log'!$I$2:$I$2999,"&lt;&gt;Turnover",'Offense Log'!$I$2:$I$2999,"&lt;&gt;Foul",'Offense Log'!$I$2:$I$2999,"&lt;&gt;",'Offense Log'!$L$2:$L$2999,"Man",'Offense Log'!$H$2:$H$2999,'Player Splits'!$A82,'Offense Log'!$J$2:$J$2999,"HC"),0)</f>
        <v>6.8965517241379309E-2</v>
      </c>
      <c r="H85" s="5">
        <f>IFERROR((COUNTIFS('Offense Log'!$I$2:$I$2999,"Hook",'Offense Log'!$N$2:$N$2999,"Yes",'Offense Log'!$L$2:$L$2999,"Man",'Offense Log'!$H$2:$H$2999,'Player Splits'!$A82,'Offense Log'!$J$2:$J$2999,"HC"))/(COUNTIFS('Offense Log'!$I$2:$I$2999,"Hook",'Offense Log'!$L$2:$L$2999,"Man",'Offense Log'!$H$2:$H$2999,'Player Splits'!$A82,'Offense Log'!$J$2:$J$2999,"HC")),0)</f>
        <v>0</v>
      </c>
      <c r="I85" s="5">
        <f>IFERROR(COUNTIFS('Offense Log'!$I$2:$I$2999,"Jumper",'Offense Log'!$L$2:$L$2999,"Man",'Offense Log'!$H$2:$H$2999,'Player Splits'!$A82,'Offense Log'!$J$2:$J$2999,"HC")/COUNTIFS('Offense Log'!$I$2:$I$2999,"&lt;&gt;Turnover",'Offense Log'!$I$2:$I$2999,"&lt;&gt;Foul",'Offense Log'!$I$2:$I$2999,"&lt;&gt;",'Offense Log'!$L$2:$L$2999,"Man",'Offense Log'!$H$2:$H$2999,'Player Splits'!$A82,'Offense Log'!$J$2:$J$2999,"HC"),0)</f>
        <v>0</v>
      </c>
      <c r="J85" s="5">
        <f>IFERROR((COUNTIFS('Offense Log'!$I$2:$I$2999,"Jumper",'Offense Log'!$N$2:$N$2999,"Yes",'Offense Log'!$L$2:$L$2999,"Man",'Offense Log'!$H$2:$H$2999,'Player Splits'!$A82,'Offense Log'!$J$2:$J$2999,"HC"))/(COUNTIFS('Offense Log'!$I$2:$I$2999,"Jumper",'Offense Log'!$L$2:$L$2999,"Man",'Offense Log'!$H$2:$H$2999,'Player Splits'!$A82,'Offense Log'!$J$2:$J$2999,"HC")),0)</f>
        <v>0</v>
      </c>
      <c r="K85" s="5">
        <f>IFERROR(COUNTIFS('Offense Log'!$I$2:$I$2999,"Three",'Offense Log'!$L$2:$L$2999,"Man",'Offense Log'!$H$2:$H$2999,'Player Splits'!$A82,'Offense Log'!$J$2:$J$2999,"HC")/COUNTIFS('Offense Log'!$I$2:$I$2999,"&lt;&gt;Turnover",'Offense Log'!$I$2:$I$2999,"&lt;&gt;Foul",'Offense Log'!$I$2:$I$2999,"&lt;&gt;",'Offense Log'!$L$2:$L$2999,"Man",'Offense Log'!$H$2:$H$2999,'Player Splits'!$A82,'Offense Log'!$J$2:$J$2999,"HC"),0)</f>
        <v>0</v>
      </c>
      <c r="L85" s="5">
        <f>IFERROR((COUNTIFS('Offense Log'!$I$2:$I$2999,"Three",'Offense Log'!$N$2:$N$2999,"Yes",'Offense Log'!$L$2:$L$2999,"Man",'Offense Log'!$H$2:$H$2999,'Player Splits'!$A82,'Offense Log'!$J$2:$J$2999,"HC"))/(COUNTIFS('Offense Log'!$I$2:$I$2999,"Three",'Offense Log'!$L$2:$L$2999,"Man",'Offense Log'!$H$2:$H$2999,'Player Splits'!$A82,'Offense Log'!$J$2:$J$2999,"HC")),0)</f>
        <v>0</v>
      </c>
      <c r="M85" s="5">
        <f>IFERROR(COUNTIFS('Offense Log'!$I$2:$I$2999,"&lt;&gt;Turnover",'Offense Log'!$I$2:$I$2999,"&lt;&gt;Foul",'Offense Log'!$N$2:$N$2999,"Yes",'Offense Log'!$L$2:$L$2999,"Man",'Offense Log'!$H$2:$H$2999,'Player Splits'!$A82,'Offense Log'!$J$2:$J$2999,"HC")/COUNTIFS('Offense Log'!$I$2:$I$2999,"&lt;&gt;Turnover",'Offense Log'!$I$2:$I$2999,"&lt;&gt;Foul",'Offense Log'!$I$2:$I$2999,"&lt;&gt;",'Offense Log'!$L$2:$L$2999,"Man",'Offense Log'!$H$2:$H$2999,'Player Splits'!$A82,'Offense Log'!$J$2:$J$2999,"HC"),0)</f>
        <v>0.58620689655172409</v>
      </c>
      <c r="N85" s="5">
        <f>IFERROR(COUNTIFS('Offense Log'!$H$2:$H$2999,A82,'Offense Log'!$I$2:$I$2999,"Turnover",'Offense Log'!$L$2:$L$2999,"Man")/(COUNTIFS('Offense Log'!$B$2:$B$2999,A82,'Offense Log'!$L$2:$L$2999,"Man")+(COUNTIFS('Offense Log'!$C$2:$C$2999,A82,'Offense Log'!$L$2:$L$2999,"Man")+(COUNTIFS('Offense Log'!$D$2:$D$2999,A82,'Offense Log'!$L$2:$L$2999,"Man")+(COUNTIFS('Offense Log'!$E$2:$E$2999,A82,'Offense Log'!$L$2:$L$2999,"Man")+(COUNTIFS('Offense Log'!$F$2:$F$2999,A82,'Offense Log'!$L$2:$L$2999,"Man")))))),0)</f>
        <v>2.4291497975708502E-2</v>
      </c>
      <c r="O85" s="15">
        <f t="shared" ref="O85:O88" si="10">IFERROR(N85*0.2/B85,0)</f>
        <v>4.5414539693715901E-2</v>
      </c>
    </row>
    <row r="86" spans="1:16" x14ac:dyDescent="0.3">
      <c r="A86" s="13" t="s">
        <v>81</v>
      </c>
      <c r="B86" s="15">
        <f>IFERROR(COUNTIFS('Offense Log'!$H$2:$H$2999,A82,'Offense Log'!$L$2:$L$2999,"Zone")/(COUNTIFS('Offense Log'!$B$2:$B$2999,A82,'Offense Log'!$L$2:$L$2999,"Zone")+(COUNTIFS('Offense Log'!$C$2:$C$2999,A82,'Offense Log'!$L$2:$L$2999,"Zone")+(COUNTIFS('Offense Log'!$D$2:$D$2999,A82,'Offense Log'!$L$2:$L$2999,"Zone")+(COUNTIFS('Offense Log'!$E$2:$E$2999,A82,'Offense Log'!$L$2:$L$2999,"Zone")+(COUNTIFS('Offense Log'!$F$2:$F$2999,A82,'Offense Log'!$L$2:$L$2999,"Zone")))))),0)</f>
        <v>7.1428571428571425E-2</v>
      </c>
      <c r="C86" s="5">
        <f>IFERROR(COUNTIFS('Offense Log'!$I$2:$I$2999,"Layup",'Offense Log'!$L$2:$L$2999,"Zone",'Offense Log'!$H$2:$H$2999,'Player Splits'!$A82)/COUNTIFS('Offense Log'!$I$2:$I$2999,"&lt;&gt;Turnover",'Offense Log'!$I$2:$I$2999,"&lt;&gt;Foul",'Offense Log'!$I$2:$I$2999,"&lt;&gt;",'Offense Log'!$L$2:$L$2999,"Zone",'Offense Log'!$H$2:$H$2999,'Player Splits'!$A82),0)</f>
        <v>0</v>
      </c>
      <c r="D86" s="5">
        <f>IFERROR((COUNTIFS('Offense Log'!$I$2:$I$2999,"Layup",'Offense Log'!$N$2:$N$2999,"Yes",'Offense Log'!$L$2:$L$2999,"Zone",'Offense Log'!$H$2:$H$2999,'Player Splits'!$A82))/(COUNTIFS('Offense Log'!$I$2:$I$2999,"Layup",'Offense Log'!$L$2:$L$2999,"Zone",'Offense Log'!$H$2:$H$2999,'Player Splits'!$A82)),0)</f>
        <v>0</v>
      </c>
      <c r="E86" s="5">
        <f>IFERROR(COUNTIFS('Offense Log'!$I$2:$I$2999,"Floater",'Offense Log'!$L$2:$L$2999,"Zone",'Offense Log'!$H$2:$H$2999,'Player Splits'!$A82)/COUNTIFS('Offense Log'!$I$2:$I$2999,"&lt;&gt;Turnover",'Offense Log'!$I$2:$I$2999,"&lt;&gt;Foul",'Offense Log'!$I$2:$I$2999,"&lt;&gt;",'Offense Log'!$L$2:$L$2999,"Zone",'Offense Log'!$H$2:$H$2999,'Player Splits'!$A82),0)</f>
        <v>0</v>
      </c>
      <c r="F86" s="5">
        <f>IFERROR((COUNTIFS('Offense Log'!$I$2:$I$2999,"Floater",'Offense Log'!$N$2:$N$2999,"Yes",'Offense Log'!$L$2:$L$2999,"Zone",'Offense Log'!$H$2:$H$2999,'Player Splits'!$A82))/(COUNTIFS('Offense Log'!$I$2:$I$2999,"Floater",'Offense Log'!$L$2:$L$2999,"Zone",'Offense Log'!$H$2:$H$2999,'Player Splits'!$A82)),0)</f>
        <v>0</v>
      </c>
      <c r="G86" s="5">
        <f>IFERROR(COUNTIFS('Offense Log'!$I$2:$I$2999,"Hook",'Offense Log'!$L$2:$L$2999,"Zone",'Offense Log'!$H$2:$H$2999,'Player Splits'!$A82)/COUNTIFS('Offense Log'!$I$2:$I$2999,"&lt;&gt;Turnover",'Offense Log'!$I$2:$I$2999,"&lt;&gt;Foul",'Offense Log'!$I$2:$I$2999,"&lt;&gt;",'Offense Log'!$L$2:$L$2999,"Zone",'Offense Log'!$H$2:$H$2999,'Player Splits'!$A82),0)</f>
        <v>0</v>
      </c>
      <c r="H86" s="5">
        <f>IFERROR((COUNTIFS('Offense Log'!$I$2:$I$2999,"Hook",'Offense Log'!$N$2:$N$2999,"Yes",'Offense Log'!$L$2:$L$2999,"Zone",'Offense Log'!$H$2:$H$2999,'Player Splits'!$A82))/(COUNTIFS('Offense Log'!$I$2:$I$2999,"Hook",'Offense Log'!$L$2:$L$2999,"Zone",'Offense Log'!$H$2:$H$2999,'Player Splits'!$A82)),0)</f>
        <v>0</v>
      </c>
      <c r="I86" s="5">
        <f>IFERROR(COUNTIFS('Offense Log'!$I$2:$I$2999,"Jumper",'Offense Log'!$L$2:$L$2999,"Zone",'Offense Log'!$H$2:$H$2999,'Player Splits'!$A82)/COUNTIFS('Offense Log'!$I$2:$I$2999,"&lt;&gt;Turnover",'Offense Log'!$I$2:$I$2999,"&lt;&gt;Foul",'Offense Log'!$I$2:$I$2999,"&lt;&gt;",'Offense Log'!$L$2:$L$2999,"Zone",'Offense Log'!$H$2:$H$2999,'Player Splits'!$A82),0)</f>
        <v>0</v>
      </c>
      <c r="J86" s="5">
        <f>IFERROR((COUNTIFS('Offense Log'!$I$2:$I$2999,"Jumper",'Offense Log'!$N$2:$N$2999,"Yes",'Offense Log'!$L$2:$L$2999,"Zone",'Offense Log'!$H$2:$H$2999,'Player Splits'!$A82))/(COUNTIFS('Offense Log'!$I$2:$I$2999,"Jumper",'Offense Log'!$L$2:$L$2999,"Zone",'Offense Log'!$H$2:$H$2999,'Player Splits'!$A82)),0)</f>
        <v>0</v>
      </c>
      <c r="K86" s="5">
        <f>IFERROR(COUNTIFS('Offense Log'!$I$2:$I$2999,"Three",'Offense Log'!$L$2:$L$2999,"Zone",'Offense Log'!$H$2:$H$2999,'Player Splits'!$A82)/COUNTIFS('Offense Log'!$I$2:$I$2999,"&lt;&gt;Turnover",'Offense Log'!$I$2:$I$2999,"&lt;&gt;Foul",'Offense Log'!$I$2:$I$2999,"&lt;&gt;",'Offense Log'!$L$2:$L$2999,"Zone",'Offense Log'!$H$2:$H$2999,'Player Splits'!$A82),0)</f>
        <v>0</v>
      </c>
      <c r="L86" s="5">
        <f>IFERROR((COUNTIFS('Offense Log'!$I$2:$I$2999,"Three",'Offense Log'!$N$2:$N$2999,"Yes",'Offense Log'!$L$2:$L$2999,"Zone",'Offense Log'!$H$2:$H$2999,'Player Splits'!$A82))/(COUNTIFS('Offense Log'!$I$2:$I$2999,"Three",'Offense Log'!$L$2:$L$2999,"Zone",'Offense Log'!$H$2:$H$2999,'Player Splits'!$A82)),0)</f>
        <v>0</v>
      </c>
      <c r="M86" s="5">
        <f>IFERROR(COUNTIFS('Offense Log'!$I$2:$I$2999,"&lt;&gt;Turnover",'Offense Log'!$I$2:$I$2999,"&lt;&gt;Foul",'Offense Log'!$N$2:$N$2999,"Yes",'Offense Log'!$L$2:$L$2999,"Zone",'Offense Log'!$H$2:$H$2999,'Player Splits'!$A82)/COUNTIFS('Offense Log'!$I$2:$I$2999,"&lt;&gt;Turnover",'Offense Log'!$I$2:$I$2999,"&lt;&gt;Foul",'Offense Log'!$I$2:$I$2999,"&lt;&gt;",'Offense Log'!$L$2:$L$2999,"Zone",'Offense Log'!$H$2:$H$2999,'Player Splits'!$A82),0)</f>
        <v>0</v>
      </c>
      <c r="N86" s="5">
        <f>IFERROR(COUNTIFS('Offense Log'!$H$2:$H$2999,A82,'Offense Log'!$I$2:$I$2999,"Turnover",'Offense Log'!$L$2:$L$2999,"Zone")/(COUNTIFS('Offense Log'!$B$2:$B$2999,A82,'Offense Log'!$L$2:$L$2999,"Zone")+(COUNTIFS('Offense Log'!$C$2:$C$2999,A82,'Offense Log'!$L$2:$L$2999,"Zone")+(COUNTIFS('Offense Log'!$D$2:$D$2999,A82,'Offense Log'!$L$2:$L$2999,"Zone")+(COUNTIFS('Offense Log'!$E$2:$E$2999,A82,'Offense Log'!$L$2:$L$2999,"Zone")+(COUNTIFS('Offense Log'!$F$2:$F$2999,A82,'Offense Log'!$L$2:$L$2999,"Zone")))))),0)</f>
        <v>0</v>
      </c>
      <c r="O86" s="15">
        <f t="shared" si="10"/>
        <v>0</v>
      </c>
    </row>
    <row r="87" spans="1:16" x14ac:dyDescent="0.3">
      <c r="A87" s="13" t="s">
        <v>82</v>
      </c>
      <c r="B87" s="15">
        <f>IFERROR(COUNTIFS('Offense Log'!$H$2:$H$2999,A82,'Offense Log'!$J$2:$J$2999,"HC")/(COUNTIFS('Offense Log'!$B$2:$B$2999,A82,'Offense Log'!$J$2:$J$2999,"HC")+(COUNTIFS('Offense Log'!$C$2:$C$2999,A82,'Offense Log'!$J$2:$J$2999,"HC")+(COUNTIFS('Offense Log'!$D$2:$D$2999,A82,'Offense Log'!$J$2:$J$2999,"HC")+(COUNTIFS('Offense Log'!$E$2:$E$2999,A82,'Offense Log'!$J$2:$J$2999,"HC")+(COUNTIFS('Offense Log'!$F$2:$F$2999,A82,'Offense Log'!$J$2:$J$2999,"HC")))))),0)</f>
        <v>0.10585585585585586</v>
      </c>
      <c r="C87" s="5">
        <f>IFERROR(COUNTIFS('Offense Log'!$I$2:$I$2999,"Layup",'Offense Log'!$J$2:$J$2999,"HC",'Offense Log'!$H$2:$H$2999,'Player Splits'!$A82)/COUNTIFS('Offense Log'!$I$2:$I$2999,"&lt;&gt;Turnover",'Offense Log'!$I$2:$I$2999,"&lt;&gt;Foul",'Offense Log'!$I$2:$I$2999,"&lt;&gt;",'Offense Log'!$J$2:$J$2999,"HC",'Offense Log'!$H$2:$H$2999,'Player Splits'!$A82),0)</f>
        <v>0.7</v>
      </c>
      <c r="D87" s="5">
        <f>IFERROR((COUNTIFS('Offense Log'!$I$2:$I$2999,"Layup",'Offense Log'!$N$2:$N$2999,"Yes",'Offense Log'!$J$2:$J$2999,"HC",'Offense Log'!$H$2:$H$2999,'Player Splits'!$A82))/(COUNTIFS('Offense Log'!$I$2:$I$2999,"Layup",'Offense Log'!$J$2:$J$2999,"HC",'Offense Log'!$H$2:$H$2999,'Player Splits'!$A82)),0)</f>
        <v>0.5714285714285714</v>
      </c>
      <c r="E87" s="5">
        <f>IFERROR(COUNTIFS('Offense Log'!$I$2:$I$2999,"Floater",'Offense Log'!$J$2:$J$2999,"HC",'Offense Log'!$H$2:$H$2999,'Player Splits'!$A82)/COUNTIFS('Offense Log'!$I$2:$I$2999,"&lt;&gt;Turnover",'Offense Log'!$I$2:$I$2999,"&lt;&gt;Foul",'Offense Log'!$I$2:$I$2999,"&lt;&gt;",'Offense Log'!$J$2:$J$2999,"HC",'Offense Log'!$H$2:$H$2999,'Player Splits'!$A82),0)</f>
        <v>3.3333333333333333E-2</v>
      </c>
      <c r="F87" s="5">
        <f>IFERROR((COUNTIFS('Offense Log'!$I$2:$I$2999,"Floater",'Offense Log'!$N$2:$N$2999,"Yes",'Offense Log'!$J$2:$J$2999,"HC",'Offense Log'!$H$2:$H$2999,'Player Splits'!$A82))/(COUNTIFS('Offense Log'!$I$2:$I$2999,"Floater",'Offense Log'!$J$2:$J$2999,"HC",'Offense Log'!$H$2:$H$2999,'Player Splits'!$A82)),0)</f>
        <v>1</v>
      </c>
      <c r="G87" s="5">
        <f>IFERROR(COUNTIFS('Offense Log'!$I$2:$I$2999,"Hook",'Offense Log'!$J$2:$J$2999,"HC",'Offense Log'!$H$2:$H$2999,'Player Splits'!$A82)/COUNTIFS('Offense Log'!$I$2:$I$2999,"&lt;&gt;Turnover",'Offense Log'!$I$2:$I$2999,"&lt;&gt;Foul",'Offense Log'!$I$2:$I$2999,"&lt;&gt;",'Offense Log'!$J$2:$J$2999,"HC",'Offense Log'!$H$2:$H$2999,'Player Splits'!$A82),0)</f>
        <v>6.6666666666666666E-2</v>
      </c>
      <c r="H87" s="5">
        <f>IFERROR((COUNTIFS('Offense Log'!$I$2:$I$2999,"Hook",'Offense Log'!$N$2:$N$2999,"Yes",'Offense Log'!$J$2:$J$2999,"HC",'Offense Log'!$H$2:$H$2999,'Player Splits'!$A82))/(COUNTIFS('Offense Log'!$I$2:$I$2999,"Hook",'Offense Log'!$J$2:$J$2999,"HC",'Offense Log'!$H$2:$H$2999,'Player Splits'!$A82)),0)</f>
        <v>0</v>
      </c>
      <c r="I87" s="5">
        <f>IFERROR(COUNTIFS('Offense Log'!$I$2:$I$2999,"Jumper",'Offense Log'!$J$2:$J$2999,"HC",'Offense Log'!$H$2:$H$2999,'Player Splits'!$A82)/COUNTIFS('Offense Log'!$I$2:$I$2999,"&lt;&gt;Turnover",'Offense Log'!$I$2:$I$2999,"&lt;&gt;Foul",'Offense Log'!$I$2:$I$2999,"&lt;&gt;",'Offense Log'!$J$2:$J$2999,"HC",'Offense Log'!$H$2:$H$2999,'Player Splits'!$A82),0)</f>
        <v>0</v>
      </c>
      <c r="J87" s="5">
        <f>IFERROR((COUNTIFS('Offense Log'!$I$2:$I$2999,"Jumper",'Offense Log'!$N$2:$N$2999,"Yes",'Offense Log'!$J$2:$J$2999,"HC",'Offense Log'!$H$2:$H$2999,'Player Splits'!$A82))/(COUNTIFS('Offense Log'!$I$2:$I$2999,"Jumper",'Offense Log'!$J$2:$J$2999,"HC",'Offense Log'!$H$2:$H$2999,'Player Splits'!$A82)),0)</f>
        <v>0</v>
      </c>
      <c r="K87" s="5">
        <f>IFERROR(COUNTIFS('Offense Log'!$I$2:$I$2999,"Three",'Offense Log'!$J$2:$J$2999,"HC",'Offense Log'!$H$2:$H$2999,'Player Splits'!$A82)/COUNTIFS('Offense Log'!$I$2:$I$2999,"&lt;&gt;Turnover",'Offense Log'!$I$2:$I$2999,"&lt;&gt;Foul",'Offense Log'!$I$2:$I$2999,"&lt;&gt;",'Offense Log'!$J$2:$J$2999,"HC",'Offense Log'!$H$2:$H$2999,'Player Splits'!$A82),0)</f>
        <v>0</v>
      </c>
      <c r="L87" s="5">
        <f>IFERROR((COUNTIFS('Offense Log'!$I$2:$I$2999,"Three",'Offense Log'!$N$2:$N$2999,"Yes",'Offense Log'!$J$2:$J$2999,"HC",'Offense Log'!$H$2:$H$2999,'Player Splits'!$A82))/(COUNTIFS('Offense Log'!$I$2:$I$2999,"Three",'Offense Log'!$J$2:$J$2999,"HC",'Offense Log'!$H$2:$H$2999,'Player Splits'!$A82)),0)</f>
        <v>0</v>
      </c>
      <c r="M87" s="5">
        <f>IFERROR(COUNTIFS('Offense Log'!$I$2:$I$2999,"&lt;&gt;Turnover",'Offense Log'!$I$2:$I$2999,"&lt;&gt;Foul",'Offense Log'!$N$2:$N$2999,"Yes",'Offense Log'!$J$2:$J$2999,"HC",'Offense Log'!$H$2:$H$2999,'Player Splits'!$A82)/COUNTIFS('Offense Log'!$I$2:$I$2999,"&lt;&gt;Turnover",'Offense Log'!$I$2:$I$2999,"&lt;&gt;Foul",'Offense Log'!$I$2:$I$2999,"&lt;&gt;",'Offense Log'!$J$2:$J$2999,"HC",'Offense Log'!$H$2:$H$2999,'Player Splits'!$A82),0)</f>
        <v>0.56666666666666665</v>
      </c>
      <c r="N87" s="5">
        <f>IFERROR(COUNTIFS('Offense Log'!$H$2:$H$2999,A82,'Offense Log'!$I$2:$I$2999,"Turnover",'Offense Log'!$J$2:$J$2999,"HC")/(COUNTIFS('Offense Log'!$B$2:$B$2999,A82,'Offense Log'!$J$2:$J$2999,"HC")+(COUNTIFS('Offense Log'!$C$2:$C$2999,A82,'Offense Log'!$J$2:$J$2999,"HC")+(COUNTIFS('Offense Log'!$D$2:$D$2999,A82,'Offense Log'!$J$2:$J$2999,"HC")+(COUNTIFS('Offense Log'!$E$2:$E$2999,A82,'Offense Log'!$J$2:$J$2999,"HC")+(COUNTIFS('Offense Log'!$F$2:$F$2999,A82,'Offense Log'!$J$2:$J$2999,"HC")))))),0)</f>
        <v>2.2522522522522521E-2</v>
      </c>
      <c r="O87" s="15">
        <f t="shared" si="10"/>
        <v>4.2553191489361701E-2</v>
      </c>
    </row>
    <row r="88" spans="1:16" x14ac:dyDescent="0.3">
      <c r="A88" s="13" t="s">
        <v>79</v>
      </c>
      <c r="B88" s="15">
        <f>IFERROR(COUNTIFS('Offense Log'!$H$2:$H$2999,A82,'Offense Log'!$J$2:$J$2999,"FB")/(COUNTIFS('Offense Log'!$B$2:$B$2999,A82,'Offense Log'!$J$2:$J$2999,"FB")+(COUNTIFS('Offense Log'!$C$2:$C$2999,A82,'Offense Log'!$J$2:$J$2999,"FB")+(COUNTIFS('Offense Log'!$D$2:$D$2999,A82,'Offense Log'!$J$2:$J$2999,"FB")+(COUNTIFS('Offense Log'!$E$2:$E$2999,A82,'Offense Log'!$J$2:$J$2999,"FB")+(COUNTIFS('Offense Log'!$F$2:$F$2999,A82,'Offense Log'!$J$2:$J$2999,"FB")))))),0)</f>
        <v>0.15</v>
      </c>
      <c r="C88" s="5">
        <f>IFERROR(COUNTIFS('Offense Log'!$I$2:$I$2999,"Layup",'Offense Log'!$J$2:$J$2999,"FB",'Offense Log'!$H$2:$H$2999,'Player Splits'!$A82)/COUNTIFS('Offense Log'!$I$2:$I$2999,"&lt;&gt;Turnover",'Offense Log'!$I$2:$I$2999,"&lt;&gt;Foul",'Offense Log'!$I$2:$I$2999,"&lt;&gt;",'Offense Log'!$J$2:$J$2999,"FB",'Offense Log'!$H$2:$H$2999,'Player Splits'!$A82),0)</f>
        <v>0.8</v>
      </c>
      <c r="D88" s="5">
        <f>IFERROR((COUNTIFS('Offense Log'!$I$2:$I$2999,"Layup",'Offense Log'!$N$2:$N$2999,"Yes",'Offense Log'!$J$2:$J$2999,"FB",'Offense Log'!$H$2:$H$2999,'Player Splits'!$A82))/(COUNTIFS('Offense Log'!$I$2:$I$2999,"Layup",'Offense Log'!$J$2:$J$2999,"FB",'Offense Log'!$H$2:$H$2999,'Player Splits'!$A82)),0)</f>
        <v>0.75</v>
      </c>
      <c r="E88" s="5">
        <f>IFERROR(COUNTIFS('Offense Log'!$I$2:$I$2999,"Floater",'Offense Log'!$J$2:$J$2999,"FB",'Offense Log'!$H$2:$H$2999,'Player Splits'!$A82)/COUNTIFS('Offense Log'!$I$2:$I$2999,"&lt;&gt;Turnover",'Offense Log'!$I$2:$I$2999,"&lt;&gt;Foul",'Offense Log'!$I$2:$I$2999,"&lt;&gt;",'Offense Log'!$J$2:$J$2999,"FB",'Offense Log'!$H$2:$H$2999,'Player Splits'!$A82),0)</f>
        <v>0</v>
      </c>
      <c r="F88" s="5">
        <f>IFERROR((COUNTIFS('Offense Log'!$I$2:$I$2999,"Floater",'Offense Log'!$N$2:$N$2999,"Yes",'Offense Log'!$J$2:$J$2999,"FB",'Offense Log'!$H$2:$H$2999,'Player Splits'!$A82))/(COUNTIFS('Offense Log'!$I$2:$I$2999,"Floater",'Offense Log'!$J$2:$J$2999,"FB",'Offense Log'!$H$2:$H$2999,'Player Splits'!$A82)),0)</f>
        <v>0</v>
      </c>
      <c r="G88" s="5">
        <f>IFERROR(COUNTIFS('Offense Log'!$I$2:$I$2999,"Hook",'Offense Log'!$J$2:$J$2999,"FB",'Offense Log'!$H$2:$H$2999,'Player Splits'!$A82)/COUNTIFS('Offense Log'!$I$2:$I$2999,"&lt;&gt;Turnover",'Offense Log'!$I$2:$I$2999,"&lt;&gt;Foul",'Offense Log'!$I$2:$I$2999,"&lt;&gt;",'Offense Log'!$J$2:$J$2999,"FB",'Offense Log'!$H$2:$H$2999,'Player Splits'!$A82),0)</f>
        <v>0</v>
      </c>
      <c r="H88" s="5">
        <f>IFERROR((COUNTIFS('Offense Log'!$I$2:$I$2999,"Hook",'Offense Log'!$N$2:$N$2999,"Yes",'Offense Log'!$J$2:$J$2999,"FB",'Offense Log'!$H$2:$H$2999,'Player Splits'!$A82))/(COUNTIFS('Offense Log'!$I$2:$I$2999,"Hook",'Offense Log'!$J$2:$J$2999,"FB",'Offense Log'!$H$2:$H$2999,'Player Splits'!$A82)),0)</f>
        <v>0</v>
      </c>
      <c r="I88" s="5">
        <f>IFERROR(COUNTIFS('Offense Log'!$I$2:$I$2999,"Jumper",'Offense Log'!$J$2:$J$2999,"FB",'Offense Log'!$H$2:$H$2999,'Player Splits'!$A82)/COUNTIFS('Offense Log'!$I$2:$I$2999,"&lt;&gt;Turnover",'Offense Log'!$I$2:$I$2999,"&lt;&gt;Foul",'Offense Log'!$I$2:$I$2999,"&lt;&gt;",'Offense Log'!$J$2:$J$2999,"FB",'Offense Log'!$H$2:$H$2999,'Player Splits'!$A82),0)</f>
        <v>0</v>
      </c>
      <c r="J88" s="5">
        <f>IFERROR((COUNTIFS('Offense Log'!$I$2:$I$2999,"Jumper",'Offense Log'!$N$2:$N$2999,"Yes",'Offense Log'!$J$2:$J$2999,"FB",'Offense Log'!$H$2:$H$2999,'Player Splits'!$A82))/(COUNTIFS('Offense Log'!$I$2:$I$2999,"Jumper",'Offense Log'!$J$2:$J$2999,"FB",'Offense Log'!$H$2:$H$2999,'Player Splits'!$A82)),0)</f>
        <v>0</v>
      </c>
      <c r="K88" s="5">
        <f>IFERROR(COUNTIFS('Offense Log'!$I$2:$I$2999,"Three",'Offense Log'!$J$2:$J$2999,"FB",'Offense Log'!$H$2:$H$2999,'Player Splits'!$A82)/COUNTIFS('Offense Log'!$I$2:$I$2999,"&lt;&gt;Turnover",'Offense Log'!$I$2:$I$2999,"&lt;&gt;Foul",'Offense Log'!$I$2:$I$2999,"&lt;&gt;",'Offense Log'!$J$2:$J$2999,"FB",'Offense Log'!$H$2:$H$2999,'Player Splits'!$A82),0)</f>
        <v>0</v>
      </c>
      <c r="L88" s="5">
        <f>IFERROR((COUNTIFS('Offense Log'!$I$2:$I$2999,"Three",'Offense Log'!$N$2:$N$2999,"Yes",'Offense Log'!$J$2:$J$2999,"FB",'Offense Log'!$H$2:$H$2999,'Player Splits'!$A82))/(COUNTIFS('Offense Log'!$I$2:$I$2999,"Three",'Offense Log'!$J$2:$J$2999,"FB",'Offense Log'!$H$2:$H$2999,'Player Splits'!$A82)),0)</f>
        <v>0</v>
      </c>
      <c r="M88" s="5">
        <f>IFERROR(COUNTIFS('Offense Log'!$I$2:$I$2999,"&lt;&gt;Turnover",'Offense Log'!$I$2:$I$2999,"&lt;&gt;Foul",'Offense Log'!$N$2:$N$2999,"Yes",'Offense Log'!$J$2:$J$2999,"FB",'Offense Log'!$H$2:$H$2999,'Player Splits'!$A82)/COUNTIFS('Offense Log'!$I$2:$I$2999,"&lt;&gt;Turnover",'Offense Log'!$I$2:$I$2999,"&lt;&gt;Foul",'Offense Log'!$I$2:$I$2999,"&lt;&gt;",'Offense Log'!$J$2:$J$2999,"FB",'Offense Log'!$H$2:$H$2999,'Player Splits'!$A82),0)</f>
        <v>0.8</v>
      </c>
      <c r="N88" s="5">
        <f>IFERROR(COUNTIFS('Offense Log'!$H$2:$H$2999,A82,'Offense Log'!$I$2:$I$2999,"Turnover",'Offense Log'!$J$2:$J$2999,"FB")/(COUNTIFS('Offense Log'!$B$2:$B$2999,A82,'Offense Log'!$J$2:$J$2999,"FB")+(COUNTIFS('Offense Log'!$C$2:$C$2999,A82,'Offense Log'!$J$2:$J$2999,"FB")+(COUNTIFS('Offense Log'!$D$2:$D$2999,A82,'Offense Log'!$J$2:$J$2999,"FB")+(COUNTIFS('Offense Log'!$E$2:$E$2999,A82,'Offense Log'!$J$2:$J$2999,"FB")+(COUNTIFS('Offense Log'!$F$2:$F$2999,A82,'Offense Log'!$J$2:$J$2999,"FB")))))),0)</f>
        <v>0</v>
      </c>
      <c r="O88" s="15">
        <f t="shared" si="10"/>
        <v>0</v>
      </c>
    </row>
    <row r="89" spans="1:16" ht="6" customHeight="1" x14ac:dyDescent="0.3">
      <c r="A89" s="13"/>
      <c r="B89" s="15"/>
    </row>
    <row r="90" spans="1:16" s="10" customFormat="1" hidden="1" outlineLevel="1" x14ac:dyDescent="0.3">
      <c r="A90" s="12" t="s">
        <v>73</v>
      </c>
      <c r="B90" s="16" t="s">
        <v>34</v>
      </c>
      <c r="C90" s="14" t="s">
        <v>36</v>
      </c>
      <c r="D90" s="14" t="s">
        <v>28</v>
      </c>
      <c r="E90" s="14" t="s">
        <v>37</v>
      </c>
      <c r="F90" s="14" t="s">
        <v>29</v>
      </c>
      <c r="G90" s="14" t="s">
        <v>38</v>
      </c>
      <c r="H90" s="14" t="s">
        <v>30</v>
      </c>
      <c r="I90" s="14" t="s">
        <v>39</v>
      </c>
      <c r="J90" s="14" t="s">
        <v>31</v>
      </c>
      <c r="K90" s="14" t="s">
        <v>40</v>
      </c>
      <c r="L90" s="14" t="s">
        <v>32</v>
      </c>
      <c r="M90" s="14" t="s">
        <v>44</v>
      </c>
      <c r="N90" s="14" t="s">
        <v>35</v>
      </c>
      <c r="O90" s="16" t="s">
        <v>46</v>
      </c>
      <c r="P90" s="3"/>
    </row>
    <row r="91" spans="1:16" hidden="1" outlineLevel="1" x14ac:dyDescent="0.3">
      <c r="A91" s="13" t="s">
        <v>47</v>
      </c>
      <c r="B91" s="15">
        <f>IFERROR(COUNTIFS('Offense Log'!$H$2:$H$2999,A90,'Offense Log'!$O$2:$O$2999,"W")/(COUNTIFS('Offense Log'!$B$2:$B$2999,A90,'Offense Log'!$O$2:$O$2999,"W")+(COUNTIFS('Offense Log'!$C$2:$C$2999,A90,'Offense Log'!$O$2:$O$2999,"W")+(COUNTIFS('Offense Log'!$D$2:$D$2999,A90,'Offense Log'!$O$2:$O$2999,"W")+(COUNTIFS('Offense Log'!$E$2:$E$2999,A90,'Offense Log'!$O$2:$O$2999,"W")+(COUNTIFS('Offense Log'!$F$2:$F$2999,A90,'Offense Log'!$O$2:$O$2999,"W")))))),0)</f>
        <v>0</v>
      </c>
      <c r="C91" s="5">
        <f>IFERROR(COUNTIFS('Offense Log'!$I$2:$I$2999,"Layup",'Offense Log'!$O$2:$O$2999,"W",'Offense Log'!$H$2:$H$2999,'Player Splits'!$A90)/COUNTIFS('Offense Log'!$I$2:$I$2999,"&lt;&gt;Turnover",'Offense Log'!$I$2:$I$2999,"&lt;&gt;Foul",'Offense Log'!$I$2:$I$2999,"&lt;&gt;",'Offense Log'!$O$2:$O$2999,"W",'Offense Log'!$H$2:$H$2999,'Player Splits'!$A90),0)</f>
        <v>0</v>
      </c>
      <c r="D91" s="5">
        <f>IFERROR((COUNTIFS('Offense Log'!$I$2:$I$2999,"Layup",'Offense Log'!$N$2:$N$2999,"Yes",'Offense Log'!$O$2:$O$2999,"W",'Offense Log'!$H$2:$H$2999,'Player Splits'!$A90))/(COUNTIFS('Offense Log'!$I$2:$I$2999,"Layup",'Offense Log'!$O$2:$O$2999,"W",'Offense Log'!$H$2:$H$2999,'Player Splits'!$A90)),0)</f>
        <v>0</v>
      </c>
      <c r="E91" s="5">
        <f>IFERROR(COUNTIFS('Offense Log'!$I$2:$I$2999,"Floater",'Offense Log'!$O$2:$O$2999,"W",'Offense Log'!$H$2:$H$2999,'Player Splits'!$A90)/COUNTIFS('Offense Log'!$I$2:$I$2999,"&lt;&gt;Turnover",'Offense Log'!$I$2:$I$2999,"&lt;&gt;Foul",'Offense Log'!$I$2:$I$2999,"&lt;&gt;",'Offense Log'!$O$2:$O$2999,"W",'Offense Log'!$H$2:$H$2999,'Player Splits'!$A90),0)</f>
        <v>0</v>
      </c>
      <c r="F91" s="5">
        <f>IFERROR((COUNTIFS('Offense Log'!$I$2:$I$2999,"Floater",'Offense Log'!$N$2:$N$2999,"Yes",'Offense Log'!$O$2:$O$2999,"W",'Offense Log'!$H$2:$H$2999,'Player Splits'!$A90))/(COUNTIFS('Offense Log'!$I$2:$I$2999,"Floater",'Offense Log'!$O$2:$O$2999,"W",'Offense Log'!$H$2:$H$2999,'Player Splits'!$A90)),0)</f>
        <v>0</v>
      </c>
      <c r="G91" s="5">
        <f>IFERROR(COUNTIFS('Offense Log'!$I$2:$I$2999,"Hook",'Offense Log'!$O$2:$O$2999,"W",'Offense Log'!$H$2:$H$2999,'Player Splits'!$A90)/COUNTIFS('Offense Log'!$I$2:$I$2999,"&lt;&gt;Turnover",'Offense Log'!$I$2:$I$2999,"&lt;&gt;Foul",'Offense Log'!$I$2:$I$2999,"&lt;&gt;",'Offense Log'!$O$2:$O$2999,"W",'Offense Log'!$H$2:$H$2999,'Player Splits'!$A90),0)</f>
        <v>0</v>
      </c>
      <c r="H91" s="5">
        <f>IFERROR((COUNTIFS('Offense Log'!$I$2:$I$2999,"Hook",'Offense Log'!$N$2:$N$2999,"Yes",'Offense Log'!$O$2:$O$2999,"W",'Offense Log'!$H$2:$H$2999,'Player Splits'!$A90))/(COUNTIFS('Offense Log'!$I$2:$I$2999,"Hook",'Offense Log'!$O$2:$O$2999,"W",'Offense Log'!$H$2:$H$2999,'Player Splits'!$A90)),0)</f>
        <v>0</v>
      </c>
      <c r="I91" s="5">
        <f>IFERROR(COUNTIFS('Offense Log'!$I$2:$I$2999,"Jumper",'Offense Log'!$O$2:$O$2999,"W",'Offense Log'!$H$2:$H$2999,'Player Splits'!$A90)/COUNTIFS('Offense Log'!$I$2:$I$2999,"&lt;&gt;Turnover",'Offense Log'!$I$2:$I$2999,"&lt;&gt;Foul",'Offense Log'!$I$2:$I$2999,"&lt;&gt;",'Offense Log'!$O$2:$O$2999,"W",'Offense Log'!$H$2:$H$2999,'Player Splits'!$A90),0)</f>
        <v>0</v>
      </c>
      <c r="J91" s="5">
        <f>IFERROR((COUNTIFS('Offense Log'!$I$2:$I$2999,"Jumper",'Offense Log'!$N$2:$N$2999,"Yes",'Offense Log'!$O$2:$O$2999,"W",'Offense Log'!$H$2:$H$2999,'Player Splits'!$A90))/(COUNTIFS('Offense Log'!$I$2:$I$2999,"Jumper",'Offense Log'!$O$2:$O$2999,"W",'Offense Log'!$H$2:$H$2999,'Player Splits'!$A90)),0)</f>
        <v>0</v>
      </c>
      <c r="K91" s="5">
        <f>IFERROR(COUNTIFS('Offense Log'!$I$2:$I$2999,"Three",'Offense Log'!$O$2:$O$2999,"W",'Offense Log'!$H$2:$H$2999,'Player Splits'!$A90)/COUNTIFS('Offense Log'!$I$2:$I$2999,"&lt;&gt;Turnover",'Offense Log'!$I$2:$I$2999,"&lt;&gt;Foul",'Offense Log'!$I$2:$I$2999,"&lt;&gt;",'Offense Log'!$O$2:$O$2999,"W",'Offense Log'!$H$2:$H$2999,'Player Splits'!$A90),0)</f>
        <v>0</v>
      </c>
      <c r="L91" s="5">
        <f>IFERROR((COUNTIFS('Offense Log'!$I$2:$I$2999,"Three",'Offense Log'!$N$2:$N$2999,"Yes",'Offense Log'!$O$2:$O$2999,"W",'Offense Log'!$H$2:$H$2999,'Player Splits'!$A90))/(COUNTIFS('Offense Log'!$I$2:$I$2999,"Three",'Offense Log'!$O$2:$O$2999,"W",'Offense Log'!$H$2:$H$2999,'Player Splits'!$A90)),0)</f>
        <v>0</v>
      </c>
      <c r="M91" s="5">
        <f>IFERROR(COUNTIFS('Offense Log'!$I$2:$I$2999,"&lt;&gt;Turnover",'Offense Log'!$I$2:$I$2999,"&lt;&gt;Foul",'Offense Log'!$N$2:$N$2999,"Yes",'Offense Log'!$O$2:$O$2999,"W",'Offense Log'!$H$2:$H$2999,'Player Splits'!$A90)/COUNTIFS('Offense Log'!$I$2:$I$2999,"&lt;&gt;Turnover",'Offense Log'!$I$2:$I$2999,"&lt;&gt;Foul",'Offense Log'!$I$2:$I$2999,"&lt;&gt;",'Offense Log'!$O$2:$O$2999,"W",'Offense Log'!$H$2:$H$2999,'Player Splits'!$A90),0)</f>
        <v>0</v>
      </c>
      <c r="N91" s="5">
        <f>IFERROR(COUNTIFS('Offense Log'!$H$2:$H$2999,A90,'Offense Log'!$I$2:$I$2999,"Turnover",'Offense Log'!$O$2:$O$2999,"W")/(COUNTIFS('Offense Log'!$B$2:$B$2999,A90,'Offense Log'!$O$2:$O$2999,"W")+(COUNTIFS('Offense Log'!$C$2:$C$2999,A90,'Offense Log'!$O$2:$O$2999,"W")+(COUNTIFS('Offense Log'!$D$2:$D$2999,A90,'Offense Log'!$O$2:$O$2999,"W")+(COUNTIFS('Offense Log'!$E$2:$E$2999,A90,'Offense Log'!$O$2:$O$2999,"W")+(COUNTIFS('Offense Log'!$F$2:$F$2999,A90,'Offense Log'!$O$2:$O$2999,"W")))))),0)</f>
        <v>0</v>
      </c>
      <c r="O91" s="15">
        <f>IFERROR(N91*0.2/B91,0)</f>
        <v>0</v>
      </c>
    </row>
    <row r="92" spans="1:16" hidden="1" outlineLevel="1" x14ac:dyDescent="0.3">
      <c r="A92" s="13" t="s">
        <v>48</v>
      </c>
      <c r="B92" s="15">
        <f>IFERROR(COUNTIFS('Offense Log'!$H$2:$H$2999,A90,'Offense Log'!$O$2:$O$2999,"L")/(COUNTIFS('Offense Log'!$B$2:$B$2999,A90,'Offense Log'!$O$2:$O$2999,"L")+(COUNTIFS('Offense Log'!$C$2:$C$2999,A90,'Offense Log'!$O$2:$O$2999,"L")+(COUNTIFS('Offense Log'!$D$2:$D$2999,A90,'Offense Log'!$O$2:$O$2999,"L")+(COUNTIFS('Offense Log'!$E$2:$E$2999,A90,'Offense Log'!$O$2:$O$2999,"L")+(COUNTIFS('Offense Log'!$F$2:$F$2999,A90,'Offense Log'!$O$2:$O$2999,"L")))))),0)</f>
        <v>0</v>
      </c>
      <c r="C92" s="5">
        <f>IFERROR(COUNTIFS('Offense Log'!$I$2:$I$2999,"Layup",'Offense Log'!$O$2:$O$2999,"L",'Offense Log'!$H$2:$H$2999,'Player Splits'!$A90)/COUNTIFS('Offense Log'!$I$2:$I$2999,"&lt;&gt;Turnover",'Offense Log'!$I$2:$I$2999,"&lt;&gt;Foul",'Offense Log'!$I$2:$I$2999,"&lt;&gt;",'Offense Log'!$O$2:$O$2999,"L",'Offense Log'!$H$2:$H$2999,'Player Splits'!$A90),0)</f>
        <v>0</v>
      </c>
      <c r="D92" s="5">
        <f>IFERROR((COUNTIFS('Offense Log'!$I$2:$I$2999,"Layup",'Offense Log'!$N$2:$N$2999,"Yes",'Offense Log'!$O$2:$O$2999,"L",'Offense Log'!$H$2:$H$2999,'Player Splits'!$A90))/(COUNTIFS('Offense Log'!$I$2:$I$2999,"Layup",'Offense Log'!$O$2:$O$2999,"L",'Offense Log'!$H$2:$H$2999,'Player Splits'!$A90)),0)</f>
        <v>0</v>
      </c>
      <c r="E92" s="5">
        <f>IFERROR(COUNTIFS('Offense Log'!$I$2:$I$2999,"Floater",'Offense Log'!$O$2:$O$2999,"L",'Offense Log'!$H$2:$H$2999,'Player Splits'!$A90)/COUNTIFS('Offense Log'!$I$2:$I$2999,"&lt;&gt;Turnover",'Offense Log'!$I$2:$I$2999,"&lt;&gt;Foul",'Offense Log'!$I$2:$I$2999,"&lt;&gt;",'Offense Log'!$O$2:$O$2999,"L",'Offense Log'!$H$2:$H$2999,'Player Splits'!$A90),0)</f>
        <v>0</v>
      </c>
      <c r="F92" s="5">
        <f>IFERROR((COUNTIFS('Offense Log'!$I$2:$I$2999,"Floater",'Offense Log'!$N$2:$N$2999,"Yes",'Offense Log'!$O$2:$O$2999,"L",'Offense Log'!$H$2:$H$2999,'Player Splits'!$A90))/(COUNTIFS('Offense Log'!$I$2:$I$2999,"Floater",'Offense Log'!$O$2:$O$2999,"L",'Offense Log'!$H$2:$H$2999,'Player Splits'!$A90)),0)</f>
        <v>0</v>
      </c>
      <c r="G92" s="5">
        <f>IFERROR(COUNTIFS('Offense Log'!$I$2:$I$2999,"Hook",'Offense Log'!$O$2:$O$2999,"L",'Offense Log'!$H$2:$H$2999,'Player Splits'!$A90)/COUNTIFS('Offense Log'!$I$2:$I$2999,"&lt;&gt;Turnover",'Offense Log'!$I$2:$I$2999,"&lt;&gt;Foul",'Offense Log'!$I$2:$I$2999,"&lt;&gt;",'Offense Log'!$O$2:$O$2999,"L",'Offense Log'!$H$2:$H$2999,'Player Splits'!$A90),0)</f>
        <v>0</v>
      </c>
      <c r="H92" s="5">
        <f>IFERROR((COUNTIFS('Offense Log'!$I$2:$I$2999,"Hook",'Offense Log'!$N$2:$N$2999,"Yes",'Offense Log'!$O$2:$O$2999,"L",'Offense Log'!$H$2:$H$2999,'Player Splits'!$A90))/(COUNTIFS('Offense Log'!$I$2:$I$2999,"Hook",'Offense Log'!$O$2:$O$2999,"L",'Offense Log'!$H$2:$H$2999,'Player Splits'!$A90)),0)</f>
        <v>0</v>
      </c>
      <c r="I92" s="5">
        <f>IFERROR(COUNTIFS('Offense Log'!$I$2:$I$2999,"Jumper",'Offense Log'!$O$2:$O$2999,"L",'Offense Log'!$H$2:$H$2999,'Player Splits'!$A90)/COUNTIFS('Offense Log'!$I$2:$I$2999,"&lt;&gt;Turnover",'Offense Log'!$I$2:$I$2999,"&lt;&gt;Foul",'Offense Log'!$I$2:$I$2999,"&lt;&gt;",'Offense Log'!$O$2:$O$2999,"L",'Offense Log'!$H$2:$H$2999,'Player Splits'!$A90),0)</f>
        <v>0</v>
      </c>
      <c r="J92" s="5">
        <f>IFERROR((COUNTIFS('Offense Log'!$I$2:$I$2999,"Jumper",'Offense Log'!$N$2:$N$2999,"Yes",'Offense Log'!$O$2:$O$2999,"L",'Offense Log'!$H$2:$H$2999,'Player Splits'!$A90))/(COUNTIFS('Offense Log'!$I$2:$I$2999,"Jumper",'Offense Log'!$O$2:$O$2999,"L",'Offense Log'!$H$2:$H$2999,'Player Splits'!$A90)),0)</f>
        <v>0</v>
      </c>
      <c r="K92" s="5">
        <f>IFERROR(COUNTIFS('Offense Log'!$I$2:$I$2999,"Three",'Offense Log'!$O$2:$O$2999,"L",'Offense Log'!$H$2:$H$2999,'Player Splits'!$A90)/COUNTIFS('Offense Log'!$I$2:$I$2999,"&lt;&gt;Turnover",'Offense Log'!$I$2:$I$2999,"&lt;&gt;Foul",'Offense Log'!$I$2:$I$2999,"&lt;&gt;",'Offense Log'!$O$2:$O$2999,"L",'Offense Log'!$H$2:$H$2999,'Player Splits'!$A90),0)</f>
        <v>0</v>
      </c>
      <c r="L92" s="5">
        <f>IFERROR((COUNTIFS('Offense Log'!$I$2:$I$2999,"Three",'Offense Log'!$N$2:$N$2999,"Yes",'Offense Log'!$O$2:$O$2999,"L",'Offense Log'!$H$2:$H$2999,'Player Splits'!$A90))/(COUNTIFS('Offense Log'!$I$2:$I$2999,"Three",'Offense Log'!$O$2:$O$2999,"L",'Offense Log'!$H$2:$H$2999,'Player Splits'!$A90)),0)</f>
        <v>0</v>
      </c>
      <c r="M92" s="5">
        <f>IFERROR(COUNTIFS('Offense Log'!$I$2:$I$2999,"&lt;&gt;Turnover",'Offense Log'!$I$2:$I$2999,"&lt;&gt;Foul",'Offense Log'!$N$2:$N$2999,"Yes",'Offense Log'!$O$2:$O$2999,"L",'Offense Log'!$H$2:$H$2999,'Player Splits'!$A90)/COUNTIFS('Offense Log'!$I$2:$I$2999,"&lt;&gt;Turnover",'Offense Log'!$I$2:$I$2999,"&lt;&gt;Foul",'Offense Log'!$I$2:$I$2999,"&lt;&gt;",'Offense Log'!$O$2:$O$2999,"L",'Offense Log'!$H$2:$H$2999,'Player Splits'!$A90),0)</f>
        <v>0</v>
      </c>
      <c r="N92" s="5">
        <f>IFERROR(COUNTIFS('Offense Log'!$H$2:$H$2999,A90,'Offense Log'!$I$2:$I$2999,"Turnover",'Offense Log'!$O$2:$O$2999,"L")/(COUNTIFS('Offense Log'!$B$2:$B$2999,A90,'Offense Log'!$O$2:$O$2999,"L")+(COUNTIFS('Offense Log'!$C$2:$C$2999,A90,'Offense Log'!$O$2:$O$2999,"L")+(COUNTIFS('Offense Log'!$D$2:$D$2999,A90,'Offense Log'!$O$2:$O$2999,"L")+(COUNTIFS('Offense Log'!$E$2:$E$2999,A90,'Offense Log'!$O$2:$O$2999,"L")+(COUNTIFS('Offense Log'!$F$2:$F$2999,A90,'Offense Log'!$O$2:$O$2999,"L")))))),0)</f>
        <v>0</v>
      </c>
      <c r="O92" s="15">
        <f>IFERROR(N92*0.2/B92,0)</f>
        <v>0</v>
      </c>
    </row>
    <row r="93" spans="1:16" hidden="1" outlineLevel="1" x14ac:dyDescent="0.3">
      <c r="A93" s="13" t="s">
        <v>80</v>
      </c>
      <c r="B93" s="15">
        <f>IFERROR(COUNTIFS('Offense Log'!$H$2:$H$2999,A90,'Offense Log'!$L$2:$L$2999,"Man",'Offense Log'!$J$2:$J$2999,"HC")/(COUNTIFS('Offense Log'!$B$2:$B$2999,A90,'Offense Log'!$L$2:$L$2999,"Man",'Offense Log'!$J$2:$J$2999,"HC")+(COUNTIFS('Offense Log'!$C$2:$C$2999,A90,'Offense Log'!$L$2:$L$2999,"Man",'Offense Log'!$J$2:$J$2999,"HC")+(COUNTIFS('Offense Log'!$D$2:$D$2999,A90,'Offense Log'!$L$2:$L$2999,"Man",'Offense Log'!$J$2:$J$2999,"HC")+(COUNTIFS('Offense Log'!$E$2:$E$2999,A90,'Offense Log'!$L$2:$L$2999,"Man",'Offense Log'!$J$2:$J$2999,"HC")+(COUNTIFS('Offense Log'!$F$2:$F$2999,A90,'Offense Log'!$L$2:$L$2999,"Man",'Offense Log'!$J$2:$J$2999,"HC")))))),0)</f>
        <v>0</v>
      </c>
      <c r="C93" s="5">
        <f>IFERROR(COUNTIFS('Offense Log'!$I$2:$I$2999,"Layup",'Offense Log'!$L$2:$L$2999,"Man",'Offense Log'!$H$2:$H$2999,'Player Splits'!$A90,'Offense Log'!$J$2:$J$2999,"HC")/COUNTIFS('Offense Log'!$I$2:$I$2999,"&lt;&gt;Turnover",'Offense Log'!$I$2:$I$2999,"&lt;&gt;Foul",'Offense Log'!$I$2:$I$2999,"&lt;&gt;",'Offense Log'!$L$2:$L$2999,"Man",'Offense Log'!$H$2:$H$2999,'Player Splits'!$A90,'Offense Log'!$J$2:$J$2999,"HC"),0)</f>
        <v>0</v>
      </c>
      <c r="D93" s="5">
        <f>IFERROR((COUNTIFS('Offense Log'!$I$2:$I$2999,"Layup",'Offense Log'!$N$2:$N$2999,"Yes",'Offense Log'!$L$2:$L$2999,"Man",'Offense Log'!$H$2:$H$2999,'Player Splits'!$A90,'Offense Log'!$J$2:$J$2999,"HC"))/(COUNTIFS('Offense Log'!$I$2:$I$2999,"Layup",'Offense Log'!$L$2:$L$2999,"Man",'Offense Log'!$H$2:$H$2999,'Player Splits'!$A90,'Offense Log'!$J$2:$J$2999,"HC")),0)</f>
        <v>0</v>
      </c>
      <c r="E93" s="5">
        <f>IFERROR(COUNTIFS('Offense Log'!$I$2:$I$2999,"Floater",'Offense Log'!$L$2:$L$2999,"Man",'Offense Log'!$H$2:$H$2999,'Player Splits'!$A90,'Offense Log'!$J$2:$J$2999,"HC")/COUNTIFS('Offense Log'!$I$2:$I$2999,"&lt;&gt;Turnover",'Offense Log'!$I$2:$I$2999,"&lt;&gt;Foul",'Offense Log'!$I$2:$I$2999,"&lt;&gt;",'Offense Log'!$L$2:$L$2999,"Man",'Offense Log'!$H$2:$H$2999,'Player Splits'!$A90,'Offense Log'!$J$2:$J$2999,"HC"),0)</f>
        <v>0</v>
      </c>
      <c r="F93" s="5">
        <f>IFERROR((COUNTIFS('Offense Log'!$I$2:$I$2999,"Floater",'Offense Log'!$N$2:$N$2999,"Yes",'Offense Log'!$L$2:$L$2999,"Man",'Offense Log'!$H$2:$H$2999,'Player Splits'!$A90,'Offense Log'!$J$2:$J$2999,"HC"))/(COUNTIFS('Offense Log'!$I$2:$I$2999,"Floater",'Offense Log'!$L$2:$L$2999,"Man",'Offense Log'!$H$2:$H$2999,'Player Splits'!$A90,'Offense Log'!$J$2:$J$2999,"HC")),0)</f>
        <v>0</v>
      </c>
      <c r="G93" s="5">
        <f>IFERROR(COUNTIFS('Offense Log'!$I$2:$I$2999,"Hook",'Offense Log'!$L$2:$L$2999,"Man",'Offense Log'!$H$2:$H$2999,'Player Splits'!$A90,'Offense Log'!$J$2:$J$2999,"HC")/COUNTIFS('Offense Log'!$I$2:$I$2999,"&lt;&gt;Turnover",'Offense Log'!$I$2:$I$2999,"&lt;&gt;Foul",'Offense Log'!$I$2:$I$2999,"&lt;&gt;",'Offense Log'!$L$2:$L$2999,"Man",'Offense Log'!$H$2:$H$2999,'Player Splits'!$A90,'Offense Log'!$J$2:$J$2999,"HC"),0)</f>
        <v>0</v>
      </c>
      <c r="H93" s="5">
        <f>IFERROR((COUNTIFS('Offense Log'!$I$2:$I$2999,"Hook",'Offense Log'!$N$2:$N$2999,"Yes",'Offense Log'!$L$2:$L$2999,"Man",'Offense Log'!$H$2:$H$2999,'Player Splits'!$A90,'Offense Log'!$J$2:$J$2999,"HC"))/(COUNTIFS('Offense Log'!$I$2:$I$2999,"Hook",'Offense Log'!$L$2:$L$2999,"Man",'Offense Log'!$H$2:$H$2999,'Player Splits'!$A90,'Offense Log'!$J$2:$J$2999,"HC")),0)</f>
        <v>0</v>
      </c>
      <c r="I93" s="5">
        <f>IFERROR(COUNTIFS('Offense Log'!$I$2:$I$2999,"Jumper",'Offense Log'!$L$2:$L$2999,"Man",'Offense Log'!$H$2:$H$2999,'Player Splits'!$A90,'Offense Log'!$J$2:$J$2999,"HC")/COUNTIFS('Offense Log'!$I$2:$I$2999,"&lt;&gt;Turnover",'Offense Log'!$I$2:$I$2999,"&lt;&gt;Foul",'Offense Log'!$I$2:$I$2999,"&lt;&gt;",'Offense Log'!$L$2:$L$2999,"Man",'Offense Log'!$H$2:$H$2999,'Player Splits'!$A90,'Offense Log'!$J$2:$J$2999,"HC"),0)</f>
        <v>0</v>
      </c>
      <c r="J93" s="5">
        <f>IFERROR((COUNTIFS('Offense Log'!$I$2:$I$2999,"Jumper",'Offense Log'!$N$2:$N$2999,"Yes",'Offense Log'!$L$2:$L$2999,"Man",'Offense Log'!$H$2:$H$2999,'Player Splits'!$A90,'Offense Log'!$J$2:$J$2999,"HC"))/(COUNTIFS('Offense Log'!$I$2:$I$2999,"Jumper",'Offense Log'!$L$2:$L$2999,"Man",'Offense Log'!$H$2:$H$2999,'Player Splits'!$A90,'Offense Log'!$J$2:$J$2999,"HC")),0)</f>
        <v>0</v>
      </c>
      <c r="K93" s="5">
        <f>IFERROR(COUNTIFS('Offense Log'!$I$2:$I$2999,"Three",'Offense Log'!$L$2:$L$2999,"Man",'Offense Log'!$H$2:$H$2999,'Player Splits'!$A90,'Offense Log'!$J$2:$J$2999,"HC")/COUNTIFS('Offense Log'!$I$2:$I$2999,"&lt;&gt;Turnover",'Offense Log'!$I$2:$I$2999,"&lt;&gt;Foul",'Offense Log'!$I$2:$I$2999,"&lt;&gt;",'Offense Log'!$L$2:$L$2999,"Man",'Offense Log'!$H$2:$H$2999,'Player Splits'!$A90,'Offense Log'!$J$2:$J$2999,"HC"),0)</f>
        <v>0</v>
      </c>
      <c r="L93" s="5">
        <f>IFERROR((COUNTIFS('Offense Log'!$I$2:$I$2999,"Three",'Offense Log'!$N$2:$N$2999,"Yes",'Offense Log'!$L$2:$L$2999,"Man",'Offense Log'!$H$2:$H$2999,'Player Splits'!$A90,'Offense Log'!$J$2:$J$2999,"HC"))/(COUNTIFS('Offense Log'!$I$2:$I$2999,"Three",'Offense Log'!$L$2:$L$2999,"Man",'Offense Log'!$H$2:$H$2999,'Player Splits'!$A90,'Offense Log'!$J$2:$J$2999,"HC")),0)</f>
        <v>0</v>
      </c>
      <c r="M93" s="5">
        <f>IFERROR(COUNTIFS('Offense Log'!$I$2:$I$2999,"&lt;&gt;Turnover",'Offense Log'!$I$2:$I$2999,"&lt;&gt;Foul",'Offense Log'!$N$2:$N$2999,"Yes",'Offense Log'!$L$2:$L$2999,"Man",'Offense Log'!$H$2:$H$2999,'Player Splits'!$A90,'Offense Log'!$J$2:$J$2999,"HC")/COUNTIFS('Offense Log'!$I$2:$I$2999,"&lt;&gt;Turnover",'Offense Log'!$I$2:$I$2999,"&lt;&gt;Foul",'Offense Log'!$I$2:$I$2999,"&lt;&gt;",'Offense Log'!$L$2:$L$2999,"Man",'Offense Log'!$H$2:$H$2999,'Player Splits'!$A90,'Offense Log'!$J$2:$J$2999,"HC"),0)</f>
        <v>0</v>
      </c>
      <c r="N93" s="5">
        <f>IFERROR(COUNTIFS('Offense Log'!$H$2:$H$2999,A90,'Offense Log'!$I$2:$I$2999,"Turnover",'Offense Log'!$L$2:$L$2999,"Man")/(COUNTIFS('Offense Log'!$B$2:$B$2999,A90,'Offense Log'!$L$2:$L$2999,"Man")+(COUNTIFS('Offense Log'!$C$2:$C$2999,A90,'Offense Log'!$L$2:$L$2999,"Man")+(COUNTIFS('Offense Log'!$D$2:$D$2999,A90,'Offense Log'!$L$2:$L$2999,"Man")+(COUNTIFS('Offense Log'!$E$2:$E$2999,A90,'Offense Log'!$L$2:$L$2999,"Man")+(COUNTIFS('Offense Log'!$F$2:$F$2999,A90,'Offense Log'!$L$2:$L$2999,"Man")))))),0)</f>
        <v>0</v>
      </c>
      <c r="O93" s="15">
        <f t="shared" ref="O93:O96" si="11">IFERROR(N93*0.2/B93,0)</f>
        <v>0</v>
      </c>
    </row>
    <row r="94" spans="1:16" hidden="1" outlineLevel="1" x14ac:dyDescent="0.3">
      <c r="A94" s="13" t="s">
        <v>81</v>
      </c>
      <c r="B94" s="15">
        <f>IFERROR(COUNTIFS('Offense Log'!$H$2:$H$2999,A90,'Offense Log'!$L$2:$L$2999,"Zone")/(COUNTIFS('Offense Log'!$B$2:$B$2999,A90,'Offense Log'!$L$2:$L$2999,"Zone")+(COUNTIFS('Offense Log'!$C$2:$C$2999,A90,'Offense Log'!$L$2:$L$2999,"Zone")+(COUNTIFS('Offense Log'!$D$2:$D$2999,A90,'Offense Log'!$L$2:$L$2999,"Zone")+(COUNTIFS('Offense Log'!$E$2:$E$2999,A90,'Offense Log'!$L$2:$L$2999,"Zone")+(COUNTIFS('Offense Log'!$F$2:$F$2999,A90,'Offense Log'!$L$2:$L$2999,"Zone")))))),0)</f>
        <v>0</v>
      </c>
      <c r="C94" s="5">
        <f>IFERROR(COUNTIFS('Offense Log'!$I$2:$I$2999,"Layup",'Offense Log'!$L$2:$L$2999,"Zone",'Offense Log'!$H$2:$H$2999,'Player Splits'!$A90)/COUNTIFS('Offense Log'!$I$2:$I$2999,"&lt;&gt;Turnover",'Offense Log'!$I$2:$I$2999,"&lt;&gt;Foul",'Offense Log'!$I$2:$I$2999,"&lt;&gt;",'Offense Log'!$L$2:$L$2999,"Zone",'Offense Log'!$H$2:$H$2999,'Player Splits'!$A90),0)</f>
        <v>0</v>
      </c>
      <c r="D94" s="5">
        <f>IFERROR((COUNTIFS('Offense Log'!$I$2:$I$2999,"Layup",'Offense Log'!$N$2:$N$2999,"Yes",'Offense Log'!$L$2:$L$2999,"Zone",'Offense Log'!$H$2:$H$2999,'Player Splits'!$A90))/(COUNTIFS('Offense Log'!$I$2:$I$2999,"Layup",'Offense Log'!$L$2:$L$2999,"Zone",'Offense Log'!$H$2:$H$2999,'Player Splits'!$A90)),0)</f>
        <v>0</v>
      </c>
      <c r="E94" s="5">
        <f>IFERROR(COUNTIFS('Offense Log'!$I$2:$I$2999,"Floater",'Offense Log'!$L$2:$L$2999,"Zone",'Offense Log'!$H$2:$H$2999,'Player Splits'!$A90)/COUNTIFS('Offense Log'!$I$2:$I$2999,"&lt;&gt;Turnover",'Offense Log'!$I$2:$I$2999,"&lt;&gt;Foul",'Offense Log'!$I$2:$I$2999,"&lt;&gt;",'Offense Log'!$L$2:$L$2999,"Zone",'Offense Log'!$H$2:$H$2999,'Player Splits'!$A90),0)</f>
        <v>0</v>
      </c>
      <c r="F94" s="5">
        <f>IFERROR((COUNTIFS('Offense Log'!$I$2:$I$2999,"Floater",'Offense Log'!$N$2:$N$2999,"Yes",'Offense Log'!$L$2:$L$2999,"Zone",'Offense Log'!$H$2:$H$2999,'Player Splits'!$A90))/(COUNTIFS('Offense Log'!$I$2:$I$2999,"Floater",'Offense Log'!$L$2:$L$2999,"Zone",'Offense Log'!$H$2:$H$2999,'Player Splits'!$A90)),0)</f>
        <v>0</v>
      </c>
      <c r="G94" s="5">
        <f>IFERROR(COUNTIFS('Offense Log'!$I$2:$I$2999,"Hook",'Offense Log'!$L$2:$L$2999,"Zone",'Offense Log'!$H$2:$H$2999,'Player Splits'!$A90)/COUNTIFS('Offense Log'!$I$2:$I$2999,"&lt;&gt;Turnover",'Offense Log'!$I$2:$I$2999,"&lt;&gt;Foul",'Offense Log'!$I$2:$I$2999,"&lt;&gt;",'Offense Log'!$L$2:$L$2999,"Zone",'Offense Log'!$H$2:$H$2999,'Player Splits'!$A90),0)</f>
        <v>0</v>
      </c>
      <c r="H94" s="5">
        <f>IFERROR((COUNTIFS('Offense Log'!$I$2:$I$2999,"Hook",'Offense Log'!$N$2:$N$2999,"Yes",'Offense Log'!$L$2:$L$2999,"Zone",'Offense Log'!$H$2:$H$2999,'Player Splits'!$A90))/(COUNTIFS('Offense Log'!$I$2:$I$2999,"Hook",'Offense Log'!$L$2:$L$2999,"Zone",'Offense Log'!$H$2:$H$2999,'Player Splits'!$A90)),0)</f>
        <v>0</v>
      </c>
      <c r="I94" s="5">
        <f>IFERROR(COUNTIFS('Offense Log'!$I$2:$I$2999,"Jumper",'Offense Log'!$L$2:$L$2999,"Zone",'Offense Log'!$H$2:$H$2999,'Player Splits'!$A90)/COUNTIFS('Offense Log'!$I$2:$I$2999,"&lt;&gt;Turnover",'Offense Log'!$I$2:$I$2999,"&lt;&gt;Foul",'Offense Log'!$I$2:$I$2999,"&lt;&gt;",'Offense Log'!$L$2:$L$2999,"Zone",'Offense Log'!$H$2:$H$2999,'Player Splits'!$A90),0)</f>
        <v>0</v>
      </c>
      <c r="J94" s="5">
        <f>IFERROR((COUNTIFS('Offense Log'!$I$2:$I$2999,"Jumper",'Offense Log'!$N$2:$N$2999,"Yes",'Offense Log'!$L$2:$L$2999,"Zone",'Offense Log'!$H$2:$H$2999,'Player Splits'!$A90))/(COUNTIFS('Offense Log'!$I$2:$I$2999,"Jumper",'Offense Log'!$L$2:$L$2999,"Zone",'Offense Log'!$H$2:$H$2999,'Player Splits'!$A90)),0)</f>
        <v>0</v>
      </c>
      <c r="K94" s="5">
        <f>IFERROR(COUNTIFS('Offense Log'!$I$2:$I$2999,"Three",'Offense Log'!$L$2:$L$2999,"Zone",'Offense Log'!$H$2:$H$2999,'Player Splits'!$A90)/COUNTIFS('Offense Log'!$I$2:$I$2999,"&lt;&gt;Turnover",'Offense Log'!$I$2:$I$2999,"&lt;&gt;Foul",'Offense Log'!$I$2:$I$2999,"&lt;&gt;",'Offense Log'!$L$2:$L$2999,"Zone",'Offense Log'!$H$2:$H$2999,'Player Splits'!$A90),0)</f>
        <v>0</v>
      </c>
      <c r="L94" s="5">
        <f>IFERROR((COUNTIFS('Offense Log'!$I$2:$I$2999,"Three",'Offense Log'!$N$2:$N$2999,"Yes",'Offense Log'!$L$2:$L$2999,"Zone",'Offense Log'!$H$2:$H$2999,'Player Splits'!$A90))/(COUNTIFS('Offense Log'!$I$2:$I$2999,"Three",'Offense Log'!$L$2:$L$2999,"Zone",'Offense Log'!$H$2:$H$2999,'Player Splits'!$A90)),0)</f>
        <v>0</v>
      </c>
      <c r="M94" s="5">
        <f>IFERROR(COUNTIFS('Offense Log'!$I$2:$I$2999,"&lt;&gt;Turnover",'Offense Log'!$I$2:$I$2999,"&lt;&gt;Foul",'Offense Log'!$N$2:$N$2999,"Yes",'Offense Log'!$L$2:$L$2999,"Zone",'Offense Log'!$H$2:$H$2999,'Player Splits'!$A90)/COUNTIFS('Offense Log'!$I$2:$I$2999,"&lt;&gt;Turnover",'Offense Log'!$I$2:$I$2999,"&lt;&gt;Foul",'Offense Log'!$I$2:$I$2999,"&lt;&gt;",'Offense Log'!$L$2:$L$2999,"Zone",'Offense Log'!$H$2:$H$2999,'Player Splits'!$A90),0)</f>
        <v>0</v>
      </c>
      <c r="N94" s="5">
        <f>IFERROR(COUNTIFS('Offense Log'!$H$2:$H$2999,A90,'Offense Log'!$I$2:$I$2999,"Turnover",'Offense Log'!$L$2:$L$2999,"Zone")/(COUNTIFS('Offense Log'!$B$2:$B$2999,A90,'Offense Log'!$L$2:$L$2999,"Zone")+(COUNTIFS('Offense Log'!$C$2:$C$2999,A90,'Offense Log'!$L$2:$L$2999,"Zone")+(COUNTIFS('Offense Log'!$D$2:$D$2999,A90,'Offense Log'!$L$2:$L$2999,"Zone")+(COUNTIFS('Offense Log'!$E$2:$E$2999,A90,'Offense Log'!$L$2:$L$2999,"Zone")+(COUNTIFS('Offense Log'!$F$2:$F$2999,A90,'Offense Log'!$L$2:$L$2999,"Zone")))))),0)</f>
        <v>0</v>
      </c>
      <c r="O94" s="15">
        <f t="shared" si="11"/>
        <v>0</v>
      </c>
    </row>
    <row r="95" spans="1:16" hidden="1" outlineLevel="1" x14ac:dyDescent="0.3">
      <c r="A95" s="13" t="s">
        <v>82</v>
      </c>
      <c r="B95" s="15">
        <f>IFERROR(COUNTIFS('Offense Log'!$H$2:$H$2999,A90,'Offense Log'!$J$2:$J$2999,"HC")/(COUNTIFS('Offense Log'!$B$2:$B$2999,A90,'Offense Log'!$J$2:$J$2999,"HC")+(COUNTIFS('Offense Log'!$C$2:$C$2999,A90,'Offense Log'!$J$2:$J$2999,"HC")+(COUNTIFS('Offense Log'!$D$2:$D$2999,A90,'Offense Log'!$J$2:$J$2999,"HC")+(COUNTIFS('Offense Log'!$E$2:$E$2999,A90,'Offense Log'!$J$2:$J$2999,"HC")+(COUNTIFS('Offense Log'!$F$2:$F$2999,A90,'Offense Log'!$J$2:$J$2999,"HC")))))),0)</f>
        <v>0</v>
      </c>
      <c r="C95" s="5">
        <f>IFERROR(COUNTIFS('Offense Log'!$I$2:$I$2999,"Layup",'Offense Log'!$J$2:$J$2999,"HC",'Offense Log'!$H$2:$H$2999,'Player Splits'!$A90)/COUNTIFS('Offense Log'!$I$2:$I$2999,"&lt;&gt;Turnover",'Offense Log'!$I$2:$I$2999,"&lt;&gt;Foul",'Offense Log'!$I$2:$I$2999,"&lt;&gt;",'Offense Log'!$J$2:$J$2999,"HC",'Offense Log'!$H$2:$H$2999,'Player Splits'!$A90),0)</f>
        <v>0</v>
      </c>
      <c r="D95" s="5">
        <f>IFERROR((COUNTIFS('Offense Log'!$I$2:$I$2999,"Layup",'Offense Log'!$N$2:$N$2999,"Yes",'Offense Log'!$J$2:$J$2999,"HC",'Offense Log'!$H$2:$H$2999,'Player Splits'!$A90))/(COUNTIFS('Offense Log'!$I$2:$I$2999,"Layup",'Offense Log'!$J$2:$J$2999,"HC",'Offense Log'!$H$2:$H$2999,'Player Splits'!$A90)),0)</f>
        <v>0</v>
      </c>
      <c r="E95" s="5">
        <f>IFERROR(COUNTIFS('Offense Log'!$I$2:$I$2999,"Floater",'Offense Log'!$J$2:$J$2999,"HC",'Offense Log'!$H$2:$H$2999,'Player Splits'!$A90)/COUNTIFS('Offense Log'!$I$2:$I$2999,"&lt;&gt;Turnover",'Offense Log'!$I$2:$I$2999,"&lt;&gt;Foul",'Offense Log'!$I$2:$I$2999,"&lt;&gt;",'Offense Log'!$J$2:$J$2999,"HC",'Offense Log'!$H$2:$H$2999,'Player Splits'!$A90),0)</f>
        <v>0</v>
      </c>
      <c r="F95" s="5">
        <f>IFERROR((COUNTIFS('Offense Log'!$I$2:$I$2999,"Floater",'Offense Log'!$N$2:$N$2999,"Yes",'Offense Log'!$J$2:$J$2999,"HC",'Offense Log'!$H$2:$H$2999,'Player Splits'!$A90))/(COUNTIFS('Offense Log'!$I$2:$I$2999,"Floater",'Offense Log'!$J$2:$J$2999,"HC",'Offense Log'!$H$2:$H$2999,'Player Splits'!$A90)),0)</f>
        <v>0</v>
      </c>
      <c r="G95" s="5">
        <f>IFERROR(COUNTIFS('Offense Log'!$I$2:$I$2999,"Hook",'Offense Log'!$J$2:$J$2999,"HC",'Offense Log'!$H$2:$H$2999,'Player Splits'!$A90)/COUNTIFS('Offense Log'!$I$2:$I$2999,"&lt;&gt;Turnover",'Offense Log'!$I$2:$I$2999,"&lt;&gt;Foul",'Offense Log'!$I$2:$I$2999,"&lt;&gt;",'Offense Log'!$J$2:$J$2999,"HC",'Offense Log'!$H$2:$H$2999,'Player Splits'!$A90),0)</f>
        <v>0</v>
      </c>
      <c r="H95" s="5">
        <f>IFERROR((COUNTIFS('Offense Log'!$I$2:$I$2999,"Hook",'Offense Log'!$N$2:$N$2999,"Yes",'Offense Log'!$J$2:$J$2999,"HC",'Offense Log'!$H$2:$H$2999,'Player Splits'!$A90))/(COUNTIFS('Offense Log'!$I$2:$I$2999,"Hook",'Offense Log'!$J$2:$J$2999,"HC",'Offense Log'!$H$2:$H$2999,'Player Splits'!$A90)),0)</f>
        <v>0</v>
      </c>
      <c r="I95" s="5">
        <f>IFERROR(COUNTIFS('Offense Log'!$I$2:$I$2999,"Jumper",'Offense Log'!$J$2:$J$2999,"HC",'Offense Log'!$H$2:$H$2999,'Player Splits'!$A90)/COUNTIFS('Offense Log'!$I$2:$I$2999,"&lt;&gt;Turnover",'Offense Log'!$I$2:$I$2999,"&lt;&gt;Foul",'Offense Log'!$I$2:$I$2999,"&lt;&gt;",'Offense Log'!$J$2:$J$2999,"HC",'Offense Log'!$H$2:$H$2999,'Player Splits'!$A90),0)</f>
        <v>0</v>
      </c>
      <c r="J95" s="5">
        <f>IFERROR((COUNTIFS('Offense Log'!$I$2:$I$2999,"Jumper",'Offense Log'!$N$2:$N$2999,"Yes",'Offense Log'!$J$2:$J$2999,"HC",'Offense Log'!$H$2:$H$2999,'Player Splits'!$A90))/(COUNTIFS('Offense Log'!$I$2:$I$2999,"Jumper",'Offense Log'!$J$2:$J$2999,"HC",'Offense Log'!$H$2:$H$2999,'Player Splits'!$A90)),0)</f>
        <v>0</v>
      </c>
      <c r="K95" s="5">
        <f>IFERROR(COUNTIFS('Offense Log'!$I$2:$I$2999,"Three",'Offense Log'!$J$2:$J$2999,"HC",'Offense Log'!$H$2:$H$2999,'Player Splits'!$A90)/COUNTIFS('Offense Log'!$I$2:$I$2999,"&lt;&gt;Turnover",'Offense Log'!$I$2:$I$2999,"&lt;&gt;Foul",'Offense Log'!$I$2:$I$2999,"&lt;&gt;",'Offense Log'!$J$2:$J$2999,"HC",'Offense Log'!$H$2:$H$2999,'Player Splits'!$A90),0)</f>
        <v>0</v>
      </c>
      <c r="L95" s="5">
        <f>IFERROR((COUNTIFS('Offense Log'!$I$2:$I$2999,"Three",'Offense Log'!$N$2:$N$2999,"Yes",'Offense Log'!$J$2:$J$2999,"HC",'Offense Log'!$H$2:$H$2999,'Player Splits'!$A90))/(COUNTIFS('Offense Log'!$I$2:$I$2999,"Three",'Offense Log'!$J$2:$J$2999,"HC",'Offense Log'!$H$2:$H$2999,'Player Splits'!$A90)),0)</f>
        <v>0</v>
      </c>
      <c r="M95" s="5">
        <f>IFERROR(COUNTIFS('Offense Log'!$I$2:$I$2999,"&lt;&gt;Turnover",'Offense Log'!$I$2:$I$2999,"&lt;&gt;Foul",'Offense Log'!$N$2:$N$2999,"Yes",'Offense Log'!$J$2:$J$2999,"HC",'Offense Log'!$H$2:$H$2999,'Player Splits'!$A90)/COUNTIFS('Offense Log'!$I$2:$I$2999,"&lt;&gt;Turnover",'Offense Log'!$I$2:$I$2999,"&lt;&gt;Foul",'Offense Log'!$I$2:$I$2999,"&lt;&gt;",'Offense Log'!$J$2:$J$2999,"HC",'Offense Log'!$H$2:$H$2999,'Player Splits'!$A90),0)</f>
        <v>0</v>
      </c>
      <c r="N95" s="5">
        <f>IFERROR(COUNTIFS('Offense Log'!$H$2:$H$2999,A90,'Offense Log'!$I$2:$I$2999,"Turnover",'Offense Log'!$J$2:$J$2999,"HC")/(COUNTIFS('Offense Log'!$B$2:$B$2999,A90,'Offense Log'!$J$2:$J$2999,"HC")+(COUNTIFS('Offense Log'!$C$2:$C$2999,A90,'Offense Log'!$J$2:$J$2999,"HC")+(COUNTIFS('Offense Log'!$D$2:$D$2999,A90,'Offense Log'!$J$2:$J$2999,"HC")+(COUNTIFS('Offense Log'!$E$2:$E$2999,A90,'Offense Log'!$J$2:$J$2999,"HC")+(COUNTIFS('Offense Log'!$F$2:$F$2999,A90,'Offense Log'!$J$2:$J$2999,"HC")))))),0)</f>
        <v>0</v>
      </c>
      <c r="O95" s="15">
        <f t="shared" si="11"/>
        <v>0</v>
      </c>
    </row>
    <row r="96" spans="1:16" hidden="1" outlineLevel="1" x14ac:dyDescent="0.3">
      <c r="A96" s="13" t="s">
        <v>79</v>
      </c>
      <c r="B96" s="15">
        <f>IFERROR(COUNTIFS('Offense Log'!$H$2:$H$2999,A90,'Offense Log'!$J$2:$J$2999,"FB")/(COUNTIFS('Offense Log'!$B$2:$B$2999,A90,'Offense Log'!$J$2:$J$2999,"FB")+(COUNTIFS('Offense Log'!$C$2:$C$2999,A90,'Offense Log'!$J$2:$J$2999,"FB")+(COUNTIFS('Offense Log'!$D$2:$D$2999,A90,'Offense Log'!$J$2:$J$2999,"FB")+(COUNTIFS('Offense Log'!$E$2:$E$2999,A90,'Offense Log'!$J$2:$J$2999,"FB")+(COUNTIFS('Offense Log'!$F$2:$F$2999,A90,'Offense Log'!$J$2:$J$2999,"FB")))))),0)</f>
        <v>0</v>
      </c>
      <c r="C96" s="5">
        <f>IFERROR(COUNTIFS('Offense Log'!$I$2:$I$2999,"Layup",'Offense Log'!$J$2:$J$2999,"FB",'Offense Log'!$H$2:$H$2999,'Player Splits'!$A90)/COUNTIFS('Offense Log'!$I$2:$I$2999,"&lt;&gt;Turnover",'Offense Log'!$I$2:$I$2999,"&lt;&gt;Foul",'Offense Log'!$I$2:$I$2999,"&lt;&gt;",'Offense Log'!$J$2:$J$2999,"FB",'Offense Log'!$H$2:$H$2999,'Player Splits'!$A90),0)</f>
        <v>0</v>
      </c>
      <c r="D96" s="5">
        <f>IFERROR((COUNTIFS('Offense Log'!$I$2:$I$2999,"Layup",'Offense Log'!$N$2:$N$2999,"Yes",'Offense Log'!$J$2:$J$2999,"FB",'Offense Log'!$H$2:$H$2999,'Player Splits'!$A90))/(COUNTIFS('Offense Log'!$I$2:$I$2999,"Layup",'Offense Log'!$J$2:$J$2999,"FB",'Offense Log'!$H$2:$H$2999,'Player Splits'!$A90)),0)</f>
        <v>0</v>
      </c>
      <c r="E96" s="5">
        <f>IFERROR(COUNTIFS('Offense Log'!$I$2:$I$2999,"Floater",'Offense Log'!$J$2:$J$2999,"FB",'Offense Log'!$H$2:$H$2999,'Player Splits'!$A90)/COUNTIFS('Offense Log'!$I$2:$I$2999,"&lt;&gt;Turnover",'Offense Log'!$I$2:$I$2999,"&lt;&gt;Foul",'Offense Log'!$I$2:$I$2999,"&lt;&gt;",'Offense Log'!$J$2:$J$2999,"FB",'Offense Log'!$H$2:$H$2999,'Player Splits'!$A90),0)</f>
        <v>0</v>
      </c>
      <c r="F96" s="5">
        <f>IFERROR((COUNTIFS('Offense Log'!$I$2:$I$2999,"Floater",'Offense Log'!$N$2:$N$2999,"Yes",'Offense Log'!$J$2:$J$2999,"FB",'Offense Log'!$H$2:$H$2999,'Player Splits'!$A90))/(COUNTIFS('Offense Log'!$I$2:$I$2999,"Floater",'Offense Log'!$J$2:$J$2999,"FB",'Offense Log'!$H$2:$H$2999,'Player Splits'!$A90)),0)</f>
        <v>0</v>
      </c>
      <c r="G96" s="5">
        <f>IFERROR(COUNTIFS('Offense Log'!$I$2:$I$2999,"Hook",'Offense Log'!$J$2:$J$2999,"FB",'Offense Log'!$H$2:$H$2999,'Player Splits'!$A90)/COUNTIFS('Offense Log'!$I$2:$I$2999,"&lt;&gt;Turnover",'Offense Log'!$I$2:$I$2999,"&lt;&gt;Foul",'Offense Log'!$I$2:$I$2999,"&lt;&gt;",'Offense Log'!$J$2:$J$2999,"FB",'Offense Log'!$H$2:$H$2999,'Player Splits'!$A90),0)</f>
        <v>0</v>
      </c>
      <c r="H96" s="5">
        <f>IFERROR((COUNTIFS('Offense Log'!$I$2:$I$2999,"Hook",'Offense Log'!$N$2:$N$2999,"Yes",'Offense Log'!$J$2:$J$2999,"FB",'Offense Log'!$H$2:$H$2999,'Player Splits'!$A90))/(COUNTIFS('Offense Log'!$I$2:$I$2999,"Hook",'Offense Log'!$J$2:$J$2999,"FB",'Offense Log'!$H$2:$H$2999,'Player Splits'!$A90)),0)</f>
        <v>0</v>
      </c>
      <c r="I96" s="5">
        <f>IFERROR(COUNTIFS('Offense Log'!$I$2:$I$2999,"Jumper",'Offense Log'!$J$2:$J$2999,"FB",'Offense Log'!$H$2:$H$2999,'Player Splits'!$A90)/COUNTIFS('Offense Log'!$I$2:$I$2999,"&lt;&gt;Turnover",'Offense Log'!$I$2:$I$2999,"&lt;&gt;Foul",'Offense Log'!$I$2:$I$2999,"&lt;&gt;",'Offense Log'!$J$2:$J$2999,"FB",'Offense Log'!$H$2:$H$2999,'Player Splits'!$A90),0)</f>
        <v>0</v>
      </c>
      <c r="J96" s="5">
        <f>IFERROR((COUNTIFS('Offense Log'!$I$2:$I$2999,"Jumper",'Offense Log'!$N$2:$N$2999,"Yes",'Offense Log'!$J$2:$J$2999,"FB",'Offense Log'!$H$2:$H$2999,'Player Splits'!$A90))/(COUNTIFS('Offense Log'!$I$2:$I$2999,"Jumper",'Offense Log'!$J$2:$J$2999,"FB",'Offense Log'!$H$2:$H$2999,'Player Splits'!$A90)),0)</f>
        <v>0</v>
      </c>
      <c r="K96" s="5">
        <f>IFERROR(COUNTIFS('Offense Log'!$I$2:$I$2999,"Three",'Offense Log'!$J$2:$J$2999,"FB",'Offense Log'!$H$2:$H$2999,'Player Splits'!$A90)/COUNTIFS('Offense Log'!$I$2:$I$2999,"&lt;&gt;Turnover",'Offense Log'!$I$2:$I$2999,"&lt;&gt;Foul",'Offense Log'!$I$2:$I$2999,"&lt;&gt;",'Offense Log'!$J$2:$J$2999,"FB",'Offense Log'!$H$2:$H$2999,'Player Splits'!$A90),0)</f>
        <v>0</v>
      </c>
      <c r="L96" s="5">
        <f>IFERROR((COUNTIFS('Offense Log'!$I$2:$I$2999,"Three",'Offense Log'!$N$2:$N$2999,"Yes",'Offense Log'!$J$2:$J$2999,"FB",'Offense Log'!$H$2:$H$2999,'Player Splits'!$A90))/(COUNTIFS('Offense Log'!$I$2:$I$2999,"Three",'Offense Log'!$J$2:$J$2999,"FB",'Offense Log'!$H$2:$H$2999,'Player Splits'!$A90)),0)</f>
        <v>0</v>
      </c>
      <c r="M96" s="5">
        <f>IFERROR(COUNTIFS('Offense Log'!$I$2:$I$2999,"&lt;&gt;Turnover",'Offense Log'!$I$2:$I$2999,"&lt;&gt;Foul",'Offense Log'!$N$2:$N$2999,"Yes",'Offense Log'!$J$2:$J$2999,"FB",'Offense Log'!$H$2:$H$2999,'Player Splits'!$A90)/COUNTIFS('Offense Log'!$I$2:$I$2999,"&lt;&gt;Turnover",'Offense Log'!$I$2:$I$2999,"&lt;&gt;Foul",'Offense Log'!$I$2:$I$2999,"&lt;&gt;",'Offense Log'!$J$2:$J$2999,"FB",'Offense Log'!$H$2:$H$2999,'Player Splits'!$A90),0)</f>
        <v>0</v>
      </c>
      <c r="N96" s="5">
        <f>IFERROR(COUNTIFS('Offense Log'!$H$2:$H$2999,A90,'Offense Log'!$I$2:$I$2999,"Turnover",'Offense Log'!$J$2:$J$2999,"FB")/(COUNTIFS('Offense Log'!$B$2:$B$2999,A90,'Offense Log'!$J$2:$J$2999,"FB")+(COUNTIFS('Offense Log'!$C$2:$C$2999,A90,'Offense Log'!$J$2:$J$2999,"FB")+(COUNTIFS('Offense Log'!$D$2:$D$2999,A90,'Offense Log'!$J$2:$J$2999,"FB")+(COUNTIFS('Offense Log'!$E$2:$E$2999,A90,'Offense Log'!$J$2:$J$2999,"FB")+(COUNTIFS('Offense Log'!$F$2:$F$2999,A90,'Offense Log'!$J$2:$J$2999,"FB")))))),0)</f>
        <v>0</v>
      </c>
      <c r="O96" s="15">
        <f t="shared" si="11"/>
        <v>0</v>
      </c>
    </row>
    <row r="97" spans="15:15" hidden="1" outlineLevel="1" x14ac:dyDescent="0.3"/>
    <row r="98" spans="15:15" collapsed="1" x14ac:dyDescent="0.3">
      <c r="O98" s="16"/>
    </row>
  </sheetData>
  <pageMargins left="0" right="0" top="0" bottom="0" header="0.05" footer="0.05"/>
  <pageSetup scale="55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0F8F8F-CBD1-4307-81AA-24EB0D15790E}">
  <dimension ref="A1:B12"/>
  <sheetViews>
    <sheetView workbookViewId="0">
      <selection activeCell="D2" sqref="D2"/>
    </sheetView>
  </sheetViews>
  <sheetFormatPr defaultRowHeight="14.4" x14ac:dyDescent="0.3"/>
  <sheetData>
    <row r="1" spans="1:2" x14ac:dyDescent="0.3">
      <c r="A1" s="12" t="s">
        <v>13</v>
      </c>
      <c r="B1">
        <f>COUNTIF(A1,"Yes")</f>
        <v>0</v>
      </c>
    </row>
    <row r="2" spans="1:2" x14ac:dyDescent="0.3">
      <c r="A2" s="12" t="s">
        <v>9</v>
      </c>
      <c r="B2">
        <v>1</v>
      </c>
    </row>
    <row r="3" spans="1:2" x14ac:dyDescent="0.3">
      <c r="A3" s="12" t="s">
        <v>8</v>
      </c>
      <c r="B3">
        <v>2</v>
      </c>
    </row>
    <row r="4" spans="1:2" x14ac:dyDescent="0.3">
      <c r="A4" s="12" t="s">
        <v>70</v>
      </c>
      <c r="B4">
        <v>3</v>
      </c>
    </row>
    <row r="5" spans="1:2" x14ac:dyDescent="0.3">
      <c r="A5" s="12" t="s">
        <v>10</v>
      </c>
      <c r="B5">
        <v>4</v>
      </c>
    </row>
    <row r="6" spans="1:2" x14ac:dyDescent="0.3">
      <c r="A6" s="12" t="s">
        <v>11</v>
      </c>
      <c r="B6">
        <v>5</v>
      </c>
    </row>
    <row r="7" spans="1:2" x14ac:dyDescent="0.3">
      <c r="A7" s="12" t="s">
        <v>71</v>
      </c>
      <c r="B7">
        <v>6</v>
      </c>
    </row>
    <row r="8" spans="1:2" x14ac:dyDescent="0.3">
      <c r="A8" s="12" t="s">
        <v>72</v>
      </c>
      <c r="B8">
        <v>7</v>
      </c>
    </row>
    <row r="9" spans="1:2" x14ac:dyDescent="0.3">
      <c r="A9" s="12" t="s">
        <v>14</v>
      </c>
      <c r="B9">
        <v>8</v>
      </c>
    </row>
    <row r="10" spans="1:2" x14ac:dyDescent="0.3">
      <c r="A10" s="12" t="s">
        <v>130</v>
      </c>
      <c r="B10">
        <v>9</v>
      </c>
    </row>
    <row r="11" spans="1:2" x14ac:dyDescent="0.3">
      <c r="A11" s="12" t="s">
        <v>131</v>
      </c>
      <c r="B11">
        <v>10</v>
      </c>
    </row>
    <row r="12" spans="1:2" x14ac:dyDescent="0.3">
      <c r="A12" s="12" t="s">
        <v>73</v>
      </c>
      <c r="B12">
        <v>11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7FD8DD-5E15-431F-A7C3-9E2DCD7E59EB}">
  <dimension ref="A1:AA2999"/>
  <sheetViews>
    <sheetView showGridLines="0" zoomScale="70" zoomScaleNormal="70" workbookViewId="0">
      <pane ySplit="1" topLeftCell="A2313" activePane="bottomLeft" state="frozen"/>
      <selection activeCell="B54" sqref="B54"/>
      <selection pane="bottomLeft" activeCell="AA2330" sqref="A1:AA2330"/>
    </sheetView>
  </sheetViews>
  <sheetFormatPr defaultRowHeight="14.4" x14ac:dyDescent="0.3"/>
  <cols>
    <col min="1" max="1" width="12.21875" bestFit="1" customWidth="1"/>
    <col min="2" max="5" width="8.44140625" customWidth="1"/>
    <col min="6" max="6" width="8.77734375" customWidth="1"/>
    <col min="7" max="7" width="12.33203125" customWidth="1"/>
    <col min="8" max="8" width="19.33203125" bestFit="1" customWidth="1"/>
    <col min="9" max="9" width="9.21875" customWidth="1"/>
    <col min="10" max="10" width="15" bestFit="1" customWidth="1"/>
    <col min="11" max="11" width="11.44140625" customWidth="1"/>
    <col min="12" max="12" width="7.77734375" customWidth="1"/>
    <col min="13" max="13" width="12.44140625" bestFit="1" customWidth="1"/>
    <col min="14" max="14" width="19.6640625" bestFit="1" customWidth="1"/>
    <col min="16" max="27" width="8.88671875" style="126"/>
  </cols>
  <sheetData>
    <row r="1" spans="1:27" s="2" customFormat="1" x14ac:dyDescent="0.3">
      <c r="A1" s="2" t="s">
        <v>12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7</v>
      </c>
      <c r="I1" s="2" t="s">
        <v>22</v>
      </c>
      <c r="J1" s="2" t="s">
        <v>51</v>
      </c>
      <c r="K1" s="2" t="s">
        <v>258</v>
      </c>
      <c r="L1" s="2" t="s">
        <v>100</v>
      </c>
      <c r="M1" s="2" t="s">
        <v>6</v>
      </c>
      <c r="N1" s="2" t="s">
        <v>43</v>
      </c>
      <c r="O1" s="2" t="s">
        <v>45</v>
      </c>
      <c r="P1" s="125" t="s">
        <v>13</v>
      </c>
      <c r="Q1" s="125" t="s">
        <v>9</v>
      </c>
      <c r="R1" s="125" t="s">
        <v>8</v>
      </c>
      <c r="S1" s="125" t="s">
        <v>70</v>
      </c>
      <c r="T1" s="125" t="s">
        <v>10</v>
      </c>
      <c r="U1" s="125" t="s">
        <v>11</v>
      </c>
      <c r="V1" s="125" t="s">
        <v>71</v>
      </c>
      <c r="W1" s="125" t="s">
        <v>72</v>
      </c>
      <c r="X1" s="125" t="s">
        <v>14</v>
      </c>
      <c r="Y1" s="125" t="s">
        <v>130</v>
      </c>
      <c r="Z1" s="125" t="s">
        <v>131</v>
      </c>
      <c r="AA1" s="125" t="s">
        <v>73</v>
      </c>
    </row>
    <row r="2" spans="1:27" x14ac:dyDescent="0.3">
      <c r="A2" t="s">
        <v>112</v>
      </c>
      <c r="B2" t="s">
        <v>130</v>
      </c>
      <c r="C2" t="s">
        <v>70</v>
      </c>
      <c r="D2" t="s">
        <v>8</v>
      </c>
      <c r="E2" t="s">
        <v>11</v>
      </c>
      <c r="F2" t="s">
        <v>10</v>
      </c>
      <c r="G2">
        <v>1</v>
      </c>
      <c r="H2" t="s">
        <v>11</v>
      </c>
      <c r="I2" t="s">
        <v>18</v>
      </c>
      <c r="J2" t="s">
        <v>128</v>
      </c>
      <c r="L2" t="s">
        <v>80</v>
      </c>
      <c r="M2">
        <v>0</v>
      </c>
      <c r="N2" t="str">
        <f t="shared" ref="N2:N66" si="0">IF(M2="","",IF(I2="Foul","Yes",IF(M2=0,"No","Yes")))</f>
        <v>No</v>
      </c>
      <c r="O2" t="s">
        <v>152</v>
      </c>
      <c r="P2" s="126" t="str">
        <f>IF($A2="","",IF(OR($B2=P$1,$C2=P$1,$D2=P$1,$E2=P$1,$F2=P$1),"Yes","No"))</f>
        <v>No</v>
      </c>
      <c r="Q2" s="126" t="str">
        <f t="shared" ref="Q2:AA17" si="1">IF($A2="","",IF(OR($B2=Q$1,$C2=Q$1,$D2=Q$1,$E2=Q$1,$F2=Q$1),"Yes","No"))</f>
        <v>No</v>
      </c>
      <c r="R2" s="126" t="str">
        <f t="shared" si="1"/>
        <v>Yes</v>
      </c>
      <c r="S2" s="126" t="str">
        <f t="shared" si="1"/>
        <v>Yes</v>
      </c>
      <c r="T2" s="126" t="str">
        <f t="shared" si="1"/>
        <v>Yes</v>
      </c>
      <c r="U2" s="126" t="str">
        <f t="shared" si="1"/>
        <v>Yes</v>
      </c>
      <c r="V2" s="126" t="str">
        <f t="shared" si="1"/>
        <v>No</v>
      </c>
      <c r="W2" s="126" t="str">
        <f t="shared" si="1"/>
        <v>No</v>
      </c>
      <c r="X2" s="126" t="str">
        <f t="shared" si="1"/>
        <v>No</v>
      </c>
      <c r="Y2" s="126" t="str">
        <f t="shared" si="1"/>
        <v>Yes</v>
      </c>
      <c r="Z2" s="126" t="str">
        <f t="shared" si="1"/>
        <v>No</v>
      </c>
      <c r="AA2" s="126" t="str">
        <f t="shared" si="1"/>
        <v>No</v>
      </c>
    </row>
    <row r="3" spans="1:27" x14ac:dyDescent="0.3">
      <c r="A3" t="s">
        <v>112</v>
      </c>
      <c r="B3" t="s">
        <v>130</v>
      </c>
      <c r="C3" t="s">
        <v>70</v>
      </c>
      <c r="D3" t="s">
        <v>8</v>
      </c>
      <c r="E3" t="s">
        <v>11</v>
      </c>
      <c r="F3" t="s">
        <v>10</v>
      </c>
      <c r="G3">
        <v>0</v>
      </c>
      <c r="H3" t="s">
        <v>70</v>
      </c>
      <c r="I3" t="s">
        <v>19</v>
      </c>
      <c r="J3" t="s">
        <v>128</v>
      </c>
      <c r="L3" t="s">
        <v>80</v>
      </c>
      <c r="M3">
        <v>3</v>
      </c>
      <c r="N3" t="str">
        <f t="shared" si="0"/>
        <v>Yes</v>
      </c>
      <c r="O3" t="s">
        <v>152</v>
      </c>
      <c r="P3" s="126" t="str">
        <f t="shared" ref="P3:AA37" si="2">IF($A3="","",IF(OR($B3=P$1,$C3=P$1,$D3=P$1,$E3=P$1,$F3=P$1),"Yes","No"))</f>
        <v>No</v>
      </c>
      <c r="Q3" s="126" t="str">
        <f t="shared" si="1"/>
        <v>No</v>
      </c>
      <c r="R3" s="126" t="str">
        <f t="shared" si="1"/>
        <v>Yes</v>
      </c>
      <c r="S3" s="126" t="str">
        <f t="shared" si="1"/>
        <v>Yes</v>
      </c>
      <c r="T3" s="126" t="str">
        <f t="shared" si="1"/>
        <v>Yes</v>
      </c>
      <c r="U3" s="126" t="str">
        <f t="shared" si="1"/>
        <v>Yes</v>
      </c>
      <c r="V3" s="126" t="str">
        <f t="shared" si="1"/>
        <v>No</v>
      </c>
      <c r="W3" s="126" t="str">
        <f t="shared" si="1"/>
        <v>No</v>
      </c>
      <c r="X3" s="126" t="str">
        <f t="shared" si="1"/>
        <v>No</v>
      </c>
      <c r="Y3" s="126" t="str">
        <f t="shared" si="1"/>
        <v>Yes</v>
      </c>
      <c r="Z3" s="126" t="str">
        <f t="shared" si="1"/>
        <v>No</v>
      </c>
      <c r="AA3" s="126" t="str">
        <f t="shared" si="1"/>
        <v>No</v>
      </c>
    </row>
    <row r="4" spans="1:27" x14ac:dyDescent="0.3">
      <c r="A4" t="s">
        <v>112</v>
      </c>
      <c r="B4" t="s">
        <v>130</v>
      </c>
      <c r="C4" t="s">
        <v>70</v>
      </c>
      <c r="D4" t="s">
        <v>8</v>
      </c>
      <c r="E4" t="s">
        <v>11</v>
      </c>
      <c r="F4" t="s">
        <v>10</v>
      </c>
      <c r="G4">
        <v>1</v>
      </c>
      <c r="H4" t="s">
        <v>8</v>
      </c>
      <c r="I4" t="s">
        <v>148</v>
      </c>
      <c r="J4" t="s">
        <v>149</v>
      </c>
      <c r="L4" t="s">
        <v>80</v>
      </c>
      <c r="M4">
        <v>2</v>
      </c>
      <c r="N4" t="str">
        <f t="shared" si="0"/>
        <v>Yes</v>
      </c>
      <c r="O4" t="s">
        <v>152</v>
      </c>
      <c r="P4" s="126" t="str">
        <f t="shared" si="2"/>
        <v>No</v>
      </c>
      <c r="Q4" s="126" t="str">
        <f t="shared" si="1"/>
        <v>No</v>
      </c>
      <c r="R4" s="126" t="str">
        <f t="shared" si="1"/>
        <v>Yes</v>
      </c>
      <c r="S4" s="126" t="str">
        <f t="shared" si="1"/>
        <v>Yes</v>
      </c>
      <c r="T4" s="126" t="str">
        <f t="shared" si="1"/>
        <v>Yes</v>
      </c>
      <c r="U4" s="126" t="str">
        <f t="shared" si="1"/>
        <v>Yes</v>
      </c>
      <c r="V4" s="126" t="str">
        <f t="shared" si="1"/>
        <v>No</v>
      </c>
      <c r="W4" s="126" t="str">
        <f t="shared" si="1"/>
        <v>No</v>
      </c>
      <c r="X4" s="126" t="str">
        <f t="shared" si="1"/>
        <v>No</v>
      </c>
      <c r="Y4" s="126" t="str">
        <f t="shared" si="1"/>
        <v>Yes</v>
      </c>
      <c r="Z4" s="126" t="str">
        <f t="shared" si="1"/>
        <v>No</v>
      </c>
      <c r="AA4" s="126" t="str">
        <f t="shared" si="1"/>
        <v>No</v>
      </c>
    </row>
    <row r="5" spans="1:27" x14ac:dyDescent="0.3">
      <c r="A5" t="s">
        <v>112</v>
      </c>
      <c r="B5" t="s">
        <v>130</v>
      </c>
      <c r="C5" t="s">
        <v>70</v>
      </c>
      <c r="D5" t="s">
        <v>8</v>
      </c>
      <c r="E5" t="s">
        <v>11</v>
      </c>
      <c r="F5" t="s">
        <v>10</v>
      </c>
      <c r="G5">
        <v>1</v>
      </c>
      <c r="H5" t="s">
        <v>8</v>
      </c>
      <c r="I5" t="s">
        <v>18</v>
      </c>
      <c r="J5" t="s">
        <v>128</v>
      </c>
      <c r="L5" t="s">
        <v>80</v>
      </c>
      <c r="M5">
        <v>2</v>
      </c>
      <c r="N5" t="str">
        <f t="shared" si="0"/>
        <v>Yes</v>
      </c>
      <c r="O5" t="s">
        <v>152</v>
      </c>
      <c r="P5" s="126" t="str">
        <f t="shared" si="2"/>
        <v>No</v>
      </c>
      <c r="Q5" s="126" t="str">
        <f t="shared" si="1"/>
        <v>No</v>
      </c>
      <c r="R5" s="126" t="str">
        <f t="shared" si="1"/>
        <v>Yes</v>
      </c>
      <c r="S5" s="126" t="str">
        <f t="shared" si="1"/>
        <v>Yes</v>
      </c>
      <c r="T5" s="126" t="str">
        <f t="shared" si="1"/>
        <v>Yes</v>
      </c>
      <c r="U5" s="126" t="str">
        <f t="shared" si="1"/>
        <v>Yes</v>
      </c>
      <c r="V5" s="126" t="str">
        <f t="shared" si="1"/>
        <v>No</v>
      </c>
      <c r="W5" s="126" t="str">
        <f t="shared" si="1"/>
        <v>No</v>
      </c>
      <c r="X5" s="126" t="str">
        <f t="shared" si="1"/>
        <v>No</v>
      </c>
      <c r="Y5" s="126" t="str">
        <f t="shared" si="1"/>
        <v>Yes</v>
      </c>
      <c r="Z5" s="126" t="str">
        <f t="shared" si="1"/>
        <v>No</v>
      </c>
      <c r="AA5" s="126" t="str">
        <f t="shared" si="1"/>
        <v>No</v>
      </c>
    </row>
    <row r="6" spans="1:27" x14ac:dyDescent="0.3">
      <c r="A6" t="s">
        <v>112</v>
      </c>
      <c r="B6" t="s">
        <v>130</v>
      </c>
      <c r="C6" t="s">
        <v>70</v>
      </c>
      <c r="D6" t="s">
        <v>8</v>
      </c>
      <c r="E6" t="s">
        <v>11</v>
      </c>
      <c r="F6" t="s">
        <v>10</v>
      </c>
      <c r="G6">
        <v>2</v>
      </c>
      <c r="H6" t="s">
        <v>8</v>
      </c>
      <c r="I6" t="s">
        <v>20</v>
      </c>
      <c r="J6" t="s">
        <v>128</v>
      </c>
      <c r="L6" t="s">
        <v>80</v>
      </c>
      <c r="M6">
        <v>2</v>
      </c>
      <c r="N6" t="str">
        <f t="shared" si="0"/>
        <v>Yes</v>
      </c>
      <c r="O6" t="s">
        <v>152</v>
      </c>
      <c r="P6" s="126" t="str">
        <f t="shared" si="2"/>
        <v>No</v>
      </c>
      <c r="Q6" s="126" t="str">
        <f t="shared" si="1"/>
        <v>No</v>
      </c>
      <c r="R6" s="126" t="str">
        <f t="shared" si="1"/>
        <v>Yes</v>
      </c>
      <c r="S6" s="126" t="str">
        <f t="shared" si="1"/>
        <v>Yes</v>
      </c>
      <c r="T6" s="126" t="str">
        <f t="shared" si="1"/>
        <v>Yes</v>
      </c>
      <c r="U6" s="126" t="str">
        <f t="shared" si="1"/>
        <v>Yes</v>
      </c>
      <c r="V6" s="126" t="str">
        <f t="shared" si="1"/>
        <v>No</v>
      </c>
      <c r="W6" s="126" t="str">
        <f t="shared" si="1"/>
        <v>No</v>
      </c>
      <c r="X6" s="126" t="str">
        <f t="shared" si="1"/>
        <v>No</v>
      </c>
      <c r="Y6" s="126" t="str">
        <f t="shared" si="1"/>
        <v>Yes</v>
      </c>
      <c r="Z6" s="126" t="str">
        <f t="shared" si="1"/>
        <v>No</v>
      </c>
      <c r="AA6" s="126" t="str">
        <f t="shared" si="1"/>
        <v>No</v>
      </c>
    </row>
    <row r="7" spans="1:27" x14ac:dyDescent="0.3">
      <c r="A7" t="s">
        <v>112</v>
      </c>
      <c r="B7" t="s">
        <v>130</v>
      </c>
      <c r="C7" t="s">
        <v>70</v>
      </c>
      <c r="D7" t="s">
        <v>8</v>
      </c>
      <c r="E7" t="s">
        <v>11</v>
      </c>
      <c r="F7" t="s">
        <v>10</v>
      </c>
      <c r="G7">
        <v>1</v>
      </c>
      <c r="H7" t="s">
        <v>130</v>
      </c>
      <c r="I7" t="s">
        <v>18</v>
      </c>
      <c r="J7" t="s">
        <v>149</v>
      </c>
      <c r="L7" t="s">
        <v>80</v>
      </c>
      <c r="M7">
        <v>2</v>
      </c>
      <c r="N7" t="str">
        <f t="shared" si="0"/>
        <v>Yes</v>
      </c>
      <c r="O7" t="s">
        <v>152</v>
      </c>
      <c r="P7" s="126" t="str">
        <f t="shared" si="2"/>
        <v>No</v>
      </c>
      <c r="Q7" s="126" t="str">
        <f t="shared" si="1"/>
        <v>No</v>
      </c>
      <c r="R7" s="126" t="str">
        <f t="shared" si="1"/>
        <v>Yes</v>
      </c>
      <c r="S7" s="126" t="str">
        <f t="shared" si="1"/>
        <v>Yes</v>
      </c>
      <c r="T7" s="126" t="str">
        <f t="shared" si="1"/>
        <v>Yes</v>
      </c>
      <c r="U7" s="126" t="str">
        <f t="shared" si="1"/>
        <v>Yes</v>
      </c>
      <c r="V7" s="126" t="str">
        <f t="shared" si="1"/>
        <v>No</v>
      </c>
      <c r="W7" s="126" t="str">
        <f t="shared" si="1"/>
        <v>No</v>
      </c>
      <c r="X7" s="126" t="str">
        <f t="shared" si="1"/>
        <v>No</v>
      </c>
      <c r="Y7" s="126" t="str">
        <f t="shared" si="1"/>
        <v>Yes</v>
      </c>
      <c r="Z7" s="126" t="str">
        <f t="shared" si="1"/>
        <v>No</v>
      </c>
      <c r="AA7" s="126" t="str">
        <f t="shared" si="1"/>
        <v>No</v>
      </c>
    </row>
    <row r="8" spans="1:27" x14ac:dyDescent="0.3">
      <c r="A8" t="s">
        <v>112</v>
      </c>
      <c r="B8" t="s">
        <v>130</v>
      </c>
      <c r="C8" t="s">
        <v>70</v>
      </c>
      <c r="D8" t="s">
        <v>8</v>
      </c>
      <c r="E8" t="s">
        <v>11</v>
      </c>
      <c r="F8" t="s">
        <v>10</v>
      </c>
      <c r="G8">
        <v>0</v>
      </c>
      <c r="H8" t="s">
        <v>11</v>
      </c>
      <c r="I8" t="s">
        <v>17</v>
      </c>
      <c r="J8" t="s">
        <v>128</v>
      </c>
      <c r="L8" t="s">
        <v>80</v>
      </c>
      <c r="M8">
        <v>0</v>
      </c>
      <c r="N8" t="str">
        <f t="shared" si="0"/>
        <v>No</v>
      </c>
      <c r="O8" t="s">
        <v>152</v>
      </c>
      <c r="P8" s="126" t="str">
        <f t="shared" si="2"/>
        <v>No</v>
      </c>
      <c r="Q8" s="126" t="str">
        <f t="shared" si="1"/>
        <v>No</v>
      </c>
      <c r="R8" s="126" t="str">
        <f t="shared" si="1"/>
        <v>Yes</v>
      </c>
      <c r="S8" s="126" t="str">
        <f t="shared" si="1"/>
        <v>Yes</v>
      </c>
      <c r="T8" s="126" t="str">
        <f t="shared" si="1"/>
        <v>Yes</v>
      </c>
      <c r="U8" s="126" t="str">
        <f t="shared" si="1"/>
        <v>Yes</v>
      </c>
      <c r="V8" s="126" t="str">
        <f t="shared" si="1"/>
        <v>No</v>
      </c>
      <c r="W8" s="126" t="str">
        <f t="shared" si="1"/>
        <v>No</v>
      </c>
      <c r="X8" s="126" t="str">
        <f t="shared" si="1"/>
        <v>No</v>
      </c>
      <c r="Y8" s="126" t="str">
        <f t="shared" si="1"/>
        <v>Yes</v>
      </c>
      <c r="Z8" s="126" t="str">
        <f t="shared" si="1"/>
        <v>No</v>
      </c>
      <c r="AA8" s="126" t="str">
        <f t="shared" si="1"/>
        <v>No</v>
      </c>
    </row>
    <row r="9" spans="1:27" x14ac:dyDescent="0.3">
      <c r="A9" t="s">
        <v>112</v>
      </c>
      <c r="B9" t="s">
        <v>130</v>
      </c>
      <c r="C9" t="s">
        <v>70</v>
      </c>
      <c r="D9" t="s">
        <v>8</v>
      </c>
      <c r="E9" t="s">
        <v>11</v>
      </c>
      <c r="F9" t="s">
        <v>10</v>
      </c>
      <c r="G9">
        <v>0</v>
      </c>
      <c r="H9" t="s">
        <v>70</v>
      </c>
      <c r="I9" t="s">
        <v>19</v>
      </c>
      <c r="J9" t="s">
        <v>149</v>
      </c>
      <c r="L9" t="s">
        <v>80</v>
      </c>
      <c r="M9">
        <v>3</v>
      </c>
      <c r="N9" t="str">
        <f t="shared" si="0"/>
        <v>Yes</v>
      </c>
      <c r="O9" t="s">
        <v>152</v>
      </c>
      <c r="P9" s="126" t="str">
        <f t="shared" si="2"/>
        <v>No</v>
      </c>
      <c r="Q9" s="126" t="str">
        <f t="shared" si="1"/>
        <v>No</v>
      </c>
      <c r="R9" s="126" t="str">
        <f t="shared" si="1"/>
        <v>Yes</v>
      </c>
      <c r="S9" s="126" t="str">
        <f t="shared" si="1"/>
        <v>Yes</v>
      </c>
      <c r="T9" s="126" t="str">
        <f t="shared" si="1"/>
        <v>Yes</v>
      </c>
      <c r="U9" s="126" t="str">
        <f t="shared" si="1"/>
        <v>Yes</v>
      </c>
      <c r="V9" s="126" t="str">
        <f t="shared" si="1"/>
        <v>No</v>
      </c>
      <c r="W9" s="126" t="str">
        <f t="shared" si="1"/>
        <v>No</v>
      </c>
      <c r="X9" s="126" t="str">
        <f t="shared" si="1"/>
        <v>No</v>
      </c>
      <c r="Y9" s="126" t="str">
        <f t="shared" si="1"/>
        <v>Yes</v>
      </c>
      <c r="Z9" s="126" t="str">
        <f t="shared" si="1"/>
        <v>No</v>
      </c>
      <c r="AA9" s="126" t="str">
        <f t="shared" si="1"/>
        <v>No</v>
      </c>
    </row>
    <row r="10" spans="1:27" x14ac:dyDescent="0.3">
      <c r="A10" t="s">
        <v>112</v>
      </c>
      <c r="B10" t="s">
        <v>130</v>
      </c>
      <c r="C10" t="s">
        <v>70</v>
      </c>
      <c r="D10" t="s">
        <v>8</v>
      </c>
      <c r="E10" t="s">
        <v>11</v>
      </c>
      <c r="F10" t="s">
        <v>10</v>
      </c>
      <c r="G10">
        <v>0</v>
      </c>
      <c r="H10" t="s">
        <v>8</v>
      </c>
      <c r="I10" t="s">
        <v>19</v>
      </c>
      <c r="J10" t="s">
        <v>128</v>
      </c>
      <c r="L10" t="s">
        <v>80</v>
      </c>
      <c r="M10">
        <v>0</v>
      </c>
      <c r="N10" t="str">
        <f t="shared" si="0"/>
        <v>No</v>
      </c>
      <c r="O10" t="s">
        <v>152</v>
      </c>
      <c r="P10" s="126" t="str">
        <f t="shared" si="2"/>
        <v>No</v>
      </c>
      <c r="Q10" s="126" t="str">
        <f t="shared" si="1"/>
        <v>No</v>
      </c>
      <c r="R10" s="126" t="str">
        <f t="shared" si="1"/>
        <v>Yes</v>
      </c>
      <c r="S10" s="126" t="str">
        <f t="shared" si="1"/>
        <v>Yes</v>
      </c>
      <c r="T10" s="126" t="str">
        <f t="shared" si="1"/>
        <v>Yes</v>
      </c>
      <c r="U10" s="126" t="str">
        <f t="shared" si="1"/>
        <v>Yes</v>
      </c>
      <c r="V10" s="126" t="str">
        <f t="shared" si="1"/>
        <v>No</v>
      </c>
      <c r="W10" s="126" t="str">
        <f t="shared" si="1"/>
        <v>No</v>
      </c>
      <c r="X10" s="126" t="str">
        <f t="shared" si="1"/>
        <v>No</v>
      </c>
      <c r="Y10" s="126" t="str">
        <f t="shared" si="1"/>
        <v>Yes</v>
      </c>
      <c r="Z10" s="126" t="str">
        <f t="shared" si="1"/>
        <v>No</v>
      </c>
      <c r="AA10" s="126" t="str">
        <f t="shared" si="1"/>
        <v>No</v>
      </c>
    </row>
    <row r="11" spans="1:27" x14ac:dyDescent="0.3">
      <c r="A11" t="s">
        <v>112</v>
      </c>
      <c r="B11" t="s">
        <v>130</v>
      </c>
      <c r="C11" t="s">
        <v>14</v>
      </c>
      <c r="D11" t="s">
        <v>8</v>
      </c>
      <c r="E11" t="s">
        <v>70</v>
      </c>
      <c r="F11" t="s">
        <v>71</v>
      </c>
      <c r="G11">
        <v>1</v>
      </c>
      <c r="H11" t="s">
        <v>8</v>
      </c>
      <c r="I11" t="s">
        <v>18</v>
      </c>
      <c r="J11" t="s">
        <v>128</v>
      </c>
      <c r="L11" t="s">
        <v>80</v>
      </c>
      <c r="M11">
        <v>2</v>
      </c>
      <c r="N11" t="str">
        <f t="shared" si="0"/>
        <v>Yes</v>
      </c>
      <c r="O11" t="s">
        <v>152</v>
      </c>
      <c r="P11" s="126" t="str">
        <f t="shared" si="2"/>
        <v>No</v>
      </c>
      <c r="Q11" s="126" t="str">
        <f t="shared" si="1"/>
        <v>No</v>
      </c>
      <c r="R11" s="126" t="str">
        <f t="shared" si="1"/>
        <v>Yes</v>
      </c>
      <c r="S11" s="126" t="str">
        <f t="shared" si="1"/>
        <v>Yes</v>
      </c>
      <c r="T11" s="126" t="str">
        <f t="shared" si="1"/>
        <v>No</v>
      </c>
      <c r="U11" s="126" t="str">
        <f t="shared" si="1"/>
        <v>No</v>
      </c>
      <c r="V11" s="126" t="str">
        <f t="shared" si="1"/>
        <v>Yes</v>
      </c>
      <c r="W11" s="126" t="str">
        <f t="shared" si="1"/>
        <v>No</v>
      </c>
      <c r="X11" s="126" t="str">
        <f t="shared" si="1"/>
        <v>Yes</v>
      </c>
      <c r="Y11" s="126" t="str">
        <f t="shared" si="1"/>
        <v>Yes</v>
      </c>
      <c r="Z11" s="126" t="str">
        <f t="shared" si="1"/>
        <v>No</v>
      </c>
      <c r="AA11" s="126" t="str">
        <f t="shared" si="1"/>
        <v>No</v>
      </c>
    </row>
    <row r="12" spans="1:27" x14ac:dyDescent="0.3">
      <c r="A12" t="s">
        <v>112</v>
      </c>
      <c r="B12" t="s">
        <v>9</v>
      </c>
      <c r="C12" t="s">
        <v>14</v>
      </c>
      <c r="D12" t="s">
        <v>8</v>
      </c>
      <c r="E12" t="s">
        <v>70</v>
      </c>
      <c r="F12" t="s">
        <v>71</v>
      </c>
      <c r="G12">
        <v>0</v>
      </c>
      <c r="H12" t="s">
        <v>9</v>
      </c>
      <c r="I12" t="s">
        <v>19</v>
      </c>
      <c r="J12" t="s">
        <v>149</v>
      </c>
      <c r="L12" t="s">
        <v>80</v>
      </c>
      <c r="M12">
        <v>0</v>
      </c>
      <c r="N12" t="str">
        <f t="shared" si="0"/>
        <v>No</v>
      </c>
      <c r="O12" t="s">
        <v>152</v>
      </c>
      <c r="P12" s="126" t="str">
        <f t="shared" si="2"/>
        <v>No</v>
      </c>
      <c r="Q12" s="126" t="str">
        <f t="shared" si="1"/>
        <v>Yes</v>
      </c>
      <c r="R12" s="126" t="str">
        <f t="shared" si="1"/>
        <v>Yes</v>
      </c>
      <c r="S12" s="126" t="str">
        <f t="shared" si="1"/>
        <v>Yes</v>
      </c>
      <c r="T12" s="126" t="str">
        <f t="shared" si="1"/>
        <v>No</v>
      </c>
      <c r="U12" s="126" t="str">
        <f t="shared" si="1"/>
        <v>No</v>
      </c>
      <c r="V12" s="126" t="str">
        <f t="shared" si="1"/>
        <v>Yes</v>
      </c>
      <c r="W12" s="126" t="str">
        <f t="shared" si="1"/>
        <v>No</v>
      </c>
      <c r="X12" s="126" t="str">
        <f t="shared" si="1"/>
        <v>Yes</v>
      </c>
      <c r="Y12" s="126" t="str">
        <f t="shared" si="1"/>
        <v>No</v>
      </c>
      <c r="Z12" s="126" t="str">
        <f t="shared" si="1"/>
        <v>No</v>
      </c>
      <c r="AA12" s="126" t="str">
        <f t="shared" si="1"/>
        <v>No</v>
      </c>
    </row>
    <row r="13" spans="1:27" x14ac:dyDescent="0.3">
      <c r="A13" t="s">
        <v>112</v>
      </c>
      <c r="B13" t="s">
        <v>9</v>
      </c>
      <c r="C13" t="s">
        <v>14</v>
      </c>
      <c r="D13" t="s">
        <v>8</v>
      </c>
      <c r="E13" t="s">
        <v>70</v>
      </c>
      <c r="F13" t="s">
        <v>71</v>
      </c>
      <c r="G13">
        <v>1</v>
      </c>
      <c r="H13" t="s">
        <v>70</v>
      </c>
      <c r="I13" t="s">
        <v>18</v>
      </c>
      <c r="J13" t="s">
        <v>149</v>
      </c>
      <c r="L13" t="s">
        <v>80</v>
      </c>
      <c r="M13">
        <v>2</v>
      </c>
      <c r="N13" t="str">
        <f t="shared" si="0"/>
        <v>Yes</v>
      </c>
      <c r="O13" t="s">
        <v>152</v>
      </c>
      <c r="P13" s="126" t="str">
        <f t="shared" si="2"/>
        <v>No</v>
      </c>
      <c r="Q13" s="126" t="str">
        <f t="shared" si="1"/>
        <v>Yes</v>
      </c>
      <c r="R13" s="126" t="str">
        <f t="shared" si="1"/>
        <v>Yes</v>
      </c>
      <c r="S13" s="126" t="str">
        <f t="shared" si="1"/>
        <v>Yes</v>
      </c>
      <c r="T13" s="126" t="str">
        <f t="shared" si="1"/>
        <v>No</v>
      </c>
      <c r="U13" s="126" t="str">
        <f t="shared" si="1"/>
        <v>No</v>
      </c>
      <c r="V13" s="126" t="str">
        <f t="shared" si="1"/>
        <v>Yes</v>
      </c>
      <c r="W13" s="126" t="str">
        <f t="shared" si="1"/>
        <v>No</v>
      </c>
      <c r="X13" s="126" t="str">
        <f t="shared" si="1"/>
        <v>Yes</v>
      </c>
      <c r="Y13" s="126" t="str">
        <f t="shared" si="1"/>
        <v>No</v>
      </c>
      <c r="Z13" s="126" t="str">
        <f t="shared" si="1"/>
        <v>No</v>
      </c>
      <c r="AA13" s="126" t="str">
        <f t="shared" si="1"/>
        <v>No</v>
      </c>
    </row>
    <row r="14" spans="1:27" x14ac:dyDescent="0.3">
      <c r="A14" t="s">
        <v>112</v>
      </c>
      <c r="B14" t="s">
        <v>9</v>
      </c>
      <c r="C14" t="s">
        <v>14</v>
      </c>
      <c r="D14" t="s">
        <v>8</v>
      </c>
      <c r="E14" t="s">
        <v>70</v>
      </c>
      <c r="F14" t="s">
        <v>71</v>
      </c>
      <c r="G14">
        <v>0</v>
      </c>
      <c r="H14" t="s">
        <v>8</v>
      </c>
      <c r="I14" t="s">
        <v>15</v>
      </c>
      <c r="J14" t="s">
        <v>128</v>
      </c>
      <c r="L14" t="s">
        <v>80</v>
      </c>
      <c r="M14">
        <v>0</v>
      </c>
      <c r="N14" t="str">
        <f t="shared" si="0"/>
        <v>No</v>
      </c>
      <c r="O14" t="s">
        <v>152</v>
      </c>
      <c r="P14" s="126" t="str">
        <f t="shared" si="2"/>
        <v>No</v>
      </c>
      <c r="Q14" s="126" t="str">
        <f t="shared" si="1"/>
        <v>Yes</v>
      </c>
      <c r="R14" s="126" t="str">
        <f t="shared" si="1"/>
        <v>Yes</v>
      </c>
      <c r="S14" s="126" t="str">
        <f t="shared" si="1"/>
        <v>Yes</v>
      </c>
      <c r="T14" s="126" t="str">
        <f t="shared" si="1"/>
        <v>No</v>
      </c>
      <c r="U14" s="126" t="str">
        <f t="shared" si="1"/>
        <v>No</v>
      </c>
      <c r="V14" s="126" t="str">
        <f t="shared" si="1"/>
        <v>Yes</v>
      </c>
      <c r="W14" s="126" t="str">
        <f t="shared" si="1"/>
        <v>No</v>
      </c>
      <c r="X14" s="126" t="str">
        <f t="shared" si="1"/>
        <v>Yes</v>
      </c>
      <c r="Y14" s="126" t="str">
        <f t="shared" si="1"/>
        <v>No</v>
      </c>
      <c r="Z14" s="126" t="str">
        <f t="shared" si="1"/>
        <v>No</v>
      </c>
      <c r="AA14" s="126" t="str">
        <f t="shared" si="1"/>
        <v>No</v>
      </c>
    </row>
    <row r="15" spans="1:27" x14ac:dyDescent="0.3">
      <c r="A15" t="s">
        <v>112</v>
      </c>
      <c r="B15" t="s">
        <v>9</v>
      </c>
      <c r="C15" t="s">
        <v>14</v>
      </c>
      <c r="D15" t="s">
        <v>8</v>
      </c>
      <c r="E15" t="s">
        <v>70</v>
      </c>
      <c r="F15" t="s">
        <v>71</v>
      </c>
      <c r="G15">
        <v>0</v>
      </c>
      <c r="H15" t="s">
        <v>14</v>
      </c>
      <c r="I15" t="s">
        <v>19</v>
      </c>
      <c r="J15" t="s">
        <v>128</v>
      </c>
      <c r="L15" t="s">
        <v>80</v>
      </c>
      <c r="M15">
        <v>0</v>
      </c>
      <c r="N15" t="str">
        <f t="shared" si="0"/>
        <v>No</v>
      </c>
      <c r="O15" t="s">
        <v>152</v>
      </c>
      <c r="P15" s="126" t="str">
        <f t="shared" si="2"/>
        <v>No</v>
      </c>
      <c r="Q15" s="126" t="str">
        <f t="shared" si="1"/>
        <v>Yes</v>
      </c>
      <c r="R15" s="126" t="str">
        <f t="shared" si="1"/>
        <v>Yes</v>
      </c>
      <c r="S15" s="126" t="str">
        <f t="shared" si="1"/>
        <v>Yes</v>
      </c>
      <c r="T15" s="126" t="str">
        <f t="shared" si="1"/>
        <v>No</v>
      </c>
      <c r="U15" s="126" t="str">
        <f t="shared" si="1"/>
        <v>No</v>
      </c>
      <c r="V15" s="126" t="str">
        <f t="shared" si="1"/>
        <v>Yes</v>
      </c>
      <c r="W15" s="126" t="str">
        <f t="shared" si="1"/>
        <v>No</v>
      </c>
      <c r="X15" s="126" t="str">
        <f t="shared" si="1"/>
        <v>Yes</v>
      </c>
      <c r="Y15" s="126" t="str">
        <f t="shared" si="1"/>
        <v>No</v>
      </c>
      <c r="Z15" s="126" t="str">
        <f t="shared" si="1"/>
        <v>No</v>
      </c>
      <c r="AA15" s="126" t="str">
        <f t="shared" si="1"/>
        <v>No</v>
      </c>
    </row>
    <row r="16" spans="1:27" x14ac:dyDescent="0.3">
      <c r="A16" t="s">
        <v>112</v>
      </c>
      <c r="B16" t="s">
        <v>9</v>
      </c>
      <c r="C16" t="s">
        <v>14</v>
      </c>
      <c r="D16" t="s">
        <v>8</v>
      </c>
      <c r="E16" t="s">
        <v>70</v>
      </c>
      <c r="F16" t="s">
        <v>71</v>
      </c>
      <c r="G16">
        <v>1</v>
      </c>
      <c r="H16" t="s">
        <v>9</v>
      </c>
      <c r="I16" t="s">
        <v>148</v>
      </c>
      <c r="J16" t="s">
        <v>128</v>
      </c>
      <c r="L16" t="s">
        <v>80</v>
      </c>
      <c r="M16">
        <v>2</v>
      </c>
      <c r="N16" t="str">
        <f t="shared" si="0"/>
        <v>Yes</v>
      </c>
      <c r="O16" t="s">
        <v>152</v>
      </c>
      <c r="P16" s="126" t="str">
        <f t="shared" si="2"/>
        <v>No</v>
      </c>
      <c r="Q16" s="126" t="str">
        <f t="shared" si="1"/>
        <v>Yes</v>
      </c>
      <c r="R16" s="126" t="str">
        <f t="shared" si="1"/>
        <v>Yes</v>
      </c>
      <c r="S16" s="126" t="str">
        <f t="shared" si="1"/>
        <v>Yes</v>
      </c>
      <c r="T16" s="126" t="str">
        <f t="shared" si="1"/>
        <v>No</v>
      </c>
      <c r="U16" s="126" t="str">
        <f t="shared" si="1"/>
        <v>No</v>
      </c>
      <c r="V16" s="126" t="str">
        <f t="shared" si="1"/>
        <v>Yes</v>
      </c>
      <c r="W16" s="126" t="str">
        <f t="shared" si="1"/>
        <v>No</v>
      </c>
      <c r="X16" s="126" t="str">
        <f t="shared" si="1"/>
        <v>Yes</v>
      </c>
      <c r="Y16" s="126" t="str">
        <f t="shared" si="1"/>
        <v>No</v>
      </c>
      <c r="Z16" s="126" t="str">
        <f t="shared" si="1"/>
        <v>No</v>
      </c>
      <c r="AA16" s="126" t="str">
        <f t="shared" si="1"/>
        <v>No</v>
      </c>
    </row>
    <row r="17" spans="1:27" x14ac:dyDescent="0.3">
      <c r="A17" t="s">
        <v>112</v>
      </c>
      <c r="B17" t="s">
        <v>130</v>
      </c>
      <c r="C17" t="s">
        <v>14</v>
      </c>
      <c r="D17" t="s">
        <v>72</v>
      </c>
      <c r="E17" t="s">
        <v>11</v>
      </c>
      <c r="F17" t="s">
        <v>71</v>
      </c>
      <c r="G17">
        <v>0</v>
      </c>
      <c r="H17" t="s">
        <v>71</v>
      </c>
      <c r="I17" t="s">
        <v>19</v>
      </c>
      <c r="J17" t="s">
        <v>128</v>
      </c>
      <c r="L17" t="s">
        <v>80</v>
      </c>
      <c r="M17">
        <v>3</v>
      </c>
      <c r="N17" t="str">
        <f t="shared" si="0"/>
        <v>Yes</v>
      </c>
      <c r="O17" t="s">
        <v>152</v>
      </c>
      <c r="P17" s="126" t="str">
        <f t="shared" si="2"/>
        <v>No</v>
      </c>
      <c r="Q17" s="126" t="str">
        <f t="shared" si="1"/>
        <v>No</v>
      </c>
      <c r="R17" s="126" t="str">
        <f t="shared" si="1"/>
        <v>No</v>
      </c>
      <c r="S17" s="126" t="str">
        <f t="shared" si="1"/>
        <v>No</v>
      </c>
      <c r="T17" s="126" t="str">
        <f t="shared" si="1"/>
        <v>No</v>
      </c>
      <c r="U17" s="126" t="str">
        <f t="shared" si="1"/>
        <v>Yes</v>
      </c>
      <c r="V17" s="126" t="str">
        <f t="shared" si="1"/>
        <v>Yes</v>
      </c>
      <c r="W17" s="126" t="str">
        <f t="shared" si="1"/>
        <v>Yes</v>
      </c>
      <c r="X17" s="126" t="str">
        <f t="shared" si="1"/>
        <v>Yes</v>
      </c>
      <c r="Y17" s="126" t="str">
        <f t="shared" si="1"/>
        <v>Yes</v>
      </c>
      <c r="Z17" s="126" t="str">
        <f t="shared" si="1"/>
        <v>No</v>
      </c>
      <c r="AA17" s="126" t="str">
        <f t="shared" si="1"/>
        <v>No</v>
      </c>
    </row>
    <row r="18" spans="1:27" x14ac:dyDescent="0.3">
      <c r="A18" t="s">
        <v>112</v>
      </c>
      <c r="B18" t="s">
        <v>130</v>
      </c>
      <c r="C18" t="s">
        <v>14</v>
      </c>
      <c r="D18" t="s">
        <v>72</v>
      </c>
      <c r="E18" t="s">
        <v>11</v>
      </c>
      <c r="F18" t="s">
        <v>10</v>
      </c>
      <c r="G18">
        <v>0</v>
      </c>
      <c r="H18" t="s">
        <v>14</v>
      </c>
      <c r="I18" t="s">
        <v>19</v>
      </c>
      <c r="J18" t="s">
        <v>128</v>
      </c>
      <c r="L18" t="s">
        <v>80</v>
      </c>
      <c r="M18">
        <v>0</v>
      </c>
      <c r="N18" t="str">
        <f t="shared" si="0"/>
        <v>No</v>
      </c>
      <c r="O18" t="s">
        <v>152</v>
      </c>
      <c r="P18" s="126" t="str">
        <f t="shared" si="2"/>
        <v>No</v>
      </c>
      <c r="Q18" s="126" t="str">
        <f t="shared" si="2"/>
        <v>No</v>
      </c>
      <c r="R18" s="126" t="str">
        <f t="shared" si="2"/>
        <v>No</v>
      </c>
      <c r="S18" s="126" t="str">
        <f t="shared" si="2"/>
        <v>No</v>
      </c>
      <c r="T18" s="126" t="str">
        <f t="shared" si="2"/>
        <v>Yes</v>
      </c>
      <c r="U18" s="126" t="str">
        <f t="shared" si="2"/>
        <v>Yes</v>
      </c>
      <c r="V18" s="126" t="str">
        <f t="shared" si="2"/>
        <v>No</v>
      </c>
      <c r="W18" s="126" t="str">
        <f t="shared" si="2"/>
        <v>Yes</v>
      </c>
      <c r="X18" s="126" t="str">
        <f t="shared" si="2"/>
        <v>Yes</v>
      </c>
      <c r="Y18" s="126" t="str">
        <f t="shared" si="2"/>
        <v>Yes</v>
      </c>
      <c r="Z18" s="126" t="str">
        <f t="shared" si="2"/>
        <v>No</v>
      </c>
      <c r="AA18" s="126" t="str">
        <f t="shared" si="2"/>
        <v>No</v>
      </c>
    </row>
    <row r="19" spans="1:27" x14ac:dyDescent="0.3">
      <c r="A19" t="s">
        <v>112</v>
      </c>
      <c r="B19" t="s">
        <v>130</v>
      </c>
      <c r="C19" t="s">
        <v>14</v>
      </c>
      <c r="D19" t="s">
        <v>72</v>
      </c>
      <c r="E19" t="s">
        <v>11</v>
      </c>
      <c r="F19" t="s">
        <v>10</v>
      </c>
      <c r="G19">
        <v>1</v>
      </c>
      <c r="H19" t="s">
        <v>11</v>
      </c>
      <c r="I19" t="s">
        <v>16</v>
      </c>
      <c r="J19" t="s">
        <v>128</v>
      </c>
      <c r="L19" t="s">
        <v>80</v>
      </c>
      <c r="M19">
        <v>2</v>
      </c>
      <c r="N19" t="str">
        <f t="shared" si="0"/>
        <v>Yes</v>
      </c>
      <c r="O19" t="s">
        <v>152</v>
      </c>
      <c r="P19" s="126" t="str">
        <f t="shared" si="2"/>
        <v>No</v>
      </c>
      <c r="Q19" s="126" t="str">
        <f t="shared" si="2"/>
        <v>No</v>
      </c>
      <c r="R19" s="126" t="str">
        <f t="shared" si="2"/>
        <v>No</v>
      </c>
      <c r="S19" s="126" t="str">
        <f t="shared" si="2"/>
        <v>No</v>
      </c>
      <c r="T19" s="126" t="str">
        <f t="shared" si="2"/>
        <v>Yes</v>
      </c>
      <c r="U19" s="126" t="str">
        <f t="shared" si="2"/>
        <v>Yes</v>
      </c>
      <c r="V19" s="126" t="str">
        <f t="shared" si="2"/>
        <v>No</v>
      </c>
      <c r="W19" s="126" t="str">
        <f t="shared" si="2"/>
        <v>Yes</v>
      </c>
      <c r="X19" s="126" t="str">
        <f t="shared" si="2"/>
        <v>Yes</v>
      </c>
      <c r="Y19" s="126" t="str">
        <f t="shared" si="2"/>
        <v>Yes</v>
      </c>
      <c r="Z19" s="126" t="str">
        <f t="shared" si="2"/>
        <v>No</v>
      </c>
      <c r="AA19" s="126" t="str">
        <f t="shared" si="2"/>
        <v>No</v>
      </c>
    </row>
    <row r="20" spans="1:27" x14ac:dyDescent="0.3">
      <c r="A20" t="s">
        <v>112</v>
      </c>
      <c r="B20" t="s">
        <v>130</v>
      </c>
      <c r="C20" t="s">
        <v>14</v>
      </c>
      <c r="D20" t="s">
        <v>72</v>
      </c>
      <c r="E20" t="s">
        <v>11</v>
      </c>
      <c r="F20" t="s">
        <v>10</v>
      </c>
      <c r="G20">
        <v>1</v>
      </c>
      <c r="H20" t="s">
        <v>11</v>
      </c>
      <c r="I20" t="s">
        <v>17</v>
      </c>
      <c r="J20" t="s">
        <v>128</v>
      </c>
      <c r="L20" t="s">
        <v>80</v>
      </c>
      <c r="M20">
        <v>0</v>
      </c>
      <c r="N20" t="str">
        <f t="shared" si="0"/>
        <v>No</v>
      </c>
      <c r="O20" t="s">
        <v>152</v>
      </c>
      <c r="P20" s="126" t="str">
        <f t="shared" si="2"/>
        <v>No</v>
      </c>
      <c r="Q20" s="126" t="str">
        <f t="shared" si="2"/>
        <v>No</v>
      </c>
      <c r="R20" s="126" t="str">
        <f t="shared" si="2"/>
        <v>No</v>
      </c>
      <c r="S20" s="126" t="str">
        <f t="shared" si="2"/>
        <v>No</v>
      </c>
      <c r="T20" s="126" t="str">
        <f t="shared" si="2"/>
        <v>Yes</v>
      </c>
      <c r="U20" s="126" t="str">
        <f t="shared" si="2"/>
        <v>Yes</v>
      </c>
      <c r="V20" s="126" t="str">
        <f t="shared" si="2"/>
        <v>No</v>
      </c>
      <c r="W20" s="126" t="str">
        <f t="shared" si="2"/>
        <v>Yes</v>
      </c>
      <c r="X20" s="126" t="str">
        <f t="shared" si="2"/>
        <v>Yes</v>
      </c>
      <c r="Y20" s="126" t="str">
        <f t="shared" si="2"/>
        <v>Yes</v>
      </c>
      <c r="Z20" s="126" t="str">
        <f t="shared" si="2"/>
        <v>No</v>
      </c>
      <c r="AA20" s="126" t="str">
        <f t="shared" si="2"/>
        <v>No</v>
      </c>
    </row>
    <row r="21" spans="1:27" x14ac:dyDescent="0.3">
      <c r="A21" t="s">
        <v>112</v>
      </c>
      <c r="B21" t="s">
        <v>9</v>
      </c>
      <c r="C21" t="s">
        <v>8</v>
      </c>
      <c r="D21" t="s">
        <v>70</v>
      </c>
      <c r="E21" t="s">
        <v>11</v>
      </c>
      <c r="F21" t="s">
        <v>10</v>
      </c>
      <c r="G21">
        <v>1</v>
      </c>
      <c r="H21" t="s">
        <v>8</v>
      </c>
      <c r="I21" t="s">
        <v>15</v>
      </c>
      <c r="J21" t="s">
        <v>128</v>
      </c>
      <c r="L21" t="s">
        <v>80</v>
      </c>
      <c r="M21">
        <v>0</v>
      </c>
      <c r="N21" t="str">
        <f t="shared" si="0"/>
        <v>No</v>
      </c>
      <c r="O21" t="s">
        <v>152</v>
      </c>
      <c r="P21" s="126" t="str">
        <f t="shared" si="2"/>
        <v>No</v>
      </c>
      <c r="Q21" s="126" t="str">
        <f t="shared" si="2"/>
        <v>Yes</v>
      </c>
      <c r="R21" s="126" t="str">
        <f t="shared" si="2"/>
        <v>Yes</v>
      </c>
      <c r="S21" s="126" t="str">
        <f t="shared" si="2"/>
        <v>Yes</v>
      </c>
      <c r="T21" s="126" t="str">
        <f t="shared" si="2"/>
        <v>Yes</v>
      </c>
      <c r="U21" s="126" t="str">
        <f t="shared" si="2"/>
        <v>Yes</v>
      </c>
      <c r="V21" s="126" t="str">
        <f t="shared" si="2"/>
        <v>No</v>
      </c>
      <c r="W21" s="126" t="str">
        <f t="shared" si="2"/>
        <v>No</v>
      </c>
      <c r="X21" s="126" t="str">
        <f t="shared" si="2"/>
        <v>No</v>
      </c>
      <c r="Y21" s="126" t="str">
        <f t="shared" si="2"/>
        <v>No</v>
      </c>
      <c r="Z21" s="126" t="str">
        <f t="shared" si="2"/>
        <v>No</v>
      </c>
      <c r="AA21" s="126" t="str">
        <f t="shared" si="2"/>
        <v>No</v>
      </c>
    </row>
    <row r="22" spans="1:27" x14ac:dyDescent="0.3">
      <c r="A22" t="s">
        <v>112</v>
      </c>
      <c r="B22" t="s">
        <v>9</v>
      </c>
      <c r="C22" t="s">
        <v>8</v>
      </c>
      <c r="D22" t="s">
        <v>70</v>
      </c>
      <c r="E22" t="s">
        <v>11</v>
      </c>
      <c r="F22" t="s">
        <v>10</v>
      </c>
      <c r="G22">
        <v>0</v>
      </c>
      <c r="H22" t="s">
        <v>9</v>
      </c>
      <c r="I22" t="s">
        <v>17</v>
      </c>
      <c r="J22" t="s">
        <v>128</v>
      </c>
      <c r="L22" t="s">
        <v>80</v>
      </c>
      <c r="M22">
        <v>0</v>
      </c>
      <c r="N22" t="str">
        <f t="shared" si="0"/>
        <v>No</v>
      </c>
      <c r="O22" t="s">
        <v>152</v>
      </c>
      <c r="P22" s="126" t="str">
        <f t="shared" si="2"/>
        <v>No</v>
      </c>
      <c r="Q22" s="126" t="str">
        <f t="shared" si="2"/>
        <v>Yes</v>
      </c>
      <c r="R22" s="126" t="str">
        <f t="shared" si="2"/>
        <v>Yes</v>
      </c>
      <c r="S22" s="126" t="str">
        <f t="shared" si="2"/>
        <v>Yes</v>
      </c>
      <c r="T22" s="126" t="str">
        <f t="shared" si="2"/>
        <v>Yes</v>
      </c>
      <c r="U22" s="126" t="str">
        <f t="shared" si="2"/>
        <v>Yes</v>
      </c>
      <c r="V22" s="126" t="str">
        <f t="shared" si="2"/>
        <v>No</v>
      </c>
      <c r="W22" s="126" t="str">
        <f t="shared" si="2"/>
        <v>No</v>
      </c>
      <c r="X22" s="126" t="str">
        <f t="shared" si="2"/>
        <v>No</v>
      </c>
      <c r="Y22" s="126" t="str">
        <f t="shared" si="2"/>
        <v>No</v>
      </c>
      <c r="Z22" s="126" t="str">
        <f t="shared" si="2"/>
        <v>No</v>
      </c>
      <c r="AA22" s="126" t="str">
        <f t="shared" si="2"/>
        <v>No</v>
      </c>
    </row>
    <row r="23" spans="1:27" x14ac:dyDescent="0.3">
      <c r="A23" t="s">
        <v>112</v>
      </c>
      <c r="B23" t="s">
        <v>9</v>
      </c>
      <c r="C23" t="s">
        <v>8</v>
      </c>
      <c r="D23" t="s">
        <v>70</v>
      </c>
      <c r="E23" t="s">
        <v>11</v>
      </c>
      <c r="F23" t="s">
        <v>10</v>
      </c>
      <c r="G23">
        <v>0</v>
      </c>
      <c r="H23" t="s">
        <v>9</v>
      </c>
      <c r="I23" t="s">
        <v>19</v>
      </c>
      <c r="J23" t="s">
        <v>149</v>
      </c>
      <c r="L23" t="s">
        <v>80</v>
      </c>
      <c r="M23">
        <v>3</v>
      </c>
      <c r="N23" t="str">
        <f t="shared" si="0"/>
        <v>Yes</v>
      </c>
      <c r="O23" t="s">
        <v>152</v>
      </c>
      <c r="P23" s="126" t="str">
        <f t="shared" si="2"/>
        <v>No</v>
      </c>
      <c r="Q23" s="126" t="str">
        <f t="shared" si="2"/>
        <v>Yes</v>
      </c>
      <c r="R23" s="126" t="str">
        <f t="shared" si="2"/>
        <v>Yes</v>
      </c>
      <c r="S23" s="126" t="str">
        <f t="shared" si="2"/>
        <v>Yes</v>
      </c>
      <c r="T23" s="126" t="str">
        <f t="shared" si="2"/>
        <v>Yes</v>
      </c>
      <c r="U23" s="126" t="str">
        <f t="shared" si="2"/>
        <v>Yes</v>
      </c>
      <c r="V23" s="126" t="str">
        <f t="shared" si="2"/>
        <v>No</v>
      </c>
      <c r="W23" s="126" t="str">
        <f t="shared" si="2"/>
        <v>No</v>
      </c>
      <c r="X23" s="126" t="str">
        <f t="shared" si="2"/>
        <v>No</v>
      </c>
      <c r="Y23" s="126" t="str">
        <f t="shared" si="2"/>
        <v>No</v>
      </c>
      <c r="Z23" s="126" t="str">
        <f t="shared" si="2"/>
        <v>No</v>
      </c>
      <c r="AA23" s="126" t="str">
        <f t="shared" si="2"/>
        <v>No</v>
      </c>
    </row>
    <row r="24" spans="1:27" x14ac:dyDescent="0.3">
      <c r="A24" t="s">
        <v>112</v>
      </c>
      <c r="B24" t="s">
        <v>9</v>
      </c>
      <c r="C24" t="s">
        <v>8</v>
      </c>
      <c r="D24" t="s">
        <v>70</v>
      </c>
      <c r="E24" t="s">
        <v>11</v>
      </c>
      <c r="F24" t="s">
        <v>10</v>
      </c>
      <c r="G24">
        <v>0</v>
      </c>
      <c r="H24" t="s">
        <v>10</v>
      </c>
      <c r="I24" t="s">
        <v>17</v>
      </c>
      <c r="J24" t="s">
        <v>128</v>
      </c>
      <c r="L24" t="s">
        <v>80</v>
      </c>
      <c r="M24">
        <v>0</v>
      </c>
      <c r="N24" t="str">
        <f t="shared" si="0"/>
        <v>No</v>
      </c>
      <c r="O24" t="s">
        <v>152</v>
      </c>
      <c r="P24" s="126" t="str">
        <f t="shared" si="2"/>
        <v>No</v>
      </c>
      <c r="Q24" s="126" t="str">
        <f t="shared" si="2"/>
        <v>Yes</v>
      </c>
      <c r="R24" s="126" t="str">
        <f t="shared" si="2"/>
        <v>Yes</v>
      </c>
      <c r="S24" s="126" t="str">
        <f t="shared" si="2"/>
        <v>Yes</v>
      </c>
      <c r="T24" s="126" t="str">
        <f t="shared" si="2"/>
        <v>Yes</v>
      </c>
      <c r="U24" s="126" t="str">
        <f t="shared" si="2"/>
        <v>Yes</v>
      </c>
      <c r="V24" s="126" t="str">
        <f t="shared" si="2"/>
        <v>No</v>
      </c>
      <c r="W24" s="126" t="str">
        <f t="shared" si="2"/>
        <v>No</v>
      </c>
      <c r="X24" s="126" t="str">
        <f t="shared" si="2"/>
        <v>No</v>
      </c>
      <c r="Y24" s="126" t="str">
        <f t="shared" si="2"/>
        <v>No</v>
      </c>
      <c r="Z24" s="126" t="str">
        <f t="shared" si="2"/>
        <v>No</v>
      </c>
      <c r="AA24" s="126" t="str">
        <f t="shared" si="2"/>
        <v>No</v>
      </c>
    </row>
    <row r="25" spans="1:27" x14ac:dyDescent="0.3">
      <c r="A25" t="s">
        <v>112</v>
      </c>
      <c r="B25" t="s">
        <v>14</v>
      </c>
      <c r="C25" t="s">
        <v>8</v>
      </c>
      <c r="D25" t="s">
        <v>70</v>
      </c>
      <c r="E25" t="s">
        <v>11</v>
      </c>
      <c r="F25" t="s">
        <v>71</v>
      </c>
      <c r="G25">
        <v>0</v>
      </c>
      <c r="H25" t="s">
        <v>14</v>
      </c>
      <c r="I25" t="s">
        <v>19</v>
      </c>
      <c r="J25" t="s">
        <v>149</v>
      </c>
      <c r="L25" t="s">
        <v>80</v>
      </c>
      <c r="M25">
        <v>0</v>
      </c>
      <c r="N25" t="str">
        <f t="shared" si="0"/>
        <v>No</v>
      </c>
      <c r="O25" t="s">
        <v>152</v>
      </c>
      <c r="P25" s="126" t="str">
        <f t="shared" si="2"/>
        <v>No</v>
      </c>
      <c r="Q25" s="126" t="str">
        <f t="shared" si="2"/>
        <v>No</v>
      </c>
      <c r="R25" s="126" t="str">
        <f t="shared" si="2"/>
        <v>Yes</v>
      </c>
      <c r="S25" s="126" t="str">
        <f t="shared" si="2"/>
        <v>Yes</v>
      </c>
      <c r="T25" s="126" t="str">
        <f t="shared" si="2"/>
        <v>No</v>
      </c>
      <c r="U25" s="126" t="str">
        <f t="shared" si="2"/>
        <v>Yes</v>
      </c>
      <c r="V25" s="126" t="str">
        <f t="shared" si="2"/>
        <v>Yes</v>
      </c>
      <c r="W25" s="126" t="str">
        <f t="shared" si="2"/>
        <v>No</v>
      </c>
      <c r="X25" s="126" t="str">
        <f t="shared" si="2"/>
        <v>Yes</v>
      </c>
      <c r="Y25" s="126" t="str">
        <f t="shared" si="2"/>
        <v>No</v>
      </c>
      <c r="Z25" s="126" t="str">
        <f t="shared" si="2"/>
        <v>No</v>
      </c>
      <c r="AA25" s="126" t="str">
        <f t="shared" si="2"/>
        <v>No</v>
      </c>
    </row>
    <row r="26" spans="1:27" x14ac:dyDescent="0.3">
      <c r="A26" t="s">
        <v>112</v>
      </c>
      <c r="B26" t="s">
        <v>14</v>
      </c>
      <c r="C26" t="s">
        <v>8</v>
      </c>
      <c r="D26" t="s">
        <v>70</v>
      </c>
      <c r="E26" t="s">
        <v>11</v>
      </c>
      <c r="F26" t="s">
        <v>71</v>
      </c>
      <c r="G26">
        <v>0</v>
      </c>
      <c r="H26" t="s">
        <v>9</v>
      </c>
      <c r="I26" t="s">
        <v>19</v>
      </c>
      <c r="J26" t="s">
        <v>128</v>
      </c>
      <c r="L26" t="s">
        <v>80</v>
      </c>
      <c r="M26">
        <v>0</v>
      </c>
      <c r="N26" t="str">
        <f t="shared" si="0"/>
        <v>No</v>
      </c>
      <c r="O26" t="s">
        <v>152</v>
      </c>
      <c r="P26" s="126" t="str">
        <f t="shared" si="2"/>
        <v>No</v>
      </c>
      <c r="Q26" s="126" t="str">
        <f t="shared" si="2"/>
        <v>No</v>
      </c>
      <c r="R26" s="126" t="str">
        <f t="shared" si="2"/>
        <v>Yes</v>
      </c>
      <c r="S26" s="126" t="str">
        <f t="shared" si="2"/>
        <v>Yes</v>
      </c>
      <c r="T26" s="126" t="str">
        <f t="shared" si="2"/>
        <v>No</v>
      </c>
      <c r="U26" s="126" t="str">
        <f t="shared" si="2"/>
        <v>Yes</v>
      </c>
      <c r="V26" s="126" t="str">
        <f t="shared" si="2"/>
        <v>Yes</v>
      </c>
      <c r="W26" s="126" t="str">
        <f t="shared" si="2"/>
        <v>No</v>
      </c>
      <c r="X26" s="126" t="str">
        <f t="shared" si="2"/>
        <v>Yes</v>
      </c>
      <c r="Y26" s="126" t="str">
        <f t="shared" si="2"/>
        <v>No</v>
      </c>
      <c r="Z26" s="126" t="str">
        <f t="shared" si="2"/>
        <v>No</v>
      </c>
      <c r="AA26" s="126" t="str">
        <f t="shared" si="2"/>
        <v>No</v>
      </c>
    </row>
    <row r="27" spans="1:27" x14ac:dyDescent="0.3">
      <c r="A27" t="s">
        <v>112</v>
      </c>
      <c r="B27" t="s">
        <v>130</v>
      </c>
      <c r="C27" t="s">
        <v>72</v>
      </c>
      <c r="D27" t="s">
        <v>8</v>
      </c>
      <c r="E27" t="s">
        <v>70</v>
      </c>
      <c r="F27" t="s">
        <v>71</v>
      </c>
      <c r="G27">
        <v>1</v>
      </c>
      <c r="H27" t="s">
        <v>70</v>
      </c>
      <c r="I27" t="s">
        <v>17</v>
      </c>
      <c r="J27" t="s">
        <v>128</v>
      </c>
      <c r="L27" t="s">
        <v>80</v>
      </c>
      <c r="M27">
        <v>0</v>
      </c>
      <c r="N27" t="str">
        <f t="shared" si="0"/>
        <v>No</v>
      </c>
      <c r="O27" t="s">
        <v>152</v>
      </c>
      <c r="P27" s="126" t="str">
        <f t="shared" si="2"/>
        <v>No</v>
      </c>
      <c r="Q27" s="126" t="str">
        <f t="shared" si="2"/>
        <v>No</v>
      </c>
      <c r="R27" s="126" t="str">
        <f t="shared" si="2"/>
        <v>Yes</v>
      </c>
      <c r="S27" s="126" t="str">
        <f t="shared" si="2"/>
        <v>Yes</v>
      </c>
      <c r="T27" s="126" t="str">
        <f t="shared" si="2"/>
        <v>No</v>
      </c>
      <c r="U27" s="126" t="str">
        <f t="shared" si="2"/>
        <v>No</v>
      </c>
      <c r="V27" s="126" t="str">
        <f t="shared" si="2"/>
        <v>Yes</v>
      </c>
      <c r="W27" s="126" t="str">
        <f t="shared" si="2"/>
        <v>Yes</v>
      </c>
      <c r="X27" s="126" t="str">
        <f t="shared" si="2"/>
        <v>No</v>
      </c>
      <c r="Y27" s="126" t="str">
        <f t="shared" si="2"/>
        <v>Yes</v>
      </c>
      <c r="Z27" s="126" t="str">
        <f t="shared" si="2"/>
        <v>No</v>
      </c>
      <c r="AA27" s="126" t="str">
        <f t="shared" si="2"/>
        <v>No</v>
      </c>
    </row>
    <row r="28" spans="1:27" x14ac:dyDescent="0.3">
      <c r="A28" t="s">
        <v>112</v>
      </c>
      <c r="B28" t="s">
        <v>130</v>
      </c>
      <c r="C28" t="s">
        <v>72</v>
      </c>
      <c r="D28" t="s">
        <v>8</v>
      </c>
      <c r="E28" t="s">
        <v>70</v>
      </c>
      <c r="F28" t="s">
        <v>71</v>
      </c>
      <c r="G28">
        <v>0</v>
      </c>
      <c r="H28" t="s">
        <v>70</v>
      </c>
      <c r="I28" t="s">
        <v>19</v>
      </c>
      <c r="J28" t="s">
        <v>149</v>
      </c>
      <c r="L28" t="s">
        <v>80</v>
      </c>
      <c r="M28">
        <v>0</v>
      </c>
      <c r="N28" t="str">
        <f t="shared" si="0"/>
        <v>No</v>
      </c>
      <c r="O28" t="s">
        <v>152</v>
      </c>
      <c r="P28" s="126" t="str">
        <f t="shared" si="2"/>
        <v>No</v>
      </c>
      <c r="Q28" s="126" t="str">
        <f t="shared" si="2"/>
        <v>No</v>
      </c>
      <c r="R28" s="126" t="str">
        <f t="shared" si="2"/>
        <v>Yes</v>
      </c>
      <c r="S28" s="126" t="str">
        <f t="shared" si="2"/>
        <v>Yes</v>
      </c>
      <c r="T28" s="126" t="str">
        <f t="shared" si="2"/>
        <v>No</v>
      </c>
      <c r="U28" s="126" t="str">
        <f t="shared" si="2"/>
        <v>No</v>
      </c>
      <c r="V28" s="126" t="str">
        <f t="shared" si="2"/>
        <v>Yes</v>
      </c>
      <c r="W28" s="126" t="str">
        <f t="shared" si="2"/>
        <v>Yes</v>
      </c>
      <c r="X28" s="126" t="str">
        <f t="shared" si="2"/>
        <v>No</v>
      </c>
      <c r="Y28" s="126" t="str">
        <f t="shared" si="2"/>
        <v>Yes</v>
      </c>
      <c r="Z28" s="126" t="str">
        <f t="shared" si="2"/>
        <v>No</v>
      </c>
      <c r="AA28" s="126" t="str">
        <f t="shared" si="2"/>
        <v>No</v>
      </c>
    </row>
    <row r="29" spans="1:27" x14ac:dyDescent="0.3">
      <c r="A29" t="s">
        <v>112</v>
      </c>
      <c r="B29" t="s">
        <v>130</v>
      </c>
      <c r="C29" t="s">
        <v>72</v>
      </c>
      <c r="D29" t="s">
        <v>8</v>
      </c>
      <c r="E29" t="s">
        <v>70</v>
      </c>
      <c r="F29" t="s">
        <v>131</v>
      </c>
      <c r="G29">
        <v>1</v>
      </c>
      <c r="H29" t="s">
        <v>8</v>
      </c>
      <c r="I29" t="s">
        <v>15</v>
      </c>
      <c r="J29" t="s">
        <v>128</v>
      </c>
      <c r="L29" t="s">
        <v>80</v>
      </c>
      <c r="M29">
        <v>2</v>
      </c>
      <c r="N29" t="str">
        <f t="shared" si="0"/>
        <v>Yes</v>
      </c>
      <c r="O29" t="s">
        <v>152</v>
      </c>
      <c r="P29" s="126" t="str">
        <f t="shared" si="2"/>
        <v>No</v>
      </c>
      <c r="Q29" s="126" t="str">
        <f t="shared" si="2"/>
        <v>No</v>
      </c>
      <c r="R29" s="126" t="str">
        <f t="shared" si="2"/>
        <v>Yes</v>
      </c>
      <c r="S29" s="126" t="str">
        <f t="shared" si="2"/>
        <v>Yes</v>
      </c>
      <c r="T29" s="126" t="str">
        <f t="shared" si="2"/>
        <v>No</v>
      </c>
      <c r="U29" s="126" t="str">
        <f t="shared" si="2"/>
        <v>No</v>
      </c>
      <c r="V29" s="126" t="str">
        <f t="shared" si="2"/>
        <v>No</v>
      </c>
      <c r="W29" s="126" t="str">
        <f t="shared" si="2"/>
        <v>Yes</v>
      </c>
      <c r="X29" s="126" t="str">
        <f t="shared" si="2"/>
        <v>No</v>
      </c>
      <c r="Y29" s="126" t="str">
        <f t="shared" si="2"/>
        <v>Yes</v>
      </c>
      <c r="Z29" s="126" t="str">
        <f t="shared" si="2"/>
        <v>Yes</v>
      </c>
      <c r="AA29" s="126" t="str">
        <f t="shared" si="2"/>
        <v>No</v>
      </c>
    </row>
    <row r="30" spans="1:27" x14ac:dyDescent="0.3">
      <c r="A30" t="s">
        <v>112</v>
      </c>
      <c r="B30" t="s">
        <v>130</v>
      </c>
      <c r="C30" t="s">
        <v>72</v>
      </c>
      <c r="D30" t="s">
        <v>8</v>
      </c>
      <c r="E30" t="s">
        <v>70</v>
      </c>
      <c r="F30" t="s">
        <v>131</v>
      </c>
      <c r="G30">
        <v>1</v>
      </c>
      <c r="H30" t="s">
        <v>8</v>
      </c>
      <c r="I30" t="s">
        <v>19</v>
      </c>
      <c r="J30" t="s">
        <v>128</v>
      </c>
      <c r="L30" t="s">
        <v>80</v>
      </c>
      <c r="M30">
        <v>0</v>
      </c>
      <c r="N30" t="str">
        <f t="shared" si="0"/>
        <v>No</v>
      </c>
      <c r="O30" t="s">
        <v>152</v>
      </c>
      <c r="P30" s="126" t="str">
        <f t="shared" si="2"/>
        <v>No</v>
      </c>
      <c r="Q30" s="126" t="str">
        <f t="shared" si="2"/>
        <v>No</v>
      </c>
      <c r="R30" s="126" t="str">
        <f t="shared" si="2"/>
        <v>Yes</v>
      </c>
      <c r="S30" s="126" t="str">
        <f t="shared" si="2"/>
        <v>Yes</v>
      </c>
      <c r="T30" s="126" t="str">
        <f t="shared" si="2"/>
        <v>No</v>
      </c>
      <c r="U30" s="126" t="str">
        <f t="shared" si="2"/>
        <v>No</v>
      </c>
      <c r="V30" s="126" t="str">
        <f t="shared" si="2"/>
        <v>No</v>
      </c>
      <c r="W30" s="126" t="str">
        <f t="shared" si="2"/>
        <v>Yes</v>
      </c>
      <c r="X30" s="126" t="str">
        <f t="shared" si="2"/>
        <v>No</v>
      </c>
      <c r="Y30" s="126" t="str">
        <f t="shared" si="2"/>
        <v>Yes</v>
      </c>
      <c r="Z30" s="126" t="str">
        <f t="shared" si="2"/>
        <v>Yes</v>
      </c>
      <c r="AA30" s="126" t="str">
        <f t="shared" si="2"/>
        <v>No</v>
      </c>
    </row>
    <row r="31" spans="1:27" x14ac:dyDescent="0.3">
      <c r="A31" t="s">
        <v>112</v>
      </c>
      <c r="B31" t="s">
        <v>130</v>
      </c>
      <c r="C31" t="s">
        <v>72</v>
      </c>
      <c r="D31" t="s">
        <v>8</v>
      </c>
      <c r="E31" t="s">
        <v>70</v>
      </c>
      <c r="F31" t="s">
        <v>131</v>
      </c>
      <c r="G31">
        <v>1</v>
      </c>
      <c r="H31" t="s">
        <v>130</v>
      </c>
      <c r="I31" t="s">
        <v>15</v>
      </c>
      <c r="J31" t="s">
        <v>128</v>
      </c>
      <c r="L31" t="s">
        <v>80</v>
      </c>
      <c r="M31">
        <v>2</v>
      </c>
      <c r="N31" t="str">
        <f t="shared" si="0"/>
        <v>Yes</v>
      </c>
      <c r="O31" t="s">
        <v>152</v>
      </c>
      <c r="P31" s="126" t="str">
        <f t="shared" si="2"/>
        <v>No</v>
      </c>
      <c r="Q31" s="126" t="str">
        <f t="shared" si="2"/>
        <v>No</v>
      </c>
      <c r="R31" s="126" t="str">
        <f t="shared" si="2"/>
        <v>Yes</v>
      </c>
      <c r="S31" s="126" t="str">
        <f t="shared" si="2"/>
        <v>Yes</v>
      </c>
      <c r="T31" s="126" t="str">
        <f t="shared" si="2"/>
        <v>No</v>
      </c>
      <c r="U31" s="126" t="str">
        <f t="shared" si="2"/>
        <v>No</v>
      </c>
      <c r="V31" s="126" t="str">
        <f t="shared" si="2"/>
        <v>No</v>
      </c>
      <c r="W31" s="126" t="str">
        <f t="shared" si="2"/>
        <v>Yes</v>
      </c>
      <c r="X31" s="126" t="str">
        <f t="shared" si="2"/>
        <v>No</v>
      </c>
      <c r="Y31" s="126" t="str">
        <f t="shared" si="2"/>
        <v>Yes</v>
      </c>
      <c r="Z31" s="126" t="str">
        <f t="shared" si="2"/>
        <v>Yes</v>
      </c>
      <c r="AA31" s="126" t="str">
        <f t="shared" si="2"/>
        <v>No</v>
      </c>
    </row>
    <row r="32" spans="1:27" x14ac:dyDescent="0.3">
      <c r="A32" t="s">
        <v>112</v>
      </c>
      <c r="B32" t="s">
        <v>130</v>
      </c>
      <c r="C32" t="s">
        <v>72</v>
      </c>
      <c r="D32" t="s">
        <v>11</v>
      </c>
      <c r="E32" t="s">
        <v>70</v>
      </c>
      <c r="F32" t="s">
        <v>131</v>
      </c>
      <c r="G32">
        <v>1</v>
      </c>
      <c r="H32" t="s">
        <v>11</v>
      </c>
      <c r="I32" t="s">
        <v>18</v>
      </c>
      <c r="J32" t="s">
        <v>128</v>
      </c>
      <c r="L32" t="s">
        <v>80</v>
      </c>
      <c r="M32">
        <v>3</v>
      </c>
      <c r="N32" t="str">
        <f t="shared" si="0"/>
        <v>Yes</v>
      </c>
      <c r="O32" t="s">
        <v>152</v>
      </c>
      <c r="P32" s="126" t="str">
        <f t="shared" si="2"/>
        <v>No</v>
      </c>
      <c r="Q32" s="126" t="str">
        <f t="shared" si="2"/>
        <v>No</v>
      </c>
      <c r="R32" s="126" t="str">
        <f t="shared" si="2"/>
        <v>No</v>
      </c>
      <c r="S32" s="126" t="str">
        <f t="shared" si="2"/>
        <v>Yes</v>
      </c>
      <c r="T32" s="126" t="str">
        <f t="shared" si="2"/>
        <v>No</v>
      </c>
      <c r="U32" s="126" t="str">
        <f t="shared" si="2"/>
        <v>Yes</v>
      </c>
      <c r="V32" s="126" t="str">
        <f t="shared" si="2"/>
        <v>No</v>
      </c>
      <c r="W32" s="126" t="str">
        <f t="shared" si="2"/>
        <v>Yes</v>
      </c>
      <c r="X32" s="126" t="str">
        <f t="shared" si="2"/>
        <v>No</v>
      </c>
      <c r="Y32" s="126" t="str">
        <f t="shared" si="2"/>
        <v>Yes</v>
      </c>
      <c r="Z32" s="126" t="str">
        <f t="shared" si="2"/>
        <v>Yes</v>
      </c>
      <c r="AA32" s="126" t="str">
        <f t="shared" si="2"/>
        <v>No</v>
      </c>
    </row>
    <row r="33" spans="1:27" x14ac:dyDescent="0.3">
      <c r="A33" t="s">
        <v>112</v>
      </c>
      <c r="B33" t="s">
        <v>8</v>
      </c>
      <c r="C33" t="s">
        <v>72</v>
      </c>
      <c r="D33" t="s">
        <v>11</v>
      </c>
      <c r="E33" t="s">
        <v>70</v>
      </c>
      <c r="F33" t="s">
        <v>131</v>
      </c>
      <c r="G33">
        <v>0</v>
      </c>
      <c r="H33" t="s">
        <v>72</v>
      </c>
      <c r="I33" t="s">
        <v>19</v>
      </c>
      <c r="J33" t="s">
        <v>128</v>
      </c>
      <c r="L33" t="s">
        <v>80</v>
      </c>
      <c r="M33">
        <v>0</v>
      </c>
      <c r="N33" t="str">
        <f t="shared" si="0"/>
        <v>No</v>
      </c>
      <c r="O33" t="s">
        <v>152</v>
      </c>
      <c r="P33" s="126" t="str">
        <f t="shared" si="2"/>
        <v>No</v>
      </c>
      <c r="Q33" s="126" t="str">
        <f t="shared" si="2"/>
        <v>No</v>
      </c>
      <c r="R33" s="126" t="str">
        <f t="shared" si="2"/>
        <v>Yes</v>
      </c>
      <c r="S33" s="126" t="str">
        <f t="shared" si="2"/>
        <v>Yes</v>
      </c>
      <c r="T33" s="126" t="str">
        <f t="shared" si="2"/>
        <v>No</v>
      </c>
      <c r="U33" s="126" t="str">
        <f t="shared" si="2"/>
        <v>Yes</v>
      </c>
      <c r="V33" s="126" t="str">
        <f t="shared" si="2"/>
        <v>No</v>
      </c>
      <c r="W33" s="126" t="str">
        <f t="shared" si="2"/>
        <v>Yes</v>
      </c>
      <c r="X33" s="126" t="str">
        <f t="shared" si="2"/>
        <v>No</v>
      </c>
      <c r="Y33" s="126" t="str">
        <f t="shared" si="2"/>
        <v>No</v>
      </c>
      <c r="Z33" s="126" t="str">
        <f t="shared" si="2"/>
        <v>Yes</v>
      </c>
      <c r="AA33" s="126" t="str">
        <f t="shared" si="2"/>
        <v>No</v>
      </c>
    </row>
    <row r="34" spans="1:27" x14ac:dyDescent="0.3">
      <c r="A34" t="s">
        <v>112</v>
      </c>
      <c r="B34" t="s">
        <v>8</v>
      </c>
      <c r="C34" t="s">
        <v>72</v>
      </c>
      <c r="D34" t="s">
        <v>11</v>
      </c>
      <c r="E34" t="s">
        <v>70</v>
      </c>
      <c r="F34" t="s">
        <v>131</v>
      </c>
      <c r="G34">
        <v>0</v>
      </c>
      <c r="H34" t="s">
        <v>8</v>
      </c>
      <c r="I34" t="s">
        <v>148</v>
      </c>
      <c r="J34" t="s">
        <v>128</v>
      </c>
      <c r="L34" t="s">
        <v>80</v>
      </c>
      <c r="M34">
        <v>3</v>
      </c>
      <c r="N34" t="str">
        <f t="shared" si="0"/>
        <v>Yes</v>
      </c>
      <c r="O34" t="s">
        <v>152</v>
      </c>
      <c r="P34" s="126" t="str">
        <f t="shared" si="2"/>
        <v>No</v>
      </c>
      <c r="Q34" s="126" t="str">
        <f t="shared" si="2"/>
        <v>No</v>
      </c>
      <c r="R34" s="126" t="str">
        <f t="shared" si="2"/>
        <v>Yes</v>
      </c>
      <c r="S34" s="126" t="str">
        <f t="shared" si="2"/>
        <v>Yes</v>
      </c>
      <c r="T34" s="126" t="str">
        <f t="shared" si="2"/>
        <v>No</v>
      </c>
      <c r="U34" s="126" t="str">
        <f t="shared" si="2"/>
        <v>Yes</v>
      </c>
      <c r="V34" s="126" t="str">
        <f t="shared" si="2"/>
        <v>No</v>
      </c>
      <c r="W34" s="126" t="str">
        <f t="shared" si="2"/>
        <v>Yes</v>
      </c>
      <c r="X34" s="126" t="str">
        <f t="shared" si="2"/>
        <v>No</v>
      </c>
      <c r="Y34" s="126" t="str">
        <f t="shared" si="2"/>
        <v>No</v>
      </c>
      <c r="Z34" s="126" t="str">
        <f t="shared" si="2"/>
        <v>Yes</v>
      </c>
      <c r="AA34" s="126" t="str">
        <f t="shared" si="2"/>
        <v>No</v>
      </c>
    </row>
    <row r="35" spans="1:27" x14ac:dyDescent="0.3">
      <c r="A35" t="s">
        <v>112</v>
      </c>
      <c r="B35" t="s">
        <v>8</v>
      </c>
      <c r="C35" t="s">
        <v>9</v>
      </c>
      <c r="D35" t="s">
        <v>14</v>
      </c>
      <c r="E35" t="s">
        <v>70</v>
      </c>
      <c r="F35" t="s">
        <v>131</v>
      </c>
      <c r="G35">
        <v>1</v>
      </c>
      <c r="H35" t="s">
        <v>8</v>
      </c>
      <c r="I35" t="s">
        <v>17</v>
      </c>
      <c r="J35" t="s">
        <v>128</v>
      </c>
      <c r="L35" t="s">
        <v>80</v>
      </c>
      <c r="M35">
        <v>0</v>
      </c>
      <c r="N35" t="str">
        <f t="shared" si="0"/>
        <v>No</v>
      </c>
      <c r="O35" t="s">
        <v>152</v>
      </c>
      <c r="P35" s="126" t="str">
        <f t="shared" si="2"/>
        <v>No</v>
      </c>
      <c r="Q35" s="126" t="str">
        <f t="shared" si="2"/>
        <v>Yes</v>
      </c>
      <c r="R35" s="126" t="str">
        <f t="shared" si="2"/>
        <v>Yes</v>
      </c>
      <c r="S35" s="126" t="str">
        <f t="shared" si="2"/>
        <v>Yes</v>
      </c>
      <c r="T35" s="126" t="str">
        <f t="shared" si="2"/>
        <v>No</v>
      </c>
      <c r="U35" s="126" t="str">
        <f t="shared" si="2"/>
        <v>No</v>
      </c>
      <c r="V35" s="126" t="str">
        <f t="shared" si="2"/>
        <v>No</v>
      </c>
      <c r="W35" s="126" t="str">
        <f t="shared" si="2"/>
        <v>No</v>
      </c>
      <c r="X35" s="126" t="str">
        <f t="shared" si="2"/>
        <v>Yes</v>
      </c>
      <c r="Y35" s="126" t="str">
        <f t="shared" si="2"/>
        <v>No</v>
      </c>
      <c r="Z35" s="126" t="str">
        <f t="shared" si="2"/>
        <v>Yes</v>
      </c>
      <c r="AA35" s="126" t="str">
        <f t="shared" si="2"/>
        <v>No</v>
      </c>
    </row>
    <row r="36" spans="1:27" x14ac:dyDescent="0.3">
      <c r="A36" t="s">
        <v>112</v>
      </c>
      <c r="B36" t="s">
        <v>8</v>
      </c>
      <c r="C36" t="s">
        <v>9</v>
      </c>
      <c r="D36" t="s">
        <v>14</v>
      </c>
      <c r="E36" t="s">
        <v>70</v>
      </c>
      <c r="F36" t="s">
        <v>131</v>
      </c>
      <c r="G36">
        <v>0</v>
      </c>
      <c r="H36" t="s">
        <v>8</v>
      </c>
      <c r="I36" t="s">
        <v>17</v>
      </c>
      <c r="J36" t="s">
        <v>128</v>
      </c>
      <c r="L36" t="s">
        <v>80</v>
      </c>
      <c r="M36">
        <v>0</v>
      </c>
      <c r="N36" t="str">
        <f t="shared" si="0"/>
        <v>No</v>
      </c>
      <c r="O36" t="s">
        <v>152</v>
      </c>
      <c r="P36" s="126" t="str">
        <f t="shared" si="2"/>
        <v>No</v>
      </c>
      <c r="Q36" s="126" t="str">
        <f t="shared" si="2"/>
        <v>Yes</v>
      </c>
      <c r="R36" s="126" t="str">
        <f t="shared" si="2"/>
        <v>Yes</v>
      </c>
      <c r="S36" s="126" t="str">
        <f t="shared" si="2"/>
        <v>Yes</v>
      </c>
      <c r="T36" s="126" t="str">
        <f t="shared" si="2"/>
        <v>No</v>
      </c>
      <c r="U36" s="126" t="str">
        <f t="shared" si="2"/>
        <v>No</v>
      </c>
      <c r="V36" s="126" t="str">
        <f t="shared" si="2"/>
        <v>No</v>
      </c>
      <c r="W36" s="126" t="str">
        <f t="shared" si="2"/>
        <v>No</v>
      </c>
      <c r="X36" s="126" t="str">
        <f t="shared" si="2"/>
        <v>Yes</v>
      </c>
      <c r="Y36" s="126" t="str">
        <f t="shared" si="2"/>
        <v>No</v>
      </c>
      <c r="Z36" s="126" t="str">
        <f t="shared" si="2"/>
        <v>Yes</v>
      </c>
      <c r="AA36" s="126" t="str">
        <f t="shared" si="2"/>
        <v>No</v>
      </c>
    </row>
    <row r="37" spans="1:27" x14ac:dyDescent="0.3">
      <c r="A37" t="s">
        <v>112</v>
      </c>
      <c r="B37" t="s">
        <v>8</v>
      </c>
      <c r="C37" t="s">
        <v>9</v>
      </c>
      <c r="D37" t="s">
        <v>14</v>
      </c>
      <c r="E37" t="s">
        <v>70</v>
      </c>
      <c r="F37" t="s">
        <v>131</v>
      </c>
      <c r="G37">
        <v>0</v>
      </c>
      <c r="H37" t="s">
        <v>70</v>
      </c>
      <c r="I37" t="s">
        <v>19</v>
      </c>
      <c r="J37" t="s">
        <v>128</v>
      </c>
      <c r="L37" t="s">
        <v>80</v>
      </c>
      <c r="M37">
        <v>0</v>
      </c>
      <c r="N37" t="str">
        <f t="shared" si="0"/>
        <v>No</v>
      </c>
      <c r="O37" t="s">
        <v>152</v>
      </c>
      <c r="P37" s="126" t="str">
        <f t="shared" si="2"/>
        <v>No</v>
      </c>
      <c r="Q37" s="126" t="str">
        <f t="shared" si="2"/>
        <v>Yes</v>
      </c>
      <c r="R37" s="126" t="str">
        <f t="shared" si="2"/>
        <v>Yes</v>
      </c>
      <c r="S37" s="126" t="str">
        <f t="shared" si="2"/>
        <v>Yes</v>
      </c>
      <c r="T37" s="126" t="str">
        <f t="shared" si="2"/>
        <v>No</v>
      </c>
      <c r="U37" s="126" t="str">
        <f t="shared" si="2"/>
        <v>No</v>
      </c>
      <c r="V37" s="126" t="str">
        <f t="shared" si="2"/>
        <v>No</v>
      </c>
      <c r="W37" s="126" t="str">
        <f t="shared" si="2"/>
        <v>No</v>
      </c>
      <c r="X37" s="126" t="str">
        <f t="shared" si="2"/>
        <v>Yes</v>
      </c>
      <c r="Y37" s="126" t="str">
        <f t="shared" si="2"/>
        <v>No</v>
      </c>
      <c r="Z37" s="126" t="str">
        <f t="shared" si="2"/>
        <v>Yes</v>
      </c>
      <c r="AA37" s="126" t="str">
        <f t="shared" si="2"/>
        <v>No</v>
      </c>
    </row>
    <row r="38" spans="1:27" x14ac:dyDescent="0.3">
      <c r="A38" t="s">
        <v>112</v>
      </c>
      <c r="B38" t="s">
        <v>130</v>
      </c>
      <c r="C38" t="s">
        <v>70</v>
      </c>
      <c r="D38" t="s">
        <v>8</v>
      </c>
      <c r="E38" t="s">
        <v>11</v>
      </c>
      <c r="F38" t="s">
        <v>10</v>
      </c>
      <c r="G38">
        <v>1</v>
      </c>
      <c r="H38" t="s">
        <v>11</v>
      </c>
      <c r="I38" t="s">
        <v>18</v>
      </c>
      <c r="J38" t="s">
        <v>149</v>
      </c>
      <c r="L38" t="s">
        <v>80</v>
      </c>
      <c r="M38">
        <v>2</v>
      </c>
      <c r="N38" t="str">
        <f t="shared" si="0"/>
        <v>Yes</v>
      </c>
      <c r="O38" t="s">
        <v>152</v>
      </c>
      <c r="P38" s="126" t="str">
        <f t="shared" ref="P38:AA59" si="3">IF($A38="","",IF(OR($B38=P$1,$C38=P$1,$D38=P$1,$E38=P$1,$F38=P$1),"Yes","No"))</f>
        <v>No</v>
      </c>
      <c r="Q38" s="126" t="str">
        <f t="shared" si="3"/>
        <v>No</v>
      </c>
      <c r="R38" s="126" t="str">
        <f t="shared" si="3"/>
        <v>Yes</v>
      </c>
      <c r="S38" s="126" t="str">
        <f t="shared" si="3"/>
        <v>Yes</v>
      </c>
      <c r="T38" s="126" t="str">
        <f t="shared" si="3"/>
        <v>Yes</v>
      </c>
      <c r="U38" s="126" t="str">
        <f t="shared" si="3"/>
        <v>Yes</v>
      </c>
      <c r="V38" s="126" t="str">
        <f t="shared" si="3"/>
        <v>No</v>
      </c>
      <c r="W38" s="126" t="str">
        <f t="shared" si="3"/>
        <v>No</v>
      </c>
      <c r="X38" s="126" t="str">
        <f t="shared" si="3"/>
        <v>No</v>
      </c>
      <c r="Y38" s="126" t="str">
        <f t="shared" si="3"/>
        <v>Yes</v>
      </c>
      <c r="Z38" s="126" t="str">
        <f t="shared" si="3"/>
        <v>No</v>
      </c>
      <c r="AA38" s="126" t="str">
        <f t="shared" si="3"/>
        <v>No</v>
      </c>
    </row>
    <row r="39" spans="1:27" x14ac:dyDescent="0.3">
      <c r="A39" t="s">
        <v>112</v>
      </c>
      <c r="B39" t="s">
        <v>130</v>
      </c>
      <c r="C39" t="s">
        <v>70</v>
      </c>
      <c r="D39" t="s">
        <v>8</v>
      </c>
      <c r="E39" t="s">
        <v>11</v>
      </c>
      <c r="F39" t="s">
        <v>10</v>
      </c>
      <c r="G39">
        <v>1</v>
      </c>
      <c r="H39" t="s">
        <v>10</v>
      </c>
      <c r="I39" t="s">
        <v>148</v>
      </c>
      <c r="J39" t="s">
        <v>128</v>
      </c>
      <c r="L39" t="s">
        <v>80</v>
      </c>
      <c r="M39">
        <v>2</v>
      </c>
      <c r="N39" t="str">
        <f t="shared" si="0"/>
        <v>Yes</v>
      </c>
      <c r="O39" t="s">
        <v>152</v>
      </c>
      <c r="P39" s="126" t="str">
        <f t="shared" si="3"/>
        <v>No</v>
      </c>
      <c r="Q39" s="126" t="str">
        <f t="shared" si="3"/>
        <v>No</v>
      </c>
      <c r="R39" s="126" t="str">
        <f t="shared" si="3"/>
        <v>Yes</v>
      </c>
      <c r="S39" s="126" t="str">
        <f t="shared" si="3"/>
        <v>Yes</v>
      </c>
      <c r="T39" s="126" t="str">
        <f t="shared" si="3"/>
        <v>Yes</v>
      </c>
      <c r="U39" s="126" t="str">
        <f t="shared" si="3"/>
        <v>Yes</v>
      </c>
      <c r="V39" s="126" t="str">
        <f t="shared" si="3"/>
        <v>No</v>
      </c>
      <c r="W39" s="126" t="str">
        <f t="shared" si="3"/>
        <v>No</v>
      </c>
      <c r="X39" s="126" t="str">
        <f t="shared" si="3"/>
        <v>No</v>
      </c>
      <c r="Y39" s="126" t="str">
        <f t="shared" si="3"/>
        <v>Yes</v>
      </c>
      <c r="Z39" s="126" t="str">
        <f t="shared" si="3"/>
        <v>No</v>
      </c>
      <c r="AA39" s="126" t="str">
        <f t="shared" si="3"/>
        <v>No</v>
      </c>
    </row>
    <row r="40" spans="1:27" x14ac:dyDescent="0.3">
      <c r="A40" t="s">
        <v>112</v>
      </c>
      <c r="B40" t="s">
        <v>130</v>
      </c>
      <c r="C40" t="s">
        <v>70</v>
      </c>
      <c r="D40" t="s">
        <v>8</v>
      </c>
      <c r="E40" t="s">
        <v>11</v>
      </c>
      <c r="F40" t="s">
        <v>10</v>
      </c>
      <c r="G40">
        <v>1</v>
      </c>
      <c r="H40" t="s">
        <v>8</v>
      </c>
      <c r="I40" t="s">
        <v>19</v>
      </c>
      <c r="J40" t="s">
        <v>128</v>
      </c>
      <c r="L40" t="s">
        <v>80</v>
      </c>
      <c r="M40">
        <v>0</v>
      </c>
      <c r="N40" t="str">
        <f t="shared" si="0"/>
        <v>No</v>
      </c>
      <c r="O40" t="s">
        <v>152</v>
      </c>
      <c r="P40" s="126" t="str">
        <f t="shared" si="3"/>
        <v>No</v>
      </c>
      <c r="Q40" s="126" t="str">
        <f t="shared" si="3"/>
        <v>No</v>
      </c>
      <c r="R40" s="126" t="str">
        <f t="shared" si="3"/>
        <v>Yes</v>
      </c>
      <c r="S40" s="126" t="str">
        <f t="shared" si="3"/>
        <v>Yes</v>
      </c>
      <c r="T40" s="126" t="str">
        <f t="shared" si="3"/>
        <v>Yes</v>
      </c>
      <c r="U40" s="126" t="str">
        <f t="shared" si="3"/>
        <v>Yes</v>
      </c>
      <c r="V40" s="126" t="str">
        <f t="shared" si="3"/>
        <v>No</v>
      </c>
      <c r="W40" s="126" t="str">
        <f t="shared" si="3"/>
        <v>No</v>
      </c>
      <c r="X40" s="126" t="str">
        <f t="shared" si="3"/>
        <v>No</v>
      </c>
      <c r="Y40" s="126" t="str">
        <f t="shared" si="3"/>
        <v>Yes</v>
      </c>
      <c r="Z40" s="126" t="str">
        <f t="shared" si="3"/>
        <v>No</v>
      </c>
      <c r="AA40" s="126" t="str">
        <f t="shared" si="3"/>
        <v>No</v>
      </c>
    </row>
    <row r="41" spans="1:27" x14ac:dyDescent="0.3">
      <c r="A41" t="s">
        <v>112</v>
      </c>
      <c r="B41" t="s">
        <v>130</v>
      </c>
      <c r="C41" t="s">
        <v>70</v>
      </c>
      <c r="D41" t="s">
        <v>8</v>
      </c>
      <c r="E41" t="s">
        <v>11</v>
      </c>
      <c r="F41" t="s">
        <v>10</v>
      </c>
      <c r="G41">
        <v>1</v>
      </c>
      <c r="H41" t="s">
        <v>8</v>
      </c>
      <c r="I41" t="s">
        <v>16</v>
      </c>
      <c r="J41" t="s">
        <v>128</v>
      </c>
      <c r="L41" t="s">
        <v>80</v>
      </c>
      <c r="M41">
        <v>0</v>
      </c>
      <c r="N41" t="str">
        <f t="shared" si="0"/>
        <v>No</v>
      </c>
      <c r="O41" t="s">
        <v>152</v>
      </c>
      <c r="P41" s="126" t="str">
        <f t="shared" si="3"/>
        <v>No</v>
      </c>
      <c r="Q41" s="126" t="str">
        <f t="shared" si="3"/>
        <v>No</v>
      </c>
      <c r="R41" s="126" t="str">
        <f t="shared" si="3"/>
        <v>Yes</v>
      </c>
      <c r="S41" s="126" t="str">
        <f t="shared" si="3"/>
        <v>Yes</v>
      </c>
      <c r="T41" s="126" t="str">
        <f t="shared" si="3"/>
        <v>Yes</v>
      </c>
      <c r="U41" s="126" t="str">
        <f t="shared" si="3"/>
        <v>Yes</v>
      </c>
      <c r="V41" s="126" t="str">
        <f t="shared" si="3"/>
        <v>No</v>
      </c>
      <c r="W41" s="126" t="str">
        <f t="shared" si="3"/>
        <v>No</v>
      </c>
      <c r="X41" s="126" t="str">
        <f t="shared" si="3"/>
        <v>No</v>
      </c>
      <c r="Y41" s="126" t="str">
        <f t="shared" si="3"/>
        <v>Yes</v>
      </c>
      <c r="Z41" s="126" t="str">
        <f t="shared" si="3"/>
        <v>No</v>
      </c>
      <c r="AA41" s="126" t="str">
        <f t="shared" si="3"/>
        <v>No</v>
      </c>
    </row>
    <row r="42" spans="1:27" x14ac:dyDescent="0.3">
      <c r="A42" t="s">
        <v>112</v>
      </c>
      <c r="B42" t="s">
        <v>130</v>
      </c>
      <c r="C42" t="s">
        <v>70</v>
      </c>
      <c r="D42" t="s">
        <v>8</v>
      </c>
      <c r="E42" t="s">
        <v>11</v>
      </c>
      <c r="F42" t="s">
        <v>10</v>
      </c>
      <c r="G42">
        <v>1</v>
      </c>
      <c r="H42" t="s">
        <v>70</v>
      </c>
      <c r="I42" t="s">
        <v>19</v>
      </c>
      <c r="J42" t="s">
        <v>128</v>
      </c>
      <c r="L42" t="s">
        <v>80</v>
      </c>
      <c r="M42">
        <v>3</v>
      </c>
      <c r="N42" t="str">
        <f t="shared" si="0"/>
        <v>Yes</v>
      </c>
      <c r="O42" t="s">
        <v>152</v>
      </c>
      <c r="P42" s="126" t="str">
        <f t="shared" si="3"/>
        <v>No</v>
      </c>
      <c r="Q42" s="126" t="str">
        <f t="shared" si="3"/>
        <v>No</v>
      </c>
      <c r="R42" s="126" t="str">
        <f t="shared" si="3"/>
        <v>Yes</v>
      </c>
      <c r="S42" s="126" t="str">
        <f t="shared" si="3"/>
        <v>Yes</v>
      </c>
      <c r="T42" s="126" t="str">
        <f t="shared" si="3"/>
        <v>Yes</v>
      </c>
      <c r="U42" s="126" t="str">
        <f t="shared" si="3"/>
        <v>Yes</v>
      </c>
      <c r="V42" s="126" t="str">
        <f t="shared" si="3"/>
        <v>No</v>
      </c>
      <c r="W42" s="126" t="str">
        <f t="shared" si="3"/>
        <v>No</v>
      </c>
      <c r="X42" s="126" t="str">
        <f t="shared" si="3"/>
        <v>No</v>
      </c>
      <c r="Y42" s="126" t="str">
        <f t="shared" si="3"/>
        <v>Yes</v>
      </c>
      <c r="Z42" s="126" t="str">
        <f t="shared" si="3"/>
        <v>No</v>
      </c>
      <c r="AA42" s="126" t="str">
        <f t="shared" si="3"/>
        <v>No</v>
      </c>
    </row>
    <row r="43" spans="1:27" x14ac:dyDescent="0.3">
      <c r="A43" t="s">
        <v>112</v>
      </c>
      <c r="B43" t="s">
        <v>130</v>
      </c>
      <c r="C43" t="s">
        <v>70</v>
      </c>
      <c r="D43" t="s">
        <v>8</v>
      </c>
      <c r="E43" t="s">
        <v>11</v>
      </c>
      <c r="F43" t="s">
        <v>10</v>
      </c>
      <c r="G43">
        <v>1</v>
      </c>
      <c r="H43" t="s">
        <v>70</v>
      </c>
      <c r="I43" t="s">
        <v>19</v>
      </c>
      <c r="J43" t="s">
        <v>149</v>
      </c>
      <c r="L43" t="s">
        <v>80</v>
      </c>
      <c r="M43">
        <v>3</v>
      </c>
      <c r="N43" t="str">
        <f t="shared" si="0"/>
        <v>Yes</v>
      </c>
      <c r="O43" t="s">
        <v>152</v>
      </c>
      <c r="P43" s="126" t="str">
        <f t="shared" si="3"/>
        <v>No</v>
      </c>
      <c r="Q43" s="126" t="str">
        <f t="shared" si="3"/>
        <v>No</v>
      </c>
      <c r="R43" s="126" t="str">
        <f t="shared" si="3"/>
        <v>Yes</v>
      </c>
      <c r="S43" s="126" t="str">
        <f t="shared" si="3"/>
        <v>Yes</v>
      </c>
      <c r="T43" s="126" t="str">
        <f t="shared" si="3"/>
        <v>Yes</v>
      </c>
      <c r="U43" s="126" t="str">
        <f t="shared" si="3"/>
        <v>Yes</v>
      </c>
      <c r="V43" s="126" t="str">
        <f t="shared" si="3"/>
        <v>No</v>
      </c>
      <c r="W43" s="126" t="str">
        <f t="shared" si="3"/>
        <v>No</v>
      </c>
      <c r="X43" s="126" t="str">
        <f t="shared" si="3"/>
        <v>No</v>
      </c>
      <c r="Y43" s="126" t="str">
        <f t="shared" si="3"/>
        <v>Yes</v>
      </c>
      <c r="Z43" s="126" t="str">
        <f t="shared" si="3"/>
        <v>No</v>
      </c>
      <c r="AA43" s="126" t="str">
        <f t="shared" si="3"/>
        <v>No</v>
      </c>
    </row>
    <row r="44" spans="1:27" x14ac:dyDescent="0.3">
      <c r="A44" t="s">
        <v>112</v>
      </c>
      <c r="B44" t="s">
        <v>130</v>
      </c>
      <c r="C44" t="s">
        <v>70</v>
      </c>
      <c r="D44" t="s">
        <v>8</v>
      </c>
      <c r="E44" t="s">
        <v>11</v>
      </c>
      <c r="F44" t="s">
        <v>10</v>
      </c>
      <c r="G44">
        <v>1</v>
      </c>
      <c r="H44" t="s">
        <v>8</v>
      </c>
      <c r="I44" t="s">
        <v>20</v>
      </c>
      <c r="J44" t="s">
        <v>128</v>
      </c>
      <c r="L44" t="s">
        <v>80</v>
      </c>
      <c r="M44">
        <v>2</v>
      </c>
      <c r="N44" t="str">
        <f t="shared" si="0"/>
        <v>Yes</v>
      </c>
      <c r="O44" t="s">
        <v>152</v>
      </c>
      <c r="P44" s="126" t="str">
        <f t="shared" si="3"/>
        <v>No</v>
      </c>
      <c r="Q44" s="126" t="str">
        <f t="shared" si="3"/>
        <v>No</v>
      </c>
      <c r="R44" s="126" t="str">
        <f t="shared" si="3"/>
        <v>Yes</v>
      </c>
      <c r="S44" s="126" t="str">
        <f t="shared" si="3"/>
        <v>Yes</v>
      </c>
      <c r="T44" s="126" t="str">
        <f t="shared" si="3"/>
        <v>Yes</v>
      </c>
      <c r="U44" s="126" t="str">
        <f t="shared" si="3"/>
        <v>Yes</v>
      </c>
      <c r="V44" s="126" t="str">
        <f t="shared" si="3"/>
        <v>No</v>
      </c>
      <c r="W44" s="126" t="str">
        <f t="shared" si="3"/>
        <v>No</v>
      </c>
      <c r="X44" s="126" t="str">
        <f t="shared" si="3"/>
        <v>No</v>
      </c>
      <c r="Y44" s="126" t="str">
        <f t="shared" si="3"/>
        <v>Yes</v>
      </c>
      <c r="Z44" s="126" t="str">
        <f t="shared" si="3"/>
        <v>No</v>
      </c>
      <c r="AA44" s="126" t="str">
        <f t="shared" si="3"/>
        <v>No</v>
      </c>
    </row>
    <row r="45" spans="1:27" x14ac:dyDescent="0.3">
      <c r="A45" t="s">
        <v>112</v>
      </c>
      <c r="B45" t="s">
        <v>130</v>
      </c>
      <c r="C45" t="s">
        <v>70</v>
      </c>
      <c r="D45" t="s">
        <v>8</v>
      </c>
      <c r="E45" t="s">
        <v>11</v>
      </c>
      <c r="F45" t="s">
        <v>10</v>
      </c>
      <c r="G45">
        <v>1</v>
      </c>
      <c r="H45" t="s">
        <v>70</v>
      </c>
      <c r="I45" t="s">
        <v>18</v>
      </c>
      <c r="J45" t="s">
        <v>128</v>
      </c>
      <c r="L45" t="s">
        <v>80</v>
      </c>
      <c r="M45">
        <v>2</v>
      </c>
      <c r="N45" t="str">
        <f t="shared" si="0"/>
        <v>Yes</v>
      </c>
      <c r="O45" t="s">
        <v>152</v>
      </c>
      <c r="P45" s="126" t="str">
        <f t="shared" si="3"/>
        <v>No</v>
      </c>
      <c r="Q45" s="126" t="str">
        <f t="shared" si="3"/>
        <v>No</v>
      </c>
      <c r="R45" s="126" t="str">
        <f t="shared" si="3"/>
        <v>Yes</v>
      </c>
      <c r="S45" s="126" t="str">
        <f t="shared" si="3"/>
        <v>Yes</v>
      </c>
      <c r="T45" s="126" t="str">
        <f t="shared" si="3"/>
        <v>Yes</v>
      </c>
      <c r="U45" s="126" t="str">
        <f t="shared" si="3"/>
        <v>Yes</v>
      </c>
      <c r="V45" s="126" t="str">
        <f t="shared" si="3"/>
        <v>No</v>
      </c>
      <c r="W45" s="126" t="str">
        <f t="shared" si="3"/>
        <v>No</v>
      </c>
      <c r="X45" s="126" t="str">
        <f t="shared" si="3"/>
        <v>No</v>
      </c>
      <c r="Y45" s="126" t="str">
        <f t="shared" si="3"/>
        <v>Yes</v>
      </c>
      <c r="Z45" s="126" t="str">
        <f t="shared" si="3"/>
        <v>No</v>
      </c>
      <c r="AA45" s="126" t="str">
        <f t="shared" si="3"/>
        <v>No</v>
      </c>
    </row>
    <row r="46" spans="1:27" x14ac:dyDescent="0.3">
      <c r="A46" t="s">
        <v>112</v>
      </c>
      <c r="B46" t="s">
        <v>130</v>
      </c>
      <c r="C46" t="s">
        <v>70</v>
      </c>
      <c r="D46" t="s">
        <v>8</v>
      </c>
      <c r="E46" t="s">
        <v>11</v>
      </c>
      <c r="F46" t="s">
        <v>10</v>
      </c>
      <c r="G46">
        <v>0</v>
      </c>
      <c r="H46" t="s">
        <v>70</v>
      </c>
      <c r="I46" t="s">
        <v>15</v>
      </c>
      <c r="J46" t="s">
        <v>128</v>
      </c>
      <c r="L46" t="s">
        <v>80</v>
      </c>
      <c r="M46">
        <v>2</v>
      </c>
      <c r="N46" t="str">
        <f t="shared" si="0"/>
        <v>Yes</v>
      </c>
      <c r="O46" t="s">
        <v>152</v>
      </c>
      <c r="P46" s="126" t="str">
        <f t="shared" si="3"/>
        <v>No</v>
      </c>
      <c r="Q46" s="126" t="str">
        <f t="shared" si="3"/>
        <v>No</v>
      </c>
      <c r="R46" s="126" t="str">
        <f t="shared" si="3"/>
        <v>Yes</v>
      </c>
      <c r="S46" s="126" t="str">
        <f t="shared" si="3"/>
        <v>Yes</v>
      </c>
      <c r="T46" s="126" t="str">
        <f t="shared" si="3"/>
        <v>Yes</v>
      </c>
      <c r="U46" s="126" t="str">
        <f t="shared" si="3"/>
        <v>Yes</v>
      </c>
      <c r="V46" s="126" t="str">
        <f t="shared" si="3"/>
        <v>No</v>
      </c>
      <c r="W46" s="126" t="str">
        <f t="shared" si="3"/>
        <v>No</v>
      </c>
      <c r="X46" s="126" t="str">
        <f t="shared" si="3"/>
        <v>No</v>
      </c>
      <c r="Y46" s="126" t="str">
        <f t="shared" si="3"/>
        <v>Yes</v>
      </c>
      <c r="Z46" s="126" t="str">
        <f t="shared" si="3"/>
        <v>No</v>
      </c>
      <c r="AA46" s="126" t="str">
        <f t="shared" si="3"/>
        <v>No</v>
      </c>
    </row>
    <row r="47" spans="1:27" x14ac:dyDescent="0.3">
      <c r="A47" t="s">
        <v>112</v>
      </c>
      <c r="B47" t="s">
        <v>130</v>
      </c>
      <c r="C47" t="s">
        <v>70</v>
      </c>
      <c r="D47" t="s">
        <v>8</v>
      </c>
      <c r="E47" t="s">
        <v>11</v>
      </c>
      <c r="F47" t="s">
        <v>10</v>
      </c>
      <c r="G47">
        <v>0</v>
      </c>
      <c r="H47" t="s">
        <v>8</v>
      </c>
      <c r="I47" t="s">
        <v>19</v>
      </c>
      <c r="J47" t="s">
        <v>149</v>
      </c>
      <c r="L47" t="s">
        <v>80</v>
      </c>
      <c r="M47">
        <v>3</v>
      </c>
      <c r="N47" t="str">
        <f t="shared" si="0"/>
        <v>Yes</v>
      </c>
      <c r="O47" t="s">
        <v>152</v>
      </c>
      <c r="P47" s="126" t="str">
        <f t="shared" si="3"/>
        <v>No</v>
      </c>
      <c r="Q47" s="126" t="str">
        <f t="shared" si="3"/>
        <v>No</v>
      </c>
      <c r="R47" s="126" t="str">
        <f t="shared" si="3"/>
        <v>Yes</v>
      </c>
      <c r="S47" s="126" t="str">
        <f t="shared" si="3"/>
        <v>Yes</v>
      </c>
      <c r="T47" s="126" t="str">
        <f t="shared" si="3"/>
        <v>Yes</v>
      </c>
      <c r="U47" s="126" t="str">
        <f t="shared" si="3"/>
        <v>Yes</v>
      </c>
      <c r="V47" s="126" t="str">
        <f t="shared" si="3"/>
        <v>No</v>
      </c>
      <c r="W47" s="126" t="str">
        <f t="shared" si="3"/>
        <v>No</v>
      </c>
      <c r="X47" s="126" t="str">
        <f t="shared" si="3"/>
        <v>No</v>
      </c>
      <c r="Y47" s="126" t="str">
        <f t="shared" si="3"/>
        <v>Yes</v>
      </c>
      <c r="Z47" s="126" t="str">
        <f t="shared" si="3"/>
        <v>No</v>
      </c>
      <c r="AA47" s="126" t="str">
        <f t="shared" si="3"/>
        <v>No</v>
      </c>
    </row>
    <row r="48" spans="1:27" x14ac:dyDescent="0.3">
      <c r="A48" t="s">
        <v>112</v>
      </c>
      <c r="B48" t="s">
        <v>130</v>
      </c>
      <c r="C48" t="s">
        <v>70</v>
      </c>
      <c r="D48" t="s">
        <v>8</v>
      </c>
      <c r="E48" t="s">
        <v>72</v>
      </c>
      <c r="F48" t="s">
        <v>10</v>
      </c>
      <c r="G48">
        <v>2</v>
      </c>
      <c r="H48" t="s">
        <v>72</v>
      </c>
      <c r="I48" t="s">
        <v>18</v>
      </c>
      <c r="J48" t="s">
        <v>128</v>
      </c>
      <c r="L48" t="s">
        <v>80</v>
      </c>
      <c r="M48">
        <v>0</v>
      </c>
      <c r="N48" t="str">
        <f t="shared" si="0"/>
        <v>No</v>
      </c>
      <c r="O48" t="s">
        <v>152</v>
      </c>
      <c r="P48" s="126" t="str">
        <f t="shared" si="3"/>
        <v>No</v>
      </c>
      <c r="Q48" s="126" t="str">
        <f t="shared" si="3"/>
        <v>No</v>
      </c>
      <c r="R48" s="126" t="str">
        <f t="shared" si="3"/>
        <v>Yes</v>
      </c>
      <c r="S48" s="126" t="str">
        <f t="shared" si="3"/>
        <v>Yes</v>
      </c>
      <c r="T48" s="126" t="str">
        <f t="shared" si="3"/>
        <v>Yes</v>
      </c>
      <c r="U48" s="126" t="str">
        <f t="shared" si="3"/>
        <v>No</v>
      </c>
      <c r="V48" s="126" t="str">
        <f t="shared" si="3"/>
        <v>No</v>
      </c>
      <c r="W48" s="126" t="str">
        <f t="shared" si="3"/>
        <v>Yes</v>
      </c>
      <c r="X48" s="126" t="str">
        <f t="shared" si="3"/>
        <v>No</v>
      </c>
      <c r="Y48" s="126" t="str">
        <f t="shared" si="3"/>
        <v>Yes</v>
      </c>
      <c r="Z48" s="126" t="str">
        <f t="shared" si="3"/>
        <v>No</v>
      </c>
      <c r="AA48" s="126" t="str">
        <f t="shared" si="3"/>
        <v>No</v>
      </c>
    </row>
    <row r="49" spans="1:27" x14ac:dyDescent="0.3">
      <c r="A49" t="s">
        <v>112</v>
      </c>
      <c r="B49" t="s">
        <v>130</v>
      </c>
      <c r="C49" t="s">
        <v>70</v>
      </c>
      <c r="D49" t="s">
        <v>8</v>
      </c>
      <c r="E49" t="s">
        <v>72</v>
      </c>
      <c r="F49" t="s">
        <v>10</v>
      </c>
      <c r="G49">
        <v>1</v>
      </c>
      <c r="H49" t="s">
        <v>8</v>
      </c>
      <c r="I49" t="s">
        <v>148</v>
      </c>
      <c r="J49" t="s">
        <v>128</v>
      </c>
      <c r="L49" t="s">
        <v>80</v>
      </c>
      <c r="M49">
        <v>2</v>
      </c>
      <c r="N49" t="str">
        <f t="shared" si="0"/>
        <v>Yes</v>
      </c>
      <c r="O49" t="s">
        <v>152</v>
      </c>
      <c r="P49" s="126" t="str">
        <f t="shared" si="3"/>
        <v>No</v>
      </c>
      <c r="Q49" s="126" t="str">
        <f t="shared" si="3"/>
        <v>No</v>
      </c>
      <c r="R49" s="126" t="str">
        <f t="shared" si="3"/>
        <v>Yes</v>
      </c>
      <c r="S49" s="126" t="str">
        <f t="shared" si="3"/>
        <v>Yes</v>
      </c>
      <c r="T49" s="126" t="str">
        <f t="shared" si="3"/>
        <v>Yes</v>
      </c>
      <c r="U49" s="126" t="str">
        <f t="shared" si="3"/>
        <v>No</v>
      </c>
      <c r="V49" s="126" t="str">
        <f t="shared" si="3"/>
        <v>No</v>
      </c>
      <c r="W49" s="126" t="str">
        <f t="shared" si="3"/>
        <v>Yes</v>
      </c>
      <c r="X49" s="126" t="str">
        <f t="shared" si="3"/>
        <v>No</v>
      </c>
      <c r="Y49" s="126" t="str">
        <f t="shared" si="3"/>
        <v>Yes</v>
      </c>
      <c r="Z49" s="126" t="str">
        <f t="shared" si="3"/>
        <v>No</v>
      </c>
      <c r="AA49" s="126" t="str">
        <f t="shared" si="3"/>
        <v>No</v>
      </c>
    </row>
    <row r="50" spans="1:27" x14ac:dyDescent="0.3">
      <c r="A50" t="s">
        <v>112</v>
      </c>
      <c r="B50" t="s">
        <v>14</v>
      </c>
      <c r="C50" t="s">
        <v>72</v>
      </c>
      <c r="D50" t="s">
        <v>70</v>
      </c>
      <c r="E50" t="s">
        <v>71</v>
      </c>
      <c r="F50" t="s">
        <v>10</v>
      </c>
      <c r="G50">
        <v>0</v>
      </c>
      <c r="H50" t="s">
        <v>71</v>
      </c>
      <c r="I50" t="s">
        <v>17</v>
      </c>
      <c r="J50" t="s">
        <v>128</v>
      </c>
      <c r="L50" t="s">
        <v>80</v>
      </c>
      <c r="M50">
        <v>0</v>
      </c>
      <c r="N50" t="str">
        <f t="shared" si="0"/>
        <v>No</v>
      </c>
      <c r="O50" t="s">
        <v>152</v>
      </c>
      <c r="P50" s="126" t="str">
        <f t="shared" si="3"/>
        <v>No</v>
      </c>
      <c r="Q50" s="126" t="str">
        <f t="shared" si="3"/>
        <v>No</v>
      </c>
      <c r="R50" s="126" t="str">
        <f t="shared" si="3"/>
        <v>No</v>
      </c>
      <c r="S50" s="126" t="str">
        <f t="shared" si="3"/>
        <v>Yes</v>
      </c>
      <c r="T50" s="126" t="str">
        <f t="shared" si="3"/>
        <v>Yes</v>
      </c>
      <c r="U50" s="126" t="str">
        <f t="shared" si="3"/>
        <v>No</v>
      </c>
      <c r="V50" s="126" t="str">
        <f t="shared" si="3"/>
        <v>Yes</v>
      </c>
      <c r="W50" s="126" t="str">
        <f t="shared" si="3"/>
        <v>Yes</v>
      </c>
      <c r="X50" s="126" t="str">
        <f t="shared" si="3"/>
        <v>Yes</v>
      </c>
      <c r="Y50" s="126" t="str">
        <f t="shared" si="3"/>
        <v>No</v>
      </c>
      <c r="Z50" s="126" t="str">
        <f t="shared" si="3"/>
        <v>No</v>
      </c>
      <c r="AA50" s="126" t="str">
        <f t="shared" si="3"/>
        <v>No</v>
      </c>
    </row>
    <row r="51" spans="1:27" x14ac:dyDescent="0.3">
      <c r="A51" t="s">
        <v>113</v>
      </c>
      <c r="B51" t="s">
        <v>130</v>
      </c>
      <c r="C51" t="s">
        <v>9</v>
      </c>
      <c r="D51" t="s">
        <v>8</v>
      </c>
      <c r="E51" t="s">
        <v>11</v>
      </c>
      <c r="F51" t="s">
        <v>10</v>
      </c>
      <c r="G51">
        <v>0</v>
      </c>
      <c r="H51" t="s">
        <v>9</v>
      </c>
      <c r="I51" t="s">
        <v>19</v>
      </c>
      <c r="J51" t="s">
        <v>128</v>
      </c>
      <c r="L51" t="s">
        <v>80</v>
      </c>
      <c r="M51">
        <v>0</v>
      </c>
      <c r="N51" t="str">
        <f t="shared" si="0"/>
        <v>No</v>
      </c>
      <c r="O51" t="s">
        <v>152</v>
      </c>
      <c r="P51" s="126" t="str">
        <f t="shared" si="3"/>
        <v>No</v>
      </c>
      <c r="Q51" s="126" t="str">
        <f t="shared" si="3"/>
        <v>Yes</v>
      </c>
      <c r="R51" s="126" t="str">
        <f t="shared" si="3"/>
        <v>Yes</v>
      </c>
      <c r="S51" s="126" t="str">
        <f t="shared" si="3"/>
        <v>No</v>
      </c>
      <c r="T51" s="126" t="str">
        <f t="shared" si="3"/>
        <v>Yes</v>
      </c>
      <c r="U51" s="126" t="str">
        <f t="shared" si="3"/>
        <v>Yes</v>
      </c>
      <c r="V51" s="126" t="str">
        <f t="shared" si="3"/>
        <v>No</v>
      </c>
      <c r="W51" s="126" t="str">
        <f t="shared" si="3"/>
        <v>No</v>
      </c>
      <c r="X51" s="126" t="str">
        <f t="shared" si="3"/>
        <v>No</v>
      </c>
      <c r="Y51" s="126" t="str">
        <f t="shared" si="3"/>
        <v>Yes</v>
      </c>
      <c r="Z51" s="126" t="str">
        <f t="shared" si="3"/>
        <v>No</v>
      </c>
      <c r="AA51" s="126" t="str">
        <f t="shared" si="3"/>
        <v>No</v>
      </c>
    </row>
    <row r="52" spans="1:27" x14ac:dyDescent="0.3">
      <c r="A52" t="s">
        <v>113</v>
      </c>
      <c r="B52" t="s">
        <v>130</v>
      </c>
      <c r="C52" t="s">
        <v>9</v>
      </c>
      <c r="D52" t="s">
        <v>8</v>
      </c>
      <c r="E52" t="s">
        <v>11</v>
      </c>
      <c r="F52" t="s">
        <v>10</v>
      </c>
      <c r="G52">
        <v>1</v>
      </c>
      <c r="H52" t="s">
        <v>11</v>
      </c>
      <c r="I52" t="s">
        <v>16</v>
      </c>
      <c r="J52" t="s">
        <v>128</v>
      </c>
      <c r="L52" t="s">
        <v>80</v>
      </c>
      <c r="M52">
        <v>2</v>
      </c>
      <c r="N52" t="str">
        <f t="shared" si="0"/>
        <v>Yes</v>
      </c>
      <c r="O52" t="s">
        <v>152</v>
      </c>
      <c r="P52" s="126" t="str">
        <f t="shared" si="3"/>
        <v>No</v>
      </c>
      <c r="Q52" s="126" t="str">
        <f t="shared" si="3"/>
        <v>Yes</v>
      </c>
      <c r="R52" s="126" t="str">
        <f t="shared" si="3"/>
        <v>Yes</v>
      </c>
      <c r="S52" s="126" t="str">
        <f t="shared" si="3"/>
        <v>No</v>
      </c>
      <c r="T52" s="126" t="str">
        <f t="shared" si="3"/>
        <v>Yes</v>
      </c>
      <c r="U52" s="126" t="str">
        <f t="shared" si="3"/>
        <v>Yes</v>
      </c>
      <c r="V52" s="126" t="str">
        <f t="shared" si="3"/>
        <v>No</v>
      </c>
      <c r="W52" s="126" t="str">
        <f t="shared" si="3"/>
        <v>No</v>
      </c>
      <c r="X52" s="126" t="str">
        <f t="shared" si="3"/>
        <v>No</v>
      </c>
      <c r="Y52" s="126" t="str">
        <f t="shared" si="3"/>
        <v>Yes</v>
      </c>
      <c r="Z52" s="126" t="str">
        <f t="shared" si="3"/>
        <v>No</v>
      </c>
      <c r="AA52" s="126" t="str">
        <f t="shared" si="3"/>
        <v>No</v>
      </c>
    </row>
    <row r="53" spans="1:27" x14ac:dyDescent="0.3">
      <c r="A53" t="s">
        <v>113</v>
      </c>
      <c r="B53" t="s">
        <v>130</v>
      </c>
      <c r="C53" t="s">
        <v>9</v>
      </c>
      <c r="D53" t="s">
        <v>8</v>
      </c>
      <c r="E53" t="s">
        <v>11</v>
      </c>
      <c r="F53" t="s">
        <v>10</v>
      </c>
      <c r="G53">
        <v>0</v>
      </c>
      <c r="H53" t="s">
        <v>9</v>
      </c>
      <c r="I53" t="s">
        <v>19</v>
      </c>
      <c r="J53" t="s">
        <v>149</v>
      </c>
      <c r="L53" t="s">
        <v>80</v>
      </c>
      <c r="M53">
        <v>0</v>
      </c>
      <c r="N53" t="str">
        <f t="shared" si="0"/>
        <v>No</v>
      </c>
      <c r="O53" t="s">
        <v>152</v>
      </c>
      <c r="P53" s="126" t="str">
        <f t="shared" si="3"/>
        <v>No</v>
      </c>
      <c r="Q53" s="126" t="str">
        <f t="shared" si="3"/>
        <v>Yes</v>
      </c>
      <c r="R53" s="126" t="str">
        <f t="shared" si="3"/>
        <v>Yes</v>
      </c>
      <c r="S53" s="126" t="str">
        <f t="shared" si="3"/>
        <v>No</v>
      </c>
      <c r="T53" s="126" t="str">
        <f t="shared" si="3"/>
        <v>Yes</v>
      </c>
      <c r="U53" s="126" t="str">
        <f t="shared" si="3"/>
        <v>Yes</v>
      </c>
      <c r="V53" s="126" t="str">
        <f t="shared" si="3"/>
        <v>No</v>
      </c>
      <c r="W53" s="126" t="str">
        <f t="shared" si="3"/>
        <v>No</v>
      </c>
      <c r="X53" s="126" t="str">
        <f t="shared" si="3"/>
        <v>No</v>
      </c>
      <c r="Y53" s="126" t="str">
        <f t="shared" si="3"/>
        <v>Yes</v>
      </c>
      <c r="Z53" s="126" t="str">
        <f t="shared" si="3"/>
        <v>No</v>
      </c>
      <c r="AA53" s="126" t="str">
        <f t="shared" si="3"/>
        <v>No</v>
      </c>
    </row>
    <row r="54" spans="1:27" x14ac:dyDescent="0.3">
      <c r="A54" t="s">
        <v>113</v>
      </c>
      <c r="B54" t="s">
        <v>130</v>
      </c>
      <c r="C54" t="s">
        <v>9</v>
      </c>
      <c r="D54" t="s">
        <v>8</v>
      </c>
      <c r="E54" t="s">
        <v>11</v>
      </c>
      <c r="F54" t="s">
        <v>10</v>
      </c>
      <c r="G54">
        <v>1</v>
      </c>
      <c r="H54" t="s">
        <v>8</v>
      </c>
      <c r="I54" t="s">
        <v>19</v>
      </c>
      <c r="J54" t="s">
        <v>128</v>
      </c>
      <c r="L54" t="s">
        <v>80</v>
      </c>
      <c r="M54">
        <v>0</v>
      </c>
      <c r="N54" t="str">
        <f t="shared" si="0"/>
        <v>No</v>
      </c>
      <c r="O54" t="s">
        <v>152</v>
      </c>
      <c r="P54" s="126" t="str">
        <f t="shared" si="3"/>
        <v>No</v>
      </c>
      <c r="Q54" s="126" t="str">
        <f t="shared" si="3"/>
        <v>Yes</v>
      </c>
      <c r="R54" s="126" t="str">
        <f t="shared" si="3"/>
        <v>Yes</v>
      </c>
      <c r="S54" s="126" t="str">
        <f t="shared" si="3"/>
        <v>No</v>
      </c>
      <c r="T54" s="126" t="str">
        <f t="shared" si="3"/>
        <v>Yes</v>
      </c>
      <c r="U54" s="126" t="str">
        <f t="shared" si="3"/>
        <v>Yes</v>
      </c>
      <c r="V54" s="126" t="str">
        <f t="shared" si="3"/>
        <v>No</v>
      </c>
      <c r="W54" s="126" t="str">
        <f t="shared" si="3"/>
        <v>No</v>
      </c>
      <c r="X54" s="126" t="str">
        <f t="shared" si="3"/>
        <v>No</v>
      </c>
      <c r="Y54" s="126" t="str">
        <f t="shared" si="3"/>
        <v>Yes</v>
      </c>
      <c r="Z54" s="126" t="str">
        <f t="shared" si="3"/>
        <v>No</v>
      </c>
      <c r="AA54" s="126" t="str">
        <f t="shared" si="3"/>
        <v>No</v>
      </c>
    </row>
    <row r="55" spans="1:27" x14ac:dyDescent="0.3">
      <c r="A55" t="s">
        <v>113</v>
      </c>
      <c r="B55" t="s">
        <v>130</v>
      </c>
      <c r="C55" t="s">
        <v>9</v>
      </c>
      <c r="D55" t="s">
        <v>8</v>
      </c>
      <c r="E55" t="s">
        <v>11</v>
      </c>
      <c r="F55" t="s">
        <v>10</v>
      </c>
      <c r="G55">
        <v>1</v>
      </c>
      <c r="H55" t="s">
        <v>11</v>
      </c>
      <c r="I55" t="s">
        <v>16</v>
      </c>
      <c r="J55" t="s">
        <v>128</v>
      </c>
      <c r="L55" t="s">
        <v>80</v>
      </c>
      <c r="M55">
        <v>2</v>
      </c>
      <c r="N55" t="str">
        <f t="shared" si="0"/>
        <v>Yes</v>
      </c>
      <c r="O55" t="s">
        <v>152</v>
      </c>
      <c r="P55" s="126" t="str">
        <f t="shared" si="3"/>
        <v>No</v>
      </c>
      <c r="Q55" s="126" t="str">
        <f t="shared" si="3"/>
        <v>Yes</v>
      </c>
      <c r="R55" s="126" t="str">
        <f t="shared" si="3"/>
        <v>Yes</v>
      </c>
      <c r="S55" s="126" t="str">
        <f t="shared" si="3"/>
        <v>No</v>
      </c>
      <c r="T55" s="126" t="str">
        <f t="shared" si="3"/>
        <v>Yes</v>
      </c>
      <c r="U55" s="126" t="str">
        <f t="shared" si="3"/>
        <v>Yes</v>
      </c>
      <c r="V55" s="126" t="str">
        <f t="shared" si="3"/>
        <v>No</v>
      </c>
      <c r="W55" s="126" t="str">
        <f t="shared" si="3"/>
        <v>No</v>
      </c>
      <c r="X55" s="126" t="str">
        <f t="shared" si="3"/>
        <v>No</v>
      </c>
      <c r="Y55" s="126" t="str">
        <f t="shared" si="3"/>
        <v>Yes</v>
      </c>
      <c r="Z55" s="126" t="str">
        <f t="shared" si="3"/>
        <v>No</v>
      </c>
      <c r="AA55" s="126" t="str">
        <f t="shared" si="3"/>
        <v>No</v>
      </c>
    </row>
    <row r="56" spans="1:27" x14ac:dyDescent="0.3">
      <c r="A56" t="s">
        <v>113</v>
      </c>
      <c r="B56" t="s">
        <v>130</v>
      </c>
      <c r="C56" t="s">
        <v>9</v>
      </c>
      <c r="D56" t="s">
        <v>8</v>
      </c>
      <c r="E56" t="s">
        <v>11</v>
      </c>
      <c r="F56" t="s">
        <v>10</v>
      </c>
      <c r="G56">
        <v>1</v>
      </c>
      <c r="H56" t="s">
        <v>8</v>
      </c>
      <c r="I56" t="s">
        <v>18</v>
      </c>
      <c r="J56" t="s">
        <v>128</v>
      </c>
      <c r="L56" t="s">
        <v>80</v>
      </c>
      <c r="M56">
        <v>0</v>
      </c>
      <c r="N56" t="str">
        <f t="shared" si="0"/>
        <v>No</v>
      </c>
      <c r="O56" t="s">
        <v>152</v>
      </c>
      <c r="P56" s="126" t="str">
        <f t="shared" si="3"/>
        <v>No</v>
      </c>
      <c r="Q56" s="126" t="str">
        <f t="shared" si="3"/>
        <v>Yes</v>
      </c>
      <c r="R56" s="126" t="str">
        <f t="shared" si="3"/>
        <v>Yes</v>
      </c>
      <c r="S56" s="126" t="str">
        <f t="shared" si="3"/>
        <v>No</v>
      </c>
      <c r="T56" s="126" t="str">
        <f t="shared" si="3"/>
        <v>Yes</v>
      </c>
      <c r="U56" s="126" t="str">
        <f t="shared" si="3"/>
        <v>Yes</v>
      </c>
      <c r="V56" s="126" t="str">
        <f t="shared" si="3"/>
        <v>No</v>
      </c>
      <c r="W56" s="126" t="str">
        <f t="shared" si="3"/>
        <v>No</v>
      </c>
      <c r="X56" s="126" t="str">
        <f t="shared" si="3"/>
        <v>No</v>
      </c>
      <c r="Y56" s="126" t="str">
        <f t="shared" si="3"/>
        <v>Yes</v>
      </c>
      <c r="Z56" s="126" t="str">
        <f t="shared" si="3"/>
        <v>No</v>
      </c>
      <c r="AA56" s="126" t="str">
        <f t="shared" si="3"/>
        <v>No</v>
      </c>
    </row>
    <row r="57" spans="1:27" x14ac:dyDescent="0.3">
      <c r="A57" t="s">
        <v>113</v>
      </c>
      <c r="B57" t="s">
        <v>130</v>
      </c>
      <c r="C57" t="s">
        <v>9</v>
      </c>
      <c r="D57" t="s">
        <v>8</v>
      </c>
      <c r="E57" t="s">
        <v>11</v>
      </c>
      <c r="F57" t="s">
        <v>10</v>
      </c>
      <c r="G57">
        <v>2</v>
      </c>
      <c r="H57" t="s">
        <v>11</v>
      </c>
      <c r="I57" t="s">
        <v>18</v>
      </c>
      <c r="J57" t="s">
        <v>128</v>
      </c>
      <c r="L57" t="s">
        <v>80</v>
      </c>
      <c r="M57">
        <v>2</v>
      </c>
      <c r="N57" t="str">
        <f t="shared" si="0"/>
        <v>Yes</v>
      </c>
      <c r="O57" t="s">
        <v>152</v>
      </c>
      <c r="P57" s="126" t="str">
        <f t="shared" si="3"/>
        <v>No</v>
      </c>
      <c r="Q57" s="126" t="str">
        <f t="shared" si="3"/>
        <v>Yes</v>
      </c>
      <c r="R57" s="126" t="str">
        <f t="shared" si="3"/>
        <v>Yes</v>
      </c>
      <c r="S57" s="126" t="str">
        <f t="shared" si="3"/>
        <v>No</v>
      </c>
      <c r="T57" s="126" t="str">
        <f t="shared" si="3"/>
        <v>Yes</v>
      </c>
      <c r="U57" s="126" t="str">
        <f t="shared" si="3"/>
        <v>Yes</v>
      </c>
      <c r="V57" s="126" t="str">
        <f t="shared" si="3"/>
        <v>No</v>
      </c>
      <c r="W57" s="126" t="str">
        <f t="shared" si="3"/>
        <v>No</v>
      </c>
      <c r="X57" s="126" t="str">
        <f t="shared" si="3"/>
        <v>No</v>
      </c>
      <c r="Y57" s="126" t="str">
        <f t="shared" si="3"/>
        <v>Yes</v>
      </c>
      <c r="Z57" s="126" t="str">
        <f t="shared" si="3"/>
        <v>No</v>
      </c>
      <c r="AA57" s="126" t="str">
        <f t="shared" si="3"/>
        <v>No</v>
      </c>
    </row>
    <row r="58" spans="1:27" x14ac:dyDescent="0.3">
      <c r="A58" t="s">
        <v>113</v>
      </c>
      <c r="B58" t="s">
        <v>130</v>
      </c>
      <c r="C58" t="s">
        <v>9</v>
      </c>
      <c r="D58" t="s">
        <v>8</v>
      </c>
      <c r="E58" t="s">
        <v>11</v>
      </c>
      <c r="F58" t="s">
        <v>10</v>
      </c>
      <c r="G58">
        <v>1</v>
      </c>
      <c r="H58" t="s">
        <v>9</v>
      </c>
      <c r="I58" t="s">
        <v>18</v>
      </c>
      <c r="J58" t="s">
        <v>149</v>
      </c>
      <c r="L58" t="s">
        <v>80</v>
      </c>
      <c r="M58">
        <v>2</v>
      </c>
      <c r="N58" t="str">
        <f t="shared" si="0"/>
        <v>Yes</v>
      </c>
      <c r="O58" t="s">
        <v>152</v>
      </c>
      <c r="P58" s="126" t="str">
        <f t="shared" si="3"/>
        <v>No</v>
      </c>
      <c r="Q58" s="126" t="str">
        <f t="shared" si="3"/>
        <v>Yes</v>
      </c>
      <c r="R58" s="126" t="str">
        <f t="shared" si="3"/>
        <v>Yes</v>
      </c>
      <c r="S58" s="126" t="str">
        <f t="shared" si="3"/>
        <v>No</v>
      </c>
      <c r="T58" s="126" t="str">
        <f t="shared" si="3"/>
        <v>Yes</v>
      </c>
      <c r="U58" s="126" t="str">
        <f t="shared" si="3"/>
        <v>Yes</v>
      </c>
      <c r="V58" s="126" t="str">
        <f t="shared" si="3"/>
        <v>No</v>
      </c>
      <c r="W58" s="126" t="str">
        <f t="shared" si="3"/>
        <v>No</v>
      </c>
      <c r="X58" s="126" t="str">
        <f t="shared" si="3"/>
        <v>No</v>
      </c>
      <c r="Y58" s="126" t="str">
        <f t="shared" si="3"/>
        <v>Yes</v>
      </c>
      <c r="Z58" s="126" t="str">
        <f t="shared" si="3"/>
        <v>No</v>
      </c>
      <c r="AA58" s="126" t="str">
        <f t="shared" si="3"/>
        <v>No</v>
      </c>
    </row>
    <row r="59" spans="1:27" x14ac:dyDescent="0.3">
      <c r="A59" t="s">
        <v>113</v>
      </c>
      <c r="B59" t="s">
        <v>130</v>
      </c>
      <c r="C59" t="s">
        <v>9</v>
      </c>
      <c r="D59" t="s">
        <v>8</v>
      </c>
      <c r="E59" t="s">
        <v>11</v>
      </c>
      <c r="F59" t="s">
        <v>10</v>
      </c>
      <c r="G59">
        <v>1</v>
      </c>
      <c r="H59" t="s">
        <v>8</v>
      </c>
      <c r="I59" t="s">
        <v>19</v>
      </c>
      <c r="J59" t="s">
        <v>128</v>
      </c>
      <c r="L59" t="s">
        <v>80</v>
      </c>
      <c r="M59">
        <v>0</v>
      </c>
      <c r="N59" t="str">
        <f t="shared" si="0"/>
        <v>No</v>
      </c>
      <c r="O59" t="s">
        <v>152</v>
      </c>
      <c r="P59" s="126" t="str">
        <f t="shared" si="3"/>
        <v>No</v>
      </c>
      <c r="Q59" s="126" t="str">
        <f t="shared" si="3"/>
        <v>Yes</v>
      </c>
      <c r="R59" s="126" t="str">
        <f t="shared" si="3"/>
        <v>Yes</v>
      </c>
      <c r="S59" s="126" t="str">
        <f t="shared" ref="Q59:AA82" si="4">IF($A59="","",IF(OR($B59=S$1,$C59=S$1,$D59=S$1,$E59=S$1,$F59=S$1),"Yes","No"))</f>
        <v>No</v>
      </c>
      <c r="T59" s="126" t="str">
        <f t="shared" si="4"/>
        <v>Yes</v>
      </c>
      <c r="U59" s="126" t="str">
        <f t="shared" si="4"/>
        <v>Yes</v>
      </c>
      <c r="V59" s="126" t="str">
        <f t="shared" si="4"/>
        <v>No</v>
      </c>
      <c r="W59" s="126" t="str">
        <f t="shared" si="4"/>
        <v>No</v>
      </c>
      <c r="X59" s="126" t="str">
        <f t="shared" si="4"/>
        <v>No</v>
      </c>
      <c r="Y59" s="126" t="str">
        <f t="shared" si="4"/>
        <v>Yes</v>
      </c>
      <c r="Z59" s="126" t="str">
        <f t="shared" si="4"/>
        <v>No</v>
      </c>
      <c r="AA59" s="126" t="str">
        <f t="shared" si="4"/>
        <v>No</v>
      </c>
    </row>
    <row r="60" spans="1:27" x14ac:dyDescent="0.3">
      <c r="A60" t="s">
        <v>113</v>
      </c>
      <c r="B60" t="s">
        <v>13</v>
      </c>
      <c r="C60" t="s">
        <v>70</v>
      </c>
      <c r="D60" t="s">
        <v>8</v>
      </c>
      <c r="E60" t="s">
        <v>11</v>
      </c>
      <c r="F60" t="s">
        <v>10</v>
      </c>
      <c r="G60">
        <v>1</v>
      </c>
      <c r="H60" t="s">
        <v>13</v>
      </c>
      <c r="I60" t="s">
        <v>15</v>
      </c>
      <c r="J60" t="s">
        <v>128</v>
      </c>
      <c r="L60" t="s">
        <v>80</v>
      </c>
      <c r="M60">
        <v>0</v>
      </c>
      <c r="N60" t="str">
        <f t="shared" si="0"/>
        <v>No</v>
      </c>
      <c r="O60" t="s">
        <v>152</v>
      </c>
      <c r="P60" s="126" t="str">
        <f t="shared" ref="P60:P123" si="5">IF($A60="","",IF(OR($B60=P$1,$C60=P$1,$D60=P$1,$E60=P$1,$F60=P$1),"Yes","No"))</f>
        <v>Yes</v>
      </c>
      <c r="Q60" s="126" t="str">
        <f t="shared" si="4"/>
        <v>No</v>
      </c>
      <c r="R60" s="126" t="str">
        <f t="shared" si="4"/>
        <v>Yes</v>
      </c>
      <c r="S60" s="126" t="str">
        <f t="shared" si="4"/>
        <v>Yes</v>
      </c>
      <c r="T60" s="126" t="str">
        <f t="shared" si="4"/>
        <v>Yes</v>
      </c>
      <c r="U60" s="126" t="str">
        <f t="shared" si="4"/>
        <v>Yes</v>
      </c>
      <c r="V60" s="126" t="str">
        <f t="shared" si="4"/>
        <v>No</v>
      </c>
      <c r="W60" s="126" t="str">
        <f t="shared" si="4"/>
        <v>No</v>
      </c>
      <c r="X60" s="126" t="str">
        <f t="shared" si="4"/>
        <v>No</v>
      </c>
      <c r="Y60" s="126" t="str">
        <f t="shared" si="4"/>
        <v>No</v>
      </c>
      <c r="Z60" s="126" t="str">
        <f t="shared" si="4"/>
        <v>No</v>
      </c>
      <c r="AA60" s="126" t="str">
        <f t="shared" si="4"/>
        <v>No</v>
      </c>
    </row>
    <row r="61" spans="1:27" x14ac:dyDescent="0.3">
      <c r="A61" t="s">
        <v>113</v>
      </c>
      <c r="B61" t="s">
        <v>13</v>
      </c>
      <c r="C61" t="s">
        <v>70</v>
      </c>
      <c r="D61" t="s">
        <v>8</v>
      </c>
      <c r="E61" t="s">
        <v>11</v>
      </c>
      <c r="F61" t="s">
        <v>10</v>
      </c>
      <c r="G61">
        <v>1</v>
      </c>
      <c r="H61" t="s">
        <v>70</v>
      </c>
      <c r="I61" t="s">
        <v>17</v>
      </c>
      <c r="J61" t="s">
        <v>149</v>
      </c>
      <c r="L61" t="s">
        <v>80</v>
      </c>
      <c r="M61">
        <v>0</v>
      </c>
      <c r="N61" t="str">
        <f t="shared" si="0"/>
        <v>No</v>
      </c>
      <c r="O61" t="s">
        <v>152</v>
      </c>
      <c r="P61" s="126" t="str">
        <f t="shared" si="5"/>
        <v>Yes</v>
      </c>
      <c r="Q61" s="126" t="str">
        <f t="shared" si="4"/>
        <v>No</v>
      </c>
      <c r="R61" s="126" t="str">
        <f t="shared" si="4"/>
        <v>Yes</v>
      </c>
      <c r="S61" s="126" t="str">
        <f t="shared" si="4"/>
        <v>Yes</v>
      </c>
      <c r="T61" s="126" t="str">
        <f t="shared" si="4"/>
        <v>Yes</v>
      </c>
      <c r="U61" s="126" t="str">
        <f t="shared" si="4"/>
        <v>Yes</v>
      </c>
      <c r="V61" s="126" t="str">
        <f t="shared" si="4"/>
        <v>No</v>
      </c>
      <c r="W61" s="126" t="str">
        <f t="shared" si="4"/>
        <v>No</v>
      </c>
      <c r="X61" s="126" t="str">
        <f t="shared" si="4"/>
        <v>No</v>
      </c>
      <c r="Y61" s="126" t="str">
        <f t="shared" si="4"/>
        <v>No</v>
      </c>
      <c r="Z61" s="126" t="str">
        <f t="shared" si="4"/>
        <v>No</v>
      </c>
      <c r="AA61" s="126" t="str">
        <f t="shared" si="4"/>
        <v>No</v>
      </c>
    </row>
    <row r="62" spans="1:27" x14ac:dyDescent="0.3">
      <c r="A62" t="s">
        <v>113</v>
      </c>
      <c r="B62" t="s">
        <v>13</v>
      </c>
      <c r="C62" t="s">
        <v>70</v>
      </c>
      <c r="D62" t="s">
        <v>8</v>
      </c>
      <c r="E62" t="s">
        <v>11</v>
      </c>
      <c r="F62" t="s">
        <v>10</v>
      </c>
      <c r="G62">
        <v>0</v>
      </c>
      <c r="H62" t="s">
        <v>8</v>
      </c>
      <c r="I62" t="s">
        <v>19</v>
      </c>
      <c r="J62" t="s">
        <v>149</v>
      </c>
      <c r="L62" t="s">
        <v>80</v>
      </c>
      <c r="M62">
        <v>3</v>
      </c>
      <c r="N62" t="str">
        <f t="shared" si="0"/>
        <v>Yes</v>
      </c>
      <c r="O62" t="s">
        <v>152</v>
      </c>
      <c r="P62" s="126" t="str">
        <f t="shared" si="5"/>
        <v>Yes</v>
      </c>
      <c r="Q62" s="126" t="str">
        <f t="shared" si="4"/>
        <v>No</v>
      </c>
      <c r="R62" s="126" t="str">
        <f t="shared" si="4"/>
        <v>Yes</v>
      </c>
      <c r="S62" s="126" t="str">
        <f t="shared" si="4"/>
        <v>Yes</v>
      </c>
      <c r="T62" s="126" t="str">
        <f t="shared" si="4"/>
        <v>Yes</v>
      </c>
      <c r="U62" s="126" t="str">
        <f t="shared" si="4"/>
        <v>Yes</v>
      </c>
      <c r="V62" s="126" t="str">
        <f t="shared" si="4"/>
        <v>No</v>
      </c>
      <c r="W62" s="126" t="str">
        <f t="shared" si="4"/>
        <v>No</v>
      </c>
      <c r="X62" s="126" t="str">
        <f t="shared" si="4"/>
        <v>No</v>
      </c>
      <c r="Y62" s="126" t="str">
        <f t="shared" si="4"/>
        <v>No</v>
      </c>
      <c r="Z62" s="126" t="str">
        <f t="shared" si="4"/>
        <v>No</v>
      </c>
      <c r="AA62" s="126" t="str">
        <f t="shared" si="4"/>
        <v>No</v>
      </c>
    </row>
    <row r="63" spans="1:27" x14ac:dyDescent="0.3">
      <c r="A63" t="s">
        <v>113</v>
      </c>
      <c r="B63" t="s">
        <v>13</v>
      </c>
      <c r="C63" t="s">
        <v>14</v>
      </c>
      <c r="D63" t="s">
        <v>8</v>
      </c>
      <c r="E63" t="s">
        <v>70</v>
      </c>
      <c r="F63" t="s">
        <v>10</v>
      </c>
      <c r="G63">
        <v>2</v>
      </c>
      <c r="H63" t="s">
        <v>10</v>
      </c>
      <c r="I63" t="s">
        <v>20</v>
      </c>
      <c r="J63" t="s">
        <v>128</v>
      </c>
      <c r="L63" t="s">
        <v>80</v>
      </c>
      <c r="M63">
        <v>0</v>
      </c>
      <c r="N63" t="str">
        <f t="shared" si="0"/>
        <v>No</v>
      </c>
      <c r="O63" t="s">
        <v>152</v>
      </c>
      <c r="P63" s="126" t="str">
        <f t="shared" si="5"/>
        <v>Yes</v>
      </c>
      <c r="Q63" s="126" t="str">
        <f t="shared" si="4"/>
        <v>No</v>
      </c>
      <c r="R63" s="126" t="str">
        <f t="shared" si="4"/>
        <v>Yes</v>
      </c>
      <c r="S63" s="126" t="str">
        <f t="shared" si="4"/>
        <v>Yes</v>
      </c>
      <c r="T63" s="126" t="str">
        <f t="shared" si="4"/>
        <v>Yes</v>
      </c>
      <c r="U63" s="126" t="str">
        <f t="shared" si="4"/>
        <v>No</v>
      </c>
      <c r="V63" s="126" t="str">
        <f t="shared" si="4"/>
        <v>No</v>
      </c>
      <c r="W63" s="126" t="str">
        <f t="shared" si="4"/>
        <v>No</v>
      </c>
      <c r="X63" s="126" t="str">
        <f t="shared" si="4"/>
        <v>Yes</v>
      </c>
      <c r="Y63" s="126" t="str">
        <f t="shared" si="4"/>
        <v>No</v>
      </c>
      <c r="Z63" s="126" t="str">
        <f t="shared" si="4"/>
        <v>No</v>
      </c>
      <c r="AA63" s="126" t="str">
        <f t="shared" si="4"/>
        <v>No</v>
      </c>
    </row>
    <row r="64" spans="1:27" x14ac:dyDescent="0.3">
      <c r="A64" t="s">
        <v>113</v>
      </c>
      <c r="B64" t="s">
        <v>13</v>
      </c>
      <c r="C64" t="s">
        <v>14</v>
      </c>
      <c r="D64" t="s">
        <v>8</v>
      </c>
      <c r="E64" t="s">
        <v>70</v>
      </c>
      <c r="F64" t="s">
        <v>10</v>
      </c>
      <c r="G64">
        <v>2</v>
      </c>
      <c r="H64" t="s">
        <v>70</v>
      </c>
      <c r="I64" t="s">
        <v>15</v>
      </c>
      <c r="J64" t="s">
        <v>128</v>
      </c>
      <c r="L64" t="s">
        <v>80</v>
      </c>
      <c r="M64">
        <v>2</v>
      </c>
      <c r="N64" t="str">
        <f t="shared" si="0"/>
        <v>Yes</v>
      </c>
      <c r="O64" t="s">
        <v>152</v>
      </c>
      <c r="P64" s="126" t="str">
        <f t="shared" si="5"/>
        <v>Yes</v>
      </c>
      <c r="Q64" s="126" t="str">
        <f t="shared" si="4"/>
        <v>No</v>
      </c>
      <c r="R64" s="126" t="str">
        <f t="shared" si="4"/>
        <v>Yes</v>
      </c>
      <c r="S64" s="126" t="str">
        <f t="shared" si="4"/>
        <v>Yes</v>
      </c>
      <c r="T64" s="126" t="str">
        <f t="shared" si="4"/>
        <v>Yes</v>
      </c>
      <c r="U64" s="126" t="str">
        <f t="shared" si="4"/>
        <v>No</v>
      </c>
      <c r="V64" s="126" t="str">
        <f t="shared" si="4"/>
        <v>No</v>
      </c>
      <c r="W64" s="126" t="str">
        <f t="shared" si="4"/>
        <v>No</v>
      </c>
      <c r="X64" s="126" t="str">
        <f t="shared" si="4"/>
        <v>Yes</v>
      </c>
      <c r="Y64" s="126" t="str">
        <f t="shared" si="4"/>
        <v>No</v>
      </c>
      <c r="Z64" s="126" t="str">
        <f t="shared" si="4"/>
        <v>No</v>
      </c>
      <c r="AA64" s="126" t="str">
        <f t="shared" si="4"/>
        <v>No</v>
      </c>
    </row>
    <row r="65" spans="1:27" x14ac:dyDescent="0.3">
      <c r="A65" t="s">
        <v>113</v>
      </c>
      <c r="B65" t="s">
        <v>13</v>
      </c>
      <c r="C65" t="s">
        <v>14</v>
      </c>
      <c r="D65" t="s">
        <v>8</v>
      </c>
      <c r="E65" t="s">
        <v>70</v>
      </c>
      <c r="F65" t="s">
        <v>10</v>
      </c>
      <c r="G65">
        <v>1</v>
      </c>
      <c r="H65" t="s">
        <v>10</v>
      </c>
      <c r="I65" t="s">
        <v>20</v>
      </c>
      <c r="J65" t="s">
        <v>128</v>
      </c>
      <c r="L65" t="s">
        <v>80</v>
      </c>
      <c r="M65">
        <v>0</v>
      </c>
      <c r="N65" t="str">
        <f t="shared" si="0"/>
        <v>No</v>
      </c>
      <c r="O65" t="s">
        <v>152</v>
      </c>
      <c r="P65" s="126" t="str">
        <f t="shared" si="5"/>
        <v>Yes</v>
      </c>
      <c r="Q65" s="126" t="str">
        <f t="shared" si="4"/>
        <v>No</v>
      </c>
      <c r="R65" s="126" t="str">
        <f t="shared" si="4"/>
        <v>Yes</v>
      </c>
      <c r="S65" s="126" t="str">
        <f t="shared" si="4"/>
        <v>Yes</v>
      </c>
      <c r="T65" s="126" t="str">
        <f t="shared" si="4"/>
        <v>Yes</v>
      </c>
      <c r="U65" s="126" t="str">
        <f t="shared" si="4"/>
        <v>No</v>
      </c>
      <c r="V65" s="126" t="str">
        <f t="shared" si="4"/>
        <v>No</v>
      </c>
      <c r="W65" s="126" t="str">
        <f t="shared" si="4"/>
        <v>No</v>
      </c>
      <c r="X65" s="126" t="str">
        <f t="shared" si="4"/>
        <v>Yes</v>
      </c>
      <c r="Y65" s="126" t="str">
        <f t="shared" si="4"/>
        <v>No</v>
      </c>
      <c r="Z65" s="126" t="str">
        <f t="shared" si="4"/>
        <v>No</v>
      </c>
      <c r="AA65" s="126" t="str">
        <f t="shared" si="4"/>
        <v>No</v>
      </c>
    </row>
    <row r="66" spans="1:27" x14ac:dyDescent="0.3">
      <c r="A66" t="s">
        <v>113</v>
      </c>
      <c r="B66" t="s">
        <v>13</v>
      </c>
      <c r="C66" t="s">
        <v>14</v>
      </c>
      <c r="D66" t="s">
        <v>8</v>
      </c>
      <c r="E66" t="s">
        <v>70</v>
      </c>
      <c r="F66" t="s">
        <v>10</v>
      </c>
      <c r="G66">
        <v>0</v>
      </c>
      <c r="H66" t="s">
        <v>70</v>
      </c>
      <c r="I66" t="s">
        <v>19</v>
      </c>
      <c r="J66" t="s">
        <v>128</v>
      </c>
      <c r="L66" t="s">
        <v>80</v>
      </c>
      <c r="M66">
        <v>0</v>
      </c>
      <c r="N66" t="str">
        <f t="shared" si="0"/>
        <v>No</v>
      </c>
      <c r="O66" t="s">
        <v>152</v>
      </c>
      <c r="P66" s="126" t="str">
        <f t="shared" si="5"/>
        <v>Yes</v>
      </c>
      <c r="Q66" s="126" t="str">
        <f t="shared" si="4"/>
        <v>No</v>
      </c>
      <c r="R66" s="126" t="str">
        <f t="shared" si="4"/>
        <v>Yes</v>
      </c>
      <c r="S66" s="126" t="str">
        <f t="shared" si="4"/>
        <v>Yes</v>
      </c>
      <c r="T66" s="126" t="str">
        <f t="shared" si="4"/>
        <v>Yes</v>
      </c>
      <c r="U66" s="126" t="str">
        <f t="shared" si="4"/>
        <v>No</v>
      </c>
      <c r="V66" s="126" t="str">
        <f t="shared" si="4"/>
        <v>No</v>
      </c>
      <c r="W66" s="126" t="str">
        <f t="shared" si="4"/>
        <v>No</v>
      </c>
      <c r="X66" s="126" t="str">
        <f t="shared" si="4"/>
        <v>Yes</v>
      </c>
      <c r="Y66" s="126" t="str">
        <f t="shared" si="4"/>
        <v>No</v>
      </c>
      <c r="Z66" s="126" t="str">
        <f t="shared" si="4"/>
        <v>No</v>
      </c>
      <c r="AA66" s="126" t="str">
        <f t="shared" si="4"/>
        <v>No</v>
      </c>
    </row>
    <row r="67" spans="1:27" x14ac:dyDescent="0.3">
      <c r="A67" t="s">
        <v>113</v>
      </c>
      <c r="B67" t="s">
        <v>13</v>
      </c>
      <c r="C67" t="s">
        <v>14</v>
      </c>
      <c r="D67" t="s">
        <v>8</v>
      </c>
      <c r="E67" t="s">
        <v>70</v>
      </c>
      <c r="F67" t="s">
        <v>10</v>
      </c>
      <c r="G67">
        <v>0</v>
      </c>
      <c r="H67" t="s">
        <v>8</v>
      </c>
      <c r="I67" t="s">
        <v>19</v>
      </c>
      <c r="J67" t="s">
        <v>128</v>
      </c>
      <c r="L67" t="s">
        <v>80</v>
      </c>
      <c r="M67">
        <v>0</v>
      </c>
      <c r="N67" t="str">
        <f t="shared" ref="N67:N131" si="6">IF(M67="","",IF(I67="Foul","Yes",IF(M67=0,"No","Yes")))</f>
        <v>No</v>
      </c>
      <c r="O67" t="s">
        <v>152</v>
      </c>
      <c r="P67" s="126" t="str">
        <f t="shared" si="5"/>
        <v>Yes</v>
      </c>
      <c r="Q67" s="126" t="str">
        <f t="shared" si="4"/>
        <v>No</v>
      </c>
      <c r="R67" s="126" t="str">
        <f t="shared" si="4"/>
        <v>Yes</v>
      </c>
      <c r="S67" s="126" t="str">
        <f t="shared" si="4"/>
        <v>Yes</v>
      </c>
      <c r="T67" s="126" t="str">
        <f t="shared" si="4"/>
        <v>Yes</v>
      </c>
      <c r="U67" s="126" t="str">
        <f t="shared" si="4"/>
        <v>No</v>
      </c>
      <c r="V67" s="126" t="str">
        <f t="shared" si="4"/>
        <v>No</v>
      </c>
      <c r="W67" s="126" t="str">
        <f t="shared" si="4"/>
        <v>No</v>
      </c>
      <c r="X67" s="126" t="str">
        <f t="shared" si="4"/>
        <v>Yes</v>
      </c>
      <c r="Y67" s="126" t="str">
        <f t="shared" si="4"/>
        <v>No</v>
      </c>
      <c r="Z67" s="126" t="str">
        <f t="shared" si="4"/>
        <v>No</v>
      </c>
      <c r="AA67" s="126" t="str">
        <f t="shared" si="4"/>
        <v>No</v>
      </c>
    </row>
    <row r="68" spans="1:27" x14ac:dyDescent="0.3">
      <c r="A68" t="s">
        <v>113</v>
      </c>
      <c r="B68" t="s">
        <v>130</v>
      </c>
      <c r="C68" t="s">
        <v>9</v>
      </c>
      <c r="D68" t="s">
        <v>14</v>
      </c>
      <c r="E68" t="s">
        <v>70</v>
      </c>
      <c r="F68" t="s">
        <v>71</v>
      </c>
      <c r="G68">
        <v>1</v>
      </c>
      <c r="H68" t="s">
        <v>14</v>
      </c>
      <c r="I68" t="s">
        <v>19</v>
      </c>
      <c r="J68" t="s">
        <v>149</v>
      </c>
      <c r="L68" t="s">
        <v>80</v>
      </c>
      <c r="M68">
        <v>3</v>
      </c>
      <c r="N68" t="str">
        <f t="shared" si="6"/>
        <v>Yes</v>
      </c>
      <c r="O68" t="s">
        <v>152</v>
      </c>
      <c r="P68" s="126" t="str">
        <f t="shared" si="5"/>
        <v>No</v>
      </c>
      <c r="Q68" s="126" t="str">
        <f t="shared" si="4"/>
        <v>Yes</v>
      </c>
      <c r="R68" s="126" t="str">
        <f t="shared" si="4"/>
        <v>No</v>
      </c>
      <c r="S68" s="126" t="str">
        <f t="shared" si="4"/>
        <v>Yes</v>
      </c>
      <c r="T68" s="126" t="str">
        <f t="shared" si="4"/>
        <v>No</v>
      </c>
      <c r="U68" s="126" t="str">
        <f t="shared" si="4"/>
        <v>No</v>
      </c>
      <c r="V68" s="126" t="str">
        <f t="shared" si="4"/>
        <v>Yes</v>
      </c>
      <c r="W68" s="126" t="str">
        <f t="shared" si="4"/>
        <v>No</v>
      </c>
      <c r="X68" s="126" t="str">
        <f t="shared" si="4"/>
        <v>Yes</v>
      </c>
      <c r="Y68" s="126" t="str">
        <f t="shared" si="4"/>
        <v>Yes</v>
      </c>
      <c r="Z68" s="126" t="str">
        <f t="shared" si="4"/>
        <v>No</v>
      </c>
      <c r="AA68" s="126" t="str">
        <f t="shared" si="4"/>
        <v>No</v>
      </c>
    </row>
    <row r="69" spans="1:27" x14ac:dyDescent="0.3">
      <c r="A69" t="s">
        <v>113</v>
      </c>
      <c r="B69" t="s">
        <v>130</v>
      </c>
      <c r="C69" t="s">
        <v>9</v>
      </c>
      <c r="D69" t="s">
        <v>14</v>
      </c>
      <c r="E69" t="s">
        <v>11</v>
      </c>
      <c r="F69" t="s">
        <v>71</v>
      </c>
      <c r="G69">
        <v>1</v>
      </c>
      <c r="H69" t="s">
        <v>11</v>
      </c>
      <c r="I69" t="s">
        <v>18</v>
      </c>
      <c r="J69" t="s">
        <v>128</v>
      </c>
      <c r="L69" t="s">
        <v>80</v>
      </c>
      <c r="M69">
        <v>2</v>
      </c>
      <c r="N69" t="str">
        <f t="shared" si="6"/>
        <v>Yes</v>
      </c>
      <c r="O69" t="s">
        <v>152</v>
      </c>
      <c r="P69" s="126" t="str">
        <f t="shared" si="5"/>
        <v>No</v>
      </c>
      <c r="Q69" s="126" t="str">
        <f t="shared" si="4"/>
        <v>Yes</v>
      </c>
      <c r="R69" s="126" t="str">
        <f t="shared" si="4"/>
        <v>No</v>
      </c>
      <c r="S69" s="126" t="str">
        <f t="shared" si="4"/>
        <v>No</v>
      </c>
      <c r="T69" s="126" t="str">
        <f t="shared" si="4"/>
        <v>No</v>
      </c>
      <c r="U69" s="126" t="str">
        <f t="shared" si="4"/>
        <v>Yes</v>
      </c>
      <c r="V69" s="126" t="str">
        <f t="shared" si="4"/>
        <v>Yes</v>
      </c>
      <c r="W69" s="126" t="str">
        <f t="shared" si="4"/>
        <v>No</v>
      </c>
      <c r="X69" s="126" t="str">
        <f t="shared" si="4"/>
        <v>Yes</v>
      </c>
      <c r="Y69" s="126" t="str">
        <f t="shared" si="4"/>
        <v>Yes</v>
      </c>
      <c r="Z69" s="126" t="str">
        <f t="shared" si="4"/>
        <v>No</v>
      </c>
      <c r="AA69" s="126" t="str">
        <f t="shared" si="4"/>
        <v>No</v>
      </c>
    </row>
    <row r="70" spans="1:27" x14ac:dyDescent="0.3">
      <c r="A70" t="s">
        <v>113</v>
      </c>
      <c r="B70" t="s">
        <v>130</v>
      </c>
      <c r="C70" t="s">
        <v>9</v>
      </c>
      <c r="D70" t="s">
        <v>14</v>
      </c>
      <c r="E70" t="s">
        <v>11</v>
      </c>
      <c r="F70" t="s">
        <v>71</v>
      </c>
      <c r="G70">
        <v>1</v>
      </c>
      <c r="H70" t="s">
        <v>130</v>
      </c>
      <c r="I70" t="s">
        <v>18</v>
      </c>
      <c r="J70" t="s">
        <v>128</v>
      </c>
      <c r="L70" t="s">
        <v>80</v>
      </c>
      <c r="M70">
        <v>2</v>
      </c>
      <c r="N70" t="str">
        <f t="shared" si="6"/>
        <v>Yes</v>
      </c>
      <c r="O70" t="s">
        <v>152</v>
      </c>
      <c r="P70" s="126" t="str">
        <f t="shared" si="5"/>
        <v>No</v>
      </c>
      <c r="Q70" s="126" t="str">
        <f t="shared" si="4"/>
        <v>Yes</v>
      </c>
      <c r="R70" s="126" t="str">
        <f t="shared" si="4"/>
        <v>No</v>
      </c>
      <c r="S70" s="126" t="str">
        <f t="shared" si="4"/>
        <v>No</v>
      </c>
      <c r="T70" s="126" t="str">
        <f t="shared" si="4"/>
        <v>No</v>
      </c>
      <c r="U70" s="126" t="str">
        <f t="shared" si="4"/>
        <v>Yes</v>
      </c>
      <c r="V70" s="126" t="str">
        <f t="shared" si="4"/>
        <v>Yes</v>
      </c>
      <c r="W70" s="126" t="str">
        <f t="shared" si="4"/>
        <v>No</v>
      </c>
      <c r="X70" s="126" t="str">
        <f t="shared" si="4"/>
        <v>Yes</v>
      </c>
      <c r="Y70" s="126" t="str">
        <f t="shared" si="4"/>
        <v>Yes</v>
      </c>
      <c r="Z70" s="126" t="str">
        <f t="shared" si="4"/>
        <v>No</v>
      </c>
      <c r="AA70" s="126" t="str">
        <f t="shared" si="4"/>
        <v>No</v>
      </c>
    </row>
    <row r="71" spans="1:27" x14ac:dyDescent="0.3">
      <c r="A71" t="s">
        <v>113</v>
      </c>
      <c r="B71" t="s">
        <v>130</v>
      </c>
      <c r="C71" t="s">
        <v>9</v>
      </c>
      <c r="D71" t="s">
        <v>14</v>
      </c>
      <c r="E71" t="s">
        <v>11</v>
      </c>
      <c r="F71" t="s">
        <v>71</v>
      </c>
      <c r="G71">
        <v>1</v>
      </c>
      <c r="H71" t="s">
        <v>9</v>
      </c>
      <c r="I71" t="s">
        <v>18</v>
      </c>
      <c r="J71" t="s">
        <v>128</v>
      </c>
      <c r="L71" t="s">
        <v>80</v>
      </c>
      <c r="M71">
        <v>2</v>
      </c>
      <c r="N71" t="str">
        <f t="shared" si="6"/>
        <v>Yes</v>
      </c>
      <c r="O71" t="s">
        <v>152</v>
      </c>
      <c r="P71" s="126" t="str">
        <f t="shared" si="5"/>
        <v>No</v>
      </c>
      <c r="Q71" s="126" t="str">
        <f t="shared" si="4"/>
        <v>Yes</v>
      </c>
      <c r="R71" s="126" t="str">
        <f t="shared" si="4"/>
        <v>No</v>
      </c>
      <c r="S71" s="126" t="str">
        <f t="shared" si="4"/>
        <v>No</v>
      </c>
      <c r="T71" s="126" t="str">
        <f t="shared" si="4"/>
        <v>No</v>
      </c>
      <c r="U71" s="126" t="str">
        <f t="shared" si="4"/>
        <v>Yes</v>
      </c>
      <c r="V71" s="126" t="str">
        <f t="shared" si="4"/>
        <v>Yes</v>
      </c>
      <c r="W71" s="126" t="str">
        <f t="shared" si="4"/>
        <v>No</v>
      </c>
      <c r="X71" s="126" t="str">
        <f t="shared" si="4"/>
        <v>Yes</v>
      </c>
      <c r="Y71" s="126" t="str">
        <f t="shared" si="4"/>
        <v>Yes</v>
      </c>
      <c r="Z71" s="126" t="str">
        <f t="shared" si="4"/>
        <v>No</v>
      </c>
      <c r="AA71" s="126" t="str">
        <f t="shared" si="4"/>
        <v>No</v>
      </c>
    </row>
    <row r="72" spans="1:27" x14ac:dyDescent="0.3">
      <c r="A72" t="s">
        <v>113</v>
      </c>
      <c r="B72" t="s">
        <v>130</v>
      </c>
      <c r="C72" t="s">
        <v>9</v>
      </c>
      <c r="D72" t="s">
        <v>14</v>
      </c>
      <c r="E72" t="s">
        <v>11</v>
      </c>
      <c r="F72" t="s">
        <v>71</v>
      </c>
      <c r="G72">
        <v>0</v>
      </c>
      <c r="H72" t="s">
        <v>130</v>
      </c>
      <c r="I72" t="s">
        <v>19</v>
      </c>
      <c r="J72" t="s">
        <v>128</v>
      </c>
      <c r="L72" t="s">
        <v>80</v>
      </c>
      <c r="M72">
        <v>0</v>
      </c>
      <c r="N72" t="str">
        <f t="shared" si="6"/>
        <v>No</v>
      </c>
      <c r="O72" t="s">
        <v>152</v>
      </c>
      <c r="P72" s="126" t="str">
        <f t="shared" si="5"/>
        <v>No</v>
      </c>
      <c r="Q72" s="126" t="str">
        <f t="shared" si="4"/>
        <v>Yes</v>
      </c>
      <c r="R72" s="126" t="str">
        <f t="shared" si="4"/>
        <v>No</v>
      </c>
      <c r="S72" s="126" t="str">
        <f t="shared" si="4"/>
        <v>No</v>
      </c>
      <c r="T72" s="126" t="str">
        <f t="shared" si="4"/>
        <v>No</v>
      </c>
      <c r="U72" s="126" t="str">
        <f t="shared" si="4"/>
        <v>Yes</v>
      </c>
      <c r="V72" s="126" t="str">
        <f t="shared" si="4"/>
        <v>Yes</v>
      </c>
      <c r="W72" s="126" t="str">
        <f t="shared" si="4"/>
        <v>No</v>
      </c>
      <c r="X72" s="126" t="str">
        <f t="shared" si="4"/>
        <v>Yes</v>
      </c>
      <c r="Y72" s="126" t="str">
        <f t="shared" si="4"/>
        <v>Yes</v>
      </c>
      <c r="Z72" s="126" t="str">
        <f t="shared" si="4"/>
        <v>No</v>
      </c>
      <c r="AA72" s="126" t="str">
        <f t="shared" si="4"/>
        <v>No</v>
      </c>
    </row>
    <row r="73" spans="1:27" x14ac:dyDescent="0.3">
      <c r="A73" t="s">
        <v>113</v>
      </c>
      <c r="B73" t="s">
        <v>130</v>
      </c>
      <c r="C73" t="s">
        <v>9</v>
      </c>
      <c r="D73" t="s">
        <v>14</v>
      </c>
      <c r="E73" t="s">
        <v>11</v>
      </c>
      <c r="F73" t="s">
        <v>71</v>
      </c>
      <c r="G73">
        <v>2</v>
      </c>
      <c r="H73" t="s">
        <v>71</v>
      </c>
      <c r="I73" t="s">
        <v>18</v>
      </c>
      <c r="J73" t="s">
        <v>128</v>
      </c>
      <c r="L73" t="s">
        <v>80</v>
      </c>
      <c r="M73">
        <v>2</v>
      </c>
      <c r="N73" t="str">
        <f t="shared" si="6"/>
        <v>Yes</v>
      </c>
      <c r="O73" t="s">
        <v>152</v>
      </c>
      <c r="P73" s="126" t="str">
        <f t="shared" si="5"/>
        <v>No</v>
      </c>
      <c r="Q73" s="126" t="str">
        <f t="shared" si="4"/>
        <v>Yes</v>
      </c>
      <c r="R73" s="126" t="str">
        <f t="shared" si="4"/>
        <v>No</v>
      </c>
      <c r="S73" s="126" t="str">
        <f t="shared" si="4"/>
        <v>No</v>
      </c>
      <c r="T73" s="126" t="str">
        <f t="shared" si="4"/>
        <v>No</v>
      </c>
      <c r="U73" s="126" t="str">
        <f t="shared" si="4"/>
        <v>Yes</v>
      </c>
      <c r="V73" s="126" t="str">
        <f t="shared" si="4"/>
        <v>Yes</v>
      </c>
      <c r="W73" s="126" t="str">
        <f t="shared" si="4"/>
        <v>No</v>
      </c>
      <c r="X73" s="126" t="str">
        <f t="shared" si="4"/>
        <v>Yes</v>
      </c>
      <c r="Y73" s="126" t="str">
        <f t="shared" si="4"/>
        <v>Yes</v>
      </c>
      <c r="Z73" s="126" t="str">
        <f t="shared" si="4"/>
        <v>No</v>
      </c>
      <c r="AA73" s="126" t="str">
        <f t="shared" si="4"/>
        <v>No</v>
      </c>
    </row>
    <row r="74" spans="1:27" x14ac:dyDescent="0.3">
      <c r="A74" t="s">
        <v>113</v>
      </c>
      <c r="B74" t="s">
        <v>13</v>
      </c>
      <c r="C74" t="s">
        <v>8</v>
      </c>
      <c r="D74" t="s">
        <v>70</v>
      </c>
      <c r="E74" t="s">
        <v>11</v>
      </c>
      <c r="F74" t="s">
        <v>10</v>
      </c>
      <c r="G74">
        <v>1</v>
      </c>
      <c r="H74" t="s">
        <v>70</v>
      </c>
      <c r="I74" t="s">
        <v>18</v>
      </c>
      <c r="J74" t="s">
        <v>149</v>
      </c>
      <c r="L74" t="s">
        <v>80</v>
      </c>
      <c r="M74">
        <v>0</v>
      </c>
      <c r="N74" t="str">
        <f t="shared" si="6"/>
        <v>No</v>
      </c>
      <c r="O74" t="s">
        <v>152</v>
      </c>
      <c r="P74" s="126" t="str">
        <f t="shared" si="5"/>
        <v>Yes</v>
      </c>
      <c r="Q74" s="126" t="str">
        <f t="shared" si="4"/>
        <v>No</v>
      </c>
      <c r="R74" s="126" t="str">
        <f t="shared" si="4"/>
        <v>Yes</v>
      </c>
      <c r="S74" s="126" t="str">
        <f t="shared" si="4"/>
        <v>Yes</v>
      </c>
      <c r="T74" s="126" t="str">
        <f t="shared" si="4"/>
        <v>Yes</v>
      </c>
      <c r="U74" s="126" t="str">
        <f t="shared" si="4"/>
        <v>Yes</v>
      </c>
      <c r="V74" s="126" t="str">
        <f t="shared" si="4"/>
        <v>No</v>
      </c>
      <c r="W74" s="126" t="str">
        <f t="shared" si="4"/>
        <v>No</v>
      </c>
      <c r="X74" s="126" t="str">
        <f t="shared" si="4"/>
        <v>No</v>
      </c>
      <c r="Y74" s="126" t="str">
        <f t="shared" si="4"/>
        <v>No</v>
      </c>
      <c r="Z74" s="126" t="str">
        <f t="shared" si="4"/>
        <v>No</v>
      </c>
      <c r="AA74" s="126" t="str">
        <f t="shared" si="4"/>
        <v>No</v>
      </c>
    </row>
    <row r="75" spans="1:27" x14ac:dyDescent="0.3">
      <c r="A75" t="s">
        <v>113</v>
      </c>
      <c r="B75" t="s">
        <v>13</v>
      </c>
      <c r="C75" t="s">
        <v>8</v>
      </c>
      <c r="D75" t="s">
        <v>70</v>
      </c>
      <c r="E75" t="s">
        <v>11</v>
      </c>
      <c r="F75" t="s">
        <v>131</v>
      </c>
      <c r="G75">
        <v>1</v>
      </c>
      <c r="H75" t="s">
        <v>8</v>
      </c>
      <c r="I75" t="s">
        <v>15</v>
      </c>
      <c r="J75" t="s">
        <v>128</v>
      </c>
      <c r="L75" t="s">
        <v>80</v>
      </c>
      <c r="M75">
        <v>2</v>
      </c>
      <c r="N75" t="str">
        <f t="shared" si="6"/>
        <v>Yes</v>
      </c>
      <c r="O75" t="s">
        <v>152</v>
      </c>
      <c r="P75" s="126" t="str">
        <f t="shared" si="5"/>
        <v>Yes</v>
      </c>
      <c r="Q75" s="126" t="str">
        <f t="shared" si="4"/>
        <v>No</v>
      </c>
      <c r="R75" s="126" t="str">
        <f t="shared" si="4"/>
        <v>Yes</v>
      </c>
      <c r="S75" s="126" t="str">
        <f t="shared" si="4"/>
        <v>Yes</v>
      </c>
      <c r="T75" s="126" t="str">
        <f t="shared" si="4"/>
        <v>No</v>
      </c>
      <c r="U75" s="126" t="str">
        <f t="shared" si="4"/>
        <v>Yes</v>
      </c>
      <c r="V75" s="126" t="str">
        <f t="shared" si="4"/>
        <v>No</v>
      </c>
      <c r="W75" s="126" t="str">
        <f t="shared" si="4"/>
        <v>No</v>
      </c>
      <c r="X75" s="126" t="str">
        <f t="shared" si="4"/>
        <v>No</v>
      </c>
      <c r="Y75" s="126" t="str">
        <f t="shared" si="4"/>
        <v>No</v>
      </c>
      <c r="Z75" s="126" t="str">
        <f t="shared" si="4"/>
        <v>Yes</v>
      </c>
      <c r="AA75" s="126" t="str">
        <f t="shared" si="4"/>
        <v>No</v>
      </c>
    </row>
    <row r="76" spans="1:27" x14ac:dyDescent="0.3">
      <c r="A76" t="s">
        <v>113</v>
      </c>
      <c r="B76" t="s">
        <v>13</v>
      </c>
      <c r="C76" t="s">
        <v>8</v>
      </c>
      <c r="D76" t="s">
        <v>70</v>
      </c>
      <c r="E76" t="s">
        <v>11</v>
      </c>
      <c r="F76" t="s">
        <v>131</v>
      </c>
      <c r="G76">
        <v>0</v>
      </c>
      <c r="H76" t="s">
        <v>13</v>
      </c>
      <c r="I76" t="s">
        <v>19</v>
      </c>
      <c r="J76" t="s">
        <v>128</v>
      </c>
      <c r="L76" t="s">
        <v>80</v>
      </c>
      <c r="M76">
        <v>0</v>
      </c>
      <c r="N76" t="str">
        <f t="shared" si="6"/>
        <v>No</v>
      </c>
      <c r="O76" t="s">
        <v>152</v>
      </c>
      <c r="P76" s="126" t="str">
        <f t="shared" si="5"/>
        <v>Yes</v>
      </c>
      <c r="Q76" s="126" t="str">
        <f t="shared" si="4"/>
        <v>No</v>
      </c>
      <c r="R76" s="126" t="str">
        <f t="shared" si="4"/>
        <v>Yes</v>
      </c>
      <c r="S76" s="126" t="str">
        <f t="shared" si="4"/>
        <v>Yes</v>
      </c>
      <c r="T76" s="126" t="str">
        <f t="shared" si="4"/>
        <v>No</v>
      </c>
      <c r="U76" s="126" t="str">
        <f t="shared" si="4"/>
        <v>Yes</v>
      </c>
      <c r="V76" s="126" t="str">
        <f t="shared" si="4"/>
        <v>No</v>
      </c>
      <c r="W76" s="126" t="str">
        <f t="shared" si="4"/>
        <v>No</v>
      </c>
      <c r="X76" s="126" t="str">
        <f t="shared" si="4"/>
        <v>No</v>
      </c>
      <c r="Y76" s="126" t="str">
        <f t="shared" si="4"/>
        <v>No</v>
      </c>
      <c r="Z76" s="126" t="str">
        <f t="shared" si="4"/>
        <v>Yes</v>
      </c>
      <c r="AA76" s="126" t="str">
        <f t="shared" si="4"/>
        <v>No</v>
      </c>
    </row>
    <row r="77" spans="1:27" x14ac:dyDescent="0.3">
      <c r="A77" t="s">
        <v>113</v>
      </c>
      <c r="B77" t="s">
        <v>13</v>
      </c>
      <c r="C77" t="s">
        <v>8</v>
      </c>
      <c r="D77" t="s">
        <v>70</v>
      </c>
      <c r="E77" t="s">
        <v>11</v>
      </c>
      <c r="F77" t="s">
        <v>131</v>
      </c>
      <c r="G77">
        <v>1</v>
      </c>
      <c r="H77" t="s">
        <v>13</v>
      </c>
      <c r="I77" t="s">
        <v>19</v>
      </c>
      <c r="J77" t="s">
        <v>128</v>
      </c>
      <c r="L77" t="s">
        <v>80</v>
      </c>
      <c r="M77">
        <v>0</v>
      </c>
      <c r="N77" t="str">
        <f t="shared" si="6"/>
        <v>No</v>
      </c>
      <c r="O77" t="s">
        <v>152</v>
      </c>
      <c r="P77" s="126" t="str">
        <f t="shared" si="5"/>
        <v>Yes</v>
      </c>
      <c r="Q77" s="126" t="str">
        <f t="shared" si="4"/>
        <v>No</v>
      </c>
      <c r="R77" s="126" t="str">
        <f t="shared" si="4"/>
        <v>Yes</v>
      </c>
      <c r="S77" s="126" t="str">
        <f t="shared" si="4"/>
        <v>Yes</v>
      </c>
      <c r="T77" s="126" t="str">
        <f t="shared" si="4"/>
        <v>No</v>
      </c>
      <c r="U77" s="126" t="str">
        <f t="shared" si="4"/>
        <v>Yes</v>
      </c>
      <c r="V77" s="126" t="str">
        <f t="shared" si="4"/>
        <v>No</v>
      </c>
      <c r="W77" s="126" t="str">
        <f t="shared" si="4"/>
        <v>No</v>
      </c>
      <c r="X77" s="126" t="str">
        <f t="shared" si="4"/>
        <v>No</v>
      </c>
      <c r="Y77" s="126" t="str">
        <f t="shared" si="4"/>
        <v>No</v>
      </c>
      <c r="Z77" s="126" t="str">
        <f t="shared" si="4"/>
        <v>Yes</v>
      </c>
      <c r="AA77" s="126" t="str">
        <f t="shared" si="4"/>
        <v>No</v>
      </c>
    </row>
    <row r="78" spans="1:27" x14ac:dyDescent="0.3">
      <c r="A78" t="s">
        <v>113</v>
      </c>
      <c r="B78" t="s">
        <v>13</v>
      </c>
      <c r="C78" t="s">
        <v>8</v>
      </c>
      <c r="D78" t="s">
        <v>70</v>
      </c>
      <c r="E78" t="s">
        <v>11</v>
      </c>
      <c r="F78" t="s">
        <v>131</v>
      </c>
      <c r="G78">
        <v>0</v>
      </c>
      <c r="H78" t="s">
        <v>8</v>
      </c>
      <c r="I78" t="s">
        <v>19</v>
      </c>
      <c r="J78" t="s">
        <v>128</v>
      </c>
      <c r="L78" t="s">
        <v>80</v>
      </c>
      <c r="M78">
        <v>0</v>
      </c>
      <c r="N78" t="str">
        <f t="shared" si="6"/>
        <v>No</v>
      </c>
      <c r="O78" t="s">
        <v>152</v>
      </c>
      <c r="P78" s="126" t="str">
        <f t="shared" si="5"/>
        <v>Yes</v>
      </c>
      <c r="Q78" s="126" t="str">
        <f t="shared" si="4"/>
        <v>No</v>
      </c>
      <c r="R78" s="126" t="str">
        <f t="shared" si="4"/>
        <v>Yes</v>
      </c>
      <c r="S78" s="126" t="str">
        <f t="shared" si="4"/>
        <v>Yes</v>
      </c>
      <c r="T78" s="126" t="str">
        <f t="shared" si="4"/>
        <v>No</v>
      </c>
      <c r="U78" s="126" t="str">
        <f t="shared" si="4"/>
        <v>Yes</v>
      </c>
      <c r="V78" s="126" t="str">
        <f t="shared" si="4"/>
        <v>No</v>
      </c>
      <c r="W78" s="126" t="str">
        <f t="shared" si="4"/>
        <v>No</v>
      </c>
      <c r="X78" s="126" t="str">
        <f t="shared" si="4"/>
        <v>No</v>
      </c>
      <c r="Y78" s="126" t="str">
        <f t="shared" si="4"/>
        <v>No</v>
      </c>
      <c r="Z78" s="126" t="str">
        <f t="shared" si="4"/>
        <v>Yes</v>
      </c>
      <c r="AA78" s="126" t="str">
        <f t="shared" si="4"/>
        <v>No</v>
      </c>
    </row>
    <row r="79" spans="1:27" x14ac:dyDescent="0.3">
      <c r="A79" t="s">
        <v>113</v>
      </c>
      <c r="B79" t="s">
        <v>13</v>
      </c>
      <c r="C79" t="s">
        <v>8</v>
      </c>
      <c r="D79" t="s">
        <v>70</v>
      </c>
      <c r="E79" t="s">
        <v>11</v>
      </c>
      <c r="F79" t="s">
        <v>131</v>
      </c>
      <c r="G79">
        <v>1</v>
      </c>
      <c r="H79" t="s">
        <v>70</v>
      </c>
      <c r="I79" t="s">
        <v>18</v>
      </c>
      <c r="J79" t="s">
        <v>128</v>
      </c>
      <c r="L79" t="s">
        <v>80</v>
      </c>
      <c r="M79">
        <v>2</v>
      </c>
      <c r="N79" t="str">
        <f t="shared" si="6"/>
        <v>Yes</v>
      </c>
      <c r="O79" t="s">
        <v>152</v>
      </c>
      <c r="P79" s="126" t="str">
        <f t="shared" si="5"/>
        <v>Yes</v>
      </c>
      <c r="Q79" s="126" t="str">
        <f t="shared" si="4"/>
        <v>No</v>
      </c>
      <c r="R79" s="126" t="str">
        <f t="shared" si="4"/>
        <v>Yes</v>
      </c>
      <c r="S79" s="126" t="str">
        <f t="shared" si="4"/>
        <v>Yes</v>
      </c>
      <c r="T79" s="126" t="str">
        <f t="shared" si="4"/>
        <v>No</v>
      </c>
      <c r="U79" s="126" t="str">
        <f t="shared" si="4"/>
        <v>Yes</v>
      </c>
      <c r="V79" s="126" t="str">
        <f t="shared" si="4"/>
        <v>No</v>
      </c>
      <c r="W79" s="126" t="str">
        <f t="shared" si="4"/>
        <v>No</v>
      </c>
      <c r="X79" s="126" t="str">
        <f t="shared" si="4"/>
        <v>No</v>
      </c>
      <c r="Y79" s="126" t="str">
        <f t="shared" si="4"/>
        <v>No</v>
      </c>
      <c r="Z79" s="126" t="str">
        <f t="shared" si="4"/>
        <v>Yes</v>
      </c>
      <c r="AA79" s="126" t="str">
        <f t="shared" si="4"/>
        <v>No</v>
      </c>
    </row>
    <row r="80" spans="1:27" x14ac:dyDescent="0.3">
      <c r="A80" t="s">
        <v>113</v>
      </c>
      <c r="B80" t="s">
        <v>13</v>
      </c>
      <c r="C80" t="s">
        <v>8</v>
      </c>
      <c r="D80" t="s">
        <v>70</v>
      </c>
      <c r="E80" t="s">
        <v>11</v>
      </c>
      <c r="F80" t="s">
        <v>131</v>
      </c>
      <c r="G80">
        <v>1</v>
      </c>
      <c r="H80" t="s">
        <v>70</v>
      </c>
      <c r="I80" t="s">
        <v>21</v>
      </c>
      <c r="J80" t="s">
        <v>128</v>
      </c>
      <c r="L80" t="s">
        <v>80</v>
      </c>
      <c r="M80">
        <v>0</v>
      </c>
      <c r="N80" t="str">
        <f t="shared" si="6"/>
        <v>No</v>
      </c>
      <c r="O80" t="s">
        <v>152</v>
      </c>
      <c r="P80" s="126" t="str">
        <f t="shared" si="5"/>
        <v>Yes</v>
      </c>
      <c r="Q80" s="126" t="str">
        <f t="shared" si="4"/>
        <v>No</v>
      </c>
      <c r="R80" s="126" t="str">
        <f t="shared" si="4"/>
        <v>Yes</v>
      </c>
      <c r="S80" s="126" t="str">
        <f t="shared" si="4"/>
        <v>Yes</v>
      </c>
      <c r="T80" s="126" t="str">
        <f t="shared" si="4"/>
        <v>No</v>
      </c>
      <c r="U80" s="126" t="str">
        <f t="shared" si="4"/>
        <v>Yes</v>
      </c>
      <c r="V80" s="126" t="str">
        <f t="shared" si="4"/>
        <v>No</v>
      </c>
      <c r="W80" s="126" t="str">
        <f t="shared" si="4"/>
        <v>No</v>
      </c>
      <c r="X80" s="126" t="str">
        <f t="shared" si="4"/>
        <v>No</v>
      </c>
      <c r="Y80" s="126" t="str">
        <f t="shared" si="4"/>
        <v>No</v>
      </c>
      <c r="Z80" s="126" t="str">
        <f t="shared" si="4"/>
        <v>Yes</v>
      </c>
      <c r="AA80" s="126" t="str">
        <f t="shared" si="4"/>
        <v>No</v>
      </c>
    </row>
    <row r="81" spans="1:27" x14ac:dyDescent="0.3">
      <c r="A81" t="s">
        <v>113</v>
      </c>
      <c r="B81" t="s">
        <v>130</v>
      </c>
      <c r="C81" t="s">
        <v>8</v>
      </c>
      <c r="D81" t="s">
        <v>70</v>
      </c>
      <c r="E81" t="s">
        <v>11</v>
      </c>
      <c r="F81" t="s">
        <v>131</v>
      </c>
      <c r="G81">
        <v>1</v>
      </c>
      <c r="H81" t="s">
        <v>11</v>
      </c>
      <c r="I81" t="s">
        <v>16</v>
      </c>
      <c r="J81" t="s">
        <v>128</v>
      </c>
      <c r="L81" t="s">
        <v>80</v>
      </c>
      <c r="M81">
        <v>0</v>
      </c>
      <c r="N81" t="str">
        <f t="shared" si="6"/>
        <v>No</v>
      </c>
      <c r="O81" t="s">
        <v>152</v>
      </c>
      <c r="P81" s="126" t="str">
        <f t="shared" si="5"/>
        <v>No</v>
      </c>
      <c r="Q81" s="126" t="str">
        <f t="shared" si="4"/>
        <v>No</v>
      </c>
      <c r="R81" s="126" t="str">
        <f t="shared" si="4"/>
        <v>Yes</v>
      </c>
      <c r="S81" s="126" t="str">
        <f t="shared" si="4"/>
        <v>Yes</v>
      </c>
      <c r="T81" s="126" t="str">
        <f t="shared" si="4"/>
        <v>No</v>
      </c>
      <c r="U81" s="126" t="str">
        <f t="shared" si="4"/>
        <v>Yes</v>
      </c>
      <c r="V81" s="126" t="str">
        <f t="shared" si="4"/>
        <v>No</v>
      </c>
      <c r="W81" s="126" t="str">
        <f t="shared" si="4"/>
        <v>No</v>
      </c>
      <c r="X81" s="126" t="str">
        <f t="shared" si="4"/>
        <v>No</v>
      </c>
      <c r="Y81" s="126" t="str">
        <f t="shared" si="4"/>
        <v>Yes</v>
      </c>
      <c r="Z81" s="126" t="str">
        <f t="shared" si="4"/>
        <v>Yes</v>
      </c>
      <c r="AA81" s="126" t="str">
        <f t="shared" si="4"/>
        <v>No</v>
      </c>
    </row>
    <row r="82" spans="1:27" x14ac:dyDescent="0.3">
      <c r="A82" t="s">
        <v>113</v>
      </c>
      <c r="B82" t="s">
        <v>13</v>
      </c>
      <c r="C82" t="s">
        <v>8</v>
      </c>
      <c r="D82" t="s">
        <v>70</v>
      </c>
      <c r="E82" t="s">
        <v>11</v>
      </c>
      <c r="F82" t="s">
        <v>131</v>
      </c>
      <c r="G82">
        <v>3</v>
      </c>
      <c r="H82" t="s">
        <v>131</v>
      </c>
      <c r="I82" t="s">
        <v>18</v>
      </c>
      <c r="J82" t="s">
        <v>128</v>
      </c>
      <c r="L82" t="s">
        <v>80</v>
      </c>
      <c r="M82">
        <v>2</v>
      </c>
      <c r="N82" t="str">
        <f t="shared" si="6"/>
        <v>Yes</v>
      </c>
      <c r="O82" t="s">
        <v>152</v>
      </c>
      <c r="P82" s="126" t="str">
        <f t="shared" si="5"/>
        <v>Yes</v>
      </c>
      <c r="Q82" s="126" t="str">
        <f t="shared" si="4"/>
        <v>No</v>
      </c>
      <c r="R82" s="126" t="str">
        <f t="shared" si="4"/>
        <v>Yes</v>
      </c>
      <c r="S82" s="126" t="str">
        <f t="shared" si="4"/>
        <v>Yes</v>
      </c>
      <c r="T82" s="126" t="str">
        <f t="shared" si="4"/>
        <v>No</v>
      </c>
      <c r="U82" s="126" t="str">
        <f t="shared" ref="Q82:AA105" si="7">IF($A82="","",IF(OR($B82=U$1,$C82=U$1,$D82=U$1,$E82=U$1,$F82=U$1),"Yes","No"))</f>
        <v>Yes</v>
      </c>
      <c r="V82" s="126" t="str">
        <f t="shared" si="7"/>
        <v>No</v>
      </c>
      <c r="W82" s="126" t="str">
        <f t="shared" si="7"/>
        <v>No</v>
      </c>
      <c r="X82" s="126" t="str">
        <f t="shared" si="7"/>
        <v>No</v>
      </c>
      <c r="Y82" s="126" t="str">
        <f t="shared" si="7"/>
        <v>No</v>
      </c>
      <c r="Z82" s="126" t="str">
        <f t="shared" si="7"/>
        <v>Yes</v>
      </c>
      <c r="AA82" s="126" t="str">
        <f t="shared" si="7"/>
        <v>No</v>
      </c>
    </row>
    <row r="83" spans="1:27" x14ac:dyDescent="0.3">
      <c r="A83" t="s">
        <v>113</v>
      </c>
      <c r="B83" t="s">
        <v>13</v>
      </c>
      <c r="C83" t="s">
        <v>8</v>
      </c>
      <c r="D83" t="s">
        <v>70</v>
      </c>
      <c r="E83" t="s">
        <v>11</v>
      </c>
      <c r="F83" t="s">
        <v>131</v>
      </c>
      <c r="G83">
        <v>1</v>
      </c>
      <c r="H83" t="s">
        <v>130</v>
      </c>
      <c r="I83" t="s">
        <v>19</v>
      </c>
      <c r="J83" t="s">
        <v>128</v>
      </c>
      <c r="L83" t="s">
        <v>80</v>
      </c>
      <c r="M83">
        <v>0</v>
      </c>
      <c r="N83" t="str">
        <f t="shared" si="6"/>
        <v>No</v>
      </c>
      <c r="O83" t="s">
        <v>152</v>
      </c>
      <c r="P83" s="126" t="str">
        <f t="shared" si="5"/>
        <v>Yes</v>
      </c>
      <c r="Q83" s="126" t="str">
        <f t="shared" si="7"/>
        <v>No</v>
      </c>
      <c r="R83" s="126" t="str">
        <f t="shared" si="7"/>
        <v>Yes</v>
      </c>
      <c r="S83" s="126" t="str">
        <f t="shared" si="7"/>
        <v>Yes</v>
      </c>
      <c r="T83" s="126" t="str">
        <f t="shared" si="7"/>
        <v>No</v>
      </c>
      <c r="U83" s="126" t="str">
        <f t="shared" si="7"/>
        <v>Yes</v>
      </c>
      <c r="V83" s="126" t="str">
        <f t="shared" si="7"/>
        <v>No</v>
      </c>
      <c r="W83" s="126" t="str">
        <f t="shared" si="7"/>
        <v>No</v>
      </c>
      <c r="X83" s="126" t="str">
        <f t="shared" si="7"/>
        <v>No</v>
      </c>
      <c r="Y83" s="126" t="str">
        <f t="shared" si="7"/>
        <v>No</v>
      </c>
      <c r="Z83" s="126" t="str">
        <f t="shared" si="7"/>
        <v>Yes</v>
      </c>
      <c r="AA83" s="126" t="str">
        <f t="shared" si="7"/>
        <v>No</v>
      </c>
    </row>
    <row r="84" spans="1:27" x14ac:dyDescent="0.3">
      <c r="A84" t="s">
        <v>113</v>
      </c>
      <c r="B84" t="s">
        <v>13</v>
      </c>
      <c r="C84" t="s">
        <v>8</v>
      </c>
      <c r="D84" t="s">
        <v>70</v>
      </c>
      <c r="E84" t="s">
        <v>11</v>
      </c>
      <c r="F84" t="s">
        <v>131</v>
      </c>
      <c r="G84">
        <v>1</v>
      </c>
      <c r="H84" t="s">
        <v>8</v>
      </c>
      <c r="I84" t="s">
        <v>15</v>
      </c>
      <c r="J84" t="s">
        <v>128</v>
      </c>
      <c r="L84" t="s">
        <v>80</v>
      </c>
      <c r="M84">
        <v>2</v>
      </c>
      <c r="N84" t="str">
        <f t="shared" si="6"/>
        <v>Yes</v>
      </c>
      <c r="O84" t="s">
        <v>152</v>
      </c>
      <c r="P84" s="126" t="str">
        <f t="shared" si="5"/>
        <v>Yes</v>
      </c>
      <c r="Q84" s="126" t="str">
        <f t="shared" si="7"/>
        <v>No</v>
      </c>
      <c r="R84" s="126" t="str">
        <f t="shared" si="7"/>
        <v>Yes</v>
      </c>
      <c r="S84" s="126" t="str">
        <f t="shared" si="7"/>
        <v>Yes</v>
      </c>
      <c r="T84" s="126" t="str">
        <f t="shared" si="7"/>
        <v>No</v>
      </c>
      <c r="U84" s="126" t="str">
        <f t="shared" si="7"/>
        <v>Yes</v>
      </c>
      <c r="V84" s="126" t="str">
        <f t="shared" si="7"/>
        <v>No</v>
      </c>
      <c r="W84" s="126" t="str">
        <f t="shared" si="7"/>
        <v>No</v>
      </c>
      <c r="X84" s="126" t="str">
        <f t="shared" si="7"/>
        <v>No</v>
      </c>
      <c r="Y84" s="126" t="str">
        <f t="shared" si="7"/>
        <v>No</v>
      </c>
      <c r="Z84" s="126" t="str">
        <f t="shared" si="7"/>
        <v>Yes</v>
      </c>
      <c r="AA84" s="126" t="str">
        <f t="shared" si="7"/>
        <v>No</v>
      </c>
    </row>
    <row r="85" spans="1:27" x14ac:dyDescent="0.3">
      <c r="A85" t="s">
        <v>113</v>
      </c>
      <c r="B85" t="s">
        <v>130</v>
      </c>
      <c r="C85" t="s">
        <v>9</v>
      </c>
      <c r="D85" t="s">
        <v>8</v>
      </c>
      <c r="E85" t="s">
        <v>11</v>
      </c>
      <c r="F85" t="s">
        <v>10</v>
      </c>
      <c r="G85">
        <v>2</v>
      </c>
      <c r="H85" t="s">
        <v>10</v>
      </c>
      <c r="I85" t="s">
        <v>18</v>
      </c>
      <c r="J85" t="s">
        <v>128</v>
      </c>
      <c r="L85" t="s">
        <v>80</v>
      </c>
      <c r="M85">
        <v>0</v>
      </c>
      <c r="N85" t="str">
        <f t="shared" si="6"/>
        <v>No</v>
      </c>
      <c r="O85" t="s">
        <v>152</v>
      </c>
      <c r="P85" s="126" t="str">
        <f t="shared" si="5"/>
        <v>No</v>
      </c>
      <c r="Q85" s="126" t="str">
        <f t="shared" si="7"/>
        <v>Yes</v>
      </c>
      <c r="R85" s="126" t="str">
        <f t="shared" si="7"/>
        <v>Yes</v>
      </c>
      <c r="S85" s="126" t="str">
        <f t="shared" si="7"/>
        <v>No</v>
      </c>
      <c r="T85" s="126" t="str">
        <f t="shared" si="7"/>
        <v>Yes</v>
      </c>
      <c r="U85" s="126" t="str">
        <f t="shared" si="7"/>
        <v>Yes</v>
      </c>
      <c r="V85" s="126" t="str">
        <f t="shared" si="7"/>
        <v>No</v>
      </c>
      <c r="W85" s="126" t="str">
        <f t="shared" si="7"/>
        <v>No</v>
      </c>
      <c r="X85" s="126" t="str">
        <f t="shared" si="7"/>
        <v>No</v>
      </c>
      <c r="Y85" s="126" t="str">
        <f t="shared" si="7"/>
        <v>Yes</v>
      </c>
      <c r="Z85" s="126" t="str">
        <f t="shared" si="7"/>
        <v>No</v>
      </c>
      <c r="AA85" s="126" t="str">
        <f t="shared" si="7"/>
        <v>No</v>
      </c>
    </row>
    <row r="86" spans="1:27" x14ac:dyDescent="0.3">
      <c r="A86" t="s">
        <v>113</v>
      </c>
      <c r="B86" t="s">
        <v>130</v>
      </c>
      <c r="C86" t="s">
        <v>9</v>
      </c>
      <c r="D86" t="s">
        <v>8</v>
      </c>
      <c r="E86" t="s">
        <v>11</v>
      </c>
      <c r="F86" t="s">
        <v>10</v>
      </c>
      <c r="G86">
        <v>1</v>
      </c>
      <c r="H86" t="s">
        <v>130</v>
      </c>
      <c r="I86" t="s">
        <v>18</v>
      </c>
      <c r="J86" t="s">
        <v>128</v>
      </c>
      <c r="L86" t="s">
        <v>80</v>
      </c>
      <c r="M86">
        <v>2</v>
      </c>
      <c r="N86" t="str">
        <f t="shared" si="6"/>
        <v>Yes</v>
      </c>
      <c r="O86" t="s">
        <v>152</v>
      </c>
      <c r="P86" s="126" t="str">
        <f t="shared" si="5"/>
        <v>No</v>
      </c>
      <c r="Q86" s="126" t="str">
        <f t="shared" si="7"/>
        <v>Yes</v>
      </c>
      <c r="R86" s="126" t="str">
        <f t="shared" si="7"/>
        <v>Yes</v>
      </c>
      <c r="S86" s="126" t="str">
        <f t="shared" si="7"/>
        <v>No</v>
      </c>
      <c r="T86" s="126" t="str">
        <f t="shared" si="7"/>
        <v>Yes</v>
      </c>
      <c r="U86" s="126" t="str">
        <f t="shared" si="7"/>
        <v>Yes</v>
      </c>
      <c r="V86" s="126" t="str">
        <f t="shared" si="7"/>
        <v>No</v>
      </c>
      <c r="W86" s="126" t="str">
        <f t="shared" si="7"/>
        <v>No</v>
      </c>
      <c r="X86" s="126" t="str">
        <f t="shared" si="7"/>
        <v>No</v>
      </c>
      <c r="Y86" s="126" t="str">
        <f t="shared" si="7"/>
        <v>Yes</v>
      </c>
      <c r="Z86" s="126" t="str">
        <f t="shared" si="7"/>
        <v>No</v>
      </c>
      <c r="AA86" s="126" t="str">
        <f t="shared" si="7"/>
        <v>No</v>
      </c>
    </row>
    <row r="87" spans="1:27" x14ac:dyDescent="0.3">
      <c r="A87" t="s">
        <v>113</v>
      </c>
      <c r="B87" t="s">
        <v>130</v>
      </c>
      <c r="C87" t="s">
        <v>9</v>
      </c>
      <c r="D87" t="s">
        <v>8</v>
      </c>
      <c r="E87" t="s">
        <v>11</v>
      </c>
      <c r="F87" t="s">
        <v>10</v>
      </c>
      <c r="G87">
        <v>1</v>
      </c>
      <c r="H87" t="s">
        <v>8</v>
      </c>
      <c r="I87" t="s">
        <v>21</v>
      </c>
      <c r="J87" t="s">
        <v>128</v>
      </c>
      <c r="L87" t="s">
        <v>80</v>
      </c>
      <c r="M87">
        <v>2</v>
      </c>
      <c r="N87" t="str">
        <f t="shared" si="6"/>
        <v>Yes</v>
      </c>
      <c r="O87" t="s">
        <v>152</v>
      </c>
      <c r="P87" s="126" t="str">
        <f t="shared" si="5"/>
        <v>No</v>
      </c>
      <c r="Q87" s="126" t="str">
        <f t="shared" si="7"/>
        <v>Yes</v>
      </c>
      <c r="R87" s="126" t="str">
        <f t="shared" si="7"/>
        <v>Yes</v>
      </c>
      <c r="S87" s="126" t="str">
        <f t="shared" si="7"/>
        <v>No</v>
      </c>
      <c r="T87" s="126" t="str">
        <f t="shared" si="7"/>
        <v>Yes</v>
      </c>
      <c r="U87" s="126" t="str">
        <f t="shared" si="7"/>
        <v>Yes</v>
      </c>
      <c r="V87" s="126" t="str">
        <f t="shared" si="7"/>
        <v>No</v>
      </c>
      <c r="W87" s="126" t="str">
        <f t="shared" si="7"/>
        <v>No</v>
      </c>
      <c r="X87" s="126" t="str">
        <f t="shared" si="7"/>
        <v>No</v>
      </c>
      <c r="Y87" s="126" t="str">
        <f t="shared" si="7"/>
        <v>Yes</v>
      </c>
      <c r="Z87" s="126" t="str">
        <f t="shared" si="7"/>
        <v>No</v>
      </c>
      <c r="AA87" s="126" t="str">
        <f t="shared" si="7"/>
        <v>No</v>
      </c>
    </row>
    <row r="88" spans="1:27" x14ac:dyDescent="0.3">
      <c r="A88" t="s">
        <v>113</v>
      </c>
      <c r="B88" t="s">
        <v>130</v>
      </c>
      <c r="C88" t="s">
        <v>9</v>
      </c>
      <c r="D88" t="s">
        <v>8</v>
      </c>
      <c r="E88" t="s">
        <v>11</v>
      </c>
      <c r="F88" t="s">
        <v>10</v>
      </c>
      <c r="G88">
        <v>0</v>
      </c>
      <c r="H88" t="s">
        <v>130</v>
      </c>
      <c r="I88" t="s">
        <v>19</v>
      </c>
      <c r="J88" t="s">
        <v>128</v>
      </c>
      <c r="L88" t="s">
        <v>80</v>
      </c>
      <c r="M88">
        <v>0</v>
      </c>
      <c r="N88" t="str">
        <f t="shared" si="6"/>
        <v>No</v>
      </c>
      <c r="O88" t="s">
        <v>152</v>
      </c>
      <c r="P88" s="126" t="str">
        <f t="shared" si="5"/>
        <v>No</v>
      </c>
      <c r="Q88" s="126" t="str">
        <f t="shared" si="7"/>
        <v>Yes</v>
      </c>
      <c r="R88" s="126" t="str">
        <f t="shared" si="7"/>
        <v>Yes</v>
      </c>
      <c r="S88" s="126" t="str">
        <f t="shared" si="7"/>
        <v>No</v>
      </c>
      <c r="T88" s="126" t="str">
        <f t="shared" si="7"/>
        <v>Yes</v>
      </c>
      <c r="U88" s="126" t="str">
        <f t="shared" si="7"/>
        <v>Yes</v>
      </c>
      <c r="V88" s="126" t="str">
        <f t="shared" si="7"/>
        <v>No</v>
      </c>
      <c r="W88" s="126" t="str">
        <f t="shared" si="7"/>
        <v>No</v>
      </c>
      <c r="X88" s="126" t="str">
        <f t="shared" si="7"/>
        <v>No</v>
      </c>
      <c r="Y88" s="126" t="str">
        <f t="shared" si="7"/>
        <v>Yes</v>
      </c>
      <c r="Z88" s="126" t="str">
        <f t="shared" si="7"/>
        <v>No</v>
      </c>
      <c r="AA88" s="126" t="str">
        <f t="shared" si="7"/>
        <v>No</v>
      </c>
    </row>
    <row r="89" spans="1:27" x14ac:dyDescent="0.3">
      <c r="A89" t="s">
        <v>113</v>
      </c>
      <c r="B89" t="s">
        <v>130</v>
      </c>
      <c r="C89" t="s">
        <v>70</v>
      </c>
      <c r="D89" t="s">
        <v>8</v>
      </c>
      <c r="E89" t="s">
        <v>11</v>
      </c>
      <c r="F89" t="s">
        <v>10</v>
      </c>
      <c r="G89">
        <v>0</v>
      </c>
      <c r="H89" t="s">
        <v>70</v>
      </c>
      <c r="I89" t="s">
        <v>19</v>
      </c>
      <c r="J89" t="s">
        <v>128</v>
      </c>
      <c r="L89" t="s">
        <v>80</v>
      </c>
      <c r="M89">
        <v>0</v>
      </c>
      <c r="N89" t="str">
        <f t="shared" si="6"/>
        <v>No</v>
      </c>
      <c r="O89" t="s">
        <v>152</v>
      </c>
      <c r="P89" s="126" t="str">
        <f t="shared" si="5"/>
        <v>No</v>
      </c>
      <c r="Q89" s="126" t="str">
        <f t="shared" si="7"/>
        <v>No</v>
      </c>
      <c r="R89" s="126" t="str">
        <f t="shared" si="7"/>
        <v>Yes</v>
      </c>
      <c r="S89" s="126" t="str">
        <f t="shared" si="7"/>
        <v>Yes</v>
      </c>
      <c r="T89" s="126" t="str">
        <f t="shared" si="7"/>
        <v>Yes</v>
      </c>
      <c r="U89" s="126" t="str">
        <f t="shared" si="7"/>
        <v>Yes</v>
      </c>
      <c r="V89" s="126" t="str">
        <f t="shared" si="7"/>
        <v>No</v>
      </c>
      <c r="W89" s="126" t="str">
        <f t="shared" si="7"/>
        <v>No</v>
      </c>
      <c r="X89" s="126" t="str">
        <f t="shared" si="7"/>
        <v>No</v>
      </c>
      <c r="Y89" s="126" t="str">
        <f t="shared" si="7"/>
        <v>Yes</v>
      </c>
      <c r="Z89" s="126" t="str">
        <f t="shared" si="7"/>
        <v>No</v>
      </c>
      <c r="AA89" s="126" t="str">
        <f t="shared" si="7"/>
        <v>No</v>
      </c>
    </row>
    <row r="90" spans="1:27" x14ac:dyDescent="0.3">
      <c r="A90" t="s">
        <v>113</v>
      </c>
      <c r="B90" t="s">
        <v>130</v>
      </c>
      <c r="C90" t="s">
        <v>70</v>
      </c>
      <c r="D90" t="s">
        <v>8</v>
      </c>
      <c r="E90" t="s">
        <v>11</v>
      </c>
      <c r="F90" t="s">
        <v>10</v>
      </c>
      <c r="G90">
        <v>1</v>
      </c>
      <c r="H90" t="s">
        <v>11</v>
      </c>
      <c r="I90" t="s">
        <v>20</v>
      </c>
      <c r="J90" t="s">
        <v>128</v>
      </c>
      <c r="L90" t="s">
        <v>80</v>
      </c>
      <c r="M90">
        <v>2</v>
      </c>
      <c r="N90" t="str">
        <f t="shared" si="6"/>
        <v>Yes</v>
      </c>
      <c r="O90" t="s">
        <v>152</v>
      </c>
      <c r="P90" s="126" t="str">
        <f t="shared" si="5"/>
        <v>No</v>
      </c>
      <c r="Q90" s="126" t="str">
        <f t="shared" si="7"/>
        <v>No</v>
      </c>
      <c r="R90" s="126" t="str">
        <f t="shared" si="7"/>
        <v>Yes</v>
      </c>
      <c r="S90" s="126" t="str">
        <f t="shared" si="7"/>
        <v>Yes</v>
      </c>
      <c r="T90" s="126" t="str">
        <f t="shared" si="7"/>
        <v>Yes</v>
      </c>
      <c r="U90" s="126" t="str">
        <f t="shared" si="7"/>
        <v>Yes</v>
      </c>
      <c r="V90" s="126" t="str">
        <f t="shared" si="7"/>
        <v>No</v>
      </c>
      <c r="W90" s="126" t="str">
        <f t="shared" si="7"/>
        <v>No</v>
      </c>
      <c r="X90" s="126" t="str">
        <f t="shared" si="7"/>
        <v>No</v>
      </c>
      <c r="Y90" s="126" t="str">
        <f t="shared" si="7"/>
        <v>Yes</v>
      </c>
      <c r="Z90" s="126" t="str">
        <f t="shared" si="7"/>
        <v>No</v>
      </c>
      <c r="AA90" s="126" t="str">
        <f t="shared" si="7"/>
        <v>No</v>
      </c>
    </row>
    <row r="91" spans="1:27" x14ac:dyDescent="0.3">
      <c r="A91" t="s">
        <v>113</v>
      </c>
      <c r="B91" t="s">
        <v>130</v>
      </c>
      <c r="C91" t="s">
        <v>70</v>
      </c>
      <c r="D91" t="s">
        <v>8</v>
      </c>
      <c r="E91" t="s">
        <v>11</v>
      </c>
      <c r="F91" t="s">
        <v>10</v>
      </c>
      <c r="G91">
        <v>2</v>
      </c>
      <c r="H91" t="s">
        <v>11</v>
      </c>
      <c r="I91" t="s">
        <v>16</v>
      </c>
      <c r="J91" t="s">
        <v>128</v>
      </c>
      <c r="L91" t="s">
        <v>80</v>
      </c>
      <c r="M91">
        <v>2</v>
      </c>
      <c r="N91" t="str">
        <f t="shared" si="6"/>
        <v>Yes</v>
      </c>
      <c r="O91" t="s">
        <v>152</v>
      </c>
      <c r="P91" s="126" t="str">
        <f t="shared" si="5"/>
        <v>No</v>
      </c>
      <c r="Q91" s="126" t="str">
        <f t="shared" si="7"/>
        <v>No</v>
      </c>
      <c r="R91" s="126" t="str">
        <f t="shared" si="7"/>
        <v>Yes</v>
      </c>
      <c r="S91" s="126" t="str">
        <f t="shared" si="7"/>
        <v>Yes</v>
      </c>
      <c r="T91" s="126" t="str">
        <f t="shared" si="7"/>
        <v>Yes</v>
      </c>
      <c r="U91" s="126" t="str">
        <f t="shared" si="7"/>
        <v>Yes</v>
      </c>
      <c r="V91" s="126" t="str">
        <f t="shared" si="7"/>
        <v>No</v>
      </c>
      <c r="W91" s="126" t="str">
        <f t="shared" si="7"/>
        <v>No</v>
      </c>
      <c r="X91" s="126" t="str">
        <f t="shared" si="7"/>
        <v>No</v>
      </c>
      <c r="Y91" s="126" t="str">
        <f t="shared" si="7"/>
        <v>Yes</v>
      </c>
      <c r="Z91" s="126" t="str">
        <f t="shared" si="7"/>
        <v>No</v>
      </c>
      <c r="AA91" s="126" t="str">
        <f t="shared" si="7"/>
        <v>No</v>
      </c>
    </row>
    <row r="92" spans="1:27" x14ac:dyDescent="0.3">
      <c r="A92" t="s">
        <v>113</v>
      </c>
      <c r="B92" t="s">
        <v>130</v>
      </c>
      <c r="C92" t="s">
        <v>70</v>
      </c>
      <c r="D92" t="s">
        <v>8</v>
      </c>
      <c r="E92" t="s">
        <v>11</v>
      </c>
      <c r="F92" t="s">
        <v>10</v>
      </c>
      <c r="G92">
        <v>1</v>
      </c>
      <c r="H92" t="s">
        <v>11</v>
      </c>
      <c r="I92" t="s">
        <v>148</v>
      </c>
      <c r="J92" t="s">
        <v>128</v>
      </c>
      <c r="L92" t="s">
        <v>80</v>
      </c>
      <c r="M92">
        <v>2</v>
      </c>
      <c r="N92" t="str">
        <f t="shared" si="6"/>
        <v>Yes</v>
      </c>
      <c r="O92" t="s">
        <v>152</v>
      </c>
      <c r="P92" s="126" t="str">
        <f t="shared" si="5"/>
        <v>No</v>
      </c>
      <c r="Q92" s="126" t="str">
        <f t="shared" si="7"/>
        <v>No</v>
      </c>
      <c r="R92" s="126" t="str">
        <f t="shared" si="7"/>
        <v>Yes</v>
      </c>
      <c r="S92" s="126" t="str">
        <f t="shared" si="7"/>
        <v>Yes</v>
      </c>
      <c r="T92" s="126" t="str">
        <f t="shared" si="7"/>
        <v>Yes</v>
      </c>
      <c r="U92" s="126" t="str">
        <f t="shared" si="7"/>
        <v>Yes</v>
      </c>
      <c r="V92" s="126" t="str">
        <f t="shared" si="7"/>
        <v>No</v>
      </c>
      <c r="W92" s="126" t="str">
        <f t="shared" si="7"/>
        <v>No</v>
      </c>
      <c r="X92" s="126" t="str">
        <f t="shared" si="7"/>
        <v>No</v>
      </c>
      <c r="Y92" s="126" t="str">
        <f t="shared" si="7"/>
        <v>Yes</v>
      </c>
      <c r="Z92" s="126" t="str">
        <f t="shared" si="7"/>
        <v>No</v>
      </c>
      <c r="AA92" s="126" t="str">
        <f t="shared" si="7"/>
        <v>No</v>
      </c>
    </row>
    <row r="93" spans="1:27" x14ac:dyDescent="0.3">
      <c r="A93" t="s">
        <v>113</v>
      </c>
      <c r="B93" t="s">
        <v>13</v>
      </c>
      <c r="C93" t="s">
        <v>70</v>
      </c>
      <c r="D93" t="s">
        <v>8</v>
      </c>
      <c r="E93" t="s">
        <v>11</v>
      </c>
      <c r="F93" t="s">
        <v>71</v>
      </c>
      <c r="G93">
        <v>0</v>
      </c>
      <c r="H93" t="s">
        <v>70</v>
      </c>
      <c r="I93" t="s">
        <v>19</v>
      </c>
      <c r="J93" t="s">
        <v>128</v>
      </c>
      <c r="L93" t="s">
        <v>80</v>
      </c>
      <c r="M93">
        <v>3</v>
      </c>
      <c r="N93" t="str">
        <f t="shared" si="6"/>
        <v>Yes</v>
      </c>
      <c r="O93" t="s">
        <v>152</v>
      </c>
      <c r="P93" s="126" t="str">
        <f t="shared" si="5"/>
        <v>Yes</v>
      </c>
      <c r="Q93" s="126" t="str">
        <f t="shared" si="7"/>
        <v>No</v>
      </c>
      <c r="R93" s="126" t="str">
        <f t="shared" si="7"/>
        <v>Yes</v>
      </c>
      <c r="S93" s="126" t="str">
        <f t="shared" si="7"/>
        <v>Yes</v>
      </c>
      <c r="T93" s="126" t="str">
        <f t="shared" si="7"/>
        <v>No</v>
      </c>
      <c r="U93" s="126" t="str">
        <f t="shared" si="7"/>
        <v>Yes</v>
      </c>
      <c r="V93" s="126" t="str">
        <f t="shared" si="7"/>
        <v>Yes</v>
      </c>
      <c r="W93" s="126" t="str">
        <f t="shared" si="7"/>
        <v>No</v>
      </c>
      <c r="X93" s="126" t="str">
        <f t="shared" si="7"/>
        <v>No</v>
      </c>
      <c r="Y93" s="126" t="str">
        <f t="shared" si="7"/>
        <v>No</v>
      </c>
      <c r="Z93" s="126" t="str">
        <f t="shared" si="7"/>
        <v>No</v>
      </c>
      <c r="AA93" s="126" t="str">
        <f t="shared" si="7"/>
        <v>No</v>
      </c>
    </row>
    <row r="94" spans="1:27" x14ac:dyDescent="0.3">
      <c r="A94" t="s">
        <v>113</v>
      </c>
      <c r="B94" t="s">
        <v>13</v>
      </c>
      <c r="C94" t="s">
        <v>70</v>
      </c>
      <c r="D94" t="s">
        <v>8</v>
      </c>
      <c r="E94" t="s">
        <v>11</v>
      </c>
      <c r="F94" t="s">
        <v>71</v>
      </c>
      <c r="G94">
        <v>0</v>
      </c>
      <c r="H94" t="s">
        <v>8</v>
      </c>
      <c r="I94" t="s">
        <v>19</v>
      </c>
      <c r="J94" t="s">
        <v>128</v>
      </c>
      <c r="L94" t="s">
        <v>80</v>
      </c>
      <c r="M94">
        <v>0</v>
      </c>
      <c r="N94" t="str">
        <f t="shared" si="6"/>
        <v>No</v>
      </c>
      <c r="O94" t="s">
        <v>152</v>
      </c>
      <c r="P94" s="126" t="str">
        <f t="shared" si="5"/>
        <v>Yes</v>
      </c>
      <c r="Q94" s="126" t="str">
        <f t="shared" si="7"/>
        <v>No</v>
      </c>
      <c r="R94" s="126" t="str">
        <f t="shared" si="7"/>
        <v>Yes</v>
      </c>
      <c r="S94" s="126" t="str">
        <f t="shared" si="7"/>
        <v>Yes</v>
      </c>
      <c r="T94" s="126" t="str">
        <f t="shared" si="7"/>
        <v>No</v>
      </c>
      <c r="U94" s="126" t="str">
        <f t="shared" si="7"/>
        <v>Yes</v>
      </c>
      <c r="V94" s="126" t="str">
        <f t="shared" si="7"/>
        <v>Yes</v>
      </c>
      <c r="W94" s="126" t="str">
        <f t="shared" si="7"/>
        <v>No</v>
      </c>
      <c r="X94" s="126" t="str">
        <f t="shared" si="7"/>
        <v>No</v>
      </c>
      <c r="Y94" s="126" t="str">
        <f t="shared" si="7"/>
        <v>No</v>
      </c>
      <c r="Z94" s="126" t="str">
        <f t="shared" si="7"/>
        <v>No</v>
      </c>
      <c r="AA94" s="126" t="str">
        <f t="shared" si="7"/>
        <v>No</v>
      </c>
    </row>
    <row r="95" spans="1:27" x14ac:dyDescent="0.3">
      <c r="A95" t="s">
        <v>113</v>
      </c>
      <c r="B95" t="s">
        <v>13</v>
      </c>
      <c r="C95" t="s">
        <v>70</v>
      </c>
      <c r="D95" t="s">
        <v>8</v>
      </c>
      <c r="E95" t="s">
        <v>11</v>
      </c>
      <c r="F95" t="s">
        <v>71</v>
      </c>
      <c r="G95">
        <v>1</v>
      </c>
      <c r="H95" t="s">
        <v>71</v>
      </c>
      <c r="I95" t="s">
        <v>18</v>
      </c>
      <c r="J95" t="s">
        <v>128</v>
      </c>
      <c r="L95" t="s">
        <v>80</v>
      </c>
      <c r="M95">
        <v>2</v>
      </c>
      <c r="N95" t="str">
        <f t="shared" si="6"/>
        <v>Yes</v>
      </c>
      <c r="O95" t="s">
        <v>152</v>
      </c>
      <c r="P95" s="126" t="str">
        <f t="shared" si="5"/>
        <v>Yes</v>
      </c>
      <c r="Q95" s="126" t="str">
        <f t="shared" si="7"/>
        <v>No</v>
      </c>
      <c r="R95" s="126" t="str">
        <f t="shared" si="7"/>
        <v>Yes</v>
      </c>
      <c r="S95" s="126" t="str">
        <f t="shared" si="7"/>
        <v>Yes</v>
      </c>
      <c r="T95" s="126" t="str">
        <f t="shared" si="7"/>
        <v>No</v>
      </c>
      <c r="U95" s="126" t="str">
        <f t="shared" si="7"/>
        <v>Yes</v>
      </c>
      <c r="V95" s="126" t="str">
        <f t="shared" si="7"/>
        <v>Yes</v>
      </c>
      <c r="W95" s="126" t="str">
        <f t="shared" si="7"/>
        <v>No</v>
      </c>
      <c r="X95" s="126" t="str">
        <f t="shared" si="7"/>
        <v>No</v>
      </c>
      <c r="Y95" s="126" t="str">
        <f t="shared" si="7"/>
        <v>No</v>
      </c>
      <c r="Z95" s="126" t="str">
        <f t="shared" si="7"/>
        <v>No</v>
      </c>
      <c r="AA95" s="126" t="str">
        <f t="shared" si="7"/>
        <v>No</v>
      </c>
    </row>
    <row r="96" spans="1:27" x14ac:dyDescent="0.3">
      <c r="A96" t="s">
        <v>113</v>
      </c>
      <c r="B96" t="s">
        <v>13</v>
      </c>
      <c r="C96" t="s">
        <v>70</v>
      </c>
      <c r="D96" t="s">
        <v>8</v>
      </c>
      <c r="E96" t="s">
        <v>11</v>
      </c>
      <c r="F96" t="s">
        <v>71</v>
      </c>
      <c r="G96">
        <v>0</v>
      </c>
      <c r="H96" t="s">
        <v>13</v>
      </c>
      <c r="I96" t="s">
        <v>15</v>
      </c>
      <c r="J96" t="s">
        <v>128</v>
      </c>
      <c r="L96" t="s">
        <v>80</v>
      </c>
      <c r="M96">
        <v>2</v>
      </c>
      <c r="N96" t="str">
        <f t="shared" si="6"/>
        <v>Yes</v>
      </c>
      <c r="O96" t="s">
        <v>152</v>
      </c>
      <c r="P96" s="126" t="str">
        <f t="shared" si="5"/>
        <v>Yes</v>
      </c>
      <c r="Q96" s="126" t="str">
        <f t="shared" si="7"/>
        <v>No</v>
      </c>
      <c r="R96" s="126" t="str">
        <f t="shared" si="7"/>
        <v>Yes</v>
      </c>
      <c r="S96" s="126" t="str">
        <f t="shared" si="7"/>
        <v>Yes</v>
      </c>
      <c r="T96" s="126" t="str">
        <f t="shared" si="7"/>
        <v>No</v>
      </c>
      <c r="U96" s="126" t="str">
        <f t="shared" si="7"/>
        <v>Yes</v>
      </c>
      <c r="V96" s="126" t="str">
        <f t="shared" si="7"/>
        <v>Yes</v>
      </c>
      <c r="W96" s="126" t="str">
        <f t="shared" si="7"/>
        <v>No</v>
      </c>
      <c r="X96" s="126" t="str">
        <f t="shared" si="7"/>
        <v>No</v>
      </c>
      <c r="Y96" s="126" t="str">
        <f t="shared" si="7"/>
        <v>No</v>
      </c>
      <c r="Z96" s="126" t="str">
        <f t="shared" si="7"/>
        <v>No</v>
      </c>
      <c r="AA96" s="126" t="str">
        <f t="shared" si="7"/>
        <v>No</v>
      </c>
    </row>
    <row r="97" spans="1:27" x14ac:dyDescent="0.3">
      <c r="A97" t="s">
        <v>113</v>
      </c>
      <c r="B97" t="s">
        <v>13</v>
      </c>
      <c r="C97" t="s">
        <v>70</v>
      </c>
      <c r="D97" t="s">
        <v>8</v>
      </c>
      <c r="E97" t="s">
        <v>11</v>
      </c>
      <c r="F97" t="s">
        <v>71</v>
      </c>
      <c r="G97">
        <v>2</v>
      </c>
      <c r="H97" t="s">
        <v>70</v>
      </c>
      <c r="I97" t="s">
        <v>18</v>
      </c>
      <c r="J97" t="s">
        <v>149</v>
      </c>
      <c r="L97" t="s">
        <v>80</v>
      </c>
      <c r="M97">
        <v>2</v>
      </c>
      <c r="N97" t="str">
        <f t="shared" si="6"/>
        <v>Yes</v>
      </c>
      <c r="O97" t="s">
        <v>152</v>
      </c>
      <c r="P97" s="126" t="str">
        <f t="shared" si="5"/>
        <v>Yes</v>
      </c>
      <c r="Q97" s="126" t="str">
        <f t="shared" si="7"/>
        <v>No</v>
      </c>
      <c r="R97" s="126" t="str">
        <f t="shared" si="7"/>
        <v>Yes</v>
      </c>
      <c r="S97" s="126" t="str">
        <f t="shared" si="7"/>
        <v>Yes</v>
      </c>
      <c r="T97" s="126" t="str">
        <f t="shared" si="7"/>
        <v>No</v>
      </c>
      <c r="U97" s="126" t="str">
        <f t="shared" si="7"/>
        <v>Yes</v>
      </c>
      <c r="V97" s="126" t="str">
        <f t="shared" si="7"/>
        <v>Yes</v>
      </c>
      <c r="W97" s="126" t="str">
        <f t="shared" si="7"/>
        <v>No</v>
      </c>
      <c r="X97" s="126" t="str">
        <f t="shared" si="7"/>
        <v>No</v>
      </c>
      <c r="Y97" s="126" t="str">
        <f t="shared" si="7"/>
        <v>No</v>
      </c>
      <c r="Z97" s="126" t="str">
        <f t="shared" si="7"/>
        <v>No</v>
      </c>
      <c r="AA97" s="126" t="str">
        <f t="shared" si="7"/>
        <v>No</v>
      </c>
    </row>
    <row r="98" spans="1:27" x14ac:dyDescent="0.3">
      <c r="A98" t="s">
        <v>113</v>
      </c>
      <c r="B98" t="s">
        <v>13</v>
      </c>
      <c r="C98" t="s">
        <v>70</v>
      </c>
      <c r="D98" t="s">
        <v>8</v>
      </c>
      <c r="E98" t="s">
        <v>11</v>
      </c>
      <c r="F98" t="s">
        <v>71</v>
      </c>
      <c r="G98">
        <v>2</v>
      </c>
      <c r="H98" t="s">
        <v>70</v>
      </c>
      <c r="I98" t="s">
        <v>18</v>
      </c>
      <c r="J98" t="s">
        <v>128</v>
      </c>
      <c r="L98" t="s">
        <v>80</v>
      </c>
      <c r="M98">
        <v>3</v>
      </c>
      <c r="N98" t="str">
        <f t="shared" si="6"/>
        <v>Yes</v>
      </c>
      <c r="O98" t="s">
        <v>152</v>
      </c>
      <c r="P98" s="126" t="str">
        <f t="shared" si="5"/>
        <v>Yes</v>
      </c>
      <c r="Q98" s="126" t="str">
        <f t="shared" si="7"/>
        <v>No</v>
      </c>
      <c r="R98" s="126" t="str">
        <f t="shared" si="7"/>
        <v>Yes</v>
      </c>
      <c r="S98" s="126" t="str">
        <f t="shared" si="7"/>
        <v>Yes</v>
      </c>
      <c r="T98" s="126" t="str">
        <f t="shared" si="7"/>
        <v>No</v>
      </c>
      <c r="U98" s="126" t="str">
        <f t="shared" si="7"/>
        <v>Yes</v>
      </c>
      <c r="V98" s="126" t="str">
        <f t="shared" si="7"/>
        <v>Yes</v>
      </c>
      <c r="W98" s="126" t="str">
        <f t="shared" si="7"/>
        <v>No</v>
      </c>
      <c r="X98" s="126" t="str">
        <f t="shared" si="7"/>
        <v>No</v>
      </c>
      <c r="Y98" s="126" t="str">
        <f t="shared" si="7"/>
        <v>No</v>
      </c>
      <c r="Z98" s="126" t="str">
        <f t="shared" si="7"/>
        <v>No</v>
      </c>
      <c r="AA98" s="126" t="str">
        <f t="shared" si="7"/>
        <v>No</v>
      </c>
    </row>
    <row r="99" spans="1:27" x14ac:dyDescent="0.3">
      <c r="A99" t="s">
        <v>113</v>
      </c>
      <c r="B99" t="s">
        <v>130</v>
      </c>
      <c r="C99" t="s">
        <v>9</v>
      </c>
      <c r="D99" t="s">
        <v>11</v>
      </c>
      <c r="E99" t="s">
        <v>70</v>
      </c>
      <c r="F99" t="s">
        <v>71</v>
      </c>
      <c r="G99">
        <v>0</v>
      </c>
      <c r="H99" t="s">
        <v>70</v>
      </c>
      <c r="I99" t="s">
        <v>19</v>
      </c>
      <c r="J99" t="s">
        <v>128</v>
      </c>
      <c r="L99" t="s">
        <v>80</v>
      </c>
      <c r="M99">
        <v>0</v>
      </c>
      <c r="N99" t="str">
        <f t="shared" si="6"/>
        <v>No</v>
      </c>
      <c r="O99" t="s">
        <v>152</v>
      </c>
      <c r="P99" s="126" t="str">
        <f t="shared" si="5"/>
        <v>No</v>
      </c>
      <c r="Q99" s="126" t="str">
        <f t="shared" si="7"/>
        <v>Yes</v>
      </c>
      <c r="R99" s="126" t="str">
        <f t="shared" si="7"/>
        <v>No</v>
      </c>
      <c r="S99" s="126" t="str">
        <f t="shared" si="7"/>
        <v>Yes</v>
      </c>
      <c r="T99" s="126" t="str">
        <f t="shared" si="7"/>
        <v>No</v>
      </c>
      <c r="U99" s="126" t="str">
        <f t="shared" si="7"/>
        <v>Yes</v>
      </c>
      <c r="V99" s="126" t="str">
        <f t="shared" si="7"/>
        <v>Yes</v>
      </c>
      <c r="W99" s="126" t="str">
        <f t="shared" si="7"/>
        <v>No</v>
      </c>
      <c r="X99" s="126" t="str">
        <f t="shared" si="7"/>
        <v>No</v>
      </c>
      <c r="Y99" s="126" t="str">
        <f t="shared" si="7"/>
        <v>Yes</v>
      </c>
      <c r="Z99" s="126" t="str">
        <f t="shared" si="7"/>
        <v>No</v>
      </c>
      <c r="AA99" s="126" t="str">
        <f t="shared" si="7"/>
        <v>No</v>
      </c>
    </row>
    <row r="100" spans="1:27" x14ac:dyDescent="0.3">
      <c r="A100" t="s">
        <v>113</v>
      </c>
      <c r="B100" t="s">
        <v>130</v>
      </c>
      <c r="C100" t="s">
        <v>9</v>
      </c>
      <c r="D100" t="s">
        <v>11</v>
      </c>
      <c r="E100" t="s">
        <v>70</v>
      </c>
      <c r="F100" t="s">
        <v>71</v>
      </c>
      <c r="G100">
        <v>1</v>
      </c>
      <c r="H100" t="s">
        <v>9</v>
      </c>
      <c r="I100" t="s">
        <v>19</v>
      </c>
      <c r="J100" t="s">
        <v>128</v>
      </c>
      <c r="L100" t="s">
        <v>80</v>
      </c>
      <c r="M100">
        <v>0</v>
      </c>
      <c r="N100" t="str">
        <f t="shared" si="6"/>
        <v>No</v>
      </c>
      <c r="O100" t="s">
        <v>152</v>
      </c>
      <c r="P100" s="126" t="str">
        <f t="shared" si="5"/>
        <v>No</v>
      </c>
      <c r="Q100" s="126" t="str">
        <f t="shared" si="7"/>
        <v>Yes</v>
      </c>
      <c r="R100" s="126" t="str">
        <f t="shared" si="7"/>
        <v>No</v>
      </c>
      <c r="S100" s="126" t="str">
        <f t="shared" si="7"/>
        <v>Yes</v>
      </c>
      <c r="T100" s="126" t="str">
        <f t="shared" si="7"/>
        <v>No</v>
      </c>
      <c r="U100" s="126" t="str">
        <f t="shared" si="7"/>
        <v>Yes</v>
      </c>
      <c r="V100" s="126" t="str">
        <f t="shared" si="7"/>
        <v>Yes</v>
      </c>
      <c r="W100" s="126" t="str">
        <f t="shared" si="7"/>
        <v>No</v>
      </c>
      <c r="X100" s="126" t="str">
        <f t="shared" si="7"/>
        <v>No</v>
      </c>
      <c r="Y100" s="126" t="str">
        <f t="shared" si="7"/>
        <v>Yes</v>
      </c>
      <c r="Z100" s="126" t="str">
        <f t="shared" si="7"/>
        <v>No</v>
      </c>
      <c r="AA100" s="126" t="str">
        <f t="shared" si="7"/>
        <v>No</v>
      </c>
    </row>
    <row r="101" spans="1:27" x14ac:dyDescent="0.3">
      <c r="A101" t="s">
        <v>113</v>
      </c>
      <c r="B101" t="s">
        <v>130</v>
      </c>
      <c r="C101" t="s">
        <v>9</v>
      </c>
      <c r="D101" t="s">
        <v>11</v>
      </c>
      <c r="E101" t="s">
        <v>70</v>
      </c>
      <c r="F101" t="s">
        <v>71</v>
      </c>
      <c r="G101">
        <v>1</v>
      </c>
      <c r="H101" t="s">
        <v>11</v>
      </c>
      <c r="I101" t="s">
        <v>17</v>
      </c>
      <c r="J101" t="s">
        <v>128</v>
      </c>
      <c r="L101" t="s">
        <v>80</v>
      </c>
      <c r="M101">
        <v>0</v>
      </c>
      <c r="N101" t="str">
        <f t="shared" si="6"/>
        <v>No</v>
      </c>
      <c r="O101" t="s">
        <v>152</v>
      </c>
      <c r="P101" s="126" t="str">
        <f t="shared" si="5"/>
        <v>No</v>
      </c>
      <c r="Q101" s="126" t="str">
        <f t="shared" si="7"/>
        <v>Yes</v>
      </c>
      <c r="R101" s="126" t="str">
        <f t="shared" si="7"/>
        <v>No</v>
      </c>
      <c r="S101" s="126" t="str">
        <f t="shared" si="7"/>
        <v>Yes</v>
      </c>
      <c r="T101" s="126" t="str">
        <f t="shared" si="7"/>
        <v>No</v>
      </c>
      <c r="U101" s="126" t="str">
        <f t="shared" si="7"/>
        <v>Yes</v>
      </c>
      <c r="V101" s="126" t="str">
        <f t="shared" si="7"/>
        <v>Yes</v>
      </c>
      <c r="W101" s="126" t="str">
        <f t="shared" si="7"/>
        <v>No</v>
      </c>
      <c r="X101" s="126" t="str">
        <f t="shared" si="7"/>
        <v>No</v>
      </c>
      <c r="Y101" s="126" t="str">
        <f t="shared" si="7"/>
        <v>Yes</v>
      </c>
      <c r="Z101" s="126" t="str">
        <f t="shared" si="7"/>
        <v>No</v>
      </c>
      <c r="AA101" s="126" t="str">
        <f t="shared" si="7"/>
        <v>No</v>
      </c>
    </row>
    <row r="102" spans="1:27" x14ac:dyDescent="0.3">
      <c r="A102" t="s">
        <v>113</v>
      </c>
      <c r="B102" t="s">
        <v>130</v>
      </c>
      <c r="C102" t="s">
        <v>9</v>
      </c>
      <c r="D102" t="s">
        <v>11</v>
      </c>
      <c r="E102" t="s">
        <v>70</v>
      </c>
      <c r="F102" t="s">
        <v>71</v>
      </c>
      <c r="G102">
        <v>0</v>
      </c>
      <c r="H102" t="s">
        <v>70</v>
      </c>
      <c r="I102" t="s">
        <v>19</v>
      </c>
      <c r="J102" t="s">
        <v>128</v>
      </c>
      <c r="L102" t="s">
        <v>80</v>
      </c>
      <c r="M102">
        <v>3</v>
      </c>
      <c r="N102" t="str">
        <f t="shared" si="6"/>
        <v>Yes</v>
      </c>
      <c r="O102" t="s">
        <v>152</v>
      </c>
      <c r="P102" s="126" t="str">
        <f t="shared" si="5"/>
        <v>No</v>
      </c>
      <c r="Q102" s="126" t="str">
        <f t="shared" si="7"/>
        <v>Yes</v>
      </c>
      <c r="R102" s="126" t="str">
        <f t="shared" si="7"/>
        <v>No</v>
      </c>
      <c r="S102" s="126" t="str">
        <f t="shared" si="7"/>
        <v>Yes</v>
      </c>
      <c r="T102" s="126" t="str">
        <f t="shared" si="7"/>
        <v>No</v>
      </c>
      <c r="U102" s="126" t="str">
        <f t="shared" si="7"/>
        <v>Yes</v>
      </c>
      <c r="V102" s="126" t="str">
        <f t="shared" si="7"/>
        <v>Yes</v>
      </c>
      <c r="W102" s="126" t="str">
        <f t="shared" si="7"/>
        <v>No</v>
      </c>
      <c r="X102" s="126" t="str">
        <f t="shared" si="7"/>
        <v>No</v>
      </c>
      <c r="Y102" s="126" t="str">
        <f t="shared" si="7"/>
        <v>Yes</v>
      </c>
      <c r="Z102" s="126" t="str">
        <f t="shared" si="7"/>
        <v>No</v>
      </c>
      <c r="AA102" s="126" t="str">
        <f t="shared" si="7"/>
        <v>No</v>
      </c>
    </row>
    <row r="103" spans="1:27" x14ac:dyDescent="0.3">
      <c r="A103" t="s">
        <v>113</v>
      </c>
      <c r="B103" t="s">
        <v>130</v>
      </c>
      <c r="C103" t="s">
        <v>9</v>
      </c>
      <c r="D103" t="s">
        <v>11</v>
      </c>
      <c r="E103" t="s">
        <v>70</v>
      </c>
      <c r="F103" t="s">
        <v>71</v>
      </c>
      <c r="G103">
        <v>1</v>
      </c>
      <c r="H103" t="s">
        <v>130</v>
      </c>
      <c r="I103" t="s">
        <v>148</v>
      </c>
      <c r="J103" t="s">
        <v>149</v>
      </c>
      <c r="L103" t="s">
        <v>80</v>
      </c>
      <c r="M103">
        <v>1</v>
      </c>
      <c r="N103" t="str">
        <f t="shared" si="6"/>
        <v>Yes</v>
      </c>
      <c r="O103" t="s">
        <v>152</v>
      </c>
      <c r="P103" s="126" t="str">
        <f t="shared" si="5"/>
        <v>No</v>
      </c>
      <c r="Q103" s="126" t="str">
        <f t="shared" si="7"/>
        <v>Yes</v>
      </c>
      <c r="R103" s="126" t="str">
        <f t="shared" si="7"/>
        <v>No</v>
      </c>
      <c r="S103" s="126" t="str">
        <f t="shared" si="7"/>
        <v>Yes</v>
      </c>
      <c r="T103" s="126" t="str">
        <f t="shared" si="7"/>
        <v>No</v>
      </c>
      <c r="U103" s="126" t="str">
        <f t="shared" si="7"/>
        <v>Yes</v>
      </c>
      <c r="V103" s="126" t="str">
        <f t="shared" si="7"/>
        <v>Yes</v>
      </c>
      <c r="W103" s="126" t="str">
        <f t="shared" si="7"/>
        <v>No</v>
      </c>
      <c r="X103" s="126" t="str">
        <f t="shared" si="7"/>
        <v>No</v>
      </c>
      <c r="Y103" s="126" t="str">
        <f t="shared" si="7"/>
        <v>Yes</v>
      </c>
      <c r="Z103" s="126" t="str">
        <f t="shared" si="7"/>
        <v>No</v>
      </c>
      <c r="AA103" s="126" t="str">
        <f t="shared" si="7"/>
        <v>No</v>
      </c>
    </row>
    <row r="104" spans="1:27" x14ac:dyDescent="0.3">
      <c r="A104" t="s">
        <v>113</v>
      </c>
      <c r="B104" t="s">
        <v>130</v>
      </c>
      <c r="C104" t="s">
        <v>9</v>
      </c>
      <c r="D104" t="s">
        <v>8</v>
      </c>
      <c r="E104" t="s">
        <v>70</v>
      </c>
      <c r="F104" t="s">
        <v>10</v>
      </c>
      <c r="G104">
        <v>0</v>
      </c>
      <c r="H104" t="s">
        <v>8</v>
      </c>
      <c r="I104" t="s">
        <v>15</v>
      </c>
      <c r="J104" t="s">
        <v>128</v>
      </c>
      <c r="L104" t="s">
        <v>80</v>
      </c>
      <c r="M104">
        <v>2</v>
      </c>
      <c r="N104" t="str">
        <f t="shared" si="6"/>
        <v>Yes</v>
      </c>
      <c r="O104" t="s">
        <v>152</v>
      </c>
      <c r="P104" s="126" t="str">
        <f t="shared" si="5"/>
        <v>No</v>
      </c>
      <c r="Q104" s="126" t="str">
        <f t="shared" si="7"/>
        <v>Yes</v>
      </c>
      <c r="R104" s="126" t="str">
        <f t="shared" si="7"/>
        <v>Yes</v>
      </c>
      <c r="S104" s="126" t="str">
        <f t="shared" si="7"/>
        <v>Yes</v>
      </c>
      <c r="T104" s="126" t="str">
        <f t="shared" si="7"/>
        <v>Yes</v>
      </c>
      <c r="U104" s="126" t="str">
        <f t="shared" si="7"/>
        <v>No</v>
      </c>
      <c r="V104" s="126" t="str">
        <f t="shared" si="7"/>
        <v>No</v>
      </c>
      <c r="W104" s="126" t="str">
        <f t="shared" si="7"/>
        <v>No</v>
      </c>
      <c r="X104" s="126" t="str">
        <f t="shared" si="7"/>
        <v>No</v>
      </c>
      <c r="Y104" s="126" t="str">
        <f t="shared" si="7"/>
        <v>Yes</v>
      </c>
      <c r="Z104" s="126" t="str">
        <f t="shared" si="7"/>
        <v>No</v>
      </c>
      <c r="AA104" s="126" t="str">
        <f t="shared" si="7"/>
        <v>No</v>
      </c>
    </row>
    <row r="105" spans="1:27" x14ac:dyDescent="0.3">
      <c r="A105" t="s">
        <v>113</v>
      </c>
      <c r="B105" t="s">
        <v>130</v>
      </c>
      <c r="C105" t="s">
        <v>9</v>
      </c>
      <c r="D105" t="s">
        <v>8</v>
      </c>
      <c r="E105" t="s">
        <v>70</v>
      </c>
      <c r="F105" t="s">
        <v>10</v>
      </c>
      <c r="G105">
        <v>1</v>
      </c>
      <c r="H105" t="s">
        <v>130</v>
      </c>
      <c r="I105" t="s">
        <v>19</v>
      </c>
      <c r="J105" t="s">
        <v>149</v>
      </c>
      <c r="L105" t="s">
        <v>80</v>
      </c>
      <c r="M105">
        <v>0</v>
      </c>
      <c r="N105" t="str">
        <f t="shared" si="6"/>
        <v>No</v>
      </c>
      <c r="O105" t="s">
        <v>152</v>
      </c>
      <c r="P105" s="126" t="str">
        <f t="shared" si="5"/>
        <v>No</v>
      </c>
      <c r="Q105" s="126" t="str">
        <f t="shared" si="7"/>
        <v>Yes</v>
      </c>
      <c r="R105" s="126" t="str">
        <f t="shared" si="7"/>
        <v>Yes</v>
      </c>
      <c r="S105" s="126" t="str">
        <f t="shared" si="7"/>
        <v>Yes</v>
      </c>
      <c r="T105" s="126" t="str">
        <f t="shared" si="7"/>
        <v>Yes</v>
      </c>
      <c r="U105" s="126" t="str">
        <f t="shared" si="7"/>
        <v>No</v>
      </c>
      <c r="V105" s="126" t="str">
        <f t="shared" si="7"/>
        <v>No</v>
      </c>
      <c r="W105" s="126" t="str">
        <f t="shared" ref="Q105:AA128" si="8">IF($A105="","",IF(OR($B105=W$1,$C105=W$1,$D105=W$1,$E105=W$1,$F105=W$1),"Yes","No"))</f>
        <v>No</v>
      </c>
      <c r="X105" s="126" t="str">
        <f t="shared" si="8"/>
        <v>No</v>
      </c>
      <c r="Y105" s="126" t="str">
        <f t="shared" si="8"/>
        <v>Yes</v>
      </c>
      <c r="Z105" s="126" t="str">
        <f t="shared" si="8"/>
        <v>No</v>
      </c>
      <c r="AA105" s="126" t="str">
        <f t="shared" si="8"/>
        <v>No</v>
      </c>
    </row>
    <row r="106" spans="1:27" x14ac:dyDescent="0.3">
      <c r="A106" t="s">
        <v>113</v>
      </c>
      <c r="B106" t="s">
        <v>13</v>
      </c>
      <c r="C106" t="s">
        <v>11</v>
      </c>
      <c r="D106" t="s">
        <v>8</v>
      </c>
      <c r="E106" t="s">
        <v>70</v>
      </c>
      <c r="F106" t="s">
        <v>10</v>
      </c>
      <c r="G106">
        <v>0</v>
      </c>
      <c r="H106" t="s">
        <v>13</v>
      </c>
      <c r="I106" t="s">
        <v>17</v>
      </c>
      <c r="J106" t="s">
        <v>149</v>
      </c>
      <c r="L106" t="s">
        <v>80</v>
      </c>
      <c r="M106">
        <v>0</v>
      </c>
      <c r="N106" t="str">
        <f t="shared" si="6"/>
        <v>No</v>
      </c>
      <c r="O106" t="s">
        <v>152</v>
      </c>
      <c r="P106" s="126" t="str">
        <f t="shared" si="5"/>
        <v>Yes</v>
      </c>
      <c r="Q106" s="126" t="str">
        <f t="shared" si="8"/>
        <v>No</v>
      </c>
      <c r="R106" s="126" t="str">
        <f t="shared" si="8"/>
        <v>Yes</v>
      </c>
      <c r="S106" s="126" t="str">
        <f t="shared" si="8"/>
        <v>Yes</v>
      </c>
      <c r="T106" s="126" t="str">
        <f t="shared" si="8"/>
        <v>Yes</v>
      </c>
      <c r="U106" s="126" t="str">
        <f t="shared" si="8"/>
        <v>Yes</v>
      </c>
      <c r="V106" s="126" t="str">
        <f t="shared" si="8"/>
        <v>No</v>
      </c>
      <c r="W106" s="126" t="str">
        <f t="shared" si="8"/>
        <v>No</v>
      </c>
      <c r="X106" s="126" t="str">
        <f t="shared" si="8"/>
        <v>No</v>
      </c>
      <c r="Y106" s="126" t="str">
        <f t="shared" si="8"/>
        <v>No</v>
      </c>
      <c r="Z106" s="126" t="str">
        <f t="shared" si="8"/>
        <v>No</v>
      </c>
      <c r="AA106" s="126" t="str">
        <f t="shared" si="8"/>
        <v>No</v>
      </c>
    </row>
    <row r="107" spans="1:27" x14ac:dyDescent="0.3">
      <c r="A107" t="s">
        <v>113</v>
      </c>
      <c r="B107" t="s">
        <v>13</v>
      </c>
      <c r="C107" t="s">
        <v>11</v>
      </c>
      <c r="D107" t="s">
        <v>8</v>
      </c>
      <c r="E107" t="s">
        <v>70</v>
      </c>
      <c r="F107" t="s">
        <v>10</v>
      </c>
      <c r="G107">
        <v>0</v>
      </c>
      <c r="H107" t="s">
        <v>70</v>
      </c>
      <c r="I107" t="s">
        <v>19</v>
      </c>
      <c r="J107" t="s">
        <v>128</v>
      </c>
      <c r="L107" t="s">
        <v>80</v>
      </c>
      <c r="M107">
        <v>0</v>
      </c>
      <c r="N107" t="str">
        <f t="shared" si="6"/>
        <v>No</v>
      </c>
      <c r="O107" t="s">
        <v>152</v>
      </c>
      <c r="P107" s="126" t="str">
        <f t="shared" si="5"/>
        <v>Yes</v>
      </c>
      <c r="Q107" s="126" t="str">
        <f t="shared" si="8"/>
        <v>No</v>
      </c>
      <c r="R107" s="126" t="str">
        <f t="shared" si="8"/>
        <v>Yes</v>
      </c>
      <c r="S107" s="126" t="str">
        <f t="shared" si="8"/>
        <v>Yes</v>
      </c>
      <c r="T107" s="126" t="str">
        <f t="shared" si="8"/>
        <v>Yes</v>
      </c>
      <c r="U107" s="126" t="str">
        <f t="shared" si="8"/>
        <v>Yes</v>
      </c>
      <c r="V107" s="126" t="str">
        <f t="shared" si="8"/>
        <v>No</v>
      </c>
      <c r="W107" s="126" t="str">
        <f t="shared" si="8"/>
        <v>No</v>
      </c>
      <c r="X107" s="126" t="str">
        <f t="shared" si="8"/>
        <v>No</v>
      </c>
      <c r="Y107" s="126" t="str">
        <f t="shared" si="8"/>
        <v>No</v>
      </c>
      <c r="Z107" s="126" t="str">
        <f t="shared" si="8"/>
        <v>No</v>
      </c>
      <c r="AA107" s="126" t="str">
        <f t="shared" si="8"/>
        <v>No</v>
      </c>
    </row>
    <row r="108" spans="1:27" x14ac:dyDescent="0.3">
      <c r="A108" t="s">
        <v>113</v>
      </c>
      <c r="B108" t="s">
        <v>13</v>
      </c>
      <c r="C108" t="s">
        <v>11</v>
      </c>
      <c r="D108" t="s">
        <v>8</v>
      </c>
      <c r="E108" t="s">
        <v>70</v>
      </c>
      <c r="F108" t="s">
        <v>10</v>
      </c>
      <c r="G108">
        <v>0</v>
      </c>
      <c r="H108" t="s">
        <v>8</v>
      </c>
      <c r="I108" t="s">
        <v>19</v>
      </c>
      <c r="J108" t="s">
        <v>128</v>
      </c>
      <c r="L108" t="s">
        <v>80</v>
      </c>
      <c r="M108">
        <v>0</v>
      </c>
      <c r="N108" t="str">
        <f t="shared" si="6"/>
        <v>No</v>
      </c>
      <c r="O108" t="s">
        <v>152</v>
      </c>
      <c r="P108" s="126" t="str">
        <f t="shared" si="5"/>
        <v>Yes</v>
      </c>
      <c r="Q108" s="126" t="str">
        <f t="shared" si="8"/>
        <v>No</v>
      </c>
      <c r="R108" s="126" t="str">
        <f t="shared" si="8"/>
        <v>Yes</v>
      </c>
      <c r="S108" s="126" t="str">
        <f t="shared" si="8"/>
        <v>Yes</v>
      </c>
      <c r="T108" s="126" t="str">
        <f t="shared" si="8"/>
        <v>Yes</v>
      </c>
      <c r="U108" s="126" t="str">
        <f t="shared" si="8"/>
        <v>Yes</v>
      </c>
      <c r="V108" s="126" t="str">
        <f t="shared" si="8"/>
        <v>No</v>
      </c>
      <c r="W108" s="126" t="str">
        <f t="shared" si="8"/>
        <v>No</v>
      </c>
      <c r="X108" s="126" t="str">
        <f t="shared" si="8"/>
        <v>No</v>
      </c>
      <c r="Y108" s="126" t="str">
        <f t="shared" si="8"/>
        <v>No</v>
      </c>
      <c r="Z108" s="126" t="str">
        <f t="shared" si="8"/>
        <v>No</v>
      </c>
      <c r="AA108" s="126" t="str">
        <f t="shared" si="8"/>
        <v>No</v>
      </c>
    </row>
    <row r="109" spans="1:27" x14ac:dyDescent="0.3">
      <c r="A109" t="s">
        <v>113</v>
      </c>
      <c r="B109" t="s">
        <v>13</v>
      </c>
      <c r="C109" t="s">
        <v>9</v>
      </c>
      <c r="D109" t="s">
        <v>8</v>
      </c>
      <c r="E109" t="s">
        <v>70</v>
      </c>
      <c r="F109" t="s">
        <v>10</v>
      </c>
      <c r="G109">
        <v>0</v>
      </c>
      <c r="H109" t="s">
        <v>13</v>
      </c>
      <c r="I109" t="s">
        <v>15</v>
      </c>
      <c r="J109" t="s">
        <v>128</v>
      </c>
      <c r="L109" t="s">
        <v>80</v>
      </c>
      <c r="M109">
        <v>2</v>
      </c>
      <c r="N109" t="str">
        <f t="shared" si="6"/>
        <v>Yes</v>
      </c>
      <c r="O109" t="s">
        <v>152</v>
      </c>
      <c r="P109" s="126" t="str">
        <f t="shared" si="5"/>
        <v>Yes</v>
      </c>
      <c r="Q109" s="126" t="str">
        <f t="shared" si="8"/>
        <v>Yes</v>
      </c>
      <c r="R109" s="126" t="str">
        <f t="shared" si="8"/>
        <v>Yes</v>
      </c>
      <c r="S109" s="126" t="str">
        <f t="shared" si="8"/>
        <v>Yes</v>
      </c>
      <c r="T109" s="126" t="str">
        <f t="shared" si="8"/>
        <v>Yes</v>
      </c>
      <c r="U109" s="126" t="str">
        <f t="shared" si="8"/>
        <v>No</v>
      </c>
      <c r="V109" s="126" t="str">
        <f t="shared" si="8"/>
        <v>No</v>
      </c>
      <c r="W109" s="126" t="str">
        <f t="shared" si="8"/>
        <v>No</v>
      </c>
      <c r="X109" s="126" t="str">
        <f t="shared" si="8"/>
        <v>No</v>
      </c>
      <c r="Y109" s="126" t="str">
        <f t="shared" si="8"/>
        <v>No</v>
      </c>
      <c r="Z109" s="126" t="str">
        <f t="shared" si="8"/>
        <v>No</v>
      </c>
      <c r="AA109" s="126" t="str">
        <f t="shared" si="8"/>
        <v>No</v>
      </c>
    </row>
    <row r="110" spans="1:27" x14ac:dyDescent="0.3">
      <c r="A110" t="s">
        <v>113</v>
      </c>
      <c r="B110" t="s">
        <v>13</v>
      </c>
      <c r="C110" t="s">
        <v>9</v>
      </c>
      <c r="D110" t="s">
        <v>8</v>
      </c>
      <c r="E110" t="s">
        <v>70</v>
      </c>
      <c r="F110" t="s">
        <v>10</v>
      </c>
      <c r="G110">
        <v>0</v>
      </c>
      <c r="H110" t="s">
        <v>13</v>
      </c>
      <c r="I110" t="s">
        <v>19</v>
      </c>
      <c r="J110" t="s">
        <v>128</v>
      </c>
      <c r="L110" t="s">
        <v>80</v>
      </c>
      <c r="M110">
        <v>3</v>
      </c>
      <c r="N110" t="str">
        <f t="shared" si="6"/>
        <v>Yes</v>
      </c>
      <c r="O110" t="s">
        <v>152</v>
      </c>
      <c r="P110" s="126" t="str">
        <f t="shared" si="5"/>
        <v>Yes</v>
      </c>
      <c r="Q110" s="126" t="str">
        <f t="shared" si="8"/>
        <v>Yes</v>
      </c>
      <c r="R110" s="126" t="str">
        <f t="shared" si="8"/>
        <v>Yes</v>
      </c>
      <c r="S110" s="126" t="str">
        <f t="shared" si="8"/>
        <v>Yes</v>
      </c>
      <c r="T110" s="126" t="str">
        <f t="shared" si="8"/>
        <v>Yes</v>
      </c>
      <c r="U110" s="126" t="str">
        <f t="shared" si="8"/>
        <v>No</v>
      </c>
      <c r="V110" s="126" t="str">
        <f t="shared" si="8"/>
        <v>No</v>
      </c>
      <c r="W110" s="126" t="str">
        <f t="shared" si="8"/>
        <v>No</v>
      </c>
      <c r="X110" s="126" t="str">
        <f t="shared" si="8"/>
        <v>No</v>
      </c>
      <c r="Y110" s="126" t="str">
        <f t="shared" si="8"/>
        <v>No</v>
      </c>
      <c r="Z110" s="126" t="str">
        <f t="shared" si="8"/>
        <v>No</v>
      </c>
      <c r="AA110" s="126" t="str">
        <f t="shared" si="8"/>
        <v>No</v>
      </c>
    </row>
    <row r="111" spans="1:27" x14ac:dyDescent="0.3">
      <c r="A111" t="s">
        <v>113</v>
      </c>
      <c r="B111" t="s">
        <v>13</v>
      </c>
      <c r="C111" t="s">
        <v>9</v>
      </c>
      <c r="D111" t="s">
        <v>8</v>
      </c>
      <c r="E111" t="s">
        <v>70</v>
      </c>
      <c r="F111" t="s">
        <v>10</v>
      </c>
      <c r="G111">
        <v>1</v>
      </c>
      <c r="H111" t="s">
        <v>10</v>
      </c>
      <c r="I111" t="s">
        <v>20</v>
      </c>
      <c r="J111" t="s">
        <v>128</v>
      </c>
      <c r="L111" t="s">
        <v>80</v>
      </c>
      <c r="M111">
        <v>2</v>
      </c>
      <c r="N111" t="str">
        <f t="shared" si="6"/>
        <v>Yes</v>
      </c>
      <c r="O111" t="s">
        <v>152</v>
      </c>
      <c r="P111" s="126" t="str">
        <f t="shared" si="5"/>
        <v>Yes</v>
      </c>
      <c r="Q111" s="126" t="str">
        <f t="shared" si="8"/>
        <v>Yes</v>
      </c>
      <c r="R111" s="126" t="str">
        <f t="shared" si="8"/>
        <v>Yes</v>
      </c>
      <c r="S111" s="126" t="str">
        <f t="shared" si="8"/>
        <v>Yes</v>
      </c>
      <c r="T111" s="126" t="str">
        <f t="shared" si="8"/>
        <v>Yes</v>
      </c>
      <c r="U111" s="126" t="str">
        <f t="shared" si="8"/>
        <v>No</v>
      </c>
      <c r="V111" s="126" t="str">
        <f t="shared" si="8"/>
        <v>No</v>
      </c>
      <c r="W111" s="126" t="str">
        <f t="shared" si="8"/>
        <v>No</v>
      </c>
      <c r="X111" s="126" t="str">
        <f t="shared" si="8"/>
        <v>No</v>
      </c>
      <c r="Y111" s="126" t="str">
        <f t="shared" si="8"/>
        <v>No</v>
      </c>
      <c r="Z111" s="126" t="str">
        <f t="shared" si="8"/>
        <v>No</v>
      </c>
      <c r="AA111" s="126" t="str">
        <f t="shared" si="8"/>
        <v>No</v>
      </c>
    </row>
    <row r="112" spans="1:27" x14ac:dyDescent="0.3">
      <c r="A112" t="s">
        <v>113</v>
      </c>
      <c r="B112" t="s">
        <v>13</v>
      </c>
      <c r="C112" t="s">
        <v>9</v>
      </c>
      <c r="D112" t="s">
        <v>8</v>
      </c>
      <c r="E112" t="s">
        <v>11</v>
      </c>
      <c r="F112" t="s">
        <v>130</v>
      </c>
      <c r="G112">
        <v>1</v>
      </c>
      <c r="H112" t="s">
        <v>11</v>
      </c>
      <c r="I112" t="s">
        <v>18</v>
      </c>
      <c r="J112" t="s">
        <v>149</v>
      </c>
      <c r="L112" t="s">
        <v>80</v>
      </c>
      <c r="M112">
        <v>2</v>
      </c>
      <c r="N112" t="str">
        <f t="shared" si="6"/>
        <v>Yes</v>
      </c>
      <c r="O112" t="s">
        <v>152</v>
      </c>
      <c r="P112" s="126" t="str">
        <f t="shared" si="5"/>
        <v>Yes</v>
      </c>
      <c r="Q112" s="126" t="str">
        <f t="shared" si="8"/>
        <v>Yes</v>
      </c>
      <c r="R112" s="126" t="str">
        <f t="shared" si="8"/>
        <v>Yes</v>
      </c>
      <c r="S112" s="126" t="str">
        <f t="shared" si="8"/>
        <v>No</v>
      </c>
      <c r="T112" s="126" t="str">
        <f t="shared" si="8"/>
        <v>No</v>
      </c>
      <c r="U112" s="126" t="str">
        <f t="shared" si="8"/>
        <v>Yes</v>
      </c>
      <c r="V112" s="126" t="str">
        <f t="shared" si="8"/>
        <v>No</v>
      </c>
      <c r="W112" s="126" t="str">
        <f t="shared" si="8"/>
        <v>No</v>
      </c>
      <c r="X112" s="126" t="str">
        <f t="shared" si="8"/>
        <v>No</v>
      </c>
      <c r="Y112" s="126" t="str">
        <f t="shared" si="8"/>
        <v>Yes</v>
      </c>
      <c r="Z112" s="126" t="str">
        <f t="shared" si="8"/>
        <v>No</v>
      </c>
      <c r="AA112" s="126" t="str">
        <f t="shared" si="8"/>
        <v>No</v>
      </c>
    </row>
    <row r="113" spans="1:27" x14ac:dyDescent="0.3">
      <c r="A113" t="s">
        <v>113</v>
      </c>
      <c r="B113" t="s">
        <v>13</v>
      </c>
      <c r="C113" t="s">
        <v>9</v>
      </c>
      <c r="D113" t="s">
        <v>8</v>
      </c>
      <c r="E113" t="s">
        <v>70</v>
      </c>
      <c r="F113" t="s">
        <v>130</v>
      </c>
      <c r="G113">
        <v>1</v>
      </c>
      <c r="H113" t="s">
        <v>8</v>
      </c>
      <c r="I113" t="s">
        <v>16</v>
      </c>
      <c r="J113" t="s">
        <v>128</v>
      </c>
      <c r="L113" t="s">
        <v>80</v>
      </c>
      <c r="M113">
        <v>0</v>
      </c>
      <c r="N113" t="str">
        <f t="shared" si="6"/>
        <v>No</v>
      </c>
      <c r="O113" t="s">
        <v>152</v>
      </c>
      <c r="P113" s="126" t="str">
        <f t="shared" si="5"/>
        <v>Yes</v>
      </c>
      <c r="Q113" s="126" t="str">
        <f t="shared" si="8"/>
        <v>Yes</v>
      </c>
      <c r="R113" s="126" t="str">
        <f t="shared" si="8"/>
        <v>Yes</v>
      </c>
      <c r="S113" s="126" t="str">
        <f t="shared" si="8"/>
        <v>Yes</v>
      </c>
      <c r="T113" s="126" t="str">
        <f t="shared" si="8"/>
        <v>No</v>
      </c>
      <c r="U113" s="126" t="str">
        <f t="shared" si="8"/>
        <v>No</v>
      </c>
      <c r="V113" s="126" t="str">
        <f t="shared" si="8"/>
        <v>No</v>
      </c>
      <c r="W113" s="126" t="str">
        <f t="shared" si="8"/>
        <v>No</v>
      </c>
      <c r="X113" s="126" t="str">
        <f t="shared" si="8"/>
        <v>No</v>
      </c>
      <c r="Y113" s="126" t="str">
        <f t="shared" si="8"/>
        <v>Yes</v>
      </c>
      <c r="Z113" s="126" t="str">
        <f t="shared" si="8"/>
        <v>No</v>
      </c>
      <c r="AA113" s="126" t="str">
        <f t="shared" si="8"/>
        <v>No</v>
      </c>
    </row>
    <row r="114" spans="1:27" x14ac:dyDescent="0.3">
      <c r="A114" t="s">
        <v>114</v>
      </c>
      <c r="B114" t="s">
        <v>130</v>
      </c>
      <c r="C114" t="s">
        <v>9</v>
      </c>
      <c r="D114" t="s">
        <v>8</v>
      </c>
      <c r="E114" t="s">
        <v>11</v>
      </c>
      <c r="F114" t="s">
        <v>10</v>
      </c>
      <c r="G114">
        <v>1</v>
      </c>
      <c r="H114" t="s">
        <v>10</v>
      </c>
      <c r="I114" t="s">
        <v>20</v>
      </c>
      <c r="J114" t="s">
        <v>128</v>
      </c>
      <c r="L114" t="s">
        <v>80</v>
      </c>
      <c r="M114">
        <v>0</v>
      </c>
      <c r="N114" t="str">
        <f t="shared" si="6"/>
        <v>No</v>
      </c>
      <c r="O114" t="s">
        <v>152</v>
      </c>
      <c r="P114" s="126" t="str">
        <f t="shared" si="5"/>
        <v>No</v>
      </c>
      <c r="Q114" s="126" t="str">
        <f t="shared" si="8"/>
        <v>Yes</v>
      </c>
      <c r="R114" s="126" t="str">
        <f t="shared" si="8"/>
        <v>Yes</v>
      </c>
      <c r="S114" s="126" t="str">
        <f t="shared" si="8"/>
        <v>No</v>
      </c>
      <c r="T114" s="126" t="str">
        <f t="shared" si="8"/>
        <v>Yes</v>
      </c>
      <c r="U114" s="126" t="str">
        <f t="shared" si="8"/>
        <v>Yes</v>
      </c>
      <c r="V114" s="126" t="str">
        <f t="shared" si="8"/>
        <v>No</v>
      </c>
      <c r="W114" s="126" t="str">
        <f t="shared" si="8"/>
        <v>No</v>
      </c>
      <c r="X114" s="126" t="str">
        <f t="shared" si="8"/>
        <v>No</v>
      </c>
      <c r="Y114" s="126" t="str">
        <f t="shared" si="8"/>
        <v>Yes</v>
      </c>
      <c r="Z114" s="126" t="str">
        <f t="shared" si="8"/>
        <v>No</v>
      </c>
      <c r="AA114" s="126" t="str">
        <f t="shared" si="8"/>
        <v>No</v>
      </c>
    </row>
    <row r="115" spans="1:27" x14ac:dyDescent="0.3">
      <c r="A115" t="s">
        <v>114</v>
      </c>
      <c r="B115" t="s">
        <v>130</v>
      </c>
      <c r="C115" t="s">
        <v>9</v>
      </c>
      <c r="D115" t="s">
        <v>8</v>
      </c>
      <c r="E115" t="s">
        <v>11</v>
      </c>
      <c r="F115" t="s">
        <v>10</v>
      </c>
      <c r="G115">
        <v>1</v>
      </c>
      <c r="H115" t="s">
        <v>8</v>
      </c>
      <c r="I115" t="s">
        <v>15</v>
      </c>
      <c r="J115" t="s">
        <v>128</v>
      </c>
      <c r="L115" t="s">
        <v>80</v>
      </c>
      <c r="M115">
        <v>2</v>
      </c>
      <c r="N115" t="str">
        <f t="shared" si="6"/>
        <v>Yes</v>
      </c>
      <c r="O115" t="s">
        <v>152</v>
      </c>
      <c r="P115" s="126" t="str">
        <f t="shared" si="5"/>
        <v>No</v>
      </c>
      <c r="Q115" s="126" t="str">
        <f t="shared" si="8"/>
        <v>Yes</v>
      </c>
      <c r="R115" s="126" t="str">
        <f t="shared" si="8"/>
        <v>Yes</v>
      </c>
      <c r="S115" s="126" t="str">
        <f t="shared" si="8"/>
        <v>No</v>
      </c>
      <c r="T115" s="126" t="str">
        <f t="shared" si="8"/>
        <v>Yes</v>
      </c>
      <c r="U115" s="126" t="str">
        <f t="shared" si="8"/>
        <v>Yes</v>
      </c>
      <c r="V115" s="126" t="str">
        <f t="shared" si="8"/>
        <v>No</v>
      </c>
      <c r="W115" s="126" t="str">
        <f t="shared" si="8"/>
        <v>No</v>
      </c>
      <c r="X115" s="126" t="str">
        <f t="shared" si="8"/>
        <v>No</v>
      </c>
      <c r="Y115" s="126" t="str">
        <f t="shared" si="8"/>
        <v>Yes</v>
      </c>
      <c r="Z115" s="126" t="str">
        <f t="shared" si="8"/>
        <v>No</v>
      </c>
      <c r="AA115" s="126" t="str">
        <f t="shared" si="8"/>
        <v>No</v>
      </c>
    </row>
    <row r="116" spans="1:27" x14ac:dyDescent="0.3">
      <c r="A116" t="s">
        <v>114</v>
      </c>
      <c r="B116" t="s">
        <v>130</v>
      </c>
      <c r="C116" t="s">
        <v>9</v>
      </c>
      <c r="D116" t="s">
        <v>8</v>
      </c>
      <c r="E116" t="s">
        <v>11</v>
      </c>
      <c r="F116" t="s">
        <v>10</v>
      </c>
      <c r="G116">
        <v>0</v>
      </c>
      <c r="H116" t="s">
        <v>9</v>
      </c>
      <c r="I116" t="s">
        <v>19</v>
      </c>
      <c r="J116" t="s">
        <v>128</v>
      </c>
      <c r="L116" t="s">
        <v>80</v>
      </c>
      <c r="M116">
        <v>0</v>
      </c>
      <c r="N116" t="str">
        <f t="shared" si="6"/>
        <v>No</v>
      </c>
      <c r="O116" t="s">
        <v>152</v>
      </c>
      <c r="P116" s="126" t="str">
        <f t="shared" si="5"/>
        <v>No</v>
      </c>
      <c r="Q116" s="126" t="str">
        <f t="shared" si="8"/>
        <v>Yes</v>
      </c>
      <c r="R116" s="126" t="str">
        <f t="shared" si="8"/>
        <v>Yes</v>
      </c>
      <c r="S116" s="126" t="str">
        <f t="shared" si="8"/>
        <v>No</v>
      </c>
      <c r="T116" s="126" t="str">
        <f t="shared" si="8"/>
        <v>Yes</v>
      </c>
      <c r="U116" s="126" t="str">
        <f t="shared" si="8"/>
        <v>Yes</v>
      </c>
      <c r="V116" s="126" t="str">
        <f t="shared" si="8"/>
        <v>No</v>
      </c>
      <c r="W116" s="126" t="str">
        <f t="shared" si="8"/>
        <v>No</v>
      </c>
      <c r="X116" s="126" t="str">
        <f t="shared" si="8"/>
        <v>No</v>
      </c>
      <c r="Y116" s="126" t="str">
        <f t="shared" si="8"/>
        <v>Yes</v>
      </c>
      <c r="Z116" s="126" t="str">
        <f t="shared" si="8"/>
        <v>No</v>
      </c>
      <c r="AA116" s="126" t="str">
        <f t="shared" si="8"/>
        <v>No</v>
      </c>
    </row>
    <row r="117" spans="1:27" x14ac:dyDescent="0.3">
      <c r="A117" t="s">
        <v>114</v>
      </c>
      <c r="B117" t="s">
        <v>130</v>
      </c>
      <c r="C117" t="s">
        <v>9</v>
      </c>
      <c r="D117" t="s">
        <v>8</v>
      </c>
      <c r="E117" t="s">
        <v>11</v>
      </c>
      <c r="F117" t="s">
        <v>10</v>
      </c>
      <c r="G117">
        <v>0</v>
      </c>
      <c r="H117" t="s">
        <v>8</v>
      </c>
      <c r="I117" t="s">
        <v>19</v>
      </c>
      <c r="J117" t="s">
        <v>128</v>
      </c>
      <c r="L117" t="s">
        <v>80</v>
      </c>
      <c r="M117">
        <v>0</v>
      </c>
      <c r="N117" t="str">
        <f t="shared" si="6"/>
        <v>No</v>
      </c>
      <c r="O117" t="s">
        <v>152</v>
      </c>
      <c r="P117" s="126" t="str">
        <f t="shared" si="5"/>
        <v>No</v>
      </c>
      <c r="Q117" s="126" t="str">
        <f t="shared" si="8"/>
        <v>Yes</v>
      </c>
      <c r="R117" s="126" t="str">
        <f t="shared" si="8"/>
        <v>Yes</v>
      </c>
      <c r="S117" s="126" t="str">
        <f t="shared" si="8"/>
        <v>No</v>
      </c>
      <c r="T117" s="126" t="str">
        <f t="shared" si="8"/>
        <v>Yes</v>
      </c>
      <c r="U117" s="126" t="str">
        <f t="shared" si="8"/>
        <v>Yes</v>
      </c>
      <c r="V117" s="126" t="str">
        <f t="shared" si="8"/>
        <v>No</v>
      </c>
      <c r="W117" s="126" t="str">
        <f t="shared" si="8"/>
        <v>No</v>
      </c>
      <c r="X117" s="126" t="str">
        <f t="shared" si="8"/>
        <v>No</v>
      </c>
      <c r="Y117" s="126" t="str">
        <f t="shared" si="8"/>
        <v>Yes</v>
      </c>
      <c r="Z117" s="126" t="str">
        <f t="shared" si="8"/>
        <v>No</v>
      </c>
      <c r="AA117" s="126" t="str">
        <f t="shared" si="8"/>
        <v>No</v>
      </c>
    </row>
    <row r="118" spans="1:27" x14ac:dyDescent="0.3">
      <c r="A118" t="s">
        <v>114</v>
      </c>
      <c r="B118" t="s">
        <v>130</v>
      </c>
      <c r="C118" t="s">
        <v>9</v>
      </c>
      <c r="D118" t="s">
        <v>8</v>
      </c>
      <c r="E118" t="s">
        <v>11</v>
      </c>
      <c r="F118" t="s">
        <v>10</v>
      </c>
      <c r="G118">
        <v>1</v>
      </c>
      <c r="H118" t="s">
        <v>8</v>
      </c>
      <c r="I118" t="s">
        <v>148</v>
      </c>
      <c r="J118" t="s">
        <v>128</v>
      </c>
      <c r="L118" t="s">
        <v>80</v>
      </c>
      <c r="M118">
        <v>1</v>
      </c>
      <c r="N118" t="str">
        <f t="shared" si="6"/>
        <v>Yes</v>
      </c>
      <c r="O118" t="s">
        <v>152</v>
      </c>
      <c r="P118" s="126" t="str">
        <f t="shared" si="5"/>
        <v>No</v>
      </c>
      <c r="Q118" s="126" t="str">
        <f t="shared" si="8"/>
        <v>Yes</v>
      </c>
      <c r="R118" s="126" t="str">
        <f t="shared" si="8"/>
        <v>Yes</v>
      </c>
      <c r="S118" s="126" t="str">
        <f t="shared" si="8"/>
        <v>No</v>
      </c>
      <c r="T118" s="126" t="str">
        <f t="shared" si="8"/>
        <v>Yes</v>
      </c>
      <c r="U118" s="126" t="str">
        <f t="shared" si="8"/>
        <v>Yes</v>
      </c>
      <c r="V118" s="126" t="str">
        <f t="shared" si="8"/>
        <v>No</v>
      </c>
      <c r="W118" s="126" t="str">
        <f t="shared" si="8"/>
        <v>No</v>
      </c>
      <c r="X118" s="126" t="str">
        <f t="shared" si="8"/>
        <v>No</v>
      </c>
      <c r="Y118" s="126" t="str">
        <f t="shared" si="8"/>
        <v>Yes</v>
      </c>
      <c r="Z118" s="126" t="str">
        <f t="shared" si="8"/>
        <v>No</v>
      </c>
      <c r="AA118" s="126" t="str">
        <f t="shared" si="8"/>
        <v>No</v>
      </c>
    </row>
    <row r="119" spans="1:27" x14ac:dyDescent="0.3">
      <c r="A119" t="s">
        <v>114</v>
      </c>
      <c r="B119" t="s">
        <v>130</v>
      </c>
      <c r="C119" t="s">
        <v>9</v>
      </c>
      <c r="D119" t="s">
        <v>8</v>
      </c>
      <c r="E119" t="s">
        <v>11</v>
      </c>
      <c r="F119" t="s">
        <v>10</v>
      </c>
      <c r="G119">
        <v>1</v>
      </c>
      <c r="H119" t="s">
        <v>11</v>
      </c>
      <c r="I119" t="s">
        <v>16</v>
      </c>
      <c r="J119" t="s">
        <v>128</v>
      </c>
      <c r="L119" t="s">
        <v>80</v>
      </c>
      <c r="M119">
        <v>2</v>
      </c>
      <c r="N119" t="str">
        <f t="shared" si="6"/>
        <v>Yes</v>
      </c>
      <c r="O119" t="s">
        <v>152</v>
      </c>
      <c r="P119" s="126" t="str">
        <f t="shared" si="5"/>
        <v>No</v>
      </c>
      <c r="Q119" s="126" t="str">
        <f t="shared" si="8"/>
        <v>Yes</v>
      </c>
      <c r="R119" s="126" t="str">
        <f t="shared" si="8"/>
        <v>Yes</v>
      </c>
      <c r="S119" s="126" t="str">
        <f t="shared" si="8"/>
        <v>No</v>
      </c>
      <c r="T119" s="126" t="str">
        <f t="shared" si="8"/>
        <v>Yes</v>
      </c>
      <c r="U119" s="126" t="str">
        <f t="shared" si="8"/>
        <v>Yes</v>
      </c>
      <c r="V119" s="126" t="str">
        <f t="shared" si="8"/>
        <v>No</v>
      </c>
      <c r="W119" s="126" t="str">
        <f t="shared" si="8"/>
        <v>No</v>
      </c>
      <c r="X119" s="126" t="str">
        <f t="shared" si="8"/>
        <v>No</v>
      </c>
      <c r="Y119" s="126" t="str">
        <f t="shared" si="8"/>
        <v>Yes</v>
      </c>
      <c r="Z119" s="126" t="str">
        <f t="shared" si="8"/>
        <v>No</v>
      </c>
      <c r="AA119" s="126" t="str">
        <f t="shared" si="8"/>
        <v>No</v>
      </c>
    </row>
    <row r="120" spans="1:27" x14ac:dyDescent="0.3">
      <c r="A120" t="s">
        <v>114</v>
      </c>
      <c r="B120" t="s">
        <v>130</v>
      </c>
      <c r="C120" t="s">
        <v>14</v>
      </c>
      <c r="D120" t="s">
        <v>11</v>
      </c>
      <c r="E120" t="s">
        <v>70</v>
      </c>
      <c r="F120" t="s">
        <v>10</v>
      </c>
      <c r="G120">
        <v>1</v>
      </c>
      <c r="H120" t="s">
        <v>70</v>
      </c>
      <c r="I120" t="s">
        <v>15</v>
      </c>
      <c r="J120" t="s">
        <v>128</v>
      </c>
      <c r="L120" t="s">
        <v>80</v>
      </c>
      <c r="M120">
        <v>0</v>
      </c>
      <c r="N120" t="str">
        <f t="shared" si="6"/>
        <v>No</v>
      </c>
      <c r="O120" t="s">
        <v>152</v>
      </c>
      <c r="P120" s="126" t="str">
        <f t="shared" si="5"/>
        <v>No</v>
      </c>
      <c r="Q120" s="126" t="str">
        <f t="shared" si="8"/>
        <v>No</v>
      </c>
      <c r="R120" s="126" t="str">
        <f t="shared" si="8"/>
        <v>No</v>
      </c>
      <c r="S120" s="126" t="str">
        <f t="shared" si="8"/>
        <v>Yes</v>
      </c>
      <c r="T120" s="126" t="str">
        <f t="shared" si="8"/>
        <v>Yes</v>
      </c>
      <c r="U120" s="126" t="str">
        <f t="shared" si="8"/>
        <v>Yes</v>
      </c>
      <c r="V120" s="126" t="str">
        <f t="shared" si="8"/>
        <v>No</v>
      </c>
      <c r="W120" s="126" t="str">
        <f t="shared" si="8"/>
        <v>No</v>
      </c>
      <c r="X120" s="126" t="str">
        <f t="shared" si="8"/>
        <v>Yes</v>
      </c>
      <c r="Y120" s="126" t="str">
        <f t="shared" si="8"/>
        <v>Yes</v>
      </c>
      <c r="Z120" s="126" t="str">
        <f t="shared" si="8"/>
        <v>No</v>
      </c>
      <c r="AA120" s="126" t="str">
        <f t="shared" si="8"/>
        <v>No</v>
      </c>
    </row>
    <row r="121" spans="1:27" x14ac:dyDescent="0.3">
      <c r="A121" t="s">
        <v>114</v>
      </c>
      <c r="B121" t="s">
        <v>130</v>
      </c>
      <c r="C121" t="s">
        <v>14</v>
      </c>
      <c r="D121" t="s">
        <v>11</v>
      </c>
      <c r="E121" t="s">
        <v>70</v>
      </c>
      <c r="F121" t="s">
        <v>10</v>
      </c>
      <c r="G121">
        <v>1</v>
      </c>
      <c r="H121" t="s">
        <v>10</v>
      </c>
      <c r="I121" t="s">
        <v>148</v>
      </c>
      <c r="J121" t="s">
        <v>128</v>
      </c>
      <c r="L121" t="s">
        <v>81</v>
      </c>
      <c r="M121">
        <v>0</v>
      </c>
      <c r="N121" t="str">
        <f t="shared" si="6"/>
        <v>Yes</v>
      </c>
      <c r="O121" t="s">
        <v>152</v>
      </c>
      <c r="P121" s="126" t="str">
        <f t="shared" si="5"/>
        <v>No</v>
      </c>
      <c r="Q121" s="126" t="str">
        <f t="shared" si="8"/>
        <v>No</v>
      </c>
      <c r="R121" s="126" t="str">
        <f t="shared" si="8"/>
        <v>No</v>
      </c>
      <c r="S121" s="126" t="str">
        <f t="shared" si="8"/>
        <v>Yes</v>
      </c>
      <c r="T121" s="126" t="str">
        <f t="shared" si="8"/>
        <v>Yes</v>
      </c>
      <c r="U121" s="126" t="str">
        <f t="shared" si="8"/>
        <v>Yes</v>
      </c>
      <c r="V121" s="126" t="str">
        <f t="shared" si="8"/>
        <v>No</v>
      </c>
      <c r="W121" s="126" t="str">
        <f t="shared" si="8"/>
        <v>No</v>
      </c>
      <c r="X121" s="126" t="str">
        <f t="shared" si="8"/>
        <v>Yes</v>
      </c>
      <c r="Y121" s="126" t="str">
        <f t="shared" si="8"/>
        <v>Yes</v>
      </c>
      <c r="Z121" s="126" t="str">
        <f t="shared" si="8"/>
        <v>No</v>
      </c>
      <c r="AA121" s="126" t="str">
        <f t="shared" si="8"/>
        <v>No</v>
      </c>
    </row>
    <row r="122" spans="1:27" x14ac:dyDescent="0.3">
      <c r="A122" t="s">
        <v>114</v>
      </c>
      <c r="B122" t="s">
        <v>130</v>
      </c>
      <c r="C122" t="s">
        <v>14</v>
      </c>
      <c r="D122" t="s">
        <v>11</v>
      </c>
      <c r="E122" t="s">
        <v>70</v>
      </c>
      <c r="F122" t="s">
        <v>10</v>
      </c>
      <c r="G122">
        <v>1</v>
      </c>
      <c r="H122" t="s">
        <v>10</v>
      </c>
      <c r="I122" t="s">
        <v>20</v>
      </c>
      <c r="J122" t="s">
        <v>128</v>
      </c>
      <c r="L122" t="s">
        <v>80</v>
      </c>
      <c r="M122">
        <v>2</v>
      </c>
      <c r="N122" t="str">
        <f t="shared" si="6"/>
        <v>Yes</v>
      </c>
      <c r="O122" t="s">
        <v>152</v>
      </c>
      <c r="P122" s="126" t="str">
        <f t="shared" si="5"/>
        <v>No</v>
      </c>
      <c r="Q122" s="126" t="str">
        <f t="shared" si="8"/>
        <v>No</v>
      </c>
      <c r="R122" s="126" t="str">
        <f t="shared" si="8"/>
        <v>No</v>
      </c>
      <c r="S122" s="126" t="str">
        <f t="shared" si="8"/>
        <v>Yes</v>
      </c>
      <c r="T122" s="126" t="str">
        <f t="shared" si="8"/>
        <v>Yes</v>
      </c>
      <c r="U122" s="126" t="str">
        <f t="shared" si="8"/>
        <v>Yes</v>
      </c>
      <c r="V122" s="126" t="str">
        <f t="shared" si="8"/>
        <v>No</v>
      </c>
      <c r="W122" s="126" t="str">
        <f t="shared" si="8"/>
        <v>No</v>
      </c>
      <c r="X122" s="126" t="str">
        <f t="shared" si="8"/>
        <v>Yes</v>
      </c>
      <c r="Y122" s="126" t="str">
        <f t="shared" si="8"/>
        <v>Yes</v>
      </c>
      <c r="Z122" s="126" t="str">
        <f t="shared" si="8"/>
        <v>No</v>
      </c>
      <c r="AA122" s="126" t="str">
        <f t="shared" si="8"/>
        <v>No</v>
      </c>
    </row>
    <row r="123" spans="1:27" x14ac:dyDescent="0.3">
      <c r="A123" t="s">
        <v>114</v>
      </c>
      <c r="B123" t="s">
        <v>130</v>
      </c>
      <c r="C123" t="s">
        <v>14</v>
      </c>
      <c r="D123" t="s">
        <v>11</v>
      </c>
      <c r="E123" t="s">
        <v>70</v>
      </c>
      <c r="F123" t="s">
        <v>10</v>
      </c>
      <c r="G123">
        <v>0</v>
      </c>
      <c r="H123" t="s">
        <v>70</v>
      </c>
      <c r="I123" t="s">
        <v>17</v>
      </c>
      <c r="J123" t="s">
        <v>128</v>
      </c>
      <c r="L123" t="s">
        <v>80</v>
      </c>
      <c r="M123">
        <v>0</v>
      </c>
      <c r="N123" t="str">
        <f t="shared" si="6"/>
        <v>No</v>
      </c>
      <c r="O123" t="s">
        <v>152</v>
      </c>
      <c r="P123" s="126" t="str">
        <f t="shared" si="5"/>
        <v>No</v>
      </c>
      <c r="Q123" s="126" t="str">
        <f t="shared" si="8"/>
        <v>No</v>
      </c>
      <c r="R123" s="126" t="str">
        <f t="shared" si="8"/>
        <v>No</v>
      </c>
      <c r="S123" s="126" t="str">
        <f t="shared" si="8"/>
        <v>Yes</v>
      </c>
      <c r="T123" s="126" t="str">
        <f t="shared" si="8"/>
        <v>Yes</v>
      </c>
      <c r="U123" s="126" t="str">
        <f t="shared" si="8"/>
        <v>Yes</v>
      </c>
      <c r="V123" s="126" t="str">
        <f t="shared" si="8"/>
        <v>No</v>
      </c>
      <c r="W123" s="126" t="str">
        <f t="shared" si="8"/>
        <v>No</v>
      </c>
      <c r="X123" s="126" t="str">
        <f t="shared" si="8"/>
        <v>Yes</v>
      </c>
      <c r="Y123" s="126" t="str">
        <f t="shared" si="8"/>
        <v>Yes</v>
      </c>
      <c r="Z123" s="126" t="str">
        <f t="shared" si="8"/>
        <v>No</v>
      </c>
      <c r="AA123" s="126" t="str">
        <f t="shared" si="8"/>
        <v>No</v>
      </c>
    </row>
    <row r="124" spans="1:27" x14ac:dyDescent="0.3">
      <c r="A124" t="s">
        <v>114</v>
      </c>
      <c r="B124" t="s">
        <v>13</v>
      </c>
      <c r="C124" t="s">
        <v>14</v>
      </c>
      <c r="D124" t="s">
        <v>11</v>
      </c>
      <c r="E124" t="s">
        <v>70</v>
      </c>
      <c r="F124" t="s">
        <v>71</v>
      </c>
      <c r="G124">
        <v>0</v>
      </c>
      <c r="H124" t="s">
        <v>13</v>
      </c>
      <c r="I124" t="s">
        <v>17</v>
      </c>
      <c r="J124" t="s">
        <v>128</v>
      </c>
      <c r="L124" t="s">
        <v>81</v>
      </c>
      <c r="M124">
        <v>0</v>
      </c>
      <c r="N124" t="str">
        <f t="shared" si="6"/>
        <v>No</v>
      </c>
      <c r="O124" t="s">
        <v>152</v>
      </c>
      <c r="P124" s="126" t="str">
        <f t="shared" ref="P124:AA188" si="9">IF($A124="","",IF(OR($B124=P$1,$C124=P$1,$D124=P$1,$E124=P$1,$F124=P$1),"Yes","No"))</f>
        <v>Yes</v>
      </c>
      <c r="Q124" s="126" t="str">
        <f t="shared" si="8"/>
        <v>No</v>
      </c>
      <c r="R124" s="126" t="str">
        <f t="shared" si="8"/>
        <v>No</v>
      </c>
      <c r="S124" s="126" t="str">
        <f t="shared" si="8"/>
        <v>Yes</v>
      </c>
      <c r="T124" s="126" t="str">
        <f t="shared" si="8"/>
        <v>No</v>
      </c>
      <c r="U124" s="126" t="str">
        <f t="shared" si="8"/>
        <v>Yes</v>
      </c>
      <c r="V124" s="126" t="str">
        <f t="shared" si="8"/>
        <v>Yes</v>
      </c>
      <c r="W124" s="126" t="str">
        <f t="shared" si="8"/>
        <v>No</v>
      </c>
      <c r="X124" s="126" t="str">
        <f t="shared" si="8"/>
        <v>Yes</v>
      </c>
      <c r="Y124" s="126" t="str">
        <f t="shared" si="8"/>
        <v>No</v>
      </c>
      <c r="Z124" s="126" t="str">
        <f t="shared" si="8"/>
        <v>No</v>
      </c>
      <c r="AA124" s="126" t="str">
        <f t="shared" si="8"/>
        <v>No</v>
      </c>
    </row>
    <row r="125" spans="1:27" x14ac:dyDescent="0.3">
      <c r="A125" t="s">
        <v>114</v>
      </c>
      <c r="B125" t="s">
        <v>13</v>
      </c>
      <c r="C125" t="s">
        <v>14</v>
      </c>
      <c r="D125" t="s">
        <v>8</v>
      </c>
      <c r="E125" t="s">
        <v>70</v>
      </c>
      <c r="F125" t="s">
        <v>71</v>
      </c>
      <c r="G125">
        <v>0</v>
      </c>
      <c r="H125" t="s">
        <v>8</v>
      </c>
      <c r="I125" t="s">
        <v>19</v>
      </c>
      <c r="J125" t="s">
        <v>128</v>
      </c>
      <c r="L125" t="s">
        <v>81</v>
      </c>
      <c r="M125">
        <v>0</v>
      </c>
      <c r="N125" t="str">
        <f t="shared" si="6"/>
        <v>No</v>
      </c>
      <c r="O125" t="s">
        <v>152</v>
      </c>
      <c r="P125" s="126" t="str">
        <f t="shared" si="9"/>
        <v>Yes</v>
      </c>
      <c r="Q125" s="126" t="str">
        <f t="shared" si="8"/>
        <v>No</v>
      </c>
      <c r="R125" s="126" t="str">
        <f t="shared" si="8"/>
        <v>Yes</v>
      </c>
      <c r="S125" s="126" t="str">
        <f t="shared" si="8"/>
        <v>Yes</v>
      </c>
      <c r="T125" s="126" t="str">
        <f t="shared" si="8"/>
        <v>No</v>
      </c>
      <c r="U125" s="126" t="str">
        <f t="shared" si="8"/>
        <v>No</v>
      </c>
      <c r="V125" s="126" t="str">
        <f t="shared" si="8"/>
        <v>Yes</v>
      </c>
      <c r="W125" s="126" t="str">
        <f t="shared" si="8"/>
        <v>No</v>
      </c>
      <c r="X125" s="126" t="str">
        <f t="shared" si="8"/>
        <v>Yes</v>
      </c>
      <c r="Y125" s="126" t="str">
        <f t="shared" si="8"/>
        <v>No</v>
      </c>
      <c r="Z125" s="126" t="str">
        <f t="shared" si="8"/>
        <v>No</v>
      </c>
      <c r="AA125" s="126" t="str">
        <f t="shared" si="8"/>
        <v>No</v>
      </c>
    </row>
    <row r="126" spans="1:27" x14ac:dyDescent="0.3">
      <c r="A126" t="s">
        <v>114</v>
      </c>
      <c r="B126" t="s">
        <v>13</v>
      </c>
      <c r="C126" t="s">
        <v>9</v>
      </c>
      <c r="D126" t="s">
        <v>14</v>
      </c>
      <c r="E126" t="s">
        <v>70</v>
      </c>
      <c r="F126" t="s">
        <v>71</v>
      </c>
      <c r="G126">
        <v>0</v>
      </c>
      <c r="H126" t="s">
        <v>14</v>
      </c>
      <c r="I126" t="s">
        <v>19</v>
      </c>
      <c r="J126" t="s">
        <v>128</v>
      </c>
      <c r="L126" t="s">
        <v>81</v>
      </c>
      <c r="M126">
        <v>0</v>
      </c>
      <c r="N126" t="str">
        <f t="shared" si="6"/>
        <v>No</v>
      </c>
      <c r="O126" t="s">
        <v>152</v>
      </c>
      <c r="P126" s="126" t="str">
        <f t="shared" si="9"/>
        <v>Yes</v>
      </c>
      <c r="Q126" s="126" t="str">
        <f t="shared" si="8"/>
        <v>Yes</v>
      </c>
      <c r="R126" s="126" t="str">
        <f t="shared" si="8"/>
        <v>No</v>
      </c>
      <c r="S126" s="126" t="str">
        <f t="shared" si="8"/>
        <v>Yes</v>
      </c>
      <c r="T126" s="126" t="str">
        <f t="shared" si="8"/>
        <v>No</v>
      </c>
      <c r="U126" s="126" t="str">
        <f t="shared" si="8"/>
        <v>No</v>
      </c>
      <c r="V126" s="126" t="str">
        <f t="shared" si="8"/>
        <v>Yes</v>
      </c>
      <c r="W126" s="126" t="str">
        <f t="shared" si="8"/>
        <v>No</v>
      </c>
      <c r="X126" s="126" t="str">
        <f t="shared" si="8"/>
        <v>Yes</v>
      </c>
      <c r="Y126" s="126" t="str">
        <f t="shared" si="8"/>
        <v>No</v>
      </c>
      <c r="Z126" s="126" t="str">
        <f t="shared" si="8"/>
        <v>No</v>
      </c>
      <c r="AA126" s="126" t="str">
        <f t="shared" si="8"/>
        <v>No</v>
      </c>
    </row>
    <row r="127" spans="1:27" x14ac:dyDescent="0.3">
      <c r="A127" t="s">
        <v>114</v>
      </c>
      <c r="B127" t="s">
        <v>13</v>
      </c>
      <c r="C127" t="s">
        <v>9</v>
      </c>
      <c r="D127" t="s">
        <v>14</v>
      </c>
      <c r="E127" t="s">
        <v>70</v>
      </c>
      <c r="F127" t="s">
        <v>71</v>
      </c>
      <c r="G127">
        <v>1</v>
      </c>
      <c r="H127" t="s">
        <v>13</v>
      </c>
      <c r="I127" t="s">
        <v>16</v>
      </c>
      <c r="J127" t="s">
        <v>128</v>
      </c>
      <c r="L127" t="s">
        <v>81</v>
      </c>
      <c r="M127">
        <v>2</v>
      </c>
      <c r="N127" t="str">
        <f t="shared" si="6"/>
        <v>Yes</v>
      </c>
      <c r="O127" t="s">
        <v>152</v>
      </c>
      <c r="P127" s="126" t="str">
        <f t="shared" si="9"/>
        <v>Yes</v>
      </c>
      <c r="Q127" s="126" t="str">
        <f t="shared" si="8"/>
        <v>Yes</v>
      </c>
      <c r="R127" s="126" t="str">
        <f t="shared" si="8"/>
        <v>No</v>
      </c>
      <c r="S127" s="126" t="str">
        <f t="shared" si="8"/>
        <v>Yes</v>
      </c>
      <c r="T127" s="126" t="str">
        <f t="shared" si="8"/>
        <v>No</v>
      </c>
      <c r="U127" s="126" t="str">
        <f t="shared" si="8"/>
        <v>No</v>
      </c>
      <c r="V127" s="126" t="str">
        <f t="shared" si="8"/>
        <v>Yes</v>
      </c>
      <c r="W127" s="126" t="str">
        <f t="shared" si="8"/>
        <v>No</v>
      </c>
      <c r="X127" s="126" t="str">
        <f t="shared" si="8"/>
        <v>Yes</v>
      </c>
      <c r="Y127" s="126" t="str">
        <f t="shared" si="8"/>
        <v>No</v>
      </c>
      <c r="Z127" s="126" t="str">
        <f t="shared" si="8"/>
        <v>No</v>
      </c>
      <c r="AA127" s="126" t="str">
        <f t="shared" si="8"/>
        <v>No</v>
      </c>
    </row>
    <row r="128" spans="1:27" x14ac:dyDescent="0.3">
      <c r="A128" t="s">
        <v>114</v>
      </c>
      <c r="B128" t="s">
        <v>13</v>
      </c>
      <c r="C128" t="s">
        <v>9</v>
      </c>
      <c r="D128" t="s">
        <v>14</v>
      </c>
      <c r="E128" t="s">
        <v>70</v>
      </c>
      <c r="F128" t="s">
        <v>71</v>
      </c>
      <c r="G128">
        <v>1</v>
      </c>
      <c r="H128" t="s">
        <v>9</v>
      </c>
      <c r="I128" t="s">
        <v>19</v>
      </c>
      <c r="J128" t="s">
        <v>128</v>
      </c>
      <c r="L128" t="s">
        <v>81</v>
      </c>
      <c r="M128">
        <v>3</v>
      </c>
      <c r="N128" t="str">
        <f t="shared" si="6"/>
        <v>Yes</v>
      </c>
      <c r="O128" t="s">
        <v>152</v>
      </c>
      <c r="P128" s="126" t="str">
        <f t="shared" si="9"/>
        <v>Yes</v>
      </c>
      <c r="Q128" s="126" t="str">
        <f t="shared" si="8"/>
        <v>Yes</v>
      </c>
      <c r="R128" s="126" t="str">
        <f t="shared" si="8"/>
        <v>No</v>
      </c>
      <c r="S128" s="126" t="str">
        <f t="shared" si="8"/>
        <v>Yes</v>
      </c>
      <c r="T128" s="126" t="str">
        <f t="shared" si="8"/>
        <v>No</v>
      </c>
      <c r="U128" s="126" t="str">
        <f t="shared" si="8"/>
        <v>No</v>
      </c>
      <c r="V128" s="126" t="str">
        <f t="shared" si="8"/>
        <v>Yes</v>
      </c>
      <c r="W128" s="126" t="str">
        <f t="shared" si="8"/>
        <v>No</v>
      </c>
      <c r="X128" s="126" t="str">
        <f t="shared" si="8"/>
        <v>Yes</v>
      </c>
      <c r="Y128" s="126" t="str">
        <f t="shared" ref="Q128:AA152" si="10">IF($A128="","",IF(OR($B128=Y$1,$C128=Y$1,$D128=Y$1,$E128=Y$1,$F128=Y$1),"Yes","No"))</f>
        <v>No</v>
      </c>
      <c r="Z128" s="126" t="str">
        <f t="shared" si="10"/>
        <v>No</v>
      </c>
      <c r="AA128" s="126" t="str">
        <f t="shared" si="10"/>
        <v>No</v>
      </c>
    </row>
    <row r="129" spans="1:27" x14ac:dyDescent="0.3">
      <c r="A129" t="s">
        <v>114</v>
      </c>
      <c r="B129" t="s">
        <v>13</v>
      </c>
      <c r="C129" t="s">
        <v>9</v>
      </c>
      <c r="D129" t="s">
        <v>14</v>
      </c>
      <c r="E129" t="s">
        <v>70</v>
      </c>
      <c r="F129" t="s">
        <v>71</v>
      </c>
      <c r="G129">
        <v>1</v>
      </c>
      <c r="H129" t="s">
        <v>71</v>
      </c>
      <c r="I129" t="s">
        <v>21</v>
      </c>
      <c r="J129" t="s">
        <v>149</v>
      </c>
      <c r="L129" t="s">
        <v>80</v>
      </c>
      <c r="M129">
        <v>0</v>
      </c>
      <c r="N129" t="str">
        <f t="shared" si="6"/>
        <v>No</v>
      </c>
      <c r="O129" t="s">
        <v>152</v>
      </c>
      <c r="P129" s="126" t="str">
        <f t="shared" si="9"/>
        <v>Yes</v>
      </c>
      <c r="Q129" s="126" t="str">
        <f t="shared" si="9"/>
        <v>Yes</v>
      </c>
      <c r="R129" s="126" t="str">
        <f t="shared" si="9"/>
        <v>No</v>
      </c>
      <c r="S129" s="126" t="str">
        <f t="shared" si="9"/>
        <v>Yes</v>
      </c>
      <c r="T129" s="126" t="str">
        <f t="shared" si="9"/>
        <v>No</v>
      </c>
      <c r="U129" s="126" t="str">
        <f t="shared" si="9"/>
        <v>No</v>
      </c>
      <c r="V129" s="126" t="str">
        <f t="shared" si="9"/>
        <v>Yes</v>
      </c>
      <c r="W129" s="126" t="str">
        <f t="shared" si="9"/>
        <v>No</v>
      </c>
      <c r="X129" s="126" t="str">
        <f t="shared" si="9"/>
        <v>Yes</v>
      </c>
      <c r="Y129" s="126" t="str">
        <f t="shared" si="9"/>
        <v>No</v>
      </c>
      <c r="Z129" s="126" t="str">
        <f t="shared" si="9"/>
        <v>No</v>
      </c>
      <c r="AA129" s="126" t="str">
        <f t="shared" si="9"/>
        <v>No</v>
      </c>
    </row>
    <row r="130" spans="1:27" x14ac:dyDescent="0.3">
      <c r="A130" t="s">
        <v>114</v>
      </c>
      <c r="B130" t="s">
        <v>13</v>
      </c>
      <c r="C130" t="s">
        <v>9</v>
      </c>
      <c r="D130" t="s">
        <v>14</v>
      </c>
      <c r="E130" t="s">
        <v>70</v>
      </c>
      <c r="F130" t="s">
        <v>71</v>
      </c>
      <c r="G130">
        <v>0</v>
      </c>
      <c r="H130" t="s">
        <v>13</v>
      </c>
      <c r="I130" t="s">
        <v>16</v>
      </c>
      <c r="J130" t="s">
        <v>128</v>
      </c>
      <c r="L130" t="s">
        <v>81</v>
      </c>
      <c r="M130">
        <v>0</v>
      </c>
      <c r="N130" t="str">
        <f t="shared" si="6"/>
        <v>No</v>
      </c>
      <c r="O130" t="s">
        <v>152</v>
      </c>
      <c r="P130" s="126" t="str">
        <f t="shared" si="9"/>
        <v>Yes</v>
      </c>
      <c r="Q130" s="126" t="str">
        <f t="shared" si="10"/>
        <v>Yes</v>
      </c>
      <c r="R130" s="126" t="str">
        <f t="shared" si="10"/>
        <v>No</v>
      </c>
      <c r="S130" s="126" t="str">
        <f t="shared" si="10"/>
        <v>Yes</v>
      </c>
      <c r="T130" s="126" t="str">
        <f t="shared" si="10"/>
        <v>No</v>
      </c>
      <c r="U130" s="126" t="str">
        <f t="shared" si="10"/>
        <v>No</v>
      </c>
      <c r="V130" s="126" t="str">
        <f t="shared" si="10"/>
        <v>Yes</v>
      </c>
      <c r="W130" s="126" t="str">
        <f t="shared" si="10"/>
        <v>No</v>
      </c>
      <c r="X130" s="126" t="str">
        <f t="shared" si="10"/>
        <v>Yes</v>
      </c>
      <c r="Y130" s="126" t="str">
        <f t="shared" si="10"/>
        <v>No</v>
      </c>
      <c r="Z130" s="126" t="str">
        <f t="shared" si="10"/>
        <v>No</v>
      </c>
      <c r="AA130" s="126" t="str">
        <f t="shared" si="10"/>
        <v>No</v>
      </c>
    </row>
    <row r="131" spans="1:27" x14ac:dyDescent="0.3">
      <c r="A131" t="s">
        <v>114</v>
      </c>
      <c r="B131" t="s">
        <v>13</v>
      </c>
      <c r="C131" t="s">
        <v>9</v>
      </c>
      <c r="D131" t="s">
        <v>14</v>
      </c>
      <c r="E131" t="s">
        <v>70</v>
      </c>
      <c r="F131" t="s">
        <v>71</v>
      </c>
      <c r="G131">
        <v>0</v>
      </c>
      <c r="H131" t="s">
        <v>70</v>
      </c>
      <c r="I131" t="s">
        <v>19</v>
      </c>
      <c r="J131" t="s">
        <v>128</v>
      </c>
      <c r="L131" t="s">
        <v>81</v>
      </c>
      <c r="M131">
        <v>3</v>
      </c>
      <c r="N131" t="str">
        <f t="shared" si="6"/>
        <v>Yes</v>
      </c>
      <c r="O131" t="s">
        <v>152</v>
      </c>
      <c r="P131" s="126" t="str">
        <f t="shared" si="9"/>
        <v>Yes</v>
      </c>
      <c r="Q131" s="126" t="str">
        <f t="shared" si="10"/>
        <v>Yes</v>
      </c>
      <c r="R131" s="126" t="str">
        <f t="shared" si="10"/>
        <v>No</v>
      </c>
      <c r="S131" s="126" t="str">
        <f t="shared" si="10"/>
        <v>Yes</v>
      </c>
      <c r="T131" s="126" t="str">
        <f t="shared" si="10"/>
        <v>No</v>
      </c>
      <c r="U131" s="126" t="str">
        <f t="shared" si="10"/>
        <v>No</v>
      </c>
      <c r="V131" s="126" t="str">
        <f t="shared" si="10"/>
        <v>Yes</v>
      </c>
      <c r="W131" s="126" t="str">
        <f t="shared" si="10"/>
        <v>No</v>
      </c>
      <c r="X131" s="126" t="str">
        <f t="shared" si="10"/>
        <v>Yes</v>
      </c>
      <c r="Y131" s="126" t="str">
        <f t="shared" si="10"/>
        <v>No</v>
      </c>
      <c r="Z131" s="126" t="str">
        <f t="shared" si="10"/>
        <v>No</v>
      </c>
      <c r="AA131" s="126" t="str">
        <f t="shared" si="10"/>
        <v>No</v>
      </c>
    </row>
    <row r="132" spans="1:27" x14ac:dyDescent="0.3">
      <c r="A132" t="s">
        <v>114</v>
      </c>
      <c r="B132" t="s">
        <v>13</v>
      </c>
      <c r="C132" t="s">
        <v>9</v>
      </c>
      <c r="D132" t="s">
        <v>14</v>
      </c>
      <c r="E132" t="s">
        <v>70</v>
      </c>
      <c r="F132" t="s">
        <v>71</v>
      </c>
      <c r="G132">
        <v>1</v>
      </c>
      <c r="H132" t="s">
        <v>9</v>
      </c>
      <c r="I132" t="s">
        <v>18</v>
      </c>
      <c r="J132" t="s">
        <v>128</v>
      </c>
      <c r="L132" t="s">
        <v>80</v>
      </c>
      <c r="M132">
        <v>2</v>
      </c>
      <c r="N132" t="str">
        <f t="shared" ref="N132:N196" si="11">IF(M132="","",IF(I132="Foul","Yes",IF(M132=0,"No","Yes")))</f>
        <v>Yes</v>
      </c>
      <c r="O132" t="s">
        <v>152</v>
      </c>
      <c r="P132" s="126" t="str">
        <f t="shared" si="9"/>
        <v>Yes</v>
      </c>
      <c r="Q132" s="126" t="str">
        <f t="shared" si="10"/>
        <v>Yes</v>
      </c>
      <c r="R132" s="126" t="str">
        <f t="shared" si="10"/>
        <v>No</v>
      </c>
      <c r="S132" s="126" t="str">
        <f t="shared" si="10"/>
        <v>Yes</v>
      </c>
      <c r="T132" s="126" t="str">
        <f t="shared" si="10"/>
        <v>No</v>
      </c>
      <c r="U132" s="126" t="str">
        <f t="shared" si="10"/>
        <v>No</v>
      </c>
      <c r="V132" s="126" t="str">
        <f t="shared" si="10"/>
        <v>Yes</v>
      </c>
      <c r="W132" s="126" t="str">
        <f t="shared" si="10"/>
        <v>No</v>
      </c>
      <c r="X132" s="126" t="str">
        <f t="shared" si="10"/>
        <v>Yes</v>
      </c>
      <c r="Y132" s="126" t="str">
        <f t="shared" si="10"/>
        <v>No</v>
      </c>
      <c r="Z132" s="126" t="str">
        <f t="shared" si="10"/>
        <v>No</v>
      </c>
      <c r="AA132" s="126" t="str">
        <f t="shared" si="10"/>
        <v>No</v>
      </c>
    </row>
    <row r="133" spans="1:27" x14ac:dyDescent="0.3">
      <c r="A133" t="s">
        <v>114</v>
      </c>
      <c r="B133" t="s">
        <v>13</v>
      </c>
      <c r="C133" t="s">
        <v>9</v>
      </c>
      <c r="D133" t="s">
        <v>14</v>
      </c>
      <c r="E133" t="s">
        <v>70</v>
      </c>
      <c r="F133" t="s">
        <v>71</v>
      </c>
      <c r="G133">
        <v>0</v>
      </c>
      <c r="H133" t="s">
        <v>9</v>
      </c>
      <c r="I133" t="s">
        <v>19</v>
      </c>
      <c r="J133" t="s">
        <v>128</v>
      </c>
      <c r="L133" t="s">
        <v>80</v>
      </c>
      <c r="M133">
        <v>0</v>
      </c>
      <c r="N133" t="str">
        <f t="shared" si="11"/>
        <v>No</v>
      </c>
      <c r="O133" t="s">
        <v>152</v>
      </c>
      <c r="P133" s="126" t="str">
        <f t="shared" si="9"/>
        <v>Yes</v>
      </c>
      <c r="Q133" s="126" t="str">
        <f t="shared" si="10"/>
        <v>Yes</v>
      </c>
      <c r="R133" s="126" t="str">
        <f t="shared" si="10"/>
        <v>No</v>
      </c>
      <c r="S133" s="126" t="str">
        <f t="shared" si="10"/>
        <v>Yes</v>
      </c>
      <c r="T133" s="126" t="str">
        <f t="shared" si="10"/>
        <v>No</v>
      </c>
      <c r="U133" s="126" t="str">
        <f t="shared" si="10"/>
        <v>No</v>
      </c>
      <c r="V133" s="126" t="str">
        <f t="shared" si="10"/>
        <v>Yes</v>
      </c>
      <c r="W133" s="126" t="str">
        <f t="shared" si="10"/>
        <v>No</v>
      </c>
      <c r="X133" s="126" t="str">
        <f t="shared" si="10"/>
        <v>Yes</v>
      </c>
      <c r="Y133" s="126" t="str">
        <f t="shared" si="10"/>
        <v>No</v>
      </c>
      <c r="Z133" s="126" t="str">
        <f t="shared" si="10"/>
        <v>No</v>
      </c>
      <c r="AA133" s="126" t="str">
        <f t="shared" si="10"/>
        <v>No</v>
      </c>
    </row>
    <row r="134" spans="1:27" x14ac:dyDescent="0.3">
      <c r="A134" t="s">
        <v>114</v>
      </c>
      <c r="B134" t="s">
        <v>13</v>
      </c>
      <c r="C134" t="s">
        <v>9</v>
      </c>
      <c r="D134" t="s">
        <v>14</v>
      </c>
      <c r="E134" t="s">
        <v>70</v>
      </c>
      <c r="F134" t="s">
        <v>71</v>
      </c>
      <c r="G134">
        <v>0</v>
      </c>
      <c r="H134" t="s">
        <v>70</v>
      </c>
      <c r="I134" t="s">
        <v>17</v>
      </c>
      <c r="J134" t="s">
        <v>128</v>
      </c>
      <c r="L134" t="s">
        <v>80</v>
      </c>
      <c r="M134">
        <v>0</v>
      </c>
      <c r="N134" t="str">
        <f t="shared" si="11"/>
        <v>No</v>
      </c>
      <c r="O134" t="s">
        <v>152</v>
      </c>
      <c r="P134" s="126" t="str">
        <f t="shared" si="9"/>
        <v>Yes</v>
      </c>
      <c r="Q134" s="126" t="str">
        <f t="shared" si="10"/>
        <v>Yes</v>
      </c>
      <c r="R134" s="126" t="str">
        <f t="shared" si="10"/>
        <v>No</v>
      </c>
      <c r="S134" s="126" t="str">
        <f t="shared" si="10"/>
        <v>Yes</v>
      </c>
      <c r="T134" s="126" t="str">
        <f t="shared" si="10"/>
        <v>No</v>
      </c>
      <c r="U134" s="126" t="str">
        <f t="shared" si="10"/>
        <v>No</v>
      </c>
      <c r="V134" s="126" t="str">
        <f t="shared" si="10"/>
        <v>Yes</v>
      </c>
      <c r="W134" s="126" t="str">
        <f t="shared" si="10"/>
        <v>No</v>
      </c>
      <c r="X134" s="126" t="str">
        <f t="shared" si="10"/>
        <v>Yes</v>
      </c>
      <c r="Y134" s="126" t="str">
        <f t="shared" si="10"/>
        <v>No</v>
      </c>
      <c r="Z134" s="126" t="str">
        <f t="shared" si="10"/>
        <v>No</v>
      </c>
      <c r="AA134" s="126" t="str">
        <f t="shared" si="10"/>
        <v>No</v>
      </c>
    </row>
    <row r="135" spans="1:27" x14ac:dyDescent="0.3">
      <c r="A135" t="s">
        <v>114</v>
      </c>
      <c r="B135" t="s">
        <v>13</v>
      </c>
      <c r="C135" t="s">
        <v>9</v>
      </c>
      <c r="D135" t="s">
        <v>14</v>
      </c>
      <c r="E135" t="s">
        <v>70</v>
      </c>
      <c r="F135" t="s">
        <v>71</v>
      </c>
      <c r="G135">
        <v>0</v>
      </c>
      <c r="H135" t="s">
        <v>14</v>
      </c>
      <c r="I135" t="s">
        <v>19</v>
      </c>
      <c r="J135" t="s">
        <v>149</v>
      </c>
      <c r="L135" t="s">
        <v>80</v>
      </c>
      <c r="M135">
        <v>3</v>
      </c>
      <c r="N135" t="str">
        <f t="shared" si="11"/>
        <v>Yes</v>
      </c>
      <c r="O135" t="s">
        <v>152</v>
      </c>
      <c r="P135" s="126" t="str">
        <f t="shared" si="9"/>
        <v>Yes</v>
      </c>
      <c r="Q135" s="126" t="str">
        <f t="shared" si="10"/>
        <v>Yes</v>
      </c>
      <c r="R135" s="126" t="str">
        <f t="shared" si="10"/>
        <v>No</v>
      </c>
      <c r="S135" s="126" t="str">
        <f t="shared" si="10"/>
        <v>Yes</v>
      </c>
      <c r="T135" s="126" t="str">
        <f t="shared" si="10"/>
        <v>No</v>
      </c>
      <c r="U135" s="126" t="str">
        <f t="shared" si="10"/>
        <v>No</v>
      </c>
      <c r="V135" s="126" t="str">
        <f t="shared" si="10"/>
        <v>Yes</v>
      </c>
      <c r="W135" s="126" t="str">
        <f t="shared" si="10"/>
        <v>No</v>
      </c>
      <c r="X135" s="126" t="str">
        <f t="shared" si="10"/>
        <v>Yes</v>
      </c>
      <c r="Y135" s="126" t="str">
        <f t="shared" si="10"/>
        <v>No</v>
      </c>
      <c r="Z135" s="126" t="str">
        <f t="shared" si="10"/>
        <v>No</v>
      </c>
      <c r="AA135" s="126" t="str">
        <f t="shared" si="10"/>
        <v>No</v>
      </c>
    </row>
    <row r="136" spans="1:27" x14ac:dyDescent="0.3">
      <c r="A136" t="s">
        <v>114</v>
      </c>
      <c r="B136" t="s">
        <v>130</v>
      </c>
      <c r="C136" t="s">
        <v>9</v>
      </c>
      <c r="D136" t="s">
        <v>11</v>
      </c>
      <c r="E136" t="s">
        <v>70</v>
      </c>
      <c r="F136" t="s">
        <v>10</v>
      </c>
      <c r="G136">
        <v>1</v>
      </c>
      <c r="H136" t="s">
        <v>9</v>
      </c>
      <c r="I136" t="s">
        <v>16</v>
      </c>
      <c r="J136" t="s">
        <v>128</v>
      </c>
      <c r="L136" t="s">
        <v>80</v>
      </c>
      <c r="M136">
        <v>2</v>
      </c>
      <c r="N136" t="str">
        <f t="shared" si="11"/>
        <v>Yes</v>
      </c>
      <c r="O136" t="s">
        <v>152</v>
      </c>
      <c r="P136" s="126" t="str">
        <f t="shared" si="9"/>
        <v>No</v>
      </c>
      <c r="Q136" s="126" t="str">
        <f t="shared" si="10"/>
        <v>Yes</v>
      </c>
      <c r="R136" s="126" t="str">
        <f t="shared" si="10"/>
        <v>No</v>
      </c>
      <c r="S136" s="126" t="str">
        <f t="shared" si="10"/>
        <v>Yes</v>
      </c>
      <c r="T136" s="126" t="str">
        <f t="shared" si="10"/>
        <v>Yes</v>
      </c>
      <c r="U136" s="126" t="str">
        <f t="shared" si="10"/>
        <v>Yes</v>
      </c>
      <c r="V136" s="126" t="str">
        <f t="shared" si="10"/>
        <v>No</v>
      </c>
      <c r="W136" s="126" t="str">
        <f t="shared" si="10"/>
        <v>No</v>
      </c>
      <c r="X136" s="126" t="str">
        <f t="shared" si="10"/>
        <v>No</v>
      </c>
      <c r="Y136" s="126" t="str">
        <f t="shared" si="10"/>
        <v>Yes</v>
      </c>
      <c r="Z136" s="126" t="str">
        <f t="shared" si="10"/>
        <v>No</v>
      </c>
      <c r="AA136" s="126" t="str">
        <f t="shared" si="10"/>
        <v>No</v>
      </c>
    </row>
    <row r="137" spans="1:27" x14ac:dyDescent="0.3">
      <c r="A137" t="s">
        <v>114</v>
      </c>
      <c r="B137" t="s">
        <v>130</v>
      </c>
      <c r="C137" t="s">
        <v>9</v>
      </c>
      <c r="D137" t="s">
        <v>11</v>
      </c>
      <c r="E137" t="s">
        <v>70</v>
      </c>
      <c r="F137" t="s">
        <v>10</v>
      </c>
      <c r="G137">
        <v>0</v>
      </c>
      <c r="H137" t="s">
        <v>70</v>
      </c>
      <c r="I137" t="s">
        <v>19</v>
      </c>
      <c r="J137" t="s">
        <v>128</v>
      </c>
      <c r="L137" t="s">
        <v>80</v>
      </c>
      <c r="M137">
        <v>0</v>
      </c>
      <c r="N137" t="str">
        <f t="shared" si="11"/>
        <v>No</v>
      </c>
      <c r="O137" t="s">
        <v>152</v>
      </c>
      <c r="P137" s="126" t="str">
        <f t="shared" si="9"/>
        <v>No</v>
      </c>
      <c r="Q137" s="126" t="str">
        <f t="shared" si="10"/>
        <v>Yes</v>
      </c>
      <c r="R137" s="126" t="str">
        <f t="shared" si="10"/>
        <v>No</v>
      </c>
      <c r="S137" s="126" t="str">
        <f t="shared" si="10"/>
        <v>Yes</v>
      </c>
      <c r="T137" s="126" t="str">
        <f t="shared" si="10"/>
        <v>Yes</v>
      </c>
      <c r="U137" s="126" t="str">
        <f t="shared" si="10"/>
        <v>Yes</v>
      </c>
      <c r="V137" s="126" t="str">
        <f t="shared" si="10"/>
        <v>No</v>
      </c>
      <c r="W137" s="126" t="str">
        <f t="shared" si="10"/>
        <v>No</v>
      </c>
      <c r="X137" s="126" t="str">
        <f t="shared" si="10"/>
        <v>No</v>
      </c>
      <c r="Y137" s="126" t="str">
        <f t="shared" si="10"/>
        <v>Yes</v>
      </c>
      <c r="Z137" s="126" t="str">
        <f t="shared" si="10"/>
        <v>No</v>
      </c>
      <c r="AA137" s="126" t="str">
        <f t="shared" si="10"/>
        <v>No</v>
      </c>
    </row>
    <row r="138" spans="1:27" x14ac:dyDescent="0.3">
      <c r="A138" t="s">
        <v>114</v>
      </c>
      <c r="B138" t="s">
        <v>130</v>
      </c>
      <c r="C138" t="s">
        <v>8</v>
      </c>
      <c r="D138" t="s">
        <v>11</v>
      </c>
      <c r="E138" t="s">
        <v>70</v>
      </c>
      <c r="F138" t="s">
        <v>10</v>
      </c>
      <c r="G138">
        <v>0</v>
      </c>
      <c r="H138" t="s">
        <v>70</v>
      </c>
      <c r="I138" t="s">
        <v>148</v>
      </c>
      <c r="J138" t="s">
        <v>128</v>
      </c>
      <c r="L138" t="s">
        <v>81</v>
      </c>
      <c r="M138">
        <v>3</v>
      </c>
      <c r="N138" t="str">
        <f t="shared" si="11"/>
        <v>Yes</v>
      </c>
      <c r="O138" t="s">
        <v>152</v>
      </c>
      <c r="P138" s="126" t="str">
        <f t="shared" si="9"/>
        <v>No</v>
      </c>
      <c r="Q138" s="126" t="str">
        <f t="shared" si="10"/>
        <v>No</v>
      </c>
      <c r="R138" s="126" t="str">
        <f t="shared" si="10"/>
        <v>Yes</v>
      </c>
      <c r="S138" s="126" t="str">
        <f t="shared" si="10"/>
        <v>Yes</v>
      </c>
      <c r="T138" s="126" t="str">
        <f t="shared" si="10"/>
        <v>Yes</v>
      </c>
      <c r="U138" s="126" t="str">
        <f t="shared" si="10"/>
        <v>Yes</v>
      </c>
      <c r="V138" s="126" t="str">
        <f t="shared" si="10"/>
        <v>No</v>
      </c>
      <c r="W138" s="126" t="str">
        <f t="shared" si="10"/>
        <v>No</v>
      </c>
      <c r="X138" s="126" t="str">
        <f t="shared" si="10"/>
        <v>No</v>
      </c>
      <c r="Y138" s="126" t="str">
        <f t="shared" si="10"/>
        <v>Yes</v>
      </c>
      <c r="Z138" s="126" t="str">
        <f t="shared" si="10"/>
        <v>No</v>
      </c>
      <c r="AA138" s="126" t="str">
        <f t="shared" si="10"/>
        <v>No</v>
      </c>
    </row>
    <row r="139" spans="1:27" x14ac:dyDescent="0.3">
      <c r="A139" t="s">
        <v>114</v>
      </c>
      <c r="B139" t="s">
        <v>130</v>
      </c>
      <c r="C139" t="s">
        <v>9</v>
      </c>
      <c r="D139" t="s">
        <v>11</v>
      </c>
      <c r="E139" t="s">
        <v>70</v>
      </c>
      <c r="F139" t="s">
        <v>10</v>
      </c>
      <c r="G139">
        <v>2</v>
      </c>
      <c r="H139" t="s">
        <v>10</v>
      </c>
      <c r="I139" t="s">
        <v>18</v>
      </c>
      <c r="J139" t="s">
        <v>128</v>
      </c>
      <c r="L139" t="s">
        <v>80</v>
      </c>
      <c r="M139">
        <v>0</v>
      </c>
      <c r="N139" t="str">
        <f t="shared" si="11"/>
        <v>No</v>
      </c>
      <c r="O139" t="s">
        <v>152</v>
      </c>
      <c r="P139" s="126" t="str">
        <f t="shared" si="9"/>
        <v>No</v>
      </c>
      <c r="Q139" s="126" t="str">
        <f t="shared" si="10"/>
        <v>Yes</v>
      </c>
      <c r="R139" s="126" t="str">
        <f t="shared" si="10"/>
        <v>No</v>
      </c>
      <c r="S139" s="126" t="str">
        <f t="shared" si="10"/>
        <v>Yes</v>
      </c>
      <c r="T139" s="126" t="str">
        <f t="shared" si="10"/>
        <v>Yes</v>
      </c>
      <c r="U139" s="126" t="str">
        <f t="shared" si="10"/>
        <v>Yes</v>
      </c>
      <c r="V139" s="126" t="str">
        <f t="shared" si="10"/>
        <v>No</v>
      </c>
      <c r="W139" s="126" t="str">
        <f t="shared" si="10"/>
        <v>No</v>
      </c>
      <c r="X139" s="126" t="str">
        <f t="shared" si="10"/>
        <v>No</v>
      </c>
      <c r="Y139" s="126" t="str">
        <f t="shared" si="10"/>
        <v>Yes</v>
      </c>
      <c r="Z139" s="126" t="str">
        <f t="shared" si="10"/>
        <v>No</v>
      </c>
      <c r="AA139" s="126" t="str">
        <f t="shared" si="10"/>
        <v>No</v>
      </c>
    </row>
    <row r="140" spans="1:27" x14ac:dyDescent="0.3">
      <c r="A140" t="s">
        <v>114</v>
      </c>
      <c r="B140" t="s">
        <v>130</v>
      </c>
      <c r="C140" t="s">
        <v>9</v>
      </c>
      <c r="D140" t="s">
        <v>11</v>
      </c>
      <c r="E140" t="s">
        <v>70</v>
      </c>
      <c r="F140" t="s">
        <v>10</v>
      </c>
      <c r="G140">
        <v>0</v>
      </c>
      <c r="H140" t="s">
        <v>9</v>
      </c>
      <c r="I140" t="s">
        <v>16</v>
      </c>
      <c r="J140" t="s">
        <v>128</v>
      </c>
      <c r="L140" t="s">
        <v>80</v>
      </c>
      <c r="M140">
        <v>0</v>
      </c>
      <c r="N140" t="str">
        <f t="shared" si="11"/>
        <v>No</v>
      </c>
      <c r="O140" t="s">
        <v>152</v>
      </c>
      <c r="P140" s="126" t="str">
        <f t="shared" si="9"/>
        <v>No</v>
      </c>
      <c r="Q140" s="126" t="str">
        <f t="shared" si="10"/>
        <v>Yes</v>
      </c>
      <c r="R140" s="126" t="str">
        <f t="shared" si="10"/>
        <v>No</v>
      </c>
      <c r="S140" s="126" t="str">
        <f t="shared" si="10"/>
        <v>Yes</v>
      </c>
      <c r="T140" s="126" t="str">
        <f t="shared" si="10"/>
        <v>Yes</v>
      </c>
      <c r="U140" s="126" t="str">
        <f t="shared" si="10"/>
        <v>Yes</v>
      </c>
      <c r="V140" s="126" t="str">
        <f t="shared" si="10"/>
        <v>No</v>
      </c>
      <c r="W140" s="126" t="str">
        <f t="shared" si="10"/>
        <v>No</v>
      </c>
      <c r="X140" s="126" t="str">
        <f t="shared" si="10"/>
        <v>No</v>
      </c>
      <c r="Y140" s="126" t="str">
        <f t="shared" si="10"/>
        <v>Yes</v>
      </c>
      <c r="Z140" s="126" t="str">
        <f t="shared" si="10"/>
        <v>No</v>
      </c>
      <c r="AA140" s="126" t="str">
        <f t="shared" si="10"/>
        <v>No</v>
      </c>
    </row>
    <row r="141" spans="1:27" x14ac:dyDescent="0.3">
      <c r="A141" t="s">
        <v>114</v>
      </c>
      <c r="B141" t="s">
        <v>130</v>
      </c>
      <c r="C141" t="s">
        <v>9</v>
      </c>
      <c r="D141" t="s">
        <v>11</v>
      </c>
      <c r="E141" t="s">
        <v>70</v>
      </c>
      <c r="F141" t="s">
        <v>10</v>
      </c>
      <c r="G141">
        <v>2</v>
      </c>
      <c r="H141" t="s">
        <v>11</v>
      </c>
      <c r="I141" t="s">
        <v>148</v>
      </c>
      <c r="J141" t="s">
        <v>149</v>
      </c>
      <c r="L141" t="s">
        <v>80</v>
      </c>
      <c r="M141">
        <v>1</v>
      </c>
      <c r="N141" t="str">
        <f t="shared" si="11"/>
        <v>Yes</v>
      </c>
      <c r="O141" t="s">
        <v>152</v>
      </c>
      <c r="P141" s="126" t="str">
        <f t="shared" si="9"/>
        <v>No</v>
      </c>
      <c r="Q141" s="126" t="str">
        <f t="shared" si="10"/>
        <v>Yes</v>
      </c>
      <c r="R141" s="126" t="str">
        <f t="shared" si="10"/>
        <v>No</v>
      </c>
      <c r="S141" s="126" t="str">
        <f t="shared" si="10"/>
        <v>Yes</v>
      </c>
      <c r="T141" s="126" t="str">
        <f t="shared" si="10"/>
        <v>Yes</v>
      </c>
      <c r="U141" s="126" t="str">
        <f t="shared" si="10"/>
        <v>Yes</v>
      </c>
      <c r="V141" s="126" t="str">
        <f t="shared" si="10"/>
        <v>No</v>
      </c>
      <c r="W141" s="126" t="str">
        <f t="shared" si="10"/>
        <v>No</v>
      </c>
      <c r="X141" s="126" t="str">
        <f t="shared" si="10"/>
        <v>No</v>
      </c>
      <c r="Y141" s="126" t="str">
        <f t="shared" si="10"/>
        <v>Yes</v>
      </c>
      <c r="Z141" s="126" t="str">
        <f t="shared" si="10"/>
        <v>No</v>
      </c>
      <c r="AA141" s="126" t="str">
        <f t="shared" si="10"/>
        <v>No</v>
      </c>
    </row>
    <row r="142" spans="1:27" x14ac:dyDescent="0.3">
      <c r="A142" t="s">
        <v>114</v>
      </c>
      <c r="B142" t="s">
        <v>13</v>
      </c>
      <c r="C142" t="s">
        <v>8</v>
      </c>
      <c r="D142" t="s">
        <v>11</v>
      </c>
      <c r="E142" t="s">
        <v>70</v>
      </c>
      <c r="F142" t="s">
        <v>10</v>
      </c>
      <c r="G142">
        <v>1</v>
      </c>
      <c r="H142" t="s">
        <v>11</v>
      </c>
      <c r="I142" t="s">
        <v>20</v>
      </c>
      <c r="J142" t="s">
        <v>128</v>
      </c>
      <c r="L142" t="s">
        <v>80</v>
      </c>
      <c r="M142">
        <v>0</v>
      </c>
      <c r="N142" t="str">
        <f t="shared" si="11"/>
        <v>No</v>
      </c>
      <c r="O142" t="s">
        <v>152</v>
      </c>
      <c r="P142" s="126" t="str">
        <f t="shared" si="9"/>
        <v>Yes</v>
      </c>
      <c r="Q142" s="126" t="str">
        <f t="shared" si="10"/>
        <v>No</v>
      </c>
      <c r="R142" s="126" t="str">
        <f t="shared" si="10"/>
        <v>Yes</v>
      </c>
      <c r="S142" s="126" t="str">
        <f t="shared" si="10"/>
        <v>Yes</v>
      </c>
      <c r="T142" s="126" t="str">
        <f t="shared" si="10"/>
        <v>Yes</v>
      </c>
      <c r="U142" s="126" t="str">
        <f t="shared" si="10"/>
        <v>Yes</v>
      </c>
      <c r="V142" s="126" t="str">
        <f t="shared" si="10"/>
        <v>No</v>
      </c>
      <c r="W142" s="126" t="str">
        <f t="shared" si="10"/>
        <v>No</v>
      </c>
      <c r="X142" s="126" t="str">
        <f t="shared" si="10"/>
        <v>No</v>
      </c>
      <c r="Y142" s="126" t="str">
        <f t="shared" si="10"/>
        <v>No</v>
      </c>
      <c r="Z142" s="126" t="str">
        <f t="shared" si="10"/>
        <v>No</v>
      </c>
      <c r="AA142" s="126" t="str">
        <f t="shared" si="10"/>
        <v>No</v>
      </c>
    </row>
    <row r="143" spans="1:27" x14ac:dyDescent="0.3">
      <c r="A143" t="s">
        <v>114</v>
      </c>
      <c r="B143" t="s">
        <v>13</v>
      </c>
      <c r="C143" t="s">
        <v>8</v>
      </c>
      <c r="D143" t="s">
        <v>11</v>
      </c>
      <c r="E143" t="s">
        <v>70</v>
      </c>
      <c r="F143" t="s">
        <v>10</v>
      </c>
      <c r="G143">
        <v>0</v>
      </c>
      <c r="H143" t="s">
        <v>70</v>
      </c>
      <c r="I143" t="s">
        <v>19</v>
      </c>
      <c r="J143" t="s">
        <v>128</v>
      </c>
      <c r="L143" t="s">
        <v>80</v>
      </c>
      <c r="M143">
        <v>3</v>
      </c>
      <c r="N143" t="str">
        <f t="shared" si="11"/>
        <v>Yes</v>
      </c>
      <c r="O143" t="s">
        <v>152</v>
      </c>
      <c r="P143" s="126" t="str">
        <f t="shared" si="9"/>
        <v>Yes</v>
      </c>
      <c r="Q143" s="126" t="str">
        <f t="shared" si="10"/>
        <v>No</v>
      </c>
      <c r="R143" s="126" t="str">
        <f t="shared" si="10"/>
        <v>Yes</v>
      </c>
      <c r="S143" s="126" t="str">
        <f t="shared" si="10"/>
        <v>Yes</v>
      </c>
      <c r="T143" s="126" t="str">
        <f t="shared" si="10"/>
        <v>Yes</v>
      </c>
      <c r="U143" s="126" t="str">
        <f t="shared" si="10"/>
        <v>Yes</v>
      </c>
      <c r="V143" s="126" t="str">
        <f t="shared" si="10"/>
        <v>No</v>
      </c>
      <c r="W143" s="126" t="str">
        <f t="shared" si="10"/>
        <v>No</v>
      </c>
      <c r="X143" s="126" t="str">
        <f t="shared" si="10"/>
        <v>No</v>
      </c>
      <c r="Y143" s="126" t="str">
        <f t="shared" si="10"/>
        <v>No</v>
      </c>
      <c r="Z143" s="126" t="str">
        <f t="shared" si="10"/>
        <v>No</v>
      </c>
      <c r="AA143" s="126" t="str">
        <f t="shared" si="10"/>
        <v>No</v>
      </c>
    </row>
    <row r="144" spans="1:27" x14ac:dyDescent="0.3">
      <c r="A144" t="s">
        <v>114</v>
      </c>
      <c r="B144" t="s">
        <v>13</v>
      </c>
      <c r="C144" t="s">
        <v>8</v>
      </c>
      <c r="D144" t="s">
        <v>11</v>
      </c>
      <c r="E144" t="s">
        <v>70</v>
      </c>
      <c r="F144" t="s">
        <v>10</v>
      </c>
      <c r="G144">
        <v>1</v>
      </c>
      <c r="H144" t="s">
        <v>13</v>
      </c>
      <c r="I144" t="s">
        <v>17</v>
      </c>
      <c r="J144" t="s">
        <v>128</v>
      </c>
      <c r="L144" t="s">
        <v>81</v>
      </c>
      <c r="M144">
        <v>0</v>
      </c>
      <c r="N144" t="str">
        <f t="shared" si="11"/>
        <v>No</v>
      </c>
      <c r="O144" t="s">
        <v>152</v>
      </c>
      <c r="P144" s="126" t="str">
        <f t="shared" si="9"/>
        <v>Yes</v>
      </c>
      <c r="Q144" s="126" t="str">
        <f t="shared" si="10"/>
        <v>No</v>
      </c>
      <c r="R144" s="126" t="str">
        <f t="shared" si="10"/>
        <v>Yes</v>
      </c>
      <c r="S144" s="126" t="str">
        <f t="shared" si="10"/>
        <v>Yes</v>
      </c>
      <c r="T144" s="126" t="str">
        <f t="shared" si="10"/>
        <v>Yes</v>
      </c>
      <c r="U144" s="126" t="str">
        <f t="shared" si="10"/>
        <v>Yes</v>
      </c>
      <c r="V144" s="126" t="str">
        <f t="shared" si="10"/>
        <v>No</v>
      </c>
      <c r="W144" s="126" t="str">
        <f t="shared" si="10"/>
        <v>No</v>
      </c>
      <c r="X144" s="126" t="str">
        <f t="shared" si="10"/>
        <v>No</v>
      </c>
      <c r="Y144" s="126" t="str">
        <f t="shared" si="10"/>
        <v>No</v>
      </c>
      <c r="Z144" s="126" t="str">
        <f t="shared" si="10"/>
        <v>No</v>
      </c>
      <c r="AA144" s="126" t="str">
        <f t="shared" si="10"/>
        <v>No</v>
      </c>
    </row>
    <row r="145" spans="1:27" x14ac:dyDescent="0.3">
      <c r="A145" t="s">
        <v>114</v>
      </c>
      <c r="B145" t="s">
        <v>13</v>
      </c>
      <c r="C145" t="s">
        <v>8</v>
      </c>
      <c r="D145" t="s">
        <v>11</v>
      </c>
      <c r="E145" t="s">
        <v>70</v>
      </c>
      <c r="F145" t="s">
        <v>10</v>
      </c>
      <c r="G145">
        <v>1</v>
      </c>
      <c r="H145" t="s">
        <v>70</v>
      </c>
      <c r="I145" t="s">
        <v>19</v>
      </c>
      <c r="J145" t="s">
        <v>128</v>
      </c>
      <c r="L145" t="s">
        <v>81</v>
      </c>
      <c r="M145">
        <v>0</v>
      </c>
      <c r="N145" t="str">
        <f t="shared" si="11"/>
        <v>No</v>
      </c>
      <c r="O145" t="s">
        <v>152</v>
      </c>
      <c r="P145" s="126" t="str">
        <f t="shared" si="9"/>
        <v>Yes</v>
      </c>
      <c r="Q145" s="126" t="str">
        <f t="shared" si="10"/>
        <v>No</v>
      </c>
      <c r="R145" s="126" t="str">
        <f t="shared" si="10"/>
        <v>Yes</v>
      </c>
      <c r="S145" s="126" t="str">
        <f t="shared" si="10"/>
        <v>Yes</v>
      </c>
      <c r="T145" s="126" t="str">
        <f t="shared" si="10"/>
        <v>Yes</v>
      </c>
      <c r="U145" s="126" t="str">
        <f t="shared" si="10"/>
        <v>Yes</v>
      </c>
      <c r="V145" s="126" t="str">
        <f t="shared" si="10"/>
        <v>No</v>
      </c>
      <c r="W145" s="126" t="str">
        <f t="shared" si="10"/>
        <v>No</v>
      </c>
      <c r="X145" s="126" t="str">
        <f t="shared" si="10"/>
        <v>No</v>
      </c>
      <c r="Y145" s="126" t="str">
        <f t="shared" si="10"/>
        <v>No</v>
      </c>
      <c r="Z145" s="126" t="str">
        <f t="shared" si="10"/>
        <v>No</v>
      </c>
      <c r="AA145" s="126" t="str">
        <f t="shared" si="10"/>
        <v>No</v>
      </c>
    </row>
    <row r="146" spans="1:27" x14ac:dyDescent="0.3">
      <c r="A146" t="s">
        <v>114</v>
      </c>
      <c r="B146" t="s">
        <v>13</v>
      </c>
      <c r="C146" t="s">
        <v>8</v>
      </c>
      <c r="D146" t="s">
        <v>11</v>
      </c>
      <c r="E146" t="s">
        <v>70</v>
      </c>
      <c r="F146" t="s">
        <v>10</v>
      </c>
      <c r="G146">
        <v>1</v>
      </c>
      <c r="H146" t="s">
        <v>70</v>
      </c>
      <c r="I146" t="s">
        <v>19</v>
      </c>
      <c r="J146" t="s">
        <v>128</v>
      </c>
      <c r="L146" t="s">
        <v>81</v>
      </c>
      <c r="M146">
        <v>0</v>
      </c>
      <c r="N146" t="str">
        <f t="shared" si="11"/>
        <v>No</v>
      </c>
      <c r="O146" t="s">
        <v>152</v>
      </c>
      <c r="P146" s="126" t="str">
        <f t="shared" si="9"/>
        <v>Yes</v>
      </c>
      <c r="Q146" s="126" t="str">
        <f t="shared" si="10"/>
        <v>No</v>
      </c>
      <c r="R146" s="126" t="str">
        <f t="shared" si="10"/>
        <v>Yes</v>
      </c>
      <c r="S146" s="126" t="str">
        <f t="shared" si="10"/>
        <v>Yes</v>
      </c>
      <c r="T146" s="126" t="str">
        <f t="shared" si="10"/>
        <v>Yes</v>
      </c>
      <c r="U146" s="126" t="str">
        <f t="shared" si="10"/>
        <v>Yes</v>
      </c>
      <c r="V146" s="126" t="str">
        <f t="shared" si="10"/>
        <v>No</v>
      </c>
      <c r="W146" s="126" t="str">
        <f t="shared" si="10"/>
        <v>No</v>
      </c>
      <c r="X146" s="126" t="str">
        <f t="shared" si="10"/>
        <v>No</v>
      </c>
      <c r="Y146" s="126" t="str">
        <f t="shared" si="10"/>
        <v>No</v>
      </c>
      <c r="Z146" s="126" t="str">
        <f t="shared" si="10"/>
        <v>No</v>
      </c>
      <c r="AA146" s="126" t="str">
        <f t="shared" si="10"/>
        <v>No</v>
      </c>
    </row>
    <row r="147" spans="1:27" x14ac:dyDescent="0.3">
      <c r="A147" t="s">
        <v>114</v>
      </c>
      <c r="B147" t="s">
        <v>13</v>
      </c>
      <c r="C147" t="s">
        <v>8</v>
      </c>
      <c r="D147" t="s">
        <v>11</v>
      </c>
      <c r="E147" t="s">
        <v>70</v>
      </c>
      <c r="F147" t="s">
        <v>10</v>
      </c>
      <c r="G147">
        <v>2</v>
      </c>
      <c r="H147" t="s">
        <v>10</v>
      </c>
      <c r="I147" t="s">
        <v>20</v>
      </c>
      <c r="J147" t="s">
        <v>128</v>
      </c>
      <c r="L147" t="s">
        <v>80</v>
      </c>
      <c r="M147">
        <v>0</v>
      </c>
      <c r="N147" t="str">
        <f t="shared" si="11"/>
        <v>No</v>
      </c>
      <c r="O147" t="s">
        <v>152</v>
      </c>
      <c r="P147" s="126" t="str">
        <f t="shared" si="9"/>
        <v>Yes</v>
      </c>
      <c r="Q147" s="126" t="str">
        <f t="shared" si="10"/>
        <v>No</v>
      </c>
      <c r="R147" s="126" t="str">
        <f t="shared" si="10"/>
        <v>Yes</v>
      </c>
      <c r="S147" s="126" t="str">
        <f t="shared" si="10"/>
        <v>Yes</v>
      </c>
      <c r="T147" s="126" t="str">
        <f t="shared" si="10"/>
        <v>Yes</v>
      </c>
      <c r="U147" s="126" t="str">
        <f t="shared" si="10"/>
        <v>Yes</v>
      </c>
      <c r="V147" s="126" t="str">
        <f t="shared" si="10"/>
        <v>No</v>
      </c>
      <c r="W147" s="126" t="str">
        <f t="shared" si="10"/>
        <v>No</v>
      </c>
      <c r="X147" s="126" t="str">
        <f t="shared" si="10"/>
        <v>No</v>
      </c>
      <c r="Y147" s="126" t="str">
        <f t="shared" si="10"/>
        <v>No</v>
      </c>
      <c r="Z147" s="126" t="str">
        <f t="shared" si="10"/>
        <v>No</v>
      </c>
      <c r="AA147" s="126" t="str">
        <f t="shared" si="10"/>
        <v>No</v>
      </c>
    </row>
    <row r="148" spans="1:27" x14ac:dyDescent="0.3">
      <c r="A148" t="s">
        <v>114</v>
      </c>
      <c r="B148" t="s">
        <v>13</v>
      </c>
      <c r="C148" t="s">
        <v>9</v>
      </c>
      <c r="D148" t="s">
        <v>11</v>
      </c>
      <c r="E148" t="s">
        <v>70</v>
      </c>
      <c r="F148" t="s">
        <v>71</v>
      </c>
      <c r="G148">
        <v>0</v>
      </c>
      <c r="H148" t="s">
        <v>13</v>
      </c>
      <c r="I148" t="s">
        <v>15</v>
      </c>
      <c r="J148" t="s">
        <v>128</v>
      </c>
      <c r="L148" t="s">
        <v>81</v>
      </c>
      <c r="M148">
        <v>0</v>
      </c>
      <c r="N148" t="str">
        <f t="shared" si="11"/>
        <v>No</v>
      </c>
      <c r="O148" t="s">
        <v>152</v>
      </c>
      <c r="P148" s="126" t="str">
        <f t="shared" si="9"/>
        <v>Yes</v>
      </c>
      <c r="Q148" s="126" t="str">
        <f t="shared" si="10"/>
        <v>Yes</v>
      </c>
      <c r="R148" s="126" t="str">
        <f t="shared" si="10"/>
        <v>No</v>
      </c>
      <c r="S148" s="126" t="str">
        <f t="shared" si="10"/>
        <v>Yes</v>
      </c>
      <c r="T148" s="126" t="str">
        <f t="shared" si="10"/>
        <v>No</v>
      </c>
      <c r="U148" s="126" t="str">
        <f t="shared" si="10"/>
        <v>Yes</v>
      </c>
      <c r="V148" s="126" t="str">
        <f t="shared" si="10"/>
        <v>Yes</v>
      </c>
      <c r="W148" s="126" t="str">
        <f t="shared" si="10"/>
        <v>No</v>
      </c>
      <c r="X148" s="126" t="str">
        <f t="shared" si="10"/>
        <v>No</v>
      </c>
      <c r="Y148" s="126" t="str">
        <f t="shared" si="10"/>
        <v>No</v>
      </c>
      <c r="Z148" s="126" t="str">
        <f t="shared" si="10"/>
        <v>No</v>
      </c>
      <c r="AA148" s="126" t="str">
        <f t="shared" si="10"/>
        <v>No</v>
      </c>
    </row>
    <row r="149" spans="1:27" x14ac:dyDescent="0.3">
      <c r="A149" t="s">
        <v>114</v>
      </c>
      <c r="B149" t="s">
        <v>13</v>
      </c>
      <c r="C149" t="s">
        <v>9</v>
      </c>
      <c r="D149" t="s">
        <v>11</v>
      </c>
      <c r="E149" t="s">
        <v>70</v>
      </c>
      <c r="F149" t="s">
        <v>71</v>
      </c>
      <c r="G149">
        <v>0</v>
      </c>
      <c r="H149" t="s">
        <v>11</v>
      </c>
      <c r="I149" t="s">
        <v>16</v>
      </c>
      <c r="J149" t="s">
        <v>128</v>
      </c>
      <c r="L149" t="s">
        <v>81</v>
      </c>
      <c r="M149">
        <v>2</v>
      </c>
      <c r="N149" t="str">
        <f t="shared" si="11"/>
        <v>Yes</v>
      </c>
      <c r="O149" t="s">
        <v>152</v>
      </c>
      <c r="P149" s="126" t="str">
        <f t="shared" si="9"/>
        <v>Yes</v>
      </c>
      <c r="Q149" s="126" t="str">
        <f t="shared" si="10"/>
        <v>Yes</v>
      </c>
      <c r="R149" s="126" t="str">
        <f t="shared" si="10"/>
        <v>No</v>
      </c>
      <c r="S149" s="126" t="str">
        <f t="shared" si="10"/>
        <v>Yes</v>
      </c>
      <c r="T149" s="126" t="str">
        <f t="shared" si="10"/>
        <v>No</v>
      </c>
      <c r="U149" s="126" t="str">
        <f t="shared" si="10"/>
        <v>Yes</v>
      </c>
      <c r="V149" s="126" t="str">
        <f t="shared" si="10"/>
        <v>Yes</v>
      </c>
      <c r="W149" s="126" t="str">
        <f t="shared" si="10"/>
        <v>No</v>
      </c>
      <c r="X149" s="126" t="str">
        <f t="shared" si="10"/>
        <v>No</v>
      </c>
      <c r="Y149" s="126" t="str">
        <f t="shared" si="10"/>
        <v>No</v>
      </c>
      <c r="Z149" s="126" t="str">
        <f t="shared" si="10"/>
        <v>No</v>
      </c>
      <c r="AA149" s="126" t="str">
        <f t="shared" si="10"/>
        <v>No</v>
      </c>
    </row>
    <row r="150" spans="1:27" x14ac:dyDescent="0.3">
      <c r="A150" t="s">
        <v>114</v>
      </c>
      <c r="B150" t="s">
        <v>13</v>
      </c>
      <c r="C150" t="s">
        <v>9</v>
      </c>
      <c r="D150" t="s">
        <v>11</v>
      </c>
      <c r="E150" t="s">
        <v>70</v>
      </c>
      <c r="F150" t="s">
        <v>71</v>
      </c>
      <c r="G150">
        <v>1</v>
      </c>
      <c r="H150" t="s">
        <v>13</v>
      </c>
      <c r="I150" t="s">
        <v>18</v>
      </c>
      <c r="J150" t="s">
        <v>128</v>
      </c>
      <c r="L150" t="s">
        <v>80</v>
      </c>
      <c r="M150">
        <v>0</v>
      </c>
      <c r="N150" t="str">
        <f t="shared" si="11"/>
        <v>No</v>
      </c>
      <c r="O150" t="s">
        <v>152</v>
      </c>
      <c r="P150" s="126" t="str">
        <f t="shared" si="9"/>
        <v>Yes</v>
      </c>
      <c r="Q150" s="126" t="str">
        <f t="shared" si="10"/>
        <v>Yes</v>
      </c>
      <c r="R150" s="126" t="str">
        <f t="shared" si="10"/>
        <v>No</v>
      </c>
      <c r="S150" s="126" t="str">
        <f t="shared" si="10"/>
        <v>Yes</v>
      </c>
      <c r="T150" s="126" t="str">
        <f t="shared" si="10"/>
        <v>No</v>
      </c>
      <c r="U150" s="126" t="str">
        <f t="shared" si="10"/>
        <v>Yes</v>
      </c>
      <c r="V150" s="126" t="str">
        <f t="shared" si="10"/>
        <v>Yes</v>
      </c>
      <c r="W150" s="126" t="str">
        <f t="shared" si="10"/>
        <v>No</v>
      </c>
      <c r="X150" s="126" t="str">
        <f t="shared" si="10"/>
        <v>No</v>
      </c>
      <c r="Y150" s="126" t="str">
        <f t="shared" si="10"/>
        <v>No</v>
      </c>
      <c r="Z150" s="126" t="str">
        <f t="shared" si="10"/>
        <v>No</v>
      </c>
      <c r="AA150" s="126" t="str">
        <f t="shared" si="10"/>
        <v>No</v>
      </c>
    </row>
    <row r="151" spans="1:27" x14ac:dyDescent="0.3">
      <c r="A151" t="s">
        <v>114</v>
      </c>
      <c r="B151" t="s">
        <v>13</v>
      </c>
      <c r="C151" t="s">
        <v>9</v>
      </c>
      <c r="D151" t="s">
        <v>11</v>
      </c>
      <c r="E151" t="s">
        <v>70</v>
      </c>
      <c r="F151" t="s">
        <v>71</v>
      </c>
      <c r="G151">
        <v>0</v>
      </c>
      <c r="H151" t="s">
        <v>70</v>
      </c>
      <c r="I151" t="s">
        <v>15</v>
      </c>
      <c r="J151" t="s">
        <v>128</v>
      </c>
      <c r="L151" t="s">
        <v>80</v>
      </c>
      <c r="M151">
        <v>0</v>
      </c>
      <c r="N151" t="str">
        <f t="shared" si="11"/>
        <v>No</v>
      </c>
      <c r="O151" t="s">
        <v>152</v>
      </c>
      <c r="P151" s="126" t="str">
        <f t="shared" si="9"/>
        <v>Yes</v>
      </c>
      <c r="Q151" s="126" t="str">
        <f t="shared" si="10"/>
        <v>Yes</v>
      </c>
      <c r="R151" s="126" t="str">
        <f t="shared" si="10"/>
        <v>No</v>
      </c>
      <c r="S151" s="126" t="str">
        <f t="shared" si="10"/>
        <v>Yes</v>
      </c>
      <c r="T151" s="126" t="str">
        <f t="shared" si="10"/>
        <v>No</v>
      </c>
      <c r="U151" s="126" t="str">
        <f t="shared" si="10"/>
        <v>Yes</v>
      </c>
      <c r="V151" s="126" t="str">
        <f t="shared" si="10"/>
        <v>Yes</v>
      </c>
      <c r="W151" s="126" t="str">
        <f t="shared" si="10"/>
        <v>No</v>
      </c>
      <c r="X151" s="126" t="str">
        <f t="shared" si="10"/>
        <v>No</v>
      </c>
      <c r="Y151" s="126" t="str">
        <f t="shared" si="10"/>
        <v>No</v>
      </c>
      <c r="Z151" s="126" t="str">
        <f t="shared" si="10"/>
        <v>No</v>
      </c>
      <c r="AA151" s="126" t="str">
        <f t="shared" si="10"/>
        <v>No</v>
      </c>
    </row>
    <row r="152" spans="1:27" x14ac:dyDescent="0.3">
      <c r="A152" t="s">
        <v>114</v>
      </c>
      <c r="B152" t="s">
        <v>13</v>
      </c>
      <c r="C152" t="s">
        <v>8</v>
      </c>
      <c r="D152" t="s">
        <v>11</v>
      </c>
      <c r="E152" t="s">
        <v>70</v>
      </c>
      <c r="F152" t="s">
        <v>9</v>
      </c>
      <c r="G152">
        <v>0</v>
      </c>
      <c r="H152" t="s">
        <v>13</v>
      </c>
      <c r="I152" t="s">
        <v>15</v>
      </c>
      <c r="J152" t="s">
        <v>128</v>
      </c>
      <c r="L152" t="s">
        <v>81</v>
      </c>
      <c r="M152">
        <v>0</v>
      </c>
      <c r="N152" t="str">
        <f t="shared" si="11"/>
        <v>No</v>
      </c>
      <c r="O152" t="s">
        <v>152</v>
      </c>
      <c r="P152" s="126" t="str">
        <f t="shared" si="9"/>
        <v>Yes</v>
      </c>
      <c r="Q152" s="126" t="str">
        <f t="shared" si="10"/>
        <v>Yes</v>
      </c>
      <c r="R152" s="126" t="str">
        <f t="shared" si="10"/>
        <v>Yes</v>
      </c>
      <c r="S152" s="126" t="str">
        <f t="shared" si="10"/>
        <v>Yes</v>
      </c>
      <c r="T152" s="126" t="str">
        <f t="shared" si="10"/>
        <v>No</v>
      </c>
      <c r="U152" s="126" t="str">
        <f t="shared" si="10"/>
        <v>Yes</v>
      </c>
      <c r="V152" s="126" t="str">
        <f t="shared" si="10"/>
        <v>No</v>
      </c>
      <c r="W152" s="126" t="str">
        <f t="shared" si="10"/>
        <v>No</v>
      </c>
      <c r="X152" s="126" t="str">
        <f t="shared" si="10"/>
        <v>No</v>
      </c>
      <c r="Y152" s="126" t="str">
        <f t="shared" si="10"/>
        <v>No</v>
      </c>
      <c r="Z152" s="126" t="str">
        <f t="shared" si="10"/>
        <v>No</v>
      </c>
      <c r="AA152" s="126" t="str">
        <f t="shared" ref="Q152:AA176" si="12">IF($A152="","",IF(OR($B152=AA$1,$C152=AA$1,$D152=AA$1,$E152=AA$1,$F152=AA$1),"Yes","No"))</f>
        <v>No</v>
      </c>
    </row>
    <row r="153" spans="1:27" x14ac:dyDescent="0.3">
      <c r="A153" t="s">
        <v>114</v>
      </c>
      <c r="B153" t="s">
        <v>130</v>
      </c>
      <c r="C153" t="s">
        <v>9</v>
      </c>
      <c r="D153" t="s">
        <v>8</v>
      </c>
      <c r="E153" t="s">
        <v>11</v>
      </c>
      <c r="F153" t="s">
        <v>10</v>
      </c>
      <c r="G153">
        <v>0</v>
      </c>
      <c r="H153" t="s">
        <v>8</v>
      </c>
      <c r="I153" t="s">
        <v>19</v>
      </c>
      <c r="J153" t="s">
        <v>128</v>
      </c>
      <c r="L153" t="s">
        <v>80</v>
      </c>
      <c r="M153">
        <v>0</v>
      </c>
      <c r="N153" t="str">
        <f t="shared" si="11"/>
        <v>No</v>
      </c>
      <c r="O153" t="s">
        <v>152</v>
      </c>
      <c r="P153" s="126" t="str">
        <f t="shared" si="9"/>
        <v>No</v>
      </c>
      <c r="Q153" s="126" t="str">
        <f t="shared" si="12"/>
        <v>Yes</v>
      </c>
      <c r="R153" s="126" t="str">
        <f t="shared" si="12"/>
        <v>Yes</v>
      </c>
      <c r="S153" s="126" t="str">
        <f t="shared" si="12"/>
        <v>No</v>
      </c>
      <c r="T153" s="126" t="str">
        <f t="shared" si="12"/>
        <v>Yes</v>
      </c>
      <c r="U153" s="126" t="str">
        <f t="shared" si="12"/>
        <v>Yes</v>
      </c>
      <c r="V153" s="126" t="str">
        <f t="shared" si="12"/>
        <v>No</v>
      </c>
      <c r="W153" s="126" t="str">
        <f t="shared" si="12"/>
        <v>No</v>
      </c>
      <c r="X153" s="126" t="str">
        <f t="shared" si="12"/>
        <v>No</v>
      </c>
      <c r="Y153" s="126" t="str">
        <f t="shared" si="12"/>
        <v>Yes</v>
      </c>
      <c r="Z153" s="126" t="str">
        <f t="shared" si="12"/>
        <v>No</v>
      </c>
      <c r="AA153" s="126" t="str">
        <f t="shared" si="12"/>
        <v>No</v>
      </c>
    </row>
    <row r="154" spans="1:27" x14ac:dyDescent="0.3">
      <c r="A154" t="s">
        <v>114</v>
      </c>
      <c r="B154" t="s">
        <v>130</v>
      </c>
      <c r="C154" t="s">
        <v>9</v>
      </c>
      <c r="D154" t="s">
        <v>8</v>
      </c>
      <c r="E154" t="s">
        <v>11</v>
      </c>
      <c r="F154" t="s">
        <v>10</v>
      </c>
      <c r="G154">
        <v>0</v>
      </c>
      <c r="H154" t="s">
        <v>9</v>
      </c>
      <c r="I154" t="s">
        <v>15</v>
      </c>
      <c r="J154" t="s">
        <v>128</v>
      </c>
      <c r="L154" t="s">
        <v>80</v>
      </c>
      <c r="M154">
        <v>2</v>
      </c>
      <c r="N154" t="str">
        <f t="shared" si="11"/>
        <v>Yes</v>
      </c>
      <c r="O154" t="s">
        <v>152</v>
      </c>
      <c r="P154" s="126" t="str">
        <f t="shared" si="9"/>
        <v>No</v>
      </c>
      <c r="Q154" s="126" t="str">
        <f t="shared" si="12"/>
        <v>Yes</v>
      </c>
      <c r="R154" s="126" t="str">
        <f t="shared" si="12"/>
        <v>Yes</v>
      </c>
      <c r="S154" s="126" t="str">
        <f t="shared" si="12"/>
        <v>No</v>
      </c>
      <c r="T154" s="126" t="str">
        <f t="shared" si="12"/>
        <v>Yes</v>
      </c>
      <c r="U154" s="126" t="str">
        <f t="shared" si="12"/>
        <v>Yes</v>
      </c>
      <c r="V154" s="126" t="str">
        <f t="shared" si="12"/>
        <v>No</v>
      </c>
      <c r="W154" s="126" t="str">
        <f t="shared" si="12"/>
        <v>No</v>
      </c>
      <c r="X154" s="126" t="str">
        <f t="shared" si="12"/>
        <v>No</v>
      </c>
      <c r="Y154" s="126" t="str">
        <f t="shared" si="12"/>
        <v>Yes</v>
      </c>
      <c r="Z154" s="126" t="str">
        <f t="shared" si="12"/>
        <v>No</v>
      </c>
      <c r="AA154" s="126" t="str">
        <f t="shared" si="12"/>
        <v>No</v>
      </c>
    </row>
    <row r="155" spans="1:27" x14ac:dyDescent="0.3">
      <c r="A155" t="s">
        <v>114</v>
      </c>
      <c r="B155" t="s">
        <v>130</v>
      </c>
      <c r="C155" t="s">
        <v>9</v>
      </c>
      <c r="D155" t="s">
        <v>8</v>
      </c>
      <c r="E155" t="s">
        <v>11</v>
      </c>
      <c r="F155" t="s">
        <v>10</v>
      </c>
      <c r="G155">
        <v>2</v>
      </c>
      <c r="H155" t="s">
        <v>8</v>
      </c>
      <c r="I155" t="s">
        <v>15</v>
      </c>
      <c r="J155" t="s">
        <v>128</v>
      </c>
      <c r="L155" t="s">
        <v>80</v>
      </c>
      <c r="M155">
        <v>2</v>
      </c>
      <c r="N155" t="str">
        <f t="shared" si="11"/>
        <v>Yes</v>
      </c>
      <c r="O155" t="s">
        <v>152</v>
      </c>
      <c r="P155" s="126" t="str">
        <f t="shared" si="9"/>
        <v>No</v>
      </c>
      <c r="Q155" s="126" t="str">
        <f t="shared" si="12"/>
        <v>Yes</v>
      </c>
      <c r="R155" s="126" t="str">
        <f t="shared" si="12"/>
        <v>Yes</v>
      </c>
      <c r="S155" s="126" t="str">
        <f t="shared" si="12"/>
        <v>No</v>
      </c>
      <c r="T155" s="126" t="str">
        <f t="shared" si="12"/>
        <v>Yes</v>
      </c>
      <c r="U155" s="126" t="str">
        <f t="shared" si="12"/>
        <v>Yes</v>
      </c>
      <c r="V155" s="126" t="str">
        <f t="shared" si="12"/>
        <v>No</v>
      </c>
      <c r="W155" s="126" t="str">
        <f t="shared" si="12"/>
        <v>No</v>
      </c>
      <c r="X155" s="126" t="str">
        <f t="shared" si="12"/>
        <v>No</v>
      </c>
      <c r="Y155" s="126" t="str">
        <f t="shared" si="12"/>
        <v>Yes</v>
      </c>
      <c r="Z155" s="126" t="str">
        <f t="shared" si="12"/>
        <v>No</v>
      </c>
      <c r="AA155" s="126" t="str">
        <f t="shared" si="12"/>
        <v>No</v>
      </c>
    </row>
    <row r="156" spans="1:27" x14ac:dyDescent="0.3">
      <c r="A156" t="s">
        <v>114</v>
      </c>
      <c r="B156" t="s">
        <v>130</v>
      </c>
      <c r="C156" t="s">
        <v>9</v>
      </c>
      <c r="D156" t="s">
        <v>8</v>
      </c>
      <c r="E156" t="s">
        <v>11</v>
      </c>
      <c r="F156" t="s">
        <v>10</v>
      </c>
      <c r="G156">
        <v>1</v>
      </c>
      <c r="H156" t="s">
        <v>11</v>
      </c>
      <c r="I156" t="s">
        <v>148</v>
      </c>
      <c r="J156" t="s">
        <v>128</v>
      </c>
      <c r="L156" t="s">
        <v>80</v>
      </c>
      <c r="M156">
        <v>1</v>
      </c>
      <c r="N156" t="str">
        <f t="shared" si="11"/>
        <v>Yes</v>
      </c>
      <c r="O156" t="s">
        <v>152</v>
      </c>
      <c r="P156" s="126" t="str">
        <f t="shared" si="9"/>
        <v>No</v>
      </c>
      <c r="Q156" s="126" t="str">
        <f t="shared" si="12"/>
        <v>Yes</v>
      </c>
      <c r="R156" s="126" t="str">
        <f t="shared" si="12"/>
        <v>Yes</v>
      </c>
      <c r="S156" s="126" t="str">
        <f t="shared" si="12"/>
        <v>No</v>
      </c>
      <c r="T156" s="126" t="str">
        <f t="shared" si="12"/>
        <v>Yes</v>
      </c>
      <c r="U156" s="126" t="str">
        <f t="shared" si="12"/>
        <v>Yes</v>
      </c>
      <c r="V156" s="126" t="str">
        <f t="shared" si="12"/>
        <v>No</v>
      </c>
      <c r="W156" s="126" t="str">
        <f t="shared" si="12"/>
        <v>No</v>
      </c>
      <c r="X156" s="126" t="str">
        <f t="shared" si="12"/>
        <v>No</v>
      </c>
      <c r="Y156" s="126" t="str">
        <f t="shared" si="12"/>
        <v>Yes</v>
      </c>
      <c r="Z156" s="126" t="str">
        <f t="shared" si="12"/>
        <v>No</v>
      </c>
      <c r="AA156" s="126" t="str">
        <f t="shared" si="12"/>
        <v>No</v>
      </c>
    </row>
    <row r="157" spans="1:27" x14ac:dyDescent="0.3">
      <c r="A157" t="s">
        <v>114</v>
      </c>
      <c r="B157" t="s">
        <v>130</v>
      </c>
      <c r="C157" t="s">
        <v>9</v>
      </c>
      <c r="D157" t="s">
        <v>8</v>
      </c>
      <c r="E157" t="s">
        <v>11</v>
      </c>
      <c r="F157" t="s">
        <v>10</v>
      </c>
      <c r="G157">
        <v>1</v>
      </c>
      <c r="H157" t="s">
        <v>130</v>
      </c>
      <c r="I157" t="s">
        <v>17</v>
      </c>
      <c r="J157" t="s">
        <v>128</v>
      </c>
      <c r="L157" t="s">
        <v>80</v>
      </c>
      <c r="M157">
        <v>0</v>
      </c>
      <c r="N157" t="str">
        <f t="shared" si="11"/>
        <v>No</v>
      </c>
      <c r="O157" t="s">
        <v>152</v>
      </c>
      <c r="P157" s="126" t="str">
        <f t="shared" si="9"/>
        <v>No</v>
      </c>
      <c r="Q157" s="126" t="str">
        <f t="shared" si="12"/>
        <v>Yes</v>
      </c>
      <c r="R157" s="126" t="str">
        <f t="shared" si="12"/>
        <v>Yes</v>
      </c>
      <c r="S157" s="126" t="str">
        <f t="shared" si="12"/>
        <v>No</v>
      </c>
      <c r="T157" s="126" t="str">
        <f t="shared" si="12"/>
        <v>Yes</v>
      </c>
      <c r="U157" s="126" t="str">
        <f t="shared" si="12"/>
        <v>Yes</v>
      </c>
      <c r="V157" s="126" t="str">
        <f t="shared" si="12"/>
        <v>No</v>
      </c>
      <c r="W157" s="126" t="str">
        <f t="shared" si="12"/>
        <v>No</v>
      </c>
      <c r="X157" s="126" t="str">
        <f t="shared" si="12"/>
        <v>No</v>
      </c>
      <c r="Y157" s="126" t="str">
        <f t="shared" si="12"/>
        <v>Yes</v>
      </c>
      <c r="Z157" s="126" t="str">
        <f t="shared" si="12"/>
        <v>No</v>
      </c>
      <c r="AA157" s="126" t="str">
        <f t="shared" si="12"/>
        <v>No</v>
      </c>
    </row>
    <row r="158" spans="1:27" x14ac:dyDescent="0.3">
      <c r="A158" t="s">
        <v>114</v>
      </c>
      <c r="B158" t="s">
        <v>130</v>
      </c>
      <c r="C158" t="s">
        <v>9</v>
      </c>
      <c r="D158" t="s">
        <v>8</v>
      </c>
      <c r="E158" t="s">
        <v>11</v>
      </c>
      <c r="F158" t="s">
        <v>10</v>
      </c>
      <c r="G158">
        <v>2</v>
      </c>
      <c r="H158" t="s">
        <v>130</v>
      </c>
      <c r="I158" t="s">
        <v>18</v>
      </c>
      <c r="J158" t="s">
        <v>128</v>
      </c>
      <c r="L158" t="s">
        <v>80</v>
      </c>
      <c r="M158">
        <v>2</v>
      </c>
      <c r="N158" t="str">
        <f t="shared" si="11"/>
        <v>Yes</v>
      </c>
      <c r="O158" t="s">
        <v>152</v>
      </c>
      <c r="P158" s="126" t="str">
        <f t="shared" si="9"/>
        <v>No</v>
      </c>
      <c r="Q158" s="126" t="str">
        <f t="shared" si="12"/>
        <v>Yes</v>
      </c>
      <c r="R158" s="126" t="str">
        <f t="shared" si="12"/>
        <v>Yes</v>
      </c>
      <c r="S158" s="126" t="str">
        <f t="shared" si="12"/>
        <v>No</v>
      </c>
      <c r="T158" s="126" t="str">
        <f t="shared" si="12"/>
        <v>Yes</v>
      </c>
      <c r="U158" s="126" t="str">
        <f t="shared" si="12"/>
        <v>Yes</v>
      </c>
      <c r="V158" s="126" t="str">
        <f t="shared" si="12"/>
        <v>No</v>
      </c>
      <c r="W158" s="126" t="str">
        <f t="shared" si="12"/>
        <v>No</v>
      </c>
      <c r="X158" s="126" t="str">
        <f t="shared" si="12"/>
        <v>No</v>
      </c>
      <c r="Y158" s="126" t="str">
        <f t="shared" si="12"/>
        <v>Yes</v>
      </c>
      <c r="Z158" s="126" t="str">
        <f t="shared" si="12"/>
        <v>No</v>
      </c>
      <c r="AA158" s="126" t="str">
        <f t="shared" si="12"/>
        <v>No</v>
      </c>
    </row>
    <row r="159" spans="1:27" x14ac:dyDescent="0.3">
      <c r="A159" t="s">
        <v>114</v>
      </c>
      <c r="B159" t="s">
        <v>130</v>
      </c>
      <c r="C159" t="s">
        <v>9</v>
      </c>
      <c r="D159" t="s">
        <v>8</v>
      </c>
      <c r="E159" t="s">
        <v>11</v>
      </c>
      <c r="F159" t="s">
        <v>10</v>
      </c>
      <c r="G159">
        <v>0</v>
      </c>
      <c r="H159" t="s">
        <v>8</v>
      </c>
      <c r="I159" t="s">
        <v>17</v>
      </c>
      <c r="J159" t="s">
        <v>128</v>
      </c>
      <c r="L159" t="s">
        <v>81</v>
      </c>
      <c r="M159">
        <v>0</v>
      </c>
      <c r="N159" t="str">
        <f t="shared" si="11"/>
        <v>No</v>
      </c>
      <c r="O159" t="s">
        <v>152</v>
      </c>
      <c r="P159" s="126" t="str">
        <f t="shared" si="9"/>
        <v>No</v>
      </c>
      <c r="Q159" s="126" t="str">
        <f t="shared" si="12"/>
        <v>Yes</v>
      </c>
      <c r="R159" s="126" t="str">
        <f t="shared" si="12"/>
        <v>Yes</v>
      </c>
      <c r="S159" s="126" t="str">
        <f t="shared" si="12"/>
        <v>No</v>
      </c>
      <c r="T159" s="126" t="str">
        <f t="shared" si="12"/>
        <v>Yes</v>
      </c>
      <c r="U159" s="126" t="str">
        <f t="shared" si="12"/>
        <v>Yes</v>
      </c>
      <c r="V159" s="126" t="str">
        <f t="shared" si="12"/>
        <v>No</v>
      </c>
      <c r="W159" s="126" t="str">
        <f t="shared" si="12"/>
        <v>No</v>
      </c>
      <c r="X159" s="126" t="str">
        <f t="shared" si="12"/>
        <v>No</v>
      </c>
      <c r="Y159" s="126" t="str">
        <f t="shared" si="12"/>
        <v>Yes</v>
      </c>
      <c r="Z159" s="126" t="str">
        <f t="shared" si="12"/>
        <v>No</v>
      </c>
      <c r="AA159" s="126" t="str">
        <f t="shared" si="12"/>
        <v>No</v>
      </c>
    </row>
    <row r="160" spans="1:27" x14ac:dyDescent="0.3">
      <c r="A160" t="s">
        <v>114</v>
      </c>
      <c r="B160" t="s">
        <v>130</v>
      </c>
      <c r="C160" t="s">
        <v>9</v>
      </c>
      <c r="D160" t="s">
        <v>8</v>
      </c>
      <c r="E160" t="s">
        <v>11</v>
      </c>
      <c r="F160" t="s">
        <v>10</v>
      </c>
      <c r="G160">
        <v>1</v>
      </c>
      <c r="H160" t="s">
        <v>8</v>
      </c>
      <c r="I160" t="s">
        <v>19</v>
      </c>
      <c r="J160" t="s">
        <v>128</v>
      </c>
      <c r="L160" t="s">
        <v>81</v>
      </c>
      <c r="M160">
        <v>3</v>
      </c>
      <c r="N160" t="str">
        <f t="shared" si="11"/>
        <v>Yes</v>
      </c>
      <c r="O160" t="s">
        <v>152</v>
      </c>
      <c r="P160" s="126" t="str">
        <f t="shared" si="9"/>
        <v>No</v>
      </c>
      <c r="Q160" s="126" t="str">
        <f t="shared" si="12"/>
        <v>Yes</v>
      </c>
      <c r="R160" s="126" t="str">
        <f t="shared" si="12"/>
        <v>Yes</v>
      </c>
      <c r="S160" s="126" t="str">
        <f t="shared" si="12"/>
        <v>No</v>
      </c>
      <c r="T160" s="126" t="str">
        <f t="shared" si="12"/>
        <v>Yes</v>
      </c>
      <c r="U160" s="126" t="str">
        <f t="shared" si="12"/>
        <v>Yes</v>
      </c>
      <c r="V160" s="126" t="str">
        <f t="shared" si="12"/>
        <v>No</v>
      </c>
      <c r="W160" s="126" t="str">
        <f t="shared" si="12"/>
        <v>No</v>
      </c>
      <c r="X160" s="126" t="str">
        <f t="shared" si="12"/>
        <v>No</v>
      </c>
      <c r="Y160" s="126" t="str">
        <f t="shared" si="12"/>
        <v>Yes</v>
      </c>
      <c r="Z160" s="126" t="str">
        <f t="shared" si="12"/>
        <v>No</v>
      </c>
      <c r="AA160" s="126" t="str">
        <f t="shared" si="12"/>
        <v>No</v>
      </c>
    </row>
    <row r="161" spans="1:27" x14ac:dyDescent="0.3">
      <c r="A161" t="s">
        <v>114</v>
      </c>
      <c r="B161" t="s">
        <v>130</v>
      </c>
      <c r="C161" t="s">
        <v>9</v>
      </c>
      <c r="D161" t="s">
        <v>8</v>
      </c>
      <c r="E161" t="s">
        <v>11</v>
      </c>
      <c r="F161" t="s">
        <v>10</v>
      </c>
      <c r="G161">
        <v>0</v>
      </c>
      <c r="H161" t="s">
        <v>10</v>
      </c>
      <c r="I161" t="s">
        <v>17</v>
      </c>
      <c r="J161" t="s">
        <v>128</v>
      </c>
      <c r="L161" t="s">
        <v>81</v>
      </c>
      <c r="M161">
        <v>0</v>
      </c>
      <c r="N161" t="str">
        <f t="shared" si="11"/>
        <v>No</v>
      </c>
      <c r="O161" t="s">
        <v>152</v>
      </c>
      <c r="P161" s="126" t="str">
        <f t="shared" si="9"/>
        <v>No</v>
      </c>
      <c r="Q161" s="126" t="str">
        <f t="shared" si="12"/>
        <v>Yes</v>
      </c>
      <c r="R161" s="126" t="str">
        <f t="shared" si="12"/>
        <v>Yes</v>
      </c>
      <c r="S161" s="126" t="str">
        <f t="shared" si="12"/>
        <v>No</v>
      </c>
      <c r="T161" s="126" t="str">
        <f t="shared" si="12"/>
        <v>Yes</v>
      </c>
      <c r="U161" s="126" t="str">
        <f t="shared" si="12"/>
        <v>Yes</v>
      </c>
      <c r="V161" s="126" t="str">
        <f t="shared" si="12"/>
        <v>No</v>
      </c>
      <c r="W161" s="126" t="str">
        <f t="shared" si="12"/>
        <v>No</v>
      </c>
      <c r="X161" s="126" t="str">
        <f t="shared" si="12"/>
        <v>No</v>
      </c>
      <c r="Y161" s="126" t="str">
        <f t="shared" si="12"/>
        <v>Yes</v>
      </c>
      <c r="Z161" s="126" t="str">
        <f t="shared" si="12"/>
        <v>No</v>
      </c>
      <c r="AA161" s="126" t="str">
        <f t="shared" si="12"/>
        <v>No</v>
      </c>
    </row>
    <row r="162" spans="1:27" x14ac:dyDescent="0.3">
      <c r="A162" t="s">
        <v>114</v>
      </c>
      <c r="B162" t="s">
        <v>13</v>
      </c>
      <c r="C162" t="s">
        <v>14</v>
      </c>
      <c r="D162" t="s">
        <v>8</v>
      </c>
      <c r="E162" t="s">
        <v>70</v>
      </c>
      <c r="F162" t="s">
        <v>10</v>
      </c>
      <c r="G162">
        <v>1</v>
      </c>
      <c r="H162" t="s">
        <v>10</v>
      </c>
      <c r="I162" t="s">
        <v>16</v>
      </c>
      <c r="J162" t="s">
        <v>128</v>
      </c>
      <c r="L162" t="s">
        <v>80</v>
      </c>
      <c r="M162">
        <v>0</v>
      </c>
      <c r="N162" t="str">
        <f t="shared" si="11"/>
        <v>No</v>
      </c>
      <c r="O162" t="s">
        <v>152</v>
      </c>
      <c r="P162" s="126" t="str">
        <f t="shared" si="9"/>
        <v>Yes</v>
      </c>
      <c r="Q162" s="126" t="str">
        <f t="shared" si="12"/>
        <v>No</v>
      </c>
      <c r="R162" s="126" t="str">
        <f t="shared" si="12"/>
        <v>Yes</v>
      </c>
      <c r="S162" s="126" t="str">
        <f t="shared" si="12"/>
        <v>Yes</v>
      </c>
      <c r="T162" s="126" t="str">
        <f t="shared" si="12"/>
        <v>Yes</v>
      </c>
      <c r="U162" s="126" t="str">
        <f t="shared" si="12"/>
        <v>No</v>
      </c>
      <c r="V162" s="126" t="str">
        <f t="shared" si="12"/>
        <v>No</v>
      </c>
      <c r="W162" s="126" t="str">
        <f t="shared" si="12"/>
        <v>No</v>
      </c>
      <c r="X162" s="126" t="str">
        <f t="shared" si="12"/>
        <v>Yes</v>
      </c>
      <c r="Y162" s="126" t="str">
        <f t="shared" si="12"/>
        <v>No</v>
      </c>
      <c r="Z162" s="126" t="str">
        <f t="shared" si="12"/>
        <v>No</v>
      </c>
      <c r="AA162" s="126" t="str">
        <f t="shared" si="12"/>
        <v>No</v>
      </c>
    </row>
    <row r="163" spans="1:27" x14ac:dyDescent="0.3">
      <c r="A163" t="s">
        <v>114</v>
      </c>
      <c r="B163" t="s">
        <v>13</v>
      </c>
      <c r="C163" t="s">
        <v>14</v>
      </c>
      <c r="D163" t="s">
        <v>8</v>
      </c>
      <c r="E163" t="s">
        <v>70</v>
      </c>
      <c r="F163" t="s">
        <v>10</v>
      </c>
      <c r="G163">
        <v>1</v>
      </c>
      <c r="H163" t="s">
        <v>8</v>
      </c>
      <c r="I163" t="s">
        <v>18</v>
      </c>
      <c r="J163" t="s">
        <v>128</v>
      </c>
      <c r="L163" t="s">
        <v>80</v>
      </c>
      <c r="M163">
        <v>0</v>
      </c>
      <c r="N163" t="str">
        <f t="shared" si="11"/>
        <v>No</v>
      </c>
      <c r="O163" t="s">
        <v>152</v>
      </c>
      <c r="P163" s="126" t="str">
        <f t="shared" si="9"/>
        <v>Yes</v>
      </c>
      <c r="Q163" s="126" t="str">
        <f t="shared" si="12"/>
        <v>No</v>
      </c>
      <c r="R163" s="126" t="str">
        <f t="shared" si="12"/>
        <v>Yes</v>
      </c>
      <c r="S163" s="126" t="str">
        <f t="shared" si="12"/>
        <v>Yes</v>
      </c>
      <c r="T163" s="126" t="str">
        <f t="shared" si="12"/>
        <v>Yes</v>
      </c>
      <c r="U163" s="126" t="str">
        <f t="shared" si="12"/>
        <v>No</v>
      </c>
      <c r="V163" s="126" t="str">
        <f t="shared" si="12"/>
        <v>No</v>
      </c>
      <c r="W163" s="126" t="str">
        <f t="shared" si="12"/>
        <v>No</v>
      </c>
      <c r="X163" s="126" t="str">
        <f t="shared" si="12"/>
        <v>Yes</v>
      </c>
      <c r="Y163" s="126" t="str">
        <f t="shared" si="12"/>
        <v>No</v>
      </c>
      <c r="Z163" s="126" t="str">
        <f t="shared" si="12"/>
        <v>No</v>
      </c>
      <c r="AA163" s="126" t="str">
        <f t="shared" si="12"/>
        <v>No</v>
      </c>
    </row>
    <row r="164" spans="1:27" x14ac:dyDescent="0.3">
      <c r="A164" t="s">
        <v>114</v>
      </c>
      <c r="B164" t="s">
        <v>13</v>
      </c>
      <c r="C164" t="s">
        <v>14</v>
      </c>
      <c r="D164" t="s">
        <v>8</v>
      </c>
      <c r="E164" t="s">
        <v>70</v>
      </c>
      <c r="F164" t="s">
        <v>10</v>
      </c>
      <c r="G164">
        <v>1</v>
      </c>
      <c r="H164" t="s">
        <v>70</v>
      </c>
      <c r="I164" t="s">
        <v>18</v>
      </c>
      <c r="J164" t="s">
        <v>128</v>
      </c>
      <c r="L164" t="s">
        <v>80</v>
      </c>
      <c r="M164">
        <v>2</v>
      </c>
      <c r="N164" t="str">
        <f t="shared" si="11"/>
        <v>Yes</v>
      </c>
      <c r="O164" t="s">
        <v>152</v>
      </c>
      <c r="P164" s="126" t="str">
        <f t="shared" si="9"/>
        <v>Yes</v>
      </c>
      <c r="Q164" s="126" t="str">
        <f t="shared" si="12"/>
        <v>No</v>
      </c>
      <c r="R164" s="126" t="str">
        <f t="shared" si="12"/>
        <v>Yes</v>
      </c>
      <c r="S164" s="126" t="str">
        <f t="shared" si="12"/>
        <v>Yes</v>
      </c>
      <c r="T164" s="126" t="str">
        <f t="shared" si="12"/>
        <v>Yes</v>
      </c>
      <c r="U164" s="126" t="str">
        <f t="shared" si="12"/>
        <v>No</v>
      </c>
      <c r="V164" s="126" t="str">
        <f t="shared" si="12"/>
        <v>No</v>
      </c>
      <c r="W164" s="126" t="str">
        <f t="shared" si="12"/>
        <v>No</v>
      </c>
      <c r="X164" s="126" t="str">
        <f t="shared" si="12"/>
        <v>Yes</v>
      </c>
      <c r="Y164" s="126" t="str">
        <f t="shared" si="12"/>
        <v>No</v>
      </c>
      <c r="Z164" s="126" t="str">
        <f t="shared" si="12"/>
        <v>No</v>
      </c>
      <c r="AA164" s="126" t="str">
        <f t="shared" si="12"/>
        <v>No</v>
      </c>
    </row>
    <row r="165" spans="1:27" x14ac:dyDescent="0.3">
      <c r="A165" t="s">
        <v>114</v>
      </c>
      <c r="B165" t="s">
        <v>13</v>
      </c>
      <c r="C165" t="s">
        <v>14</v>
      </c>
      <c r="D165" t="s">
        <v>8</v>
      </c>
      <c r="E165" t="s">
        <v>70</v>
      </c>
      <c r="F165" t="s">
        <v>10</v>
      </c>
      <c r="G165">
        <v>1</v>
      </c>
      <c r="H165" t="s">
        <v>13</v>
      </c>
      <c r="I165" t="s">
        <v>16</v>
      </c>
      <c r="J165" t="s">
        <v>128</v>
      </c>
      <c r="L165" t="s">
        <v>80</v>
      </c>
      <c r="M165">
        <v>0</v>
      </c>
      <c r="N165" t="str">
        <f t="shared" si="11"/>
        <v>No</v>
      </c>
      <c r="O165" t="s">
        <v>152</v>
      </c>
      <c r="P165" s="126" t="str">
        <f t="shared" si="9"/>
        <v>Yes</v>
      </c>
      <c r="Q165" s="126" t="str">
        <f t="shared" si="12"/>
        <v>No</v>
      </c>
      <c r="R165" s="126" t="str">
        <f t="shared" si="12"/>
        <v>Yes</v>
      </c>
      <c r="S165" s="126" t="str">
        <f t="shared" si="12"/>
        <v>Yes</v>
      </c>
      <c r="T165" s="126" t="str">
        <f t="shared" si="12"/>
        <v>Yes</v>
      </c>
      <c r="U165" s="126" t="str">
        <f t="shared" si="12"/>
        <v>No</v>
      </c>
      <c r="V165" s="126" t="str">
        <f t="shared" si="12"/>
        <v>No</v>
      </c>
      <c r="W165" s="126" t="str">
        <f t="shared" si="12"/>
        <v>No</v>
      </c>
      <c r="X165" s="126" t="str">
        <f t="shared" si="12"/>
        <v>Yes</v>
      </c>
      <c r="Y165" s="126" t="str">
        <f t="shared" si="12"/>
        <v>No</v>
      </c>
      <c r="Z165" s="126" t="str">
        <f t="shared" si="12"/>
        <v>No</v>
      </c>
      <c r="AA165" s="126" t="str">
        <f t="shared" si="12"/>
        <v>No</v>
      </c>
    </row>
    <row r="166" spans="1:27" x14ac:dyDescent="0.3">
      <c r="A166" t="s">
        <v>114</v>
      </c>
      <c r="B166" t="s">
        <v>13</v>
      </c>
      <c r="C166" t="s">
        <v>14</v>
      </c>
      <c r="D166" t="s">
        <v>8</v>
      </c>
      <c r="E166" t="s">
        <v>70</v>
      </c>
      <c r="F166" t="s">
        <v>10</v>
      </c>
      <c r="G166">
        <v>1</v>
      </c>
      <c r="H166" t="s">
        <v>10</v>
      </c>
      <c r="I166" t="s">
        <v>21</v>
      </c>
      <c r="J166" t="s">
        <v>128</v>
      </c>
      <c r="L166" t="s">
        <v>80</v>
      </c>
      <c r="M166">
        <v>2</v>
      </c>
      <c r="N166" t="str">
        <f t="shared" si="11"/>
        <v>Yes</v>
      </c>
      <c r="O166" t="s">
        <v>152</v>
      </c>
      <c r="P166" s="126" t="str">
        <f t="shared" si="9"/>
        <v>Yes</v>
      </c>
      <c r="Q166" s="126" t="str">
        <f t="shared" si="12"/>
        <v>No</v>
      </c>
      <c r="R166" s="126" t="str">
        <f t="shared" si="12"/>
        <v>Yes</v>
      </c>
      <c r="S166" s="126" t="str">
        <f t="shared" si="12"/>
        <v>Yes</v>
      </c>
      <c r="T166" s="126" t="str">
        <f t="shared" si="12"/>
        <v>Yes</v>
      </c>
      <c r="U166" s="126" t="str">
        <f t="shared" si="12"/>
        <v>No</v>
      </c>
      <c r="V166" s="126" t="str">
        <f t="shared" si="12"/>
        <v>No</v>
      </c>
      <c r="W166" s="126" t="str">
        <f t="shared" si="12"/>
        <v>No</v>
      </c>
      <c r="X166" s="126" t="str">
        <f t="shared" si="12"/>
        <v>Yes</v>
      </c>
      <c r="Y166" s="126" t="str">
        <f t="shared" si="12"/>
        <v>No</v>
      </c>
      <c r="Z166" s="126" t="str">
        <f t="shared" si="12"/>
        <v>No</v>
      </c>
      <c r="AA166" s="126" t="str">
        <f t="shared" si="12"/>
        <v>No</v>
      </c>
    </row>
    <row r="167" spans="1:27" x14ac:dyDescent="0.3">
      <c r="A167" t="s">
        <v>114</v>
      </c>
      <c r="B167" t="s">
        <v>13</v>
      </c>
      <c r="C167" t="s">
        <v>14</v>
      </c>
      <c r="D167" t="s">
        <v>8</v>
      </c>
      <c r="E167" t="s">
        <v>70</v>
      </c>
      <c r="F167" t="s">
        <v>10</v>
      </c>
      <c r="G167">
        <v>0</v>
      </c>
      <c r="H167" t="s">
        <v>14</v>
      </c>
      <c r="I167" t="s">
        <v>19</v>
      </c>
      <c r="J167" t="s">
        <v>128</v>
      </c>
      <c r="L167" t="s">
        <v>81</v>
      </c>
      <c r="M167">
        <v>0</v>
      </c>
      <c r="N167" t="str">
        <f t="shared" si="11"/>
        <v>No</v>
      </c>
      <c r="O167" t="s">
        <v>152</v>
      </c>
      <c r="P167" s="126" t="str">
        <f t="shared" si="9"/>
        <v>Yes</v>
      </c>
      <c r="Q167" s="126" t="str">
        <f t="shared" si="12"/>
        <v>No</v>
      </c>
      <c r="R167" s="126" t="str">
        <f t="shared" si="12"/>
        <v>Yes</v>
      </c>
      <c r="S167" s="126" t="str">
        <f t="shared" si="12"/>
        <v>Yes</v>
      </c>
      <c r="T167" s="126" t="str">
        <f t="shared" si="12"/>
        <v>Yes</v>
      </c>
      <c r="U167" s="126" t="str">
        <f t="shared" si="12"/>
        <v>No</v>
      </c>
      <c r="V167" s="126" t="str">
        <f t="shared" si="12"/>
        <v>No</v>
      </c>
      <c r="W167" s="126" t="str">
        <f t="shared" si="12"/>
        <v>No</v>
      </c>
      <c r="X167" s="126" t="str">
        <f t="shared" si="12"/>
        <v>Yes</v>
      </c>
      <c r="Y167" s="126" t="str">
        <f t="shared" si="12"/>
        <v>No</v>
      </c>
      <c r="Z167" s="126" t="str">
        <f t="shared" si="12"/>
        <v>No</v>
      </c>
      <c r="AA167" s="126" t="str">
        <f t="shared" si="12"/>
        <v>No</v>
      </c>
    </row>
    <row r="168" spans="1:27" x14ac:dyDescent="0.3">
      <c r="A168" t="s">
        <v>114</v>
      </c>
      <c r="B168" t="s">
        <v>130</v>
      </c>
      <c r="C168" t="s">
        <v>14</v>
      </c>
      <c r="D168" t="s">
        <v>8</v>
      </c>
      <c r="E168" t="s">
        <v>70</v>
      </c>
      <c r="F168" t="s">
        <v>10</v>
      </c>
      <c r="G168">
        <v>0</v>
      </c>
      <c r="H168" t="s">
        <v>70</v>
      </c>
      <c r="I168" t="s">
        <v>19</v>
      </c>
      <c r="J168" t="s">
        <v>128</v>
      </c>
      <c r="L168" t="s">
        <v>81</v>
      </c>
      <c r="M168">
        <v>0</v>
      </c>
      <c r="N168" t="str">
        <f t="shared" si="11"/>
        <v>No</v>
      </c>
      <c r="O168" t="s">
        <v>152</v>
      </c>
      <c r="P168" s="126" t="str">
        <f t="shared" si="9"/>
        <v>No</v>
      </c>
      <c r="Q168" s="126" t="str">
        <f t="shared" si="12"/>
        <v>No</v>
      </c>
      <c r="R168" s="126" t="str">
        <f t="shared" si="12"/>
        <v>Yes</v>
      </c>
      <c r="S168" s="126" t="str">
        <f t="shared" si="12"/>
        <v>Yes</v>
      </c>
      <c r="T168" s="126" t="str">
        <f t="shared" si="12"/>
        <v>Yes</v>
      </c>
      <c r="U168" s="126" t="str">
        <f t="shared" si="12"/>
        <v>No</v>
      </c>
      <c r="V168" s="126" t="str">
        <f t="shared" si="12"/>
        <v>No</v>
      </c>
      <c r="W168" s="126" t="str">
        <f t="shared" si="12"/>
        <v>No</v>
      </c>
      <c r="X168" s="126" t="str">
        <f t="shared" si="12"/>
        <v>Yes</v>
      </c>
      <c r="Y168" s="126" t="str">
        <f t="shared" si="12"/>
        <v>Yes</v>
      </c>
      <c r="Z168" s="126" t="str">
        <f t="shared" si="12"/>
        <v>No</v>
      </c>
      <c r="AA168" s="126" t="str">
        <f t="shared" si="12"/>
        <v>No</v>
      </c>
    </row>
    <row r="169" spans="1:27" x14ac:dyDescent="0.3">
      <c r="A169" t="s">
        <v>114</v>
      </c>
      <c r="B169" t="s">
        <v>130</v>
      </c>
      <c r="C169" t="s">
        <v>14</v>
      </c>
      <c r="D169" t="s">
        <v>8</v>
      </c>
      <c r="E169" t="s">
        <v>70</v>
      </c>
      <c r="F169" t="s">
        <v>10</v>
      </c>
      <c r="G169">
        <v>0</v>
      </c>
      <c r="H169" t="s">
        <v>8</v>
      </c>
      <c r="I169" t="s">
        <v>19</v>
      </c>
      <c r="J169" t="s">
        <v>149</v>
      </c>
      <c r="L169" t="s">
        <v>80</v>
      </c>
      <c r="M169">
        <v>3</v>
      </c>
      <c r="N169" t="str">
        <f t="shared" si="11"/>
        <v>Yes</v>
      </c>
      <c r="O169" t="s">
        <v>152</v>
      </c>
      <c r="P169" s="126" t="str">
        <f t="shared" si="9"/>
        <v>No</v>
      </c>
      <c r="Q169" s="126" t="str">
        <f t="shared" si="12"/>
        <v>No</v>
      </c>
      <c r="R169" s="126" t="str">
        <f t="shared" si="12"/>
        <v>Yes</v>
      </c>
      <c r="S169" s="126" t="str">
        <f t="shared" si="12"/>
        <v>Yes</v>
      </c>
      <c r="T169" s="126" t="str">
        <f t="shared" si="12"/>
        <v>Yes</v>
      </c>
      <c r="U169" s="126" t="str">
        <f t="shared" si="12"/>
        <v>No</v>
      </c>
      <c r="V169" s="126" t="str">
        <f t="shared" si="12"/>
        <v>No</v>
      </c>
      <c r="W169" s="126" t="str">
        <f t="shared" si="12"/>
        <v>No</v>
      </c>
      <c r="X169" s="126" t="str">
        <f t="shared" si="12"/>
        <v>Yes</v>
      </c>
      <c r="Y169" s="126" t="str">
        <f t="shared" si="12"/>
        <v>Yes</v>
      </c>
      <c r="Z169" s="126" t="str">
        <f t="shared" si="12"/>
        <v>No</v>
      </c>
      <c r="AA169" s="126" t="str">
        <f t="shared" si="12"/>
        <v>No</v>
      </c>
    </row>
    <row r="170" spans="1:27" x14ac:dyDescent="0.3">
      <c r="A170" t="s">
        <v>114</v>
      </c>
      <c r="B170" t="s">
        <v>130</v>
      </c>
      <c r="C170" t="s">
        <v>9</v>
      </c>
      <c r="D170" t="s">
        <v>8</v>
      </c>
      <c r="E170" t="s">
        <v>70</v>
      </c>
      <c r="F170" t="s">
        <v>10</v>
      </c>
      <c r="G170">
        <v>0</v>
      </c>
      <c r="H170" t="s">
        <v>9</v>
      </c>
      <c r="I170" t="s">
        <v>19</v>
      </c>
      <c r="J170" t="s">
        <v>128</v>
      </c>
      <c r="L170" t="s">
        <v>80</v>
      </c>
      <c r="M170">
        <v>0</v>
      </c>
      <c r="N170" t="str">
        <f t="shared" si="11"/>
        <v>No</v>
      </c>
      <c r="O170" t="s">
        <v>152</v>
      </c>
      <c r="P170" s="126" t="str">
        <f t="shared" si="9"/>
        <v>No</v>
      </c>
      <c r="Q170" s="126" t="str">
        <f t="shared" si="12"/>
        <v>Yes</v>
      </c>
      <c r="R170" s="126" t="str">
        <f t="shared" si="12"/>
        <v>Yes</v>
      </c>
      <c r="S170" s="126" t="str">
        <f t="shared" si="12"/>
        <v>Yes</v>
      </c>
      <c r="T170" s="126" t="str">
        <f t="shared" si="12"/>
        <v>Yes</v>
      </c>
      <c r="U170" s="126" t="str">
        <f t="shared" si="12"/>
        <v>No</v>
      </c>
      <c r="V170" s="126" t="str">
        <f t="shared" si="12"/>
        <v>No</v>
      </c>
      <c r="W170" s="126" t="str">
        <f t="shared" si="12"/>
        <v>No</v>
      </c>
      <c r="X170" s="126" t="str">
        <f t="shared" si="12"/>
        <v>No</v>
      </c>
      <c r="Y170" s="126" t="str">
        <f t="shared" si="12"/>
        <v>Yes</v>
      </c>
      <c r="Z170" s="126" t="str">
        <f t="shared" si="12"/>
        <v>No</v>
      </c>
      <c r="AA170" s="126" t="str">
        <f t="shared" si="12"/>
        <v>No</v>
      </c>
    </row>
    <row r="171" spans="1:27" x14ac:dyDescent="0.3">
      <c r="A171" t="s">
        <v>114</v>
      </c>
      <c r="B171" t="s">
        <v>13</v>
      </c>
      <c r="C171" t="s">
        <v>9</v>
      </c>
      <c r="D171" t="s">
        <v>8</v>
      </c>
      <c r="E171" t="s">
        <v>11</v>
      </c>
      <c r="F171" t="s">
        <v>10</v>
      </c>
      <c r="G171">
        <v>0</v>
      </c>
      <c r="H171" t="s">
        <v>8</v>
      </c>
      <c r="I171" t="s">
        <v>15</v>
      </c>
      <c r="J171" t="s">
        <v>128</v>
      </c>
      <c r="L171" t="s">
        <v>80</v>
      </c>
      <c r="M171">
        <v>2</v>
      </c>
      <c r="N171" t="str">
        <f t="shared" si="11"/>
        <v>Yes</v>
      </c>
      <c r="O171" t="s">
        <v>152</v>
      </c>
      <c r="P171" s="126" t="str">
        <f t="shared" si="9"/>
        <v>Yes</v>
      </c>
      <c r="Q171" s="126" t="str">
        <f t="shared" si="12"/>
        <v>Yes</v>
      </c>
      <c r="R171" s="126" t="str">
        <f t="shared" si="12"/>
        <v>Yes</v>
      </c>
      <c r="S171" s="126" t="str">
        <f t="shared" si="12"/>
        <v>No</v>
      </c>
      <c r="T171" s="126" t="str">
        <f t="shared" si="12"/>
        <v>Yes</v>
      </c>
      <c r="U171" s="126" t="str">
        <f t="shared" si="12"/>
        <v>Yes</v>
      </c>
      <c r="V171" s="126" t="str">
        <f t="shared" si="12"/>
        <v>No</v>
      </c>
      <c r="W171" s="126" t="str">
        <f t="shared" si="12"/>
        <v>No</v>
      </c>
      <c r="X171" s="126" t="str">
        <f t="shared" si="12"/>
        <v>No</v>
      </c>
      <c r="Y171" s="126" t="str">
        <f t="shared" si="12"/>
        <v>No</v>
      </c>
      <c r="Z171" s="126" t="str">
        <f t="shared" si="12"/>
        <v>No</v>
      </c>
      <c r="AA171" s="126" t="str">
        <f t="shared" si="12"/>
        <v>No</v>
      </c>
    </row>
    <row r="172" spans="1:27" x14ac:dyDescent="0.3">
      <c r="A172" t="s">
        <v>114</v>
      </c>
      <c r="B172" t="s">
        <v>13</v>
      </c>
      <c r="C172" t="s">
        <v>9</v>
      </c>
      <c r="D172" t="s">
        <v>8</v>
      </c>
      <c r="E172" t="s">
        <v>11</v>
      </c>
      <c r="F172" t="s">
        <v>10</v>
      </c>
      <c r="G172">
        <v>1</v>
      </c>
      <c r="H172" t="s">
        <v>8</v>
      </c>
      <c r="I172" t="s">
        <v>148</v>
      </c>
      <c r="J172" t="s">
        <v>128</v>
      </c>
      <c r="L172" t="s">
        <v>80</v>
      </c>
      <c r="M172">
        <v>2</v>
      </c>
      <c r="N172" t="str">
        <f t="shared" si="11"/>
        <v>Yes</v>
      </c>
      <c r="O172" t="s">
        <v>152</v>
      </c>
      <c r="P172" s="126" t="str">
        <f t="shared" si="9"/>
        <v>Yes</v>
      </c>
      <c r="Q172" s="126" t="str">
        <f t="shared" si="12"/>
        <v>Yes</v>
      </c>
      <c r="R172" s="126" t="str">
        <f t="shared" si="12"/>
        <v>Yes</v>
      </c>
      <c r="S172" s="126" t="str">
        <f t="shared" si="12"/>
        <v>No</v>
      </c>
      <c r="T172" s="126" t="str">
        <f t="shared" si="12"/>
        <v>Yes</v>
      </c>
      <c r="U172" s="126" t="str">
        <f t="shared" si="12"/>
        <v>Yes</v>
      </c>
      <c r="V172" s="126" t="str">
        <f t="shared" si="12"/>
        <v>No</v>
      </c>
      <c r="W172" s="126" t="str">
        <f t="shared" si="12"/>
        <v>No</v>
      </c>
      <c r="X172" s="126" t="str">
        <f t="shared" si="12"/>
        <v>No</v>
      </c>
      <c r="Y172" s="126" t="str">
        <f t="shared" si="12"/>
        <v>No</v>
      </c>
      <c r="Z172" s="126" t="str">
        <f t="shared" si="12"/>
        <v>No</v>
      </c>
      <c r="AA172" s="126" t="str">
        <f t="shared" si="12"/>
        <v>No</v>
      </c>
    </row>
    <row r="173" spans="1:27" x14ac:dyDescent="0.3">
      <c r="A173" t="s">
        <v>114</v>
      </c>
      <c r="B173" t="s">
        <v>13</v>
      </c>
      <c r="C173" t="s">
        <v>9</v>
      </c>
      <c r="D173" t="s">
        <v>70</v>
      </c>
      <c r="E173" t="s">
        <v>11</v>
      </c>
      <c r="F173" t="s">
        <v>10</v>
      </c>
      <c r="G173">
        <v>0</v>
      </c>
      <c r="H173" t="s">
        <v>13</v>
      </c>
      <c r="I173" t="s">
        <v>15</v>
      </c>
      <c r="J173" t="s">
        <v>128</v>
      </c>
      <c r="L173" t="s">
        <v>80</v>
      </c>
      <c r="M173">
        <v>2</v>
      </c>
      <c r="N173" t="str">
        <f t="shared" si="11"/>
        <v>Yes</v>
      </c>
      <c r="O173" t="s">
        <v>152</v>
      </c>
      <c r="P173" s="126" t="str">
        <f t="shared" si="9"/>
        <v>Yes</v>
      </c>
      <c r="Q173" s="126" t="str">
        <f t="shared" si="12"/>
        <v>Yes</v>
      </c>
      <c r="R173" s="126" t="str">
        <f t="shared" si="12"/>
        <v>No</v>
      </c>
      <c r="S173" s="126" t="str">
        <f t="shared" si="12"/>
        <v>Yes</v>
      </c>
      <c r="T173" s="126" t="str">
        <f t="shared" si="12"/>
        <v>Yes</v>
      </c>
      <c r="U173" s="126" t="str">
        <f t="shared" si="12"/>
        <v>Yes</v>
      </c>
      <c r="V173" s="126" t="str">
        <f t="shared" si="12"/>
        <v>No</v>
      </c>
      <c r="W173" s="126" t="str">
        <f t="shared" si="12"/>
        <v>No</v>
      </c>
      <c r="X173" s="126" t="str">
        <f t="shared" si="12"/>
        <v>No</v>
      </c>
      <c r="Y173" s="126" t="str">
        <f t="shared" si="12"/>
        <v>No</v>
      </c>
      <c r="Z173" s="126" t="str">
        <f t="shared" si="12"/>
        <v>No</v>
      </c>
      <c r="AA173" s="126" t="str">
        <f t="shared" si="12"/>
        <v>No</v>
      </c>
    </row>
    <row r="174" spans="1:27" x14ac:dyDescent="0.3">
      <c r="A174" t="s">
        <v>114</v>
      </c>
      <c r="B174" t="s">
        <v>13</v>
      </c>
      <c r="C174" t="s">
        <v>9</v>
      </c>
      <c r="D174" t="s">
        <v>70</v>
      </c>
      <c r="E174" t="s">
        <v>11</v>
      </c>
      <c r="F174" t="s">
        <v>10</v>
      </c>
      <c r="G174">
        <v>1</v>
      </c>
      <c r="H174" t="s">
        <v>13</v>
      </c>
      <c r="I174" t="s">
        <v>19</v>
      </c>
      <c r="J174" t="s">
        <v>128</v>
      </c>
      <c r="L174" t="s">
        <v>80</v>
      </c>
      <c r="M174">
        <v>3</v>
      </c>
      <c r="N174" t="str">
        <f t="shared" si="11"/>
        <v>Yes</v>
      </c>
      <c r="O174" t="s">
        <v>152</v>
      </c>
      <c r="P174" s="126" t="str">
        <f t="shared" si="9"/>
        <v>Yes</v>
      </c>
      <c r="Q174" s="126" t="str">
        <f t="shared" si="12"/>
        <v>Yes</v>
      </c>
      <c r="R174" s="126" t="str">
        <f t="shared" si="12"/>
        <v>No</v>
      </c>
      <c r="S174" s="126" t="str">
        <f t="shared" si="12"/>
        <v>Yes</v>
      </c>
      <c r="T174" s="126" t="str">
        <f t="shared" si="12"/>
        <v>Yes</v>
      </c>
      <c r="U174" s="126" t="str">
        <f t="shared" si="12"/>
        <v>Yes</v>
      </c>
      <c r="V174" s="126" t="str">
        <f t="shared" si="12"/>
        <v>No</v>
      </c>
      <c r="W174" s="126" t="str">
        <f t="shared" si="12"/>
        <v>No</v>
      </c>
      <c r="X174" s="126" t="str">
        <f t="shared" si="12"/>
        <v>No</v>
      </c>
      <c r="Y174" s="126" t="str">
        <f t="shared" si="12"/>
        <v>No</v>
      </c>
      <c r="Z174" s="126" t="str">
        <f t="shared" si="12"/>
        <v>No</v>
      </c>
      <c r="AA174" s="126" t="str">
        <f t="shared" si="12"/>
        <v>No</v>
      </c>
    </row>
    <row r="175" spans="1:27" x14ac:dyDescent="0.3">
      <c r="A175" t="s">
        <v>114</v>
      </c>
      <c r="B175" t="s">
        <v>13</v>
      </c>
      <c r="C175" t="s">
        <v>9</v>
      </c>
      <c r="D175" t="s">
        <v>70</v>
      </c>
      <c r="E175" t="s">
        <v>11</v>
      </c>
      <c r="F175" t="s">
        <v>10</v>
      </c>
      <c r="G175">
        <v>2</v>
      </c>
      <c r="H175" t="s">
        <v>9</v>
      </c>
      <c r="I175" t="s">
        <v>18</v>
      </c>
      <c r="J175" t="s">
        <v>128</v>
      </c>
      <c r="L175" t="s">
        <v>80</v>
      </c>
      <c r="M175">
        <v>0</v>
      </c>
      <c r="N175" t="str">
        <f t="shared" si="11"/>
        <v>No</v>
      </c>
      <c r="O175" t="s">
        <v>152</v>
      </c>
      <c r="P175" s="126" t="str">
        <f t="shared" si="9"/>
        <v>Yes</v>
      </c>
      <c r="Q175" s="126" t="str">
        <f t="shared" si="12"/>
        <v>Yes</v>
      </c>
      <c r="R175" s="126" t="str">
        <f t="shared" si="12"/>
        <v>No</v>
      </c>
      <c r="S175" s="126" t="str">
        <f t="shared" si="12"/>
        <v>Yes</v>
      </c>
      <c r="T175" s="126" t="str">
        <f t="shared" si="12"/>
        <v>Yes</v>
      </c>
      <c r="U175" s="126" t="str">
        <f t="shared" si="12"/>
        <v>Yes</v>
      </c>
      <c r="V175" s="126" t="str">
        <f t="shared" si="12"/>
        <v>No</v>
      </c>
      <c r="W175" s="126" t="str">
        <f t="shared" si="12"/>
        <v>No</v>
      </c>
      <c r="X175" s="126" t="str">
        <f t="shared" si="12"/>
        <v>No</v>
      </c>
      <c r="Y175" s="126" t="str">
        <f t="shared" si="12"/>
        <v>No</v>
      </c>
      <c r="Z175" s="126" t="str">
        <f t="shared" si="12"/>
        <v>No</v>
      </c>
      <c r="AA175" s="126" t="str">
        <f t="shared" si="12"/>
        <v>No</v>
      </c>
    </row>
    <row r="176" spans="1:27" x14ac:dyDescent="0.3">
      <c r="A176" t="s">
        <v>114</v>
      </c>
      <c r="B176" t="s">
        <v>13</v>
      </c>
      <c r="C176" t="s">
        <v>8</v>
      </c>
      <c r="D176" t="s">
        <v>70</v>
      </c>
      <c r="E176" t="s">
        <v>11</v>
      </c>
      <c r="F176" t="s">
        <v>10</v>
      </c>
      <c r="G176">
        <v>0</v>
      </c>
      <c r="H176" t="s">
        <v>8</v>
      </c>
      <c r="I176" t="s">
        <v>19</v>
      </c>
      <c r="J176" t="s">
        <v>128</v>
      </c>
      <c r="L176" t="s">
        <v>81</v>
      </c>
      <c r="M176">
        <v>0</v>
      </c>
      <c r="N176" t="str">
        <f t="shared" si="11"/>
        <v>No</v>
      </c>
      <c r="O176" t="s">
        <v>152</v>
      </c>
      <c r="P176" s="126" t="str">
        <f t="shared" si="9"/>
        <v>Yes</v>
      </c>
      <c r="Q176" s="126" t="str">
        <f t="shared" si="12"/>
        <v>No</v>
      </c>
      <c r="R176" s="126" t="str">
        <f t="shared" ref="Q176:AA199" si="13">IF($A176="","",IF(OR($B176=R$1,$C176=R$1,$D176=R$1,$E176=R$1,$F176=R$1),"Yes","No"))</f>
        <v>Yes</v>
      </c>
      <c r="S176" s="126" t="str">
        <f t="shared" si="13"/>
        <v>Yes</v>
      </c>
      <c r="T176" s="126" t="str">
        <f t="shared" si="13"/>
        <v>Yes</v>
      </c>
      <c r="U176" s="126" t="str">
        <f t="shared" si="13"/>
        <v>Yes</v>
      </c>
      <c r="V176" s="126" t="str">
        <f t="shared" si="13"/>
        <v>No</v>
      </c>
      <c r="W176" s="126" t="str">
        <f t="shared" si="13"/>
        <v>No</v>
      </c>
      <c r="X176" s="126" t="str">
        <f t="shared" si="13"/>
        <v>No</v>
      </c>
      <c r="Y176" s="126" t="str">
        <f t="shared" si="13"/>
        <v>No</v>
      </c>
      <c r="Z176" s="126" t="str">
        <f t="shared" si="13"/>
        <v>No</v>
      </c>
      <c r="AA176" s="126" t="str">
        <f t="shared" si="13"/>
        <v>No</v>
      </c>
    </row>
    <row r="177" spans="1:27" x14ac:dyDescent="0.3">
      <c r="A177" t="s">
        <v>114</v>
      </c>
      <c r="B177" t="s">
        <v>13</v>
      </c>
      <c r="C177" t="s">
        <v>9</v>
      </c>
      <c r="D177" t="s">
        <v>8</v>
      </c>
      <c r="E177" t="s">
        <v>11</v>
      </c>
      <c r="F177" t="s">
        <v>10</v>
      </c>
      <c r="G177">
        <v>0</v>
      </c>
      <c r="H177" t="s">
        <v>8</v>
      </c>
      <c r="I177" t="s">
        <v>15</v>
      </c>
      <c r="J177" t="s">
        <v>128</v>
      </c>
      <c r="L177" t="s">
        <v>80</v>
      </c>
      <c r="M177">
        <v>2</v>
      </c>
      <c r="N177" t="str">
        <f t="shared" si="11"/>
        <v>Yes</v>
      </c>
      <c r="O177" t="s">
        <v>152</v>
      </c>
      <c r="P177" s="126" t="str">
        <f t="shared" si="9"/>
        <v>Yes</v>
      </c>
      <c r="Q177" s="126" t="str">
        <f t="shared" si="13"/>
        <v>Yes</v>
      </c>
      <c r="R177" s="126" t="str">
        <f t="shared" si="13"/>
        <v>Yes</v>
      </c>
      <c r="S177" s="126" t="str">
        <f t="shared" si="13"/>
        <v>No</v>
      </c>
      <c r="T177" s="126" t="str">
        <f t="shared" si="13"/>
        <v>Yes</v>
      </c>
      <c r="U177" s="126" t="str">
        <f t="shared" si="13"/>
        <v>Yes</v>
      </c>
      <c r="V177" s="126" t="str">
        <f t="shared" si="13"/>
        <v>No</v>
      </c>
      <c r="W177" s="126" t="str">
        <f t="shared" si="13"/>
        <v>No</v>
      </c>
      <c r="X177" s="126" t="str">
        <f t="shared" si="13"/>
        <v>No</v>
      </c>
      <c r="Y177" s="126" t="str">
        <f t="shared" si="13"/>
        <v>No</v>
      </c>
      <c r="Z177" s="126" t="str">
        <f t="shared" si="13"/>
        <v>No</v>
      </c>
      <c r="AA177" s="126" t="str">
        <f t="shared" si="13"/>
        <v>No</v>
      </c>
    </row>
    <row r="178" spans="1:27" x14ac:dyDescent="0.3">
      <c r="A178" t="s">
        <v>114</v>
      </c>
      <c r="B178" t="s">
        <v>13</v>
      </c>
      <c r="C178" t="s">
        <v>9</v>
      </c>
      <c r="D178" t="s">
        <v>70</v>
      </c>
      <c r="E178" t="s">
        <v>11</v>
      </c>
      <c r="F178" t="s">
        <v>10</v>
      </c>
      <c r="G178">
        <v>1</v>
      </c>
      <c r="H178" t="s">
        <v>13</v>
      </c>
      <c r="I178" t="s">
        <v>16</v>
      </c>
      <c r="J178" t="s">
        <v>128</v>
      </c>
      <c r="L178" t="s">
        <v>80</v>
      </c>
      <c r="M178">
        <v>3</v>
      </c>
      <c r="N178" t="str">
        <f t="shared" si="11"/>
        <v>Yes</v>
      </c>
      <c r="O178" t="s">
        <v>152</v>
      </c>
      <c r="P178" s="126" t="str">
        <f t="shared" si="9"/>
        <v>Yes</v>
      </c>
      <c r="Q178" s="126" t="str">
        <f t="shared" si="13"/>
        <v>Yes</v>
      </c>
      <c r="R178" s="126" t="str">
        <f t="shared" si="13"/>
        <v>No</v>
      </c>
      <c r="S178" s="126" t="str">
        <f t="shared" si="13"/>
        <v>Yes</v>
      </c>
      <c r="T178" s="126" t="str">
        <f t="shared" si="13"/>
        <v>Yes</v>
      </c>
      <c r="U178" s="126" t="str">
        <f t="shared" si="13"/>
        <v>Yes</v>
      </c>
      <c r="V178" s="126" t="str">
        <f t="shared" si="13"/>
        <v>No</v>
      </c>
      <c r="W178" s="126" t="str">
        <f t="shared" si="13"/>
        <v>No</v>
      </c>
      <c r="X178" s="126" t="str">
        <f t="shared" si="13"/>
        <v>No</v>
      </c>
      <c r="Y178" s="126" t="str">
        <f t="shared" si="13"/>
        <v>No</v>
      </c>
      <c r="Z178" s="126" t="str">
        <f t="shared" si="13"/>
        <v>No</v>
      </c>
      <c r="AA178" s="126" t="str">
        <f t="shared" si="13"/>
        <v>No</v>
      </c>
    </row>
    <row r="179" spans="1:27" x14ac:dyDescent="0.3">
      <c r="A179" t="s">
        <v>114</v>
      </c>
      <c r="B179" t="s">
        <v>13</v>
      </c>
      <c r="C179" t="s">
        <v>9</v>
      </c>
      <c r="D179" t="s">
        <v>130</v>
      </c>
      <c r="E179" t="s">
        <v>11</v>
      </c>
      <c r="F179" t="s">
        <v>10</v>
      </c>
      <c r="G179">
        <v>0</v>
      </c>
      <c r="H179" t="s">
        <v>13</v>
      </c>
      <c r="I179" t="s">
        <v>15</v>
      </c>
      <c r="J179" t="s">
        <v>128</v>
      </c>
      <c r="L179" t="s">
        <v>80</v>
      </c>
      <c r="M179">
        <v>0</v>
      </c>
      <c r="N179" t="str">
        <f t="shared" si="11"/>
        <v>No</v>
      </c>
      <c r="O179" t="s">
        <v>152</v>
      </c>
      <c r="P179" s="126" t="str">
        <f t="shared" si="9"/>
        <v>Yes</v>
      </c>
      <c r="Q179" s="126" t="str">
        <f t="shared" si="13"/>
        <v>Yes</v>
      </c>
      <c r="R179" s="126" t="str">
        <f t="shared" si="13"/>
        <v>No</v>
      </c>
      <c r="S179" s="126" t="str">
        <f t="shared" si="13"/>
        <v>No</v>
      </c>
      <c r="T179" s="126" t="str">
        <f t="shared" si="13"/>
        <v>Yes</v>
      </c>
      <c r="U179" s="126" t="str">
        <f t="shared" si="13"/>
        <v>Yes</v>
      </c>
      <c r="V179" s="126" t="str">
        <f t="shared" si="13"/>
        <v>No</v>
      </c>
      <c r="W179" s="126" t="str">
        <f t="shared" si="13"/>
        <v>No</v>
      </c>
      <c r="X179" s="126" t="str">
        <f t="shared" si="13"/>
        <v>No</v>
      </c>
      <c r="Y179" s="126" t="str">
        <f t="shared" si="13"/>
        <v>Yes</v>
      </c>
      <c r="Z179" s="126" t="str">
        <f t="shared" si="13"/>
        <v>No</v>
      </c>
      <c r="AA179" s="126" t="str">
        <f t="shared" si="13"/>
        <v>No</v>
      </c>
    </row>
    <row r="180" spans="1:27" x14ac:dyDescent="0.3">
      <c r="A180" t="s">
        <v>114</v>
      </c>
      <c r="B180" t="s">
        <v>13</v>
      </c>
      <c r="C180" t="s">
        <v>9</v>
      </c>
      <c r="D180" t="s">
        <v>70</v>
      </c>
      <c r="E180" t="s">
        <v>11</v>
      </c>
      <c r="F180" t="s">
        <v>10</v>
      </c>
      <c r="G180">
        <v>1</v>
      </c>
      <c r="H180" t="s">
        <v>11</v>
      </c>
      <c r="I180" t="s">
        <v>18</v>
      </c>
      <c r="J180" t="s">
        <v>128</v>
      </c>
      <c r="L180" t="s">
        <v>80</v>
      </c>
      <c r="M180">
        <v>2</v>
      </c>
      <c r="N180" t="str">
        <f t="shared" si="11"/>
        <v>Yes</v>
      </c>
      <c r="O180" t="s">
        <v>152</v>
      </c>
      <c r="P180" s="126" t="str">
        <f t="shared" si="9"/>
        <v>Yes</v>
      </c>
      <c r="Q180" s="126" t="str">
        <f t="shared" si="13"/>
        <v>Yes</v>
      </c>
      <c r="R180" s="126" t="str">
        <f t="shared" si="13"/>
        <v>No</v>
      </c>
      <c r="S180" s="126" t="str">
        <f t="shared" si="13"/>
        <v>Yes</v>
      </c>
      <c r="T180" s="126" t="str">
        <f t="shared" si="13"/>
        <v>Yes</v>
      </c>
      <c r="U180" s="126" t="str">
        <f t="shared" si="13"/>
        <v>Yes</v>
      </c>
      <c r="V180" s="126" t="str">
        <f t="shared" si="13"/>
        <v>No</v>
      </c>
      <c r="W180" s="126" t="str">
        <f t="shared" si="13"/>
        <v>No</v>
      </c>
      <c r="X180" s="126" t="str">
        <f t="shared" si="13"/>
        <v>No</v>
      </c>
      <c r="Y180" s="126" t="str">
        <f t="shared" si="13"/>
        <v>No</v>
      </c>
      <c r="Z180" s="126" t="str">
        <f t="shared" si="13"/>
        <v>No</v>
      </c>
      <c r="AA180" s="126" t="str">
        <f t="shared" si="13"/>
        <v>No</v>
      </c>
    </row>
    <row r="181" spans="1:27" x14ac:dyDescent="0.3">
      <c r="A181" t="s">
        <v>156</v>
      </c>
      <c r="B181" t="s">
        <v>13</v>
      </c>
      <c r="C181" t="s">
        <v>9</v>
      </c>
      <c r="D181" t="s">
        <v>8</v>
      </c>
      <c r="E181" t="s">
        <v>11</v>
      </c>
      <c r="F181" t="s">
        <v>10</v>
      </c>
      <c r="G181">
        <v>1</v>
      </c>
      <c r="H181" t="s">
        <v>10</v>
      </c>
      <c r="I181" t="s">
        <v>20</v>
      </c>
      <c r="J181" t="s">
        <v>128</v>
      </c>
      <c r="L181" t="s">
        <v>80</v>
      </c>
      <c r="M181">
        <v>0</v>
      </c>
      <c r="N181" t="str">
        <f t="shared" si="11"/>
        <v>No</v>
      </c>
      <c r="O181" t="s">
        <v>152</v>
      </c>
      <c r="P181" s="126" t="str">
        <f t="shared" si="9"/>
        <v>Yes</v>
      </c>
      <c r="Q181" s="126" t="str">
        <f t="shared" si="13"/>
        <v>Yes</v>
      </c>
      <c r="R181" s="126" t="str">
        <f t="shared" si="13"/>
        <v>Yes</v>
      </c>
      <c r="S181" s="126" t="str">
        <f t="shared" si="13"/>
        <v>No</v>
      </c>
      <c r="T181" s="126" t="str">
        <f t="shared" si="13"/>
        <v>Yes</v>
      </c>
      <c r="U181" s="126" t="str">
        <f t="shared" si="13"/>
        <v>Yes</v>
      </c>
      <c r="V181" s="126" t="str">
        <f t="shared" si="13"/>
        <v>No</v>
      </c>
      <c r="W181" s="126" t="str">
        <f t="shared" si="13"/>
        <v>No</v>
      </c>
      <c r="X181" s="126" t="str">
        <f t="shared" si="13"/>
        <v>No</v>
      </c>
      <c r="Y181" s="126" t="str">
        <f t="shared" si="13"/>
        <v>No</v>
      </c>
      <c r="Z181" s="126" t="str">
        <f t="shared" si="13"/>
        <v>No</v>
      </c>
      <c r="AA181" s="126" t="str">
        <f t="shared" si="13"/>
        <v>No</v>
      </c>
    </row>
    <row r="182" spans="1:27" x14ac:dyDescent="0.3">
      <c r="A182" t="s">
        <v>156</v>
      </c>
      <c r="B182" t="s">
        <v>13</v>
      </c>
      <c r="C182" t="s">
        <v>9</v>
      </c>
      <c r="D182" t="s">
        <v>8</v>
      </c>
      <c r="E182" t="s">
        <v>11</v>
      </c>
      <c r="F182" t="s">
        <v>10</v>
      </c>
      <c r="G182">
        <v>1</v>
      </c>
      <c r="H182" t="s">
        <v>13</v>
      </c>
      <c r="I182" t="s">
        <v>18</v>
      </c>
      <c r="J182" t="s">
        <v>149</v>
      </c>
      <c r="L182" t="s">
        <v>80</v>
      </c>
      <c r="M182">
        <v>0</v>
      </c>
      <c r="N182" t="str">
        <f t="shared" si="11"/>
        <v>No</v>
      </c>
      <c r="O182" t="s">
        <v>152</v>
      </c>
      <c r="P182" s="126" t="str">
        <f t="shared" si="9"/>
        <v>Yes</v>
      </c>
      <c r="Q182" s="126" t="str">
        <f t="shared" si="13"/>
        <v>Yes</v>
      </c>
      <c r="R182" s="126" t="str">
        <f t="shared" si="13"/>
        <v>Yes</v>
      </c>
      <c r="S182" s="126" t="str">
        <f t="shared" si="13"/>
        <v>No</v>
      </c>
      <c r="T182" s="126" t="str">
        <f t="shared" si="13"/>
        <v>Yes</v>
      </c>
      <c r="U182" s="126" t="str">
        <f t="shared" si="13"/>
        <v>Yes</v>
      </c>
      <c r="V182" s="126" t="str">
        <f t="shared" si="13"/>
        <v>No</v>
      </c>
      <c r="W182" s="126" t="str">
        <f t="shared" si="13"/>
        <v>No</v>
      </c>
      <c r="X182" s="126" t="str">
        <f t="shared" si="13"/>
        <v>No</v>
      </c>
      <c r="Y182" s="126" t="str">
        <f t="shared" si="13"/>
        <v>No</v>
      </c>
      <c r="Z182" s="126" t="str">
        <f t="shared" si="13"/>
        <v>No</v>
      </c>
      <c r="AA182" s="126" t="str">
        <f t="shared" si="13"/>
        <v>No</v>
      </c>
    </row>
    <row r="183" spans="1:27" x14ac:dyDescent="0.3">
      <c r="A183" t="s">
        <v>156</v>
      </c>
      <c r="B183" t="s">
        <v>13</v>
      </c>
      <c r="C183" t="s">
        <v>9</v>
      </c>
      <c r="D183" t="s">
        <v>8</v>
      </c>
      <c r="E183" t="s">
        <v>11</v>
      </c>
      <c r="F183" t="s">
        <v>10</v>
      </c>
      <c r="G183">
        <v>0</v>
      </c>
      <c r="H183" t="s">
        <v>8</v>
      </c>
      <c r="I183" t="s">
        <v>15</v>
      </c>
      <c r="J183" t="s">
        <v>128</v>
      </c>
      <c r="L183" t="s">
        <v>80</v>
      </c>
      <c r="M183">
        <v>0</v>
      </c>
      <c r="N183" t="str">
        <f t="shared" si="11"/>
        <v>No</v>
      </c>
      <c r="O183" t="s">
        <v>152</v>
      </c>
      <c r="P183" s="126" t="str">
        <f t="shared" si="9"/>
        <v>Yes</v>
      </c>
      <c r="Q183" s="126" t="str">
        <f t="shared" si="13"/>
        <v>Yes</v>
      </c>
      <c r="R183" s="126" t="str">
        <f t="shared" si="13"/>
        <v>Yes</v>
      </c>
      <c r="S183" s="126" t="str">
        <f t="shared" si="13"/>
        <v>No</v>
      </c>
      <c r="T183" s="126" t="str">
        <f t="shared" si="13"/>
        <v>Yes</v>
      </c>
      <c r="U183" s="126" t="str">
        <f t="shared" si="13"/>
        <v>Yes</v>
      </c>
      <c r="V183" s="126" t="str">
        <f t="shared" si="13"/>
        <v>No</v>
      </c>
      <c r="W183" s="126" t="str">
        <f t="shared" si="13"/>
        <v>No</v>
      </c>
      <c r="X183" s="126" t="str">
        <f t="shared" si="13"/>
        <v>No</v>
      </c>
      <c r="Y183" s="126" t="str">
        <f t="shared" si="13"/>
        <v>No</v>
      </c>
      <c r="Z183" s="126" t="str">
        <f t="shared" si="13"/>
        <v>No</v>
      </c>
      <c r="AA183" s="126" t="str">
        <f t="shared" si="13"/>
        <v>No</v>
      </c>
    </row>
    <row r="184" spans="1:27" x14ac:dyDescent="0.3">
      <c r="A184" t="s">
        <v>156</v>
      </c>
      <c r="B184" t="s">
        <v>13</v>
      </c>
      <c r="C184" t="s">
        <v>9</v>
      </c>
      <c r="D184" t="s">
        <v>8</v>
      </c>
      <c r="E184" t="s">
        <v>11</v>
      </c>
      <c r="F184" t="s">
        <v>10</v>
      </c>
      <c r="G184">
        <v>1</v>
      </c>
      <c r="H184" t="s">
        <v>10</v>
      </c>
      <c r="I184" t="s">
        <v>20</v>
      </c>
      <c r="J184" t="s">
        <v>128</v>
      </c>
      <c r="L184" t="s">
        <v>80</v>
      </c>
      <c r="M184">
        <v>0</v>
      </c>
      <c r="N184" t="str">
        <f t="shared" si="11"/>
        <v>No</v>
      </c>
      <c r="O184" t="s">
        <v>152</v>
      </c>
      <c r="P184" s="126" t="str">
        <f t="shared" si="9"/>
        <v>Yes</v>
      </c>
      <c r="Q184" s="126" t="str">
        <f t="shared" si="13"/>
        <v>Yes</v>
      </c>
      <c r="R184" s="126" t="str">
        <f t="shared" si="13"/>
        <v>Yes</v>
      </c>
      <c r="S184" s="126" t="str">
        <f t="shared" si="13"/>
        <v>No</v>
      </c>
      <c r="T184" s="126" t="str">
        <f t="shared" si="13"/>
        <v>Yes</v>
      </c>
      <c r="U184" s="126" t="str">
        <f t="shared" si="13"/>
        <v>Yes</v>
      </c>
      <c r="V184" s="126" t="str">
        <f t="shared" si="13"/>
        <v>No</v>
      </c>
      <c r="W184" s="126" t="str">
        <f t="shared" si="13"/>
        <v>No</v>
      </c>
      <c r="X184" s="126" t="str">
        <f t="shared" si="13"/>
        <v>No</v>
      </c>
      <c r="Y184" s="126" t="str">
        <f t="shared" si="13"/>
        <v>No</v>
      </c>
      <c r="Z184" s="126" t="str">
        <f t="shared" si="13"/>
        <v>No</v>
      </c>
      <c r="AA184" s="126" t="str">
        <f t="shared" si="13"/>
        <v>No</v>
      </c>
    </row>
    <row r="185" spans="1:27" x14ac:dyDescent="0.3">
      <c r="A185" t="s">
        <v>156</v>
      </c>
      <c r="B185" t="s">
        <v>13</v>
      </c>
      <c r="C185" t="s">
        <v>9</v>
      </c>
      <c r="D185" t="s">
        <v>8</v>
      </c>
      <c r="E185" t="s">
        <v>11</v>
      </c>
      <c r="F185" t="s">
        <v>10</v>
      </c>
      <c r="G185">
        <v>0</v>
      </c>
      <c r="H185" t="s">
        <v>8</v>
      </c>
      <c r="I185" t="s">
        <v>19</v>
      </c>
      <c r="J185" t="s">
        <v>128</v>
      </c>
      <c r="L185" t="s">
        <v>80</v>
      </c>
      <c r="M185">
        <v>0</v>
      </c>
      <c r="N185" t="str">
        <f t="shared" si="11"/>
        <v>No</v>
      </c>
      <c r="O185" t="s">
        <v>152</v>
      </c>
      <c r="P185" s="126" t="str">
        <f t="shared" si="9"/>
        <v>Yes</v>
      </c>
      <c r="Q185" s="126" t="str">
        <f t="shared" si="13"/>
        <v>Yes</v>
      </c>
      <c r="R185" s="126" t="str">
        <f t="shared" si="13"/>
        <v>Yes</v>
      </c>
      <c r="S185" s="126" t="str">
        <f t="shared" si="13"/>
        <v>No</v>
      </c>
      <c r="T185" s="126" t="str">
        <f t="shared" si="13"/>
        <v>Yes</v>
      </c>
      <c r="U185" s="126" t="str">
        <f t="shared" si="13"/>
        <v>Yes</v>
      </c>
      <c r="V185" s="126" t="str">
        <f t="shared" si="13"/>
        <v>No</v>
      </c>
      <c r="W185" s="126" t="str">
        <f t="shared" si="13"/>
        <v>No</v>
      </c>
      <c r="X185" s="126" t="str">
        <f t="shared" si="13"/>
        <v>No</v>
      </c>
      <c r="Y185" s="126" t="str">
        <f t="shared" si="13"/>
        <v>No</v>
      </c>
      <c r="Z185" s="126" t="str">
        <f t="shared" si="13"/>
        <v>No</v>
      </c>
      <c r="AA185" s="126" t="str">
        <f t="shared" si="13"/>
        <v>No</v>
      </c>
    </row>
    <row r="186" spans="1:27" x14ac:dyDescent="0.3">
      <c r="A186" t="s">
        <v>156</v>
      </c>
      <c r="B186" t="s">
        <v>13</v>
      </c>
      <c r="C186" t="s">
        <v>9</v>
      </c>
      <c r="D186" t="s">
        <v>8</v>
      </c>
      <c r="E186" t="s">
        <v>11</v>
      </c>
      <c r="F186" t="s">
        <v>10</v>
      </c>
      <c r="G186">
        <v>1</v>
      </c>
      <c r="H186" t="s">
        <v>11</v>
      </c>
      <c r="I186" t="s">
        <v>20</v>
      </c>
      <c r="J186" t="s">
        <v>128</v>
      </c>
      <c r="L186" t="s">
        <v>80</v>
      </c>
      <c r="M186">
        <v>3</v>
      </c>
      <c r="N186" t="str">
        <f t="shared" si="11"/>
        <v>Yes</v>
      </c>
      <c r="O186" t="s">
        <v>152</v>
      </c>
      <c r="P186" s="126" t="str">
        <f t="shared" si="9"/>
        <v>Yes</v>
      </c>
      <c r="Q186" s="126" t="str">
        <f t="shared" si="13"/>
        <v>Yes</v>
      </c>
      <c r="R186" s="126" t="str">
        <f t="shared" si="13"/>
        <v>Yes</v>
      </c>
      <c r="S186" s="126" t="str">
        <f t="shared" si="13"/>
        <v>No</v>
      </c>
      <c r="T186" s="126" t="str">
        <f t="shared" si="13"/>
        <v>Yes</v>
      </c>
      <c r="U186" s="126" t="str">
        <f t="shared" si="13"/>
        <v>Yes</v>
      </c>
      <c r="V186" s="126" t="str">
        <f t="shared" si="13"/>
        <v>No</v>
      </c>
      <c r="W186" s="126" t="str">
        <f t="shared" si="13"/>
        <v>No</v>
      </c>
      <c r="X186" s="126" t="str">
        <f t="shared" si="13"/>
        <v>No</v>
      </c>
      <c r="Y186" s="126" t="str">
        <f t="shared" si="13"/>
        <v>No</v>
      </c>
      <c r="Z186" s="126" t="str">
        <f t="shared" si="13"/>
        <v>No</v>
      </c>
      <c r="AA186" s="126" t="str">
        <f t="shared" si="13"/>
        <v>No</v>
      </c>
    </row>
    <row r="187" spans="1:27" x14ac:dyDescent="0.3">
      <c r="A187" t="s">
        <v>156</v>
      </c>
      <c r="B187" t="s">
        <v>130</v>
      </c>
      <c r="C187" t="s">
        <v>9</v>
      </c>
      <c r="D187" t="s">
        <v>8</v>
      </c>
      <c r="E187" t="s">
        <v>11</v>
      </c>
      <c r="F187" t="s">
        <v>10</v>
      </c>
      <c r="G187">
        <v>2</v>
      </c>
      <c r="H187" t="s">
        <v>11</v>
      </c>
      <c r="I187" t="s">
        <v>18</v>
      </c>
      <c r="J187" t="s">
        <v>128</v>
      </c>
      <c r="L187" t="s">
        <v>80</v>
      </c>
      <c r="M187">
        <v>2</v>
      </c>
      <c r="N187" t="str">
        <f t="shared" si="11"/>
        <v>Yes</v>
      </c>
      <c r="O187" t="s">
        <v>152</v>
      </c>
      <c r="P187" s="126" t="str">
        <f t="shared" si="9"/>
        <v>No</v>
      </c>
      <c r="Q187" s="126" t="str">
        <f t="shared" si="13"/>
        <v>Yes</v>
      </c>
      <c r="R187" s="126" t="str">
        <f t="shared" si="13"/>
        <v>Yes</v>
      </c>
      <c r="S187" s="126" t="str">
        <f t="shared" si="13"/>
        <v>No</v>
      </c>
      <c r="T187" s="126" t="str">
        <f t="shared" si="13"/>
        <v>Yes</v>
      </c>
      <c r="U187" s="126" t="str">
        <f t="shared" si="13"/>
        <v>Yes</v>
      </c>
      <c r="V187" s="126" t="str">
        <f t="shared" si="13"/>
        <v>No</v>
      </c>
      <c r="W187" s="126" t="str">
        <f t="shared" si="13"/>
        <v>No</v>
      </c>
      <c r="X187" s="126" t="str">
        <f t="shared" si="13"/>
        <v>No</v>
      </c>
      <c r="Y187" s="126" t="str">
        <f t="shared" si="13"/>
        <v>Yes</v>
      </c>
      <c r="Z187" s="126" t="str">
        <f t="shared" si="13"/>
        <v>No</v>
      </c>
      <c r="AA187" s="126" t="str">
        <f t="shared" si="13"/>
        <v>No</v>
      </c>
    </row>
    <row r="188" spans="1:27" x14ac:dyDescent="0.3">
      <c r="A188" t="s">
        <v>156</v>
      </c>
      <c r="B188" t="s">
        <v>130</v>
      </c>
      <c r="C188" t="s">
        <v>9</v>
      </c>
      <c r="D188" t="s">
        <v>8</v>
      </c>
      <c r="E188" t="s">
        <v>11</v>
      </c>
      <c r="F188" t="s">
        <v>10</v>
      </c>
      <c r="G188">
        <v>1</v>
      </c>
      <c r="H188" t="s">
        <v>8</v>
      </c>
      <c r="I188" t="s">
        <v>16</v>
      </c>
      <c r="J188" t="s">
        <v>128</v>
      </c>
      <c r="L188" t="s">
        <v>80</v>
      </c>
      <c r="M188">
        <v>2</v>
      </c>
      <c r="N188" t="str">
        <f t="shared" si="11"/>
        <v>Yes</v>
      </c>
      <c r="O188" t="s">
        <v>152</v>
      </c>
      <c r="P188" s="126" t="str">
        <f t="shared" si="9"/>
        <v>No</v>
      </c>
      <c r="Q188" s="126" t="str">
        <f t="shared" si="13"/>
        <v>Yes</v>
      </c>
      <c r="R188" s="126" t="str">
        <f t="shared" si="13"/>
        <v>Yes</v>
      </c>
      <c r="S188" s="126" t="str">
        <f t="shared" si="13"/>
        <v>No</v>
      </c>
      <c r="T188" s="126" t="str">
        <f t="shared" si="13"/>
        <v>Yes</v>
      </c>
      <c r="U188" s="126" t="str">
        <f t="shared" si="13"/>
        <v>Yes</v>
      </c>
      <c r="V188" s="126" t="str">
        <f t="shared" si="13"/>
        <v>No</v>
      </c>
      <c r="W188" s="126" t="str">
        <f t="shared" si="13"/>
        <v>No</v>
      </c>
      <c r="X188" s="126" t="str">
        <f t="shared" si="13"/>
        <v>No</v>
      </c>
      <c r="Y188" s="126" t="str">
        <f t="shared" si="13"/>
        <v>Yes</v>
      </c>
      <c r="Z188" s="126" t="str">
        <f t="shared" si="13"/>
        <v>No</v>
      </c>
      <c r="AA188" s="126" t="str">
        <f t="shared" si="13"/>
        <v>No</v>
      </c>
    </row>
    <row r="189" spans="1:27" x14ac:dyDescent="0.3">
      <c r="A189" t="s">
        <v>156</v>
      </c>
      <c r="B189" t="s">
        <v>130</v>
      </c>
      <c r="C189" t="s">
        <v>70</v>
      </c>
      <c r="D189" t="s">
        <v>8</v>
      </c>
      <c r="E189" t="s">
        <v>11</v>
      </c>
      <c r="F189" t="s">
        <v>10</v>
      </c>
      <c r="G189">
        <v>0</v>
      </c>
      <c r="H189" t="s">
        <v>70</v>
      </c>
      <c r="I189" t="s">
        <v>15</v>
      </c>
      <c r="J189" t="s">
        <v>128</v>
      </c>
      <c r="L189" t="s">
        <v>80</v>
      </c>
      <c r="M189">
        <v>2</v>
      </c>
      <c r="N189" t="str">
        <f t="shared" si="11"/>
        <v>Yes</v>
      </c>
      <c r="O189" t="s">
        <v>152</v>
      </c>
      <c r="P189" s="126" t="str">
        <f t="shared" ref="P189:P252" si="14">IF($A189="","",IF(OR($B189=P$1,$C189=P$1,$D189=P$1,$E189=P$1,$F189=P$1),"Yes","No"))</f>
        <v>No</v>
      </c>
      <c r="Q189" s="126" t="str">
        <f t="shared" si="13"/>
        <v>No</v>
      </c>
      <c r="R189" s="126" t="str">
        <f t="shared" si="13"/>
        <v>Yes</v>
      </c>
      <c r="S189" s="126" t="str">
        <f t="shared" si="13"/>
        <v>Yes</v>
      </c>
      <c r="T189" s="126" t="str">
        <f t="shared" si="13"/>
        <v>Yes</v>
      </c>
      <c r="U189" s="126" t="str">
        <f t="shared" si="13"/>
        <v>Yes</v>
      </c>
      <c r="V189" s="126" t="str">
        <f t="shared" si="13"/>
        <v>No</v>
      </c>
      <c r="W189" s="126" t="str">
        <f t="shared" si="13"/>
        <v>No</v>
      </c>
      <c r="X189" s="126" t="str">
        <f t="shared" si="13"/>
        <v>No</v>
      </c>
      <c r="Y189" s="126" t="str">
        <f t="shared" si="13"/>
        <v>Yes</v>
      </c>
      <c r="Z189" s="126" t="str">
        <f t="shared" si="13"/>
        <v>No</v>
      </c>
      <c r="AA189" s="126" t="str">
        <f t="shared" si="13"/>
        <v>No</v>
      </c>
    </row>
    <row r="190" spans="1:27" x14ac:dyDescent="0.3">
      <c r="A190" t="s">
        <v>156</v>
      </c>
      <c r="B190" t="s">
        <v>130</v>
      </c>
      <c r="C190" t="s">
        <v>70</v>
      </c>
      <c r="D190" t="s">
        <v>8</v>
      </c>
      <c r="E190" t="s">
        <v>11</v>
      </c>
      <c r="F190" t="s">
        <v>71</v>
      </c>
      <c r="G190">
        <v>0</v>
      </c>
      <c r="H190" t="s">
        <v>71</v>
      </c>
      <c r="I190" t="s">
        <v>19</v>
      </c>
      <c r="J190" t="s">
        <v>128</v>
      </c>
      <c r="L190" t="s">
        <v>80</v>
      </c>
      <c r="M190">
        <v>0</v>
      </c>
      <c r="N190" t="str">
        <f t="shared" si="11"/>
        <v>No</v>
      </c>
      <c r="O190" t="s">
        <v>152</v>
      </c>
      <c r="P190" s="126" t="str">
        <f t="shared" si="14"/>
        <v>No</v>
      </c>
      <c r="Q190" s="126" t="str">
        <f t="shared" si="13"/>
        <v>No</v>
      </c>
      <c r="R190" s="126" t="str">
        <f t="shared" si="13"/>
        <v>Yes</v>
      </c>
      <c r="S190" s="126" t="str">
        <f t="shared" si="13"/>
        <v>Yes</v>
      </c>
      <c r="T190" s="126" t="str">
        <f t="shared" si="13"/>
        <v>No</v>
      </c>
      <c r="U190" s="126" t="str">
        <f t="shared" si="13"/>
        <v>Yes</v>
      </c>
      <c r="V190" s="126" t="str">
        <f t="shared" si="13"/>
        <v>Yes</v>
      </c>
      <c r="W190" s="126" t="str">
        <f t="shared" si="13"/>
        <v>No</v>
      </c>
      <c r="X190" s="126" t="str">
        <f t="shared" si="13"/>
        <v>No</v>
      </c>
      <c r="Y190" s="126" t="str">
        <f t="shared" si="13"/>
        <v>Yes</v>
      </c>
      <c r="Z190" s="126" t="str">
        <f t="shared" si="13"/>
        <v>No</v>
      </c>
      <c r="AA190" s="126" t="str">
        <f t="shared" si="13"/>
        <v>No</v>
      </c>
    </row>
    <row r="191" spans="1:27" x14ac:dyDescent="0.3">
      <c r="A191" t="s">
        <v>156</v>
      </c>
      <c r="B191" t="s">
        <v>130</v>
      </c>
      <c r="C191" t="s">
        <v>70</v>
      </c>
      <c r="D191" t="s">
        <v>8</v>
      </c>
      <c r="E191" t="s">
        <v>11</v>
      </c>
      <c r="F191" t="s">
        <v>71</v>
      </c>
      <c r="G191">
        <v>1</v>
      </c>
      <c r="H191" t="s">
        <v>70</v>
      </c>
      <c r="I191" t="s">
        <v>18</v>
      </c>
      <c r="J191" t="s">
        <v>128</v>
      </c>
      <c r="L191" t="s">
        <v>80</v>
      </c>
      <c r="M191">
        <v>0</v>
      </c>
      <c r="N191" t="str">
        <f t="shared" si="11"/>
        <v>No</v>
      </c>
      <c r="O191" t="s">
        <v>152</v>
      </c>
      <c r="P191" s="126" t="str">
        <f t="shared" si="14"/>
        <v>No</v>
      </c>
      <c r="Q191" s="126" t="str">
        <f t="shared" si="13"/>
        <v>No</v>
      </c>
      <c r="R191" s="126" t="str">
        <f t="shared" si="13"/>
        <v>Yes</v>
      </c>
      <c r="S191" s="126" t="str">
        <f t="shared" si="13"/>
        <v>Yes</v>
      </c>
      <c r="T191" s="126" t="str">
        <f t="shared" si="13"/>
        <v>No</v>
      </c>
      <c r="U191" s="126" t="str">
        <f t="shared" si="13"/>
        <v>Yes</v>
      </c>
      <c r="V191" s="126" t="str">
        <f t="shared" si="13"/>
        <v>Yes</v>
      </c>
      <c r="W191" s="126" t="str">
        <f t="shared" si="13"/>
        <v>No</v>
      </c>
      <c r="X191" s="126" t="str">
        <f t="shared" si="13"/>
        <v>No</v>
      </c>
      <c r="Y191" s="126" t="str">
        <f t="shared" si="13"/>
        <v>Yes</v>
      </c>
      <c r="Z191" s="126" t="str">
        <f t="shared" si="13"/>
        <v>No</v>
      </c>
      <c r="AA191" s="126" t="str">
        <f t="shared" si="13"/>
        <v>No</v>
      </c>
    </row>
    <row r="192" spans="1:27" x14ac:dyDescent="0.3">
      <c r="A192" t="s">
        <v>156</v>
      </c>
      <c r="B192" t="s">
        <v>130</v>
      </c>
      <c r="C192" t="s">
        <v>70</v>
      </c>
      <c r="D192" t="s">
        <v>8</v>
      </c>
      <c r="E192" t="s">
        <v>11</v>
      </c>
      <c r="F192" t="s">
        <v>71</v>
      </c>
      <c r="G192">
        <v>1</v>
      </c>
      <c r="H192" t="s">
        <v>71</v>
      </c>
      <c r="I192" t="s">
        <v>18</v>
      </c>
      <c r="J192" t="s">
        <v>128</v>
      </c>
      <c r="L192" t="s">
        <v>80</v>
      </c>
      <c r="M192">
        <v>2</v>
      </c>
      <c r="N192" t="str">
        <f t="shared" si="11"/>
        <v>Yes</v>
      </c>
      <c r="O192" t="s">
        <v>152</v>
      </c>
      <c r="P192" s="126" t="str">
        <f t="shared" si="14"/>
        <v>No</v>
      </c>
      <c r="Q192" s="126" t="str">
        <f t="shared" si="13"/>
        <v>No</v>
      </c>
      <c r="R192" s="126" t="str">
        <f t="shared" si="13"/>
        <v>Yes</v>
      </c>
      <c r="S192" s="126" t="str">
        <f t="shared" si="13"/>
        <v>Yes</v>
      </c>
      <c r="T192" s="126" t="str">
        <f t="shared" si="13"/>
        <v>No</v>
      </c>
      <c r="U192" s="126" t="str">
        <f t="shared" si="13"/>
        <v>Yes</v>
      </c>
      <c r="V192" s="126" t="str">
        <f t="shared" si="13"/>
        <v>Yes</v>
      </c>
      <c r="W192" s="126" t="str">
        <f t="shared" si="13"/>
        <v>No</v>
      </c>
      <c r="X192" s="126" t="str">
        <f t="shared" si="13"/>
        <v>No</v>
      </c>
      <c r="Y192" s="126" t="str">
        <f t="shared" si="13"/>
        <v>Yes</v>
      </c>
      <c r="Z192" s="126" t="str">
        <f t="shared" si="13"/>
        <v>No</v>
      </c>
      <c r="AA192" s="126" t="str">
        <f t="shared" si="13"/>
        <v>No</v>
      </c>
    </row>
    <row r="193" spans="1:27" x14ac:dyDescent="0.3">
      <c r="A193" t="s">
        <v>156</v>
      </c>
      <c r="B193" t="s">
        <v>130</v>
      </c>
      <c r="C193" t="s">
        <v>70</v>
      </c>
      <c r="D193" t="s">
        <v>8</v>
      </c>
      <c r="E193" t="s">
        <v>11</v>
      </c>
      <c r="F193" t="s">
        <v>71</v>
      </c>
      <c r="G193">
        <v>1</v>
      </c>
      <c r="H193" t="s">
        <v>130</v>
      </c>
      <c r="I193" t="s">
        <v>18</v>
      </c>
      <c r="J193" t="s">
        <v>149</v>
      </c>
      <c r="L193" t="s">
        <v>80</v>
      </c>
      <c r="M193">
        <v>2</v>
      </c>
      <c r="N193" t="str">
        <f t="shared" si="11"/>
        <v>Yes</v>
      </c>
      <c r="O193" t="s">
        <v>152</v>
      </c>
      <c r="P193" s="126" t="str">
        <f t="shared" si="14"/>
        <v>No</v>
      </c>
      <c r="Q193" s="126" t="str">
        <f t="shared" si="13"/>
        <v>No</v>
      </c>
      <c r="R193" s="126" t="str">
        <f t="shared" si="13"/>
        <v>Yes</v>
      </c>
      <c r="S193" s="126" t="str">
        <f t="shared" si="13"/>
        <v>Yes</v>
      </c>
      <c r="T193" s="126" t="str">
        <f t="shared" si="13"/>
        <v>No</v>
      </c>
      <c r="U193" s="126" t="str">
        <f t="shared" si="13"/>
        <v>Yes</v>
      </c>
      <c r="V193" s="126" t="str">
        <f t="shared" si="13"/>
        <v>Yes</v>
      </c>
      <c r="W193" s="126" t="str">
        <f t="shared" si="13"/>
        <v>No</v>
      </c>
      <c r="X193" s="126" t="str">
        <f t="shared" si="13"/>
        <v>No</v>
      </c>
      <c r="Y193" s="126" t="str">
        <f t="shared" si="13"/>
        <v>Yes</v>
      </c>
      <c r="Z193" s="126" t="str">
        <f t="shared" si="13"/>
        <v>No</v>
      </c>
      <c r="AA193" s="126" t="str">
        <f t="shared" si="13"/>
        <v>No</v>
      </c>
    </row>
    <row r="194" spans="1:27" x14ac:dyDescent="0.3">
      <c r="A194" t="s">
        <v>156</v>
      </c>
      <c r="B194" t="s">
        <v>130</v>
      </c>
      <c r="C194" t="s">
        <v>70</v>
      </c>
      <c r="D194" t="s">
        <v>8</v>
      </c>
      <c r="E194" t="s">
        <v>11</v>
      </c>
      <c r="F194" t="s">
        <v>71</v>
      </c>
      <c r="G194">
        <v>0</v>
      </c>
      <c r="H194" t="s">
        <v>8</v>
      </c>
      <c r="I194" t="s">
        <v>15</v>
      </c>
      <c r="J194" t="s">
        <v>128</v>
      </c>
      <c r="L194" t="s">
        <v>80</v>
      </c>
      <c r="M194">
        <v>2</v>
      </c>
      <c r="N194" t="str">
        <f t="shared" si="11"/>
        <v>Yes</v>
      </c>
      <c r="O194" t="s">
        <v>152</v>
      </c>
      <c r="P194" s="126" t="str">
        <f t="shared" si="14"/>
        <v>No</v>
      </c>
      <c r="Q194" s="126" t="str">
        <f t="shared" si="13"/>
        <v>No</v>
      </c>
      <c r="R194" s="126" t="str">
        <f t="shared" si="13"/>
        <v>Yes</v>
      </c>
      <c r="S194" s="126" t="str">
        <f t="shared" si="13"/>
        <v>Yes</v>
      </c>
      <c r="T194" s="126" t="str">
        <f t="shared" si="13"/>
        <v>No</v>
      </c>
      <c r="U194" s="126" t="str">
        <f t="shared" si="13"/>
        <v>Yes</v>
      </c>
      <c r="V194" s="126" t="str">
        <f t="shared" si="13"/>
        <v>Yes</v>
      </c>
      <c r="W194" s="126" t="str">
        <f t="shared" si="13"/>
        <v>No</v>
      </c>
      <c r="X194" s="126" t="str">
        <f t="shared" si="13"/>
        <v>No</v>
      </c>
      <c r="Y194" s="126" t="str">
        <f t="shared" si="13"/>
        <v>Yes</v>
      </c>
      <c r="Z194" s="126" t="str">
        <f t="shared" si="13"/>
        <v>No</v>
      </c>
      <c r="AA194" s="126" t="str">
        <f t="shared" si="13"/>
        <v>No</v>
      </c>
    </row>
    <row r="195" spans="1:27" x14ac:dyDescent="0.3">
      <c r="A195" t="s">
        <v>156</v>
      </c>
      <c r="B195" t="s">
        <v>130</v>
      </c>
      <c r="C195" t="s">
        <v>70</v>
      </c>
      <c r="D195" t="s">
        <v>9</v>
      </c>
      <c r="E195" t="s">
        <v>11</v>
      </c>
      <c r="F195" t="s">
        <v>71</v>
      </c>
      <c r="G195">
        <v>0</v>
      </c>
      <c r="H195" t="s">
        <v>70</v>
      </c>
      <c r="I195" t="s">
        <v>19</v>
      </c>
      <c r="J195" t="s">
        <v>128</v>
      </c>
      <c r="L195" t="s">
        <v>80</v>
      </c>
      <c r="M195">
        <v>3</v>
      </c>
      <c r="N195" t="str">
        <f t="shared" si="11"/>
        <v>Yes</v>
      </c>
      <c r="O195" t="s">
        <v>152</v>
      </c>
      <c r="P195" s="126" t="str">
        <f t="shared" si="14"/>
        <v>No</v>
      </c>
      <c r="Q195" s="126" t="str">
        <f t="shared" si="13"/>
        <v>Yes</v>
      </c>
      <c r="R195" s="126" t="str">
        <f t="shared" si="13"/>
        <v>No</v>
      </c>
      <c r="S195" s="126" t="str">
        <f t="shared" si="13"/>
        <v>Yes</v>
      </c>
      <c r="T195" s="126" t="str">
        <f t="shared" si="13"/>
        <v>No</v>
      </c>
      <c r="U195" s="126" t="str">
        <f t="shared" si="13"/>
        <v>Yes</v>
      </c>
      <c r="V195" s="126" t="str">
        <f t="shared" si="13"/>
        <v>Yes</v>
      </c>
      <c r="W195" s="126" t="str">
        <f t="shared" si="13"/>
        <v>No</v>
      </c>
      <c r="X195" s="126" t="str">
        <f t="shared" si="13"/>
        <v>No</v>
      </c>
      <c r="Y195" s="126" t="str">
        <f t="shared" si="13"/>
        <v>Yes</v>
      </c>
      <c r="Z195" s="126" t="str">
        <f t="shared" si="13"/>
        <v>No</v>
      </c>
      <c r="AA195" s="126" t="str">
        <f t="shared" si="13"/>
        <v>No</v>
      </c>
    </row>
    <row r="196" spans="1:27" x14ac:dyDescent="0.3">
      <c r="A196" t="s">
        <v>156</v>
      </c>
      <c r="B196" t="s">
        <v>130</v>
      </c>
      <c r="C196" t="s">
        <v>70</v>
      </c>
      <c r="D196" t="s">
        <v>9</v>
      </c>
      <c r="E196" t="s">
        <v>11</v>
      </c>
      <c r="F196" t="s">
        <v>71</v>
      </c>
      <c r="G196">
        <v>0</v>
      </c>
      <c r="H196" t="s">
        <v>9</v>
      </c>
      <c r="I196" t="s">
        <v>19</v>
      </c>
      <c r="J196" t="s">
        <v>128</v>
      </c>
      <c r="L196" t="s">
        <v>80</v>
      </c>
      <c r="M196">
        <v>0</v>
      </c>
      <c r="N196" t="str">
        <f t="shared" si="11"/>
        <v>No</v>
      </c>
      <c r="O196" t="s">
        <v>152</v>
      </c>
      <c r="P196" s="126" t="str">
        <f t="shared" si="14"/>
        <v>No</v>
      </c>
      <c r="Q196" s="126" t="str">
        <f t="shared" si="13"/>
        <v>Yes</v>
      </c>
      <c r="R196" s="126" t="str">
        <f t="shared" si="13"/>
        <v>No</v>
      </c>
      <c r="S196" s="126" t="str">
        <f t="shared" si="13"/>
        <v>Yes</v>
      </c>
      <c r="T196" s="126" t="str">
        <f t="shared" si="13"/>
        <v>No</v>
      </c>
      <c r="U196" s="126" t="str">
        <f t="shared" si="13"/>
        <v>Yes</v>
      </c>
      <c r="V196" s="126" t="str">
        <f t="shared" si="13"/>
        <v>Yes</v>
      </c>
      <c r="W196" s="126" t="str">
        <f t="shared" si="13"/>
        <v>No</v>
      </c>
      <c r="X196" s="126" t="str">
        <f t="shared" si="13"/>
        <v>No</v>
      </c>
      <c r="Y196" s="126" t="str">
        <f t="shared" si="13"/>
        <v>Yes</v>
      </c>
      <c r="Z196" s="126" t="str">
        <f t="shared" si="13"/>
        <v>No</v>
      </c>
      <c r="AA196" s="126" t="str">
        <f t="shared" si="13"/>
        <v>No</v>
      </c>
    </row>
    <row r="197" spans="1:27" x14ac:dyDescent="0.3">
      <c r="A197" t="s">
        <v>156</v>
      </c>
      <c r="B197" t="s">
        <v>13</v>
      </c>
      <c r="C197" t="s">
        <v>70</v>
      </c>
      <c r="D197" t="s">
        <v>9</v>
      </c>
      <c r="E197" t="s">
        <v>8</v>
      </c>
      <c r="F197" t="s">
        <v>10</v>
      </c>
      <c r="G197">
        <v>0</v>
      </c>
      <c r="H197" t="s">
        <v>8</v>
      </c>
      <c r="I197" t="s">
        <v>17</v>
      </c>
      <c r="J197" t="s">
        <v>128</v>
      </c>
      <c r="L197" t="s">
        <v>80</v>
      </c>
      <c r="M197">
        <v>0</v>
      </c>
      <c r="N197" t="str">
        <f t="shared" ref="N197:N260" si="15">IF(M197="","",IF(I197="Foul","Yes",IF(M197=0,"No","Yes")))</f>
        <v>No</v>
      </c>
      <c r="O197" t="s">
        <v>152</v>
      </c>
      <c r="P197" s="126" t="str">
        <f t="shared" si="14"/>
        <v>Yes</v>
      </c>
      <c r="Q197" s="126" t="str">
        <f t="shared" si="13"/>
        <v>Yes</v>
      </c>
      <c r="R197" s="126" t="str">
        <f t="shared" si="13"/>
        <v>Yes</v>
      </c>
      <c r="S197" s="126" t="str">
        <f t="shared" si="13"/>
        <v>Yes</v>
      </c>
      <c r="T197" s="126" t="str">
        <f t="shared" si="13"/>
        <v>Yes</v>
      </c>
      <c r="U197" s="126" t="str">
        <f t="shared" si="13"/>
        <v>No</v>
      </c>
      <c r="V197" s="126" t="str">
        <f t="shared" si="13"/>
        <v>No</v>
      </c>
      <c r="W197" s="126" t="str">
        <f t="shared" si="13"/>
        <v>No</v>
      </c>
      <c r="X197" s="126" t="str">
        <f t="shared" si="13"/>
        <v>No</v>
      </c>
      <c r="Y197" s="126" t="str">
        <f t="shared" si="13"/>
        <v>No</v>
      </c>
      <c r="Z197" s="126" t="str">
        <f t="shared" si="13"/>
        <v>No</v>
      </c>
      <c r="AA197" s="126" t="str">
        <f t="shared" si="13"/>
        <v>No</v>
      </c>
    </row>
    <row r="198" spans="1:27" x14ac:dyDescent="0.3">
      <c r="A198" t="s">
        <v>156</v>
      </c>
      <c r="B198" t="s">
        <v>13</v>
      </c>
      <c r="C198" t="s">
        <v>70</v>
      </c>
      <c r="D198" t="s">
        <v>9</v>
      </c>
      <c r="E198" t="s">
        <v>8</v>
      </c>
      <c r="F198" t="s">
        <v>10</v>
      </c>
      <c r="G198">
        <v>1</v>
      </c>
      <c r="H198" t="s">
        <v>70</v>
      </c>
      <c r="I198" t="s">
        <v>18</v>
      </c>
      <c r="J198" t="s">
        <v>128</v>
      </c>
      <c r="L198" t="s">
        <v>80</v>
      </c>
      <c r="M198">
        <v>0</v>
      </c>
      <c r="N198" t="str">
        <f t="shared" si="15"/>
        <v>No</v>
      </c>
      <c r="O198" t="s">
        <v>152</v>
      </c>
      <c r="P198" s="126" t="str">
        <f t="shared" si="14"/>
        <v>Yes</v>
      </c>
      <c r="Q198" s="126" t="str">
        <f t="shared" si="13"/>
        <v>Yes</v>
      </c>
      <c r="R198" s="126" t="str">
        <f t="shared" si="13"/>
        <v>Yes</v>
      </c>
      <c r="S198" s="126" t="str">
        <f t="shared" si="13"/>
        <v>Yes</v>
      </c>
      <c r="T198" s="126" t="str">
        <f t="shared" si="13"/>
        <v>Yes</v>
      </c>
      <c r="U198" s="126" t="str">
        <f t="shared" si="13"/>
        <v>No</v>
      </c>
      <c r="V198" s="126" t="str">
        <f t="shared" si="13"/>
        <v>No</v>
      </c>
      <c r="W198" s="126" t="str">
        <f t="shared" si="13"/>
        <v>No</v>
      </c>
      <c r="X198" s="126" t="str">
        <f t="shared" si="13"/>
        <v>No</v>
      </c>
      <c r="Y198" s="126" t="str">
        <f t="shared" si="13"/>
        <v>No</v>
      </c>
      <c r="Z198" s="126" t="str">
        <f t="shared" si="13"/>
        <v>No</v>
      </c>
      <c r="AA198" s="126" t="str">
        <f t="shared" si="13"/>
        <v>No</v>
      </c>
    </row>
    <row r="199" spans="1:27" x14ac:dyDescent="0.3">
      <c r="A199" t="s">
        <v>156</v>
      </c>
      <c r="B199" t="s">
        <v>13</v>
      </c>
      <c r="C199" t="s">
        <v>70</v>
      </c>
      <c r="D199" t="s">
        <v>9</v>
      </c>
      <c r="E199" t="s">
        <v>8</v>
      </c>
      <c r="F199" t="s">
        <v>10</v>
      </c>
      <c r="G199">
        <v>1</v>
      </c>
      <c r="H199" t="s">
        <v>8</v>
      </c>
      <c r="I199" t="s">
        <v>15</v>
      </c>
      <c r="J199" t="s">
        <v>128</v>
      </c>
      <c r="L199" t="s">
        <v>80</v>
      </c>
      <c r="M199">
        <v>0</v>
      </c>
      <c r="N199" t="str">
        <f t="shared" si="15"/>
        <v>No</v>
      </c>
      <c r="O199" t="s">
        <v>152</v>
      </c>
      <c r="P199" s="126" t="str">
        <f t="shared" si="14"/>
        <v>Yes</v>
      </c>
      <c r="Q199" s="126" t="str">
        <f t="shared" si="13"/>
        <v>Yes</v>
      </c>
      <c r="R199" s="126" t="str">
        <f t="shared" si="13"/>
        <v>Yes</v>
      </c>
      <c r="S199" s="126" t="str">
        <f t="shared" si="13"/>
        <v>Yes</v>
      </c>
      <c r="T199" s="126" t="str">
        <f t="shared" ref="Q199:AA222" si="16">IF($A199="","",IF(OR($B199=T$1,$C199=T$1,$D199=T$1,$E199=T$1,$F199=T$1),"Yes","No"))</f>
        <v>Yes</v>
      </c>
      <c r="U199" s="126" t="str">
        <f t="shared" si="16"/>
        <v>No</v>
      </c>
      <c r="V199" s="126" t="str">
        <f t="shared" si="16"/>
        <v>No</v>
      </c>
      <c r="W199" s="126" t="str">
        <f t="shared" si="16"/>
        <v>No</v>
      </c>
      <c r="X199" s="126" t="str">
        <f t="shared" si="16"/>
        <v>No</v>
      </c>
      <c r="Y199" s="126" t="str">
        <f t="shared" si="16"/>
        <v>No</v>
      </c>
      <c r="Z199" s="126" t="str">
        <f t="shared" si="16"/>
        <v>No</v>
      </c>
      <c r="AA199" s="126" t="str">
        <f t="shared" si="16"/>
        <v>No</v>
      </c>
    </row>
    <row r="200" spans="1:27" x14ac:dyDescent="0.3">
      <c r="A200" t="s">
        <v>156</v>
      </c>
      <c r="B200" t="s">
        <v>13</v>
      </c>
      <c r="C200" t="s">
        <v>9</v>
      </c>
      <c r="D200" t="s">
        <v>11</v>
      </c>
      <c r="E200" t="s">
        <v>8</v>
      </c>
      <c r="F200" t="s">
        <v>10</v>
      </c>
      <c r="G200">
        <v>0</v>
      </c>
      <c r="H200" t="s">
        <v>10</v>
      </c>
      <c r="I200" t="s">
        <v>17</v>
      </c>
      <c r="J200" t="s">
        <v>128</v>
      </c>
      <c r="L200" t="s">
        <v>80</v>
      </c>
      <c r="M200">
        <v>0</v>
      </c>
      <c r="N200" t="str">
        <f t="shared" si="15"/>
        <v>No</v>
      </c>
      <c r="O200" t="s">
        <v>152</v>
      </c>
      <c r="P200" s="126" t="str">
        <f t="shared" si="14"/>
        <v>Yes</v>
      </c>
      <c r="Q200" s="126" t="str">
        <f t="shared" si="16"/>
        <v>Yes</v>
      </c>
      <c r="R200" s="126" t="str">
        <f t="shared" si="16"/>
        <v>Yes</v>
      </c>
      <c r="S200" s="126" t="str">
        <f t="shared" si="16"/>
        <v>No</v>
      </c>
      <c r="T200" s="126" t="str">
        <f t="shared" si="16"/>
        <v>Yes</v>
      </c>
      <c r="U200" s="126" t="str">
        <f t="shared" si="16"/>
        <v>Yes</v>
      </c>
      <c r="V200" s="126" t="str">
        <f t="shared" si="16"/>
        <v>No</v>
      </c>
      <c r="W200" s="126" t="str">
        <f t="shared" si="16"/>
        <v>No</v>
      </c>
      <c r="X200" s="126" t="str">
        <f t="shared" si="16"/>
        <v>No</v>
      </c>
      <c r="Y200" s="126" t="str">
        <f t="shared" si="16"/>
        <v>No</v>
      </c>
      <c r="Z200" s="126" t="str">
        <f t="shared" si="16"/>
        <v>No</v>
      </c>
      <c r="AA200" s="126" t="str">
        <f t="shared" si="16"/>
        <v>No</v>
      </c>
    </row>
    <row r="201" spans="1:27" x14ac:dyDescent="0.3">
      <c r="A201" t="s">
        <v>156</v>
      </c>
      <c r="B201" t="s">
        <v>13</v>
      </c>
      <c r="C201" t="s">
        <v>9</v>
      </c>
      <c r="D201" t="s">
        <v>11</v>
      </c>
      <c r="E201" t="s">
        <v>8</v>
      </c>
      <c r="F201" t="s">
        <v>10</v>
      </c>
      <c r="G201">
        <v>0</v>
      </c>
      <c r="H201" t="s">
        <v>9</v>
      </c>
      <c r="I201" t="s">
        <v>19</v>
      </c>
      <c r="J201" t="s">
        <v>128</v>
      </c>
      <c r="L201" t="s">
        <v>80</v>
      </c>
      <c r="M201">
        <v>0</v>
      </c>
      <c r="N201" t="str">
        <f t="shared" si="15"/>
        <v>No</v>
      </c>
      <c r="O201" t="s">
        <v>152</v>
      </c>
      <c r="P201" s="126" t="str">
        <f t="shared" si="14"/>
        <v>Yes</v>
      </c>
      <c r="Q201" s="126" t="str">
        <f t="shared" si="16"/>
        <v>Yes</v>
      </c>
      <c r="R201" s="126" t="str">
        <f t="shared" si="16"/>
        <v>Yes</v>
      </c>
      <c r="S201" s="126" t="str">
        <f t="shared" si="16"/>
        <v>No</v>
      </c>
      <c r="T201" s="126" t="str">
        <f t="shared" si="16"/>
        <v>Yes</v>
      </c>
      <c r="U201" s="126" t="str">
        <f t="shared" si="16"/>
        <v>Yes</v>
      </c>
      <c r="V201" s="126" t="str">
        <f t="shared" si="16"/>
        <v>No</v>
      </c>
      <c r="W201" s="126" t="str">
        <f t="shared" si="16"/>
        <v>No</v>
      </c>
      <c r="X201" s="126" t="str">
        <f t="shared" si="16"/>
        <v>No</v>
      </c>
      <c r="Y201" s="126" t="str">
        <f t="shared" si="16"/>
        <v>No</v>
      </c>
      <c r="Z201" s="126" t="str">
        <f t="shared" si="16"/>
        <v>No</v>
      </c>
      <c r="AA201" s="126" t="str">
        <f t="shared" si="16"/>
        <v>No</v>
      </c>
    </row>
    <row r="202" spans="1:27" x14ac:dyDescent="0.3">
      <c r="A202" t="s">
        <v>156</v>
      </c>
      <c r="B202" t="s">
        <v>130</v>
      </c>
      <c r="C202" t="s">
        <v>70</v>
      </c>
      <c r="D202" t="s">
        <v>11</v>
      </c>
      <c r="E202" t="s">
        <v>8</v>
      </c>
      <c r="F202" t="s">
        <v>10</v>
      </c>
      <c r="G202">
        <v>2</v>
      </c>
      <c r="H202" t="s">
        <v>11</v>
      </c>
      <c r="I202" t="s">
        <v>16</v>
      </c>
      <c r="J202" t="s">
        <v>128</v>
      </c>
      <c r="L202" t="s">
        <v>80</v>
      </c>
      <c r="M202">
        <v>0</v>
      </c>
      <c r="N202" t="str">
        <f t="shared" si="15"/>
        <v>No</v>
      </c>
      <c r="O202" t="s">
        <v>152</v>
      </c>
      <c r="P202" s="126" t="str">
        <f t="shared" si="14"/>
        <v>No</v>
      </c>
      <c r="Q202" s="126" t="str">
        <f t="shared" si="16"/>
        <v>No</v>
      </c>
      <c r="R202" s="126" t="str">
        <f t="shared" si="16"/>
        <v>Yes</v>
      </c>
      <c r="S202" s="126" t="str">
        <f t="shared" si="16"/>
        <v>Yes</v>
      </c>
      <c r="T202" s="126" t="str">
        <f t="shared" si="16"/>
        <v>Yes</v>
      </c>
      <c r="U202" s="126" t="str">
        <f t="shared" si="16"/>
        <v>Yes</v>
      </c>
      <c r="V202" s="126" t="str">
        <f t="shared" si="16"/>
        <v>No</v>
      </c>
      <c r="W202" s="126" t="str">
        <f t="shared" si="16"/>
        <v>No</v>
      </c>
      <c r="X202" s="126" t="str">
        <f t="shared" si="16"/>
        <v>No</v>
      </c>
      <c r="Y202" s="126" t="str">
        <f t="shared" si="16"/>
        <v>Yes</v>
      </c>
      <c r="Z202" s="126" t="str">
        <f t="shared" si="16"/>
        <v>No</v>
      </c>
      <c r="AA202" s="126" t="str">
        <f t="shared" si="16"/>
        <v>No</v>
      </c>
    </row>
    <row r="203" spans="1:27" x14ac:dyDescent="0.3">
      <c r="A203" t="s">
        <v>156</v>
      </c>
      <c r="B203" t="s">
        <v>130</v>
      </c>
      <c r="C203" t="s">
        <v>70</v>
      </c>
      <c r="D203" t="s">
        <v>11</v>
      </c>
      <c r="E203" t="s">
        <v>8</v>
      </c>
      <c r="F203" t="s">
        <v>10</v>
      </c>
      <c r="G203">
        <v>0</v>
      </c>
      <c r="H203" t="s">
        <v>8</v>
      </c>
      <c r="I203" t="s">
        <v>19</v>
      </c>
      <c r="J203" t="s">
        <v>128</v>
      </c>
      <c r="L203" t="s">
        <v>80</v>
      </c>
      <c r="M203">
        <v>3</v>
      </c>
      <c r="N203" t="str">
        <f t="shared" si="15"/>
        <v>Yes</v>
      </c>
      <c r="O203" t="s">
        <v>152</v>
      </c>
      <c r="P203" s="126" t="str">
        <f t="shared" si="14"/>
        <v>No</v>
      </c>
      <c r="Q203" s="126" t="str">
        <f t="shared" si="16"/>
        <v>No</v>
      </c>
      <c r="R203" s="126" t="str">
        <f t="shared" si="16"/>
        <v>Yes</v>
      </c>
      <c r="S203" s="126" t="str">
        <f t="shared" si="16"/>
        <v>Yes</v>
      </c>
      <c r="T203" s="126" t="str">
        <f t="shared" si="16"/>
        <v>Yes</v>
      </c>
      <c r="U203" s="126" t="str">
        <f t="shared" si="16"/>
        <v>Yes</v>
      </c>
      <c r="V203" s="126" t="str">
        <f t="shared" si="16"/>
        <v>No</v>
      </c>
      <c r="W203" s="126" t="str">
        <f t="shared" si="16"/>
        <v>No</v>
      </c>
      <c r="X203" s="126" t="str">
        <f t="shared" si="16"/>
        <v>No</v>
      </c>
      <c r="Y203" s="126" t="str">
        <f t="shared" si="16"/>
        <v>Yes</v>
      </c>
      <c r="Z203" s="126" t="str">
        <f t="shared" si="16"/>
        <v>No</v>
      </c>
      <c r="AA203" s="126" t="str">
        <f t="shared" si="16"/>
        <v>No</v>
      </c>
    </row>
    <row r="204" spans="1:27" x14ac:dyDescent="0.3">
      <c r="A204" t="s">
        <v>156</v>
      </c>
      <c r="B204" t="s">
        <v>130</v>
      </c>
      <c r="C204" t="s">
        <v>70</v>
      </c>
      <c r="D204" t="s">
        <v>11</v>
      </c>
      <c r="E204" t="s">
        <v>8</v>
      </c>
      <c r="F204" t="s">
        <v>10</v>
      </c>
      <c r="G204">
        <v>0</v>
      </c>
      <c r="H204" t="s">
        <v>8</v>
      </c>
      <c r="I204" t="s">
        <v>19</v>
      </c>
      <c r="J204" t="s">
        <v>128</v>
      </c>
      <c r="L204" t="s">
        <v>80</v>
      </c>
      <c r="M204">
        <v>0</v>
      </c>
      <c r="N204" t="str">
        <f t="shared" si="15"/>
        <v>No</v>
      </c>
      <c r="O204" t="s">
        <v>152</v>
      </c>
      <c r="P204" s="126" t="str">
        <f t="shared" si="14"/>
        <v>No</v>
      </c>
      <c r="Q204" s="126" t="str">
        <f t="shared" si="16"/>
        <v>No</v>
      </c>
      <c r="R204" s="126" t="str">
        <f t="shared" si="16"/>
        <v>Yes</v>
      </c>
      <c r="S204" s="126" t="str">
        <f t="shared" si="16"/>
        <v>Yes</v>
      </c>
      <c r="T204" s="126" t="str">
        <f t="shared" si="16"/>
        <v>Yes</v>
      </c>
      <c r="U204" s="126" t="str">
        <f t="shared" si="16"/>
        <v>Yes</v>
      </c>
      <c r="V204" s="126" t="str">
        <f t="shared" si="16"/>
        <v>No</v>
      </c>
      <c r="W204" s="126" t="str">
        <f t="shared" si="16"/>
        <v>No</v>
      </c>
      <c r="X204" s="126" t="str">
        <f t="shared" si="16"/>
        <v>No</v>
      </c>
      <c r="Y204" s="126" t="str">
        <f t="shared" si="16"/>
        <v>Yes</v>
      </c>
      <c r="Z204" s="126" t="str">
        <f t="shared" si="16"/>
        <v>No</v>
      </c>
      <c r="AA204" s="126" t="str">
        <f t="shared" si="16"/>
        <v>No</v>
      </c>
    </row>
    <row r="205" spans="1:27" x14ac:dyDescent="0.3">
      <c r="A205" t="s">
        <v>156</v>
      </c>
      <c r="B205" t="s">
        <v>130</v>
      </c>
      <c r="C205" t="s">
        <v>70</v>
      </c>
      <c r="D205" t="s">
        <v>11</v>
      </c>
      <c r="E205" t="s">
        <v>8</v>
      </c>
      <c r="F205" t="s">
        <v>10</v>
      </c>
      <c r="G205">
        <v>0</v>
      </c>
      <c r="H205" t="s">
        <v>130</v>
      </c>
      <c r="I205" t="s">
        <v>19</v>
      </c>
      <c r="J205" t="s">
        <v>128</v>
      </c>
      <c r="L205" t="s">
        <v>80</v>
      </c>
      <c r="M205">
        <v>0</v>
      </c>
      <c r="N205" t="str">
        <f t="shared" si="15"/>
        <v>No</v>
      </c>
      <c r="O205" t="s">
        <v>152</v>
      </c>
      <c r="P205" s="126" t="str">
        <f t="shared" si="14"/>
        <v>No</v>
      </c>
      <c r="Q205" s="126" t="str">
        <f t="shared" si="16"/>
        <v>No</v>
      </c>
      <c r="R205" s="126" t="str">
        <f t="shared" si="16"/>
        <v>Yes</v>
      </c>
      <c r="S205" s="126" t="str">
        <f t="shared" si="16"/>
        <v>Yes</v>
      </c>
      <c r="T205" s="126" t="str">
        <f t="shared" si="16"/>
        <v>Yes</v>
      </c>
      <c r="U205" s="126" t="str">
        <f t="shared" si="16"/>
        <v>Yes</v>
      </c>
      <c r="V205" s="126" t="str">
        <f t="shared" si="16"/>
        <v>No</v>
      </c>
      <c r="W205" s="126" t="str">
        <f t="shared" si="16"/>
        <v>No</v>
      </c>
      <c r="X205" s="126" t="str">
        <f t="shared" si="16"/>
        <v>No</v>
      </c>
      <c r="Y205" s="126" t="str">
        <f t="shared" si="16"/>
        <v>Yes</v>
      </c>
      <c r="Z205" s="126" t="str">
        <f t="shared" si="16"/>
        <v>No</v>
      </c>
      <c r="AA205" s="126" t="str">
        <f t="shared" si="16"/>
        <v>No</v>
      </c>
    </row>
    <row r="206" spans="1:27" x14ac:dyDescent="0.3">
      <c r="A206" t="s">
        <v>156</v>
      </c>
      <c r="B206" t="s">
        <v>130</v>
      </c>
      <c r="C206" t="s">
        <v>70</v>
      </c>
      <c r="D206" t="s">
        <v>11</v>
      </c>
      <c r="E206" t="s">
        <v>8</v>
      </c>
      <c r="F206" t="s">
        <v>10</v>
      </c>
      <c r="G206">
        <v>1</v>
      </c>
      <c r="H206" t="s">
        <v>10</v>
      </c>
      <c r="I206" t="s">
        <v>18</v>
      </c>
      <c r="J206" t="s">
        <v>128</v>
      </c>
      <c r="L206" t="s">
        <v>80</v>
      </c>
      <c r="M206">
        <v>0</v>
      </c>
      <c r="N206" t="str">
        <f t="shared" si="15"/>
        <v>No</v>
      </c>
      <c r="O206" t="s">
        <v>152</v>
      </c>
      <c r="P206" s="126" t="str">
        <f t="shared" si="14"/>
        <v>No</v>
      </c>
      <c r="Q206" s="126" t="str">
        <f t="shared" si="16"/>
        <v>No</v>
      </c>
      <c r="R206" s="126" t="str">
        <f t="shared" si="16"/>
        <v>Yes</v>
      </c>
      <c r="S206" s="126" t="str">
        <f t="shared" si="16"/>
        <v>Yes</v>
      </c>
      <c r="T206" s="126" t="str">
        <f t="shared" si="16"/>
        <v>Yes</v>
      </c>
      <c r="U206" s="126" t="str">
        <f t="shared" si="16"/>
        <v>Yes</v>
      </c>
      <c r="V206" s="126" t="str">
        <f t="shared" si="16"/>
        <v>No</v>
      </c>
      <c r="W206" s="126" t="str">
        <f t="shared" si="16"/>
        <v>No</v>
      </c>
      <c r="X206" s="126" t="str">
        <f t="shared" si="16"/>
        <v>No</v>
      </c>
      <c r="Y206" s="126" t="str">
        <f t="shared" si="16"/>
        <v>Yes</v>
      </c>
      <c r="Z206" s="126" t="str">
        <f t="shared" si="16"/>
        <v>No</v>
      </c>
      <c r="AA206" s="126" t="str">
        <f t="shared" si="16"/>
        <v>No</v>
      </c>
    </row>
    <row r="207" spans="1:27" x14ac:dyDescent="0.3">
      <c r="A207" t="s">
        <v>156</v>
      </c>
      <c r="B207" t="s">
        <v>130</v>
      </c>
      <c r="C207" t="s">
        <v>70</v>
      </c>
      <c r="D207" t="s">
        <v>11</v>
      </c>
      <c r="E207" t="s">
        <v>8</v>
      </c>
      <c r="F207" t="s">
        <v>10</v>
      </c>
      <c r="G207">
        <v>1</v>
      </c>
      <c r="H207" t="s">
        <v>70</v>
      </c>
      <c r="I207" t="s">
        <v>18</v>
      </c>
      <c r="J207" t="s">
        <v>128</v>
      </c>
      <c r="L207" t="s">
        <v>80</v>
      </c>
      <c r="M207">
        <v>2</v>
      </c>
      <c r="N207" t="str">
        <f t="shared" si="15"/>
        <v>Yes</v>
      </c>
      <c r="O207" t="s">
        <v>152</v>
      </c>
      <c r="P207" s="126" t="str">
        <f t="shared" si="14"/>
        <v>No</v>
      </c>
      <c r="Q207" s="126" t="str">
        <f t="shared" si="16"/>
        <v>No</v>
      </c>
      <c r="R207" s="126" t="str">
        <f t="shared" si="16"/>
        <v>Yes</v>
      </c>
      <c r="S207" s="126" t="str">
        <f t="shared" si="16"/>
        <v>Yes</v>
      </c>
      <c r="T207" s="126" t="str">
        <f t="shared" si="16"/>
        <v>Yes</v>
      </c>
      <c r="U207" s="126" t="str">
        <f t="shared" si="16"/>
        <v>Yes</v>
      </c>
      <c r="V207" s="126" t="str">
        <f t="shared" si="16"/>
        <v>No</v>
      </c>
      <c r="W207" s="126" t="str">
        <f t="shared" si="16"/>
        <v>No</v>
      </c>
      <c r="X207" s="126" t="str">
        <f t="shared" si="16"/>
        <v>No</v>
      </c>
      <c r="Y207" s="126" t="str">
        <f t="shared" si="16"/>
        <v>Yes</v>
      </c>
      <c r="Z207" s="126" t="str">
        <f t="shared" si="16"/>
        <v>No</v>
      </c>
      <c r="AA207" s="126" t="str">
        <f t="shared" si="16"/>
        <v>No</v>
      </c>
    </row>
    <row r="208" spans="1:27" x14ac:dyDescent="0.3">
      <c r="A208" t="s">
        <v>156</v>
      </c>
      <c r="B208" t="s">
        <v>130</v>
      </c>
      <c r="C208" t="s">
        <v>70</v>
      </c>
      <c r="D208" t="s">
        <v>11</v>
      </c>
      <c r="E208" t="s">
        <v>8</v>
      </c>
      <c r="F208" t="s">
        <v>10</v>
      </c>
      <c r="G208">
        <v>0</v>
      </c>
      <c r="H208" t="s">
        <v>8</v>
      </c>
      <c r="I208" t="s">
        <v>15</v>
      </c>
      <c r="J208" t="s">
        <v>128</v>
      </c>
      <c r="L208" t="s">
        <v>80</v>
      </c>
      <c r="M208">
        <v>2</v>
      </c>
      <c r="N208" t="str">
        <f t="shared" si="15"/>
        <v>Yes</v>
      </c>
      <c r="O208" t="s">
        <v>152</v>
      </c>
      <c r="P208" s="126" t="str">
        <f t="shared" si="14"/>
        <v>No</v>
      </c>
      <c r="Q208" s="126" t="str">
        <f t="shared" si="16"/>
        <v>No</v>
      </c>
      <c r="R208" s="126" t="str">
        <f t="shared" si="16"/>
        <v>Yes</v>
      </c>
      <c r="S208" s="126" t="str">
        <f t="shared" si="16"/>
        <v>Yes</v>
      </c>
      <c r="T208" s="126" t="str">
        <f t="shared" si="16"/>
        <v>Yes</v>
      </c>
      <c r="U208" s="126" t="str">
        <f t="shared" si="16"/>
        <v>Yes</v>
      </c>
      <c r="V208" s="126" t="str">
        <f t="shared" si="16"/>
        <v>No</v>
      </c>
      <c r="W208" s="126" t="str">
        <f t="shared" si="16"/>
        <v>No</v>
      </c>
      <c r="X208" s="126" t="str">
        <f t="shared" si="16"/>
        <v>No</v>
      </c>
      <c r="Y208" s="126" t="str">
        <f t="shared" si="16"/>
        <v>Yes</v>
      </c>
      <c r="Z208" s="126" t="str">
        <f t="shared" si="16"/>
        <v>No</v>
      </c>
      <c r="AA208" s="126" t="str">
        <f t="shared" si="16"/>
        <v>No</v>
      </c>
    </row>
    <row r="209" spans="1:27" x14ac:dyDescent="0.3">
      <c r="A209" t="s">
        <v>156</v>
      </c>
      <c r="B209" t="s">
        <v>130</v>
      </c>
      <c r="C209" t="s">
        <v>70</v>
      </c>
      <c r="D209" t="s">
        <v>11</v>
      </c>
      <c r="E209" t="s">
        <v>8</v>
      </c>
      <c r="F209" t="s">
        <v>10</v>
      </c>
      <c r="G209">
        <v>0</v>
      </c>
      <c r="H209" t="s">
        <v>70</v>
      </c>
      <c r="I209" t="s">
        <v>19</v>
      </c>
      <c r="J209" t="s">
        <v>128</v>
      </c>
      <c r="L209" t="s">
        <v>80</v>
      </c>
      <c r="M209">
        <v>0</v>
      </c>
      <c r="N209" t="str">
        <f t="shared" si="15"/>
        <v>No</v>
      </c>
      <c r="O209" t="s">
        <v>152</v>
      </c>
      <c r="P209" s="126" t="str">
        <f t="shared" si="14"/>
        <v>No</v>
      </c>
      <c r="Q209" s="126" t="str">
        <f t="shared" si="16"/>
        <v>No</v>
      </c>
      <c r="R209" s="126" t="str">
        <f t="shared" si="16"/>
        <v>Yes</v>
      </c>
      <c r="S209" s="126" t="str">
        <f t="shared" si="16"/>
        <v>Yes</v>
      </c>
      <c r="T209" s="126" t="str">
        <f t="shared" si="16"/>
        <v>Yes</v>
      </c>
      <c r="U209" s="126" t="str">
        <f t="shared" si="16"/>
        <v>Yes</v>
      </c>
      <c r="V209" s="126" t="str">
        <f t="shared" si="16"/>
        <v>No</v>
      </c>
      <c r="W209" s="126" t="str">
        <f t="shared" si="16"/>
        <v>No</v>
      </c>
      <c r="X209" s="126" t="str">
        <f t="shared" si="16"/>
        <v>No</v>
      </c>
      <c r="Y209" s="126" t="str">
        <f t="shared" si="16"/>
        <v>Yes</v>
      </c>
      <c r="Z209" s="126" t="str">
        <f t="shared" si="16"/>
        <v>No</v>
      </c>
      <c r="AA209" s="126" t="str">
        <f t="shared" si="16"/>
        <v>No</v>
      </c>
    </row>
    <row r="210" spans="1:27" x14ac:dyDescent="0.3">
      <c r="A210" t="s">
        <v>156</v>
      </c>
      <c r="B210" t="s">
        <v>130</v>
      </c>
      <c r="C210" t="s">
        <v>70</v>
      </c>
      <c r="D210" t="s">
        <v>11</v>
      </c>
      <c r="E210" t="s">
        <v>8</v>
      </c>
      <c r="F210" t="s">
        <v>10</v>
      </c>
      <c r="G210">
        <v>0</v>
      </c>
      <c r="H210" t="s">
        <v>10</v>
      </c>
      <c r="I210" t="s">
        <v>17</v>
      </c>
      <c r="J210" t="s">
        <v>149</v>
      </c>
      <c r="L210" t="s">
        <v>80</v>
      </c>
      <c r="M210">
        <v>0</v>
      </c>
      <c r="N210" t="str">
        <f t="shared" si="15"/>
        <v>No</v>
      </c>
      <c r="O210" t="s">
        <v>152</v>
      </c>
      <c r="P210" s="126" t="str">
        <f t="shared" si="14"/>
        <v>No</v>
      </c>
      <c r="Q210" s="126" t="str">
        <f t="shared" si="16"/>
        <v>No</v>
      </c>
      <c r="R210" s="126" t="str">
        <f t="shared" si="16"/>
        <v>Yes</v>
      </c>
      <c r="S210" s="126" t="str">
        <f t="shared" si="16"/>
        <v>Yes</v>
      </c>
      <c r="T210" s="126" t="str">
        <f t="shared" si="16"/>
        <v>Yes</v>
      </c>
      <c r="U210" s="126" t="str">
        <f t="shared" si="16"/>
        <v>Yes</v>
      </c>
      <c r="V210" s="126" t="str">
        <f t="shared" si="16"/>
        <v>No</v>
      </c>
      <c r="W210" s="126" t="str">
        <f t="shared" si="16"/>
        <v>No</v>
      </c>
      <c r="X210" s="126" t="str">
        <f t="shared" si="16"/>
        <v>No</v>
      </c>
      <c r="Y210" s="126" t="str">
        <f t="shared" si="16"/>
        <v>Yes</v>
      </c>
      <c r="Z210" s="126" t="str">
        <f t="shared" si="16"/>
        <v>No</v>
      </c>
      <c r="AA210" s="126" t="str">
        <f t="shared" si="16"/>
        <v>No</v>
      </c>
    </row>
    <row r="211" spans="1:27" x14ac:dyDescent="0.3">
      <c r="A211" t="s">
        <v>156</v>
      </c>
      <c r="B211" t="s">
        <v>130</v>
      </c>
      <c r="C211" t="s">
        <v>70</v>
      </c>
      <c r="D211" t="s">
        <v>11</v>
      </c>
      <c r="E211" t="s">
        <v>8</v>
      </c>
      <c r="F211" t="s">
        <v>10</v>
      </c>
      <c r="G211">
        <v>0</v>
      </c>
      <c r="H211" t="s">
        <v>8</v>
      </c>
      <c r="I211" t="s">
        <v>19</v>
      </c>
      <c r="J211" t="s">
        <v>128</v>
      </c>
      <c r="L211" t="s">
        <v>80</v>
      </c>
      <c r="M211">
        <v>4</v>
      </c>
      <c r="N211" t="str">
        <f t="shared" si="15"/>
        <v>Yes</v>
      </c>
      <c r="O211" t="s">
        <v>152</v>
      </c>
      <c r="P211" s="126" t="str">
        <f t="shared" si="14"/>
        <v>No</v>
      </c>
      <c r="Q211" s="126" t="str">
        <f t="shared" si="16"/>
        <v>No</v>
      </c>
      <c r="R211" s="126" t="str">
        <f t="shared" si="16"/>
        <v>Yes</v>
      </c>
      <c r="S211" s="126" t="str">
        <f t="shared" si="16"/>
        <v>Yes</v>
      </c>
      <c r="T211" s="126" t="str">
        <f t="shared" si="16"/>
        <v>Yes</v>
      </c>
      <c r="U211" s="126" t="str">
        <f t="shared" si="16"/>
        <v>Yes</v>
      </c>
      <c r="V211" s="126" t="str">
        <f t="shared" si="16"/>
        <v>No</v>
      </c>
      <c r="W211" s="126" t="str">
        <f t="shared" si="16"/>
        <v>No</v>
      </c>
      <c r="X211" s="126" t="str">
        <f t="shared" si="16"/>
        <v>No</v>
      </c>
      <c r="Y211" s="126" t="str">
        <f t="shared" si="16"/>
        <v>Yes</v>
      </c>
      <c r="Z211" s="126" t="str">
        <f t="shared" si="16"/>
        <v>No</v>
      </c>
      <c r="AA211" s="126" t="str">
        <f t="shared" si="16"/>
        <v>No</v>
      </c>
    </row>
    <row r="212" spans="1:27" x14ac:dyDescent="0.3">
      <c r="A212" t="s">
        <v>156</v>
      </c>
      <c r="B212" t="s">
        <v>130</v>
      </c>
      <c r="C212" t="s">
        <v>70</v>
      </c>
      <c r="D212" t="s">
        <v>11</v>
      </c>
      <c r="E212" t="s">
        <v>8</v>
      </c>
      <c r="F212" t="s">
        <v>10</v>
      </c>
      <c r="G212">
        <v>1</v>
      </c>
      <c r="H212" t="s">
        <v>8</v>
      </c>
      <c r="I212" t="s">
        <v>148</v>
      </c>
      <c r="J212" t="s">
        <v>128</v>
      </c>
      <c r="L212" t="s">
        <v>80</v>
      </c>
      <c r="M212">
        <v>2</v>
      </c>
      <c r="N212" t="str">
        <f t="shared" si="15"/>
        <v>Yes</v>
      </c>
      <c r="O212" t="s">
        <v>152</v>
      </c>
      <c r="P212" s="126" t="str">
        <f t="shared" si="14"/>
        <v>No</v>
      </c>
      <c r="Q212" s="126" t="str">
        <f t="shared" si="16"/>
        <v>No</v>
      </c>
      <c r="R212" s="126" t="str">
        <f t="shared" si="16"/>
        <v>Yes</v>
      </c>
      <c r="S212" s="126" t="str">
        <f t="shared" si="16"/>
        <v>Yes</v>
      </c>
      <c r="T212" s="126" t="str">
        <f t="shared" si="16"/>
        <v>Yes</v>
      </c>
      <c r="U212" s="126" t="str">
        <f t="shared" si="16"/>
        <v>Yes</v>
      </c>
      <c r="V212" s="126" t="str">
        <f t="shared" si="16"/>
        <v>No</v>
      </c>
      <c r="W212" s="126" t="str">
        <f t="shared" si="16"/>
        <v>No</v>
      </c>
      <c r="X212" s="126" t="str">
        <f t="shared" si="16"/>
        <v>No</v>
      </c>
      <c r="Y212" s="126" t="str">
        <f t="shared" si="16"/>
        <v>Yes</v>
      </c>
      <c r="Z212" s="126" t="str">
        <f t="shared" si="16"/>
        <v>No</v>
      </c>
      <c r="AA212" s="126" t="str">
        <f t="shared" si="16"/>
        <v>No</v>
      </c>
    </row>
    <row r="213" spans="1:27" x14ac:dyDescent="0.3">
      <c r="A213" t="s">
        <v>156</v>
      </c>
      <c r="B213" t="s">
        <v>130</v>
      </c>
      <c r="C213" t="s">
        <v>70</v>
      </c>
      <c r="D213" t="s">
        <v>11</v>
      </c>
      <c r="E213" t="s">
        <v>8</v>
      </c>
      <c r="F213" t="s">
        <v>10</v>
      </c>
      <c r="G213">
        <v>0</v>
      </c>
      <c r="H213" t="s">
        <v>8</v>
      </c>
      <c r="I213" t="s">
        <v>19</v>
      </c>
      <c r="J213" t="s">
        <v>128</v>
      </c>
      <c r="L213" t="s">
        <v>80</v>
      </c>
      <c r="M213">
        <v>3</v>
      </c>
      <c r="N213" t="str">
        <f t="shared" si="15"/>
        <v>Yes</v>
      </c>
      <c r="O213" t="s">
        <v>152</v>
      </c>
      <c r="P213" s="126" t="str">
        <f t="shared" si="14"/>
        <v>No</v>
      </c>
      <c r="Q213" s="126" t="str">
        <f t="shared" si="16"/>
        <v>No</v>
      </c>
      <c r="R213" s="126" t="str">
        <f t="shared" si="16"/>
        <v>Yes</v>
      </c>
      <c r="S213" s="126" t="str">
        <f t="shared" si="16"/>
        <v>Yes</v>
      </c>
      <c r="T213" s="126" t="str">
        <f t="shared" si="16"/>
        <v>Yes</v>
      </c>
      <c r="U213" s="126" t="str">
        <f t="shared" si="16"/>
        <v>Yes</v>
      </c>
      <c r="V213" s="126" t="str">
        <f t="shared" si="16"/>
        <v>No</v>
      </c>
      <c r="W213" s="126" t="str">
        <f t="shared" si="16"/>
        <v>No</v>
      </c>
      <c r="X213" s="126" t="str">
        <f t="shared" si="16"/>
        <v>No</v>
      </c>
      <c r="Y213" s="126" t="str">
        <f t="shared" si="16"/>
        <v>Yes</v>
      </c>
      <c r="Z213" s="126" t="str">
        <f t="shared" si="16"/>
        <v>No</v>
      </c>
      <c r="AA213" s="126" t="str">
        <f t="shared" si="16"/>
        <v>No</v>
      </c>
    </row>
    <row r="214" spans="1:27" x14ac:dyDescent="0.3">
      <c r="A214" t="s">
        <v>156</v>
      </c>
      <c r="B214" t="s">
        <v>13</v>
      </c>
      <c r="C214" t="s">
        <v>9</v>
      </c>
      <c r="D214" t="s">
        <v>8</v>
      </c>
      <c r="E214" t="s">
        <v>11</v>
      </c>
      <c r="F214" t="s">
        <v>10</v>
      </c>
      <c r="G214">
        <v>1</v>
      </c>
      <c r="H214" t="s">
        <v>13</v>
      </c>
      <c r="I214" t="s">
        <v>16</v>
      </c>
      <c r="J214" t="s">
        <v>128</v>
      </c>
      <c r="L214" t="s">
        <v>80</v>
      </c>
      <c r="M214">
        <v>0</v>
      </c>
      <c r="N214" t="str">
        <f t="shared" si="15"/>
        <v>No</v>
      </c>
      <c r="O214" t="s">
        <v>152</v>
      </c>
      <c r="P214" s="126" t="str">
        <f t="shared" si="14"/>
        <v>Yes</v>
      </c>
      <c r="Q214" s="126" t="str">
        <f t="shared" si="16"/>
        <v>Yes</v>
      </c>
      <c r="R214" s="126" t="str">
        <f t="shared" si="16"/>
        <v>Yes</v>
      </c>
      <c r="S214" s="126" t="str">
        <f t="shared" si="16"/>
        <v>No</v>
      </c>
      <c r="T214" s="126" t="str">
        <f t="shared" si="16"/>
        <v>Yes</v>
      </c>
      <c r="U214" s="126" t="str">
        <f t="shared" si="16"/>
        <v>Yes</v>
      </c>
      <c r="V214" s="126" t="str">
        <f t="shared" si="16"/>
        <v>No</v>
      </c>
      <c r="W214" s="126" t="str">
        <f t="shared" si="16"/>
        <v>No</v>
      </c>
      <c r="X214" s="126" t="str">
        <f t="shared" si="16"/>
        <v>No</v>
      </c>
      <c r="Y214" s="126" t="str">
        <f t="shared" si="16"/>
        <v>No</v>
      </c>
      <c r="Z214" s="126" t="str">
        <f t="shared" si="16"/>
        <v>No</v>
      </c>
      <c r="AA214" s="126" t="str">
        <f t="shared" si="16"/>
        <v>No</v>
      </c>
    </row>
    <row r="215" spans="1:27" x14ac:dyDescent="0.3">
      <c r="A215" t="s">
        <v>156</v>
      </c>
      <c r="B215" t="s">
        <v>13</v>
      </c>
      <c r="C215" t="s">
        <v>9</v>
      </c>
      <c r="D215" t="s">
        <v>8</v>
      </c>
      <c r="E215" t="s">
        <v>11</v>
      </c>
      <c r="F215" t="s">
        <v>10</v>
      </c>
      <c r="G215">
        <v>0</v>
      </c>
      <c r="H215" t="s">
        <v>13</v>
      </c>
      <c r="I215" t="s">
        <v>17</v>
      </c>
      <c r="J215" t="s">
        <v>128</v>
      </c>
      <c r="L215" t="s">
        <v>80</v>
      </c>
      <c r="M215">
        <v>0</v>
      </c>
      <c r="N215" t="str">
        <f t="shared" si="15"/>
        <v>No</v>
      </c>
      <c r="O215" t="s">
        <v>152</v>
      </c>
      <c r="P215" s="126" t="str">
        <f t="shared" si="14"/>
        <v>Yes</v>
      </c>
      <c r="Q215" s="126" t="str">
        <f t="shared" si="16"/>
        <v>Yes</v>
      </c>
      <c r="R215" s="126" t="str">
        <f t="shared" si="16"/>
        <v>Yes</v>
      </c>
      <c r="S215" s="126" t="str">
        <f t="shared" si="16"/>
        <v>No</v>
      </c>
      <c r="T215" s="126" t="str">
        <f t="shared" si="16"/>
        <v>Yes</v>
      </c>
      <c r="U215" s="126" t="str">
        <f t="shared" si="16"/>
        <v>Yes</v>
      </c>
      <c r="V215" s="126" t="str">
        <f t="shared" si="16"/>
        <v>No</v>
      </c>
      <c r="W215" s="126" t="str">
        <f t="shared" si="16"/>
        <v>No</v>
      </c>
      <c r="X215" s="126" t="str">
        <f t="shared" si="16"/>
        <v>No</v>
      </c>
      <c r="Y215" s="126" t="str">
        <f t="shared" si="16"/>
        <v>No</v>
      </c>
      <c r="Z215" s="126" t="str">
        <f t="shared" si="16"/>
        <v>No</v>
      </c>
      <c r="AA215" s="126" t="str">
        <f t="shared" si="16"/>
        <v>No</v>
      </c>
    </row>
    <row r="216" spans="1:27" x14ac:dyDescent="0.3">
      <c r="A216" t="s">
        <v>156</v>
      </c>
      <c r="B216" t="s">
        <v>13</v>
      </c>
      <c r="C216" t="s">
        <v>9</v>
      </c>
      <c r="D216" t="s">
        <v>8</v>
      </c>
      <c r="E216" t="s">
        <v>11</v>
      </c>
      <c r="F216" t="s">
        <v>10</v>
      </c>
      <c r="G216">
        <v>1</v>
      </c>
      <c r="H216" t="s">
        <v>11</v>
      </c>
      <c r="I216" t="s">
        <v>18</v>
      </c>
      <c r="J216" t="s">
        <v>149</v>
      </c>
      <c r="L216" t="s">
        <v>80</v>
      </c>
      <c r="M216">
        <v>2</v>
      </c>
      <c r="N216" t="str">
        <f t="shared" si="15"/>
        <v>Yes</v>
      </c>
      <c r="O216" t="s">
        <v>152</v>
      </c>
      <c r="P216" s="126" t="str">
        <f t="shared" si="14"/>
        <v>Yes</v>
      </c>
      <c r="Q216" s="126" t="str">
        <f t="shared" si="16"/>
        <v>Yes</v>
      </c>
      <c r="R216" s="126" t="str">
        <f t="shared" si="16"/>
        <v>Yes</v>
      </c>
      <c r="S216" s="126" t="str">
        <f t="shared" si="16"/>
        <v>No</v>
      </c>
      <c r="T216" s="126" t="str">
        <f t="shared" si="16"/>
        <v>Yes</v>
      </c>
      <c r="U216" s="126" t="str">
        <f t="shared" si="16"/>
        <v>Yes</v>
      </c>
      <c r="V216" s="126" t="str">
        <f t="shared" si="16"/>
        <v>No</v>
      </c>
      <c r="W216" s="126" t="str">
        <f t="shared" si="16"/>
        <v>No</v>
      </c>
      <c r="X216" s="126" t="str">
        <f t="shared" si="16"/>
        <v>No</v>
      </c>
      <c r="Y216" s="126" t="str">
        <f t="shared" si="16"/>
        <v>No</v>
      </c>
      <c r="Z216" s="126" t="str">
        <f t="shared" si="16"/>
        <v>No</v>
      </c>
      <c r="AA216" s="126" t="str">
        <f t="shared" si="16"/>
        <v>No</v>
      </c>
    </row>
    <row r="217" spans="1:27" x14ac:dyDescent="0.3">
      <c r="A217" t="s">
        <v>156</v>
      </c>
      <c r="B217" t="s">
        <v>13</v>
      </c>
      <c r="C217" t="s">
        <v>9</v>
      </c>
      <c r="D217" t="s">
        <v>8</v>
      </c>
      <c r="E217" t="s">
        <v>11</v>
      </c>
      <c r="F217" t="s">
        <v>10</v>
      </c>
      <c r="G217">
        <v>0</v>
      </c>
      <c r="H217" t="s">
        <v>13</v>
      </c>
      <c r="I217" t="s">
        <v>15</v>
      </c>
      <c r="J217" t="s">
        <v>128</v>
      </c>
      <c r="L217" t="s">
        <v>80</v>
      </c>
      <c r="M217">
        <v>0</v>
      </c>
      <c r="N217" t="str">
        <f t="shared" si="15"/>
        <v>No</v>
      </c>
      <c r="O217" t="s">
        <v>152</v>
      </c>
      <c r="P217" s="126" t="str">
        <f t="shared" si="14"/>
        <v>Yes</v>
      </c>
      <c r="Q217" s="126" t="str">
        <f t="shared" si="16"/>
        <v>Yes</v>
      </c>
      <c r="R217" s="126" t="str">
        <f t="shared" si="16"/>
        <v>Yes</v>
      </c>
      <c r="S217" s="126" t="str">
        <f t="shared" si="16"/>
        <v>No</v>
      </c>
      <c r="T217" s="126" t="str">
        <f t="shared" si="16"/>
        <v>Yes</v>
      </c>
      <c r="U217" s="126" t="str">
        <f t="shared" si="16"/>
        <v>Yes</v>
      </c>
      <c r="V217" s="126" t="str">
        <f t="shared" si="16"/>
        <v>No</v>
      </c>
      <c r="W217" s="126" t="str">
        <f t="shared" si="16"/>
        <v>No</v>
      </c>
      <c r="X217" s="126" t="str">
        <f t="shared" si="16"/>
        <v>No</v>
      </c>
      <c r="Y217" s="126" t="str">
        <f t="shared" si="16"/>
        <v>No</v>
      </c>
      <c r="Z217" s="126" t="str">
        <f t="shared" si="16"/>
        <v>No</v>
      </c>
      <c r="AA217" s="126" t="str">
        <f t="shared" si="16"/>
        <v>No</v>
      </c>
    </row>
    <row r="218" spans="1:27" x14ac:dyDescent="0.3">
      <c r="A218" t="s">
        <v>156</v>
      </c>
      <c r="B218" t="s">
        <v>13</v>
      </c>
      <c r="C218" t="s">
        <v>9</v>
      </c>
      <c r="D218" t="s">
        <v>8</v>
      </c>
      <c r="E218" t="s">
        <v>11</v>
      </c>
      <c r="F218" t="s">
        <v>10</v>
      </c>
      <c r="G218">
        <v>0</v>
      </c>
      <c r="H218" t="s">
        <v>13</v>
      </c>
      <c r="I218" t="s">
        <v>16</v>
      </c>
      <c r="J218" t="s">
        <v>128</v>
      </c>
      <c r="L218" t="s">
        <v>80</v>
      </c>
      <c r="M218">
        <v>0</v>
      </c>
      <c r="N218" t="str">
        <f t="shared" si="15"/>
        <v>No</v>
      </c>
      <c r="O218" t="s">
        <v>152</v>
      </c>
      <c r="P218" s="126" t="str">
        <f t="shared" si="14"/>
        <v>Yes</v>
      </c>
      <c r="Q218" s="126" t="str">
        <f t="shared" si="16"/>
        <v>Yes</v>
      </c>
      <c r="R218" s="126" t="str">
        <f t="shared" si="16"/>
        <v>Yes</v>
      </c>
      <c r="S218" s="126" t="str">
        <f t="shared" si="16"/>
        <v>No</v>
      </c>
      <c r="T218" s="126" t="str">
        <f t="shared" si="16"/>
        <v>Yes</v>
      </c>
      <c r="U218" s="126" t="str">
        <f t="shared" si="16"/>
        <v>Yes</v>
      </c>
      <c r="V218" s="126" t="str">
        <f t="shared" si="16"/>
        <v>No</v>
      </c>
      <c r="W218" s="126" t="str">
        <f t="shared" si="16"/>
        <v>No</v>
      </c>
      <c r="X218" s="126" t="str">
        <f t="shared" si="16"/>
        <v>No</v>
      </c>
      <c r="Y218" s="126" t="str">
        <f t="shared" si="16"/>
        <v>No</v>
      </c>
      <c r="Z218" s="126" t="str">
        <f t="shared" si="16"/>
        <v>No</v>
      </c>
      <c r="AA218" s="126" t="str">
        <f t="shared" si="16"/>
        <v>No</v>
      </c>
    </row>
    <row r="219" spans="1:27" x14ac:dyDescent="0.3">
      <c r="A219" t="s">
        <v>156</v>
      </c>
      <c r="B219" t="s">
        <v>13</v>
      </c>
      <c r="C219" t="s">
        <v>9</v>
      </c>
      <c r="D219" t="s">
        <v>8</v>
      </c>
      <c r="E219" t="s">
        <v>11</v>
      </c>
      <c r="F219" t="s">
        <v>10</v>
      </c>
      <c r="G219">
        <v>0</v>
      </c>
      <c r="H219" t="s">
        <v>9</v>
      </c>
      <c r="I219" t="s">
        <v>17</v>
      </c>
      <c r="J219" t="s">
        <v>128</v>
      </c>
      <c r="L219" t="s">
        <v>80</v>
      </c>
      <c r="M219">
        <v>0</v>
      </c>
      <c r="N219" t="str">
        <f t="shared" si="15"/>
        <v>No</v>
      </c>
      <c r="O219" t="s">
        <v>152</v>
      </c>
      <c r="P219" s="126" t="str">
        <f t="shared" si="14"/>
        <v>Yes</v>
      </c>
      <c r="Q219" s="126" t="str">
        <f t="shared" si="16"/>
        <v>Yes</v>
      </c>
      <c r="R219" s="126" t="str">
        <f t="shared" si="16"/>
        <v>Yes</v>
      </c>
      <c r="S219" s="126" t="str">
        <f t="shared" si="16"/>
        <v>No</v>
      </c>
      <c r="T219" s="126" t="str">
        <f t="shared" si="16"/>
        <v>Yes</v>
      </c>
      <c r="U219" s="126" t="str">
        <f t="shared" si="16"/>
        <v>Yes</v>
      </c>
      <c r="V219" s="126" t="str">
        <f t="shared" si="16"/>
        <v>No</v>
      </c>
      <c r="W219" s="126" t="str">
        <f t="shared" si="16"/>
        <v>No</v>
      </c>
      <c r="X219" s="126" t="str">
        <f t="shared" si="16"/>
        <v>No</v>
      </c>
      <c r="Y219" s="126" t="str">
        <f t="shared" si="16"/>
        <v>No</v>
      </c>
      <c r="Z219" s="126" t="str">
        <f t="shared" si="16"/>
        <v>No</v>
      </c>
      <c r="AA219" s="126" t="str">
        <f t="shared" si="16"/>
        <v>No</v>
      </c>
    </row>
    <row r="220" spans="1:27" x14ac:dyDescent="0.3">
      <c r="A220" t="s">
        <v>156</v>
      </c>
      <c r="B220" t="s">
        <v>13</v>
      </c>
      <c r="C220" t="s">
        <v>9</v>
      </c>
      <c r="D220" t="s">
        <v>8</v>
      </c>
      <c r="E220" t="s">
        <v>11</v>
      </c>
      <c r="F220" t="s">
        <v>10</v>
      </c>
      <c r="G220">
        <v>0</v>
      </c>
      <c r="H220" t="s">
        <v>9</v>
      </c>
      <c r="I220" t="s">
        <v>19</v>
      </c>
      <c r="J220" t="s">
        <v>128</v>
      </c>
      <c r="L220" t="s">
        <v>80</v>
      </c>
      <c r="M220">
        <v>0</v>
      </c>
      <c r="N220" t="str">
        <f t="shared" si="15"/>
        <v>No</v>
      </c>
      <c r="O220" t="s">
        <v>152</v>
      </c>
      <c r="P220" s="126" t="str">
        <f t="shared" si="14"/>
        <v>Yes</v>
      </c>
      <c r="Q220" s="126" t="str">
        <f t="shared" si="16"/>
        <v>Yes</v>
      </c>
      <c r="R220" s="126" t="str">
        <f t="shared" si="16"/>
        <v>Yes</v>
      </c>
      <c r="S220" s="126" t="str">
        <f t="shared" si="16"/>
        <v>No</v>
      </c>
      <c r="T220" s="126" t="str">
        <f t="shared" si="16"/>
        <v>Yes</v>
      </c>
      <c r="U220" s="126" t="str">
        <f t="shared" si="16"/>
        <v>Yes</v>
      </c>
      <c r="V220" s="126" t="str">
        <f t="shared" si="16"/>
        <v>No</v>
      </c>
      <c r="W220" s="126" t="str">
        <f t="shared" si="16"/>
        <v>No</v>
      </c>
      <c r="X220" s="126" t="str">
        <f t="shared" si="16"/>
        <v>No</v>
      </c>
      <c r="Y220" s="126" t="str">
        <f t="shared" si="16"/>
        <v>No</v>
      </c>
      <c r="Z220" s="126" t="str">
        <f t="shared" si="16"/>
        <v>No</v>
      </c>
      <c r="AA220" s="126" t="str">
        <f t="shared" si="16"/>
        <v>No</v>
      </c>
    </row>
    <row r="221" spans="1:27" x14ac:dyDescent="0.3">
      <c r="A221" t="s">
        <v>156</v>
      </c>
      <c r="B221" t="s">
        <v>13</v>
      </c>
      <c r="C221" t="s">
        <v>9</v>
      </c>
      <c r="D221" t="s">
        <v>8</v>
      </c>
      <c r="E221" t="s">
        <v>11</v>
      </c>
      <c r="F221" t="s">
        <v>10</v>
      </c>
      <c r="G221">
        <v>1</v>
      </c>
      <c r="H221" t="s">
        <v>10</v>
      </c>
      <c r="I221" t="s">
        <v>18</v>
      </c>
      <c r="J221" t="s">
        <v>128</v>
      </c>
      <c r="L221" t="s">
        <v>80</v>
      </c>
      <c r="M221">
        <v>2</v>
      </c>
      <c r="N221" t="str">
        <f t="shared" si="15"/>
        <v>Yes</v>
      </c>
      <c r="O221" t="s">
        <v>152</v>
      </c>
      <c r="P221" s="126" t="str">
        <f t="shared" si="14"/>
        <v>Yes</v>
      </c>
      <c r="Q221" s="126" t="str">
        <f t="shared" si="16"/>
        <v>Yes</v>
      </c>
      <c r="R221" s="126" t="str">
        <f t="shared" si="16"/>
        <v>Yes</v>
      </c>
      <c r="S221" s="126" t="str">
        <f t="shared" si="16"/>
        <v>No</v>
      </c>
      <c r="T221" s="126" t="str">
        <f t="shared" si="16"/>
        <v>Yes</v>
      </c>
      <c r="U221" s="126" t="str">
        <f t="shared" si="16"/>
        <v>Yes</v>
      </c>
      <c r="V221" s="126" t="str">
        <f t="shared" si="16"/>
        <v>No</v>
      </c>
      <c r="W221" s="126" t="str">
        <f t="shared" si="16"/>
        <v>No</v>
      </c>
      <c r="X221" s="126" t="str">
        <f t="shared" si="16"/>
        <v>No</v>
      </c>
      <c r="Y221" s="126" t="str">
        <f t="shared" si="16"/>
        <v>No</v>
      </c>
      <c r="Z221" s="126" t="str">
        <f t="shared" si="16"/>
        <v>No</v>
      </c>
      <c r="AA221" s="126" t="str">
        <f t="shared" si="16"/>
        <v>No</v>
      </c>
    </row>
    <row r="222" spans="1:27" x14ac:dyDescent="0.3">
      <c r="A222" t="s">
        <v>156</v>
      </c>
      <c r="B222" t="s">
        <v>130</v>
      </c>
      <c r="C222" t="s">
        <v>70</v>
      </c>
      <c r="D222" t="s">
        <v>8</v>
      </c>
      <c r="E222" t="s">
        <v>11</v>
      </c>
      <c r="F222" t="s">
        <v>10</v>
      </c>
      <c r="G222">
        <v>1</v>
      </c>
      <c r="H222" t="s">
        <v>8</v>
      </c>
      <c r="I222" t="s">
        <v>17</v>
      </c>
      <c r="J222" t="s">
        <v>128</v>
      </c>
      <c r="L222" t="s">
        <v>80</v>
      </c>
      <c r="M222">
        <v>0</v>
      </c>
      <c r="N222" t="str">
        <f t="shared" si="15"/>
        <v>No</v>
      </c>
      <c r="O222" t="s">
        <v>152</v>
      </c>
      <c r="P222" s="126" t="str">
        <f t="shared" si="14"/>
        <v>No</v>
      </c>
      <c r="Q222" s="126" t="str">
        <f t="shared" si="16"/>
        <v>No</v>
      </c>
      <c r="R222" s="126" t="str">
        <f t="shared" si="16"/>
        <v>Yes</v>
      </c>
      <c r="S222" s="126" t="str">
        <f t="shared" si="16"/>
        <v>Yes</v>
      </c>
      <c r="T222" s="126" t="str">
        <f t="shared" si="16"/>
        <v>Yes</v>
      </c>
      <c r="U222" s="126" t="str">
        <f t="shared" si="16"/>
        <v>Yes</v>
      </c>
      <c r="V222" s="126" t="str">
        <f t="shared" ref="Q222:AA245" si="17">IF($A222="","",IF(OR($B222=V$1,$C222=V$1,$D222=V$1,$E222=V$1,$F222=V$1),"Yes","No"))</f>
        <v>No</v>
      </c>
      <c r="W222" s="126" t="str">
        <f t="shared" si="17"/>
        <v>No</v>
      </c>
      <c r="X222" s="126" t="str">
        <f t="shared" si="17"/>
        <v>No</v>
      </c>
      <c r="Y222" s="126" t="str">
        <f t="shared" si="17"/>
        <v>Yes</v>
      </c>
      <c r="Z222" s="126" t="str">
        <f t="shared" si="17"/>
        <v>No</v>
      </c>
      <c r="AA222" s="126" t="str">
        <f t="shared" si="17"/>
        <v>No</v>
      </c>
    </row>
    <row r="223" spans="1:27" x14ac:dyDescent="0.3">
      <c r="A223" t="s">
        <v>156</v>
      </c>
      <c r="B223" t="s">
        <v>130</v>
      </c>
      <c r="C223" t="s">
        <v>70</v>
      </c>
      <c r="D223" t="s">
        <v>8</v>
      </c>
      <c r="E223" t="s">
        <v>11</v>
      </c>
      <c r="F223" t="s">
        <v>10</v>
      </c>
      <c r="G223">
        <v>1</v>
      </c>
      <c r="H223" t="s">
        <v>8</v>
      </c>
      <c r="I223" t="s">
        <v>18</v>
      </c>
      <c r="J223" t="s">
        <v>128</v>
      </c>
      <c r="L223" t="s">
        <v>80</v>
      </c>
      <c r="M223">
        <v>0</v>
      </c>
      <c r="N223" t="str">
        <f t="shared" si="15"/>
        <v>No</v>
      </c>
      <c r="O223" t="s">
        <v>152</v>
      </c>
      <c r="P223" s="126" t="str">
        <f t="shared" si="14"/>
        <v>No</v>
      </c>
      <c r="Q223" s="126" t="str">
        <f t="shared" si="17"/>
        <v>No</v>
      </c>
      <c r="R223" s="126" t="str">
        <f t="shared" si="17"/>
        <v>Yes</v>
      </c>
      <c r="S223" s="126" t="str">
        <f t="shared" si="17"/>
        <v>Yes</v>
      </c>
      <c r="T223" s="126" t="str">
        <f t="shared" si="17"/>
        <v>Yes</v>
      </c>
      <c r="U223" s="126" t="str">
        <f t="shared" si="17"/>
        <v>Yes</v>
      </c>
      <c r="V223" s="126" t="str">
        <f t="shared" si="17"/>
        <v>No</v>
      </c>
      <c r="W223" s="126" t="str">
        <f t="shared" si="17"/>
        <v>No</v>
      </c>
      <c r="X223" s="126" t="str">
        <f t="shared" si="17"/>
        <v>No</v>
      </c>
      <c r="Y223" s="126" t="str">
        <f t="shared" si="17"/>
        <v>Yes</v>
      </c>
      <c r="Z223" s="126" t="str">
        <f t="shared" si="17"/>
        <v>No</v>
      </c>
      <c r="AA223" s="126" t="str">
        <f t="shared" si="17"/>
        <v>No</v>
      </c>
    </row>
    <row r="224" spans="1:27" x14ac:dyDescent="0.3">
      <c r="A224" t="s">
        <v>156</v>
      </c>
      <c r="B224" t="s">
        <v>13</v>
      </c>
      <c r="C224" t="s">
        <v>70</v>
      </c>
      <c r="D224" t="s">
        <v>8</v>
      </c>
      <c r="E224" t="s">
        <v>11</v>
      </c>
      <c r="F224" t="s">
        <v>10</v>
      </c>
      <c r="G224">
        <v>1</v>
      </c>
      <c r="H224" t="s">
        <v>10</v>
      </c>
      <c r="I224" t="s">
        <v>17</v>
      </c>
      <c r="J224" t="s">
        <v>128</v>
      </c>
      <c r="L224" t="s">
        <v>80</v>
      </c>
      <c r="M224">
        <v>0</v>
      </c>
      <c r="N224" t="str">
        <f t="shared" si="15"/>
        <v>No</v>
      </c>
      <c r="O224" t="s">
        <v>152</v>
      </c>
      <c r="P224" s="126" t="str">
        <f t="shared" si="14"/>
        <v>Yes</v>
      </c>
      <c r="Q224" s="126" t="str">
        <f t="shared" si="17"/>
        <v>No</v>
      </c>
      <c r="R224" s="126" t="str">
        <f t="shared" si="17"/>
        <v>Yes</v>
      </c>
      <c r="S224" s="126" t="str">
        <f t="shared" si="17"/>
        <v>Yes</v>
      </c>
      <c r="T224" s="126" t="str">
        <f t="shared" si="17"/>
        <v>Yes</v>
      </c>
      <c r="U224" s="126" t="str">
        <f t="shared" si="17"/>
        <v>Yes</v>
      </c>
      <c r="V224" s="126" t="str">
        <f t="shared" si="17"/>
        <v>No</v>
      </c>
      <c r="W224" s="126" t="str">
        <f t="shared" si="17"/>
        <v>No</v>
      </c>
      <c r="X224" s="126" t="str">
        <f t="shared" si="17"/>
        <v>No</v>
      </c>
      <c r="Y224" s="126" t="str">
        <f t="shared" si="17"/>
        <v>No</v>
      </c>
      <c r="Z224" s="126" t="str">
        <f t="shared" si="17"/>
        <v>No</v>
      </c>
      <c r="AA224" s="126" t="str">
        <f t="shared" si="17"/>
        <v>No</v>
      </c>
    </row>
    <row r="225" spans="1:27" x14ac:dyDescent="0.3">
      <c r="A225" t="s">
        <v>156</v>
      </c>
      <c r="B225" t="s">
        <v>13</v>
      </c>
      <c r="C225" t="s">
        <v>70</v>
      </c>
      <c r="D225" t="s">
        <v>8</v>
      </c>
      <c r="E225" t="s">
        <v>11</v>
      </c>
      <c r="F225" t="s">
        <v>71</v>
      </c>
      <c r="G225">
        <v>0</v>
      </c>
      <c r="H225" t="s">
        <v>11</v>
      </c>
      <c r="I225" t="s">
        <v>17</v>
      </c>
      <c r="J225" t="s">
        <v>128</v>
      </c>
      <c r="L225" t="s">
        <v>80</v>
      </c>
      <c r="M225">
        <v>0</v>
      </c>
      <c r="N225" t="str">
        <f t="shared" si="15"/>
        <v>No</v>
      </c>
      <c r="O225" t="s">
        <v>152</v>
      </c>
      <c r="P225" s="126" t="str">
        <f t="shared" si="14"/>
        <v>Yes</v>
      </c>
      <c r="Q225" s="126" t="str">
        <f t="shared" si="17"/>
        <v>No</v>
      </c>
      <c r="R225" s="126" t="str">
        <f t="shared" si="17"/>
        <v>Yes</v>
      </c>
      <c r="S225" s="126" t="str">
        <f t="shared" si="17"/>
        <v>Yes</v>
      </c>
      <c r="T225" s="126" t="str">
        <f t="shared" si="17"/>
        <v>No</v>
      </c>
      <c r="U225" s="126" t="str">
        <f t="shared" si="17"/>
        <v>Yes</v>
      </c>
      <c r="V225" s="126" t="str">
        <f t="shared" si="17"/>
        <v>Yes</v>
      </c>
      <c r="W225" s="126" t="str">
        <f t="shared" si="17"/>
        <v>No</v>
      </c>
      <c r="X225" s="126" t="str">
        <f t="shared" si="17"/>
        <v>No</v>
      </c>
      <c r="Y225" s="126" t="str">
        <f t="shared" si="17"/>
        <v>No</v>
      </c>
      <c r="Z225" s="126" t="str">
        <f t="shared" si="17"/>
        <v>No</v>
      </c>
      <c r="AA225" s="126" t="str">
        <f t="shared" si="17"/>
        <v>No</v>
      </c>
    </row>
    <row r="226" spans="1:27" x14ac:dyDescent="0.3">
      <c r="A226" t="s">
        <v>156</v>
      </c>
      <c r="B226" t="s">
        <v>13</v>
      </c>
      <c r="C226" t="s">
        <v>70</v>
      </c>
      <c r="D226" t="s">
        <v>8</v>
      </c>
      <c r="E226" t="s">
        <v>11</v>
      </c>
      <c r="F226" t="s">
        <v>71</v>
      </c>
      <c r="G226">
        <v>1</v>
      </c>
      <c r="H226" t="s">
        <v>13</v>
      </c>
      <c r="I226" t="s">
        <v>16</v>
      </c>
      <c r="J226" t="s">
        <v>128</v>
      </c>
      <c r="L226" t="s">
        <v>80</v>
      </c>
      <c r="M226">
        <v>0</v>
      </c>
      <c r="N226" t="str">
        <f t="shared" si="15"/>
        <v>No</v>
      </c>
      <c r="O226" t="s">
        <v>152</v>
      </c>
      <c r="P226" s="126" t="str">
        <f t="shared" si="14"/>
        <v>Yes</v>
      </c>
      <c r="Q226" s="126" t="str">
        <f t="shared" si="17"/>
        <v>No</v>
      </c>
      <c r="R226" s="126" t="str">
        <f t="shared" si="17"/>
        <v>Yes</v>
      </c>
      <c r="S226" s="126" t="str">
        <f t="shared" si="17"/>
        <v>Yes</v>
      </c>
      <c r="T226" s="126" t="str">
        <f t="shared" si="17"/>
        <v>No</v>
      </c>
      <c r="U226" s="126" t="str">
        <f t="shared" si="17"/>
        <v>Yes</v>
      </c>
      <c r="V226" s="126" t="str">
        <f t="shared" si="17"/>
        <v>Yes</v>
      </c>
      <c r="W226" s="126" t="str">
        <f t="shared" si="17"/>
        <v>No</v>
      </c>
      <c r="X226" s="126" t="str">
        <f t="shared" si="17"/>
        <v>No</v>
      </c>
      <c r="Y226" s="126" t="str">
        <f t="shared" si="17"/>
        <v>No</v>
      </c>
      <c r="Z226" s="126" t="str">
        <f t="shared" si="17"/>
        <v>No</v>
      </c>
      <c r="AA226" s="126" t="str">
        <f t="shared" si="17"/>
        <v>No</v>
      </c>
    </row>
    <row r="227" spans="1:27" x14ac:dyDescent="0.3">
      <c r="A227" t="s">
        <v>156</v>
      </c>
      <c r="B227" t="s">
        <v>13</v>
      </c>
      <c r="C227" t="s">
        <v>70</v>
      </c>
      <c r="D227" t="s">
        <v>8</v>
      </c>
      <c r="E227" t="s">
        <v>11</v>
      </c>
      <c r="F227" t="s">
        <v>71</v>
      </c>
      <c r="G227">
        <v>1</v>
      </c>
      <c r="H227" t="s">
        <v>70</v>
      </c>
      <c r="I227" t="s">
        <v>15</v>
      </c>
      <c r="J227" t="s">
        <v>128</v>
      </c>
      <c r="L227" t="s">
        <v>80</v>
      </c>
      <c r="M227">
        <v>2</v>
      </c>
      <c r="N227" t="str">
        <f t="shared" si="15"/>
        <v>Yes</v>
      </c>
      <c r="O227" t="s">
        <v>152</v>
      </c>
      <c r="P227" s="126" t="str">
        <f t="shared" si="14"/>
        <v>Yes</v>
      </c>
      <c r="Q227" s="126" t="str">
        <f t="shared" si="17"/>
        <v>No</v>
      </c>
      <c r="R227" s="126" t="str">
        <f t="shared" si="17"/>
        <v>Yes</v>
      </c>
      <c r="S227" s="126" t="str">
        <f t="shared" si="17"/>
        <v>Yes</v>
      </c>
      <c r="T227" s="126" t="str">
        <f t="shared" si="17"/>
        <v>No</v>
      </c>
      <c r="U227" s="126" t="str">
        <f t="shared" si="17"/>
        <v>Yes</v>
      </c>
      <c r="V227" s="126" t="str">
        <f t="shared" si="17"/>
        <v>Yes</v>
      </c>
      <c r="W227" s="126" t="str">
        <f t="shared" si="17"/>
        <v>No</v>
      </c>
      <c r="X227" s="126" t="str">
        <f t="shared" si="17"/>
        <v>No</v>
      </c>
      <c r="Y227" s="126" t="str">
        <f t="shared" si="17"/>
        <v>No</v>
      </c>
      <c r="Z227" s="126" t="str">
        <f t="shared" si="17"/>
        <v>No</v>
      </c>
      <c r="AA227" s="126" t="str">
        <f t="shared" si="17"/>
        <v>No</v>
      </c>
    </row>
    <row r="228" spans="1:27" x14ac:dyDescent="0.3">
      <c r="A228" t="s">
        <v>156</v>
      </c>
      <c r="B228" t="s">
        <v>13</v>
      </c>
      <c r="C228" t="s">
        <v>70</v>
      </c>
      <c r="D228" t="s">
        <v>8</v>
      </c>
      <c r="E228" t="s">
        <v>11</v>
      </c>
      <c r="F228" t="s">
        <v>71</v>
      </c>
      <c r="G228">
        <v>0</v>
      </c>
      <c r="H228" t="s">
        <v>70</v>
      </c>
      <c r="I228" t="s">
        <v>19</v>
      </c>
      <c r="J228" t="s">
        <v>128</v>
      </c>
      <c r="L228" t="s">
        <v>80</v>
      </c>
      <c r="M228">
        <v>0</v>
      </c>
      <c r="N228" t="str">
        <f t="shared" si="15"/>
        <v>No</v>
      </c>
      <c r="O228" t="s">
        <v>152</v>
      </c>
      <c r="P228" s="126" t="str">
        <f t="shared" si="14"/>
        <v>Yes</v>
      </c>
      <c r="Q228" s="126" t="str">
        <f t="shared" si="17"/>
        <v>No</v>
      </c>
      <c r="R228" s="126" t="str">
        <f t="shared" si="17"/>
        <v>Yes</v>
      </c>
      <c r="S228" s="126" t="str">
        <f t="shared" si="17"/>
        <v>Yes</v>
      </c>
      <c r="T228" s="126" t="str">
        <f t="shared" si="17"/>
        <v>No</v>
      </c>
      <c r="U228" s="126" t="str">
        <f t="shared" si="17"/>
        <v>Yes</v>
      </c>
      <c r="V228" s="126" t="str">
        <f t="shared" si="17"/>
        <v>Yes</v>
      </c>
      <c r="W228" s="126" t="str">
        <f t="shared" si="17"/>
        <v>No</v>
      </c>
      <c r="X228" s="126" t="str">
        <f t="shared" si="17"/>
        <v>No</v>
      </c>
      <c r="Y228" s="126" t="str">
        <f t="shared" si="17"/>
        <v>No</v>
      </c>
      <c r="Z228" s="126" t="str">
        <f t="shared" si="17"/>
        <v>No</v>
      </c>
      <c r="AA228" s="126" t="str">
        <f t="shared" si="17"/>
        <v>No</v>
      </c>
    </row>
    <row r="229" spans="1:27" x14ac:dyDescent="0.3">
      <c r="A229" t="s">
        <v>156</v>
      </c>
      <c r="B229" t="s">
        <v>13</v>
      </c>
      <c r="C229" t="s">
        <v>70</v>
      </c>
      <c r="D229" t="s">
        <v>8</v>
      </c>
      <c r="E229" t="s">
        <v>11</v>
      </c>
      <c r="F229" t="s">
        <v>71</v>
      </c>
      <c r="G229">
        <v>0</v>
      </c>
      <c r="H229" t="s">
        <v>71</v>
      </c>
      <c r="I229" t="s">
        <v>19</v>
      </c>
      <c r="J229" t="s">
        <v>128</v>
      </c>
      <c r="L229" t="s">
        <v>80</v>
      </c>
      <c r="M229">
        <v>0</v>
      </c>
      <c r="N229" t="str">
        <f t="shared" si="15"/>
        <v>No</v>
      </c>
      <c r="O229" t="s">
        <v>152</v>
      </c>
      <c r="P229" s="126" t="str">
        <f t="shared" si="14"/>
        <v>Yes</v>
      </c>
      <c r="Q229" s="126" t="str">
        <f t="shared" si="17"/>
        <v>No</v>
      </c>
      <c r="R229" s="126" t="str">
        <f t="shared" si="17"/>
        <v>Yes</v>
      </c>
      <c r="S229" s="126" t="str">
        <f t="shared" si="17"/>
        <v>Yes</v>
      </c>
      <c r="T229" s="126" t="str">
        <f t="shared" si="17"/>
        <v>No</v>
      </c>
      <c r="U229" s="126" t="str">
        <f t="shared" si="17"/>
        <v>Yes</v>
      </c>
      <c r="V229" s="126" t="str">
        <f t="shared" si="17"/>
        <v>Yes</v>
      </c>
      <c r="W229" s="126" t="str">
        <f t="shared" si="17"/>
        <v>No</v>
      </c>
      <c r="X229" s="126" t="str">
        <f t="shared" si="17"/>
        <v>No</v>
      </c>
      <c r="Y229" s="126" t="str">
        <f t="shared" si="17"/>
        <v>No</v>
      </c>
      <c r="Z229" s="126" t="str">
        <f t="shared" si="17"/>
        <v>No</v>
      </c>
      <c r="AA229" s="126" t="str">
        <f t="shared" si="17"/>
        <v>No</v>
      </c>
    </row>
    <row r="230" spans="1:27" x14ac:dyDescent="0.3">
      <c r="A230" t="s">
        <v>156</v>
      </c>
      <c r="B230" t="s">
        <v>13</v>
      </c>
      <c r="C230" t="s">
        <v>70</v>
      </c>
      <c r="D230" t="s">
        <v>8</v>
      </c>
      <c r="E230" t="s">
        <v>11</v>
      </c>
      <c r="F230" t="s">
        <v>71</v>
      </c>
      <c r="G230">
        <v>1</v>
      </c>
      <c r="H230" t="s">
        <v>8</v>
      </c>
      <c r="I230" t="s">
        <v>18</v>
      </c>
      <c r="J230" t="s">
        <v>149</v>
      </c>
      <c r="L230" t="s">
        <v>80</v>
      </c>
      <c r="M230">
        <v>2</v>
      </c>
      <c r="N230" t="str">
        <f t="shared" si="15"/>
        <v>Yes</v>
      </c>
      <c r="O230" t="s">
        <v>152</v>
      </c>
      <c r="P230" s="126" t="str">
        <f t="shared" si="14"/>
        <v>Yes</v>
      </c>
      <c r="Q230" s="126" t="str">
        <f t="shared" si="17"/>
        <v>No</v>
      </c>
      <c r="R230" s="126" t="str">
        <f t="shared" si="17"/>
        <v>Yes</v>
      </c>
      <c r="S230" s="126" t="str">
        <f t="shared" si="17"/>
        <v>Yes</v>
      </c>
      <c r="T230" s="126" t="str">
        <f t="shared" si="17"/>
        <v>No</v>
      </c>
      <c r="U230" s="126" t="str">
        <f t="shared" si="17"/>
        <v>Yes</v>
      </c>
      <c r="V230" s="126" t="str">
        <f t="shared" si="17"/>
        <v>Yes</v>
      </c>
      <c r="W230" s="126" t="str">
        <f t="shared" si="17"/>
        <v>No</v>
      </c>
      <c r="X230" s="126" t="str">
        <f t="shared" si="17"/>
        <v>No</v>
      </c>
      <c r="Y230" s="126" t="str">
        <f t="shared" si="17"/>
        <v>No</v>
      </c>
      <c r="Z230" s="126" t="str">
        <f t="shared" si="17"/>
        <v>No</v>
      </c>
      <c r="AA230" s="126" t="str">
        <f t="shared" si="17"/>
        <v>No</v>
      </c>
    </row>
    <row r="231" spans="1:27" x14ac:dyDescent="0.3">
      <c r="A231" t="s">
        <v>156</v>
      </c>
      <c r="B231" t="s">
        <v>13</v>
      </c>
      <c r="C231" t="s">
        <v>9</v>
      </c>
      <c r="D231" t="s">
        <v>70</v>
      </c>
      <c r="E231" t="s">
        <v>11</v>
      </c>
      <c r="F231" t="s">
        <v>71</v>
      </c>
      <c r="G231">
        <v>1</v>
      </c>
      <c r="H231" t="s">
        <v>70</v>
      </c>
      <c r="I231" t="s">
        <v>18</v>
      </c>
      <c r="J231" t="s">
        <v>128</v>
      </c>
      <c r="L231" t="s">
        <v>80</v>
      </c>
      <c r="M231">
        <v>0</v>
      </c>
      <c r="N231" t="str">
        <f t="shared" si="15"/>
        <v>No</v>
      </c>
      <c r="O231" t="s">
        <v>152</v>
      </c>
      <c r="P231" s="126" t="str">
        <f t="shared" si="14"/>
        <v>Yes</v>
      </c>
      <c r="Q231" s="126" t="str">
        <f t="shared" si="17"/>
        <v>Yes</v>
      </c>
      <c r="R231" s="126" t="str">
        <f t="shared" si="17"/>
        <v>No</v>
      </c>
      <c r="S231" s="126" t="str">
        <f t="shared" si="17"/>
        <v>Yes</v>
      </c>
      <c r="T231" s="126" t="str">
        <f t="shared" si="17"/>
        <v>No</v>
      </c>
      <c r="U231" s="126" t="str">
        <f t="shared" si="17"/>
        <v>Yes</v>
      </c>
      <c r="V231" s="126" t="str">
        <f t="shared" si="17"/>
        <v>Yes</v>
      </c>
      <c r="W231" s="126" t="str">
        <f t="shared" si="17"/>
        <v>No</v>
      </c>
      <c r="X231" s="126" t="str">
        <f t="shared" si="17"/>
        <v>No</v>
      </c>
      <c r="Y231" s="126" t="str">
        <f t="shared" si="17"/>
        <v>No</v>
      </c>
      <c r="Z231" s="126" t="str">
        <f t="shared" si="17"/>
        <v>No</v>
      </c>
      <c r="AA231" s="126" t="str">
        <f t="shared" si="17"/>
        <v>No</v>
      </c>
    </row>
    <row r="232" spans="1:27" x14ac:dyDescent="0.3">
      <c r="A232" t="s">
        <v>156</v>
      </c>
      <c r="B232" t="s">
        <v>13</v>
      </c>
      <c r="C232" t="s">
        <v>9</v>
      </c>
      <c r="D232" t="s">
        <v>70</v>
      </c>
      <c r="E232" t="s">
        <v>11</v>
      </c>
      <c r="F232" t="s">
        <v>71</v>
      </c>
      <c r="G232">
        <v>1</v>
      </c>
      <c r="H232" t="s">
        <v>9</v>
      </c>
      <c r="I232" t="s">
        <v>19</v>
      </c>
      <c r="J232" t="s">
        <v>128</v>
      </c>
      <c r="L232" t="s">
        <v>80</v>
      </c>
      <c r="M232">
        <v>0</v>
      </c>
      <c r="N232" t="str">
        <f t="shared" si="15"/>
        <v>No</v>
      </c>
      <c r="O232" t="s">
        <v>152</v>
      </c>
      <c r="P232" s="126" t="str">
        <f t="shared" si="14"/>
        <v>Yes</v>
      </c>
      <c r="Q232" s="126" t="str">
        <f t="shared" si="17"/>
        <v>Yes</v>
      </c>
      <c r="R232" s="126" t="str">
        <f t="shared" si="17"/>
        <v>No</v>
      </c>
      <c r="S232" s="126" t="str">
        <f t="shared" si="17"/>
        <v>Yes</v>
      </c>
      <c r="T232" s="126" t="str">
        <f t="shared" si="17"/>
        <v>No</v>
      </c>
      <c r="U232" s="126" t="str">
        <f t="shared" si="17"/>
        <v>Yes</v>
      </c>
      <c r="V232" s="126" t="str">
        <f t="shared" si="17"/>
        <v>Yes</v>
      </c>
      <c r="W232" s="126" t="str">
        <f t="shared" si="17"/>
        <v>No</v>
      </c>
      <c r="X232" s="126" t="str">
        <f t="shared" si="17"/>
        <v>No</v>
      </c>
      <c r="Y232" s="126" t="str">
        <f t="shared" si="17"/>
        <v>No</v>
      </c>
      <c r="Z232" s="126" t="str">
        <f t="shared" si="17"/>
        <v>No</v>
      </c>
      <c r="AA232" s="126" t="str">
        <f t="shared" si="17"/>
        <v>No</v>
      </c>
    </row>
    <row r="233" spans="1:27" x14ac:dyDescent="0.3">
      <c r="A233" t="s">
        <v>156</v>
      </c>
      <c r="B233" t="s">
        <v>13</v>
      </c>
      <c r="C233" t="s">
        <v>9</v>
      </c>
      <c r="D233" t="s">
        <v>70</v>
      </c>
      <c r="E233" t="s">
        <v>11</v>
      </c>
      <c r="F233" t="s">
        <v>10</v>
      </c>
      <c r="G233">
        <v>2</v>
      </c>
      <c r="H233" t="s">
        <v>11</v>
      </c>
      <c r="I233" t="s">
        <v>18</v>
      </c>
      <c r="J233" t="s">
        <v>128</v>
      </c>
      <c r="L233" t="s">
        <v>80</v>
      </c>
      <c r="M233">
        <v>0</v>
      </c>
      <c r="N233" t="str">
        <f t="shared" si="15"/>
        <v>No</v>
      </c>
      <c r="O233" t="s">
        <v>152</v>
      </c>
      <c r="P233" s="126" t="str">
        <f t="shared" si="14"/>
        <v>Yes</v>
      </c>
      <c r="Q233" s="126" t="str">
        <f t="shared" si="17"/>
        <v>Yes</v>
      </c>
      <c r="R233" s="126" t="str">
        <f t="shared" si="17"/>
        <v>No</v>
      </c>
      <c r="S233" s="126" t="str">
        <f t="shared" si="17"/>
        <v>Yes</v>
      </c>
      <c r="T233" s="126" t="str">
        <f t="shared" si="17"/>
        <v>Yes</v>
      </c>
      <c r="U233" s="126" t="str">
        <f t="shared" si="17"/>
        <v>Yes</v>
      </c>
      <c r="V233" s="126" t="str">
        <f t="shared" si="17"/>
        <v>No</v>
      </c>
      <c r="W233" s="126" t="str">
        <f t="shared" si="17"/>
        <v>No</v>
      </c>
      <c r="X233" s="126" t="str">
        <f t="shared" si="17"/>
        <v>No</v>
      </c>
      <c r="Y233" s="126" t="str">
        <f t="shared" si="17"/>
        <v>No</v>
      </c>
      <c r="Z233" s="126" t="str">
        <f t="shared" si="17"/>
        <v>No</v>
      </c>
      <c r="AA233" s="126" t="str">
        <f t="shared" si="17"/>
        <v>No</v>
      </c>
    </row>
    <row r="234" spans="1:27" x14ac:dyDescent="0.3">
      <c r="A234" t="s">
        <v>156</v>
      </c>
      <c r="B234" t="s">
        <v>130</v>
      </c>
      <c r="C234" t="s">
        <v>9</v>
      </c>
      <c r="D234" t="s">
        <v>8</v>
      </c>
      <c r="E234" t="s">
        <v>11</v>
      </c>
      <c r="F234" t="s">
        <v>10</v>
      </c>
      <c r="G234">
        <v>1</v>
      </c>
      <c r="H234" t="s">
        <v>10</v>
      </c>
      <c r="I234" t="s">
        <v>148</v>
      </c>
      <c r="J234" t="s">
        <v>128</v>
      </c>
      <c r="L234" t="s">
        <v>80</v>
      </c>
      <c r="M234">
        <v>1</v>
      </c>
      <c r="N234" t="str">
        <f t="shared" si="15"/>
        <v>Yes</v>
      </c>
      <c r="O234" t="s">
        <v>152</v>
      </c>
      <c r="P234" s="126" t="str">
        <f t="shared" si="14"/>
        <v>No</v>
      </c>
      <c r="Q234" s="126" t="str">
        <f t="shared" si="17"/>
        <v>Yes</v>
      </c>
      <c r="R234" s="126" t="str">
        <f t="shared" si="17"/>
        <v>Yes</v>
      </c>
      <c r="S234" s="126" t="str">
        <f t="shared" si="17"/>
        <v>No</v>
      </c>
      <c r="T234" s="126" t="str">
        <f t="shared" si="17"/>
        <v>Yes</v>
      </c>
      <c r="U234" s="126" t="str">
        <f t="shared" si="17"/>
        <v>Yes</v>
      </c>
      <c r="V234" s="126" t="str">
        <f t="shared" si="17"/>
        <v>No</v>
      </c>
      <c r="W234" s="126" t="str">
        <f t="shared" si="17"/>
        <v>No</v>
      </c>
      <c r="X234" s="126" t="str">
        <f t="shared" si="17"/>
        <v>No</v>
      </c>
      <c r="Y234" s="126" t="str">
        <f t="shared" si="17"/>
        <v>Yes</v>
      </c>
      <c r="Z234" s="126" t="str">
        <f t="shared" si="17"/>
        <v>No</v>
      </c>
      <c r="AA234" s="126" t="str">
        <f t="shared" si="17"/>
        <v>No</v>
      </c>
    </row>
    <row r="235" spans="1:27" x14ac:dyDescent="0.3">
      <c r="A235" t="s">
        <v>156</v>
      </c>
      <c r="B235" t="s">
        <v>130</v>
      </c>
      <c r="C235" t="s">
        <v>9</v>
      </c>
      <c r="D235" t="s">
        <v>8</v>
      </c>
      <c r="E235" t="s">
        <v>11</v>
      </c>
      <c r="F235" t="s">
        <v>10</v>
      </c>
      <c r="G235">
        <v>2</v>
      </c>
      <c r="H235" t="s">
        <v>130</v>
      </c>
      <c r="I235" t="s">
        <v>19</v>
      </c>
      <c r="J235" t="s">
        <v>128</v>
      </c>
      <c r="L235" t="s">
        <v>80</v>
      </c>
      <c r="M235">
        <v>0</v>
      </c>
      <c r="N235" t="str">
        <f t="shared" si="15"/>
        <v>No</v>
      </c>
      <c r="O235" t="s">
        <v>152</v>
      </c>
      <c r="P235" s="126" t="str">
        <f t="shared" si="14"/>
        <v>No</v>
      </c>
      <c r="Q235" s="126" t="str">
        <f t="shared" si="17"/>
        <v>Yes</v>
      </c>
      <c r="R235" s="126" t="str">
        <f t="shared" si="17"/>
        <v>Yes</v>
      </c>
      <c r="S235" s="126" t="str">
        <f t="shared" si="17"/>
        <v>No</v>
      </c>
      <c r="T235" s="126" t="str">
        <f t="shared" si="17"/>
        <v>Yes</v>
      </c>
      <c r="U235" s="126" t="str">
        <f t="shared" si="17"/>
        <v>Yes</v>
      </c>
      <c r="V235" s="126" t="str">
        <f t="shared" si="17"/>
        <v>No</v>
      </c>
      <c r="W235" s="126" t="str">
        <f t="shared" si="17"/>
        <v>No</v>
      </c>
      <c r="X235" s="126" t="str">
        <f t="shared" si="17"/>
        <v>No</v>
      </c>
      <c r="Y235" s="126" t="str">
        <f t="shared" si="17"/>
        <v>Yes</v>
      </c>
      <c r="Z235" s="126" t="str">
        <f t="shared" si="17"/>
        <v>No</v>
      </c>
      <c r="AA235" s="126" t="str">
        <f t="shared" si="17"/>
        <v>No</v>
      </c>
    </row>
    <row r="236" spans="1:27" x14ac:dyDescent="0.3">
      <c r="A236" t="s">
        <v>156</v>
      </c>
      <c r="B236" t="s">
        <v>130</v>
      </c>
      <c r="C236" t="s">
        <v>9</v>
      </c>
      <c r="D236" t="s">
        <v>8</v>
      </c>
      <c r="E236" t="s">
        <v>11</v>
      </c>
      <c r="F236" t="s">
        <v>10</v>
      </c>
      <c r="G236">
        <v>1</v>
      </c>
      <c r="H236" t="s">
        <v>10</v>
      </c>
      <c r="I236" t="s">
        <v>18</v>
      </c>
      <c r="J236" t="s">
        <v>128</v>
      </c>
      <c r="L236" t="s">
        <v>80</v>
      </c>
      <c r="M236">
        <v>0</v>
      </c>
      <c r="N236" t="str">
        <f t="shared" si="15"/>
        <v>No</v>
      </c>
      <c r="O236" t="s">
        <v>152</v>
      </c>
      <c r="P236" s="126" t="str">
        <f t="shared" si="14"/>
        <v>No</v>
      </c>
      <c r="Q236" s="126" t="str">
        <f t="shared" si="17"/>
        <v>Yes</v>
      </c>
      <c r="R236" s="126" t="str">
        <f t="shared" si="17"/>
        <v>Yes</v>
      </c>
      <c r="S236" s="126" t="str">
        <f t="shared" si="17"/>
        <v>No</v>
      </c>
      <c r="T236" s="126" t="str">
        <f t="shared" si="17"/>
        <v>Yes</v>
      </c>
      <c r="U236" s="126" t="str">
        <f t="shared" si="17"/>
        <v>Yes</v>
      </c>
      <c r="V236" s="126" t="str">
        <f t="shared" si="17"/>
        <v>No</v>
      </c>
      <c r="W236" s="126" t="str">
        <f t="shared" si="17"/>
        <v>No</v>
      </c>
      <c r="X236" s="126" t="str">
        <f t="shared" si="17"/>
        <v>No</v>
      </c>
      <c r="Y236" s="126" t="str">
        <f t="shared" si="17"/>
        <v>Yes</v>
      </c>
      <c r="Z236" s="126" t="str">
        <f t="shared" si="17"/>
        <v>No</v>
      </c>
      <c r="AA236" s="126" t="str">
        <f t="shared" si="17"/>
        <v>No</v>
      </c>
    </row>
    <row r="237" spans="1:27" x14ac:dyDescent="0.3">
      <c r="A237" t="s">
        <v>156</v>
      </c>
      <c r="B237" t="s">
        <v>130</v>
      </c>
      <c r="C237" t="s">
        <v>9</v>
      </c>
      <c r="D237" t="s">
        <v>8</v>
      </c>
      <c r="E237" t="s">
        <v>11</v>
      </c>
      <c r="F237" t="s">
        <v>10</v>
      </c>
      <c r="G237">
        <v>1</v>
      </c>
      <c r="H237" t="s">
        <v>130</v>
      </c>
      <c r="I237" t="s">
        <v>19</v>
      </c>
      <c r="J237" t="s">
        <v>128</v>
      </c>
      <c r="L237" t="s">
        <v>80</v>
      </c>
      <c r="M237">
        <v>3</v>
      </c>
      <c r="N237" t="str">
        <f t="shared" si="15"/>
        <v>Yes</v>
      </c>
      <c r="O237" t="s">
        <v>152</v>
      </c>
      <c r="P237" s="126" t="str">
        <f t="shared" si="14"/>
        <v>No</v>
      </c>
      <c r="Q237" s="126" t="str">
        <f t="shared" si="17"/>
        <v>Yes</v>
      </c>
      <c r="R237" s="126" t="str">
        <f t="shared" si="17"/>
        <v>Yes</v>
      </c>
      <c r="S237" s="126" t="str">
        <f t="shared" si="17"/>
        <v>No</v>
      </c>
      <c r="T237" s="126" t="str">
        <f t="shared" si="17"/>
        <v>Yes</v>
      </c>
      <c r="U237" s="126" t="str">
        <f t="shared" si="17"/>
        <v>Yes</v>
      </c>
      <c r="V237" s="126" t="str">
        <f t="shared" si="17"/>
        <v>No</v>
      </c>
      <c r="W237" s="126" t="str">
        <f t="shared" si="17"/>
        <v>No</v>
      </c>
      <c r="X237" s="126" t="str">
        <f t="shared" si="17"/>
        <v>No</v>
      </c>
      <c r="Y237" s="126" t="str">
        <f t="shared" si="17"/>
        <v>Yes</v>
      </c>
      <c r="Z237" s="126" t="str">
        <f t="shared" si="17"/>
        <v>No</v>
      </c>
      <c r="AA237" s="126" t="str">
        <f t="shared" si="17"/>
        <v>No</v>
      </c>
    </row>
    <row r="238" spans="1:27" x14ac:dyDescent="0.3">
      <c r="A238" t="s">
        <v>156</v>
      </c>
      <c r="B238" t="s">
        <v>130</v>
      </c>
      <c r="C238" t="s">
        <v>9</v>
      </c>
      <c r="D238" t="s">
        <v>8</v>
      </c>
      <c r="E238" t="s">
        <v>11</v>
      </c>
      <c r="F238" t="s">
        <v>10</v>
      </c>
      <c r="G238">
        <v>0</v>
      </c>
      <c r="H238" t="s">
        <v>8</v>
      </c>
      <c r="I238" t="s">
        <v>19</v>
      </c>
      <c r="J238" t="s">
        <v>128</v>
      </c>
      <c r="L238" t="s">
        <v>80</v>
      </c>
      <c r="M238">
        <v>3</v>
      </c>
      <c r="N238" t="str">
        <f t="shared" si="15"/>
        <v>Yes</v>
      </c>
      <c r="O238" t="s">
        <v>152</v>
      </c>
      <c r="P238" s="126" t="str">
        <f t="shared" si="14"/>
        <v>No</v>
      </c>
      <c r="Q238" s="126" t="str">
        <f t="shared" si="17"/>
        <v>Yes</v>
      </c>
      <c r="R238" s="126" t="str">
        <f t="shared" si="17"/>
        <v>Yes</v>
      </c>
      <c r="S238" s="126" t="str">
        <f t="shared" si="17"/>
        <v>No</v>
      </c>
      <c r="T238" s="126" t="str">
        <f t="shared" si="17"/>
        <v>Yes</v>
      </c>
      <c r="U238" s="126" t="str">
        <f t="shared" si="17"/>
        <v>Yes</v>
      </c>
      <c r="V238" s="126" t="str">
        <f t="shared" si="17"/>
        <v>No</v>
      </c>
      <c r="W238" s="126" t="str">
        <f t="shared" si="17"/>
        <v>No</v>
      </c>
      <c r="X238" s="126" t="str">
        <f t="shared" si="17"/>
        <v>No</v>
      </c>
      <c r="Y238" s="126" t="str">
        <f t="shared" si="17"/>
        <v>Yes</v>
      </c>
      <c r="Z238" s="126" t="str">
        <f t="shared" si="17"/>
        <v>No</v>
      </c>
      <c r="AA238" s="126" t="str">
        <f t="shared" si="17"/>
        <v>No</v>
      </c>
    </row>
    <row r="239" spans="1:27" x14ac:dyDescent="0.3">
      <c r="A239" t="s">
        <v>156</v>
      </c>
      <c r="B239" t="s">
        <v>130</v>
      </c>
      <c r="C239" t="s">
        <v>9</v>
      </c>
      <c r="D239" t="s">
        <v>8</v>
      </c>
      <c r="E239" t="s">
        <v>11</v>
      </c>
      <c r="F239" t="s">
        <v>10</v>
      </c>
      <c r="G239">
        <v>1</v>
      </c>
      <c r="H239" t="s">
        <v>9</v>
      </c>
      <c r="I239" t="s">
        <v>15</v>
      </c>
      <c r="J239" t="s">
        <v>128</v>
      </c>
      <c r="L239" t="s">
        <v>80</v>
      </c>
      <c r="M239">
        <v>2</v>
      </c>
      <c r="N239" t="str">
        <f t="shared" si="15"/>
        <v>Yes</v>
      </c>
      <c r="O239" t="s">
        <v>152</v>
      </c>
      <c r="P239" s="126" t="str">
        <f t="shared" si="14"/>
        <v>No</v>
      </c>
      <c r="Q239" s="126" t="str">
        <f t="shared" si="17"/>
        <v>Yes</v>
      </c>
      <c r="R239" s="126" t="str">
        <f t="shared" si="17"/>
        <v>Yes</v>
      </c>
      <c r="S239" s="126" t="str">
        <f t="shared" si="17"/>
        <v>No</v>
      </c>
      <c r="T239" s="126" t="str">
        <f t="shared" si="17"/>
        <v>Yes</v>
      </c>
      <c r="U239" s="126" t="str">
        <f t="shared" si="17"/>
        <v>Yes</v>
      </c>
      <c r="V239" s="126" t="str">
        <f t="shared" si="17"/>
        <v>No</v>
      </c>
      <c r="W239" s="126" t="str">
        <f t="shared" si="17"/>
        <v>No</v>
      </c>
      <c r="X239" s="126" t="str">
        <f t="shared" si="17"/>
        <v>No</v>
      </c>
      <c r="Y239" s="126" t="str">
        <f t="shared" si="17"/>
        <v>Yes</v>
      </c>
      <c r="Z239" s="126" t="str">
        <f t="shared" si="17"/>
        <v>No</v>
      </c>
      <c r="AA239" s="126" t="str">
        <f t="shared" si="17"/>
        <v>No</v>
      </c>
    </row>
    <row r="240" spans="1:27" x14ac:dyDescent="0.3">
      <c r="A240" t="s">
        <v>156</v>
      </c>
      <c r="B240" t="s">
        <v>130</v>
      </c>
      <c r="C240" t="s">
        <v>9</v>
      </c>
      <c r="D240" t="s">
        <v>8</v>
      </c>
      <c r="E240" t="s">
        <v>11</v>
      </c>
      <c r="F240" t="s">
        <v>10</v>
      </c>
      <c r="G240">
        <v>1</v>
      </c>
      <c r="H240" t="s">
        <v>8</v>
      </c>
      <c r="I240" t="s">
        <v>15</v>
      </c>
      <c r="J240" t="s">
        <v>128</v>
      </c>
      <c r="L240" t="s">
        <v>80</v>
      </c>
      <c r="M240">
        <v>2</v>
      </c>
      <c r="N240" t="str">
        <f t="shared" si="15"/>
        <v>Yes</v>
      </c>
      <c r="O240" t="s">
        <v>152</v>
      </c>
      <c r="P240" s="126" t="str">
        <f t="shared" si="14"/>
        <v>No</v>
      </c>
      <c r="Q240" s="126" t="str">
        <f t="shared" si="17"/>
        <v>Yes</v>
      </c>
      <c r="R240" s="126" t="str">
        <f t="shared" si="17"/>
        <v>Yes</v>
      </c>
      <c r="S240" s="126" t="str">
        <f t="shared" si="17"/>
        <v>No</v>
      </c>
      <c r="T240" s="126" t="str">
        <f t="shared" si="17"/>
        <v>Yes</v>
      </c>
      <c r="U240" s="126" t="str">
        <f t="shared" si="17"/>
        <v>Yes</v>
      </c>
      <c r="V240" s="126" t="str">
        <f t="shared" si="17"/>
        <v>No</v>
      </c>
      <c r="W240" s="126" t="str">
        <f t="shared" si="17"/>
        <v>No</v>
      </c>
      <c r="X240" s="126" t="str">
        <f t="shared" si="17"/>
        <v>No</v>
      </c>
      <c r="Y240" s="126" t="str">
        <f t="shared" si="17"/>
        <v>Yes</v>
      </c>
      <c r="Z240" s="126" t="str">
        <f t="shared" si="17"/>
        <v>No</v>
      </c>
      <c r="AA240" s="126" t="str">
        <f t="shared" si="17"/>
        <v>No</v>
      </c>
    </row>
    <row r="241" spans="1:27" x14ac:dyDescent="0.3">
      <c r="A241" t="s">
        <v>156</v>
      </c>
      <c r="B241" t="s">
        <v>130</v>
      </c>
      <c r="C241" t="s">
        <v>9</v>
      </c>
      <c r="D241" t="s">
        <v>8</v>
      </c>
      <c r="E241" t="s">
        <v>11</v>
      </c>
      <c r="F241" t="s">
        <v>10</v>
      </c>
      <c r="G241">
        <v>1</v>
      </c>
      <c r="H241" t="s">
        <v>10</v>
      </c>
      <c r="I241" t="s">
        <v>20</v>
      </c>
      <c r="J241" t="s">
        <v>128</v>
      </c>
      <c r="L241" t="s">
        <v>80</v>
      </c>
      <c r="M241">
        <v>0</v>
      </c>
      <c r="N241" t="str">
        <f t="shared" si="15"/>
        <v>No</v>
      </c>
      <c r="O241" t="s">
        <v>152</v>
      </c>
      <c r="P241" s="126" t="str">
        <f t="shared" si="14"/>
        <v>No</v>
      </c>
      <c r="Q241" s="126" t="str">
        <f t="shared" si="17"/>
        <v>Yes</v>
      </c>
      <c r="R241" s="126" t="str">
        <f t="shared" si="17"/>
        <v>Yes</v>
      </c>
      <c r="S241" s="126" t="str">
        <f t="shared" si="17"/>
        <v>No</v>
      </c>
      <c r="T241" s="126" t="str">
        <f t="shared" si="17"/>
        <v>Yes</v>
      </c>
      <c r="U241" s="126" t="str">
        <f t="shared" si="17"/>
        <v>Yes</v>
      </c>
      <c r="V241" s="126" t="str">
        <f t="shared" si="17"/>
        <v>No</v>
      </c>
      <c r="W241" s="126" t="str">
        <f t="shared" si="17"/>
        <v>No</v>
      </c>
      <c r="X241" s="126" t="str">
        <f t="shared" si="17"/>
        <v>No</v>
      </c>
      <c r="Y241" s="126" t="str">
        <f t="shared" si="17"/>
        <v>Yes</v>
      </c>
      <c r="Z241" s="126" t="str">
        <f t="shared" si="17"/>
        <v>No</v>
      </c>
      <c r="AA241" s="126" t="str">
        <f t="shared" si="17"/>
        <v>No</v>
      </c>
    </row>
    <row r="242" spans="1:27" x14ac:dyDescent="0.3">
      <c r="A242" t="s">
        <v>156</v>
      </c>
      <c r="B242" t="s">
        <v>130</v>
      </c>
      <c r="C242" t="s">
        <v>9</v>
      </c>
      <c r="D242" t="s">
        <v>8</v>
      </c>
      <c r="E242" t="s">
        <v>11</v>
      </c>
      <c r="F242" t="s">
        <v>10</v>
      </c>
      <c r="G242">
        <v>1</v>
      </c>
      <c r="H242" t="s">
        <v>8</v>
      </c>
      <c r="I242" t="s">
        <v>15</v>
      </c>
      <c r="J242" t="s">
        <v>128</v>
      </c>
      <c r="L242" t="s">
        <v>80</v>
      </c>
      <c r="M242">
        <v>2</v>
      </c>
      <c r="N242" t="str">
        <f t="shared" si="15"/>
        <v>Yes</v>
      </c>
      <c r="O242" t="s">
        <v>152</v>
      </c>
      <c r="P242" s="126" t="str">
        <f t="shared" si="14"/>
        <v>No</v>
      </c>
      <c r="Q242" s="126" t="str">
        <f t="shared" si="17"/>
        <v>Yes</v>
      </c>
      <c r="R242" s="126" t="str">
        <f t="shared" si="17"/>
        <v>Yes</v>
      </c>
      <c r="S242" s="126" t="str">
        <f t="shared" si="17"/>
        <v>No</v>
      </c>
      <c r="T242" s="126" t="str">
        <f t="shared" si="17"/>
        <v>Yes</v>
      </c>
      <c r="U242" s="126" t="str">
        <f t="shared" si="17"/>
        <v>Yes</v>
      </c>
      <c r="V242" s="126" t="str">
        <f t="shared" si="17"/>
        <v>No</v>
      </c>
      <c r="W242" s="126" t="str">
        <f t="shared" si="17"/>
        <v>No</v>
      </c>
      <c r="X242" s="126" t="str">
        <f t="shared" si="17"/>
        <v>No</v>
      </c>
      <c r="Y242" s="126" t="str">
        <f t="shared" si="17"/>
        <v>Yes</v>
      </c>
      <c r="Z242" s="126" t="str">
        <f t="shared" si="17"/>
        <v>No</v>
      </c>
      <c r="AA242" s="126" t="str">
        <f t="shared" si="17"/>
        <v>No</v>
      </c>
    </row>
    <row r="243" spans="1:27" x14ac:dyDescent="0.3">
      <c r="A243" t="s">
        <v>157</v>
      </c>
      <c r="B243" t="s">
        <v>13</v>
      </c>
      <c r="C243" t="s">
        <v>9</v>
      </c>
      <c r="D243" t="s">
        <v>8</v>
      </c>
      <c r="E243" t="s">
        <v>11</v>
      </c>
      <c r="F243" t="s">
        <v>10</v>
      </c>
      <c r="G243">
        <v>1</v>
      </c>
      <c r="H243" t="s">
        <v>8</v>
      </c>
      <c r="I243" t="s">
        <v>17</v>
      </c>
      <c r="J243" t="s">
        <v>128</v>
      </c>
      <c r="L243" t="s">
        <v>80</v>
      </c>
      <c r="M243">
        <v>0</v>
      </c>
      <c r="N243" t="str">
        <f t="shared" si="15"/>
        <v>No</v>
      </c>
      <c r="O243" t="s">
        <v>152</v>
      </c>
      <c r="P243" s="126" t="str">
        <f t="shared" si="14"/>
        <v>Yes</v>
      </c>
      <c r="Q243" s="126" t="str">
        <f t="shared" si="17"/>
        <v>Yes</v>
      </c>
      <c r="R243" s="126" t="str">
        <f t="shared" si="17"/>
        <v>Yes</v>
      </c>
      <c r="S243" s="126" t="str">
        <f t="shared" si="17"/>
        <v>No</v>
      </c>
      <c r="T243" s="126" t="str">
        <f t="shared" si="17"/>
        <v>Yes</v>
      </c>
      <c r="U243" s="126" t="str">
        <f t="shared" si="17"/>
        <v>Yes</v>
      </c>
      <c r="V243" s="126" t="str">
        <f t="shared" si="17"/>
        <v>No</v>
      </c>
      <c r="W243" s="126" t="str">
        <f t="shared" si="17"/>
        <v>No</v>
      </c>
      <c r="X243" s="126" t="str">
        <f t="shared" si="17"/>
        <v>No</v>
      </c>
      <c r="Y243" s="126" t="str">
        <f t="shared" si="17"/>
        <v>No</v>
      </c>
      <c r="Z243" s="126" t="str">
        <f t="shared" si="17"/>
        <v>No</v>
      </c>
      <c r="AA243" s="126" t="str">
        <f t="shared" si="17"/>
        <v>No</v>
      </c>
    </row>
    <row r="244" spans="1:27" x14ac:dyDescent="0.3">
      <c r="A244" t="s">
        <v>157</v>
      </c>
      <c r="B244" t="s">
        <v>13</v>
      </c>
      <c r="C244" t="s">
        <v>9</v>
      </c>
      <c r="D244" t="s">
        <v>8</v>
      </c>
      <c r="E244" t="s">
        <v>11</v>
      </c>
      <c r="F244" t="s">
        <v>10</v>
      </c>
      <c r="G244">
        <v>0</v>
      </c>
      <c r="H244" t="s">
        <v>9</v>
      </c>
      <c r="I244" t="s">
        <v>19</v>
      </c>
      <c r="J244" t="s">
        <v>128</v>
      </c>
      <c r="L244" t="s">
        <v>80</v>
      </c>
      <c r="M244">
        <v>3</v>
      </c>
      <c r="N244" t="str">
        <f t="shared" si="15"/>
        <v>Yes</v>
      </c>
      <c r="O244" t="s">
        <v>152</v>
      </c>
      <c r="P244" s="126" t="str">
        <f t="shared" si="14"/>
        <v>Yes</v>
      </c>
      <c r="Q244" s="126" t="str">
        <f t="shared" si="17"/>
        <v>Yes</v>
      </c>
      <c r="R244" s="126" t="str">
        <f t="shared" si="17"/>
        <v>Yes</v>
      </c>
      <c r="S244" s="126" t="str">
        <f t="shared" si="17"/>
        <v>No</v>
      </c>
      <c r="T244" s="126" t="str">
        <f t="shared" si="17"/>
        <v>Yes</v>
      </c>
      <c r="U244" s="126" t="str">
        <f t="shared" si="17"/>
        <v>Yes</v>
      </c>
      <c r="V244" s="126" t="str">
        <f t="shared" si="17"/>
        <v>No</v>
      </c>
      <c r="W244" s="126" t="str">
        <f t="shared" si="17"/>
        <v>No</v>
      </c>
      <c r="X244" s="126" t="str">
        <f t="shared" si="17"/>
        <v>No</v>
      </c>
      <c r="Y244" s="126" t="str">
        <f t="shared" si="17"/>
        <v>No</v>
      </c>
      <c r="Z244" s="126" t="str">
        <f t="shared" si="17"/>
        <v>No</v>
      </c>
      <c r="AA244" s="126" t="str">
        <f t="shared" si="17"/>
        <v>No</v>
      </c>
    </row>
    <row r="245" spans="1:27" x14ac:dyDescent="0.3">
      <c r="A245" t="s">
        <v>157</v>
      </c>
      <c r="B245" t="s">
        <v>13</v>
      </c>
      <c r="C245" t="s">
        <v>9</v>
      </c>
      <c r="D245" t="s">
        <v>8</v>
      </c>
      <c r="E245" t="s">
        <v>11</v>
      </c>
      <c r="F245" t="s">
        <v>10</v>
      </c>
      <c r="G245">
        <v>0</v>
      </c>
      <c r="H245" t="s">
        <v>13</v>
      </c>
      <c r="I245" t="s">
        <v>19</v>
      </c>
      <c r="J245" t="s">
        <v>128</v>
      </c>
      <c r="L245" t="s">
        <v>80</v>
      </c>
      <c r="M245">
        <v>0</v>
      </c>
      <c r="N245" t="str">
        <f t="shared" si="15"/>
        <v>No</v>
      </c>
      <c r="O245" t="s">
        <v>152</v>
      </c>
      <c r="P245" s="126" t="str">
        <f t="shared" si="14"/>
        <v>Yes</v>
      </c>
      <c r="Q245" s="126" t="str">
        <f t="shared" si="17"/>
        <v>Yes</v>
      </c>
      <c r="R245" s="126" t="str">
        <f t="shared" si="17"/>
        <v>Yes</v>
      </c>
      <c r="S245" s="126" t="str">
        <f t="shared" si="17"/>
        <v>No</v>
      </c>
      <c r="T245" s="126" t="str">
        <f t="shared" si="17"/>
        <v>Yes</v>
      </c>
      <c r="U245" s="126" t="str">
        <f t="shared" si="17"/>
        <v>Yes</v>
      </c>
      <c r="V245" s="126" t="str">
        <f t="shared" si="17"/>
        <v>No</v>
      </c>
      <c r="W245" s="126" t="str">
        <f t="shared" si="17"/>
        <v>No</v>
      </c>
      <c r="X245" s="126" t="str">
        <f t="shared" ref="Q245:AA268" si="18">IF($A245="","",IF(OR($B245=X$1,$C245=X$1,$D245=X$1,$E245=X$1,$F245=X$1),"Yes","No"))</f>
        <v>No</v>
      </c>
      <c r="Y245" s="126" t="str">
        <f t="shared" si="18"/>
        <v>No</v>
      </c>
      <c r="Z245" s="126" t="str">
        <f t="shared" si="18"/>
        <v>No</v>
      </c>
      <c r="AA245" s="126" t="str">
        <f t="shared" si="18"/>
        <v>No</v>
      </c>
    </row>
    <row r="246" spans="1:27" x14ac:dyDescent="0.3">
      <c r="A246" t="s">
        <v>157</v>
      </c>
      <c r="B246" t="s">
        <v>13</v>
      </c>
      <c r="C246" t="s">
        <v>9</v>
      </c>
      <c r="D246" t="s">
        <v>8</v>
      </c>
      <c r="E246" t="s">
        <v>11</v>
      </c>
      <c r="F246" t="s">
        <v>10</v>
      </c>
      <c r="G246">
        <v>1</v>
      </c>
      <c r="H246" t="s">
        <v>9</v>
      </c>
      <c r="I246" t="s">
        <v>19</v>
      </c>
      <c r="J246" t="s">
        <v>128</v>
      </c>
      <c r="L246" t="s">
        <v>80</v>
      </c>
      <c r="M246">
        <v>0</v>
      </c>
      <c r="N246" t="str">
        <f t="shared" si="15"/>
        <v>No</v>
      </c>
      <c r="O246" t="s">
        <v>152</v>
      </c>
      <c r="P246" s="126" t="str">
        <f t="shared" si="14"/>
        <v>Yes</v>
      </c>
      <c r="Q246" s="126" t="str">
        <f t="shared" si="18"/>
        <v>Yes</v>
      </c>
      <c r="R246" s="126" t="str">
        <f t="shared" si="18"/>
        <v>Yes</v>
      </c>
      <c r="S246" s="126" t="str">
        <f t="shared" si="18"/>
        <v>No</v>
      </c>
      <c r="T246" s="126" t="str">
        <f t="shared" si="18"/>
        <v>Yes</v>
      </c>
      <c r="U246" s="126" t="str">
        <f t="shared" si="18"/>
        <v>Yes</v>
      </c>
      <c r="V246" s="126" t="str">
        <f t="shared" si="18"/>
        <v>No</v>
      </c>
      <c r="W246" s="126" t="str">
        <f t="shared" si="18"/>
        <v>No</v>
      </c>
      <c r="X246" s="126" t="str">
        <f t="shared" si="18"/>
        <v>No</v>
      </c>
      <c r="Y246" s="126" t="str">
        <f t="shared" si="18"/>
        <v>No</v>
      </c>
      <c r="Z246" s="126" t="str">
        <f t="shared" si="18"/>
        <v>No</v>
      </c>
      <c r="AA246" s="126" t="str">
        <f t="shared" si="18"/>
        <v>No</v>
      </c>
    </row>
    <row r="247" spans="1:27" x14ac:dyDescent="0.3">
      <c r="A247" t="s">
        <v>157</v>
      </c>
      <c r="B247" t="s">
        <v>13</v>
      </c>
      <c r="C247" t="s">
        <v>9</v>
      </c>
      <c r="D247" t="s">
        <v>8</v>
      </c>
      <c r="E247" t="s">
        <v>11</v>
      </c>
      <c r="F247" t="s">
        <v>10</v>
      </c>
      <c r="G247">
        <v>2</v>
      </c>
      <c r="H247" t="s">
        <v>11</v>
      </c>
      <c r="I247" t="s">
        <v>18</v>
      </c>
      <c r="J247" t="s">
        <v>128</v>
      </c>
      <c r="L247" t="s">
        <v>80</v>
      </c>
      <c r="M247">
        <v>3</v>
      </c>
      <c r="N247" t="str">
        <f t="shared" si="15"/>
        <v>Yes</v>
      </c>
      <c r="O247" t="s">
        <v>152</v>
      </c>
      <c r="P247" s="126" t="str">
        <f t="shared" si="14"/>
        <v>Yes</v>
      </c>
      <c r="Q247" s="126" t="str">
        <f t="shared" si="18"/>
        <v>Yes</v>
      </c>
      <c r="R247" s="126" t="str">
        <f t="shared" si="18"/>
        <v>Yes</v>
      </c>
      <c r="S247" s="126" t="str">
        <f t="shared" si="18"/>
        <v>No</v>
      </c>
      <c r="T247" s="126" t="str">
        <f t="shared" si="18"/>
        <v>Yes</v>
      </c>
      <c r="U247" s="126" t="str">
        <f t="shared" si="18"/>
        <v>Yes</v>
      </c>
      <c r="V247" s="126" t="str">
        <f t="shared" si="18"/>
        <v>No</v>
      </c>
      <c r="W247" s="126" t="str">
        <f t="shared" si="18"/>
        <v>No</v>
      </c>
      <c r="X247" s="126" t="str">
        <f t="shared" si="18"/>
        <v>No</v>
      </c>
      <c r="Y247" s="126" t="str">
        <f t="shared" si="18"/>
        <v>No</v>
      </c>
      <c r="Z247" s="126" t="str">
        <f t="shared" si="18"/>
        <v>No</v>
      </c>
      <c r="AA247" s="126" t="str">
        <f t="shared" si="18"/>
        <v>No</v>
      </c>
    </row>
    <row r="248" spans="1:27" x14ac:dyDescent="0.3">
      <c r="A248" t="s">
        <v>157</v>
      </c>
      <c r="B248" t="s">
        <v>13</v>
      </c>
      <c r="C248" t="s">
        <v>9</v>
      </c>
      <c r="D248" t="s">
        <v>8</v>
      </c>
      <c r="E248" t="s">
        <v>11</v>
      </c>
      <c r="F248" t="s">
        <v>10</v>
      </c>
      <c r="G248">
        <v>1</v>
      </c>
      <c r="H248" t="s">
        <v>10</v>
      </c>
      <c r="I248" t="s">
        <v>21</v>
      </c>
      <c r="J248" t="s">
        <v>128</v>
      </c>
      <c r="L248" t="s">
        <v>80</v>
      </c>
      <c r="M248">
        <v>0</v>
      </c>
      <c r="N248" t="str">
        <f t="shared" si="15"/>
        <v>No</v>
      </c>
      <c r="O248" t="s">
        <v>152</v>
      </c>
      <c r="P248" s="126" t="str">
        <f t="shared" si="14"/>
        <v>Yes</v>
      </c>
      <c r="Q248" s="126" t="str">
        <f t="shared" si="18"/>
        <v>Yes</v>
      </c>
      <c r="R248" s="126" t="str">
        <f t="shared" si="18"/>
        <v>Yes</v>
      </c>
      <c r="S248" s="126" t="str">
        <f t="shared" si="18"/>
        <v>No</v>
      </c>
      <c r="T248" s="126" t="str">
        <f t="shared" si="18"/>
        <v>Yes</v>
      </c>
      <c r="U248" s="126" t="str">
        <f t="shared" si="18"/>
        <v>Yes</v>
      </c>
      <c r="V248" s="126" t="str">
        <f t="shared" si="18"/>
        <v>No</v>
      </c>
      <c r="W248" s="126" t="str">
        <f t="shared" si="18"/>
        <v>No</v>
      </c>
      <c r="X248" s="126" t="str">
        <f t="shared" si="18"/>
        <v>No</v>
      </c>
      <c r="Y248" s="126" t="str">
        <f t="shared" si="18"/>
        <v>No</v>
      </c>
      <c r="Z248" s="126" t="str">
        <f t="shared" si="18"/>
        <v>No</v>
      </c>
      <c r="AA248" s="126" t="str">
        <f t="shared" si="18"/>
        <v>No</v>
      </c>
    </row>
    <row r="249" spans="1:27" x14ac:dyDescent="0.3">
      <c r="A249" t="s">
        <v>157</v>
      </c>
      <c r="B249" t="s">
        <v>13</v>
      </c>
      <c r="C249" t="s">
        <v>9</v>
      </c>
      <c r="D249" t="s">
        <v>8</v>
      </c>
      <c r="E249" t="s">
        <v>11</v>
      </c>
      <c r="F249" t="s">
        <v>10</v>
      </c>
      <c r="G249">
        <v>1</v>
      </c>
      <c r="H249" t="s">
        <v>13</v>
      </c>
      <c r="I249" t="s">
        <v>19</v>
      </c>
      <c r="J249" t="s">
        <v>128</v>
      </c>
      <c r="L249" t="s">
        <v>80</v>
      </c>
      <c r="M249">
        <v>3</v>
      </c>
      <c r="N249" t="str">
        <f t="shared" si="15"/>
        <v>Yes</v>
      </c>
      <c r="O249" t="s">
        <v>152</v>
      </c>
      <c r="P249" s="126" t="str">
        <f t="shared" si="14"/>
        <v>Yes</v>
      </c>
      <c r="Q249" s="126" t="str">
        <f t="shared" si="18"/>
        <v>Yes</v>
      </c>
      <c r="R249" s="126" t="str">
        <f t="shared" si="18"/>
        <v>Yes</v>
      </c>
      <c r="S249" s="126" t="str">
        <f t="shared" si="18"/>
        <v>No</v>
      </c>
      <c r="T249" s="126" t="str">
        <f t="shared" si="18"/>
        <v>Yes</v>
      </c>
      <c r="U249" s="126" t="str">
        <f t="shared" si="18"/>
        <v>Yes</v>
      </c>
      <c r="V249" s="126" t="str">
        <f t="shared" si="18"/>
        <v>No</v>
      </c>
      <c r="W249" s="126" t="str">
        <f t="shared" si="18"/>
        <v>No</v>
      </c>
      <c r="X249" s="126" t="str">
        <f t="shared" si="18"/>
        <v>No</v>
      </c>
      <c r="Y249" s="126" t="str">
        <f t="shared" si="18"/>
        <v>No</v>
      </c>
      <c r="Z249" s="126" t="str">
        <f t="shared" si="18"/>
        <v>No</v>
      </c>
      <c r="AA249" s="126" t="str">
        <f t="shared" si="18"/>
        <v>No</v>
      </c>
    </row>
    <row r="250" spans="1:27" x14ac:dyDescent="0.3">
      <c r="A250" t="s">
        <v>157</v>
      </c>
      <c r="B250" t="s">
        <v>130</v>
      </c>
      <c r="C250" t="s">
        <v>9</v>
      </c>
      <c r="D250" t="s">
        <v>70</v>
      </c>
      <c r="E250" t="s">
        <v>11</v>
      </c>
      <c r="F250" t="s">
        <v>10</v>
      </c>
      <c r="G250">
        <v>0</v>
      </c>
      <c r="H250" t="s">
        <v>130</v>
      </c>
      <c r="I250" t="s">
        <v>17</v>
      </c>
      <c r="J250" t="s">
        <v>128</v>
      </c>
      <c r="L250" t="s">
        <v>80</v>
      </c>
      <c r="M250">
        <v>0</v>
      </c>
      <c r="N250" t="str">
        <f t="shared" si="15"/>
        <v>No</v>
      </c>
      <c r="O250" t="s">
        <v>152</v>
      </c>
      <c r="P250" s="126" t="str">
        <f t="shared" si="14"/>
        <v>No</v>
      </c>
      <c r="Q250" s="126" t="str">
        <f t="shared" si="18"/>
        <v>Yes</v>
      </c>
      <c r="R250" s="126" t="str">
        <f t="shared" si="18"/>
        <v>No</v>
      </c>
      <c r="S250" s="126" t="str">
        <f t="shared" si="18"/>
        <v>Yes</v>
      </c>
      <c r="T250" s="126" t="str">
        <f t="shared" si="18"/>
        <v>Yes</v>
      </c>
      <c r="U250" s="126" t="str">
        <f t="shared" si="18"/>
        <v>Yes</v>
      </c>
      <c r="V250" s="126" t="str">
        <f t="shared" si="18"/>
        <v>No</v>
      </c>
      <c r="W250" s="126" t="str">
        <f t="shared" si="18"/>
        <v>No</v>
      </c>
      <c r="X250" s="126" t="str">
        <f t="shared" si="18"/>
        <v>No</v>
      </c>
      <c r="Y250" s="126" t="str">
        <f t="shared" si="18"/>
        <v>Yes</v>
      </c>
      <c r="Z250" s="126" t="str">
        <f t="shared" si="18"/>
        <v>No</v>
      </c>
      <c r="AA250" s="126" t="str">
        <f t="shared" si="18"/>
        <v>No</v>
      </c>
    </row>
    <row r="251" spans="1:27" x14ac:dyDescent="0.3">
      <c r="A251" t="s">
        <v>157</v>
      </c>
      <c r="B251" t="s">
        <v>130</v>
      </c>
      <c r="C251" t="s">
        <v>9</v>
      </c>
      <c r="D251" t="s">
        <v>70</v>
      </c>
      <c r="E251" t="s">
        <v>11</v>
      </c>
      <c r="F251" t="s">
        <v>10</v>
      </c>
      <c r="G251">
        <v>1</v>
      </c>
      <c r="H251" t="s">
        <v>23</v>
      </c>
      <c r="I251" t="s">
        <v>19</v>
      </c>
      <c r="J251" t="s">
        <v>128</v>
      </c>
      <c r="L251" t="s">
        <v>80</v>
      </c>
      <c r="M251">
        <v>0</v>
      </c>
      <c r="N251" t="str">
        <f t="shared" si="15"/>
        <v>No</v>
      </c>
      <c r="O251" t="s">
        <v>152</v>
      </c>
      <c r="P251" s="126" t="str">
        <f t="shared" si="14"/>
        <v>No</v>
      </c>
      <c r="Q251" s="126" t="str">
        <f t="shared" si="18"/>
        <v>Yes</v>
      </c>
      <c r="R251" s="126" t="str">
        <f t="shared" si="18"/>
        <v>No</v>
      </c>
      <c r="S251" s="126" t="str">
        <f t="shared" si="18"/>
        <v>Yes</v>
      </c>
      <c r="T251" s="126" t="str">
        <f t="shared" si="18"/>
        <v>Yes</v>
      </c>
      <c r="U251" s="126" t="str">
        <f t="shared" si="18"/>
        <v>Yes</v>
      </c>
      <c r="V251" s="126" t="str">
        <f t="shared" si="18"/>
        <v>No</v>
      </c>
      <c r="W251" s="126" t="str">
        <f t="shared" si="18"/>
        <v>No</v>
      </c>
      <c r="X251" s="126" t="str">
        <f t="shared" si="18"/>
        <v>No</v>
      </c>
      <c r="Y251" s="126" t="str">
        <f t="shared" si="18"/>
        <v>Yes</v>
      </c>
      <c r="Z251" s="126" t="str">
        <f t="shared" si="18"/>
        <v>No</v>
      </c>
      <c r="AA251" s="126" t="str">
        <f t="shared" si="18"/>
        <v>No</v>
      </c>
    </row>
    <row r="252" spans="1:27" x14ac:dyDescent="0.3">
      <c r="A252" t="s">
        <v>157</v>
      </c>
      <c r="B252" t="s">
        <v>130</v>
      </c>
      <c r="C252" t="s">
        <v>9</v>
      </c>
      <c r="D252" t="s">
        <v>70</v>
      </c>
      <c r="E252" t="s">
        <v>8</v>
      </c>
      <c r="F252" t="s">
        <v>10</v>
      </c>
      <c r="G252">
        <v>0</v>
      </c>
      <c r="H252" t="s">
        <v>130</v>
      </c>
      <c r="I252" t="s">
        <v>17</v>
      </c>
      <c r="J252" t="s">
        <v>128</v>
      </c>
      <c r="L252" t="s">
        <v>80</v>
      </c>
      <c r="M252">
        <v>0</v>
      </c>
      <c r="N252" t="str">
        <f t="shared" si="15"/>
        <v>No</v>
      </c>
      <c r="O252" t="s">
        <v>152</v>
      </c>
      <c r="P252" s="126" t="str">
        <f t="shared" si="14"/>
        <v>No</v>
      </c>
      <c r="Q252" s="126" t="str">
        <f t="shared" si="18"/>
        <v>Yes</v>
      </c>
      <c r="R252" s="126" t="str">
        <f t="shared" si="18"/>
        <v>Yes</v>
      </c>
      <c r="S252" s="126" t="str">
        <f t="shared" si="18"/>
        <v>Yes</v>
      </c>
      <c r="T252" s="126" t="str">
        <f t="shared" si="18"/>
        <v>Yes</v>
      </c>
      <c r="U252" s="126" t="str">
        <f t="shared" si="18"/>
        <v>No</v>
      </c>
      <c r="V252" s="126" t="str">
        <f t="shared" si="18"/>
        <v>No</v>
      </c>
      <c r="W252" s="126" t="str">
        <f t="shared" si="18"/>
        <v>No</v>
      </c>
      <c r="X252" s="126" t="str">
        <f t="shared" si="18"/>
        <v>No</v>
      </c>
      <c r="Y252" s="126" t="str">
        <f t="shared" si="18"/>
        <v>Yes</v>
      </c>
      <c r="Z252" s="126" t="str">
        <f t="shared" si="18"/>
        <v>No</v>
      </c>
      <c r="AA252" s="126" t="str">
        <f t="shared" si="18"/>
        <v>No</v>
      </c>
    </row>
    <row r="253" spans="1:27" x14ac:dyDescent="0.3">
      <c r="A253" t="s">
        <v>157</v>
      </c>
      <c r="B253" t="s">
        <v>130</v>
      </c>
      <c r="C253" t="s">
        <v>9</v>
      </c>
      <c r="D253" t="s">
        <v>70</v>
      </c>
      <c r="E253" t="s">
        <v>8</v>
      </c>
      <c r="F253" t="s">
        <v>10</v>
      </c>
      <c r="G253">
        <v>1</v>
      </c>
      <c r="H253" t="s">
        <v>9</v>
      </c>
      <c r="I253" t="s">
        <v>19</v>
      </c>
      <c r="J253" t="s">
        <v>128</v>
      </c>
      <c r="L253" t="s">
        <v>80</v>
      </c>
      <c r="M253">
        <v>3</v>
      </c>
      <c r="N253" t="str">
        <f t="shared" si="15"/>
        <v>Yes</v>
      </c>
      <c r="O253" t="s">
        <v>152</v>
      </c>
      <c r="P253" s="126" t="str">
        <f t="shared" ref="P253:AA292" si="19">IF($A253="","",IF(OR($B253=P$1,$C253=P$1,$D253=P$1,$E253=P$1,$F253=P$1),"Yes","No"))</f>
        <v>No</v>
      </c>
      <c r="Q253" s="126" t="str">
        <f t="shared" si="18"/>
        <v>Yes</v>
      </c>
      <c r="R253" s="126" t="str">
        <f t="shared" si="18"/>
        <v>Yes</v>
      </c>
      <c r="S253" s="126" t="str">
        <f t="shared" si="18"/>
        <v>Yes</v>
      </c>
      <c r="T253" s="126" t="str">
        <f t="shared" si="18"/>
        <v>Yes</v>
      </c>
      <c r="U253" s="126" t="str">
        <f t="shared" si="18"/>
        <v>No</v>
      </c>
      <c r="V253" s="126" t="str">
        <f t="shared" si="18"/>
        <v>No</v>
      </c>
      <c r="W253" s="126" t="str">
        <f t="shared" si="18"/>
        <v>No</v>
      </c>
      <c r="X253" s="126" t="str">
        <f t="shared" si="18"/>
        <v>No</v>
      </c>
      <c r="Y253" s="126" t="str">
        <f t="shared" si="18"/>
        <v>Yes</v>
      </c>
      <c r="Z253" s="126" t="str">
        <f t="shared" si="18"/>
        <v>No</v>
      </c>
      <c r="AA253" s="126" t="str">
        <f t="shared" si="18"/>
        <v>No</v>
      </c>
    </row>
    <row r="254" spans="1:27" x14ac:dyDescent="0.3">
      <c r="A254" t="s">
        <v>157</v>
      </c>
      <c r="B254" t="s">
        <v>13</v>
      </c>
      <c r="C254" t="s">
        <v>9</v>
      </c>
      <c r="D254" t="s">
        <v>70</v>
      </c>
      <c r="E254" t="s">
        <v>8</v>
      </c>
      <c r="F254" t="s">
        <v>71</v>
      </c>
      <c r="G254">
        <v>1</v>
      </c>
      <c r="H254" t="s">
        <v>13</v>
      </c>
      <c r="I254" t="s">
        <v>18</v>
      </c>
      <c r="J254" t="s">
        <v>149</v>
      </c>
      <c r="L254" t="s">
        <v>80</v>
      </c>
      <c r="M254">
        <v>0</v>
      </c>
      <c r="N254" t="str">
        <f t="shared" si="15"/>
        <v>No</v>
      </c>
      <c r="O254" t="s">
        <v>152</v>
      </c>
      <c r="P254" s="126" t="str">
        <f t="shared" si="19"/>
        <v>Yes</v>
      </c>
      <c r="Q254" s="126" t="str">
        <f t="shared" si="18"/>
        <v>Yes</v>
      </c>
      <c r="R254" s="126" t="str">
        <f t="shared" si="18"/>
        <v>Yes</v>
      </c>
      <c r="S254" s="126" t="str">
        <f t="shared" si="18"/>
        <v>Yes</v>
      </c>
      <c r="T254" s="126" t="str">
        <f t="shared" si="18"/>
        <v>No</v>
      </c>
      <c r="U254" s="126" t="str">
        <f t="shared" si="18"/>
        <v>No</v>
      </c>
      <c r="V254" s="126" t="str">
        <f t="shared" si="18"/>
        <v>Yes</v>
      </c>
      <c r="W254" s="126" t="str">
        <f t="shared" si="18"/>
        <v>No</v>
      </c>
      <c r="X254" s="126" t="str">
        <f t="shared" si="18"/>
        <v>No</v>
      </c>
      <c r="Y254" s="126" t="str">
        <f t="shared" si="18"/>
        <v>No</v>
      </c>
      <c r="Z254" s="126" t="str">
        <f t="shared" si="18"/>
        <v>No</v>
      </c>
      <c r="AA254" s="126" t="str">
        <f t="shared" si="18"/>
        <v>No</v>
      </c>
    </row>
    <row r="255" spans="1:27" x14ac:dyDescent="0.3">
      <c r="A255" t="s">
        <v>157</v>
      </c>
      <c r="B255" t="s">
        <v>13</v>
      </c>
      <c r="C255" t="s">
        <v>9</v>
      </c>
      <c r="D255" t="s">
        <v>70</v>
      </c>
      <c r="E255" t="s">
        <v>8</v>
      </c>
      <c r="F255" t="s">
        <v>71</v>
      </c>
      <c r="G255">
        <v>1</v>
      </c>
      <c r="H255" t="s">
        <v>13</v>
      </c>
      <c r="I255" t="s">
        <v>16</v>
      </c>
      <c r="J255" t="s">
        <v>128</v>
      </c>
      <c r="L255" t="s">
        <v>80</v>
      </c>
      <c r="M255">
        <v>2</v>
      </c>
      <c r="N255" t="str">
        <f t="shared" si="15"/>
        <v>Yes</v>
      </c>
      <c r="O255" t="s">
        <v>152</v>
      </c>
      <c r="P255" s="126" t="str">
        <f t="shared" si="19"/>
        <v>Yes</v>
      </c>
      <c r="Q255" s="126" t="str">
        <f t="shared" si="18"/>
        <v>Yes</v>
      </c>
      <c r="R255" s="126" t="str">
        <f t="shared" si="18"/>
        <v>Yes</v>
      </c>
      <c r="S255" s="126" t="str">
        <f t="shared" si="18"/>
        <v>Yes</v>
      </c>
      <c r="T255" s="126" t="str">
        <f t="shared" si="18"/>
        <v>No</v>
      </c>
      <c r="U255" s="126" t="str">
        <f t="shared" si="18"/>
        <v>No</v>
      </c>
      <c r="V255" s="126" t="str">
        <f t="shared" si="18"/>
        <v>Yes</v>
      </c>
      <c r="W255" s="126" t="str">
        <f t="shared" si="18"/>
        <v>No</v>
      </c>
      <c r="X255" s="126" t="str">
        <f t="shared" si="18"/>
        <v>No</v>
      </c>
      <c r="Y255" s="126" t="str">
        <f t="shared" si="18"/>
        <v>No</v>
      </c>
      <c r="Z255" s="126" t="str">
        <f t="shared" si="18"/>
        <v>No</v>
      </c>
      <c r="AA255" s="126" t="str">
        <f t="shared" si="18"/>
        <v>No</v>
      </c>
    </row>
    <row r="256" spans="1:27" x14ac:dyDescent="0.3">
      <c r="A256" t="s">
        <v>157</v>
      </c>
      <c r="B256" t="s">
        <v>13</v>
      </c>
      <c r="C256" t="s">
        <v>9</v>
      </c>
      <c r="D256" t="s">
        <v>70</v>
      </c>
      <c r="E256" t="s">
        <v>8</v>
      </c>
      <c r="F256" t="s">
        <v>71</v>
      </c>
      <c r="G256">
        <v>2</v>
      </c>
      <c r="H256" t="s">
        <v>71</v>
      </c>
      <c r="I256" t="s">
        <v>18</v>
      </c>
      <c r="J256" t="s">
        <v>128</v>
      </c>
      <c r="L256" t="s">
        <v>80</v>
      </c>
      <c r="M256">
        <v>2</v>
      </c>
      <c r="N256" t="str">
        <f t="shared" si="15"/>
        <v>Yes</v>
      </c>
      <c r="O256" t="s">
        <v>152</v>
      </c>
      <c r="P256" s="126" t="str">
        <f t="shared" si="19"/>
        <v>Yes</v>
      </c>
      <c r="Q256" s="126" t="str">
        <f t="shared" si="18"/>
        <v>Yes</v>
      </c>
      <c r="R256" s="126" t="str">
        <f t="shared" si="18"/>
        <v>Yes</v>
      </c>
      <c r="S256" s="126" t="str">
        <f t="shared" si="18"/>
        <v>Yes</v>
      </c>
      <c r="T256" s="126" t="str">
        <f t="shared" si="18"/>
        <v>No</v>
      </c>
      <c r="U256" s="126" t="str">
        <f t="shared" si="18"/>
        <v>No</v>
      </c>
      <c r="V256" s="126" t="str">
        <f t="shared" si="18"/>
        <v>Yes</v>
      </c>
      <c r="W256" s="126" t="str">
        <f t="shared" si="18"/>
        <v>No</v>
      </c>
      <c r="X256" s="126" t="str">
        <f t="shared" si="18"/>
        <v>No</v>
      </c>
      <c r="Y256" s="126" t="str">
        <f t="shared" si="18"/>
        <v>No</v>
      </c>
      <c r="Z256" s="126" t="str">
        <f t="shared" si="18"/>
        <v>No</v>
      </c>
      <c r="AA256" s="126" t="str">
        <f t="shared" si="18"/>
        <v>No</v>
      </c>
    </row>
    <row r="257" spans="1:27" x14ac:dyDescent="0.3">
      <c r="A257" t="s">
        <v>157</v>
      </c>
      <c r="B257" t="s">
        <v>13</v>
      </c>
      <c r="C257" t="s">
        <v>11</v>
      </c>
      <c r="D257" t="s">
        <v>70</v>
      </c>
      <c r="E257" t="s">
        <v>8</v>
      </c>
      <c r="F257" t="s">
        <v>71</v>
      </c>
      <c r="G257">
        <v>0</v>
      </c>
      <c r="H257" t="s">
        <v>13</v>
      </c>
      <c r="I257" t="s">
        <v>15</v>
      </c>
      <c r="J257" t="s">
        <v>128</v>
      </c>
      <c r="L257" t="s">
        <v>80</v>
      </c>
      <c r="M257">
        <v>0</v>
      </c>
      <c r="N257" t="str">
        <f t="shared" si="15"/>
        <v>No</v>
      </c>
      <c r="O257" t="s">
        <v>152</v>
      </c>
      <c r="P257" s="126" t="str">
        <f t="shared" si="19"/>
        <v>Yes</v>
      </c>
      <c r="Q257" s="126" t="str">
        <f t="shared" si="18"/>
        <v>No</v>
      </c>
      <c r="R257" s="126" t="str">
        <f t="shared" si="18"/>
        <v>Yes</v>
      </c>
      <c r="S257" s="126" t="str">
        <f t="shared" si="18"/>
        <v>Yes</v>
      </c>
      <c r="T257" s="126" t="str">
        <f t="shared" si="18"/>
        <v>No</v>
      </c>
      <c r="U257" s="126" t="str">
        <f t="shared" si="18"/>
        <v>Yes</v>
      </c>
      <c r="V257" s="126" t="str">
        <f t="shared" si="18"/>
        <v>Yes</v>
      </c>
      <c r="W257" s="126" t="str">
        <f t="shared" si="18"/>
        <v>No</v>
      </c>
      <c r="X257" s="126" t="str">
        <f t="shared" si="18"/>
        <v>No</v>
      </c>
      <c r="Y257" s="126" t="str">
        <f t="shared" si="18"/>
        <v>No</v>
      </c>
      <c r="Z257" s="126" t="str">
        <f t="shared" si="18"/>
        <v>No</v>
      </c>
      <c r="AA257" s="126" t="str">
        <f t="shared" si="18"/>
        <v>No</v>
      </c>
    </row>
    <row r="258" spans="1:27" x14ac:dyDescent="0.3">
      <c r="A258" t="s">
        <v>157</v>
      </c>
      <c r="B258" t="s">
        <v>13</v>
      </c>
      <c r="C258" t="s">
        <v>11</v>
      </c>
      <c r="D258" t="s">
        <v>70</v>
      </c>
      <c r="E258" t="s">
        <v>8</v>
      </c>
      <c r="F258" t="s">
        <v>71</v>
      </c>
      <c r="G258">
        <v>0</v>
      </c>
      <c r="H258" t="s">
        <v>70</v>
      </c>
      <c r="I258" t="s">
        <v>19</v>
      </c>
      <c r="J258" t="s">
        <v>128</v>
      </c>
      <c r="L258" t="s">
        <v>80</v>
      </c>
      <c r="M258">
        <v>0</v>
      </c>
      <c r="N258" t="str">
        <f t="shared" si="15"/>
        <v>No</v>
      </c>
      <c r="O258" t="s">
        <v>152</v>
      </c>
      <c r="P258" s="126" t="str">
        <f t="shared" si="19"/>
        <v>Yes</v>
      </c>
      <c r="Q258" s="126" t="str">
        <f t="shared" si="18"/>
        <v>No</v>
      </c>
      <c r="R258" s="126" t="str">
        <f t="shared" si="18"/>
        <v>Yes</v>
      </c>
      <c r="S258" s="126" t="str">
        <f t="shared" si="18"/>
        <v>Yes</v>
      </c>
      <c r="T258" s="126" t="str">
        <f t="shared" si="18"/>
        <v>No</v>
      </c>
      <c r="U258" s="126" t="str">
        <f t="shared" si="18"/>
        <v>Yes</v>
      </c>
      <c r="V258" s="126" t="str">
        <f t="shared" si="18"/>
        <v>Yes</v>
      </c>
      <c r="W258" s="126" t="str">
        <f t="shared" si="18"/>
        <v>No</v>
      </c>
      <c r="X258" s="126" t="str">
        <f t="shared" si="18"/>
        <v>No</v>
      </c>
      <c r="Y258" s="126" t="str">
        <f t="shared" si="18"/>
        <v>No</v>
      </c>
      <c r="Z258" s="126" t="str">
        <f t="shared" si="18"/>
        <v>No</v>
      </c>
      <c r="AA258" s="126" t="str">
        <f t="shared" si="18"/>
        <v>No</v>
      </c>
    </row>
    <row r="259" spans="1:27" x14ac:dyDescent="0.3">
      <c r="A259" t="s">
        <v>157</v>
      </c>
      <c r="B259" t="s">
        <v>13</v>
      </c>
      <c r="C259" t="s">
        <v>11</v>
      </c>
      <c r="D259" t="s">
        <v>70</v>
      </c>
      <c r="E259" t="s">
        <v>8</v>
      </c>
      <c r="F259" t="s">
        <v>71</v>
      </c>
      <c r="G259">
        <v>1</v>
      </c>
      <c r="H259" t="s">
        <v>8</v>
      </c>
      <c r="I259" t="s">
        <v>16</v>
      </c>
      <c r="J259" t="s">
        <v>128</v>
      </c>
      <c r="L259" t="s">
        <v>80</v>
      </c>
      <c r="M259">
        <v>2</v>
      </c>
      <c r="N259" t="str">
        <f t="shared" si="15"/>
        <v>Yes</v>
      </c>
      <c r="O259" t="s">
        <v>152</v>
      </c>
      <c r="P259" s="126" t="str">
        <f t="shared" si="19"/>
        <v>Yes</v>
      </c>
      <c r="Q259" s="126" t="str">
        <f t="shared" si="18"/>
        <v>No</v>
      </c>
      <c r="R259" s="126" t="str">
        <f t="shared" si="18"/>
        <v>Yes</v>
      </c>
      <c r="S259" s="126" t="str">
        <f t="shared" si="18"/>
        <v>Yes</v>
      </c>
      <c r="T259" s="126" t="str">
        <f t="shared" si="18"/>
        <v>No</v>
      </c>
      <c r="U259" s="126" t="str">
        <f t="shared" si="18"/>
        <v>Yes</v>
      </c>
      <c r="V259" s="126" t="str">
        <f t="shared" si="18"/>
        <v>Yes</v>
      </c>
      <c r="W259" s="126" t="str">
        <f t="shared" si="18"/>
        <v>No</v>
      </c>
      <c r="X259" s="126" t="str">
        <f t="shared" si="18"/>
        <v>No</v>
      </c>
      <c r="Y259" s="126" t="str">
        <f t="shared" si="18"/>
        <v>No</v>
      </c>
      <c r="Z259" s="126" t="str">
        <f t="shared" si="18"/>
        <v>No</v>
      </c>
      <c r="AA259" s="126" t="str">
        <f t="shared" si="18"/>
        <v>No</v>
      </c>
    </row>
    <row r="260" spans="1:27" x14ac:dyDescent="0.3">
      <c r="A260" t="s">
        <v>157</v>
      </c>
      <c r="B260" t="s">
        <v>13</v>
      </c>
      <c r="C260" t="s">
        <v>11</v>
      </c>
      <c r="D260" t="s">
        <v>70</v>
      </c>
      <c r="E260" t="s">
        <v>8</v>
      </c>
      <c r="F260" t="s">
        <v>71</v>
      </c>
      <c r="G260">
        <v>1</v>
      </c>
      <c r="H260" t="s">
        <v>71</v>
      </c>
      <c r="I260" t="s">
        <v>17</v>
      </c>
      <c r="J260" t="s">
        <v>149</v>
      </c>
      <c r="L260" t="s">
        <v>80</v>
      </c>
      <c r="M260">
        <v>0</v>
      </c>
      <c r="N260" t="str">
        <f t="shared" si="15"/>
        <v>No</v>
      </c>
      <c r="O260" t="s">
        <v>152</v>
      </c>
      <c r="P260" s="126" t="str">
        <f t="shared" si="19"/>
        <v>Yes</v>
      </c>
      <c r="Q260" s="126" t="str">
        <f t="shared" si="18"/>
        <v>No</v>
      </c>
      <c r="R260" s="126" t="str">
        <f t="shared" si="18"/>
        <v>Yes</v>
      </c>
      <c r="S260" s="126" t="str">
        <f t="shared" si="18"/>
        <v>Yes</v>
      </c>
      <c r="T260" s="126" t="str">
        <f t="shared" si="18"/>
        <v>No</v>
      </c>
      <c r="U260" s="126" t="str">
        <f t="shared" si="18"/>
        <v>Yes</v>
      </c>
      <c r="V260" s="126" t="str">
        <f t="shared" si="18"/>
        <v>Yes</v>
      </c>
      <c r="W260" s="126" t="str">
        <f t="shared" si="18"/>
        <v>No</v>
      </c>
      <c r="X260" s="126" t="str">
        <f t="shared" si="18"/>
        <v>No</v>
      </c>
      <c r="Y260" s="126" t="str">
        <f t="shared" si="18"/>
        <v>No</v>
      </c>
      <c r="Z260" s="126" t="str">
        <f t="shared" si="18"/>
        <v>No</v>
      </c>
      <c r="AA260" s="126" t="str">
        <f t="shared" si="18"/>
        <v>No</v>
      </c>
    </row>
    <row r="261" spans="1:27" x14ac:dyDescent="0.3">
      <c r="A261" t="s">
        <v>157</v>
      </c>
      <c r="B261" t="s">
        <v>13</v>
      </c>
      <c r="C261" t="s">
        <v>11</v>
      </c>
      <c r="D261" t="s">
        <v>70</v>
      </c>
      <c r="E261" t="s">
        <v>8</v>
      </c>
      <c r="F261" t="s">
        <v>71</v>
      </c>
      <c r="G261">
        <v>1</v>
      </c>
      <c r="H261" t="s">
        <v>71</v>
      </c>
      <c r="I261" t="s">
        <v>18</v>
      </c>
      <c r="J261" t="s">
        <v>128</v>
      </c>
      <c r="L261" t="s">
        <v>80</v>
      </c>
      <c r="M261">
        <v>2</v>
      </c>
      <c r="N261" t="str">
        <f t="shared" ref="N261:N324" si="20">IF(M261="","",IF(I261="Foul","Yes",IF(M261=0,"No","Yes")))</f>
        <v>Yes</v>
      </c>
      <c r="O261" t="s">
        <v>152</v>
      </c>
      <c r="P261" s="126" t="str">
        <f t="shared" si="19"/>
        <v>Yes</v>
      </c>
      <c r="Q261" s="126" t="str">
        <f t="shared" si="18"/>
        <v>No</v>
      </c>
      <c r="R261" s="126" t="str">
        <f t="shared" si="18"/>
        <v>Yes</v>
      </c>
      <c r="S261" s="126" t="str">
        <f t="shared" si="18"/>
        <v>Yes</v>
      </c>
      <c r="T261" s="126" t="str">
        <f t="shared" si="18"/>
        <v>No</v>
      </c>
      <c r="U261" s="126" t="str">
        <f t="shared" si="18"/>
        <v>Yes</v>
      </c>
      <c r="V261" s="126" t="str">
        <f t="shared" si="18"/>
        <v>Yes</v>
      </c>
      <c r="W261" s="126" t="str">
        <f t="shared" si="18"/>
        <v>No</v>
      </c>
      <c r="X261" s="126" t="str">
        <f t="shared" si="18"/>
        <v>No</v>
      </c>
      <c r="Y261" s="126" t="str">
        <f t="shared" si="18"/>
        <v>No</v>
      </c>
      <c r="Z261" s="126" t="str">
        <f t="shared" si="18"/>
        <v>No</v>
      </c>
      <c r="AA261" s="126" t="str">
        <f t="shared" si="18"/>
        <v>No</v>
      </c>
    </row>
    <row r="262" spans="1:27" x14ac:dyDescent="0.3">
      <c r="A262" t="s">
        <v>157</v>
      </c>
      <c r="B262" t="s">
        <v>130</v>
      </c>
      <c r="C262" t="s">
        <v>9</v>
      </c>
      <c r="D262" t="s">
        <v>11</v>
      </c>
      <c r="E262" t="s">
        <v>8</v>
      </c>
      <c r="F262" t="s">
        <v>10</v>
      </c>
      <c r="G262">
        <v>1</v>
      </c>
      <c r="H262" t="s">
        <v>9</v>
      </c>
      <c r="I262" t="s">
        <v>19</v>
      </c>
      <c r="J262" t="s">
        <v>128</v>
      </c>
      <c r="L262" t="s">
        <v>80</v>
      </c>
      <c r="M262">
        <v>3</v>
      </c>
      <c r="N262" t="str">
        <f t="shared" si="20"/>
        <v>Yes</v>
      </c>
      <c r="O262" t="s">
        <v>152</v>
      </c>
      <c r="P262" s="126" t="str">
        <f t="shared" si="19"/>
        <v>No</v>
      </c>
      <c r="Q262" s="126" t="str">
        <f t="shared" si="18"/>
        <v>Yes</v>
      </c>
      <c r="R262" s="126" t="str">
        <f t="shared" si="18"/>
        <v>Yes</v>
      </c>
      <c r="S262" s="126" t="str">
        <f t="shared" si="18"/>
        <v>No</v>
      </c>
      <c r="T262" s="126" t="str">
        <f t="shared" si="18"/>
        <v>Yes</v>
      </c>
      <c r="U262" s="126" t="str">
        <f t="shared" si="18"/>
        <v>Yes</v>
      </c>
      <c r="V262" s="126" t="str">
        <f t="shared" si="18"/>
        <v>No</v>
      </c>
      <c r="W262" s="126" t="str">
        <f t="shared" si="18"/>
        <v>No</v>
      </c>
      <c r="X262" s="126" t="str">
        <f t="shared" si="18"/>
        <v>No</v>
      </c>
      <c r="Y262" s="126" t="str">
        <f t="shared" si="18"/>
        <v>Yes</v>
      </c>
      <c r="Z262" s="126" t="str">
        <f t="shared" si="18"/>
        <v>No</v>
      </c>
      <c r="AA262" s="126" t="str">
        <f t="shared" si="18"/>
        <v>No</v>
      </c>
    </row>
    <row r="263" spans="1:27" x14ac:dyDescent="0.3">
      <c r="A263" t="s">
        <v>157</v>
      </c>
      <c r="B263" t="s">
        <v>130</v>
      </c>
      <c r="C263" t="s">
        <v>9</v>
      </c>
      <c r="D263" t="s">
        <v>11</v>
      </c>
      <c r="E263" t="s">
        <v>8</v>
      </c>
      <c r="F263" t="s">
        <v>10</v>
      </c>
      <c r="G263">
        <v>2</v>
      </c>
      <c r="H263" t="s">
        <v>10</v>
      </c>
      <c r="I263" t="s">
        <v>21</v>
      </c>
      <c r="J263" t="s">
        <v>128</v>
      </c>
      <c r="L263" t="s">
        <v>80</v>
      </c>
      <c r="M263">
        <v>0</v>
      </c>
      <c r="N263" t="str">
        <f t="shared" si="20"/>
        <v>No</v>
      </c>
      <c r="O263" t="s">
        <v>152</v>
      </c>
      <c r="P263" s="126" t="str">
        <f t="shared" si="19"/>
        <v>No</v>
      </c>
      <c r="Q263" s="126" t="str">
        <f t="shared" si="18"/>
        <v>Yes</v>
      </c>
      <c r="R263" s="126" t="str">
        <f t="shared" si="18"/>
        <v>Yes</v>
      </c>
      <c r="S263" s="126" t="str">
        <f t="shared" si="18"/>
        <v>No</v>
      </c>
      <c r="T263" s="126" t="str">
        <f t="shared" si="18"/>
        <v>Yes</v>
      </c>
      <c r="U263" s="126" t="str">
        <f t="shared" si="18"/>
        <v>Yes</v>
      </c>
      <c r="V263" s="126" t="str">
        <f t="shared" si="18"/>
        <v>No</v>
      </c>
      <c r="W263" s="126" t="str">
        <f t="shared" si="18"/>
        <v>No</v>
      </c>
      <c r="X263" s="126" t="str">
        <f t="shared" si="18"/>
        <v>No</v>
      </c>
      <c r="Y263" s="126" t="str">
        <f t="shared" si="18"/>
        <v>Yes</v>
      </c>
      <c r="Z263" s="126" t="str">
        <f t="shared" si="18"/>
        <v>No</v>
      </c>
      <c r="AA263" s="126" t="str">
        <f t="shared" si="18"/>
        <v>No</v>
      </c>
    </row>
    <row r="264" spans="1:27" x14ac:dyDescent="0.3">
      <c r="A264" t="s">
        <v>157</v>
      </c>
      <c r="B264" t="s">
        <v>130</v>
      </c>
      <c r="C264" t="s">
        <v>9</v>
      </c>
      <c r="D264" t="s">
        <v>11</v>
      </c>
      <c r="E264" t="s">
        <v>8</v>
      </c>
      <c r="F264" t="s">
        <v>10</v>
      </c>
      <c r="G264">
        <v>1</v>
      </c>
      <c r="H264" t="s">
        <v>11</v>
      </c>
      <c r="I264" t="s">
        <v>20</v>
      </c>
      <c r="J264" t="s">
        <v>128</v>
      </c>
      <c r="L264" t="s">
        <v>80</v>
      </c>
      <c r="M264">
        <v>2</v>
      </c>
      <c r="N264" t="str">
        <f t="shared" si="20"/>
        <v>Yes</v>
      </c>
      <c r="O264" t="s">
        <v>152</v>
      </c>
      <c r="P264" s="126" t="str">
        <f t="shared" si="19"/>
        <v>No</v>
      </c>
      <c r="Q264" s="126" t="str">
        <f t="shared" si="18"/>
        <v>Yes</v>
      </c>
      <c r="R264" s="126" t="str">
        <f t="shared" si="18"/>
        <v>Yes</v>
      </c>
      <c r="S264" s="126" t="str">
        <f t="shared" si="18"/>
        <v>No</v>
      </c>
      <c r="T264" s="126" t="str">
        <f t="shared" si="18"/>
        <v>Yes</v>
      </c>
      <c r="U264" s="126" t="str">
        <f t="shared" si="18"/>
        <v>Yes</v>
      </c>
      <c r="V264" s="126" t="str">
        <f t="shared" si="18"/>
        <v>No</v>
      </c>
      <c r="W264" s="126" t="str">
        <f t="shared" si="18"/>
        <v>No</v>
      </c>
      <c r="X264" s="126" t="str">
        <f t="shared" si="18"/>
        <v>No</v>
      </c>
      <c r="Y264" s="126" t="str">
        <f t="shared" si="18"/>
        <v>Yes</v>
      </c>
      <c r="Z264" s="126" t="str">
        <f t="shared" si="18"/>
        <v>No</v>
      </c>
      <c r="AA264" s="126" t="str">
        <f t="shared" si="18"/>
        <v>No</v>
      </c>
    </row>
    <row r="265" spans="1:27" x14ac:dyDescent="0.3">
      <c r="A265" t="s">
        <v>157</v>
      </c>
      <c r="B265" t="s">
        <v>130</v>
      </c>
      <c r="C265" t="s">
        <v>9</v>
      </c>
      <c r="D265" t="s">
        <v>11</v>
      </c>
      <c r="E265" t="s">
        <v>8</v>
      </c>
      <c r="F265" t="s">
        <v>10</v>
      </c>
      <c r="G265">
        <v>1</v>
      </c>
      <c r="H265" t="s">
        <v>10</v>
      </c>
      <c r="I265" t="s">
        <v>148</v>
      </c>
      <c r="J265" t="s">
        <v>128</v>
      </c>
      <c r="L265" t="s">
        <v>80</v>
      </c>
      <c r="M265">
        <v>0</v>
      </c>
      <c r="N265" t="str">
        <f t="shared" si="20"/>
        <v>Yes</v>
      </c>
      <c r="O265" t="s">
        <v>152</v>
      </c>
      <c r="P265" s="126" t="str">
        <f t="shared" si="19"/>
        <v>No</v>
      </c>
      <c r="Q265" s="126" t="str">
        <f t="shared" si="18"/>
        <v>Yes</v>
      </c>
      <c r="R265" s="126" t="str">
        <f t="shared" si="18"/>
        <v>Yes</v>
      </c>
      <c r="S265" s="126" t="str">
        <f t="shared" si="18"/>
        <v>No</v>
      </c>
      <c r="T265" s="126" t="str">
        <f t="shared" si="18"/>
        <v>Yes</v>
      </c>
      <c r="U265" s="126" t="str">
        <f t="shared" si="18"/>
        <v>Yes</v>
      </c>
      <c r="V265" s="126" t="str">
        <f t="shared" si="18"/>
        <v>No</v>
      </c>
      <c r="W265" s="126" t="str">
        <f t="shared" si="18"/>
        <v>No</v>
      </c>
      <c r="X265" s="126" t="str">
        <f t="shared" si="18"/>
        <v>No</v>
      </c>
      <c r="Y265" s="126" t="str">
        <f t="shared" si="18"/>
        <v>Yes</v>
      </c>
      <c r="Z265" s="126" t="str">
        <f t="shared" si="18"/>
        <v>No</v>
      </c>
      <c r="AA265" s="126" t="str">
        <f t="shared" si="18"/>
        <v>No</v>
      </c>
    </row>
    <row r="266" spans="1:27" x14ac:dyDescent="0.3">
      <c r="A266" t="s">
        <v>157</v>
      </c>
      <c r="B266" t="s">
        <v>13</v>
      </c>
      <c r="C266" t="s">
        <v>9</v>
      </c>
      <c r="D266" t="s">
        <v>11</v>
      </c>
      <c r="E266" t="s">
        <v>8</v>
      </c>
      <c r="F266" t="s">
        <v>10</v>
      </c>
      <c r="G266">
        <v>0</v>
      </c>
      <c r="H266" t="s">
        <v>10</v>
      </c>
      <c r="I266" t="s">
        <v>17</v>
      </c>
      <c r="J266" t="s">
        <v>128</v>
      </c>
      <c r="L266" t="s">
        <v>80</v>
      </c>
      <c r="M266">
        <v>0</v>
      </c>
      <c r="N266" t="str">
        <f t="shared" si="20"/>
        <v>No</v>
      </c>
      <c r="O266" t="s">
        <v>152</v>
      </c>
      <c r="P266" s="126" t="str">
        <f t="shared" si="19"/>
        <v>Yes</v>
      </c>
      <c r="Q266" s="126" t="str">
        <f t="shared" si="18"/>
        <v>Yes</v>
      </c>
      <c r="R266" s="126" t="str">
        <f t="shared" si="18"/>
        <v>Yes</v>
      </c>
      <c r="S266" s="126" t="str">
        <f t="shared" si="18"/>
        <v>No</v>
      </c>
      <c r="T266" s="126" t="str">
        <f t="shared" si="18"/>
        <v>Yes</v>
      </c>
      <c r="U266" s="126" t="str">
        <f t="shared" si="18"/>
        <v>Yes</v>
      </c>
      <c r="V266" s="126" t="str">
        <f t="shared" si="18"/>
        <v>No</v>
      </c>
      <c r="W266" s="126" t="str">
        <f t="shared" si="18"/>
        <v>No</v>
      </c>
      <c r="X266" s="126" t="str">
        <f t="shared" si="18"/>
        <v>No</v>
      </c>
      <c r="Y266" s="126" t="str">
        <f t="shared" si="18"/>
        <v>No</v>
      </c>
      <c r="Z266" s="126" t="str">
        <f t="shared" si="18"/>
        <v>No</v>
      </c>
      <c r="AA266" s="126" t="str">
        <f t="shared" si="18"/>
        <v>No</v>
      </c>
    </row>
    <row r="267" spans="1:27" x14ac:dyDescent="0.3">
      <c r="A267" t="s">
        <v>157</v>
      </c>
      <c r="B267" t="s">
        <v>13</v>
      </c>
      <c r="C267" t="s">
        <v>9</v>
      </c>
      <c r="D267" t="s">
        <v>11</v>
      </c>
      <c r="E267" t="s">
        <v>8</v>
      </c>
      <c r="F267" t="s">
        <v>10</v>
      </c>
      <c r="G267">
        <v>1</v>
      </c>
      <c r="H267" t="s">
        <v>10</v>
      </c>
      <c r="I267" t="s">
        <v>18</v>
      </c>
      <c r="J267" t="s">
        <v>128</v>
      </c>
      <c r="L267" t="s">
        <v>80</v>
      </c>
      <c r="M267">
        <v>0</v>
      </c>
      <c r="N267" t="str">
        <f t="shared" si="20"/>
        <v>No</v>
      </c>
      <c r="O267" t="s">
        <v>152</v>
      </c>
      <c r="P267" s="126" t="str">
        <f t="shared" si="19"/>
        <v>Yes</v>
      </c>
      <c r="Q267" s="126" t="str">
        <f t="shared" si="18"/>
        <v>Yes</v>
      </c>
      <c r="R267" s="126" t="str">
        <f t="shared" si="18"/>
        <v>Yes</v>
      </c>
      <c r="S267" s="126" t="str">
        <f t="shared" si="18"/>
        <v>No</v>
      </c>
      <c r="T267" s="126" t="str">
        <f t="shared" si="18"/>
        <v>Yes</v>
      </c>
      <c r="U267" s="126" t="str">
        <f t="shared" si="18"/>
        <v>Yes</v>
      </c>
      <c r="V267" s="126" t="str">
        <f t="shared" si="18"/>
        <v>No</v>
      </c>
      <c r="W267" s="126" t="str">
        <f t="shared" si="18"/>
        <v>No</v>
      </c>
      <c r="X267" s="126" t="str">
        <f t="shared" si="18"/>
        <v>No</v>
      </c>
      <c r="Y267" s="126" t="str">
        <f t="shared" si="18"/>
        <v>No</v>
      </c>
      <c r="Z267" s="126" t="str">
        <f t="shared" si="18"/>
        <v>No</v>
      </c>
      <c r="AA267" s="126" t="str">
        <f t="shared" si="18"/>
        <v>No</v>
      </c>
    </row>
    <row r="268" spans="1:27" x14ac:dyDescent="0.3">
      <c r="A268" t="s">
        <v>157</v>
      </c>
      <c r="B268" t="s">
        <v>13</v>
      </c>
      <c r="C268" t="s">
        <v>9</v>
      </c>
      <c r="D268" t="s">
        <v>11</v>
      </c>
      <c r="E268" t="s">
        <v>8</v>
      </c>
      <c r="F268" t="s">
        <v>10</v>
      </c>
      <c r="G268">
        <v>0</v>
      </c>
      <c r="H268" t="s">
        <v>8</v>
      </c>
      <c r="I268" t="s">
        <v>19</v>
      </c>
      <c r="J268" t="s">
        <v>128</v>
      </c>
      <c r="L268" t="s">
        <v>80</v>
      </c>
      <c r="M268">
        <v>3</v>
      </c>
      <c r="N268" t="str">
        <f t="shared" si="20"/>
        <v>Yes</v>
      </c>
      <c r="O268" t="s">
        <v>152</v>
      </c>
      <c r="P268" s="126" t="str">
        <f t="shared" si="19"/>
        <v>Yes</v>
      </c>
      <c r="Q268" s="126" t="str">
        <f t="shared" si="18"/>
        <v>Yes</v>
      </c>
      <c r="R268" s="126" t="str">
        <f t="shared" si="18"/>
        <v>Yes</v>
      </c>
      <c r="S268" s="126" t="str">
        <f t="shared" si="18"/>
        <v>No</v>
      </c>
      <c r="T268" s="126" t="str">
        <f t="shared" si="18"/>
        <v>Yes</v>
      </c>
      <c r="U268" s="126" t="str">
        <f t="shared" si="18"/>
        <v>Yes</v>
      </c>
      <c r="V268" s="126" t="str">
        <f t="shared" si="18"/>
        <v>No</v>
      </c>
      <c r="W268" s="126" t="str">
        <f t="shared" si="18"/>
        <v>No</v>
      </c>
      <c r="X268" s="126" t="str">
        <f t="shared" si="18"/>
        <v>No</v>
      </c>
      <c r="Y268" s="126" t="str">
        <f t="shared" si="18"/>
        <v>No</v>
      </c>
      <c r="Z268" s="126" t="str">
        <f t="shared" ref="Q268:AA291" si="21">IF($A268="","",IF(OR($B268=Z$1,$C268=Z$1,$D268=Z$1,$E268=Z$1,$F268=Z$1),"Yes","No"))</f>
        <v>No</v>
      </c>
      <c r="AA268" s="126" t="str">
        <f t="shared" si="21"/>
        <v>No</v>
      </c>
    </row>
    <row r="269" spans="1:27" x14ac:dyDescent="0.3">
      <c r="A269" t="s">
        <v>157</v>
      </c>
      <c r="B269" t="s">
        <v>13</v>
      </c>
      <c r="C269" t="s">
        <v>9</v>
      </c>
      <c r="D269" t="s">
        <v>11</v>
      </c>
      <c r="E269" t="s">
        <v>8</v>
      </c>
      <c r="F269" t="s">
        <v>10</v>
      </c>
      <c r="G269">
        <v>1</v>
      </c>
      <c r="H269" t="s">
        <v>11</v>
      </c>
      <c r="I269" t="s">
        <v>18</v>
      </c>
      <c r="J269" t="s">
        <v>128</v>
      </c>
      <c r="L269" t="s">
        <v>80</v>
      </c>
      <c r="M269">
        <v>0</v>
      </c>
      <c r="N269" t="str">
        <f t="shared" si="20"/>
        <v>No</v>
      </c>
      <c r="O269" t="s">
        <v>152</v>
      </c>
      <c r="P269" s="126" t="str">
        <f t="shared" si="19"/>
        <v>Yes</v>
      </c>
      <c r="Q269" s="126" t="str">
        <f t="shared" si="21"/>
        <v>Yes</v>
      </c>
      <c r="R269" s="126" t="str">
        <f t="shared" si="21"/>
        <v>Yes</v>
      </c>
      <c r="S269" s="126" t="str">
        <f t="shared" si="21"/>
        <v>No</v>
      </c>
      <c r="T269" s="126" t="str">
        <f t="shared" si="21"/>
        <v>Yes</v>
      </c>
      <c r="U269" s="126" t="str">
        <f t="shared" si="21"/>
        <v>Yes</v>
      </c>
      <c r="V269" s="126" t="str">
        <f t="shared" si="21"/>
        <v>No</v>
      </c>
      <c r="W269" s="126" t="str">
        <f t="shared" si="21"/>
        <v>No</v>
      </c>
      <c r="X269" s="126" t="str">
        <f t="shared" si="21"/>
        <v>No</v>
      </c>
      <c r="Y269" s="126" t="str">
        <f t="shared" si="21"/>
        <v>No</v>
      </c>
      <c r="Z269" s="126" t="str">
        <f t="shared" si="21"/>
        <v>No</v>
      </c>
      <c r="AA269" s="126" t="str">
        <f t="shared" si="21"/>
        <v>No</v>
      </c>
    </row>
    <row r="270" spans="1:27" x14ac:dyDescent="0.3">
      <c r="A270" t="s">
        <v>157</v>
      </c>
      <c r="B270" t="s">
        <v>13</v>
      </c>
      <c r="C270" t="s">
        <v>9</v>
      </c>
      <c r="D270" t="s">
        <v>11</v>
      </c>
      <c r="E270" t="s">
        <v>8</v>
      </c>
      <c r="F270" t="s">
        <v>10</v>
      </c>
      <c r="G270">
        <v>0</v>
      </c>
      <c r="H270" t="s">
        <v>8</v>
      </c>
      <c r="I270" t="s">
        <v>148</v>
      </c>
      <c r="J270" t="s">
        <v>149</v>
      </c>
      <c r="L270" t="s">
        <v>80</v>
      </c>
      <c r="M270">
        <v>2</v>
      </c>
      <c r="N270" t="str">
        <f t="shared" si="20"/>
        <v>Yes</v>
      </c>
      <c r="O270" t="s">
        <v>152</v>
      </c>
      <c r="P270" s="126" t="str">
        <f t="shared" si="19"/>
        <v>Yes</v>
      </c>
      <c r="Q270" s="126" t="str">
        <f t="shared" si="21"/>
        <v>Yes</v>
      </c>
      <c r="R270" s="126" t="str">
        <f t="shared" si="21"/>
        <v>Yes</v>
      </c>
      <c r="S270" s="126" t="str">
        <f t="shared" si="21"/>
        <v>No</v>
      </c>
      <c r="T270" s="126" t="str">
        <f t="shared" si="21"/>
        <v>Yes</v>
      </c>
      <c r="U270" s="126" t="str">
        <f t="shared" si="21"/>
        <v>Yes</v>
      </c>
      <c r="V270" s="126" t="str">
        <f t="shared" si="21"/>
        <v>No</v>
      </c>
      <c r="W270" s="126" t="str">
        <f t="shared" si="21"/>
        <v>No</v>
      </c>
      <c r="X270" s="126" t="str">
        <f t="shared" si="21"/>
        <v>No</v>
      </c>
      <c r="Y270" s="126" t="str">
        <f t="shared" si="21"/>
        <v>No</v>
      </c>
      <c r="Z270" s="126" t="str">
        <f t="shared" si="21"/>
        <v>No</v>
      </c>
      <c r="AA270" s="126" t="str">
        <f t="shared" si="21"/>
        <v>No</v>
      </c>
    </row>
    <row r="271" spans="1:27" x14ac:dyDescent="0.3">
      <c r="A271" t="s">
        <v>157</v>
      </c>
      <c r="B271" t="s">
        <v>13</v>
      </c>
      <c r="C271" t="s">
        <v>9</v>
      </c>
      <c r="D271" t="s">
        <v>11</v>
      </c>
      <c r="E271" t="s">
        <v>8</v>
      </c>
      <c r="F271" t="s">
        <v>71</v>
      </c>
      <c r="G271">
        <v>0</v>
      </c>
      <c r="H271" t="s">
        <v>8</v>
      </c>
      <c r="I271" t="s">
        <v>19</v>
      </c>
      <c r="J271" t="s">
        <v>128</v>
      </c>
      <c r="L271" t="s">
        <v>80</v>
      </c>
      <c r="M271">
        <v>3</v>
      </c>
      <c r="N271" t="str">
        <f t="shared" si="20"/>
        <v>Yes</v>
      </c>
      <c r="O271" t="s">
        <v>152</v>
      </c>
      <c r="P271" s="126" t="str">
        <f t="shared" si="19"/>
        <v>Yes</v>
      </c>
      <c r="Q271" s="126" t="str">
        <f t="shared" si="21"/>
        <v>Yes</v>
      </c>
      <c r="R271" s="126" t="str">
        <f t="shared" si="21"/>
        <v>Yes</v>
      </c>
      <c r="S271" s="126" t="str">
        <f t="shared" si="21"/>
        <v>No</v>
      </c>
      <c r="T271" s="126" t="str">
        <f t="shared" si="21"/>
        <v>No</v>
      </c>
      <c r="U271" s="126" t="str">
        <f t="shared" si="21"/>
        <v>Yes</v>
      </c>
      <c r="V271" s="126" t="str">
        <f t="shared" si="21"/>
        <v>Yes</v>
      </c>
      <c r="W271" s="126" t="str">
        <f t="shared" si="21"/>
        <v>No</v>
      </c>
      <c r="X271" s="126" t="str">
        <f t="shared" si="21"/>
        <v>No</v>
      </c>
      <c r="Y271" s="126" t="str">
        <f t="shared" si="21"/>
        <v>No</v>
      </c>
      <c r="Z271" s="126" t="str">
        <f t="shared" si="21"/>
        <v>No</v>
      </c>
      <c r="AA271" s="126" t="str">
        <f t="shared" si="21"/>
        <v>No</v>
      </c>
    </row>
    <row r="272" spans="1:27" x14ac:dyDescent="0.3">
      <c r="A272" t="s">
        <v>157</v>
      </c>
      <c r="B272" t="s">
        <v>13</v>
      </c>
      <c r="C272" t="s">
        <v>9</v>
      </c>
      <c r="D272" t="s">
        <v>11</v>
      </c>
      <c r="E272" t="s">
        <v>8</v>
      </c>
      <c r="F272" t="s">
        <v>71</v>
      </c>
      <c r="G272">
        <v>0</v>
      </c>
      <c r="H272" t="s">
        <v>9</v>
      </c>
      <c r="I272" t="s">
        <v>19</v>
      </c>
      <c r="J272" t="s">
        <v>128</v>
      </c>
      <c r="L272" t="s">
        <v>80</v>
      </c>
      <c r="M272">
        <v>0</v>
      </c>
      <c r="N272" t="str">
        <f t="shared" si="20"/>
        <v>No</v>
      </c>
      <c r="O272" t="s">
        <v>152</v>
      </c>
      <c r="P272" s="126" t="str">
        <f t="shared" si="19"/>
        <v>Yes</v>
      </c>
      <c r="Q272" s="126" t="str">
        <f t="shared" si="21"/>
        <v>Yes</v>
      </c>
      <c r="R272" s="126" t="str">
        <f t="shared" si="21"/>
        <v>Yes</v>
      </c>
      <c r="S272" s="126" t="str">
        <f t="shared" si="21"/>
        <v>No</v>
      </c>
      <c r="T272" s="126" t="str">
        <f t="shared" si="21"/>
        <v>No</v>
      </c>
      <c r="U272" s="126" t="str">
        <f t="shared" si="21"/>
        <v>Yes</v>
      </c>
      <c r="V272" s="126" t="str">
        <f t="shared" si="21"/>
        <v>Yes</v>
      </c>
      <c r="W272" s="126" t="str">
        <f t="shared" si="21"/>
        <v>No</v>
      </c>
      <c r="X272" s="126" t="str">
        <f t="shared" si="21"/>
        <v>No</v>
      </c>
      <c r="Y272" s="126" t="str">
        <f t="shared" si="21"/>
        <v>No</v>
      </c>
      <c r="Z272" s="126" t="str">
        <f t="shared" si="21"/>
        <v>No</v>
      </c>
      <c r="AA272" s="126" t="str">
        <f t="shared" si="21"/>
        <v>No</v>
      </c>
    </row>
    <row r="273" spans="1:27" x14ac:dyDescent="0.3">
      <c r="A273" t="s">
        <v>157</v>
      </c>
      <c r="B273" t="s">
        <v>13</v>
      </c>
      <c r="C273" t="s">
        <v>9</v>
      </c>
      <c r="D273" t="s">
        <v>11</v>
      </c>
      <c r="E273" t="s">
        <v>8</v>
      </c>
      <c r="F273" t="s">
        <v>71</v>
      </c>
      <c r="G273">
        <v>0</v>
      </c>
      <c r="H273" t="s">
        <v>11</v>
      </c>
      <c r="I273" t="s">
        <v>17</v>
      </c>
      <c r="J273" t="s">
        <v>128</v>
      </c>
      <c r="L273" t="s">
        <v>80</v>
      </c>
      <c r="M273">
        <v>0</v>
      </c>
      <c r="N273" t="str">
        <f t="shared" si="20"/>
        <v>No</v>
      </c>
      <c r="O273" t="s">
        <v>152</v>
      </c>
      <c r="P273" s="126" t="str">
        <f t="shared" si="19"/>
        <v>Yes</v>
      </c>
      <c r="Q273" s="126" t="str">
        <f t="shared" si="21"/>
        <v>Yes</v>
      </c>
      <c r="R273" s="126" t="str">
        <f t="shared" si="21"/>
        <v>Yes</v>
      </c>
      <c r="S273" s="126" t="str">
        <f t="shared" si="21"/>
        <v>No</v>
      </c>
      <c r="T273" s="126" t="str">
        <f t="shared" si="21"/>
        <v>No</v>
      </c>
      <c r="U273" s="126" t="str">
        <f t="shared" si="21"/>
        <v>Yes</v>
      </c>
      <c r="V273" s="126" t="str">
        <f t="shared" si="21"/>
        <v>Yes</v>
      </c>
      <c r="W273" s="126" t="str">
        <f t="shared" si="21"/>
        <v>No</v>
      </c>
      <c r="X273" s="126" t="str">
        <f t="shared" si="21"/>
        <v>No</v>
      </c>
      <c r="Y273" s="126" t="str">
        <f t="shared" si="21"/>
        <v>No</v>
      </c>
      <c r="Z273" s="126" t="str">
        <f t="shared" si="21"/>
        <v>No</v>
      </c>
      <c r="AA273" s="126" t="str">
        <f t="shared" si="21"/>
        <v>No</v>
      </c>
    </row>
    <row r="274" spans="1:27" x14ac:dyDescent="0.3">
      <c r="A274" t="s">
        <v>157</v>
      </c>
      <c r="B274" t="s">
        <v>13</v>
      </c>
      <c r="C274" t="s">
        <v>9</v>
      </c>
      <c r="D274" t="s">
        <v>11</v>
      </c>
      <c r="E274" t="s">
        <v>8</v>
      </c>
      <c r="F274" t="s">
        <v>71</v>
      </c>
      <c r="G274">
        <v>0</v>
      </c>
      <c r="H274" t="s">
        <v>8</v>
      </c>
      <c r="I274" t="s">
        <v>148</v>
      </c>
      <c r="J274" t="s">
        <v>128</v>
      </c>
      <c r="L274" t="s">
        <v>80</v>
      </c>
      <c r="M274">
        <v>2</v>
      </c>
      <c r="N274" t="str">
        <f t="shared" si="20"/>
        <v>Yes</v>
      </c>
      <c r="O274" t="s">
        <v>152</v>
      </c>
      <c r="P274" s="126" t="str">
        <f t="shared" si="19"/>
        <v>Yes</v>
      </c>
      <c r="Q274" s="126" t="str">
        <f t="shared" si="21"/>
        <v>Yes</v>
      </c>
      <c r="R274" s="126" t="str">
        <f t="shared" si="21"/>
        <v>Yes</v>
      </c>
      <c r="S274" s="126" t="str">
        <f t="shared" si="21"/>
        <v>No</v>
      </c>
      <c r="T274" s="126" t="str">
        <f t="shared" si="21"/>
        <v>No</v>
      </c>
      <c r="U274" s="126" t="str">
        <f t="shared" si="21"/>
        <v>Yes</v>
      </c>
      <c r="V274" s="126" t="str">
        <f t="shared" si="21"/>
        <v>Yes</v>
      </c>
      <c r="W274" s="126" t="str">
        <f t="shared" si="21"/>
        <v>No</v>
      </c>
      <c r="X274" s="126" t="str">
        <f t="shared" si="21"/>
        <v>No</v>
      </c>
      <c r="Y274" s="126" t="str">
        <f t="shared" si="21"/>
        <v>No</v>
      </c>
      <c r="Z274" s="126" t="str">
        <f t="shared" si="21"/>
        <v>No</v>
      </c>
      <c r="AA274" s="126" t="str">
        <f t="shared" si="21"/>
        <v>No</v>
      </c>
    </row>
    <row r="275" spans="1:27" x14ac:dyDescent="0.3">
      <c r="A275" t="s">
        <v>157</v>
      </c>
      <c r="B275" t="s">
        <v>13</v>
      </c>
      <c r="C275" t="s">
        <v>9</v>
      </c>
      <c r="D275" t="s">
        <v>11</v>
      </c>
      <c r="E275" t="s">
        <v>8</v>
      </c>
      <c r="F275" t="s">
        <v>10</v>
      </c>
      <c r="G275">
        <v>1</v>
      </c>
      <c r="H275" t="s">
        <v>13</v>
      </c>
      <c r="I275" t="s">
        <v>18</v>
      </c>
      <c r="J275" t="s">
        <v>128</v>
      </c>
      <c r="L275" t="s">
        <v>80</v>
      </c>
      <c r="M275">
        <v>2</v>
      </c>
      <c r="N275" t="str">
        <f t="shared" si="20"/>
        <v>Yes</v>
      </c>
      <c r="O275" t="s">
        <v>152</v>
      </c>
      <c r="P275" s="126" t="str">
        <f t="shared" si="19"/>
        <v>Yes</v>
      </c>
      <c r="Q275" s="126" t="str">
        <f t="shared" si="21"/>
        <v>Yes</v>
      </c>
      <c r="R275" s="126" t="str">
        <f t="shared" si="21"/>
        <v>Yes</v>
      </c>
      <c r="S275" s="126" t="str">
        <f t="shared" si="21"/>
        <v>No</v>
      </c>
      <c r="T275" s="126" t="str">
        <f t="shared" si="21"/>
        <v>Yes</v>
      </c>
      <c r="U275" s="126" t="str">
        <f t="shared" si="21"/>
        <v>Yes</v>
      </c>
      <c r="V275" s="126" t="str">
        <f t="shared" si="21"/>
        <v>No</v>
      </c>
      <c r="W275" s="126" t="str">
        <f t="shared" si="21"/>
        <v>No</v>
      </c>
      <c r="X275" s="126" t="str">
        <f t="shared" si="21"/>
        <v>No</v>
      </c>
      <c r="Y275" s="126" t="str">
        <f t="shared" si="21"/>
        <v>No</v>
      </c>
      <c r="Z275" s="126" t="str">
        <f t="shared" si="21"/>
        <v>No</v>
      </c>
      <c r="AA275" s="126" t="str">
        <f t="shared" si="21"/>
        <v>No</v>
      </c>
    </row>
    <row r="276" spans="1:27" x14ac:dyDescent="0.3">
      <c r="A276" t="s">
        <v>157</v>
      </c>
      <c r="B276" t="s">
        <v>13</v>
      </c>
      <c r="C276" t="s">
        <v>9</v>
      </c>
      <c r="D276" t="s">
        <v>11</v>
      </c>
      <c r="E276" t="s">
        <v>8</v>
      </c>
      <c r="F276" t="s">
        <v>10</v>
      </c>
      <c r="G276">
        <v>1</v>
      </c>
      <c r="H276" t="s">
        <v>11</v>
      </c>
      <c r="I276" t="s">
        <v>19</v>
      </c>
      <c r="J276" t="s">
        <v>128</v>
      </c>
      <c r="L276" t="s">
        <v>80</v>
      </c>
      <c r="M276">
        <v>0</v>
      </c>
      <c r="N276" t="str">
        <f t="shared" si="20"/>
        <v>No</v>
      </c>
      <c r="O276" t="s">
        <v>152</v>
      </c>
      <c r="P276" s="126" t="str">
        <f t="shared" si="19"/>
        <v>Yes</v>
      </c>
      <c r="Q276" s="126" t="str">
        <f t="shared" si="21"/>
        <v>Yes</v>
      </c>
      <c r="R276" s="126" t="str">
        <f t="shared" si="21"/>
        <v>Yes</v>
      </c>
      <c r="S276" s="126" t="str">
        <f t="shared" si="21"/>
        <v>No</v>
      </c>
      <c r="T276" s="126" t="str">
        <f t="shared" si="21"/>
        <v>Yes</v>
      </c>
      <c r="U276" s="126" t="str">
        <f t="shared" si="21"/>
        <v>Yes</v>
      </c>
      <c r="V276" s="126" t="str">
        <f t="shared" si="21"/>
        <v>No</v>
      </c>
      <c r="W276" s="126" t="str">
        <f t="shared" si="21"/>
        <v>No</v>
      </c>
      <c r="X276" s="126" t="str">
        <f t="shared" si="21"/>
        <v>No</v>
      </c>
      <c r="Y276" s="126" t="str">
        <f t="shared" si="21"/>
        <v>No</v>
      </c>
      <c r="Z276" s="126" t="str">
        <f t="shared" si="21"/>
        <v>No</v>
      </c>
      <c r="AA276" s="126" t="str">
        <f t="shared" si="21"/>
        <v>No</v>
      </c>
    </row>
    <row r="277" spans="1:27" x14ac:dyDescent="0.3">
      <c r="A277" t="s">
        <v>157</v>
      </c>
      <c r="B277" t="s">
        <v>13</v>
      </c>
      <c r="C277" t="s">
        <v>9</v>
      </c>
      <c r="D277" t="s">
        <v>11</v>
      </c>
      <c r="E277" t="s">
        <v>8</v>
      </c>
      <c r="F277" t="s">
        <v>10</v>
      </c>
      <c r="G277">
        <v>0</v>
      </c>
      <c r="H277" t="s">
        <v>9</v>
      </c>
      <c r="I277" t="s">
        <v>19</v>
      </c>
      <c r="J277" t="s">
        <v>128</v>
      </c>
      <c r="L277" t="s">
        <v>80</v>
      </c>
      <c r="M277">
        <v>0</v>
      </c>
      <c r="N277" t="str">
        <f t="shared" si="20"/>
        <v>No</v>
      </c>
      <c r="O277" t="s">
        <v>152</v>
      </c>
      <c r="P277" s="126" t="str">
        <f t="shared" si="19"/>
        <v>Yes</v>
      </c>
      <c r="Q277" s="126" t="str">
        <f t="shared" si="21"/>
        <v>Yes</v>
      </c>
      <c r="R277" s="126" t="str">
        <f t="shared" si="21"/>
        <v>Yes</v>
      </c>
      <c r="S277" s="126" t="str">
        <f t="shared" si="21"/>
        <v>No</v>
      </c>
      <c r="T277" s="126" t="str">
        <f t="shared" si="21"/>
        <v>Yes</v>
      </c>
      <c r="U277" s="126" t="str">
        <f t="shared" si="21"/>
        <v>Yes</v>
      </c>
      <c r="V277" s="126" t="str">
        <f t="shared" si="21"/>
        <v>No</v>
      </c>
      <c r="W277" s="126" t="str">
        <f t="shared" si="21"/>
        <v>No</v>
      </c>
      <c r="X277" s="126" t="str">
        <f t="shared" si="21"/>
        <v>No</v>
      </c>
      <c r="Y277" s="126" t="str">
        <f t="shared" si="21"/>
        <v>No</v>
      </c>
      <c r="Z277" s="126" t="str">
        <f t="shared" si="21"/>
        <v>No</v>
      </c>
      <c r="AA277" s="126" t="str">
        <f t="shared" si="21"/>
        <v>No</v>
      </c>
    </row>
    <row r="278" spans="1:27" x14ac:dyDescent="0.3">
      <c r="A278" t="s">
        <v>157</v>
      </c>
      <c r="B278" t="s">
        <v>13</v>
      </c>
      <c r="C278" t="s">
        <v>9</v>
      </c>
      <c r="D278" t="s">
        <v>11</v>
      </c>
      <c r="E278" t="s">
        <v>8</v>
      </c>
      <c r="F278" t="s">
        <v>10</v>
      </c>
      <c r="G278">
        <v>2</v>
      </c>
      <c r="H278" t="s">
        <v>10</v>
      </c>
      <c r="I278" t="s">
        <v>20</v>
      </c>
      <c r="J278" t="s">
        <v>128</v>
      </c>
      <c r="L278" t="s">
        <v>80</v>
      </c>
      <c r="M278">
        <v>0</v>
      </c>
      <c r="N278" t="str">
        <f t="shared" si="20"/>
        <v>No</v>
      </c>
      <c r="O278" t="s">
        <v>152</v>
      </c>
      <c r="P278" s="126" t="str">
        <f t="shared" si="19"/>
        <v>Yes</v>
      </c>
      <c r="Q278" s="126" t="str">
        <f t="shared" si="21"/>
        <v>Yes</v>
      </c>
      <c r="R278" s="126" t="str">
        <f t="shared" si="21"/>
        <v>Yes</v>
      </c>
      <c r="S278" s="126" t="str">
        <f t="shared" si="21"/>
        <v>No</v>
      </c>
      <c r="T278" s="126" t="str">
        <f t="shared" si="21"/>
        <v>Yes</v>
      </c>
      <c r="U278" s="126" t="str">
        <f t="shared" si="21"/>
        <v>Yes</v>
      </c>
      <c r="V278" s="126" t="str">
        <f t="shared" si="21"/>
        <v>No</v>
      </c>
      <c r="W278" s="126" t="str">
        <f t="shared" si="21"/>
        <v>No</v>
      </c>
      <c r="X278" s="126" t="str">
        <f t="shared" si="21"/>
        <v>No</v>
      </c>
      <c r="Y278" s="126" t="str">
        <f t="shared" si="21"/>
        <v>No</v>
      </c>
      <c r="Z278" s="126" t="str">
        <f t="shared" si="21"/>
        <v>No</v>
      </c>
      <c r="AA278" s="126" t="str">
        <f t="shared" si="21"/>
        <v>No</v>
      </c>
    </row>
    <row r="279" spans="1:27" x14ac:dyDescent="0.3">
      <c r="A279" t="s">
        <v>157</v>
      </c>
      <c r="B279" t="s">
        <v>13</v>
      </c>
      <c r="C279" t="s">
        <v>9</v>
      </c>
      <c r="D279" t="s">
        <v>11</v>
      </c>
      <c r="E279" t="s">
        <v>8</v>
      </c>
      <c r="F279" t="s">
        <v>10</v>
      </c>
      <c r="G279">
        <v>1</v>
      </c>
      <c r="H279" t="s">
        <v>10</v>
      </c>
      <c r="I279" t="s">
        <v>17</v>
      </c>
      <c r="J279" t="s">
        <v>128</v>
      </c>
      <c r="L279" t="s">
        <v>80</v>
      </c>
      <c r="M279">
        <v>0</v>
      </c>
      <c r="N279" t="str">
        <f t="shared" si="20"/>
        <v>No</v>
      </c>
      <c r="O279" t="s">
        <v>152</v>
      </c>
      <c r="P279" s="126" t="str">
        <f t="shared" si="19"/>
        <v>Yes</v>
      </c>
      <c r="Q279" s="126" t="str">
        <f t="shared" si="21"/>
        <v>Yes</v>
      </c>
      <c r="R279" s="126" t="str">
        <f t="shared" si="21"/>
        <v>Yes</v>
      </c>
      <c r="S279" s="126" t="str">
        <f t="shared" si="21"/>
        <v>No</v>
      </c>
      <c r="T279" s="126" t="str">
        <f t="shared" si="21"/>
        <v>Yes</v>
      </c>
      <c r="U279" s="126" t="str">
        <f t="shared" si="21"/>
        <v>Yes</v>
      </c>
      <c r="V279" s="126" t="str">
        <f t="shared" si="21"/>
        <v>No</v>
      </c>
      <c r="W279" s="126" t="str">
        <f t="shared" si="21"/>
        <v>No</v>
      </c>
      <c r="X279" s="126" t="str">
        <f t="shared" si="21"/>
        <v>No</v>
      </c>
      <c r="Y279" s="126" t="str">
        <f t="shared" si="21"/>
        <v>No</v>
      </c>
      <c r="Z279" s="126" t="str">
        <f t="shared" si="21"/>
        <v>No</v>
      </c>
      <c r="AA279" s="126" t="str">
        <f t="shared" si="21"/>
        <v>No</v>
      </c>
    </row>
    <row r="280" spans="1:27" x14ac:dyDescent="0.3">
      <c r="A280" t="s">
        <v>157</v>
      </c>
      <c r="B280" t="s">
        <v>13</v>
      </c>
      <c r="C280" t="s">
        <v>9</v>
      </c>
      <c r="D280" t="s">
        <v>11</v>
      </c>
      <c r="E280" t="s">
        <v>8</v>
      </c>
      <c r="F280" t="s">
        <v>10</v>
      </c>
      <c r="G280">
        <v>2</v>
      </c>
      <c r="H280" t="s">
        <v>11</v>
      </c>
      <c r="I280" t="s">
        <v>148</v>
      </c>
      <c r="J280" t="s">
        <v>128</v>
      </c>
      <c r="L280" t="s">
        <v>80</v>
      </c>
      <c r="M280">
        <v>2</v>
      </c>
      <c r="N280" t="str">
        <f t="shared" si="20"/>
        <v>Yes</v>
      </c>
      <c r="O280" t="s">
        <v>152</v>
      </c>
      <c r="P280" s="126" t="str">
        <f t="shared" si="19"/>
        <v>Yes</v>
      </c>
      <c r="Q280" s="126" t="str">
        <f t="shared" si="21"/>
        <v>Yes</v>
      </c>
      <c r="R280" s="126" t="str">
        <f t="shared" si="21"/>
        <v>Yes</v>
      </c>
      <c r="S280" s="126" t="str">
        <f t="shared" si="21"/>
        <v>No</v>
      </c>
      <c r="T280" s="126" t="str">
        <f t="shared" si="21"/>
        <v>Yes</v>
      </c>
      <c r="U280" s="126" t="str">
        <f t="shared" si="21"/>
        <v>Yes</v>
      </c>
      <c r="V280" s="126" t="str">
        <f t="shared" si="21"/>
        <v>No</v>
      </c>
      <c r="W280" s="126" t="str">
        <f t="shared" si="21"/>
        <v>No</v>
      </c>
      <c r="X280" s="126" t="str">
        <f t="shared" si="21"/>
        <v>No</v>
      </c>
      <c r="Y280" s="126" t="str">
        <f t="shared" si="21"/>
        <v>No</v>
      </c>
      <c r="Z280" s="126" t="str">
        <f t="shared" si="21"/>
        <v>No</v>
      </c>
      <c r="AA280" s="126" t="str">
        <f t="shared" si="21"/>
        <v>No</v>
      </c>
    </row>
    <row r="281" spans="1:27" x14ac:dyDescent="0.3">
      <c r="A281" t="s">
        <v>157</v>
      </c>
      <c r="B281" t="s">
        <v>130</v>
      </c>
      <c r="C281" t="s">
        <v>70</v>
      </c>
      <c r="D281" t="s">
        <v>11</v>
      </c>
      <c r="E281" t="s">
        <v>8</v>
      </c>
      <c r="F281" t="s">
        <v>71</v>
      </c>
      <c r="G281">
        <v>1</v>
      </c>
      <c r="H281" t="s">
        <v>130</v>
      </c>
      <c r="I281" t="s">
        <v>148</v>
      </c>
      <c r="J281" t="s">
        <v>149</v>
      </c>
      <c r="L281" t="s">
        <v>80</v>
      </c>
      <c r="M281">
        <v>2</v>
      </c>
      <c r="N281" t="str">
        <f t="shared" si="20"/>
        <v>Yes</v>
      </c>
      <c r="O281" t="s">
        <v>152</v>
      </c>
      <c r="P281" s="126" t="str">
        <f t="shared" si="19"/>
        <v>No</v>
      </c>
      <c r="Q281" s="126" t="str">
        <f t="shared" si="21"/>
        <v>No</v>
      </c>
      <c r="R281" s="126" t="str">
        <f t="shared" si="21"/>
        <v>Yes</v>
      </c>
      <c r="S281" s="126" t="str">
        <f t="shared" si="21"/>
        <v>Yes</v>
      </c>
      <c r="T281" s="126" t="str">
        <f t="shared" si="21"/>
        <v>No</v>
      </c>
      <c r="U281" s="126" t="str">
        <f t="shared" si="21"/>
        <v>Yes</v>
      </c>
      <c r="V281" s="126" t="str">
        <f t="shared" si="21"/>
        <v>Yes</v>
      </c>
      <c r="W281" s="126" t="str">
        <f t="shared" si="21"/>
        <v>No</v>
      </c>
      <c r="X281" s="126" t="str">
        <f t="shared" si="21"/>
        <v>No</v>
      </c>
      <c r="Y281" s="126" t="str">
        <f t="shared" si="21"/>
        <v>Yes</v>
      </c>
      <c r="Z281" s="126" t="str">
        <f t="shared" si="21"/>
        <v>No</v>
      </c>
      <c r="AA281" s="126" t="str">
        <f t="shared" si="21"/>
        <v>No</v>
      </c>
    </row>
    <row r="282" spans="1:27" x14ac:dyDescent="0.3">
      <c r="A282" t="s">
        <v>157</v>
      </c>
      <c r="B282" t="s">
        <v>130</v>
      </c>
      <c r="C282" t="s">
        <v>70</v>
      </c>
      <c r="D282" t="s">
        <v>11</v>
      </c>
      <c r="E282" t="s">
        <v>8</v>
      </c>
      <c r="F282" t="s">
        <v>71</v>
      </c>
      <c r="G282">
        <v>1</v>
      </c>
      <c r="H282" t="s">
        <v>70</v>
      </c>
      <c r="I282" t="s">
        <v>17</v>
      </c>
      <c r="J282" t="s">
        <v>128</v>
      </c>
      <c r="L282" t="s">
        <v>80</v>
      </c>
      <c r="M282">
        <v>0</v>
      </c>
      <c r="N282" t="str">
        <f t="shared" si="20"/>
        <v>No</v>
      </c>
      <c r="O282" t="s">
        <v>152</v>
      </c>
      <c r="P282" s="126" t="str">
        <f t="shared" si="19"/>
        <v>No</v>
      </c>
      <c r="Q282" s="126" t="str">
        <f t="shared" si="21"/>
        <v>No</v>
      </c>
      <c r="R282" s="126" t="str">
        <f t="shared" si="21"/>
        <v>Yes</v>
      </c>
      <c r="S282" s="126" t="str">
        <f t="shared" si="21"/>
        <v>Yes</v>
      </c>
      <c r="T282" s="126" t="str">
        <f t="shared" si="21"/>
        <v>No</v>
      </c>
      <c r="U282" s="126" t="str">
        <f t="shared" si="21"/>
        <v>Yes</v>
      </c>
      <c r="V282" s="126" t="str">
        <f t="shared" si="21"/>
        <v>Yes</v>
      </c>
      <c r="W282" s="126" t="str">
        <f t="shared" si="21"/>
        <v>No</v>
      </c>
      <c r="X282" s="126" t="str">
        <f t="shared" si="21"/>
        <v>No</v>
      </c>
      <c r="Y282" s="126" t="str">
        <f t="shared" si="21"/>
        <v>Yes</v>
      </c>
      <c r="Z282" s="126" t="str">
        <f t="shared" si="21"/>
        <v>No</v>
      </c>
      <c r="AA282" s="126" t="str">
        <f t="shared" si="21"/>
        <v>No</v>
      </c>
    </row>
    <row r="283" spans="1:27" x14ac:dyDescent="0.3">
      <c r="A283" t="s">
        <v>157</v>
      </c>
      <c r="B283" t="s">
        <v>130</v>
      </c>
      <c r="C283" t="s">
        <v>70</v>
      </c>
      <c r="D283" t="s">
        <v>11</v>
      </c>
      <c r="E283" t="s">
        <v>8</v>
      </c>
      <c r="F283" t="s">
        <v>71</v>
      </c>
      <c r="G283">
        <v>0</v>
      </c>
      <c r="H283" t="s">
        <v>70</v>
      </c>
      <c r="I283" t="s">
        <v>16</v>
      </c>
      <c r="J283" t="s">
        <v>128</v>
      </c>
      <c r="L283" t="s">
        <v>80</v>
      </c>
      <c r="M283">
        <v>0</v>
      </c>
      <c r="N283" t="str">
        <f t="shared" si="20"/>
        <v>No</v>
      </c>
      <c r="O283" t="s">
        <v>152</v>
      </c>
      <c r="P283" s="126" t="str">
        <f t="shared" si="19"/>
        <v>No</v>
      </c>
      <c r="Q283" s="126" t="str">
        <f t="shared" si="21"/>
        <v>No</v>
      </c>
      <c r="R283" s="126" t="str">
        <f t="shared" si="21"/>
        <v>Yes</v>
      </c>
      <c r="S283" s="126" t="str">
        <f t="shared" si="21"/>
        <v>Yes</v>
      </c>
      <c r="T283" s="126" t="str">
        <f t="shared" si="21"/>
        <v>No</v>
      </c>
      <c r="U283" s="126" t="str">
        <f t="shared" si="21"/>
        <v>Yes</v>
      </c>
      <c r="V283" s="126" t="str">
        <f t="shared" si="21"/>
        <v>Yes</v>
      </c>
      <c r="W283" s="126" t="str">
        <f t="shared" si="21"/>
        <v>No</v>
      </c>
      <c r="X283" s="126" t="str">
        <f t="shared" si="21"/>
        <v>No</v>
      </c>
      <c r="Y283" s="126" t="str">
        <f t="shared" si="21"/>
        <v>Yes</v>
      </c>
      <c r="Z283" s="126" t="str">
        <f t="shared" si="21"/>
        <v>No</v>
      </c>
      <c r="AA283" s="126" t="str">
        <f t="shared" si="21"/>
        <v>No</v>
      </c>
    </row>
    <row r="284" spans="1:27" x14ac:dyDescent="0.3">
      <c r="A284" t="s">
        <v>157</v>
      </c>
      <c r="B284" t="s">
        <v>130</v>
      </c>
      <c r="C284" t="s">
        <v>70</v>
      </c>
      <c r="D284" t="s">
        <v>11</v>
      </c>
      <c r="E284" t="s">
        <v>8</v>
      </c>
      <c r="F284" t="s">
        <v>71</v>
      </c>
      <c r="G284">
        <v>0</v>
      </c>
      <c r="H284" t="s">
        <v>8</v>
      </c>
      <c r="I284" t="s">
        <v>19</v>
      </c>
      <c r="J284" t="s">
        <v>128</v>
      </c>
      <c r="L284" t="s">
        <v>80</v>
      </c>
      <c r="M284">
        <v>3</v>
      </c>
      <c r="N284" t="str">
        <f t="shared" si="20"/>
        <v>Yes</v>
      </c>
      <c r="O284" t="s">
        <v>152</v>
      </c>
      <c r="P284" s="126" t="str">
        <f t="shared" si="19"/>
        <v>No</v>
      </c>
      <c r="Q284" s="126" t="str">
        <f t="shared" si="21"/>
        <v>No</v>
      </c>
      <c r="R284" s="126" t="str">
        <f t="shared" si="21"/>
        <v>Yes</v>
      </c>
      <c r="S284" s="126" t="str">
        <f t="shared" si="21"/>
        <v>Yes</v>
      </c>
      <c r="T284" s="126" t="str">
        <f t="shared" si="21"/>
        <v>No</v>
      </c>
      <c r="U284" s="126" t="str">
        <f t="shared" si="21"/>
        <v>Yes</v>
      </c>
      <c r="V284" s="126" t="str">
        <f t="shared" si="21"/>
        <v>Yes</v>
      </c>
      <c r="W284" s="126" t="str">
        <f t="shared" si="21"/>
        <v>No</v>
      </c>
      <c r="X284" s="126" t="str">
        <f t="shared" si="21"/>
        <v>No</v>
      </c>
      <c r="Y284" s="126" t="str">
        <f t="shared" si="21"/>
        <v>Yes</v>
      </c>
      <c r="Z284" s="126" t="str">
        <f t="shared" si="21"/>
        <v>No</v>
      </c>
      <c r="AA284" s="126" t="str">
        <f t="shared" si="21"/>
        <v>No</v>
      </c>
    </row>
    <row r="285" spans="1:27" x14ac:dyDescent="0.3">
      <c r="A285" t="s">
        <v>157</v>
      </c>
      <c r="B285" t="s">
        <v>130</v>
      </c>
      <c r="C285" t="s">
        <v>70</v>
      </c>
      <c r="D285" t="s">
        <v>11</v>
      </c>
      <c r="E285" t="s">
        <v>8</v>
      </c>
      <c r="F285" t="s">
        <v>71</v>
      </c>
      <c r="G285">
        <v>1</v>
      </c>
      <c r="H285" t="s">
        <v>130</v>
      </c>
      <c r="I285" t="s">
        <v>148</v>
      </c>
      <c r="J285" t="s">
        <v>128</v>
      </c>
      <c r="L285" t="s">
        <v>80</v>
      </c>
      <c r="M285">
        <v>1</v>
      </c>
      <c r="N285" t="str">
        <f t="shared" si="20"/>
        <v>Yes</v>
      </c>
      <c r="O285" t="s">
        <v>152</v>
      </c>
      <c r="P285" s="126" t="str">
        <f t="shared" si="19"/>
        <v>No</v>
      </c>
      <c r="Q285" s="126" t="str">
        <f t="shared" si="21"/>
        <v>No</v>
      </c>
      <c r="R285" s="126" t="str">
        <f t="shared" si="21"/>
        <v>Yes</v>
      </c>
      <c r="S285" s="126" t="str">
        <f t="shared" si="21"/>
        <v>Yes</v>
      </c>
      <c r="T285" s="126" t="str">
        <f t="shared" si="21"/>
        <v>No</v>
      </c>
      <c r="U285" s="126" t="str">
        <f t="shared" si="21"/>
        <v>Yes</v>
      </c>
      <c r="V285" s="126" t="str">
        <f t="shared" si="21"/>
        <v>Yes</v>
      </c>
      <c r="W285" s="126" t="str">
        <f t="shared" si="21"/>
        <v>No</v>
      </c>
      <c r="X285" s="126" t="str">
        <f t="shared" si="21"/>
        <v>No</v>
      </c>
      <c r="Y285" s="126" t="str">
        <f t="shared" si="21"/>
        <v>Yes</v>
      </c>
      <c r="Z285" s="126" t="str">
        <f t="shared" si="21"/>
        <v>No</v>
      </c>
      <c r="AA285" s="126" t="str">
        <f t="shared" si="21"/>
        <v>No</v>
      </c>
    </row>
    <row r="286" spans="1:27" x14ac:dyDescent="0.3">
      <c r="A286" t="s">
        <v>157</v>
      </c>
      <c r="B286" t="s">
        <v>130</v>
      </c>
      <c r="C286" t="s">
        <v>8</v>
      </c>
      <c r="D286" t="s">
        <v>11</v>
      </c>
      <c r="E286" t="s">
        <v>9</v>
      </c>
      <c r="F286" t="s">
        <v>71</v>
      </c>
      <c r="G286">
        <v>1</v>
      </c>
      <c r="H286" t="s">
        <v>11</v>
      </c>
      <c r="I286" t="s">
        <v>20</v>
      </c>
      <c r="J286" t="s">
        <v>128</v>
      </c>
      <c r="L286" t="s">
        <v>80</v>
      </c>
      <c r="M286">
        <v>2</v>
      </c>
      <c r="N286" t="str">
        <f t="shared" si="20"/>
        <v>Yes</v>
      </c>
      <c r="O286" t="s">
        <v>152</v>
      </c>
      <c r="P286" s="126" t="str">
        <f t="shared" si="19"/>
        <v>No</v>
      </c>
      <c r="Q286" s="126" t="str">
        <f t="shared" si="21"/>
        <v>Yes</v>
      </c>
      <c r="R286" s="126" t="str">
        <f t="shared" si="21"/>
        <v>Yes</v>
      </c>
      <c r="S286" s="126" t="str">
        <f t="shared" si="21"/>
        <v>No</v>
      </c>
      <c r="T286" s="126" t="str">
        <f t="shared" si="21"/>
        <v>No</v>
      </c>
      <c r="U286" s="126" t="str">
        <f t="shared" si="21"/>
        <v>Yes</v>
      </c>
      <c r="V286" s="126" t="str">
        <f t="shared" si="21"/>
        <v>Yes</v>
      </c>
      <c r="W286" s="126" t="str">
        <f t="shared" si="21"/>
        <v>No</v>
      </c>
      <c r="X286" s="126" t="str">
        <f t="shared" si="21"/>
        <v>No</v>
      </c>
      <c r="Y286" s="126" t="str">
        <f t="shared" si="21"/>
        <v>Yes</v>
      </c>
      <c r="Z286" s="126" t="str">
        <f t="shared" si="21"/>
        <v>No</v>
      </c>
      <c r="AA286" s="126" t="str">
        <f t="shared" si="21"/>
        <v>No</v>
      </c>
    </row>
    <row r="287" spans="1:27" x14ac:dyDescent="0.3">
      <c r="A287" t="s">
        <v>157</v>
      </c>
      <c r="B287" t="s">
        <v>130</v>
      </c>
      <c r="C287" t="s">
        <v>8</v>
      </c>
      <c r="D287" t="s">
        <v>11</v>
      </c>
      <c r="E287" t="s">
        <v>9</v>
      </c>
      <c r="F287" t="s">
        <v>71</v>
      </c>
      <c r="G287">
        <v>0</v>
      </c>
      <c r="H287" t="s">
        <v>71</v>
      </c>
      <c r="I287" t="s">
        <v>19</v>
      </c>
      <c r="J287" t="s">
        <v>128</v>
      </c>
      <c r="L287" t="s">
        <v>80</v>
      </c>
      <c r="M287">
        <v>0</v>
      </c>
      <c r="N287" t="str">
        <f t="shared" si="20"/>
        <v>No</v>
      </c>
      <c r="O287" t="s">
        <v>152</v>
      </c>
      <c r="P287" s="126" t="str">
        <f t="shared" si="19"/>
        <v>No</v>
      </c>
      <c r="Q287" s="126" t="str">
        <f t="shared" si="21"/>
        <v>Yes</v>
      </c>
      <c r="R287" s="126" t="str">
        <f t="shared" si="21"/>
        <v>Yes</v>
      </c>
      <c r="S287" s="126" t="str">
        <f t="shared" si="21"/>
        <v>No</v>
      </c>
      <c r="T287" s="126" t="str">
        <f t="shared" si="21"/>
        <v>No</v>
      </c>
      <c r="U287" s="126" t="str">
        <f t="shared" si="21"/>
        <v>Yes</v>
      </c>
      <c r="V287" s="126" t="str">
        <f t="shared" si="21"/>
        <v>Yes</v>
      </c>
      <c r="W287" s="126" t="str">
        <f t="shared" si="21"/>
        <v>No</v>
      </c>
      <c r="X287" s="126" t="str">
        <f t="shared" si="21"/>
        <v>No</v>
      </c>
      <c r="Y287" s="126" t="str">
        <f t="shared" si="21"/>
        <v>Yes</v>
      </c>
      <c r="Z287" s="126" t="str">
        <f t="shared" si="21"/>
        <v>No</v>
      </c>
      <c r="AA287" s="126" t="str">
        <f t="shared" si="21"/>
        <v>No</v>
      </c>
    </row>
    <row r="288" spans="1:27" x14ac:dyDescent="0.3">
      <c r="A288" t="s">
        <v>157</v>
      </c>
      <c r="B288" t="s">
        <v>130</v>
      </c>
      <c r="C288" t="s">
        <v>8</v>
      </c>
      <c r="D288" t="s">
        <v>11</v>
      </c>
      <c r="E288" t="s">
        <v>9</v>
      </c>
      <c r="F288" t="s">
        <v>71</v>
      </c>
      <c r="G288">
        <v>0</v>
      </c>
      <c r="H288" t="s">
        <v>9</v>
      </c>
      <c r="I288" t="s">
        <v>17</v>
      </c>
      <c r="J288" t="s">
        <v>128</v>
      </c>
      <c r="L288" t="s">
        <v>80</v>
      </c>
      <c r="M288">
        <v>0</v>
      </c>
      <c r="N288" t="str">
        <f t="shared" si="20"/>
        <v>No</v>
      </c>
      <c r="O288" t="s">
        <v>152</v>
      </c>
      <c r="P288" s="126" t="str">
        <f t="shared" si="19"/>
        <v>No</v>
      </c>
      <c r="Q288" s="126" t="str">
        <f t="shared" si="21"/>
        <v>Yes</v>
      </c>
      <c r="R288" s="126" t="str">
        <f t="shared" si="21"/>
        <v>Yes</v>
      </c>
      <c r="S288" s="126" t="str">
        <f t="shared" si="21"/>
        <v>No</v>
      </c>
      <c r="T288" s="126" t="str">
        <f t="shared" si="21"/>
        <v>No</v>
      </c>
      <c r="U288" s="126" t="str">
        <f t="shared" si="21"/>
        <v>Yes</v>
      </c>
      <c r="V288" s="126" t="str">
        <f t="shared" si="21"/>
        <v>Yes</v>
      </c>
      <c r="W288" s="126" t="str">
        <f t="shared" si="21"/>
        <v>No</v>
      </c>
      <c r="X288" s="126" t="str">
        <f t="shared" si="21"/>
        <v>No</v>
      </c>
      <c r="Y288" s="126" t="str">
        <f t="shared" si="21"/>
        <v>Yes</v>
      </c>
      <c r="Z288" s="126" t="str">
        <f t="shared" si="21"/>
        <v>No</v>
      </c>
      <c r="AA288" s="126" t="str">
        <f t="shared" si="21"/>
        <v>No</v>
      </c>
    </row>
    <row r="289" spans="1:27" x14ac:dyDescent="0.3">
      <c r="A289" t="s">
        <v>157</v>
      </c>
      <c r="B289" t="s">
        <v>13</v>
      </c>
      <c r="C289" t="s">
        <v>9</v>
      </c>
      <c r="D289" t="s">
        <v>11</v>
      </c>
      <c r="E289" t="s">
        <v>8</v>
      </c>
      <c r="F289" t="s">
        <v>10</v>
      </c>
      <c r="G289">
        <v>0</v>
      </c>
      <c r="H289" t="s">
        <v>23</v>
      </c>
      <c r="I289" t="s">
        <v>17</v>
      </c>
      <c r="J289" t="s">
        <v>128</v>
      </c>
      <c r="L289" t="s">
        <v>80</v>
      </c>
      <c r="M289">
        <v>0</v>
      </c>
      <c r="N289" t="str">
        <f t="shared" si="20"/>
        <v>No</v>
      </c>
      <c r="O289" t="s">
        <v>152</v>
      </c>
      <c r="P289" s="126" t="str">
        <f t="shared" si="19"/>
        <v>Yes</v>
      </c>
      <c r="Q289" s="126" t="str">
        <f t="shared" si="21"/>
        <v>Yes</v>
      </c>
      <c r="R289" s="126" t="str">
        <f t="shared" si="21"/>
        <v>Yes</v>
      </c>
      <c r="S289" s="126" t="str">
        <f t="shared" si="21"/>
        <v>No</v>
      </c>
      <c r="T289" s="126" t="str">
        <f t="shared" si="21"/>
        <v>Yes</v>
      </c>
      <c r="U289" s="126" t="str">
        <f t="shared" si="21"/>
        <v>Yes</v>
      </c>
      <c r="V289" s="126" t="str">
        <f t="shared" si="21"/>
        <v>No</v>
      </c>
      <c r="W289" s="126" t="str">
        <f t="shared" si="21"/>
        <v>No</v>
      </c>
      <c r="X289" s="126" t="str">
        <f t="shared" si="21"/>
        <v>No</v>
      </c>
      <c r="Y289" s="126" t="str">
        <f t="shared" si="21"/>
        <v>No</v>
      </c>
      <c r="Z289" s="126" t="str">
        <f t="shared" si="21"/>
        <v>No</v>
      </c>
      <c r="AA289" s="126" t="str">
        <f t="shared" si="21"/>
        <v>No</v>
      </c>
    </row>
    <row r="290" spans="1:27" x14ac:dyDescent="0.3">
      <c r="A290" t="s">
        <v>157</v>
      </c>
      <c r="B290" t="s">
        <v>13</v>
      </c>
      <c r="C290" t="s">
        <v>9</v>
      </c>
      <c r="D290" t="s">
        <v>11</v>
      </c>
      <c r="E290" t="s">
        <v>8</v>
      </c>
      <c r="F290" t="s">
        <v>10</v>
      </c>
      <c r="G290">
        <v>0</v>
      </c>
      <c r="H290" t="s">
        <v>9</v>
      </c>
      <c r="I290" t="s">
        <v>17</v>
      </c>
      <c r="J290" t="s">
        <v>128</v>
      </c>
      <c r="L290" t="s">
        <v>80</v>
      </c>
      <c r="M290">
        <v>0</v>
      </c>
      <c r="N290" t="str">
        <f t="shared" si="20"/>
        <v>No</v>
      </c>
      <c r="O290" t="s">
        <v>152</v>
      </c>
      <c r="P290" s="126" t="str">
        <f t="shared" si="19"/>
        <v>Yes</v>
      </c>
      <c r="Q290" s="126" t="str">
        <f t="shared" si="21"/>
        <v>Yes</v>
      </c>
      <c r="R290" s="126" t="str">
        <f t="shared" si="21"/>
        <v>Yes</v>
      </c>
      <c r="S290" s="126" t="str">
        <f t="shared" si="21"/>
        <v>No</v>
      </c>
      <c r="T290" s="126" t="str">
        <f t="shared" si="21"/>
        <v>Yes</v>
      </c>
      <c r="U290" s="126" t="str">
        <f t="shared" si="21"/>
        <v>Yes</v>
      </c>
      <c r="V290" s="126" t="str">
        <f t="shared" si="21"/>
        <v>No</v>
      </c>
      <c r="W290" s="126" t="str">
        <f t="shared" si="21"/>
        <v>No</v>
      </c>
      <c r="X290" s="126" t="str">
        <f t="shared" si="21"/>
        <v>No</v>
      </c>
      <c r="Y290" s="126" t="str">
        <f t="shared" si="21"/>
        <v>No</v>
      </c>
      <c r="Z290" s="126" t="str">
        <f t="shared" si="21"/>
        <v>No</v>
      </c>
      <c r="AA290" s="126" t="str">
        <f t="shared" si="21"/>
        <v>No</v>
      </c>
    </row>
    <row r="291" spans="1:27" x14ac:dyDescent="0.3">
      <c r="A291" t="s">
        <v>157</v>
      </c>
      <c r="B291" t="s">
        <v>13</v>
      </c>
      <c r="C291" t="s">
        <v>9</v>
      </c>
      <c r="D291" t="s">
        <v>11</v>
      </c>
      <c r="E291" t="s">
        <v>8</v>
      </c>
      <c r="F291" t="s">
        <v>10</v>
      </c>
      <c r="G291">
        <v>1</v>
      </c>
      <c r="H291" t="s">
        <v>13</v>
      </c>
      <c r="I291" t="s">
        <v>18</v>
      </c>
      <c r="J291" t="s">
        <v>128</v>
      </c>
      <c r="L291" t="s">
        <v>80</v>
      </c>
      <c r="M291">
        <v>2</v>
      </c>
      <c r="N291" t="str">
        <f t="shared" si="20"/>
        <v>Yes</v>
      </c>
      <c r="O291" t="s">
        <v>152</v>
      </c>
      <c r="P291" s="126" t="str">
        <f t="shared" si="19"/>
        <v>Yes</v>
      </c>
      <c r="Q291" s="126" t="str">
        <f t="shared" si="21"/>
        <v>Yes</v>
      </c>
      <c r="R291" s="126" t="str">
        <f t="shared" si="21"/>
        <v>Yes</v>
      </c>
      <c r="S291" s="126" t="str">
        <f t="shared" si="21"/>
        <v>No</v>
      </c>
      <c r="T291" s="126" t="str">
        <f t="shared" si="21"/>
        <v>Yes</v>
      </c>
      <c r="U291" s="126" t="str">
        <f t="shared" si="21"/>
        <v>Yes</v>
      </c>
      <c r="V291" s="126" t="str">
        <f t="shared" si="21"/>
        <v>No</v>
      </c>
      <c r="W291" s="126" t="str">
        <f t="shared" si="21"/>
        <v>No</v>
      </c>
      <c r="X291" s="126" t="str">
        <f t="shared" si="21"/>
        <v>No</v>
      </c>
      <c r="Y291" s="126" t="str">
        <f t="shared" si="21"/>
        <v>No</v>
      </c>
      <c r="Z291" s="126" t="str">
        <f t="shared" si="21"/>
        <v>No</v>
      </c>
      <c r="AA291" s="126" t="str">
        <f t="shared" si="21"/>
        <v>No</v>
      </c>
    </row>
    <row r="292" spans="1:27" x14ac:dyDescent="0.3">
      <c r="A292" t="s">
        <v>157</v>
      </c>
      <c r="B292" t="s">
        <v>13</v>
      </c>
      <c r="C292" t="s">
        <v>9</v>
      </c>
      <c r="D292" t="s">
        <v>11</v>
      </c>
      <c r="E292" t="s">
        <v>8</v>
      </c>
      <c r="F292" t="s">
        <v>10</v>
      </c>
      <c r="G292">
        <v>2</v>
      </c>
      <c r="H292" t="s">
        <v>9</v>
      </c>
      <c r="I292" t="s">
        <v>17</v>
      </c>
      <c r="J292" t="s">
        <v>128</v>
      </c>
      <c r="L292" t="s">
        <v>80</v>
      </c>
      <c r="M292">
        <v>0</v>
      </c>
      <c r="N292" t="str">
        <f t="shared" si="20"/>
        <v>No</v>
      </c>
      <c r="O292" t="s">
        <v>152</v>
      </c>
      <c r="P292" s="126" t="str">
        <f t="shared" si="19"/>
        <v>Yes</v>
      </c>
      <c r="Q292" s="126" t="str">
        <f t="shared" si="19"/>
        <v>Yes</v>
      </c>
      <c r="R292" s="126" t="str">
        <f t="shared" si="19"/>
        <v>Yes</v>
      </c>
      <c r="S292" s="126" t="str">
        <f t="shared" si="19"/>
        <v>No</v>
      </c>
      <c r="T292" s="126" t="str">
        <f t="shared" si="19"/>
        <v>Yes</v>
      </c>
      <c r="U292" s="126" t="str">
        <f t="shared" si="19"/>
        <v>Yes</v>
      </c>
      <c r="V292" s="126" t="str">
        <f t="shared" si="19"/>
        <v>No</v>
      </c>
      <c r="W292" s="126" t="str">
        <f t="shared" si="19"/>
        <v>No</v>
      </c>
      <c r="X292" s="126" t="str">
        <f t="shared" si="19"/>
        <v>No</v>
      </c>
      <c r="Y292" s="126" t="str">
        <f t="shared" si="19"/>
        <v>No</v>
      </c>
      <c r="Z292" s="126" t="str">
        <f t="shared" si="19"/>
        <v>No</v>
      </c>
      <c r="AA292" s="126" t="str">
        <f t="shared" si="19"/>
        <v>No</v>
      </c>
    </row>
    <row r="293" spans="1:27" x14ac:dyDescent="0.3">
      <c r="A293" t="s">
        <v>157</v>
      </c>
      <c r="B293" t="s">
        <v>13</v>
      </c>
      <c r="C293" t="s">
        <v>9</v>
      </c>
      <c r="D293" t="s">
        <v>11</v>
      </c>
      <c r="E293" t="s">
        <v>8</v>
      </c>
      <c r="F293" t="s">
        <v>10</v>
      </c>
      <c r="G293">
        <v>2</v>
      </c>
      <c r="H293" t="s">
        <v>10</v>
      </c>
      <c r="I293" t="s">
        <v>18</v>
      </c>
      <c r="J293" t="s">
        <v>149</v>
      </c>
      <c r="L293" t="s">
        <v>80</v>
      </c>
      <c r="M293">
        <v>2</v>
      </c>
      <c r="N293" t="str">
        <f t="shared" si="20"/>
        <v>Yes</v>
      </c>
      <c r="O293" t="s">
        <v>152</v>
      </c>
      <c r="P293" s="126" t="str">
        <f t="shared" ref="P293:AA314" si="22">IF($A293="","",IF(OR($B293=P$1,$C293=P$1,$D293=P$1,$E293=P$1,$F293=P$1),"Yes","No"))</f>
        <v>Yes</v>
      </c>
      <c r="Q293" s="126" t="str">
        <f t="shared" si="22"/>
        <v>Yes</v>
      </c>
      <c r="R293" s="126" t="str">
        <f t="shared" si="22"/>
        <v>Yes</v>
      </c>
      <c r="S293" s="126" t="str">
        <f t="shared" si="22"/>
        <v>No</v>
      </c>
      <c r="T293" s="126" t="str">
        <f t="shared" si="22"/>
        <v>Yes</v>
      </c>
      <c r="U293" s="126" t="str">
        <f t="shared" si="22"/>
        <v>Yes</v>
      </c>
      <c r="V293" s="126" t="str">
        <f t="shared" si="22"/>
        <v>No</v>
      </c>
      <c r="W293" s="126" t="str">
        <f t="shared" si="22"/>
        <v>No</v>
      </c>
      <c r="X293" s="126" t="str">
        <f t="shared" si="22"/>
        <v>No</v>
      </c>
      <c r="Y293" s="126" t="str">
        <f t="shared" si="22"/>
        <v>No</v>
      </c>
      <c r="Z293" s="126" t="str">
        <f t="shared" si="22"/>
        <v>No</v>
      </c>
      <c r="AA293" s="126" t="str">
        <f t="shared" si="22"/>
        <v>No</v>
      </c>
    </row>
    <row r="294" spans="1:27" x14ac:dyDescent="0.3">
      <c r="A294" t="s">
        <v>157</v>
      </c>
      <c r="B294" t="s">
        <v>13</v>
      </c>
      <c r="C294" t="s">
        <v>70</v>
      </c>
      <c r="D294" t="s">
        <v>11</v>
      </c>
      <c r="E294" t="s">
        <v>8</v>
      </c>
      <c r="F294" t="s">
        <v>10</v>
      </c>
      <c r="G294">
        <v>1</v>
      </c>
      <c r="H294" t="s">
        <v>70</v>
      </c>
      <c r="I294" t="s">
        <v>19</v>
      </c>
      <c r="J294" t="s">
        <v>128</v>
      </c>
      <c r="L294" t="s">
        <v>80</v>
      </c>
      <c r="M294">
        <v>0</v>
      </c>
      <c r="N294" t="str">
        <f t="shared" si="20"/>
        <v>No</v>
      </c>
      <c r="O294" t="s">
        <v>152</v>
      </c>
      <c r="P294" s="126" t="str">
        <f t="shared" si="22"/>
        <v>Yes</v>
      </c>
      <c r="Q294" s="126" t="str">
        <f t="shared" si="22"/>
        <v>No</v>
      </c>
      <c r="R294" s="126" t="str">
        <f t="shared" si="22"/>
        <v>Yes</v>
      </c>
      <c r="S294" s="126" t="str">
        <f t="shared" si="22"/>
        <v>Yes</v>
      </c>
      <c r="T294" s="126" t="str">
        <f t="shared" si="22"/>
        <v>Yes</v>
      </c>
      <c r="U294" s="126" t="str">
        <f t="shared" si="22"/>
        <v>Yes</v>
      </c>
      <c r="V294" s="126" t="str">
        <f t="shared" si="22"/>
        <v>No</v>
      </c>
      <c r="W294" s="126" t="str">
        <f t="shared" si="22"/>
        <v>No</v>
      </c>
      <c r="X294" s="126" t="str">
        <f t="shared" si="22"/>
        <v>No</v>
      </c>
      <c r="Y294" s="126" t="str">
        <f t="shared" si="22"/>
        <v>No</v>
      </c>
      <c r="Z294" s="126" t="str">
        <f t="shared" si="22"/>
        <v>No</v>
      </c>
      <c r="AA294" s="126" t="str">
        <f t="shared" si="22"/>
        <v>No</v>
      </c>
    </row>
    <row r="295" spans="1:27" x14ac:dyDescent="0.3">
      <c r="A295" t="s">
        <v>157</v>
      </c>
      <c r="B295" t="s">
        <v>130</v>
      </c>
      <c r="C295" t="s">
        <v>70</v>
      </c>
      <c r="D295" t="s">
        <v>11</v>
      </c>
      <c r="E295" t="s">
        <v>8</v>
      </c>
      <c r="F295" t="s">
        <v>10</v>
      </c>
      <c r="G295">
        <v>2</v>
      </c>
      <c r="H295" t="s">
        <v>130</v>
      </c>
      <c r="I295" t="s">
        <v>19</v>
      </c>
      <c r="J295" t="s">
        <v>128</v>
      </c>
      <c r="L295" t="s">
        <v>80</v>
      </c>
      <c r="M295">
        <v>0</v>
      </c>
      <c r="N295" t="str">
        <f t="shared" si="20"/>
        <v>No</v>
      </c>
      <c r="O295" t="s">
        <v>152</v>
      </c>
      <c r="P295" s="126" t="str">
        <f t="shared" si="22"/>
        <v>No</v>
      </c>
      <c r="Q295" s="126" t="str">
        <f t="shared" si="22"/>
        <v>No</v>
      </c>
      <c r="R295" s="126" t="str">
        <f t="shared" si="22"/>
        <v>Yes</v>
      </c>
      <c r="S295" s="126" t="str">
        <f t="shared" si="22"/>
        <v>Yes</v>
      </c>
      <c r="T295" s="126" t="str">
        <f t="shared" si="22"/>
        <v>Yes</v>
      </c>
      <c r="U295" s="126" t="str">
        <f t="shared" si="22"/>
        <v>Yes</v>
      </c>
      <c r="V295" s="126" t="str">
        <f t="shared" si="22"/>
        <v>No</v>
      </c>
      <c r="W295" s="126" t="str">
        <f t="shared" si="22"/>
        <v>No</v>
      </c>
      <c r="X295" s="126" t="str">
        <f t="shared" si="22"/>
        <v>No</v>
      </c>
      <c r="Y295" s="126" t="str">
        <f t="shared" si="22"/>
        <v>Yes</v>
      </c>
      <c r="Z295" s="126" t="str">
        <f t="shared" si="22"/>
        <v>No</v>
      </c>
      <c r="AA295" s="126" t="str">
        <f t="shared" si="22"/>
        <v>No</v>
      </c>
    </row>
    <row r="296" spans="1:27" x14ac:dyDescent="0.3">
      <c r="A296" t="s">
        <v>157</v>
      </c>
      <c r="B296" t="s">
        <v>130</v>
      </c>
      <c r="C296" t="s">
        <v>70</v>
      </c>
      <c r="D296" t="s">
        <v>11</v>
      </c>
      <c r="E296" t="s">
        <v>8</v>
      </c>
      <c r="F296" t="s">
        <v>10</v>
      </c>
      <c r="G296">
        <v>0</v>
      </c>
      <c r="H296" t="s">
        <v>8</v>
      </c>
      <c r="I296" t="s">
        <v>17</v>
      </c>
      <c r="J296" t="s">
        <v>128</v>
      </c>
      <c r="L296" t="s">
        <v>80</v>
      </c>
      <c r="M296">
        <v>0</v>
      </c>
      <c r="N296" t="str">
        <f t="shared" si="20"/>
        <v>No</v>
      </c>
      <c r="O296" t="s">
        <v>152</v>
      </c>
      <c r="P296" s="126" t="str">
        <f t="shared" si="22"/>
        <v>No</v>
      </c>
      <c r="Q296" s="126" t="str">
        <f t="shared" si="22"/>
        <v>No</v>
      </c>
      <c r="R296" s="126" t="str">
        <f t="shared" si="22"/>
        <v>Yes</v>
      </c>
      <c r="S296" s="126" t="str">
        <f t="shared" si="22"/>
        <v>Yes</v>
      </c>
      <c r="T296" s="126" t="str">
        <f t="shared" si="22"/>
        <v>Yes</v>
      </c>
      <c r="U296" s="126" t="str">
        <f t="shared" si="22"/>
        <v>Yes</v>
      </c>
      <c r="V296" s="126" t="str">
        <f t="shared" si="22"/>
        <v>No</v>
      </c>
      <c r="W296" s="126" t="str">
        <f t="shared" si="22"/>
        <v>No</v>
      </c>
      <c r="X296" s="126" t="str">
        <f t="shared" si="22"/>
        <v>No</v>
      </c>
      <c r="Y296" s="126" t="str">
        <f t="shared" si="22"/>
        <v>Yes</v>
      </c>
      <c r="Z296" s="126" t="str">
        <f t="shared" si="22"/>
        <v>No</v>
      </c>
      <c r="AA296" s="126" t="str">
        <f t="shared" si="22"/>
        <v>No</v>
      </c>
    </row>
    <row r="297" spans="1:27" x14ac:dyDescent="0.3">
      <c r="A297" t="s">
        <v>157</v>
      </c>
      <c r="B297" t="s">
        <v>13</v>
      </c>
      <c r="C297" t="s">
        <v>70</v>
      </c>
      <c r="D297" t="s">
        <v>11</v>
      </c>
      <c r="E297" t="s">
        <v>8</v>
      </c>
      <c r="F297" t="s">
        <v>10</v>
      </c>
      <c r="G297">
        <v>2</v>
      </c>
      <c r="H297" t="s">
        <v>11</v>
      </c>
      <c r="I297" t="s">
        <v>16</v>
      </c>
      <c r="J297" t="s">
        <v>128</v>
      </c>
      <c r="L297" t="s">
        <v>80</v>
      </c>
      <c r="M297">
        <v>2</v>
      </c>
      <c r="N297" t="str">
        <f t="shared" si="20"/>
        <v>Yes</v>
      </c>
      <c r="O297" t="s">
        <v>152</v>
      </c>
      <c r="P297" s="126" t="str">
        <f t="shared" si="22"/>
        <v>Yes</v>
      </c>
      <c r="Q297" s="126" t="str">
        <f t="shared" si="22"/>
        <v>No</v>
      </c>
      <c r="R297" s="126" t="str">
        <f t="shared" si="22"/>
        <v>Yes</v>
      </c>
      <c r="S297" s="126" t="str">
        <f t="shared" si="22"/>
        <v>Yes</v>
      </c>
      <c r="T297" s="126" t="str">
        <f t="shared" si="22"/>
        <v>Yes</v>
      </c>
      <c r="U297" s="126" t="str">
        <f t="shared" si="22"/>
        <v>Yes</v>
      </c>
      <c r="V297" s="126" t="str">
        <f t="shared" si="22"/>
        <v>No</v>
      </c>
      <c r="W297" s="126" t="str">
        <f t="shared" si="22"/>
        <v>No</v>
      </c>
      <c r="X297" s="126" t="str">
        <f t="shared" si="22"/>
        <v>No</v>
      </c>
      <c r="Y297" s="126" t="str">
        <f t="shared" si="22"/>
        <v>No</v>
      </c>
      <c r="Z297" s="126" t="str">
        <f t="shared" si="22"/>
        <v>No</v>
      </c>
      <c r="AA297" s="126" t="str">
        <f t="shared" si="22"/>
        <v>No</v>
      </c>
    </row>
    <row r="298" spans="1:27" x14ac:dyDescent="0.3">
      <c r="A298" t="s">
        <v>157</v>
      </c>
      <c r="B298" t="s">
        <v>13</v>
      </c>
      <c r="C298" t="s">
        <v>70</v>
      </c>
      <c r="D298" t="s">
        <v>11</v>
      </c>
      <c r="E298" t="s">
        <v>8</v>
      </c>
      <c r="F298" t="s">
        <v>10</v>
      </c>
      <c r="G298">
        <v>0</v>
      </c>
      <c r="H298" t="s">
        <v>8</v>
      </c>
      <c r="I298" t="s">
        <v>19</v>
      </c>
      <c r="J298" t="s">
        <v>128</v>
      </c>
      <c r="L298" t="s">
        <v>80</v>
      </c>
      <c r="M298">
        <v>3</v>
      </c>
      <c r="N298" t="str">
        <f t="shared" si="20"/>
        <v>Yes</v>
      </c>
      <c r="O298" t="s">
        <v>152</v>
      </c>
      <c r="P298" s="126" t="str">
        <f t="shared" si="22"/>
        <v>Yes</v>
      </c>
      <c r="Q298" s="126" t="str">
        <f t="shared" si="22"/>
        <v>No</v>
      </c>
      <c r="R298" s="126" t="str">
        <f t="shared" si="22"/>
        <v>Yes</v>
      </c>
      <c r="S298" s="126" t="str">
        <f t="shared" si="22"/>
        <v>Yes</v>
      </c>
      <c r="T298" s="126" t="str">
        <f t="shared" si="22"/>
        <v>Yes</v>
      </c>
      <c r="U298" s="126" t="str">
        <f t="shared" si="22"/>
        <v>Yes</v>
      </c>
      <c r="V298" s="126" t="str">
        <f t="shared" si="22"/>
        <v>No</v>
      </c>
      <c r="W298" s="126" t="str">
        <f t="shared" si="22"/>
        <v>No</v>
      </c>
      <c r="X298" s="126" t="str">
        <f t="shared" si="22"/>
        <v>No</v>
      </c>
      <c r="Y298" s="126" t="str">
        <f t="shared" si="22"/>
        <v>No</v>
      </c>
      <c r="Z298" s="126" t="str">
        <f t="shared" si="22"/>
        <v>No</v>
      </c>
      <c r="AA298" s="126" t="str">
        <f t="shared" si="22"/>
        <v>No</v>
      </c>
    </row>
    <row r="299" spans="1:27" x14ac:dyDescent="0.3">
      <c r="A299" t="s">
        <v>157</v>
      </c>
      <c r="B299" t="s">
        <v>13</v>
      </c>
      <c r="C299" t="s">
        <v>70</v>
      </c>
      <c r="D299" t="s">
        <v>11</v>
      </c>
      <c r="E299" t="s">
        <v>8</v>
      </c>
      <c r="F299" t="s">
        <v>10</v>
      </c>
      <c r="G299">
        <v>0</v>
      </c>
      <c r="H299" t="s">
        <v>13</v>
      </c>
      <c r="I299" t="s">
        <v>17</v>
      </c>
      <c r="J299" t="s">
        <v>128</v>
      </c>
      <c r="L299" t="s">
        <v>80</v>
      </c>
      <c r="M299">
        <v>0</v>
      </c>
      <c r="N299" t="str">
        <f t="shared" si="20"/>
        <v>No</v>
      </c>
      <c r="O299" t="s">
        <v>152</v>
      </c>
      <c r="P299" s="126" t="str">
        <f t="shared" si="22"/>
        <v>Yes</v>
      </c>
      <c r="Q299" s="126" t="str">
        <f t="shared" si="22"/>
        <v>No</v>
      </c>
      <c r="R299" s="126" t="str">
        <f t="shared" si="22"/>
        <v>Yes</v>
      </c>
      <c r="S299" s="126" t="str">
        <f t="shared" si="22"/>
        <v>Yes</v>
      </c>
      <c r="T299" s="126" t="str">
        <f t="shared" si="22"/>
        <v>Yes</v>
      </c>
      <c r="U299" s="126" t="str">
        <f t="shared" si="22"/>
        <v>Yes</v>
      </c>
      <c r="V299" s="126" t="str">
        <f t="shared" si="22"/>
        <v>No</v>
      </c>
      <c r="W299" s="126" t="str">
        <f t="shared" si="22"/>
        <v>No</v>
      </c>
      <c r="X299" s="126" t="str">
        <f t="shared" si="22"/>
        <v>No</v>
      </c>
      <c r="Y299" s="126" t="str">
        <f t="shared" si="22"/>
        <v>No</v>
      </c>
      <c r="Z299" s="126" t="str">
        <f t="shared" si="22"/>
        <v>No</v>
      </c>
      <c r="AA299" s="126" t="str">
        <f t="shared" si="22"/>
        <v>No</v>
      </c>
    </row>
    <row r="300" spans="1:27" x14ac:dyDescent="0.3">
      <c r="A300" t="s">
        <v>157</v>
      </c>
      <c r="B300" t="s">
        <v>13</v>
      </c>
      <c r="C300" t="s">
        <v>70</v>
      </c>
      <c r="D300" t="s">
        <v>11</v>
      </c>
      <c r="E300" t="s">
        <v>8</v>
      </c>
      <c r="F300" t="s">
        <v>10</v>
      </c>
      <c r="G300">
        <v>1</v>
      </c>
      <c r="H300" t="s">
        <v>13</v>
      </c>
      <c r="I300" t="s">
        <v>17</v>
      </c>
      <c r="J300" t="s">
        <v>128</v>
      </c>
      <c r="L300" t="s">
        <v>80</v>
      </c>
      <c r="M300">
        <v>0</v>
      </c>
      <c r="N300" t="str">
        <f t="shared" si="20"/>
        <v>No</v>
      </c>
      <c r="O300" t="s">
        <v>152</v>
      </c>
      <c r="P300" s="126" t="str">
        <f t="shared" si="22"/>
        <v>Yes</v>
      </c>
      <c r="Q300" s="126" t="str">
        <f t="shared" si="22"/>
        <v>No</v>
      </c>
      <c r="R300" s="126" t="str">
        <f t="shared" si="22"/>
        <v>Yes</v>
      </c>
      <c r="S300" s="126" t="str">
        <f t="shared" si="22"/>
        <v>Yes</v>
      </c>
      <c r="T300" s="126" t="str">
        <f t="shared" si="22"/>
        <v>Yes</v>
      </c>
      <c r="U300" s="126" t="str">
        <f t="shared" si="22"/>
        <v>Yes</v>
      </c>
      <c r="V300" s="126" t="str">
        <f t="shared" si="22"/>
        <v>No</v>
      </c>
      <c r="W300" s="126" t="str">
        <f t="shared" si="22"/>
        <v>No</v>
      </c>
      <c r="X300" s="126" t="str">
        <f t="shared" si="22"/>
        <v>No</v>
      </c>
      <c r="Y300" s="126" t="str">
        <f t="shared" si="22"/>
        <v>No</v>
      </c>
      <c r="Z300" s="126" t="str">
        <f t="shared" si="22"/>
        <v>No</v>
      </c>
      <c r="AA300" s="126" t="str">
        <f t="shared" si="22"/>
        <v>No</v>
      </c>
    </row>
    <row r="301" spans="1:27" x14ac:dyDescent="0.3">
      <c r="A301" t="s">
        <v>157</v>
      </c>
      <c r="B301" t="s">
        <v>13</v>
      </c>
      <c r="C301" t="s">
        <v>9</v>
      </c>
      <c r="D301" t="s">
        <v>11</v>
      </c>
      <c r="E301" t="s">
        <v>8</v>
      </c>
      <c r="F301" t="s">
        <v>10</v>
      </c>
      <c r="G301">
        <v>0</v>
      </c>
      <c r="H301" t="s">
        <v>8</v>
      </c>
      <c r="I301" t="s">
        <v>17</v>
      </c>
      <c r="J301" t="s">
        <v>128</v>
      </c>
      <c r="L301" t="s">
        <v>80</v>
      </c>
      <c r="M301">
        <v>0</v>
      </c>
      <c r="N301" t="str">
        <f t="shared" si="20"/>
        <v>No</v>
      </c>
      <c r="O301" t="s">
        <v>152</v>
      </c>
      <c r="P301" s="126" t="str">
        <f t="shared" si="22"/>
        <v>Yes</v>
      </c>
      <c r="Q301" s="126" t="str">
        <f t="shared" si="22"/>
        <v>Yes</v>
      </c>
      <c r="R301" s="126" t="str">
        <f t="shared" si="22"/>
        <v>Yes</v>
      </c>
      <c r="S301" s="126" t="str">
        <f t="shared" si="22"/>
        <v>No</v>
      </c>
      <c r="T301" s="126" t="str">
        <f t="shared" si="22"/>
        <v>Yes</v>
      </c>
      <c r="U301" s="126" t="str">
        <f t="shared" si="22"/>
        <v>Yes</v>
      </c>
      <c r="V301" s="126" t="str">
        <f t="shared" si="22"/>
        <v>No</v>
      </c>
      <c r="W301" s="126" t="str">
        <f t="shared" si="22"/>
        <v>No</v>
      </c>
      <c r="X301" s="126" t="str">
        <f t="shared" si="22"/>
        <v>No</v>
      </c>
      <c r="Y301" s="126" t="str">
        <f t="shared" si="22"/>
        <v>No</v>
      </c>
      <c r="Z301" s="126" t="str">
        <f t="shared" si="22"/>
        <v>No</v>
      </c>
      <c r="AA301" s="126" t="str">
        <f t="shared" si="22"/>
        <v>No</v>
      </c>
    </row>
    <row r="302" spans="1:27" x14ac:dyDescent="0.3">
      <c r="A302" t="s">
        <v>157</v>
      </c>
      <c r="B302" t="s">
        <v>13</v>
      </c>
      <c r="C302" t="s">
        <v>9</v>
      </c>
      <c r="D302" t="s">
        <v>11</v>
      </c>
      <c r="E302" t="s">
        <v>8</v>
      </c>
      <c r="F302" t="s">
        <v>10</v>
      </c>
      <c r="G302">
        <v>1</v>
      </c>
      <c r="H302" t="s">
        <v>13</v>
      </c>
      <c r="I302" t="s">
        <v>148</v>
      </c>
      <c r="J302" t="s">
        <v>128</v>
      </c>
      <c r="L302" t="s">
        <v>80</v>
      </c>
      <c r="M302">
        <v>2</v>
      </c>
      <c r="N302" t="str">
        <f t="shared" si="20"/>
        <v>Yes</v>
      </c>
      <c r="O302" t="s">
        <v>152</v>
      </c>
      <c r="P302" s="126" t="str">
        <f t="shared" si="22"/>
        <v>Yes</v>
      </c>
      <c r="Q302" s="126" t="str">
        <f t="shared" si="22"/>
        <v>Yes</v>
      </c>
      <c r="R302" s="126" t="str">
        <f t="shared" si="22"/>
        <v>Yes</v>
      </c>
      <c r="S302" s="126" t="str">
        <f t="shared" si="22"/>
        <v>No</v>
      </c>
      <c r="T302" s="126" t="str">
        <f t="shared" si="22"/>
        <v>Yes</v>
      </c>
      <c r="U302" s="126" t="str">
        <f t="shared" si="22"/>
        <v>Yes</v>
      </c>
      <c r="V302" s="126" t="str">
        <f t="shared" si="22"/>
        <v>No</v>
      </c>
      <c r="W302" s="126" t="str">
        <f t="shared" si="22"/>
        <v>No</v>
      </c>
      <c r="X302" s="126" t="str">
        <f t="shared" si="22"/>
        <v>No</v>
      </c>
      <c r="Y302" s="126" t="str">
        <f t="shared" si="22"/>
        <v>No</v>
      </c>
      <c r="Z302" s="126" t="str">
        <f t="shared" si="22"/>
        <v>No</v>
      </c>
      <c r="AA302" s="126" t="str">
        <f t="shared" si="22"/>
        <v>No</v>
      </c>
    </row>
    <row r="303" spans="1:27" x14ac:dyDescent="0.3">
      <c r="A303" t="s">
        <v>157</v>
      </c>
      <c r="B303" t="s">
        <v>13</v>
      </c>
      <c r="C303" t="s">
        <v>9</v>
      </c>
      <c r="D303" t="s">
        <v>11</v>
      </c>
      <c r="E303" t="s">
        <v>8</v>
      </c>
      <c r="F303" t="s">
        <v>10</v>
      </c>
      <c r="G303">
        <v>0</v>
      </c>
      <c r="H303" t="s">
        <v>8</v>
      </c>
      <c r="I303" t="s">
        <v>148</v>
      </c>
      <c r="J303" t="s">
        <v>128</v>
      </c>
      <c r="L303" t="s">
        <v>80</v>
      </c>
      <c r="M303">
        <v>2</v>
      </c>
      <c r="N303" t="str">
        <f t="shared" si="20"/>
        <v>Yes</v>
      </c>
      <c r="O303" t="s">
        <v>152</v>
      </c>
      <c r="P303" s="126" t="str">
        <f t="shared" si="22"/>
        <v>Yes</v>
      </c>
      <c r="Q303" s="126" t="str">
        <f t="shared" si="22"/>
        <v>Yes</v>
      </c>
      <c r="R303" s="126" t="str">
        <f t="shared" si="22"/>
        <v>Yes</v>
      </c>
      <c r="S303" s="126" t="str">
        <f t="shared" si="22"/>
        <v>No</v>
      </c>
      <c r="T303" s="126" t="str">
        <f t="shared" si="22"/>
        <v>Yes</v>
      </c>
      <c r="U303" s="126" t="str">
        <f t="shared" si="22"/>
        <v>Yes</v>
      </c>
      <c r="V303" s="126" t="str">
        <f t="shared" si="22"/>
        <v>No</v>
      </c>
      <c r="W303" s="126" t="str">
        <f t="shared" si="22"/>
        <v>No</v>
      </c>
      <c r="X303" s="126" t="str">
        <f t="shared" si="22"/>
        <v>No</v>
      </c>
      <c r="Y303" s="126" t="str">
        <f t="shared" si="22"/>
        <v>No</v>
      </c>
      <c r="Z303" s="126" t="str">
        <f t="shared" si="22"/>
        <v>No</v>
      </c>
      <c r="AA303" s="126" t="str">
        <f t="shared" si="22"/>
        <v>No</v>
      </c>
    </row>
    <row r="304" spans="1:27" x14ac:dyDescent="0.3">
      <c r="A304" t="s">
        <v>157</v>
      </c>
      <c r="B304" t="s">
        <v>13</v>
      </c>
      <c r="C304" t="s">
        <v>9</v>
      </c>
      <c r="D304" t="s">
        <v>11</v>
      </c>
      <c r="E304" t="s">
        <v>8</v>
      </c>
      <c r="F304" t="s">
        <v>10</v>
      </c>
      <c r="G304">
        <v>0</v>
      </c>
      <c r="H304" t="s">
        <v>13</v>
      </c>
      <c r="I304" t="s">
        <v>148</v>
      </c>
      <c r="J304" t="s">
        <v>128</v>
      </c>
      <c r="L304" t="s">
        <v>80</v>
      </c>
      <c r="M304">
        <v>2</v>
      </c>
      <c r="N304" t="str">
        <f t="shared" si="20"/>
        <v>Yes</v>
      </c>
      <c r="O304" t="s">
        <v>152</v>
      </c>
      <c r="P304" s="126" t="str">
        <f t="shared" si="22"/>
        <v>Yes</v>
      </c>
      <c r="Q304" s="126" t="str">
        <f t="shared" si="22"/>
        <v>Yes</v>
      </c>
      <c r="R304" s="126" t="str">
        <f t="shared" si="22"/>
        <v>Yes</v>
      </c>
      <c r="S304" s="126" t="str">
        <f t="shared" si="22"/>
        <v>No</v>
      </c>
      <c r="T304" s="126" t="str">
        <f t="shared" si="22"/>
        <v>Yes</v>
      </c>
      <c r="U304" s="126" t="str">
        <f t="shared" si="22"/>
        <v>Yes</v>
      </c>
      <c r="V304" s="126" t="str">
        <f t="shared" si="22"/>
        <v>No</v>
      </c>
      <c r="W304" s="126" t="str">
        <f t="shared" si="22"/>
        <v>No</v>
      </c>
      <c r="X304" s="126" t="str">
        <f t="shared" si="22"/>
        <v>No</v>
      </c>
      <c r="Y304" s="126" t="str">
        <f t="shared" si="22"/>
        <v>No</v>
      </c>
      <c r="Z304" s="126" t="str">
        <f t="shared" si="22"/>
        <v>No</v>
      </c>
      <c r="AA304" s="126" t="str">
        <f t="shared" si="22"/>
        <v>No</v>
      </c>
    </row>
    <row r="305" spans="1:27" x14ac:dyDescent="0.3">
      <c r="A305" t="s">
        <v>157</v>
      </c>
      <c r="B305" t="s">
        <v>13</v>
      </c>
      <c r="C305" t="s">
        <v>9</v>
      </c>
      <c r="D305" t="s">
        <v>11</v>
      </c>
      <c r="E305" t="s">
        <v>8</v>
      </c>
      <c r="F305" t="s">
        <v>10</v>
      </c>
      <c r="G305">
        <v>1</v>
      </c>
      <c r="H305" t="s">
        <v>11</v>
      </c>
      <c r="I305" t="s">
        <v>148</v>
      </c>
      <c r="J305" t="s">
        <v>128</v>
      </c>
      <c r="L305" t="s">
        <v>80</v>
      </c>
      <c r="M305">
        <v>2</v>
      </c>
      <c r="N305" t="str">
        <f t="shared" si="20"/>
        <v>Yes</v>
      </c>
      <c r="O305" t="s">
        <v>152</v>
      </c>
      <c r="P305" s="126" t="str">
        <f t="shared" si="22"/>
        <v>Yes</v>
      </c>
      <c r="Q305" s="126" t="str">
        <f t="shared" si="22"/>
        <v>Yes</v>
      </c>
      <c r="R305" s="126" t="str">
        <f t="shared" si="22"/>
        <v>Yes</v>
      </c>
      <c r="S305" s="126" t="str">
        <f t="shared" si="22"/>
        <v>No</v>
      </c>
      <c r="T305" s="126" t="str">
        <f t="shared" si="22"/>
        <v>Yes</v>
      </c>
      <c r="U305" s="126" t="str">
        <f t="shared" si="22"/>
        <v>Yes</v>
      </c>
      <c r="V305" s="126" t="str">
        <f t="shared" si="22"/>
        <v>No</v>
      </c>
      <c r="W305" s="126" t="str">
        <f t="shared" si="22"/>
        <v>No</v>
      </c>
      <c r="X305" s="126" t="str">
        <f t="shared" si="22"/>
        <v>No</v>
      </c>
      <c r="Y305" s="126" t="str">
        <f t="shared" si="22"/>
        <v>No</v>
      </c>
      <c r="Z305" s="126" t="str">
        <f t="shared" si="22"/>
        <v>No</v>
      </c>
      <c r="AA305" s="126" t="str">
        <f t="shared" si="22"/>
        <v>No</v>
      </c>
    </row>
    <row r="306" spans="1:27" x14ac:dyDescent="0.3">
      <c r="A306" t="s">
        <v>115</v>
      </c>
      <c r="B306" t="s">
        <v>13</v>
      </c>
      <c r="C306" t="s">
        <v>9</v>
      </c>
      <c r="D306" t="s">
        <v>11</v>
      </c>
      <c r="E306" t="s">
        <v>8</v>
      </c>
      <c r="F306" t="s">
        <v>10</v>
      </c>
      <c r="G306">
        <v>1</v>
      </c>
      <c r="H306" t="s">
        <v>10</v>
      </c>
      <c r="I306" t="s">
        <v>20</v>
      </c>
      <c r="J306" t="s">
        <v>128</v>
      </c>
      <c r="L306" t="s">
        <v>80</v>
      </c>
      <c r="M306">
        <v>0</v>
      </c>
      <c r="N306" t="str">
        <f t="shared" si="20"/>
        <v>No</v>
      </c>
      <c r="O306" t="s">
        <v>152</v>
      </c>
      <c r="P306" s="126" t="str">
        <f t="shared" si="22"/>
        <v>Yes</v>
      </c>
      <c r="Q306" s="126" t="str">
        <f t="shared" si="22"/>
        <v>Yes</v>
      </c>
      <c r="R306" s="126" t="str">
        <f t="shared" si="22"/>
        <v>Yes</v>
      </c>
      <c r="S306" s="126" t="str">
        <f t="shared" si="22"/>
        <v>No</v>
      </c>
      <c r="T306" s="126" t="str">
        <f t="shared" si="22"/>
        <v>Yes</v>
      </c>
      <c r="U306" s="126" t="str">
        <f t="shared" si="22"/>
        <v>Yes</v>
      </c>
      <c r="V306" s="126" t="str">
        <f t="shared" si="22"/>
        <v>No</v>
      </c>
      <c r="W306" s="126" t="str">
        <f t="shared" si="22"/>
        <v>No</v>
      </c>
      <c r="X306" s="126" t="str">
        <f t="shared" si="22"/>
        <v>No</v>
      </c>
      <c r="Y306" s="126" t="str">
        <f t="shared" si="22"/>
        <v>No</v>
      </c>
      <c r="Z306" s="126" t="str">
        <f t="shared" si="22"/>
        <v>No</v>
      </c>
      <c r="AA306" s="126" t="str">
        <f t="shared" si="22"/>
        <v>No</v>
      </c>
    </row>
    <row r="307" spans="1:27" x14ac:dyDescent="0.3">
      <c r="A307" t="s">
        <v>115</v>
      </c>
      <c r="B307" t="s">
        <v>13</v>
      </c>
      <c r="C307" t="s">
        <v>9</v>
      </c>
      <c r="D307" t="s">
        <v>11</v>
      </c>
      <c r="E307" t="s">
        <v>8</v>
      </c>
      <c r="F307" t="s">
        <v>10</v>
      </c>
      <c r="G307">
        <v>1</v>
      </c>
      <c r="H307" t="s">
        <v>8</v>
      </c>
      <c r="I307" t="s">
        <v>15</v>
      </c>
      <c r="J307" t="s">
        <v>128</v>
      </c>
      <c r="L307" t="s">
        <v>80</v>
      </c>
      <c r="M307">
        <v>2</v>
      </c>
      <c r="N307" t="str">
        <f t="shared" si="20"/>
        <v>Yes</v>
      </c>
      <c r="O307" t="s">
        <v>152</v>
      </c>
      <c r="P307" s="126" t="str">
        <f t="shared" si="22"/>
        <v>Yes</v>
      </c>
      <c r="Q307" s="126" t="str">
        <f t="shared" si="22"/>
        <v>Yes</v>
      </c>
      <c r="R307" s="126" t="str">
        <f t="shared" si="22"/>
        <v>Yes</v>
      </c>
      <c r="S307" s="126" t="str">
        <f t="shared" si="22"/>
        <v>No</v>
      </c>
      <c r="T307" s="126" t="str">
        <f t="shared" si="22"/>
        <v>Yes</v>
      </c>
      <c r="U307" s="126" t="str">
        <f t="shared" si="22"/>
        <v>Yes</v>
      </c>
      <c r="V307" s="126" t="str">
        <f t="shared" si="22"/>
        <v>No</v>
      </c>
      <c r="W307" s="126" t="str">
        <f t="shared" si="22"/>
        <v>No</v>
      </c>
      <c r="X307" s="126" t="str">
        <f t="shared" si="22"/>
        <v>No</v>
      </c>
      <c r="Y307" s="126" t="str">
        <f t="shared" si="22"/>
        <v>No</v>
      </c>
      <c r="Z307" s="126" t="str">
        <f t="shared" si="22"/>
        <v>No</v>
      </c>
      <c r="AA307" s="126" t="str">
        <f t="shared" si="22"/>
        <v>No</v>
      </c>
    </row>
    <row r="308" spans="1:27" x14ac:dyDescent="0.3">
      <c r="A308" t="s">
        <v>115</v>
      </c>
      <c r="B308" t="s">
        <v>13</v>
      </c>
      <c r="C308" t="s">
        <v>9</v>
      </c>
      <c r="D308" t="s">
        <v>11</v>
      </c>
      <c r="E308" t="s">
        <v>8</v>
      </c>
      <c r="F308" t="s">
        <v>10</v>
      </c>
      <c r="G308">
        <v>1</v>
      </c>
      <c r="H308" t="s">
        <v>9</v>
      </c>
      <c r="I308" t="s">
        <v>18</v>
      </c>
      <c r="J308" t="s">
        <v>128</v>
      </c>
      <c r="L308" t="s">
        <v>80</v>
      </c>
      <c r="M308">
        <v>2</v>
      </c>
      <c r="N308" t="str">
        <f t="shared" si="20"/>
        <v>Yes</v>
      </c>
      <c r="O308" t="s">
        <v>152</v>
      </c>
      <c r="P308" s="126" t="str">
        <f t="shared" si="22"/>
        <v>Yes</v>
      </c>
      <c r="Q308" s="126" t="str">
        <f t="shared" si="22"/>
        <v>Yes</v>
      </c>
      <c r="R308" s="126" t="str">
        <f t="shared" si="22"/>
        <v>Yes</v>
      </c>
      <c r="S308" s="126" t="str">
        <f t="shared" si="22"/>
        <v>No</v>
      </c>
      <c r="T308" s="126" t="str">
        <f t="shared" si="22"/>
        <v>Yes</v>
      </c>
      <c r="U308" s="126" t="str">
        <f t="shared" si="22"/>
        <v>Yes</v>
      </c>
      <c r="V308" s="126" t="str">
        <f t="shared" si="22"/>
        <v>No</v>
      </c>
      <c r="W308" s="126" t="str">
        <f t="shared" si="22"/>
        <v>No</v>
      </c>
      <c r="X308" s="126" t="str">
        <f t="shared" si="22"/>
        <v>No</v>
      </c>
      <c r="Y308" s="126" t="str">
        <f t="shared" si="22"/>
        <v>No</v>
      </c>
      <c r="Z308" s="126" t="str">
        <f t="shared" si="22"/>
        <v>No</v>
      </c>
      <c r="AA308" s="126" t="str">
        <f t="shared" si="22"/>
        <v>No</v>
      </c>
    </row>
    <row r="309" spans="1:27" x14ac:dyDescent="0.3">
      <c r="A309" t="s">
        <v>115</v>
      </c>
      <c r="B309" t="s">
        <v>13</v>
      </c>
      <c r="C309" t="s">
        <v>9</v>
      </c>
      <c r="D309" t="s">
        <v>11</v>
      </c>
      <c r="E309" t="s">
        <v>8</v>
      </c>
      <c r="F309" t="s">
        <v>10</v>
      </c>
      <c r="G309">
        <v>0</v>
      </c>
      <c r="H309" t="s">
        <v>10</v>
      </c>
      <c r="I309" t="s">
        <v>15</v>
      </c>
      <c r="J309" t="s">
        <v>128</v>
      </c>
      <c r="L309" t="s">
        <v>80</v>
      </c>
      <c r="M309">
        <v>2</v>
      </c>
      <c r="N309" t="str">
        <f t="shared" si="20"/>
        <v>Yes</v>
      </c>
      <c r="O309" t="s">
        <v>152</v>
      </c>
      <c r="P309" s="126" t="str">
        <f t="shared" si="22"/>
        <v>Yes</v>
      </c>
      <c r="Q309" s="126" t="str">
        <f t="shared" si="22"/>
        <v>Yes</v>
      </c>
      <c r="R309" s="126" t="str">
        <f t="shared" si="22"/>
        <v>Yes</v>
      </c>
      <c r="S309" s="126" t="str">
        <f t="shared" si="22"/>
        <v>No</v>
      </c>
      <c r="T309" s="126" t="str">
        <f t="shared" si="22"/>
        <v>Yes</v>
      </c>
      <c r="U309" s="126" t="str">
        <f t="shared" si="22"/>
        <v>Yes</v>
      </c>
      <c r="V309" s="126" t="str">
        <f t="shared" si="22"/>
        <v>No</v>
      </c>
      <c r="W309" s="126" t="str">
        <f t="shared" si="22"/>
        <v>No</v>
      </c>
      <c r="X309" s="126" t="str">
        <f t="shared" si="22"/>
        <v>No</v>
      </c>
      <c r="Y309" s="126" t="str">
        <f t="shared" si="22"/>
        <v>No</v>
      </c>
      <c r="Z309" s="126" t="str">
        <f t="shared" si="22"/>
        <v>No</v>
      </c>
      <c r="AA309" s="126" t="str">
        <f t="shared" si="22"/>
        <v>No</v>
      </c>
    </row>
    <row r="310" spans="1:27" x14ac:dyDescent="0.3">
      <c r="A310" t="s">
        <v>115</v>
      </c>
      <c r="B310" t="s">
        <v>13</v>
      </c>
      <c r="C310" t="s">
        <v>9</v>
      </c>
      <c r="D310" t="s">
        <v>11</v>
      </c>
      <c r="E310" t="s">
        <v>8</v>
      </c>
      <c r="F310" t="s">
        <v>10</v>
      </c>
      <c r="G310">
        <v>1</v>
      </c>
      <c r="H310" t="s">
        <v>9</v>
      </c>
      <c r="I310" t="s">
        <v>19</v>
      </c>
      <c r="J310" t="s">
        <v>128</v>
      </c>
      <c r="L310" t="s">
        <v>80</v>
      </c>
      <c r="M310">
        <v>3</v>
      </c>
      <c r="N310" t="str">
        <f t="shared" si="20"/>
        <v>Yes</v>
      </c>
      <c r="O310" t="s">
        <v>152</v>
      </c>
      <c r="P310" s="126" t="str">
        <f t="shared" si="22"/>
        <v>Yes</v>
      </c>
      <c r="Q310" s="126" t="str">
        <f t="shared" si="22"/>
        <v>Yes</v>
      </c>
      <c r="R310" s="126" t="str">
        <f t="shared" si="22"/>
        <v>Yes</v>
      </c>
      <c r="S310" s="126" t="str">
        <f t="shared" si="22"/>
        <v>No</v>
      </c>
      <c r="T310" s="126" t="str">
        <f t="shared" si="22"/>
        <v>Yes</v>
      </c>
      <c r="U310" s="126" t="str">
        <f t="shared" si="22"/>
        <v>Yes</v>
      </c>
      <c r="V310" s="126" t="str">
        <f t="shared" si="22"/>
        <v>No</v>
      </c>
      <c r="W310" s="126" t="str">
        <f t="shared" si="22"/>
        <v>No</v>
      </c>
      <c r="X310" s="126" t="str">
        <f t="shared" si="22"/>
        <v>No</v>
      </c>
      <c r="Y310" s="126" t="str">
        <f t="shared" si="22"/>
        <v>No</v>
      </c>
      <c r="Z310" s="126" t="str">
        <f t="shared" si="22"/>
        <v>No</v>
      </c>
      <c r="AA310" s="126" t="str">
        <f t="shared" si="22"/>
        <v>No</v>
      </c>
    </row>
    <row r="311" spans="1:27" x14ac:dyDescent="0.3">
      <c r="A311" t="s">
        <v>115</v>
      </c>
      <c r="B311" t="s">
        <v>130</v>
      </c>
      <c r="C311" t="s">
        <v>9</v>
      </c>
      <c r="D311" t="s">
        <v>70</v>
      </c>
      <c r="E311" t="s">
        <v>8</v>
      </c>
      <c r="F311" t="s">
        <v>71</v>
      </c>
      <c r="G311">
        <v>1</v>
      </c>
      <c r="H311" t="s">
        <v>71</v>
      </c>
      <c r="I311" t="s">
        <v>18</v>
      </c>
      <c r="J311" t="s">
        <v>128</v>
      </c>
      <c r="L311" t="s">
        <v>80</v>
      </c>
      <c r="M311">
        <v>0</v>
      </c>
      <c r="N311" t="str">
        <f t="shared" si="20"/>
        <v>No</v>
      </c>
      <c r="O311" t="s">
        <v>152</v>
      </c>
      <c r="P311" s="126" t="str">
        <f t="shared" si="22"/>
        <v>No</v>
      </c>
      <c r="Q311" s="126" t="str">
        <f t="shared" si="22"/>
        <v>Yes</v>
      </c>
      <c r="R311" s="126" t="str">
        <f t="shared" si="22"/>
        <v>Yes</v>
      </c>
      <c r="S311" s="126" t="str">
        <f t="shared" si="22"/>
        <v>Yes</v>
      </c>
      <c r="T311" s="126" t="str">
        <f t="shared" si="22"/>
        <v>No</v>
      </c>
      <c r="U311" s="126" t="str">
        <f t="shared" si="22"/>
        <v>No</v>
      </c>
      <c r="V311" s="126" t="str">
        <f t="shared" si="22"/>
        <v>Yes</v>
      </c>
      <c r="W311" s="126" t="str">
        <f t="shared" si="22"/>
        <v>No</v>
      </c>
      <c r="X311" s="126" t="str">
        <f t="shared" si="22"/>
        <v>No</v>
      </c>
      <c r="Y311" s="126" t="str">
        <f t="shared" si="22"/>
        <v>Yes</v>
      </c>
      <c r="Z311" s="126" t="str">
        <f t="shared" si="22"/>
        <v>No</v>
      </c>
      <c r="AA311" s="126" t="str">
        <f t="shared" si="22"/>
        <v>No</v>
      </c>
    </row>
    <row r="312" spans="1:27" x14ac:dyDescent="0.3">
      <c r="A312" t="s">
        <v>115</v>
      </c>
      <c r="B312" t="s">
        <v>130</v>
      </c>
      <c r="C312" t="s">
        <v>9</v>
      </c>
      <c r="D312" t="s">
        <v>70</v>
      </c>
      <c r="E312" t="s">
        <v>8</v>
      </c>
      <c r="F312" t="s">
        <v>71</v>
      </c>
      <c r="G312">
        <v>1</v>
      </c>
      <c r="H312" t="s">
        <v>130</v>
      </c>
      <c r="I312" t="s">
        <v>19</v>
      </c>
      <c r="J312" t="s">
        <v>128</v>
      </c>
      <c r="L312" t="s">
        <v>80</v>
      </c>
      <c r="M312">
        <v>0</v>
      </c>
      <c r="N312" t="str">
        <f t="shared" si="20"/>
        <v>No</v>
      </c>
      <c r="O312" t="s">
        <v>152</v>
      </c>
      <c r="P312" s="126" t="str">
        <f t="shared" si="22"/>
        <v>No</v>
      </c>
      <c r="Q312" s="126" t="str">
        <f t="shared" si="22"/>
        <v>Yes</v>
      </c>
      <c r="R312" s="126" t="str">
        <f t="shared" si="22"/>
        <v>Yes</v>
      </c>
      <c r="S312" s="126" t="str">
        <f t="shared" si="22"/>
        <v>Yes</v>
      </c>
      <c r="T312" s="126" t="str">
        <f t="shared" si="22"/>
        <v>No</v>
      </c>
      <c r="U312" s="126" t="str">
        <f t="shared" si="22"/>
        <v>No</v>
      </c>
      <c r="V312" s="126" t="str">
        <f t="shared" si="22"/>
        <v>Yes</v>
      </c>
      <c r="W312" s="126" t="str">
        <f t="shared" si="22"/>
        <v>No</v>
      </c>
      <c r="X312" s="126" t="str">
        <f t="shared" si="22"/>
        <v>No</v>
      </c>
      <c r="Y312" s="126" t="str">
        <f t="shared" si="22"/>
        <v>Yes</v>
      </c>
      <c r="Z312" s="126" t="str">
        <f t="shared" si="22"/>
        <v>No</v>
      </c>
      <c r="AA312" s="126" t="str">
        <f t="shared" si="22"/>
        <v>No</v>
      </c>
    </row>
    <row r="313" spans="1:27" x14ac:dyDescent="0.3">
      <c r="A313" t="s">
        <v>115</v>
      </c>
      <c r="B313" t="s">
        <v>130</v>
      </c>
      <c r="C313" t="s">
        <v>9</v>
      </c>
      <c r="D313" t="s">
        <v>70</v>
      </c>
      <c r="E313" t="s">
        <v>8</v>
      </c>
      <c r="F313" t="s">
        <v>71</v>
      </c>
      <c r="G313">
        <v>0</v>
      </c>
      <c r="H313" t="s">
        <v>9</v>
      </c>
      <c r="I313" t="s">
        <v>19</v>
      </c>
      <c r="J313" t="s">
        <v>128</v>
      </c>
      <c r="L313" t="s">
        <v>80</v>
      </c>
      <c r="M313">
        <v>0</v>
      </c>
      <c r="N313" t="str">
        <f t="shared" si="20"/>
        <v>No</v>
      </c>
      <c r="O313" t="s">
        <v>152</v>
      </c>
      <c r="P313" s="126" t="str">
        <f t="shared" si="22"/>
        <v>No</v>
      </c>
      <c r="Q313" s="126" t="str">
        <f t="shared" si="22"/>
        <v>Yes</v>
      </c>
      <c r="R313" s="126" t="str">
        <f t="shared" si="22"/>
        <v>Yes</v>
      </c>
      <c r="S313" s="126" t="str">
        <f t="shared" si="22"/>
        <v>Yes</v>
      </c>
      <c r="T313" s="126" t="str">
        <f t="shared" si="22"/>
        <v>No</v>
      </c>
      <c r="U313" s="126" t="str">
        <f t="shared" si="22"/>
        <v>No</v>
      </c>
      <c r="V313" s="126" t="str">
        <f t="shared" si="22"/>
        <v>Yes</v>
      </c>
      <c r="W313" s="126" t="str">
        <f t="shared" si="22"/>
        <v>No</v>
      </c>
      <c r="X313" s="126" t="str">
        <f t="shared" si="22"/>
        <v>No</v>
      </c>
      <c r="Y313" s="126" t="str">
        <f t="shared" si="22"/>
        <v>Yes</v>
      </c>
      <c r="Z313" s="126" t="str">
        <f t="shared" si="22"/>
        <v>No</v>
      </c>
      <c r="AA313" s="126" t="str">
        <f t="shared" si="22"/>
        <v>No</v>
      </c>
    </row>
    <row r="314" spans="1:27" x14ac:dyDescent="0.3">
      <c r="A314" t="s">
        <v>115</v>
      </c>
      <c r="B314" t="s">
        <v>130</v>
      </c>
      <c r="C314" t="s">
        <v>9</v>
      </c>
      <c r="D314" t="s">
        <v>70</v>
      </c>
      <c r="E314" t="s">
        <v>8</v>
      </c>
      <c r="F314" t="s">
        <v>71</v>
      </c>
      <c r="G314">
        <v>0</v>
      </c>
      <c r="H314" t="s">
        <v>70</v>
      </c>
      <c r="I314" t="s">
        <v>19</v>
      </c>
      <c r="J314" t="s">
        <v>128</v>
      </c>
      <c r="L314" t="s">
        <v>80</v>
      </c>
      <c r="M314">
        <v>0</v>
      </c>
      <c r="N314" t="str">
        <f t="shared" si="20"/>
        <v>No</v>
      </c>
      <c r="O314" t="s">
        <v>152</v>
      </c>
      <c r="P314" s="126" t="str">
        <f t="shared" si="22"/>
        <v>No</v>
      </c>
      <c r="Q314" s="126" t="str">
        <f t="shared" si="22"/>
        <v>Yes</v>
      </c>
      <c r="R314" s="126" t="str">
        <f t="shared" si="22"/>
        <v>Yes</v>
      </c>
      <c r="S314" s="126" t="str">
        <f t="shared" ref="Q314:AA337" si="23">IF($A314="","",IF(OR($B314=S$1,$C314=S$1,$D314=S$1,$E314=S$1,$F314=S$1),"Yes","No"))</f>
        <v>Yes</v>
      </c>
      <c r="T314" s="126" t="str">
        <f t="shared" si="23"/>
        <v>No</v>
      </c>
      <c r="U314" s="126" t="str">
        <f t="shared" si="23"/>
        <v>No</v>
      </c>
      <c r="V314" s="126" t="str">
        <f t="shared" si="23"/>
        <v>Yes</v>
      </c>
      <c r="W314" s="126" t="str">
        <f t="shared" si="23"/>
        <v>No</v>
      </c>
      <c r="X314" s="126" t="str">
        <f t="shared" si="23"/>
        <v>No</v>
      </c>
      <c r="Y314" s="126" t="str">
        <f t="shared" si="23"/>
        <v>Yes</v>
      </c>
      <c r="Z314" s="126" t="str">
        <f t="shared" si="23"/>
        <v>No</v>
      </c>
      <c r="AA314" s="126" t="str">
        <f t="shared" si="23"/>
        <v>No</v>
      </c>
    </row>
    <row r="315" spans="1:27" x14ac:dyDescent="0.3">
      <c r="A315" t="s">
        <v>115</v>
      </c>
      <c r="B315" t="s">
        <v>130</v>
      </c>
      <c r="C315" t="s">
        <v>9</v>
      </c>
      <c r="D315" t="s">
        <v>70</v>
      </c>
      <c r="E315" t="s">
        <v>11</v>
      </c>
      <c r="F315" t="s">
        <v>131</v>
      </c>
      <c r="G315">
        <v>1</v>
      </c>
      <c r="H315" t="s">
        <v>9</v>
      </c>
      <c r="I315" t="s">
        <v>148</v>
      </c>
      <c r="J315" t="s">
        <v>128</v>
      </c>
      <c r="L315" t="s">
        <v>80</v>
      </c>
      <c r="M315">
        <v>2</v>
      </c>
      <c r="N315" t="str">
        <f t="shared" si="20"/>
        <v>Yes</v>
      </c>
      <c r="O315" t="s">
        <v>152</v>
      </c>
      <c r="P315" s="126" t="str">
        <f t="shared" ref="P315:AA376" si="24">IF($A315="","",IF(OR($B315=P$1,$C315=P$1,$D315=P$1,$E315=P$1,$F315=P$1),"Yes","No"))</f>
        <v>No</v>
      </c>
      <c r="Q315" s="126" t="str">
        <f t="shared" si="23"/>
        <v>Yes</v>
      </c>
      <c r="R315" s="126" t="str">
        <f t="shared" si="23"/>
        <v>No</v>
      </c>
      <c r="S315" s="126" t="str">
        <f t="shared" si="23"/>
        <v>Yes</v>
      </c>
      <c r="T315" s="126" t="str">
        <f t="shared" si="23"/>
        <v>No</v>
      </c>
      <c r="U315" s="126" t="str">
        <f t="shared" si="23"/>
        <v>Yes</v>
      </c>
      <c r="V315" s="126" t="str">
        <f t="shared" si="23"/>
        <v>No</v>
      </c>
      <c r="W315" s="126" t="str">
        <f t="shared" si="23"/>
        <v>No</v>
      </c>
      <c r="X315" s="126" t="str">
        <f t="shared" si="23"/>
        <v>No</v>
      </c>
      <c r="Y315" s="126" t="str">
        <f t="shared" si="23"/>
        <v>Yes</v>
      </c>
      <c r="Z315" s="126" t="str">
        <f t="shared" si="23"/>
        <v>Yes</v>
      </c>
      <c r="AA315" s="126" t="str">
        <f t="shared" si="23"/>
        <v>No</v>
      </c>
    </row>
    <row r="316" spans="1:27" x14ac:dyDescent="0.3">
      <c r="A316" t="s">
        <v>115</v>
      </c>
      <c r="B316" t="s">
        <v>130</v>
      </c>
      <c r="C316" t="s">
        <v>9</v>
      </c>
      <c r="D316" t="s">
        <v>70</v>
      </c>
      <c r="E316" t="s">
        <v>11</v>
      </c>
      <c r="F316" t="s">
        <v>131</v>
      </c>
      <c r="G316">
        <v>0</v>
      </c>
      <c r="H316" t="s">
        <v>9</v>
      </c>
      <c r="I316" t="s">
        <v>19</v>
      </c>
      <c r="J316" t="s">
        <v>128</v>
      </c>
      <c r="L316" t="s">
        <v>80</v>
      </c>
      <c r="M316">
        <v>0</v>
      </c>
      <c r="N316" t="str">
        <f t="shared" si="20"/>
        <v>No</v>
      </c>
      <c r="O316" t="s">
        <v>152</v>
      </c>
      <c r="P316" s="126" t="str">
        <f t="shared" si="24"/>
        <v>No</v>
      </c>
      <c r="Q316" s="126" t="str">
        <f t="shared" si="23"/>
        <v>Yes</v>
      </c>
      <c r="R316" s="126" t="str">
        <f t="shared" si="23"/>
        <v>No</v>
      </c>
      <c r="S316" s="126" t="str">
        <f t="shared" si="23"/>
        <v>Yes</v>
      </c>
      <c r="T316" s="126" t="str">
        <f t="shared" si="23"/>
        <v>No</v>
      </c>
      <c r="U316" s="126" t="str">
        <f t="shared" si="23"/>
        <v>Yes</v>
      </c>
      <c r="V316" s="126" t="str">
        <f t="shared" si="23"/>
        <v>No</v>
      </c>
      <c r="W316" s="126" t="str">
        <f t="shared" si="23"/>
        <v>No</v>
      </c>
      <c r="X316" s="126" t="str">
        <f t="shared" si="23"/>
        <v>No</v>
      </c>
      <c r="Y316" s="126" t="str">
        <f t="shared" si="23"/>
        <v>Yes</v>
      </c>
      <c r="Z316" s="126" t="str">
        <f t="shared" si="23"/>
        <v>Yes</v>
      </c>
      <c r="AA316" s="126" t="str">
        <f t="shared" si="23"/>
        <v>No</v>
      </c>
    </row>
    <row r="317" spans="1:27" x14ac:dyDescent="0.3">
      <c r="A317" t="s">
        <v>115</v>
      </c>
      <c r="B317" t="s">
        <v>130</v>
      </c>
      <c r="C317" t="s">
        <v>9</v>
      </c>
      <c r="D317" t="s">
        <v>70</v>
      </c>
      <c r="E317" t="s">
        <v>11</v>
      </c>
      <c r="F317" t="s">
        <v>131</v>
      </c>
      <c r="G317">
        <v>1</v>
      </c>
      <c r="H317" t="s">
        <v>131</v>
      </c>
      <c r="I317" t="s">
        <v>18</v>
      </c>
      <c r="J317" t="s">
        <v>128</v>
      </c>
      <c r="L317" t="s">
        <v>80</v>
      </c>
      <c r="M317">
        <v>0</v>
      </c>
      <c r="N317" t="str">
        <f t="shared" si="20"/>
        <v>No</v>
      </c>
      <c r="O317" t="s">
        <v>152</v>
      </c>
      <c r="P317" s="126" t="str">
        <f t="shared" si="24"/>
        <v>No</v>
      </c>
      <c r="Q317" s="126" t="str">
        <f t="shared" si="23"/>
        <v>Yes</v>
      </c>
      <c r="R317" s="126" t="str">
        <f t="shared" si="23"/>
        <v>No</v>
      </c>
      <c r="S317" s="126" t="str">
        <f t="shared" si="23"/>
        <v>Yes</v>
      </c>
      <c r="T317" s="126" t="str">
        <f t="shared" si="23"/>
        <v>No</v>
      </c>
      <c r="U317" s="126" t="str">
        <f t="shared" si="23"/>
        <v>Yes</v>
      </c>
      <c r="V317" s="126" t="str">
        <f t="shared" si="23"/>
        <v>No</v>
      </c>
      <c r="W317" s="126" t="str">
        <f t="shared" si="23"/>
        <v>No</v>
      </c>
      <c r="X317" s="126" t="str">
        <f t="shared" si="23"/>
        <v>No</v>
      </c>
      <c r="Y317" s="126" t="str">
        <f t="shared" si="23"/>
        <v>Yes</v>
      </c>
      <c r="Z317" s="126" t="str">
        <f t="shared" si="23"/>
        <v>Yes</v>
      </c>
      <c r="AA317" s="126" t="str">
        <f t="shared" si="23"/>
        <v>No</v>
      </c>
    </row>
    <row r="318" spans="1:27" x14ac:dyDescent="0.3">
      <c r="A318" t="s">
        <v>115</v>
      </c>
      <c r="B318" t="s">
        <v>130</v>
      </c>
      <c r="C318" t="s">
        <v>14</v>
      </c>
      <c r="D318" t="s">
        <v>70</v>
      </c>
      <c r="E318" t="s">
        <v>11</v>
      </c>
      <c r="F318" t="s">
        <v>131</v>
      </c>
      <c r="G318">
        <v>1</v>
      </c>
      <c r="H318" t="s">
        <v>14</v>
      </c>
      <c r="I318" t="s">
        <v>19</v>
      </c>
      <c r="J318" t="s">
        <v>128</v>
      </c>
      <c r="L318" t="s">
        <v>80</v>
      </c>
      <c r="M318">
        <v>3</v>
      </c>
      <c r="N318" t="str">
        <f t="shared" si="20"/>
        <v>Yes</v>
      </c>
      <c r="O318" t="s">
        <v>152</v>
      </c>
      <c r="P318" s="126" t="str">
        <f t="shared" si="24"/>
        <v>No</v>
      </c>
      <c r="Q318" s="126" t="str">
        <f t="shared" si="23"/>
        <v>No</v>
      </c>
      <c r="R318" s="126" t="str">
        <f t="shared" si="23"/>
        <v>No</v>
      </c>
      <c r="S318" s="126" t="str">
        <f t="shared" si="23"/>
        <v>Yes</v>
      </c>
      <c r="T318" s="126" t="str">
        <f t="shared" si="23"/>
        <v>No</v>
      </c>
      <c r="U318" s="126" t="str">
        <f t="shared" si="23"/>
        <v>Yes</v>
      </c>
      <c r="V318" s="126" t="str">
        <f t="shared" si="23"/>
        <v>No</v>
      </c>
      <c r="W318" s="126" t="str">
        <f t="shared" si="23"/>
        <v>No</v>
      </c>
      <c r="X318" s="126" t="str">
        <f t="shared" si="23"/>
        <v>Yes</v>
      </c>
      <c r="Y318" s="126" t="str">
        <f t="shared" si="23"/>
        <v>Yes</v>
      </c>
      <c r="Z318" s="126" t="str">
        <f t="shared" si="23"/>
        <v>Yes</v>
      </c>
      <c r="AA318" s="126" t="str">
        <f t="shared" si="23"/>
        <v>No</v>
      </c>
    </row>
    <row r="319" spans="1:27" x14ac:dyDescent="0.3">
      <c r="A319" t="s">
        <v>115</v>
      </c>
      <c r="B319" t="s">
        <v>130</v>
      </c>
      <c r="C319" t="s">
        <v>14</v>
      </c>
      <c r="D319" t="s">
        <v>8</v>
      </c>
      <c r="E319" t="s">
        <v>11</v>
      </c>
      <c r="F319" t="s">
        <v>10</v>
      </c>
      <c r="G319">
        <v>2</v>
      </c>
      <c r="H319" t="s">
        <v>10</v>
      </c>
      <c r="I319" t="s">
        <v>20</v>
      </c>
      <c r="J319" t="s">
        <v>128</v>
      </c>
      <c r="L319" t="s">
        <v>80</v>
      </c>
      <c r="M319">
        <v>0</v>
      </c>
      <c r="N319" t="str">
        <f t="shared" si="20"/>
        <v>No</v>
      </c>
      <c r="O319" t="s">
        <v>152</v>
      </c>
      <c r="P319" s="126" t="str">
        <f t="shared" si="24"/>
        <v>No</v>
      </c>
      <c r="Q319" s="126" t="str">
        <f t="shared" si="23"/>
        <v>No</v>
      </c>
      <c r="R319" s="126" t="str">
        <f t="shared" si="23"/>
        <v>Yes</v>
      </c>
      <c r="S319" s="126" t="str">
        <f t="shared" si="23"/>
        <v>No</v>
      </c>
      <c r="T319" s="126" t="str">
        <f t="shared" si="23"/>
        <v>Yes</v>
      </c>
      <c r="U319" s="126" t="str">
        <f t="shared" si="23"/>
        <v>Yes</v>
      </c>
      <c r="V319" s="126" t="str">
        <f t="shared" si="23"/>
        <v>No</v>
      </c>
      <c r="W319" s="126" t="str">
        <f t="shared" si="23"/>
        <v>No</v>
      </c>
      <c r="X319" s="126" t="str">
        <f t="shared" si="23"/>
        <v>Yes</v>
      </c>
      <c r="Y319" s="126" t="str">
        <f t="shared" si="23"/>
        <v>Yes</v>
      </c>
      <c r="Z319" s="126" t="str">
        <f t="shared" si="23"/>
        <v>No</v>
      </c>
      <c r="AA319" s="126" t="str">
        <f t="shared" si="23"/>
        <v>No</v>
      </c>
    </row>
    <row r="320" spans="1:27" x14ac:dyDescent="0.3">
      <c r="A320" t="s">
        <v>115</v>
      </c>
      <c r="B320" t="s">
        <v>130</v>
      </c>
      <c r="C320" t="s">
        <v>14</v>
      </c>
      <c r="D320" t="s">
        <v>8</v>
      </c>
      <c r="E320" t="s">
        <v>11</v>
      </c>
      <c r="F320" t="s">
        <v>10</v>
      </c>
      <c r="G320">
        <v>0</v>
      </c>
      <c r="H320" t="s">
        <v>8</v>
      </c>
      <c r="I320" t="s">
        <v>19</v>
      </c>
      <c r="J320" t="s">
        <v>128</v>
      </c>
      <c r="L320" t="s">
        <v>80</v>
      </c>
      <c r="M320">
        <v>3</v>
      </c>
      <c r="N320" t="str">
        <f t="shared" si="20"/>
        <v>Yes</v>
      </c>
      <c r="O320" t="s">
        <v>152</v>
      </c>
      <c r="P320" s="126" t="str">
        <f t="shared" si="24"/>
        <v>No</v>
      </c>
      <c r="Q320" s="126" t="str">
        <f t="shared" si="23"/>
        <v>No</v>
      </c>
      <c r="R320" s="126" t="str">
        <f t="shared" si="23"/>
        <v>Yes</v>
      </c>
      <c r="S320" s="126" t="str">
        <f t="shared" si="23"/>
        <v>No</v>
      </c>
      <c r="T320" s="126" t="str">
        <f t="shared" si="23"/>
        <v>Yes</v>
      </c>
      <c r="U320" s="126" t="str">
        <f t="shared" si="23"/>
        <v>Yes</v>
      </c>
      <c r="V320" s="126" t="str">
        <f t="shared" si="23"/>
        <v>No</v>
      </c>
      <c r="W320" s="126" t="str">
        <f t="shared" si="23"/>
        <v>No</v>
      </c>
      <c r="X320" s="126" t="str">
        <f t="shared" si="23"/>
        <v>Yes</v>
      </c>
      <c r="Y320" s="126" t="str">
        <f t="shared" si="23"/>
        <v>Yes</v>
      </c>
      <c r="Z320" s="126" t="str">
        <f t="shared" si="23"/>
        <v>No</v>
      </c>
      <c r="AA320" s="126" t="str">
        <f t="shared" si="23"/>
        <v>No</v>
      </c>
    </row>
    <row r="321" spans="1:27" x14ac:dyDescent="0.3">
      <c r="A321" t="s">
        <v>115</v>
      </c>
      <c r="B321" t="s">
        <v>130</v>
      </c>
      <c r="C321" t="s">
        <v>14</v>
      </c>
      <c r="D321" t="s">
        <v>8</v>
      </c>
      <c r="E321" t="s">
        <v>11</v>
      </c>
      <c r="F321" t="s">
        <v>10</v>
      </c>
      <c r="G321">
        <v>0</v>
      </c>
      <c r="H321" t="s">
        <v>8</v>
      </c>
      <c r="I321" t="s">
        <v>19</v>
      </c>
      <c r="J321" t="s">
        <v>128</v>
      </c>
      <c r="L321" t="s">
        <v>80</v>
      </c>
      <c r="M321">
        <v>0</v>
      </c>
      <c r="N321" t="str">
        <f t="shared" si="20"/>
        <v>No</v>
      </c>
      <c r="O321" t="s">
        <v>152</v>
      </c>
      <c r="P321" s="126" t="str">
        <f t="shared" si="24"/>
        <v>No</v>
      </c>
      <c r="Q321" s="126" t="str">
        <f t="shared" si="23"/>
        <v>No</v>
      </c>
      <c r="R321" s="126" t="str">
        <f t="shared" si="23"/>
        <v>Yes</v>
      </c>
      <c r="S321" s="126" t="str">
        <f t="shared" si="23"/>
        <v>No</v>
      </c>
      <c r="T321" s="126" t="str">
        <f t="shared" si="23"/>
        <v>Yes</v>
      </c>
      <c r="U321" s="126" t="str">
        <f t="shared" si="23"/>
        <v>Yes</v>
      </c>
      <c r="V321" s="126" t="str">
        <f t="shared" si="23"/>
        <v>No</v>
      </c>
      <c r="W321" s="126" t="str">
        <f t="shared" si="23"/>
        <v>No</v>
      </c>
      <c r="X321" s="126" t="str">
        <f t="shared" si="23"/>
        <v>Yes</v>
      </c>
      <c r="Y321" s="126" t="str">
        <f t="shared" si="23"/>
        <v>Yes</v>
      </c>
      <c r="Z321" s="126" t="str">
        <f t="shared" si="23"/>
        <v>No</v>
      </c>
      <c r="AA321" s="126" t="str">
        <f t="shared" si="23"/>
        <v>No</v>
      </c>
    </row>
    <row r="322" spans="1:27" x14ac:dyDescent="0.3">
      <c r="A322" t="s">
        <v>115</v>
      </c>
      <c r="B322" t="s">
        <v>13</v>
      </c>
      <c r="C322" t="s">
        <v>9</v>
      </c>
      <c r="D322" t="s">
        <v>8</v>
      </c>
      <c r="E322" t="s">
        <v>11</v>
      </c>
      <c r="F322" t="s">
        <v>10</v>
      </c>
      <c r="G322">
        <v>0</v>
      </c>
      <c r="H322" t="s">
        <v>13</v>
      </c>
      <c r="I322" t="s">
        <v>16</v>
      </c>
      <c r="J322" t="s">
        <v>128</v>
      </c>
      <c r="L322" t="s">
        <v>80</v>
      </c>
      <c r="M322">
        <v>0</v>
      </c>
      <c r="N322" t="str">
        <f t="shared" si="20"/>
        <v>No</v>
      </c>
      <c r="O322" t="s">
        <v>152</v>
      </c>
      <c r="P322" s="126" t="str">
        <f t="shared" si="24"/>
        <v>Yes</v>
      </c>
      <c r="Q322" s="126" t="str">
        <f t="shared" si="23"/>
        <v>Yes</v>
      </c>
      <c r="R322" s="126" t="str">
        <f t="shared" si="23"/>
        <v>Yes</v>
      </c>
      <c r="S322" s="126" t="str">
        <f t="shared" si="23"/>
        <v>No</v>
      </c>
      <c r="T322" s="126" t="str">
        <f t="shared" si="23"/>
        <v>Yes</v>
      </c>
      <c r="U322" s="126" t="str">
        <f t="shared" si="23"/>
        <v>Yes</v>
      </c>
      <c r="V322" s="126" t="str">
        <f t="shared" si="23"/>
        <v>No</v>
      </c>
      <c r="W322" s="126" t="str">
        <f t="shared" si="23"/>
        <v>No</v>
      </c>
      <c r="X322" s="126" t="str">
        <f t="shared" si="23"/>
        <v>No</v>
      </c>
      <c r="Y322" s="126" t="str">
        <f t="shared" si="23"/>
        <v>No</v>
      </c>
      <c r="Z322" s="126" t="str">
        <f t="shared" si="23"/>
        <v>No</v>
      </c>
      <c r="AA322" s="126" t="str">
        <f t="shared" si="23"/>
        <v>No</v>
      </c>
    </row>
    <row r="323" spans="1:27" x14ac:dyDescent="0.3">
      <c r="A323" t="s">
        <v>115</v>
      </c>
      <c r="B323" t="s">
        <v>13</v>
      </c>
      <c r="C323" t="s">
        <v>9</v>
      </c>
      <c r="D323" t="s">
        <v>8</v>
      </c>
      <c r="E323" t="s">
        <v>11</v>
      </c>
      <c r="F323" t="s">
        <v>10</v>
      </c>
      <c r="G323">
        <v>1</v>
      </c>
      <c r="H323" t="s">
        <v>10</v>
      </c>
      <c r="I323" t="s">
        <v>18</v>
      </c>
      <c r="J323" t="s">
        <v>128</v>
      </c>
      <c r="L323" t="s">
        <v>80</v>
      </c>
      <c r="M323">
        <v>2</v>
      </c>
      <c r="N323" t="str">
        <f t="shared" si="20"/>
        <v>Yes</v>
      </c>
      <c r="O323" t="s">
        <v>152</v>
      </c>
      <c r="P323" s="126" t="str">
        <f t="shared" si="24"/>
        <v>Yes</v>
      </c>
      <c r="Q323" s="126" t="str">
        <f t="shared" si="23"/>
        <v>Yes</v>
      </c>
      <c r="R323" s="126" t="str">
        <f t="shared" si="23"/>
        <v>Yes</v>
      </c>
      <c r="S323" s="126" t="str">
        <f t="shared" si="23"/>
        <v>No</v>
      </c>
      <c r="T323" s="126" t="str">
        <f t="shared" si="23"/>
        <v>Yes</v>
      </c>
      <c r="U323" s="126" t="str">
        <f t="shared" si="23"/>
        <v>Yes</v>
      </c>
      <c r="V323" s="126" t="str">
        <f t="shared" si="23"/>
        <v>No</v>
      </c>
      <c r="W323" s="126" t="str">
        <f t="shared" si="23"/>
        <v>No</v>
      </c>
      <c r="X323" s="126" t="str">
        <f t="shared" si="23"/>
        <v>No</v>
      </c>
      <c r="Y323" s="126" t="str">
        <f t="shared" si="23"/>
        <v>No</v>
      </c>
      <c r="Z323" s="126" t="str">
        <f t="shared" si="23"/>
        <v>No</v>
      </c>
      <c r="AA323" s="126" t="str">
        <f t="shared" si="23"/>
        <v>No</v>
      </c>
    </row>
    <row r="324" spans="1:27" x14ac:dyDescent="0.3">
      <c r="A324" t="s">
        <v>115</v>
      </c>
      <c r="B324" t="s">
        <v>13</v>
      </c>
      <c r="C324" t="s">
        <v>9</v>
      </c>
      <c r="D324" t="s">
        <v>8</v>
      </c>
      <c r="E324" t="s">
        <v>70</v>
      </c>
      <c r="F324" t="s">
        <v>10</v>
      </c>
      <c r="G324">
        <v>1</v>
      </c>
      <c r="H324" t="s">
        <v>10</v>
      </c>
      <c r="I324" t="s">
        <v>17</v>
      </c>
      <c r="J324" t="s">
        <v>128</v>
      </c>
      <c r="L324" t="s">
        <v>80</v>
      </c>
      <c r="M324">
        <v>0</v>
      </c>
      <c r="N324" t="str">
        <f t="shared" si="20"/>
        <v>No</v>
      </c>
      <c r="O324" t="s">
        <v>152</v>
      </c>
      <c r="P324" s="126" t="str">
        <f t="shared" si="24"/>
        <v>Yes</v>
      </c>
      <c r="Q324" s="126" t="str">
        <f t="shared" si="23"/>
        <v>Yes</v>
      </c>
      <c r="R324" s="126" t="str">
        <f t="shared" si="23"/>
        <v>Yes</v>
      </c>
      <c r="S324" s="126" t="str">
        <f t="shared" si="23"/>
        <v>Yes</v>
      </c>
      <c r="T324" s="126" t="str">
        <f t="shared" si="23"/>
        <v>Yes</v>
      </c>
      <c r="U324" s="126" t="str">
        <f t="shared" si="23"/>
        <v>No</v>
      </c>
      <c r="V324" s="126" t="str">
        <f t="shared" si="23"/>
        <v>No</v>
      </c>
      <c r="W324" s="126" t="str">
        <f t="shared" si="23"/>
        <v>No</v>
      </c>
      <c r="X324" s="126" t="str">
        <f t="shared" si="23"/>
        <v>No</v>
      </c>
      <c r="Y324" s="126" t="str">
        <f t="shared" si="23"/>
        <v>No</v>
      </c>
      <c r="Z324" s="126" t="str">
        <f t="shared" si="23"/>
        <v>No</v>
      </c>
      <c r="AA324" s="126" t="str">
        <f t="shared" si="23"/>
        <v>No</v>
      </c>
    </row>
    <row r="325" spans="1:27" x14ac:dyDescent="0.3">
      <c r="A325" t="s">
        <v>115</v>
      </c>
      <c r="B325" t="s">
        <v>13</v>
      </c>
      <c r="C325" t="s">
        <v>9</v>
      </c>
      <c r="D325" t="s">
        <v>8</v>
      </c>
      <c r="E325" t="s">
        <v>70</v>
      </c>
      <c r="F325" t="s">
        <v>71</v>
      </c>
      <c r="G325">
        <v>1</v>
      </c>
      <c r="H325" t="s">
        <v>13</v>
      </c>
      <c r="I325" t="s">
        <v>19</v>
      </c>
      <c r="J325" t="s">
        <v>128</v>
      </c>
      <c r="L325" t="s">
        <v>80</v>
      </c>
      <c r="M325">
        <v>0</v>
      </c>
      <c r="N325" t="str">
        <f t="shared" ref="N325:N388" si="25">IF(M325="","",IF(I325="Foul","Yes",IF(M325=0,"No","Yes")))</f>
        <v>No</v>
      </c>
      <c r="O325" t="s">
        <v>152</v>
      </c>
      <c r="P325" s="126" t="str">
        <f t="shared" si="24"/>
        <v>Yes</v>
      </c>
      <c r="Q325" s="126" t="str">
        <f t="shared" si="23"/>
        <v>Yes</v>
      </c>
      <c r="R325" s="126" t="str">
        <f t="shared" si="23"/>
        <v>Yes</v>
      </c>
      <c r="S325" s="126" t="str">
        <f t="shared" si="23"/>
        <v>Yes</v>
      </c>
      <c r="T325" s="126" t="str">
        <f t="shared" si="23"/>
        <v>No</v>
      </c>
      <c r="U325" s="126" t="str">
        <f t="shared" si="23"/>
        <v>No</v>
      </c>
      <c r="V325" s="126" t="str">
        <f t="shared" si="23"/>
        <v>Yes</v>
      </c>
      <c r="W325" s="126" t="str">
        <f t="shared" si="23"/>
        <v>No</v>
      </c>
      <c r="X325" s="126" t="str">
        <f t="shared" si="23"/>
        <v>No</v>
      </c>
      <c r="Y325" s="126" t="str">
        <f t="shared" si="23"/>
        <v>No</v>
      </c>
      <c r="Z325" s="126" t="str">
        <f t="shared" si="23"/>
        <v>No</v>
      </c>
      <c r="AA325" s="126" t="str">
        <f t="shared" si="23"/>
        <v>No</v>
      </c>
    </row>
    <row r="326" spans="1:27" x14ac:dyDescent="0.3">
      <c r="A326" t="s">
        <v>115</v>
      </c>
      <c r="B326" t="s">
        <v>13</v>
      </c>
      <c r="C326" t="s">
        <v>9</v>
      </c>
      <c r="D326" t="s">
        <v>8</v>
      </c>
      <c r="E326" t="s">
        <v>70</v>
      </c>
      <c r="F326" t="s">
        <v>71</v>
      </c>
      <c r="G326">
        <v>1</v>
      </c>
      <c r="H326" t="s">
        <v>8</v>
      </c>
      <c r="I326" t="s">
        <v>20</v>
      </c>
      <c r="J326" t="s">
        <v>128</v>
      </c>
      <c r="L326" t="s">
        <v>80</v>
      </c>
      <c r="M326">
        <v>2</v>
      </c>
      <c r="N326" t="str">
        <f t="shared" si="25"/>
        <v>Yes</v>
      </c>
      <c r="O326" t="s">
        <v>152</v>
      </c>
      <c r="P326" s="126" t="str">
        <f t="shared" si="24"/>
        <v>Yes</v>
      </c>
      <c r="Q326" s="126" t="str">
        <f t="shared" si="23"/>
        <v>Yes</v>
      </c>
      <c r="R326" s="126" t="str">
        <f t="shared" si="23"/>
        <v>Yes</v>
      </c>
      <c r="S326" s="126" t="str">
        <f t="shared" si="23"/>
        <v>Yes</v>
      </c>
      <c r="T326" s="126" t="str">
        <f t="shared" si="23"/>
        <v>No</v>
      </c>
      <c r="U326" s="126" t="str">
        <f t="shared" si="23"/>
        <v>No</v>
      </c>
      <c r="V326" s="126" t="str">
        <f t="shared" si="23"/>
        <v>Yes</v>
      </c>
      <c r="W326" s="126" t="str">
        <f t="shared" si="23"/>
        <v>No</v>
      </c>
      <c r="X326" s="126" t="str">
        <f t="shared" si="23"/>
        <v>No</v>
      </c>
      <c r="Y326" s="126" t="str">
        <f t="shared" si="23"/>
        <v>No</v>
      </c>
      <c r="Z326" s="126" t="str">
        <f t="shared" si="23"/>
        <v>No</v>
      </c>
      <c r="AA326" s="126" t="str">
        <f t="shared" si="23"/>
        <v>No</v>
      </c>
    </row>
    <row r="327" spans="1:27" x14ac:dyDescent="0.3">
      <c r="A327" t="s">
        <v>115</v>
      </c>
      <c r="B327" t="s">
        <v>13</v>
      </c>
      <c r="C327" t="s">
        <v>9</v>
      </c>
      <c r="D327" t="s">
        <v>8</v>
      </c>
      <c r="E327" t="s">
        <v>70</v>
      </c>
      <c r="F327" t="s">
        <v>71</v>
      </c>
      <c r="G327">
        <v>0</v>
      </c>
      <c r="H327" t="s">
        <v>8</v>
      </c>
      <c r="I327" t="s">
        <v>15</v>
      </c>
      <c r="J327" t="s">
        <v>128</v>
      </c>
      <c r="L327" t="s">
        <v>80</v>
      </c>
      <c r="M327">
        <v>0</v>
      </c>
      <c r="N327" t="str">
        <f t="shared" si="25"/>
        <v>No</v>
      </c>
      <c r="O327" t="s">
        <v>152</v>
      </c>
      <c r="P327" s="126" t="str">
        <f t="shared" si="24"/>
        <v>Yes</v>
      </c>
      <c r="Q327" s="126" t="str">
        <f t="shared" si="23"/>
        <v>Yes</v>
      </c>
      <c r="R327" s="126" t="str">
        <f t="shared" si="23"/>
        <v>Yes</v>
      </c>
      <c r="S327" s="126" t="str">
        <f t="shared" si="23"/>
        <v>Yes</v>
      </c>
      <c r="T327" s="126" t="str">
        <f t="shared" si="23"/>
        <v>No</v>
      </c>
      <c r="U327" s="126" t="str">
        <f t="shared" si="23"/>
        <v>No</v>
      </c>
      <c r="V327" s="126" t="str">
        <f t="shared" si="23"/>
        <v>Yes</v>
      </c>
      <c r="W327" s="126" t="str">
        <f t="shared" si="23"/>
        <v>No</v>
      </c>
      <c r="X327" s="126" t="str">
        <f t="shared" si="23"/>
        <v>No</v>
      </c>
      <c r="Y327" s="126" t="str">
        <f t="shared" si="23"/>
        <v>No</v>
      </c>
      <c r="Z327" s="126" t="str">
        <f t="shared" si="23"/>
        <v>No</v>
      </c>
      <c r="AA327" s="126" t="str">
        <f t="shared" si="23"/>
        <v>No</v>
      </c>
    </row>
    <row r="328" spans="1:27" x14ac:dyDescent="0.3">
      <c r="A328" t="s">
        <v>115</v>
      </c>
      <c r="B328" t="s">
        <v>13</v>
      </c>
      <c r="C328" t="s">
        <v>9</v>
      </c>
      <c r="D328" t="s">
        <v>8</v>
      </c>
      <c r="E328" t="s">
        <v>70</v>
      </c>
      <c r="F328" t="s">
        <v>71</v>
      </c>
      <c r="G328">
        <v>1</v>
      </c>
      <c r="H328" t="s">
        <v>13</v>
      </c>
      <c r="I328" t="s">
        <v>16</v>
      </c>
      <c r="J328" t="s">
        <v>149</v>
      </c>
      <c r="L328" t="s">
        <v>80</v>
      </c>
      <c r="M328">
        <v>2</v>
      </c>
      <c r="N328" t="str">
        <f t="shared" si="25"/>
        <v>Yes</v>
      </c>
      <c r="O328" t="s">
        <v>152</v>
      </c>
      <c r="P328" s="126" t="str">
        <f t="shared" si="24"/>
        <v>Yes</v>
      </c>
      <c r="Q328" s="126" t="str">
        <f t="shared" si="23"/>
        <v>Yes</v>
      </c>
      <c r="R328" s="126" t="str">
        <f t="shared" si="23"/>
        <v>Yes</v>
      </c>
      <c r="S328" s="126" t="str">
        <f t="shared" si="23"/>
        <v>Yes</v>
      </c>
      <c r="T328" s="126" t="str">
        <f t="shared" si="23"/>
        <v>No</v>
      </c>
      <c r="U328" s="126" t="str">
        <f t="shared" si="23"/>
        <v>No</v>
      </c>
      <c r="V328" s="126" t="str">
        <f t="shared" si="23"/>
        <v>Yes</v>
      </c>
      <c r="W328" s="126" t="str">
        <f t="shared" si="23"/>
        <v>No</v>
      </c>
      <c r="X328" s="126" t="str">
        <f t="shared" si="23"/>
        <v>No</v>
      </c>
      <c r="Y328" s="126" t="str">
        <f t="shared" si="23"/>
        <v>No</v>
      </c>
      <c r="Z328" s="126" t="str">
        <f t="shared" si="23"/>
        <v>No</v>
      </c>
      <c r="AA328" s="126" t="str">
        <f t="shared" si="23"/>
        <v>No</v>
      </c>
    </row>
    <row r="329" spans="1:27" x14ac:dyDescent="0.3">
      <c r="A329" t="s">
        <v>115</v>
      </c>
      <c r="B329" t="s">
        <v>13</v>
      </c>
      <c r="C329" t="s">
        <v>9</v>
      </c>
      <c r="D329" t="s">
        <v>8</v>
      </c>
      <c r="E329" t="s">
        <v>70</v>
      </c>
      <c r="F329" t="s">
        <v>71</v>
      </c>
      <c r="G329">
        <v>1</v>
      </c>
      <c r="H329" t="s">
        <v>71</v>
      </c>
      <c r="I329" t="s">
        <v>18</v>
      </c>
      <c r="J329" t="s">
        <v>128</v>
      </c>
      <c r="L329" t="s">
        <v>80</v>
      </c>
      <c r="M329">
        <v>0</v>
      </c>
      <c r="N329" t="str">
        <f t="shared" si="25"/>
        <v>No</v>
      </c>
      <c r="O329" t="s">
        <v>152</v>
      </c>
      <c r="P329" s="126" t="str">
        <f t="shared" si="24"/>
        <v>Yes</v>
      </c>
      <c r="Q329" s="126" t="str">
        <f t="shared" si="23"/>
        <v>Yes</v>
      </c>
      <c r="R329" s="126" t="str">
        <f t="shared" si="23"/>
        <v>Yes</v>
      </c>
      <c r="S329" s="126" t="str">
        <f t="shared" si="23"/>
        <v>Yes</v>
      </c>
      <c r="T329" s="126" t="str">
        <f t="shared" si="23"/>
        <v>No</v>
      </c>
      <c r="U329" s="126" t="str">
        <f t="shared" si="23"/>
        <v>No</v>
      </c>
      <c r="V329" s="126" t="str">
        <f t="shared" si="23"/>
        <v>Yes</v>
      </c>
      <c r="W329" s="126" t="str">
        <f t="shared" si="23"/>
        <v>No</v>
      </c>
      <c r="X329" s="126" t="str">
        <f t="shared" si="23"/>
        <v>No</v>
      </c>
      <c r="Y329" s="126" t="str">
        <f t="shared" si="23"/>
        <v>No</v>
      </c>
      <c r="Z329" s="126" t="str">
        <f t="shared" si="23"/>
        <v>No</v>
      </c>
      <c r="AA329" s="126" t="str">
        <f t="shared" si="23"/>
        <v>No</v>
      </c>
    </row>
    <row r="330" spans="1:27" x14ac:dyDescent="0.3">
      <c r="A330" t="s">
        <v>115</v>
      </c>
      <c r="B330" t="s">
        <v>13</v>
      </c>
      <c r="C330" t="s">
        <v>9</v>
      </c>
      <c r="D330" t="s">
        <v>8</v>
      </c>
      <c r="E330" t="s">
        <v>70</v>
      </c>
      <c r="F330" t="s">
        <v>71</v>
      </c>
      <c r="G330">
        <v>0</v>
      </c>
      <c r="H330" t="s">
        <v>8</v>
      </c>
      <c r="I330" t="s">
        <v>17</v>
      </c>
      <c r="J330" t="s">
        <v>128</v>
      </c>
      <c r="L330" t="s">
        <v>80</v>
      </c>
      <c r="M330">
        <v>0</v>
      </c>
      <c r="N330" t="str">
        <f t="shared" si="25"/>
        <v>No</v>
      </c>
      <c r="O330" t="s">
        <v>152</v>
      </c>
      <c r="P330" s="126" t="str">
        <f t="shared" si="24"/>
        <v>Yes</v>
      </c>
      <c r="Q330" s="126" t="str">
        <f t="shared" si="23"/>
        <v>Yes</v>
      </c>
      <c r="R330" s="126" t="str">
        <f t="shared" si="23"/>
        <v>Yes</v>
      </c>
      <c r="S330" s="126" t="str">
        <f t="shared" si="23"/>
        <v>Yes</v>
      </c>
      <c r="T330" s="126" t="str">
        <f t="shared" si="23"/>
        <v>No</v>
      </c>
      <c r="U330" s="126" t="str">
        <f t="shared" si="23"/>
        <v>No</v>
      </c>
      <c r="V330" s="126" t="str">
        <f t="shared" si="23"/>
        <v>Yes</v>
      </c>
      <c r="W330" s="126" t="str">
        <f t="shared" si="23"/>
        <v>No</v>
      </c>
      <c r="X330" s="126" t="str">
        <f t="shared" si="23"/>
        <v>No</v>
      </c>
      <c r="Y330" s="126" t="str">
        <f t="shared" si="23"/>
        <v>No</v>
      </c>
      <c r="Z330" s="126" t="str">
        <f t="shared" si="23"/>
        <v>No</v>
      </c>
      <c r="AA330" s="126" t="str">
        <f t="shared" si="23"/>
        <v>No</v>
      </c>
    </row>
    <row r="331" spans="1:27" x14ac:dyDescent="0.3">
      <c r="A331" t="s">
        <v>115</v>
      </c>
      <c r="B331" t="s">
        <v>13</v>
      </c>
      <c r="C331" t="s">
        <v>9</v>
      </c>
      <c r="D331" t="s">
        <v>8</v>
      </c>
      <c r="E331" t="s">
        <v>70</v>
      </c>
      <c r="F331" t="s">
        <v>71</v>
      </c>
      <c r="G331">
        <v>2</v>
      </c>
      <c r="H331" t="s">
        <v>71</v>
      </c>
      <c r="I331" t="s">
        <v>18</v>
      </c>
      <c r="J331" t="s">
        <v>149</v>
      </c>
      <c r="L331" t="s">
        <v>80</v>
      </c>
      <c r="M331">
        <v>2</v>
      </c>
      <c r="N331" t="str">
        <f t="shared" si="25"/>
        <v>Yes</v>
      </c>
      <c r="O331" t="s">
        <v>152</v>
      </c>
      <c r="P331" s="126" t="str">
        <f t="shared" si="24"/>
        <v>Yes</v>
      </c>
      <c r="Q331" s="126" t="str">
        <f t="shared" si="23"/>
        <v>Yes</v>
      </c>
      <c r="R331" s="126" t="str">
        <f t="shared" si="23"/>
        <v>Yes</v>
      </c>
      <c r="S331" s="126" t="str">
        <f t="shared" si="23"/>
        <v>Yes</v>
      </c>
      <c r="T331" s="126" t="str">
        <f t="shared" si="23"/>
        <v>No</v>
      </c>
      <c r="U331" s="126" t="str">
        <f t="shared" si="23"/>
        <v>No</v>
      </c>
      <c r="V331" s="126" t="str">
        <f t="shared" si="23"/>
        <v>Yes</v>
      </c>
      <c r="W331" s="126" t="str">
        <f t="shared" si="23"/>
        <v>No</v>
      </c>
      <c r="X331" s="126" t="str">
        <f t="shared" si="23"/>
        <v>No</v>
      </c>
      <c r="Y331" s="126" t="str">
        <f t="shared" si="23"/>
        <v>No</v>
      </c>
      <c r="Z331" s="126" t="str">
        <f t="shared" si="23"/>
        <v>No</v>
      </c>
      <c r="AA331" s="126" t="str">
        <f t="shared" si="23"/>
        <v>No</v>
      </c>
    </row>
    <row r="332" spans="1:27" x14ac:dyDescent="0.3">
      <c r="A332" t="s">
        <v>115</v>
      </c>
      <c r="B332" t="s">
        <v>13</v>
      </c>
      <c r="C332" t="s">
        <v>9</v>
      </c>
      <c r="D332" t="s">
        <v>8</v>
      </c>
      <c r="E332" t="s">
        <v>70</v>
      </c>
      <c r="F332" t="s">
        <v>71</v>
      </c>
      <c r="G332">
        <v>1</v>
      </c>
      <c r="H332" t="s">
        <v>13</v>
      </c>
      <c r="I332" t="s">
        <v>17</v>
      </c>
      <c r="J332" t="s">
        <v>128</v>
      </c>
      <c r="L332" t="s">
        <v>80</v>
      </c>
      <c r="M332">
        <v>0</v>
      </c>
      <c r="N332" t="str">
        <f t="shared" si="25"/>
        <v>No</v>
      </c>
      <c r="O332" t="s">
        <v>152</v>
      </c>
      <c r="P332" s="126" t="str">
        <f t="shared" si="24"/>
        <v>Yes</v>
      </c>
      <c r="Q332" s="126" t="str">
        <f t="shared" si="23"/>
        <v>Yes</v>
      </c>
      <c r="R332" s="126" t="str">
        <f t="shared" si="23"/>
        <v>Yes</v>
      </c>
      <c r="S332" s="126" t="str">
        <f t="shared" si="23"/>
        <v>Yes</v>
      </c>
      <c r="T332" s="126" t="str">
        <f t="shared" si="23"/>
        <v>No</v>
      </c>
      <c r="U332" s="126" t="str">
        <f t="shared" si="23"/>
        <v>No</v>
      </c>
      <c r="V332" s="126" t="str">
        <f t="shared" si="23"/>
        <v>Yes</v>
      </c>
      <c r="W332" s="126" t="str">
        <f t="shared" si="23"/>
        <v>No</v>
      </c>
      <c r="X332" s="126" t="str">
        <f t="shared" si="23"/>
        <v>No</v>
      </c>
      <c r="Y332" s="126" t="str">
        <f t="shared" si="23"/>
        <v>No</v>
      </c>
      <c r="Z332" s="126" t="str">
        <f t="shared" si="23"/>
        <v>No</v>
      </c>
      <c r="AA332" s="126" t="str">
        <f t="shared" si="23"/>
        <v>No</v>
      </c>
    </row>
    <row r="333" spans="1:27" x14ac:dyDescent="0.3">
      <c r="A333" t="s">
        <v>115</v>
      </c>
      <c r="B333" t="s">
        <v>13</v>
      </c>
      <c r="C333" t="s">
        <v>9</v>
      </c>
      <c r="D333" t="s">
        <v>8</v>
      </c>
      <c r="E333" t="s">
        <v>70</v>
      </c>
      <c r="F333" t="s">
        <v>71</v>
      </c>
      <c r="G333">
        <v>0</v>
      </c>
      <c r="H333" t="s">
        <v>9</v>
      </c>
      <c r="I333" t="s">
        <v>15</v>
      </c>
      <c r="J333" t="s">
        <v>128</v>
      </c>
      <c r="L333" t="s">
        <v>80</v>
      </c>
      <c r="M333">
        <v>0</v>
      </c>
      <c r="N333" t="str">
        <f t="shared" si="25"/>
        <v>No</v>
      </c>
      <c r="O333" t="s">
        <v>152</v>
      </c>
      <c r="P333" s="126" t="str">
        <f t="shared" si="24"/>
        <v>Yes</v>
      </c>
      <c r="Q333" s="126" t="str">
        <f t="shared" si="23"/>
        <v>Yes</v>
      </c>
      <c r="R333" s="126" t="str">
        <f t="shared" si="23"/>
        <v>Yes</v>
      </c>
      <c r="S333" s="126" t="str">
        <f t="shared" si="23"/>
        <v>Yes</v>
      </c>
      <c r="T333" s="126" t="str">
        <f t="shared" si="23"/>
        <v>No</v>
      </c>
      <c r="U333" s="126" t="str">
        <f t="shared" si="23"/>
        <v>No</v>
      </c>
      <c r="V333" s="126" t="str">
        <f t="shared" si="23"/>
        <v>Yes</v>
      </c>
      <c r="W333" s="126" t="str">
        <f t="shared" si="23"/>
        <v>No</v>
      </c>
      <c r="X333" s="126" t="str">
        <f t="shared" si="23"/>
        <v>No</v>
      </c>
      <c r="Y333" s="126" t="str">
        <f t="shared" si="23"/>
        <v>No</v>
      </c>
      <c r="Z333" s="126" t="str">
        <f t="shared" si="23"/>
        <v>No</v>
      </c>
      <c r="AA333" s="126" t="str">
        <f t="shared" si="23"/>
        <v>No</v>
      </c>
    </row>
    <row r="334" spans="1:27" x14ac:dyDescent="0.3">
      <c r="A334" t="s">
        <v>115</v>
      </c>
      <c r="B334" t="s">
        <v>130</v>
      </c>
      <c r="C334" t="s">
        <v>9</v>
      </c>
      <c r="D334" t="s">
        <v>8</v>
      </c>
      <c r="E334" t="s">
        <v>70</v>
      </c>
      <c r="F334" t="s">
        <v>71</v>
      </c>
      <c r="G334">
        <v>0</v>
      </c>
      <c r="H334" t="s">
        <v>8</v>
      </c>
      <c r="I334" t="s">
        <v>148</v>
      </c>
      <c r="J334" t="s">
        <v>128</v>
      </c>
      <c r="L334" t="s">
        <v>80</v>
      </c>
      <c r="M334">
        <v>2</v>
      </c>
      <c r="N334" t="str">
        <f t="shared" si="25"/>
        <v>Yes</v>
      </c>
      <c r="O334" t="s">
        <v>152</v>
      </c>
      <c r="P334" s="126" t="str">
        <f t="shared" si="24"/>
        <v>No</v>
      </c>
      <c r="Q334" s="126" t="str">
        <f t="shared" si="23"/>
        <v>Yes</v>
      </c>
      <c r="R334" s="126" t="str">
        <f t="shared" si="23"/>
        <v>Yes</v>
      </c>
      <c r="S334" s="126" t="str">
        <f t="shared" si="23"/>
        <v>Yes</v>
      </c>
      <c r="T334" s="126" t="str">
        <f t="shared" si="23"/>
        <v>No</v>
      </c>
      <c r="U334" s="126" t="str">
        <f t="shared" si="23"/>
        <v>No</v>
      </c>
      <c r="V334" s="126" t="str">
        <f t="shared" si="23"/>
        <v>Yes</v>
      </c>
      <c r="W334" s="126" t="str">
        <f t="shared" si="23"/>
        <v>No</v>
      </c>
      <c r="X334" s="126" t="str">
        <f t="shared" si="23"/>
        <v>No</v>
      </c>
      <c r="Y334" s="126" t="str">
        <f t="shared" si="23"/>
        <v>Yes</v>
      </c>
      <c r="Z334" s="126" t="str">
        <f t="shared" si="23"/>
        <v>No</v>
      </c>
      <c r="AA334" s="126" t="str">
        <f t="shared" si="23"/>
        <v>No</v>
      </c>
    </row>
    <row r="335" spans="1:27" x14ac:dyDescent="0.3">
      <c r="A335" t="s">
        <v>115</v>
      </c>
      <c r="B335" t="s">
        <v>130</v>
      </c>
      <c r="C335" t="s">
        <v>9</v>
      </c>
      <c r="D335" t="s">
        <v>8</v>
      </c>
      <c r="E335" t="s">
        <v>70</v>
      </c>
      <c r="F335" t="s">
        <v>71</v>
      </c>
      <c r="G335">
        <v>0</v>
      </c>
      <c r="H335" t="s">
        <v>71</v>
      </c>
      <c r="I335" t="s">
        <v>19</v>
      </c>
      <c r="J335" t="s">
        <v>149</v>
      </c>
      <c r="L335" t="s">
        <v>80</v>
      </c>
      <c r="M335">
        <v>0</v>
      </c>
      <c r="N335" t="str">
        <f t="shared" si="25"/>
        <v>No</v>
      </c>
      <c r="O335" t="s">
        <v>152</v>
      </c>
      <c r="P335" s="126" t="str">
        <f t="shared" si="24"/>
        <v>No</v>
      </c>
      <c r="Q335" s="126" t="str">
        <f t="shared" si="23"/>
        <v>Yes</v>
      </c>
      <c r="R335" s="126" t="str">
        <f t="shared" si="23"/>
        <v>Yes</v>
      </c>
      <c r="S335" s="126" t="str">
        <f t="shared" si="23"/>
        <v>Yes</v>
      </c>
      <c r="T335" s="126" t="str">
        <f t="shared" si="23"/>
        <v>No</v>
      </c>
      <c r="U335" s="126" t="str">
        <f t="shared" si="23"/>
        <v>No</v>
      </c>
      <c r="V335" s="126" t="str">
        <f t="shared" si="23"/>
        <v>Yes</v>
      </c>
      <c r="W335" s="126" t="str">
        <f t="shared" si="23"/>
        <v>No</v>
      </c>
      <c r="X335" s="126" t="str">
        <f t="shared" si="23"/>
        <v>No</v>
      </c>
      <c r="Y335" s="126" t="str">
        <f t="shared" si="23"/>
        <v>Yes</v>
      </c>
      <c r="Z335" s="126" t="str">
        <f t="shared" si="23"/>
        <v>No</v>
      </c>
      <c r="AA335" s="126" t="str">
        <f t="shared" si="23"/>
        <v>No</v>
      </c>
    </row>
    <row r="336" spans="1:27" x14ac:dyDescent="0.3">
      <c r="A336" t="s">
        <v>115</v>
      </c>
      <c r="B336" t="s">
        <v>130</v>
      </c>
      <c r="C336" t="s">
        <v>9</v>
      </c>
      <c r="D336" t="s">
        <v>8</v>
      </c>
      <c r="E336" t="s">
        <v>70</v>
      </c>
      <c r="F336" t="s">
        <v>71</v>
      </c>
      <c r="G336">
        <v>1</v>
      </c>
      <c r="H336" t="s">
        <v>8</v>
      </c>
      <c r="I336" t="s">
        <v>15</v>
      </c>
      <c r="J336" t="s">
        <v>128</v>
      </c>
      <c r="L336" t="s">
        <v>80</v>
      </c>
      <c r="M336">
        <v>2</v>
      </c>
      <c r="N336" t="str">
        <f t="shared" si="25"/>
        <v>Yes</v>
      </c>
      <c r="O336" t="s">
        <v>152</v>
      </c>
      <c r="P336" s="126" t="str">
        <f t="shared" si="24"/>
        <v>No</v>
      </c>
      <c r="Q336" s="126" t="str">
        <f t="shared" si="23"/>
        <v>Yes</v>
      </c>
      <c r="R336" s="126" t="str">
        <f t="shared" si="23"/>
        <v>Yes</v>
      </c>
      <c r="S336" s="126" t="str">
        <f t="shared" si="23"/>
        <v>Yes</v>
      </c>
      <c r="T336" s="126" t="str">
        <f t="shared" si="23"/>
        <v>No</v>
      </c>
      <c r="U336" s="126" t="str">
        <f t="shared" si="23"/>
        <v>No</v>
      </c>
      <c r="V336" s="126" t="str">
        <f t="shared" si="23"/>
        <v>Yes</v>
      </c>
      <c r="W336" s="126" t="str">
        <f t="shared" si="23"/>
        <v>No</v>
      </c>
      <c r="X336" s="126" t="str">
        <f t="shared" si="23"/>
        <v>No</v>
      </c>
      <c r="Y336" s="126" t="str">
        <f t="shared" si="23"/>
        <v>Yes</v>
      </c>
      <c r="Z336" s="126" t="str">
        <f t="shared" si="23"/>
        <v>No</v>
      </c>
      <c r="AA336" s="126" t="str">
        <f t="shared" si="23"/>
        <v>No</v>
      </c>
    </row>
    <row r="337" spans="1:27" x14ac:dyDescent="0.3">
      <c r="A337" t="s">
        <v>115</v>
      </c>
      <c r="B337" t="s">
        <v>130</v>
      </c>
      <c r="C337" t="s">
        <v>9</v>
      </c>
      <c r="D337" t="s">
        <v>8</v>
      </c>
      <c r="E337" t="s">
        <v>70</v>
      </c>
      <c r="F337" t="s">
        <v>71</v>
      </c>
      <c r="G337">
        <v>1</v>
      </c>
      <c r="H337" t="s">
        <v>9</v>
      </c>
      <c r="I337" t="s">
        <v>19</v>
      </c>
      <c r="J337" t="s">
        <v>128</v>
      </c>
      <c r="L337" t="s">
        <v>80</v>
      </c>
      <c r="M337">
        <v>3</v>
      </c>
      <c r="N337" t="str">
        <f t="shared" si="25"/>
        <v>Yes</v>
      </c>
      <c r="O337" t="s">
        <v>152</v>
      </c>
      <c r="P337" s="126" t="str">
        <f t="shared" si="24"/>
        <v>No</v>
      </c>
      <c r="Q337" s="126" t="str">
        <f t="shared" si="23"/>
        <v>Yes</v>
      </c>
      <c r="R337" s="126" t="str">
        <f t="shared" si="23"/>
        <v>Yes</v>
      </c>
      <c r="S337" s="126" t="str">
        <f t="shared" si="23"/>
        <v>Yes</v>
      </c>
      <c r="T337" s="126" t="str">
        <f t="shared" si="23"/>
        <v>No</v>
      </c>
      <c r="U337" s="126" t="str">
        <f t="shared" ref="Q337:AA360" si="26">IF($A337="","",IF(OR($B337=U$1,$C337=U$1,$D337=U$1,$E337=U$1,$F337=U$1),"Yes","No"))</f>
        <v>No</v>
      </c>
      <c r="V337" s="126" t="str">
        <f t="shared" si="26"/>
        <v>Yes</v>
      </c>
      <c r="W337" s="126" t="str">
        <f t="shared" si="26"/>
        <v>No</v>
      </c>
      <c r="X337" s="126" t="str">
        <f t="shared" si="26"/>
        <v>No</v>
      </c>
      <c r="Y337" s="126" t="str">
        <f t="shared" si="26"/>
        <v>Yes</v>
      </c>
      <c r="Z337" s="126" t="str">
        <f t="shared" si="26"/>
        <v>No</v>
      </c>
      <c r="AA337" s="126" t="str">
        <f t="shared" si="26"/>
        <v>No</v>
      </c>
    </row>
    <row r="338" spans="1:27" x14ac:dyDescent="0.3">
      <c r="A338" t="s">
        <v>115</v>
      </c>
      <c r="B338" t="s">
        <v>130</v>
      </c>
      <c r="C338" t="s">
        <v>9</v>
      </c>
      <c r="D338" t="s">
        <v>8</v>
      </c>
      <c r="E338" t="s">
        <v>70</v>
      </c>
      <c r="F338" t="s">
        <v>71</v>
      </c>
      <c r="G338">
        <v>2</v>
      </c>
      <c r="H338" t="s">
        <v>8</v>
      </c>
      <c r="I338" t="s">
        <v>19</v>
      </c>
      <c r="J338" t="s">
        <v>128</v>
      </c>
      <c r="L338" t="s">
        <v>80</v>
      </c>
      <c r="M338">
        <v>3</v>
      </c>
      <c r="N338" t="str">
        <f t="shared" si="25"/>
        <v>Yes</v>
      </c>
      <c r="O338" t="s">
        <v>152</v>
      </c>
      <c r="P338" s="126" t="str">
        <f t="shared" si="24"/>
        <v>No</v>
      </c>
      <c r="Q338" s="126" t="str">
        <f t="shared" si="26"/>
        <v>Yes</v>
      </c>
      <c r="R338" s="126" t="str">
        <f t="shared" si="26"/>
        <v>Yes</v>
      </c>
      <c r="S338" s="126" t="str">
        <f t="shared" si="26"/>
        <v>Yes</v>
      </c>
      <c r="T338" s="126" t="str">
        <f t="shared" si="26"/>
        <v>No</v>
      </c>
      <c r="U338" s="126" t="str">
        <f t="shared" si="26"/>
        <v>No</v>
      </c>
      <c r="V338" s="126" t="str">
        <f t="shared" si="26"/>
        <v>Yes</v>
      </c>
      <c r="W338" s="126" t="str">
        <f t="shared" si="26"/>
        <v>No</v>
      </c>
      <c r="X338" s="126" t="str">
        <f t="shared" si="26"/>
        <v>No</v>
      </c>
      <c r="Y338" s="126" t="str">
        <f t="shared" si="26"/>
        <v>Yes</v>
      </c>
      <c r="Z338" s="126" t="str">
        <f t="shared" si="26"/>
        <v>No</v>
      </c>
      <c r="AA338" s="126" t="str">
        <f t="shared" si="26"/>
        <v>No</v>
      </c>
    </row>
    <row r="339" spans="1:27" x14ac:dyDescent="0.3">
      <c r="A339" t="s">
        <v>115</v>
      </c>
      <c r="B339" t="s">
        <v>130</v>
      </c>
      <c r="C339" t="s">
        <v>9</v>
      </c>
      <c r="D339" t="s">
        <v>8</v>
      </c>
      <c r="E339" t="s">
        <v>70</v>
      </c>
      <c r="F339" t="s">
        <v>71</v>
      </c>
      <c r="G339">
        <v>1</v>
      </c>
      <c r="H339" t="s">
        <v>130</v>
      </c>
      <c r="I339" t="s">
        <v>18</v>
      </c>
      <c r="J339" t="s">
        <v>128</v>
      </c>
      <c r="L339" t="s">
        <v>80</v>
      </c>
      <c r="M339">
        <v>2</v>
      </c>
      <c r="N339" t="str">
        <f t="shared" si="25"/>
        <v>Yes</v>
      </c>
      <c r="O339" t="s">
        <v>152</v>
      </c>
      <c r="P339" s="126" t="str">
        <f t="shared" si="24"/>
        <v>No</v>
      </c>
      <c r="Q339" s="126" t="str">
        <f t="shared" si="26"/>
        <v>Yes</v>
      </c>
      <c r="R339" s="126" t="str">
        <f t="shared" si="26"/>
        <v>Yes</v>
      </c>
      <c r="S339" s="126" t="str">
        <f t="shared" si="26"/>
        <v>Yes</v>
      </c>
      <c r="T339" s="126" t="str">
        <f t="shared" si="26"/>
        <v>No</v>
      </c>
      <c r="U339" s="126" t="str">
        <f t="shared" si="26"/>
        <v>No</v>
      </c>
      <c r="V339" s="126" t="str">
        <f t="shared" si="26"/>
        <v>Yes</v>
      </c>
      <c r="W339" s="126" t="str">
        <f t="shared" si="26"/>
        <v>No</v>
      </c>
      <c r="X339" s="126" t="str">
        <f t="shared" si="26"/>
        <v>No</v>
      </c>
      <c r="Y339" s="126" t="str">
        <f t="shared" si="26"/>
        <v>Yes</v>
      </c>
      <c r="Z339" s="126" t="str">
        <f t="shared" si="26"/>
        <v>No</v>
      </c>
      <c r="AA339" s="126" t="str">
        <f t="shared" si="26"/>
        <v>No</v>
      </c>
    </row>
    <row r="340" spans="1:27" x14ac:dyDescent="0.3">
      <c r="A340" t="s">
        <v>115</v>
      </c>
      <c r="B340" t="s">
        <v>13</v>
      </c>
      <c r="C340" t="s">
        <v>9</v>
      </c>
      <c r="D340" t="s">
        <v>8</v>
      </c>
      <c r="E340" t="s">
        <v>11</v>
      </c>
      <c r="F340" t="s">
        <v>10</v>
      </c>
      <c r="G340">
        <v>1</v>
      </c>
      <c r="H340" t="s">
        <v>10</v>
      </c>
      <c r="I340" t="s">
        <v>18</v>
      </c>
      <c r="J340" t="s">
        <v>128</v>
      </c>
      <c r="L340" t="s">
        <v>80</v>
      </c>
      <c r="M340">
        <v>0</v>
      </c>
      <c r="N340" t="str">
        <f t="shared" si="25"/>
        <v>No</v>
      </c>
      <c r="O340" t="s">
        <v>152</v>
      </c>
      <c r="P340" s="126" t="str">
        <f t="shared" si="24"/>
        <v>Yes</v>
      </c>
      <c r="Q340" s="126" t="str">
        <f t="shared" si="26"/>
        <v>Yes</v>
      </c>
      <c r="R340" s="126" t="str">
        <f t="shared" si="26"/>
        <v>Yes</v>
      </c>
      <c r="S340" s="126" t="str">
        <f t="shared" si="26"/>
        <v>No</v>
      </c>
      <c r="T340" s="126" t="str">
        <f t="shared" si="26"/>
        <v>Yes</v>
      </c>
      <c r="U340" s="126" t="str">
        <f t="shared" si="26"/>
        <v>Yes</v>
      </c>
      <c r="V340" s="126" t="str">
        <f t="shared" si="26"/>
        <v>No</v>
      </c>
      <c r="W340" s="126" t="str">
        <f t="shared" si="26"/>
        <v>No</v>
      </c>
      <c r="X340" s="126" t="str">
        <f t="shared" si="26"/>
        <v>No</v>
      </c>
      <c r="Y340" s="126" t="str">
        <f t="shared" si="26"/>
        <v>No</v>
      </c>
      <c r="Z340" s="126" t="str">
        <f t="shared" si="26"/>
        <v>No</v>
      </c>
      <c r="AA340" s="126" t="str">
        <f t="shared" si="26"/>
        <v>No</v>
      </c>
    </row>
    <row r="341" spans="1:27" x14ac:dyDescent="0.3">
      <c r="A341" t="s">
        <v>115</v>
      </c>
      <c r="B341" t="s">
        <v>13</v>
      </c>
      <c r="C341" t="s">
        <v>9</v>
      </c>
      <c r="D341" t="s">
        <v>8</v>
      </c>
      <c r="E341" t="s">
        <v>11</v>
      </c>
      <c r="F341" t="s">
        <v>10</v>
      </c>
      <c r="G341">
        <v>1</v>
      </c>
      <c r="H341" t="s">
        <v>10</v>
      </c>
      <c r="I341" t="s">
        <v>148</v>
      </c>
      <c r="J341" t="s">
        <v>128</v>
      </c>
      <c r="L341" t="s">
        <v>80</v>
      </c>
      <c r="M341">
        <v>1</v>
      </c>
      <c r="N341" t="str">
        <f t="shared" si="25"/>
        <v>Yes</v>
      </c>
      <c r="O341" t="s">
        <v>152</v>
      </c>
      <c r="P341" s="126" t="str">
        <f t="shared" si="24"/>
        <v>Yes</v>
      </c>
      <c r="Q341" s="126" t="str">
        <f t="shared" si="26"/>
        <v>Yes</v>
      </c>
      <c r="R341" s="126" t="str">
        <f t="shared" si="26"/>
        <v>Yes</v>
      </c>
      <c r="S341" s="126" t="str">
        <f t="shared" si="26"/>
        <v>No</v>
      </c>
      <c r="T341" s="126" t="str">
        <f t="shared" si="26"/>
        <v>Yes</v>
      </c>
      <c r="U341" s="126" t="str">
        <f t="shared" si="26"/>
        <v>Yes</v>
      </c>
      <c r="V341" s="126" t="str">
        <f t="shared" si="26"/>
        <v>No</v>
      </c>
      <c r="W341" s="126" t="str">
        <f t="shared" si="26"/>
        <v>No</v>
      </c>
      <c r="X341" s="126" t="str">
        <f t="shared" si="26"/>
        <v>No</v>
      </c>
      <c r="Y341" s="126" t="str">
        <f t="shared" si="26"/>
        <v>No</v>
      </c>
      <c r="Z341" s="126" t="str">
        <f t="shared" si="26"/>
        <v>No</v>
      </c>
      <c r="AA341" s="126" t="str">
        <f t="shared" si="26"/>
        <v>No</v>
      </c>
    </row>
    <row r="342" spans="1:27" x14ac:dyDescent="0.3">
      <c r="A342" t="s">
        <v>115</v>
      </c>
      <c r="B342" t="s">
        <v>13</v>
      </c>
      <c r="C342" t="s">
        <v>9</v>
      </c>
      <c r="D342" t="s">
        <v>8</v>
      </c>
      <c r="E342" t="s">
        <v>11</v>
      </c>
      <c r="F342" t="s">
        <v>10</v>
      </c>
      <c r="G342">
        <v>1</v>
      </c>
      <c r="H342" t="s">
        <v>9</v>
      </c>
      <c r="I342" t="s">
        <v>19</v>
      </c>
      <c r="J342" t="s">
        <v>128</v>
      </c>
      <c r="L342" t="s">
        <v>80</v>
      </c>
      <c r="M342">
        <v>0</v>
      </c>
      <c r="N342" t="str">
        <f t="shared" si="25"/>
        <v>No</v>
      </c>
      <c r="O342" t="s">
        <v>152</v>
      </c>
      <c r="P342" s="126" t="str">
        <f t="shared" si="24"/>
        <v>Yes</v>
      </c>
      <c r="Q342" s="126" t="str">
        <f t="shared" si="26"/>
        <v>Yes</v>
      </c>
      <c r="R342" s="126" t="str">
        <f t="shared" si="26"/>
        <v>Yes</v>
      </c>
      <c r="S342" s="126" t="str">
        <f t="shared" si="26"/>
        <v>No</v>
      </c>
      <c r="T342" s="126" t="str">
        <f t="shared" si="26"/>
        <v>Yes</v>
      </c>
      <c r="U342" s="126" t="str">
        <f t="shared" si="26"/>
        <v>Yes</v>
      </c>
      <c r="V342" s="126" t="str">
        <f t="shared" si="26"/>
        <v>No</v>
      </c>
      <c r="W342" s="126" t="str">
        <f t="shared" si="26"/>
        <v>No</v>
      </c>
      <c r="X342" s="126" t="str">
        <f t="shared" si="26"/>
        <v>No</v>
      </c>
      <c r="Y342" s="126" t="str">
        <f t="shared" si="26"/>
        <v>No</v>
      </c>
      <c r="Z342" s="126" t="str">
        <f t="shared" si="26"/>
        <v>No</v>
      </c>
      <c r="AA342" s="126" t="str">
        <f t="shared" si="26"/>
        <v>No</v>
      </c>
    </row>
    <row r="343" spans="1:27" x14ac:dyDescent="0.3">
      <c r="A343" t="s">
        <v>115</v>
      </c>
      <c r="B343" t="s">
        <v>13</v>
      </c>
      <c r="C343" t="s">
        <v>9</v>
      </c>
      <c r="D343" t="s">
        <v>8</v>
      </c>
      <c r="E343" t="s">
        <v>11</v>
      </c>
      <c r="F343" t="s">
        <v>10</v>
      </c>
      <c r="G343">
        <v>0</v>
      </c>
      <c r="H343" t="s">
        <v>13</v>
      </c>
      <c r="I343" t="s">
        <v>17</v>
      </c>
      <c r="J343" t="s">
        <v>128</v>
      </c>
      <c r="L343" t="s">
        <v>80</v>
      </c>
      <c r="M343">
        <v>0</v>
      </c>
      <c r="N343" t="str">
        <f t="shared" si="25"/>
        <v>No</v>
      </c>
      <c r="O343" t="s">
        <v>152</v>
      </c>
      <c r="P343" s="126" t="str">
        <f t="shared" si="24"/>
        <v>Yes</v>
      </c>
      <c r="Q343" s="126" t="str">
        <f t="shared" si="26"/>
        <v>Yes</v>
      </c>
      <c r="R343" s="126" t="str">
        <f t="shared" si="26"/>
        <v>Yes</v>
      </c>
      <c r="S343" s="126" t="str">
        <f t="shared" si="26"/>
        <v>No</v>
      </c>
      <c r="T343" s="126" t="str">
        <f t="shared" si="26"/>
        <v>Yes</v>
      </c>
      <c r="U343" s="126" t="str">
        <f t="shared" si="26"/>
        <v>Yes</v>
      </c>
      <c r="V343" s="126" t="str">
        <f t="shared" si="26"/>
        <v>No</v>
      </c>
      <c r="W343" s="126" t="str">
        <f t="shared" si="26"/>
        <v>No</v>
      </c>
      <c r="X343" s="126" t="str">
        <f t="shared" si="26"/>
        <v>No</v>
      </c>
      <c r="Y343" s="126" t="str">
        <f t="shared" si="26"/>
        <v>No</v>
      </c>
      <c r="Z343" s="126" t="str">
        <f t="shared" si="26"/>
        <v>No</v>
      </c>
      <c r="AA343" s="126" t="str">
        <f t="shared" si="26"/>
        <v>No</v>
      </c>
    </row>
    <row r="344" spans="1:27" x14ac:dyDescent="0.3">
      <c r="A344" t="s">
        <v>115</v>
      </c>
      <c r="B344" t="s">
        <v>13</v>
      </c>
      <c r="C344" t="s">
        <v>9</v>
      </c>
      <c r="D344" t="s">
        <v>8</v>
      </c>
      <c r="E344" t="s">
        <v>70</v>
      </c>
      <c r="F344" t="s">
        <v>10</v>
      </c>
      <c r="G344">
        <v>1</v>
      </c>
      <c r="H344" t="s">
        <v>8</v>
      </c>
      <c r="I344" t="s">
        <v>18</v>
      </c>
      <c r="J344" t="s">
        <v>128</v>
      </c>
      <c r="L344" t="s">
        <v>80</v>
      </c>
      <c r="M344">
        <v>0</v>
      </c>
      <c r="N344" t="str">
        <f t="shared" si="25"/>
        <v>No</v>
      </c>
      <c r="O344" t="s">
        <v>152</v>
      </c>
      <c r="P344" s="126" t="str">
        <f t="shared" si="24"/>
        <v>Yes</v>
      </c>
      <c r="Q344" s="126" t="str">
        <f t="shared" si="26"/>
        <v>Yes</v>
      </c>
      <c r="R344" s="126" t="str">
        <f t="shared" si="26"/>
        <v>Yes</v>
      </c>
      <c r="S344" s="126" t="str">
        <f t="shared" si="26"/>
        <v>Yes</v>
      </c>
      <c r="T344" s="126" t="str">
        <f t="shared" si="26"/>
        <v>Yes</v>
      </c>
      <c r="U344" s="126" t="str">
        <f t="shared" si="26"/>
        <v>No</v>
      </c>
      <c r="V344" s="126" t="str">
        <f t="shared" si="26"/>
        <v>No</v>
      </c>
      <c r="W344" s="126" t="str">
        <f t="shared" si="26"/>
        <v>No</v>
      </c>
      <c r="X344" s="126" t="str">
        <f t="shared" si="26"/>
        <v>No</v>
      </c>
      <c r="Y344" s="126" t="str">
        <f t="shared" si="26"/>
        <v>No</v>
      </c>
      <c r="Z344" s="126" t="str">
        <f t="shared" si="26"/>
        <v>No</v>
      </c>
      <c r="AA344" s="126" t="str">
        <f t="shared" si="26"/>
        <v>No</v>
      </c>
    </row>
    <row r="345" spans="1:27" x14ac:dyDescent="0.3">
      <c r="A345" t="s">
        <v>115</v>
      </c>
      <c r="B345" t="s">
        <v>130</v>
      </c>
      <c r="C345" t="s">
        <v>9</v>
      </c>
      <c r="D345" t="s">
        <v>8</v>
      </c>
      <c r="E345" t="s">
        <v>70</v>
      </c>
      <c r="F345" t="s">
        <v>10</v>
      </c>
      <c r="G345">
        <v>0</v>
      </c>
      <c r="H345" t="s">
        <v>70</v>
      </c>
      <c r="I345" t="s">
        <v>19</v>
      </c>
      <c r="J345" t="s">
        <v>128</v>
      </c>
      <c r="L345" t="s">
        <v>80</v>
      </c>
      <c r="M345">
        <v>0</v>
      </c>
      <c r="N345" t="str">
        <f t="shared" si="25"/>
        <v>No</v>
      </c>
      <c r="O345" t="s">
        <v>152</v>
      </c>
      <c r="P345" s="126" t="str">
        <f t="shared" si="24"/>
        <v>No</v>
      </c>
      <c r="Q345" s="126" t="str">
        <f t="shared" si="26"/>
        <v>Yes</v>
      </c>
      <c r="R345" s="126" t="str">
        <f t="shared" si="26"/>
        <v>Yes</v>
      </c>
      <c r="S345" s="126" t="str">
        <f t="shared" si="26"/>
        <v>Yes</v>
      </c>
      <c r="T345" s="126" t="str">
        <f t="shared" si="26"/>
        <v>Yes</v>
      </c>
      <c r="U345" s="126" t="str">
        <f t="shared" si="26"/>
        <v>No</v>
      </c>
      <c r="V345" s="126" t="str">
        <f t="shared" si="26"/>
        <v>No</v>
      </c>
      <c r="W345" s="126" t="str">
        <f t="shared" si="26"/>
        <v>No</v>
      </c>
      <c r="X345" s="126" t="str">
        <f t="shared" si="26"/>
        <v>No</v>
      </c>
      <c r="Y345" s="126" t="str">
        <f t="shared" si="26"/>
        <v>Yes</v>
      </c>
      <c r="Z345" s="126" t="str">
        <f t="shared" si="26"/>
        <v>No</v>
      </c>
      <c r="AA345" s="126" t="str">
        <f t="shared" si="26"/>
        <v>No</v>
      </c>
    </row>
    <row r="346" spans="1:27" x14ac:dyDescent="0.3">
      <c r="A346" t="s">
        <v>115</v>
      </c>
      <c r="B346" t="s">
        <v>130</v>
      </c>
      <c r="C346" t="s">
        <v>9</v>
      </c>
      <c r="D346" t="s">
        <v>8</v>
      </c>
      <c r="E346" t="s">
        <v>70</v>
      </c>
      <c r="F346" t="s">
        <v>10</v>
      </c>
      <c r="G346">
        <v>3</v>
      </c>
      <c r="H346" t="s">
        <v>10</v>
      </c>
      <c r="I346" t="s">
        <v>17</v>
      </c>
      <c r="J346" t="s">
        <v>128</v>
      </c>
      <c r="L346" t="s">
        <v>80</v>
      </c>
      <c r="M346">
        <v>0</v>
      </c>
      <c r="N346" t="str">
        <f t="shared" si="25"/>
        <v>No</v>
      </c>
      <c r="O346" t="s">
        <v>152</v>
      </c>
      <c r="P346" s="126" t="str">
        <f t="shared" si="24"/>
        <v>No</v>
      </c>
      <c r="Q346" s="126" t="str">
        <f t="shared" si="26"/>
        <v>Yes</v>
      </c>
      <c r="R346" s="126" t="str">
        <f t="shared" si="26"/>
        <v>Yes</v>
      </c>
      <c r="S346" s="126" t="str">
        <f t="shared" si="26"/>
        <v>Yes</v>
      </c>
      <c r="T346" s="126" t="str">
        <f t="shared" si="26"/>
        <v>Yes</v>
      </c>
      <c r="U346" s="126" t="str">
        <f t="shared" si="26"/>
        <v>No</v>
      </c>
      <c r="V346" s="126" t="str">
        <f t="shared" si="26"/>
        <v>No</v>
      </c>
      <c r="W346" s="126" t="str">
        <f t="shared" si="26"/>
        <v>No</v>
      </c>
      <c r="X346" s="126" t="str">
        <f t="shared" si="26"/>
        <v>No</v>
      </c>
      <c r="Y346" s="126" t="str">
        <f t="shared" si="26"/>
        <v>Yes</v>
      </c>
      <c r="Z346" s="126" t="str">
        <f t="shared" si="26"/>
        <v>No</v>
      </c>
      <c r="AA346" s="126" t="str">
        <f t="shared" si="26"/>
        <v>No</v>
      </c>
    </row>
    <row r="347" spans="1:27" x14ac:dyDescent="0.3">
      <c r="A347" t="s">
        <v>115</v>
      </c>
      <c r="B347" t="s">
        <v>130</v>
      </c>
      <c r="C347" t="s">
        <v>9</v>
      </c>
      <c r="D347" t="s">
        <v>8</v>
      </c>
      <c r="E347" t="s">
        <v>70</v>
      </c>
      <c r="F347" t="s">
        <v>71</v>
      </c>
      <c r="G347">
        <v>1</v>
      </c>
      <c r="H347" t="s">
        <v>130</v>
      </c>
      <c r="I347" t="s">
        <v>18</v>
      </c>
      <c r="J347" t="s">
        <v>128</v>
      </c>
      <c r="L347" t="s">
        <v>80</v>
      </c>
      <c r="M347">
        <v>0</v>
      </c>
      <c r="N347" t="str">
        <f t="shared" si="25"/>
        <v>No</v>
      </c>
      <c r="O347" t="s">
        <v>152</v>
      </c>
      <c r="P347" s="126" t="str">
        <f t="shared" si="24"/>
        <v>No</v>
      </c>
      <c r="Q347" s="126" t="str">
        <f t="shared" si="26"/>
        <v>Yes</v>
      </c>
      <c r="R347" s="126" t="str">
        <f t="shared" si="26"/>
        <v>Yes</v>
      </c>
      <c r="S347" s="126" t="str">
        <f t="shared" si="26"/>
        <v>Yes</v>
      </c>
      <c r="T347" s="126" t="str">
        <f t="shared" si="26"/>
        <v>No</v>
      </c>
      <c r="U347" s="126" t="str">
        <f t="shared" si="26"/>
        <v>No</v>
      </c>
      <c r="V347" s="126" t="str">
        <f t="shared" si="26"/>
        <v>Yes</v>
      </c>
      <c r="W347" s="126" t="str">
        <f t="shared" si="26"/>
        <v>No</v>
      </c>
      <c r="X347" s="126" t="str">
        <f t="shared" si="26"/>
        <v>No</v>
      </c>
      <c r="Y347" s="126" t="str">
        <f t="shared" si="26"/>
        <v>Yes</v>
      </c>
      <c r="Z347" s="126" t="str">
        <f t="shared" si="26"/>
        <v>No</v>
      </c>
      <c r="AA347" s="126" t="str">
        <f t="shared" si="26"/>
        <v>No</v>
      </c>
    </row>
    <row r="348" spans="1:27" x14ac:dyDescent="0.3">
      <c r="A348" t="s">
        <v>115</v>
      </c>
      <c r="B348" t="s">
        <v>130</v>
      </c>
      <c r="C348" t="s">
        <v>9</v>
      </c>
      <c r="D348" t="s">
        <v>8</v>
      </c>
      <c r="E348" t="s">
        <v>70</v>
      </c>
      <c r="F348" t="s">
        <v>71</v>
      </c>
      <c r="G348">
        <v>0</v>
      </c>
      <c r="H348" t="s">
        <v>130</v>
      </c>
      <c r="I348" t="s">
        <v>19</v>
      </c>
      <c r="J348" t="s">
        <v>128</v>
      </c>
      <c r="L348" t="s">
        <v>80</v>
      </c>
      <c r="M348">
        <v>0</v>
      </c>
      <c r="N348" t="str">
        <f t="shared" si="25"/>
        <v>No</v>
      </c>
      <c r="O348" t="s">
        <v>152</v>
      </c>
      <c r="P348" s="126" t="str">
        <f t="shared" si="24"/>
        <v>No</v>
      </c>
      <c r="Q348" s="126" t="str">
        <f t="shared" si="26"/>
        <v>Yes</v>
      </c>
      <c r="R348" s="126" t="str">
        <f t="shared" si="26"/>
        <v>Yes</v>
      </c>
      <c r="S348" s="126" t="str">
        <f t="shared" si="26"/>
        <v>Yes</v>
      </c>
      <c r="T348" s="126" t="str">
        <f t="shared" si="26"/>
        <v>No</v>
      </c>
      <c r="U348" s="126" t="str">
        <f t="shared" si="26"/>
        <v>No</v>
      </c>
      <c r="V348" s="126" t="str">
        <f t="shared" si="26"/>
        <v>Yes</v>
      </c>
      <c r="W348" s="126" t="str">
        <f t="shared" si="26"/>
        <v>No</v>
      </c>
      <c r="X348" s="126" t="str">
        <f t="shared" si="26"/>
        <v>No</v>
      </c>
      <c r="Y348" s="126" t="str">
        <f t="shared" si="26"/>
        <v>Yes</v>
      </c>
      <c r="Z348" s="126" t="str">
        <f t="shared" si="26"/>
        <v>No</v>
      </c>
      <c r="AA348" s="126" t="str">
        <f t="shared" si="26"/>
        <v>No</v>
      </c>
    </row>
    <row r="349" spans="1:27" x14ac:dyDescent="0.3">
      <c r="A349" t="s">
        <v>115</v>
      </c>
      <c r="B349" t="s">
        <v>13</v>
      </c>
      <c r="C349" t="s">
        <v>9</v>
      </c>
      <c r="D349" t="s">
        <v>8</v>
      </c>
      <c r="E349" t="s">
        <v>70</v>
      </c>
      <c r="F349" t="s">
        <v>71</v>
      </c>
      <c r="G349">
        <v>1</v>
      </c>
      <c r="H349" t="s">
        <v>8</v>
      </c>
      <c r="I349" t="s">
        <v>17</v>
      </c>
      <c r="J349" t="s">
        <v>128</v>
      </c>
      <c r="L349" t="s">
        <v>80</v>
      </c>
      <c r="M349">
        <v>0</v>
      </c>
      <c r="N349" t="str">
        <f t="shared" si="25"/>
        <v>No</v>
      </c>
      <c r="O349" t="s">
        <v>152</v>
      </c>
      <c r="P349" s="126" t="str">
        <f t="shared" si="24"/>
        <v>Yes</v>
      </c>
      <c r="Q349" s="126" t="str">
        <f t="shared" si="26"/>
        <v>Yes</v>
      </c>
      <c r="R349" s="126" t="str">
        <f t="shared" si="26"/>
        <v>Yes</v>
      </c>
      <c r="S349" s="126" t="str">
        <f t="shared" si="26"/>
        <v>Yes</v>
      </c>
      <c r="T349" s="126" t="str">
        <f t="shared" si="26"/>
        <v>No</v>
      </c>
      <c r="U349" s="126" t="str">
        <f t="shared" si="26"/>
        <v>No</v>
      </c>
      <c r="V349" s="126" t="str">
        <f t="shared" si="26"/>
        <v>Yes</v>
      </c>
      <c r="W349" s="126" t="str">
        <f t="shared" si="26"/>
        <v>No</v>
      </c>
      <c r="X349" s="126" t="str">
        <f t="shared" si="26"/>
        <v>No</v>
      </c>
      <c r="Y349" s="126" t="str">
        <f t="shared" si="26"/>
        <v>No</v>
      </c>
      <c r="Z349" s="126" t="str">
        <f t="shared" si="26"/>
        <v>No</v>
      </c>
      <c r="AA349" s="126" t="str">
        <f t="shared" si="26"/>
        <v>No</v>
      </c>
    </row>
    <row r="350" spans="1:27" x14ac:dyDescent="0.3">
      <c r="A350" t="s">
        <v>115</v>
      </c>
      <c r="B350" t="s">
        <v>13</v>
      </c>
      <c r="C350" t="s">
        <v>9</v>
      </c>
      <c r="D350" t="s">
        <v>8</v>
      </c>
      <c r="E350" t="s">
        <v>70</v>
      </c>
      <c r="F350" t="s">
        <v>71</v>
      </c>
      <c r="G350">
        <v>0</v>
      </c>
      <c r="H350" t="s">
        <v>8</v>
      </c>
      <c r="I350" t="s">
        <v>17</v>
      </c>
      <c r="J350" t="s">
        <v>128</v>
      </c>
      <c r="L350" t="s">
        <v>80</v>
      </c>
      <c r="M350">
        <v>0</v>
      </c>
      <c r="N350" t="str">
        <f t="shared" si="25"/>
        <v>No</v>
      </c>
      <c r="O350" t="s">
        <v>152</v>
      </c>
      <c r="P350" s="126" t="str">
        <f t="shared" si="24"/>
        <v>Yes</v>
      </c>
      <c r="Q350" s="126" t="str">
        <f t="shared" si="26"/>
        <v>Yes</v>
      </c>
      <c r="R350" s="126" t="str">
        <f t="shared" si="26"/>
        <v>Yes</v>
      </c>
      <c r="S350" s="126" t="str">
        <f t="shared" si="26"/>
        <v>Yes</v>
      </c>
      <c r="T350" s="126" t="str">
        <f t="shared" si="26"/>
        <v>No</v>
      </c>
      <c r="U350" s="126" t="str">
        <f t="shared" si="26"/>
        <v>No</v>
      </c>
      <c r="V350" s="126" t="str">
        <f t="shared" si="26"/>
        <v>Yes</v>
      </c>
      <c r="W350" s="126" t="str">
        <f t="shared" si="26"/>
        <v>No</v>
      </c>
      <c r="X350" s="126" t="str">
        <f t="shared" si="26"/>
        <v>No</v>
      </c>
      <c r="Y350" s="126" t="str">
        <f t="shared" si="26"/>
        <v>No</v>
      </c>
      <c r="Z350" s="126" t="str">
        <f t="shared" si="26"/>
        <v>No</v>
      </c>
      <c r="AA350" s="126" t="str">
        <f t="shared" si="26"/>
        <v>No</v>
      </c>
    </row>
    <row r="351" spans="1:27" x14ac:dyDescent="0.3">
      <c r="A351" t="s">
        <v>115</v>
      </c>
      <c r="B351" t="s">
        <v>13</v>
      </c>
      <c r="C351" t="s">
        <v>9</v>
      </c>
      <c r="D351" t="s">
        <v>8</v>
      </c>
      <c r="E351" t="s">
        <v>70</v>
      </c>
      <c r="F351" t="s">
        <v>71</v>
      </c>
      <c r="G351">
        <v>0</v>
      </c>
      <c r="H351" t="s">
        <v>8</v>
      </c>
      <c r="I351" t="s">
        <v>17</v>
      </c>
      <c r="J351" t="s">
        <v>128</v>
      </c>
      <c r="L351" t="s">
        <v>80</v>
      </c>
      <c r="M351">
        <v>0</v>
      </c>
      <c r="N351" t="str">
        <f t="shared" si="25"/>
        <v>No</v>
      </c>
      <c r="O351" t="s">
        <v>152</v>
      </c>
      <c r="P351" s="126" t="str">
        <f t="shared" si="24"/>
        <v>Yes</v>
      </c>
      <c r="Q351" s="126" t="str">
        <f t="shared" si="26"/>
        <v>Yes</v>
      </c>
      <c r="R351" s="126" t="str">
        <f t="shared" si="26"/>
        <v>Yes</v>
      </c>
      <c r="S351" s="126" t="str">
        <f t="shared" si="26"/>
        <v>Yes</v>
      </c>
      <c r="T351" s="126" t="str">
        <f t="shared" si="26"/>
        <v>No</v>
      </c>
      <c r="U351" s="126" t="str">
        <f t="shared" si="26"/>
        <v>No</v>
      </c>
      <c r="V351" s="126" t="str">
        <f t="shared" si="26"/>
        <v>Yes</v>
      </c>
      <c r="W351" s="126" t="str">
        <f t="shared" si="26"/>
        <v>No</v>
      </c>
      <c r="X351" s="126" t="str">
        <f t="shared" si="26"/>
        <v>No</v>
      </c>
      <c r="Y351" s="126" t="str">
        <f t="shared" si="26"/>
        <v>No</v>
      </c>
      <c r="Z351" s="126" t="str">
        <f t="shared" si="26"/>
        <v>No</v>
      </c>
      <c r="AA351" s="126" t="str">
        <f t="shared" si="26"/>
        <v>No</v>
      </c>
    </row>
    <row r="352" spans="1:27" x14ac:dyDescent="0.3">
      <c r="A352" t="s">
        <v>115</v>
      </c>
      <c r="B352" t="s">
        <v>13</v>
      </c>
      <c r="C352" t="s">
        <v>9</v>
      </c>
      <c r="D352" t="s">
        <v>8</v>
      </c>
      <c r="E352" t="s">
        <v>70</v>
      </c>
      <c r="F352" t="s">
        <v>71</v>
      </c>
      <c r="G352">
        <v>1</v>
      </c>
      <c r="H352" t="s">
        <v>71</v>
      </c>
      <c r="I352" t="s">
        <v>15</v>
      </c>
      <c r="J352" t="s">
        <v>128</v>
      </c>
      <c r="L352" t="s">
        <v>80</v>
      </c>
      <c r="M352">
        <v>0</v>
      </c>
      <c r="N352" t="str">
        <f t="shared" si="25"/>
        <v>No</v>
      </c>
      <c r="O352" t="s">
        <v>152</v>
      </c>
      <c r="P352" s="126" t="str">
        <f t="shared" si="24"/>
        <v>Yes</v>
      </c>
      <c r="Q352" s="126" t="str">
        <f t="shared" si="26"/>
        <v>Yes</v>
      </c>
      <c r="R352" s="126" t="str">
        <f t="shared" si="26"/>
        <v>Yes</v>
      </c>
      <c r="S352" s="126" t="str">
        <f t="shared" si="26"/>
        <v>Yes</v>
      </c>
      <c r="T352" s="126" t="str">
        <f t="shared" si="26"/>
        <v>No</v>
      </c>
      <c r="U352" s="126" t="str">
        <f t="shared" si="26"/>
        <v>No</v>
      </c>
      <c r="V352" s="126" t="str">
        <f t="shared" si="26"/>
        <v>Yes</v>
      </c>
      <c r="W352" s="126" t="str">
        <f t="shared" si="26"/>
        <v>No</v>
      </c>
      <c r="X352" s="126" t="str">
        <f t="shared" si="26"/>
        <v>No</v>
      </c>
      <c r="Y352" s="126" t="str">
        <f t="shared" si="26"/>
        <v>No</v>
      </c>
      <c r="Z352" s="126" t="str">
        <f t="shared" si="26"/>
        <v>No</v>
      </c>
      <c r="AA352" s="126" t="str">
        <f t="shared" si="26"/>
        <v>No</v>
      </c>
    </row>
    <row r="353" spans="1:27" x14ac:dyDescent="0.3">
      <c r="A353" t="s">
        <v>115</v>
      </c>
      <c r="B353" t="s">
        <v>13</v>
      </c>
      <c r="C353" t="s">
        <v>9</v>
      </c>
      <c r="D353" t="s">
        <v>11</v>
      </c>
      <c r="E353" t="s">
        <v>70</v>
      </c>
      <c r="F353" t="s">
        <v>10</v>
      </c>
      <c r="G353">
        <v>1</v>
      </c>
      <c r="H353" t="s">
        <v>10</v>
      </c>
      <c r="I353" t="s">
        <v>21</v>
      </c>
      <c r="J353" t="s">
        <v>128</v>
      </c>
      <c r="L353" t="s">
        <v>80</v>
      </c>
      <c r="M353">
        <v>2</v>
      </c>
      <c r="N353" t="str">
        <f t="shared" si="25"/>
        <v>Yes</v>
      </c>
      <c r="O353" t="s">
        <v>152</v>
      </c>
      <c r="P353" s="126" t="str">
        <f t="shared" si="24"/>
        <v>Yes</v>
      </c>
      <c r="Q353" s="126" t="str">
        <f t="shared" si="26"/>
        <v>Yes</v>
      </c>
      <c r="R353" s="126" t="str">
        <f t="shared" si="26"/>
        <v>No</v>
      </c>
      <c r="S353" s="126" t="str">
        <f t="shared" si="26"/>
        <v>Yes</v>
      </c>
      <c r="T353" s="126" t="str">
        <f t="shared" si="26"/>
        <v>Yes</v>
      </c>
      <c r="U353" s="126" t="str">
        <f t="shared" si="26"/>
        <v>Yes</v>
      </c>
      <c r="V353" s="126" t="str">
        <f t="shared" si="26"/>
        <v>No</v>
      </c>
      <c r="W353" s="126" t="str">
        <f t="shared" si="26"/>
        <v>No</v>
      </c>
      <c r="X353" s="126" t="str">
        <f t="shared" si="26"/>
        <v>No</v>
      </c>
      <c r="Y353" s="126" t="str">
        <f t="shared" si="26"/>
        <v>No</v>
      </c>
      <c r="Z353" s="126" t="str">
        <f t="shared" si="26"/>
        <v>No</v>
      </c>
      <c r="AA353" s="126" t="str">
        <f t="shared" si="26"/>
        <v>No</v>
      </c>
    </row>
    <row r="354" spans="1:27" x14ac:dyDescent="0.3">
      <c r="A354" t="s">
        <v>115</v>
      </c>
      <c r="B354" t="s">
        <v>13</v>
      </c>
      <c r="C354" t="s">
        <v>9</v>
      </c>
      <c r="D354" t="s">
        <v>11</v>
      </c>
      <c r="E354" t="s">
        <v>70</v>
      </c>
      <c r="F354" t="s">
        <v>10</v>
      </c>
      <c r="G354">
        <v>1</v>
      </c>
      <c r="H354" t="s">
        <v>10</v>
      </c>
      <c r="I354" t="s">
        <v>17</v>
      </c>
      <c r="J354" t="s">
        <v>128</v>
      </c>
      <c r="L354" t="s">
        <v>80</v>
      </c>
      <c r="M354">
        <v>0</v>
      </c>
      <c r="N354" t="str">
        <f t="shared" si="25"/>
        <v>No</v>
      </c>
      <c r="O354" t="s">
        <v>152</v>
      </c>
      <c r="P354" s="126" t="str">
        <f t="shared" si="24"/>
        <v>Yes</v>
      </c>
      <c r="Q354" s="126" t="str">
        <f t="shared" si="26"/>
        <v>Yes</v>
      </c>
      <c r="R354" s="126" t="str">
        <f t="shared" si="26"/>
        <v>No</v>
      </c>
      <c r="S354" s="126" t="str">
        <f t="shared" si="26"/>
        <v>Yes</v>
      </c>
      <c r="T354" s="126" t="str">
        <f t="shared" si="26"/>
        <v>Yes</v>
      </c>
      <c r="U354" s="126" t="str">
        <f t="shared" si="26"/>
        <v>Yes</v>
      </c>
      <c r="V354" s="126" t="str">
        <f t="shared" si="26"/>
        <v>No</v>
      </c>
      <c r="W354" s="126" t="str">
        <f t="shared" si="26"/>
        <v>No</v>
      </c>
      <c r="X354" s="126" t="str">
        <f t="shared" si="26"/>
        <v>No</v>
      </c>
      <c r="Y354" s="126" t="str">
        <f t="shared" si="26"/>
        <v>No</v>
      </c>
      <c r="Z354" s="126" t="str">
        <f t="shared" si="26"/>
        <v>No</v>
      </c>
      <c r="AA354" s="126" t="str">
        <f t="shared" si="26"/>
        <v>No</v>
      </c>
    </row>
    <row r="355" spans="1:27" x14ac:dyDescent="0.3">
      <c r="A355" t="s">
        <v>115</v>
      </c>
      <c r="B355" t="s">
        <v>13</v>
      </c>
      <c r="C355" t="s">
        <v>9</v>
      </c>
      <c r="D355" t="s">
        <v>11</v>
      </c>
      <c r="E355" t="s">
        <v>70</v>
      </c>
      <c r="F355" t="s">
        <v>10</v>
      </c>
      <c r="G355">
        <v>1</v>
      </c>
      <c r="H355" t="s">
        <v>10</v>
      </c>
      <c r="I355" t="s">
        <v>148</v>
      </c>
      <c r="J355" t="s">
        <v>128</v>
      </c>
      <c r="L355" t="s">
        <v>80</v>
      </c>
      <c r="M355">
        <v>2</v>
      </c>
      <c r="N355" t="str">
        <f t="shared" si="25"/>
        <v>Yes</v>
      </c>
      <c r="O355" t="s">
        <v>152</v>
      </c>
      <c r="P355" s="126" t="str">
        <f t="shared" si="24"/>
        <v>Yes</v>
      </c>
      <c r="Q355" s="126" t="str">
        <f t="shared" si="26"/>
        <v>Yes</v>
      </c>
      <c r="R355" s="126" t="str">
        <f t="shared" si="26"/>
        <v>No</v>
      </c>
      <c r="S355" s="126" t="str">
        <f t="shared" si="26"/>
        <v>Yes</v>
      </c>
      <c r="T355" s="126" t="str">
        <f t="shared" si="26"/>
        <v>Yes</v>
      </c>
      <c r="U355" s="126" t="str">
        <f t="shared" si="26"/>
        <v>Yes</v>
      </c>
      <c r="V355" s="126" t="str">
        <f t="shared" si="26"/>
        <v>No</v>
      </c>
      <c r="W355" s="126" t="str">
        <f t="shared" si="26"/>
        <v>No</v>
      </c>
      <c r="X355" s="126" t="str">
        <f t="shared" si="26"/>
        <v>No</v>
      </c>
      <c r="Y355" s="126" t="str">
        <f t="shared" si="26"/>
        <v>No</v>
      </c>
      <c r="Z355" s="126" t="str">
        <f t="shared" si="26"/>
        <v>No</v>
      </c>
      <c r="AA355" s="126" t="str">
        <f t="shared" si="26"/>
        <v>No</v>
      </c>
    </row>
    <row r="356" spans="1:27" x14ac:dyDescent="0.3">
      <c r="A356" t="s">
        <v>115</v>
      </c>
      <c r="B356" t="s">
        <v>13</v>
      </c>
      <c r="C356" t="s">
        <v>9</v>
      </c>
      <c r="D356" t="s">
        <v>11</v>
      </c>
      <c r="E356" t="s">
        <v>70</v>
      </c>
      <c r="F356" t="s">
        <v>10</v>
      </c>
      <c r="G356">
        <v>0</v>
      </c>
      <c r="H356" t="s">
        <v>10</v>
      </c>
      <c r="I356" t="s">
        <v>17</v>
      </c>
      <c r="J356" t="s">
        <v>128</v>
      </c>
      <c r="L356" t="s">
        <v>80</v>
      </c>
      <c r="M356">
        <v>0</v>
      </c>
      <c r="N356" t="str">
        <f t="shared" si="25"/>
        <v>No</v>
      </c>
      <c r="O356" t="s">
        <v>152</v>
      </c>
      <c r="P356" s="126" t="str">
        <f t="shared" si="24"/>
        <v>Yes</v>
      </c>
      <c r="Q356" s="126" t="str">
        <f t="shared" si="26"/>
        <v>Yes</v>
      </c>
      <c r="R356" s="126" t="str">
        <f t="shared" si="26"/>
        <v>No</v>
      </c>
      <c r="S356" s="126" t="str">
        <f t="shared" si="26"/>
        <v>Yes</v>
      </c>
      <c r="T356" s="126" t="str">
        <f t="shared" si="26"/>
        <v>Yes</v>
      </c>
      <c r="U356" s="126" t="str">
        <f t="shared" si="26"/>
        <v>Yes</v>
      </c>
      <c r="V356" s="126" t="str">
        <f t="shared" si="26"/>
        <v>No</v>
      </c>
      <c r="W356" s="126" t="str">
        <f t="shared" si="26"/>
        <v>No</v>
      </c>
      <c r="X356" s="126" t="str">
        <f t="shared" si="26"/>
        <v>No</v>
      </c>
      <c r="Y356" s="126" t="str">
        <f t="shared" si="26"/>
        <v>No</v>
      </c>
      <c r="Z356" s="126" t="str">
        <f t="shared" si="26"/>
        <v>No</v>
      </c>
      <c r="AA356" s="126" t="str">
        <f t="shared" si="26"/>
        <v>No</v>
      </c>
    </row>
    <row r="357" spans="1:27" x14ac:dyDescent="0.3">
      <c r="A357" t="s">
        <v>115</v>
      </c>
      <c r="B357" t="s">
        <v>13</v>
      </c>
      <c r="C357" t="s">
        <v>9</v>
      </c>
      <c r="D357" t="s">
        <v>11</v>
      </c>
      <c r="E357" t="s">
        <v>70</v>
      </c>
      <c r="F357" t="s">
        <v>10</v>
      </c>
      <c r="G357">
        <v>1</v>
      </c>
      <c r="H357" t="s">
        <v>9</v>
      </c>
      <c r="I357" t="s">
        <v>19</v>
      </c>
      <c r="J357" t="s">
        <v>128</v>
      </c>
      <c r="L357" t="s">
        <v>80</v>
      </c>
      <c r="M357">
        <v>3</v>
      </c>
      <c r="N357" t="str">
        <f t="shared" si="25"/>
        <v>Yes</v>
      </c>
      <c r="O357" t="s">
        <v>152</v>
      </c>
      <c r="P357" s="126" t="str">
        <f t="shared" si="24"/>
        <v>Yes</v>
      </c>
      <c r="Q357" s="126" t="str">
        <f t="shared" si="26"/>
        <v>Yes</v>
      </c>
      <c r="R357" s="126" t="str">
        <f t="shared" si="26"/>
        <v>No</v>
      </c>
      <c r="S357" s="126" t="str">
        <f t="shared" si="26"/>
        <v>Yes</v>
      </c>
      <c r="T357" s="126" t="str">
        <f t="shared" si="26"/>
        <v>Yes</v>
      </c>
      <c r="U357" s="126" t="str">
        <f t="shared" si="26"/>
        <v>Yes</v>
      </c>
      <c r="V357" s="126" t="str">
        <f t="shared" si="26"/>
        <v>No</v>
      </c>
      <c r="W357" s="126" t="str">
        <f t="shared" si="26"/>
        <v>No</v>
      </c>
      <c r="X357" s="126" t="str">
        <f t="shared" si="26"/>
        <v>No</v>
      </c>
      <c r="Y357" s="126" t="str">
        <f t="shared" si="26"/>
        <v>No</v>
      </c>
      <c r="Z357" s="126" t="str">
        <f t="shared" si="26"/>
        <v>No</v>
      </c>
      <c r="AA357" s="126" t="str">
        <f t="shared" si="26"/>
        <v>No</v>
      </c>
    </row>
    <row r="358" spans="1:27" x14ac:dyDescent="0.3">
      <c r="A358" t="s">
        <v>115</v>
      </c>
      <c r="B358" t="s">
        <v>13</v>
      </c>
      <c r="C358" t="s">
        <v>9</v>
      </c>
      <c r="D358" t="s">
        <v>11</v>
      </c>
      <c r="E358" t="s">
        <v>70</v>
      </c>
      <c r="F358" t="s">
        <v>10</v>
      </c>
      <c r="G358">
        <v>0</v>
      </c>
      <c r="H358" t="s">
        <v>13</v>
      </c>
      <c r="I358" t="s">
        <v>148</v>
      </c>
      <c r="J358" t="s">
        <v>128</v>
      </c>
      <c r="L358" t="s">
        <v>80</v>
      </c>
      <c r="M358">
        <v>2</v>
      </c>
      <c r="N358" t="str">
        <f t="shared" si="25"/>
        <v>Yes</v>
      </c>
      <c r="O358" t="s">
        <v>152</v>
      </c>
      <c r="P358" s="126" t="str">
        <f t="shared" si="24"/>
        <v>Yes</v>
      </c>
      <c r="Q358" s="126" t="str">
        <f t="shared" si="26"/>
        <v>Yes</v>
      </c>
      <c r="R358" s="126" t="str">
        <f t="shared" si="26"/>
        <v>No</v>
      </c>
      <c r="S358" s="126" t="str">
        <f t="shared" si="26"/>
        <v>Yes</v>
      </c>
      <c r="T358" s="126" t="str">
        <f t="shared" si="26"/>
        <v>Yes</v>
      </c>
      <c r="U358" s="126" t="str">
        <f t="shared" si="26"/>
        <v>Yes</v>
      </c>
      <c r="V358" s="126" t="str">
        <f t="shared" si="26"/>
        <v>No</v>
      </c>
      <c r="W358" s="126" t="str">
        <f t="shared" si="26"/>
        <v>No</v>
      </c>
      <c r="X358" s="126" t="str">
        <f t="shared" si="26"/>
        <v>No</v>
      </c>
      <c r="Y358" s="126" t="str">
        <f t="shared" si="26"/>
        <v>No</v>
      </c>
      <c r="Z358" s="126" t="str">
        <f t="shared" si="26"/>
        <v>No</v>
      </c>
      <c r="AA358" s="126" t="str">
        <f t="shared" si="26"/>
        <v>No</v>
      </c>
    </row>
    <row r="359" spans="1:27" x14ac:dyDescent="0.3">
      <c r="A359" t="s">
        <v>115</v>
      </c>
      <c r="B359" t="s">
        <v>130</v>
      </c>
      <c r="C359" t="s">
        <v>9</v>
      </c>
      <c r="D359" t="s">
        <v>11</v>
      </c>
      <c r="E359" t="s">
        <v>8</v>
      </c>
      <c r="F359" t="s">
        <v>71</v>
      </c>
      <c r="G359">
        <v>1</v>
      </c>
      <c r="H359" t="s">
        <v>9</v>
      </c>
      <c r="I359" t="s">
        <v>15</v>
      </c>
      <c r="J359" t="s">
        <v>128</v>
      </c>
      <c r="L359" t="s">
        <v>80</v>
      </c>
      <c r="M359">
        <v>0</v>
      </c>
      <c r="N359" t="str">
        <f t="shared" si="25"/>
        <v>No</v>
      </c>
      <c r="O359" t="s">
        <v>152</v>
      </c>
      <c r="P359" s="126" t="str">
        <f t="shared" si="24"/>
        <v>No</v>
      </c>
      <c r="Q359" s="126" t="str">
        <f t="shared" si="26"/>
        <v>Yes</v>
      </c>
      <c r="R359" s="126" t="str">
        <f t="shared" si="26"/>
        <v>Yes</v>
      </c>
      <c r="S359" s="126" t="str">
        <f t="shared" si="26"/>
        <v>No</v>
      </c>
      <c r="T359" s="126" t="str">
        <f t="shared" si="26"/>
        <v>No</v>
      </c>
      <c r="U359" s="126" t="str">
        <f t="shared" si="26"/>
        <v>Yes</v>
      </c>
      <c r="V359" s="126" t="str">
        <f t="shared" si="26"/>
        <v>Yes</v>
      </c>
      <c r="W359" s="126" t="str">
        <f t="shared" si="26"/>
        <v>No</v>
      </c>
      <c r="X359" s="126" t="str">
        <f t="shared" si="26"/>
        <v>No</v>
      </c>
      <c r="Y359" s="126" t="str">
        <f t="shared" si="26"/>
        <v>Yes</v>
      </c>
      <c r="Z359" s="126" t="str">
        <f t="shared" si="26"/>
        <v>No</v>
      </c>
      <c r="AA359" s="126" t="str">
        <f t="shared" si="26"/>
        <v>No</v>
      </c>
    </row>
    <row r="360" spans="1:27" x14ac:dyDescent="0.3">
      <c r="A360" t="s">
        <v>115</v>
      </c>
      <c r="B360" t="s">
        <v>130</v>
      </c>
      <c r="C360" t="s">
        <v>9</v>
      </c>
      <c r="D360" t="s">
        <v>11</v>
      </c>
      <c r="E360" t="s">
        <v>8</v>
      </c>
      <c r="F360" t="s">
        <v>71</v>
      </c>
      <c r="G360">
        <v>1</v>
      </c>
      <c r="H360" t="s">
        <v>71</v>
      </c>
      <c r="I360" t="s">
        <v>21</v>
      </c>
      <c r="J360" t="s">
        <v>128</v>
      </c>
      <c r="L360" t="s">
        <v>80</v>
      </c>
      <c r="M360">
        <v>2</v>
      </c>
      <c r="N360" t="str">
        <f t="shared" si="25"/>
        <v>Yes</v>
      </c>
      <c r="O360" t="s">
        <v>152</v>
      </c>
      <c r="P360" s="126" t="str">
        <f t="shared" si="24"/>
        <v>No</v>
      </c>
      <c r="Q360" s="126" t="str">
        <f t="shared" si="26"/>
        <v>Yes</v>
      </c>
      <c r="R360" s="126" t="str">
        <f t="shared" si="26"/>
        <v>Yes</v>
      </c>
      <c r="S360" s="126" t="str">
        <f t="shared" si="26"/>
        <v>No</v>
      </c>
      <c r="T360" s="126" t="str">
        <f t="shared" si="26"/>
        <v>No</v>
      </c>
      <c r="U360" s="126" t="str">
        <f t="shared" si="26"/>
        <v>Yes</v>
      </c>
      <c r="V360" s="126" t="str">
        <f t="shared" si="26"/>
        <v>Yes</v>
      </c>
      <c r="W360" s="126" t="str">
        <f t="shared" ref="Q360:AA375" si="27">IF($A360="","",IF(OR($B360=W$1,$C360=W$1,$D360=W$1,$E360=W$1,$F360=W$1),"Yes","No"))</f>
        <v>No</v>
      </c>
      <c r="X360" s="126" t="str">
        <f t="shared" si="27"/>
        <v>No</v>
      </c>
      <c r="Y360" s="126" t="str">
        <f t="shared" si="27"/>
        <v>Yes</v>
      </c>
      <c r="Z360" s="126" t="str">
        <f t="shared" si="27"/>
        <v>No</v>
      </c>
      <c r="AA360" s="126" t="str">
        <f t="shared" si="27"/>
        <v>No</v>
      </c>
    </row>
    <row r="361" spans="1:27" x14ac:dyDescent="0.3">
      <c r="A361" t="s">
        <v>115</v>
      </c>
      <c r="B361" t="s">
        <v>130</v>
      </c>
      <c r="C361" t="s">
        <v>9</v>
      </c>
      <c r="D361" t="s">
        <v>11</v>
      </c>
      <c r="E361" t="s">
        <v>8</v>
      </c>
      <c r="F361" t="s">
        <v>71</v>
      </c>
      <c r="G361">
        <v>0</v>
      </c>
      <c r="H361" t="s">
        <v>9</v>
      </c>
      <c r="I361" t="s">
        <v>19</v>
      </c>
      <c r="J361" t="s">
        <v>128</v>
      </c>
      <c r="L361" t="s">
        <v>80</v>
      </c>
      <c r="M361">
        <v>3</v>
      </c>
      <c r="N361" t="str">
        <f t="shared" si="25"/>
        <v>Yes</v>
      </c>
      <c r="O361" t="s">
        <v>152</v>
      </c>
      <c r="P361" s="126" t="str">
        <f t="shared" si="24"/>
        <v>No</v>
      </c>
      <c r="Q361" s="126" t="str">
        <f t="shared" si="27"/>
        <v>Yes</v>
      </c>
      <c r="R361" s="126" t="str">
        <f t="shared" si="27"/>
        <v>Yes</v>
      </c>
      <c r="S361" s="126" t="str">
        <f t="shared" si="27"/>
        <v>No</v>
      </c>
      <c r="T361" s="126" t="str">
        <f t="shared" si="27"/>
        <v>No</v>
      </c>
      <c r="U361" s="126" t="str">
        <f t="shared" si="27"/>
        <v>Yes</v>
      </c>
      <c r="V361" s="126" t="str">
        <f t="shared" si="27"/>
        <v>Yes</v>
      </c>
      <c r="W361" s="126" t="str">
        <f t="shared" si="27"/>
        <v>No</v>
      </c>
      <c r="X361" s="126" t="str">
        <f t="shared" si="27"/>
        <v>No</v>
      </c>
      <c r="Y361" s="126" t="str">
        <f t="shared" si="27"/>
        <v>Yes</v>
      </c>
      <c r="Z361" s="126" t="str">
        <f t="shared" si="27"/>
        <v>No</v>
      </c>
      <c r="AA361" s="126" t="str">
        <f t="shared" si="27"/>
        <v>No</v>
      </c>
    </row>
    <row r="362" spans="1:27" x14ac:dyDescent="0.3">
      <c r="A362" t="s">
        <v>115</v>
      </c>
      <c r="B362" t="s">
        <v>130</v>
      </c>
      <c r="C362" t="s">
        <v>9</v>
      </c>
      <c r="D362" t="s">
        <v>11</v>
      </c>
      <c r="E362" t="s">
        <v>8</v>
      </c>
      <c r="F362" t="s">
        <v>71</v>
      </c>
      <c r="G362">
        <v>0</v>
      </c>
      <c r="H362" t="s">
        <v>9</v>
      </c>
      <c r="I362" t="s">
        <v>19</v>
      </c>
      <c r="J362" t="s">
        <v>149</v>
      </c>
      <c r="L362" t="s">
        <v>80</v>
      </c>
      <c r="M362">
        <v>0</v>
      </c>
      <c r="N362" t="str">
        <f t="shared" si="25"/>
        <v>No</v>
      </c>
      <c r="O362" t="s">
        <v>152</v>
      </c>
      <c r="P362" s="126" t="str">
        <f t="shared" si="24"/>
        <v>No</v>
      </c>
      <c r="Q362" s="126" t="str">
        <f t="shared" si="27"/>
        <v>Yes</v>
      </c>
      <c r="R362" s="126" t="str">
        <f t="shared" si="27"/>
        <v>Yes</v>
      </c>
      <c r="S362" s="126" t="str">
        <f t="shared" si="27"/>
        <v>No</v>
      </c>
      <c r="T362" s="126" t="str">
        <f t="shared" si="27"/>
        <v>No</v>
      </c>
      <c r="U362" s="126" t="str">
        <f t="shared" si="27"/>
        <v>Yes</v>
      </c>
      <c r="V362" s="126" t="str">
        <f t="shared" si="27"/>
        <v>Yes</v>
      </c>
      <c r="W362" s="126" t="str">
        <f t="shared" si="27"/>
        <v>No</v>
      </c>
      <c r="X362" s="126" t="str">
        <f t="shared" si="27"/>
        <v>No</v>
      </c>
      <c r="Y362" s="126" t="str">
        <f t="shared" si="27"/>
        <v>Yes</v>
      </c>
      <c r="Z362" s="126" t="str">
        <f t="shared" si="27"/>
        <v>No</v>
      </c>
      <c r="AA362" s="126" t="str">
        <f t="shared" si="27"/>
        <v>No</v>
      </c>
    </row>
    <row r="363" spans="1:27" x14ac:dyDescent="0.3">
      <c r="A363" t="s">
        <v>115</v>
      </c>
      <c r="B363" t="s">
        <v>130</v>
      </c>
      <c r="C363" t="s">
        <v>9</v>
      </c>
      <c r="D363" t="s">
        <v>11</v>
      </c>
      <c r="E363" t="s">
        <v>8</v>
      </c>
      <c r="F363" t="s">
        <v>71</v>
      </c>
      <c r="G363">
        <v>0</v>
      </c>
      <c r="H363" t="s">
        <v>8</v>
      </c>
      <c r="I363" t="s">
        <v>148</v>
      </c>
      <c r="J363" t="s">
        <v>128</v>
      </c>
      <c r="L363" t="s">
        <v>80</v>
      </c>
      <c r="M363">
        <v>2</v>
      </c>
      <c r="N363" t="str">
        <f t="shared" si="25"/>
        <v>Yes</v>
      </c>
      <c r="O363" t="s">
        <v>152</v>
      </c>
      <c r="P363" s="126" t="str">
        <f t="shared" si="24"/>
        <v>No</v>
      </c>
      <c r="Q363" s="126" t="str">
        <f t="shared" si="27"/>
        <v>Yes</v>
      </c>
      <c r="R363" s="126" t="str">
        <f t="shared" si="27"/>
        <v>Yes</v>
      </c>
      <c r="S363" s="126" t="str">
        <f t="shared" si="27"/>
        <v>No</v>
      </c>
      <c r="T363" s="126" t="str">
        <f t="shared" si="27"/>
        <v>No</v>
      </c>
      <c r="U363" s="126" t="str">
        <f t="shared" si="27"/>
        <v>Yes</v>
      </c>
      <c r="V363" s="126" t="str">
        <f t="shared" si="27"/>
        <v>Yes</v>
      </c>
      <c r="W363" s="126" t="str">
        <f t="shared" si="27"/>
        <v>No</v>
      </c>
      <c r="X363" s="126" t="str">
        <f t="shared" si="27"/>
        <v>No</v>
      </c>
      <c r="Y363" s="126" t="str">
        <f t="shared" si="27"/>
        <v>Yes</v>
      </c>
      <c r="Z363" s="126" t="str">
        <f t="shared" si="27"/>
        <v>No</v>
      </c>
      <c r="AA363" s="126" t="str">
        <f t="shared" si="27"/>
        <v>No</v>
      </c>
    </row>
    <row r="364" spans="1:27" x14ac:dyDescent="0.3">
      <c r="A364" t="s">
        <v>115</v>
      </c>
      <c r="B364" t="s">
        <v>130</v>
      </c>
      <c r="C364" t="s">
        <v>9</v>
      </c>
      <c r="D364" t="s">
        <v>11</v>
      </c>
      <c r="E364" t="s">
        <v>8</v>
      </c>
      <c r="F364" t="s">
        <v>10</v>
      </c>
      <c r="G364">
        <v>2</v>
      </c>
      <c r="H364" t="s">
        <v>9</v>
      </c>
      <c r="I364" t="s">
        <v>19</v>
      </c>
      <c r="J364" t="s">
        <v>128</v>
      </c>
      <c r="L364" t="s">
        <v>80</v>
      </c>
      <c r="M364">
        <v>3</v>
      </c>
      <c r="N364" t="str">
        <f t="shared" si="25"/>
        <v>Yes</v>
      </c>
      <c r="O364" t="s">
        <v>152</v>
      </c>
      <c r="P364" s="126" t="str">
        <f t="shared" si="24"/>
        <v>No</v>
      </c>
      <c r="Q364" s="126" t="str">
        <f t="shared" si="27"/>
        <v>Yes</v>
      </c>
      <c r="R364" s="126" t="str">
        <f t="shared" si="27"/>
        <v>Yes</v>
      </c>
      <c r="S364" s="126" t="str">
        <f t="shared" si="27"/>
        <v>No</v>
      </c>
      <c r="T364" s="126" t="str">
        <f t="shared" si="27"/>
        <v>Yes</v>
      </c>
      <c r="U364" s="126" t="str">
        <f t="shared" si="27"/>
        <v>Yes</v>
      </c>
      <c r="V364" s="126" t="str">
        <f t="shared" si="27"/>
        <v>No</v>
      </c>
      <c r="W364" s="126" t="str">
        <f t="shared" si="27"/>
        <v>No</v>
      </c>
      <c r="X364" s="126" t="str">
        <f t="shared" si="27"/>
        <v>No</v>
      </c>
      <c r="Y364" s="126" t="str">
        <f t="shared" si="27"/>
        <v>Yes</v>
      </c>
      <c r="Z364" s="126" t="str">
        <f t="shared" si="27"/>
        <v>No</v>
      </c>
      <c r="AA364" s="126" t="str">
        <f t="shared" si="27"/>
        <v>No</v>
      </c>
    </row>
    <row r="365" spans="1:27" x14ac:dyDescent="0.3">
      <c r="A365" t="s">
        <v>115</v>
      </c>
      <c r="B365" t="s">
        <v>130</v>
      </c>
      <c r="C365" t="s">
        <v>9</v>
      </c>
      <c r="D365" t="s">
        <v>11</v>
      </c>
      <c r="E365" t="s">
        <v>8</v>
      </c>
      <c r="F365" t="s">
        <v>10</v>
      </c>
      <c r="G365">
        <v>2</v>
      </c>
      <c r="H365" t="s">
        <v>11</v>
      </c>
      <c r="I365" t="s">
        <v>18</v>
      </c>
      <c r="J365" t="s">
        <v>128</v>
      </c>
      <c r="L365" t="s">
        <v>80</v>
      </c>
      <c r="M365">
        <v>0</v>
      </c>
      <c r="N365" t="str">
        <f t="shared" si="25"/>
        <v>No</v>
      </c>
      <c r="O365" t="s">
        <v>152</v>
      </c>
      <c r="P365" s="126" t="str">
        <f t="shared" si="24"/>
        <v>No</v>
      </c>
      <c r="Q365" s="126" t="str">
        <f t="shared" si="27"/>
        <v>Yes</v>
      </c>
      <c r="R365" s="126" t="str">
        <f t="shared" si="27"/>
        <v>Yes</v>
      </c>
      <c r="S365" s="126" t="str">
        <f t="shared" si="27"/>
        <v>No</v>
      </c>
      <c r="T365" s="126" t="str">
        <f t="shared" si="27"/>
        <v>Yes</v>
      </c>
      <c r="U365" s="126" t="str">
        <f t="shared" si="27"/>
        <v>Yes</v>
      </c>
      <c r="V365" s="126" t="str">
        <f t="shared" si="27"/>
        <v>No</v>
      </c>
      <c r="W365" s="126" t="str">
        <f t="shared" si="27"/>
        <v>No</v>
      </c>
      <c r="X365" s="126" t="str">
        <f t="shared" si="27"/>
        <v>No</v>
      </c>
      <c r="Y365" s="126" t="str">
        <f t="shared" si="27"/>
        <v>Yes</v>
      </c>
      <c r="Z365" s="126" t="str">
        <f t="shared" si="27"/>
        <v>No</v>
      </c>
      <c r="AA365" s="126" t="str">
        <f t="shared" si="27"/>
        <v>No</v>
      </c>
    </row>
    <row r="366" spans="1:27" x14ac:dyDescent="0.3">
      <c r="A366" t="s">
        <v>115</v>
      </c>
      <c r="B366" t="s">
        <v>130</v>
      </c>
      <c r="C366" t="s">
        <v>9</v>
      </c>
      <c r="D366" t="s">
        <v>11</v>
      </c>
      <c r="E366" t="s">
        <v>8</v>
      </c>
      <c r="F366" t="s">
        <v>10</v>
      </c>
      <c r="G366">
        <v>1</v>
      </c>
      <c r="H366" t="s">
        <v>10</v>
      </c>
      <c r="I366" t="s">
        <v>20</v>
      </c>
      <c r="J366" t="s">
        <v>128</v>
      </c>
      <c r="L366" t="s">
        <v>80</v>
      </c>
      <c r="M366">
        <v>2</v>
      </c>
      <c r="N366" t="str">
        <f t="shared" si="25"/>
        <v>Yes</v>
      </c>
      <c r="O366" t="s">
        <v>152</v>
      </c>
      <c r="P366" s="126" t="str">
        <f t="shared" si="24"/>
        <v>No</v>
      </c>
      <c r="Q366" s="126" t="str">
        <f t="shared" si="27"/>
        <v>Yes</v>
      </c>
      <c r="R366" s="126" t="str">
        <f t="shared" si="27"/>
        <v>Yes</v>
      </c>
      <c r="S366" s="126" t="str">
        <f t="shared" si="27"/>
        <v>No</v>
      </c>
      <c r="T366" s="126" t="str">
        <f t="shared" si="27"/>
        <v>Yes</v>
      </c>
      <c r="U366" s="126" t="str">
        <f t="shared" si="27"/>
        <v>Yes</v>
      </c>
      <c r="V366" s="126" t="str">
        <f t="shared" si="27"/>
        <v>No</v>
      </c>
      <c r="W366" s="126" t="str">
        <f t="shared" si="27"/>
        <v>No</v>
      </c>
      <c r="X366" s="126" t="str">
        <f t="shared" si="27"/>
        <v>No</v>
      </c>
      <c r="Y366" s="126" t="str">
        <f t="shared" si="27"/>
        <v>Yes</v>
      </c>
      <c r="Z366" s="126" t="str">
        <f t="shared" si="27"/>
        <v>No</v>
      </c>
      <c r="AA366" s="126" t="str">
        <f t="shared" si="27"/>
        <v>No</v>
      </c>
    </row>
    <row r="367" spans="1:27" x14ac:dyDescent="0.3">
      <c r="A367" t="s">
        <v>115</v>
      </c>
      <c r="B367" t="s">
        <v>130</v>
      </c>
      <c r="C367" t="s">
        <v>9</v>
      </c>
      <c r="D367" t="s">
        <v>11</v>
      </c>
      <c r="E367" t="s">
        <v>8</v>
      </c>
      <c r="F367" t="s">
        <v>10</v>
      </c>
      <c r="G367">
        <v>1</v>
      </c>
      <c r="H367" t="s">
        <v>8</v>
      </c>
      <c r="I367" t="s">
        <v>19</v>
      </c>
      <c r="J367" t="s">
        <v>128</v>
      </c>
      <c r="L367" t="s">
        <v>80</v>
      </c>
      <c r="M367">
        <v>0</v>
      </c>
      <c r="N367" t="str">
        <f t="shared" si="25"/>
        <v>No</v>
      </c>
      <c r="O367" t="s">
        <v>152</v>
      </c>
      <c r="P367" s="126" t="str">
        <f t="shared" si="24"/>
        <v>No</v>
      </c>
      <c r="Q367" s="126" t="str">
        <f t="shared" si="27"/>
        <v>Yes</v>
      </c>
      <c r="R367" s="126" t="str">
        <f t="shared" si="27"/>
        <v>Yes</v>
      </c>
      <c r="S367" s="126" t="str">
        <f t="shared" si="27"/>
        <v>No</v>
      </c>
      <c r="T367" s="126" t="str">
        <f t="shared" si="27"/>
        <v>Yes</v>
      </c>
      <c r="U367" s="126" t="str">
        <f t="shared" si="27"/>
        <v>Yes</v>
      </c>
      <c r="V367" s="126" t="str">
        <f t="shared" si="27"/>
        <v>No</v>
      </c>
      <c r="W367" s="126" t="str">
        <f t="shared" si="27"/>
        <v>No</v>
      </c>
      <c r="X367" s="126" t="str">
        <f t="shared" si="27"/>
        <v>No</v>
      </c>
      <c r="Y367" s="126" t="str">
        <f t="shared" si="27"/>
        <v>Yes</v>
      </c>
      <c r="Z367" s="126" t="str">
        <f t="shared" si="27"/>
        <v>No</v>
      </c>
      <c r="AA367" s="126" t="str">
        <f t="shared" si="27"/>
        <v>No</v>
      </c>
    </row>
    <row r="368" spans="1:27" x14ac:dyDescent="0.3">
      <c r="A368" t="s">
        <v>115</v>
      </c>
      <c r="B368" t="s">
        <v>13</v>
      </c>
      <c r="C368" t="s">
        <v>9</v>
      </c>
      <c r="D368" t="s">
        <v>11</v>
      </c>
      <c r="E368" t="s">
        <v>8</v>
      </c>
      <c r="F368" t="s">
        <v>10</v>
      </c>
      <c r="G368">
        <v>0</v>
      </c>
      <c r="H368" t="s">
        <v>13</v>
      </c>
      <c r="I368" t="s">
        <v>16</v>
      </c>
      <c r="J368" t="s">
        <v>128</v>
      </c>
      <c r="L368" t="s">
        <v>80</v>
      </c>
      <c r="M368">
        <v>0</v>
      </c>
      <c r="N368" t="str">
        <f t="shared" si="25"/>
        <v>No</v>
      </c>
      <c r="O368" t="s">
        <v>152</v>
      </c>
      <c r="P368" s="126" t="str">
        <f t="shared" si="24"/>
        <v>Yes</v>
      </c>
      <c r="Q368" s="126" t="str">
        <f t="shared" si="27"/>
        <v>Yes</v>
      </c>
      <c r="R368" s="126" t="str">
        <f t="shared" si="27"/>
        <v>Yes</v>
      </c>
      <c r="S368" s="126" t="str">
        <f t="shared" si="27"/>
        <v>No</v>
      </c>
      <c r="T368" s="126" t="str">
        <f t="shared" si="27"/>
        <v>Yes</v>
      </c>
      <c r="U368" s="126" t="str">
        <f t="shared" si="27"/>
        <v>Yes</v>
      </c>
      <c r="V368" s="126" t="str">
        <f t="shared" si="27"/>
        <v>No</v>
      </c>
      <c r="W368" s="126" t="str">
        <f t="shared" si="27"/>
        <v>No</v>
      </c>
      <c r="X368" s="126" t="str">
        <f t="shared" si="27"/>
        <v>No</v>
      </c>
      <c r="Y368" s="126" t="str">
        <f t="shared" si="27"/>
        <v>No</v>
      </c>
      <c r="Z368" s="126" t="str">
        <f t="shared" si="27"/>
        <v>No</v>
      </c>
      <c r="AA368" s="126" t="str">
        <f t="shared" si="27"/>
        <v>No</v>
      </c>
    </row>
    <row r="369" spans="1:27" x14ac:dyDescent="0.3">
      <c r="A369" t="s">
        <v>115</v>
      </c>
      <c r="B369" t="s">
        <v>13</v>
      </c>
      <c r="C369" t="s">
        <v>9</v>
      </c>
      <c r="D369" t="s">
        <v>11</v>
      </c>
      <c r="E369" t="s">
        <v>8</v>
      </c>
      <c r="F369" t="s">
        <v>10</v>
      </c>
      <c r="G369">
        <v>0</v>
      </c>
      <c r="H369" t="s">
        <v>23</v>
      </c>
      <c r="I369" t="s">
        <v>17</v>
      </c>
      <c r="J369" t="s">
        <v>128</v>
      </c>
      <c r="L369" t="s">
        <v>80</v>
      </c>
      <c r="M369">
        <v>0</v>
      </c>
      <c r="N369" t="str">
        <f t="shared" si="25"/>
        <v>No</v>
      </c>
      <c r="O369" t="s">
        <v>152</v>
      </c>
      <c r="P369" s="126" t="str">
        <f t="shared" si="24"/>
        <v>Yes</v>
      </c>
      <c r="Q369" s="126" t="str">
        <f t="shared" si="27"/>
        <v>Yes</v>
      </c>
      <c r="R369" s="126" t="str">
        <f t="shared" si="27"/>
        <v>Yes</v>
      </c>
      <c r="S369" s="126" t="str">
        <f t="shared" si="27"/>
        <v>No</v>
      </c>
      <c r="T369" s="126" t="str">
        <f t="shared" si="27"/>
        <v>Yes</v>
      </c>
      <c r="U369" s="126" t="str">
        <f t="shared" si="27"/>
        <v>Yes</v>
      </c>
      <c r="V369" s="126" t="str">
        <f t="shared" si="27"/>
        <v>No</v>
      </c>
      <c r="W369" s="126" t="str">
        <f t="shared" si="27"/>
        <v>No</v>
      </c>
      <c r="X369" s="126" t="str">
        <f t="shared" si="27"/>
        <v>No</v>
      </c>
      <c r="Y369" s="126" t="str">
        <f t="shared" si="27"/>
        <v>No</v>
      </c>
      <c r="Z369" s="126" t="str">
        <f t="shared" si="27"/>
        <v>No</v>
      </c>
      <c r="AA369" s="126" t="str">
        <f t="shared" si="27"/>
        <v>No</v>
      </c>
    </row>
    <row r="370" spans="1:27" x14ac:dyDescent="0.3">
      <c r="A370" t="s">
        <v>115</v>
      </c>
      <c r="B370" t="s">
        <v>13</v>
      </c>
      <c r="C370" t="s">
        <v>9</v>
      </c>
      <c r="D370" t="s">
        <v>11</v>
      </c>
      <c r="E370" t="s">
        <v>8</v>
      </c>
      <c r="F370" t="s">
        <v>10</v>
      </c>
      <c r="G370">
        <v>0</v>
      </c>
      <c r="H370" t="s">
        <v>13</v>
      </c>
      <c r="I370" t="s">
        <v>19</v>
      </c>
      <c r="J370" t="s">
        <v>128</v>
      </c>
      <c r="L370" t="s">
        <v>80</v>
      </c>
      <c r="M370">
        <v>0</v>
      </c>
      <c r="N370" t="str">
        <f t="shared" si="25"/>
        <v>No</v>
      </c>
      <c r="O370" t="s">
        <v>152</v>
      </c>
      <c r="P370" s="126" t="str">
        <f t="shared" si="24"/>
        <v>Yes</v>
      </c>
      <c r="Q370" s="126" t="str">
        <f t="shared" si="27"/>
        <v>Yes</v>
      </c>
      <c r="R370" s="126" t="str">
        <f t="shared" si="27"/>
        <v>Yes</v>
      </c>
      <c r="S370" s="126" t="str">
        <f t="shared" si="27"/>
        <v>No</v>
      </c>
      <c r="T370" s="126" t="str">
        <f t="shared" si="27"/>
        <v>Yes</v>
      </c>
      <c r="U370" s="126" t="str">
        <f t="shared" si="27"/>
        <v>Yes</v>
      </c>
      <c r="V370" s="126" t="str">
        <f t="shared" si="27"/>
        <v>No</v>
      </c>
      <c r="W370" s="126" t="str">
        <f t="shared" si="27"/>
        <v>No</v>
      </c>
      <c r="X370" s="126" t="str">
        <f t="shared" si="27"/>
        <v>No</v>
      </c>
      <c r="Y370" s="126" t="str">
        <f t="shared" si="27"/>
        <v>No</v>
      </c>
      <c r="Z370" s="126" t="str">
        <f t="shared" si="27"/>
        <v>No</v>
      </c>
      <c r="AA370" s="126" t="str">
        <f t="shared" si="27"/>
        <v>No</v>
      </c>
    </row>
    <row r="371" spans="1:27" x14ac:dyDescent="0.3">
      <c r="A371" t="s">
        <v>115</v>
      </c>
      <c r="B371" t="s">
        <v>13</v>
      </c>
      <c r="C371" t="s">
        <v>9</v>
      </c>
      <c r="D371" t="s">
        <v>11</v>
      </c>
      <c r="E371" t="s">
        <v>8</v>
      </c>
      <c r="F371" t="s">
        <v>10</v>
      </c>
      <c r="G371">
        <v>0</v>
      </c>
      <c r="H371" t="s">
        <v>23</v>
      </c>
      <c r="I371" t="s">
        <v>17</v>
      </c>
      <c r="J371" t="s">
        <v>128</v>
      </c>
      <c r="L371" t="s">
        <v>80</v>
      </c>
      <c r="M371">
        <v>0</v>
      </c>
      <c r="N371" t="str">
        <f t="shared" si="25"/>
        <v>No</v>
      </c>
      <c r="O371" t="s">
        <v>152</v>
      </c>
      <c r="P371" s="126" t="str">
        <f t="shared" si="24"/>
        <v>Yes</v>
      </c>
      <c r="Q371" s="126" t="str">
        <f t="shared" si="27"/>
        <v>Yes</v>
      </c>
      <c r="R371" s="126" t="str">
        <f t="shared" si="27"/>
        <v>Yes</v>
      </c>
      <c r="S371" s="126" t="str">
        <f t="shared" si="27"/>
        <v>No</v>
      </c>
      <c r="T371" s="126" t="str">
        <f t="shared" si="27"/>
        <v>Yes</v>
      </c>
      <c r="U371" s="126" t="str">
        <f t="shared" si="27"/>
        <v>Yes</v>
      </c>
      <c r="V371" s="126" t="str">
        <f t="shared" si="27"/>
        <v>No</v>
      </c>
      <c r="W371" s="126" t="str">
        <f t="shared" si="27"/>
        <v>No</v>
      </c>
      <c r="X371" s="126" t="str">
        <f t="shared" si="27"/>
        <v>No</v>
      </c>
      <c r="Y371" s="126" t="str">
        <f t="shared" si="27"/>
        <v>No</v>
      </c>
      <c r="Z371" s="126" t="str">
        <f t="shared" si="27"/>
        <v>No</v>
      </c>
      <c r="AA371" s="126" t="str">
        <f t="shared" si="27"/>
        <v>No</v>
      </c>
    </row>
    <row r="372" spans="1:27" x14ac:dyDescent="0.3">
      <c r="A372" t="s">
        <v>115</v>
      </c>
      <c r="B372" t="s">
        <v>13</v>
      </c>
      <c r="C372" t="s">
        <v>9</v>
      </c>
      <c r="D372" t="s">
        <v>11</v>
      </c>
      <c r="E372" t="s">
        <v>8</v>
      </c>
      <c r="F372" t="s">
        <v>10</v>
      </c>
      <c r="G372">
        <v>1</v>
      </c>
      <c r="H372" t="s">
        <v>8</v>
      </c>
      <c r="I372" t="s">
        <v>18</v>
      </c>
      <c r="J372" t="s">
        <v>128</v>
      </c>
      <c r="L372" t="s">
        <v>80</v>
      </c>
      <c r="M372">
        <v>2</v>
      </c>
      <c r="N372" t="str">
        <f t="shared" si="25"/>
        <v>Yes</v>
      </c>
      <c r="O372" t="s">
        <v>152</v>
      </c>
      <c r="P372" s="126" t="str">
        <f t="shared" si="24"/>
        <v>Yes</v>
      </c>
      <c r="Q372" s="126" t="str">
        <f t="shared" si="27"/>
        <v>Yes</v>
      </c>
      <c r="R372" s="126" t="str">
        <f t="shared" si="27"/>
        <v>Yes</v>
      </c>
      <c r="S372" s="126" t="str">
        <f t="shared" si="27"/>
        <v>No</v>
      </c>
      <c r="T372" s="126" t="str">
        <f t="shared" si="27"/>
        <v>Yes</v>
      </c>
      <c r="U372" s="126" t="str">
        <f t="shared" si="27"/>
        <v>Yes</v>
      </c>
      <c r="V372" s="126" t="str">
        <f t="shared" si="27"/>
        <v>No</v>
      </c>
      <c r="W372" s="126" t="str">
        <f t="shared" si="27"/>
        <v>No</v>
      </c>
      <c r="X372" s="126" t="str">
        <f t="shared" si="27"/>
        <v>No</v>
      </c>
      <c r="Y372" s="126" t="str">
        <f t="shared" si="27"/>
        <v>No</v>
      </c>
      <c r="Z372" s="126" t="str">
        <f t="shared" si="27"/>
        <v>No</v>
      </c>
      <c r="AA372" s="126" t="str">
        <f t="shared" si="27"/>
        <v>No</v>
      </c>
    </row>
    <row r="373" spans="1:27" x14ac:dyDescent="0.3">
      <c r="A373" t="s">
        <v>193</v>
      </c>
      <c r="B373" t="s">
        <v>13</v>
      </c>
      <c r="C373" t="s">
        <v>9</v>
      </c>
      <c r="D373" t="s">
        <v>11</v>
      </c>
      <c r="E373" t="s">
        <v>8</v>
      </c>
      <c r="F373" t="s">
        <v>10</v>
      </c>
      <c r="G373">
        <v>1</v>
      </c>
      <c r="H373" t="s">
        <v>9</v>
      </c>
      <c r="I373" t="s">
        <v>17</v>
      </c>
      <c r="J373" t="s">
        <v>128</v>
      </c>
      <c r="L373" t="s">
        <v>80</v>
      </c>
      <c r="M373">
        <v>0</v>
      </c>
      <c r="N373" t="str">
        <f t="shared" si="25"/>
        <v>No</v>
      </c>
      <c r="O373" t="s">
        <v>214</v>
      </c>
      <c r="P373" s="126" t="str">
        <f t="shared" si="24"/>
        <v>Yes</v>
      </c>
      <c r="Q373" s="126" t="str">
        <f t="shared" si="27"/>
        <v>Yes</v>
      </c>
      <c r="R373" s="126" t="str">
        <f t="shared" si="27"/>
        <v>Yes</v>
      </c>
      <c r="S373" s="126" t="str">
        <f t="shared" si="27"/>
        <v>No</v>
      </c>
      <c r="T373" s="126" t="str">
        <f t="shared" si="27"/>
        <v>Yes</v>
      </c>
      <c r="U373" s="126" t="str">
        <f t="shared" si="27"/>
        <v>Yes</v>
      </c>
      <c r="V373" s="126" t="str">
        <f t="shared" si="27"/>
        <v>No</v>
      </c>
      <c r="W373" s="126" t="str">
        <f t="shared" si="27"/>
        <v>No</v>
      </c>
      <c r="X373" s="126" t="str">
        <f t="shared" si="27"/>
        <v>No</v>
      </c>
      <c r="Y373" s="126" t="str">
        <f t="shared" si="27"/>
        <v>No</v>
      </c>
      <c r="Z373" s="126" t="str">
        <f t="shared" si="27"/>
        <v>No</v>
      </c>
      <c r="AA373" s="126" t="str">
        <f t="shared" si="27"/>
        <v>No</v>
      </c>
    </row>
    <row r="374" spans="1:27" x14ac:dyDescent="0.3">
      <c r="A374" t="s">
        <v>193</v>
      </c>
      <c r="B374" t="s">
        <v>13</v>
      </c>
      <c r="C374" t="s">
        <v>9</v>
      </c>
      <c r="D374" t="s">
        <v>11</v>
      </c>
      <c r="E374" t="s">
        <v>8</v>
      </c>
      <c r="F374" t="s">
        <v>10</v>
      </c>
      <c r="G374">
        <v>1</v>
      </c>
      <c r="H374" t="s">
        <v>9</v>
      </c>
      <c r="I374" t="s">
        <v>19</v>
      </c>
      <c r="J374" t="s">
        <v>128</v>
      </c>
      <c r="L374" t="s">
        <v>80</v>
      </c>
      <c r="M374">
        <v>3</v>
      </c>
      <c r="N374" t="str">
        <f t="shared" si="25"/>
        <v>Yes</v>
      </c>
      <c r="O374" t="s">
        <v>214</v>
      </c>
      <c r="P374" s="126" t="str">
        <f t="shared" si="24"/>
        <v>Yes</v>
      </c>
      <c r="Q374" s="126" t="str">
        <f t="shared" si="27"/>
        <v>Yes</v>
      </c>
      <c r="R374" s="126" t="str">
        <f t="shared" si="27"/>
        <v>Yes</v>
      </c>
      <c r="S374" s="126" t="str">
        <f t="shared" si="27"/>
        <v>No</v>
      </c>
      <c r="T374" s="126" t="str">
        <f t="shared" si="27"/>
        <v>Yes</v>
      </c>
      <c r="U374" s="126" t="str">
        <f t="shared" si="27"/>
        <v>Yes</v>
      </c>
      <c r="V374" s="126" t="str">
        <f t="shared" si="27"/>
        <v>No</v>
      </c>
      <c r="W374" s="126" t="str">
        <f t="shared" si="27"/>
        <v>No</v>
      </c>
      <c r="X374" s="126" t="str">
        <f t="shared" si="27"/>
        <v>No</v>
      </c>
      <c r="Y374" s="126" t="str">
        <f t="shared" si="27"/>
        <v>No</v>
      </c>
      <c r="Z374" s="126" t="str">
        <f t="shared" si="27"/>
        <v>No</v>
      </c>
      <c r="AA374" s="126" t="str">
        <f t="shared" si="27"/>
        <v>No</v>
      </c>
    </row>
    <row r="375" spans="1:27" x14ac:dyDescent="0.3">
      <c r="A375" t="s">
        <v>193</v>
      </c>
      <c r="B375" t="s">
        <v>13</v>
      </c>
      <c r="C375" t="s">
        <v>9</v>
      </c>
      <c r="D375" t="s">
        <v>11</v>
      </c>
      <c r="E375" t="s">
        <v>8</v>
      </c>
      <c r="F375" t="s">
        <v>10</v>
      </c>
      <c r="G375">
        <v>0</v>
      </c>
      <c r="H375" t="s">
        <v>8</v>
      </c>
      <c r="I375" t="s">
        <v>19</v>
      </c>
      <c r="J375" t="s">
        <v>128</v>
      </c>
      <c r="L375" t="s">
        <v>80</v>
      </c>
      <c r="M375">
        <v>0</v>
      </c>
      <c r="N375" t="str">
        <f t="shared" si="25"/>
        <v>No</v>
      </c>
      <c r="O375" t="s">
        <v>214</v>
      </c>
      <c r="P375" s="126" t="str">
        <f t="shared" si="24"/>
        <v>Yes</v>
      </c>
      <c r="Q375" s="126" t="str">
        <f t="shared" si="27"/>
        <v>Yes</v>
      </c>
      <c r="R375" s="126" t="str">
        <f t="shared" si="27"/>
        <v>Yes</v>
      </c>
      <c r="S375" s="126" t="str">
        <f t="shared" si="27"/>
        <v>No</v>
      </c>
      <c r="T375" s="126" t="str">
        <f t="shared" si="27"/>
        <v>Yes</v>
      </c>
      <c r="U375" s="126" t="str">
        <f t="shared" si="27"/>
        <v>Yes</v>
      </c>
      <c r="V375" s="126" t="str">
        <f t="shared" si="27"/>
        <v>No</v>
      </c>
      <c r="W375" s="126" t="str">
        <f t="shared" si="27"/>
        <v>No</v>
      </c>
      <c r="X375" s="126" t="str">
        <f t="shared" si="27"/>
        <v>No</v>
      </c>
      <c r="Y375" s="126" t="str">
        <f t="shared" si="27"/>
        <v>No</v>
      </c>
      <c r="Z375" s="126" t="str">
        <f t="shared" si="27"/>
        <v>No</v>
      </c>
      <c r="AA375" s="126" t="str">
        <f t="shared" si="27"/>
        <v>No</v>
      </c>
    </row>
    <row r="376" spans="1:27" x14ac:dyDescent="0.3">
      <c r="A376" t="s">
        <v>193</v>
      </c>
      <c r="B376" t="s">
        <v>13</v>
      </c>
      <c r="C376" t="s">
        <v>9</v>
      </c>
      <c r="D376" t="s">
        <v>11</v>
      </c>
      <c r="E376" t="s">
        <v>8</v>
      </c>
      <c r="F376" t="s">
        <v>10</v>
      </c>
      <c r="G376">
        <v>0</v>
      </c>
      <c r="H376" t="s">
        <v>9</v>
      </c>
      <c r="I376" t="s">
        <v>19</v>
      </c>
      <c r="J376" t="s">
        <v>128</v>
      </c>
      <c r="L376" t="s">
        <v>80</v>
      </c>
      <c r="M376">
        <v>0</v>
      </c>
      <c r="N376" t="str">
        <f t="shared" si="25"/>
        <v>No</v>
      </c>
      <c r="O376" t="s">
        <v>214</v>
      </c>
      <c r="P376" s="126" t="str">
        <f t="shared" si="24"/>
        <v>Yes</v>
      </c>
      <c r="Q376" s="126" t="str">
        <f t="shared" si="24"/>
        <v>Yes</v>
      </c>
      <c r="R376" s="126" t="str">
        <f t="shared" si="24"/>
        <v>Yes</v>
      </c>
      <c r="S376" s="126" t="str">
        <f t="shared" si="24"/>
        <v>No</v>
      </c>
      <c r="T376" s="126" t="str">
        <f t="shared" si="24"/>
        <v>Yes</v>
      </c>
      <c r="U376" s="126" t="str">
        <f t="shared" si="24"/>
        <v>Yes</v>
      </c>
      <c r="V376" s="126" t="str">
        <f t="shared" si="24"/>
        <v>No</v>
      </c>
      <c r="W376" s="126" t="str">
        <f t="shared" si="24"/>
        <v>No</v>
      </c>
      <c r="X376" s="126" t="str">
        <f t="shared" si="24"/>
        <v>No</v>
      </c>
      <c r="Y376" s="126" t="str">
        <f t="shared" si="24"/>
        <v>No</v>
      </c>
      <c r="Z376" s="126" t="str">
        <f t="shared" si="24"/>
        <v>No</v>
      </c>
      <c r="AA376" s="126" t="str">
        <f t="shared" si="24"/>
        <v>No</v>
      </c>
    </row>
    <row r="377" spans="1:27" x14ac:dyDescent="0.3">
      <c r="A377" t="s">
        <v>193</v>
      </c>
      <c r="B377" t="s">
        <v>13</v>
      </c>
      <c r="C377" t="s">
        <v>9</v>
      </c>
      <c r="D377" t="s">
        <v>11</v>
      </c>
      <c r="E377" t="s">
        <v>8</v>
      </c>
      <c r="F377" t="s">
        <v>10</v>
      </c>
      <c r="G377">
        <v>1</v>
      </c>
      <c r="H377" t="s">
        <v>10</v>
      </c>
      <c r="I377" t="s">
        <v>20</v>
      </c>
      <c r="J377" t="s">
        <v>128</v>
      </c>
      <c r="L377" t="s">
        <v>80</v>
      </c>
      <c r="M377">
        <v>0</v>
      </c>
      <c r="N377" t="str">
        <f t="shared" si="25"/>
        <v>No</v>
      </c>
      <c r="O377" t="s">
        <v>214</v>
      </c>
      <c r="P377" s="126" t="str">
        <f t="shared" ref="P377:AA398" si="28">IF($A377="","",IF(OR($B377=P$1,$C377=P$1,$D377=P$1,$E377=P$1,$F377=P$1),"Yes","No"))</f>
        <v>Yes</v>
      </c>
      <c r="Q377" s="126" t="str">
        <f t="shared" si="28"/>
        <v>Yes</v>
      </c>
      <c r="R377" s="126" t="str">
        <f t="shared" si="28"/>
        <v>Yes</v>
      </c>
      <c r="S377" s="126" t="str">
        <f t="shared" si="28"/>
        <v>No</v>
      </c>
      <c r="T377" s="126" t="str">
        <f t="shared" si="28"/>
        <v>Yes</v>
      </c>
      <c r="U377" s="126" t="str">
        <f t="shared" si="28"/>
        <v>Yes</v>
      </c>
      <c r="V377" s="126" t="str">
        <f t="shared" si="28"/>
        <v>No</v>
      </c>
      <c r="W377" s="126" t="str">
        <f t="shared" si="28"/>
        <v>No</v>
      </c>
      <c r="X377" s="126" t="str">
        <f t="shared" si="28"/>
        <v>No</v>
      </c>
      <c r="Y377" s="126" t="str">
        <f t="shared" si="28"/>
        <v>No</v>
      </c>
      <c r="Z377" s="126" t="str">
        <f t="shared" si="28"/>
        <v>No</v>
      </c>
      <c r="AA377" s="126" t="str">
        <f t="shared" si="28"/>
        <v>No</v>
      </c>
    </row>
    <row r="378" spans="1:27" x14ac:dyDescent="0.3">
      <c r="A378" t="s">
        <v>193</v>
      </c>
      <c r="B378" t="s">
        <v>13</v>
      </c>
      <c r="C378" t="s">
        <v>9</v>
      </c>
      <c r="D378" t="s">
        <v>11</v>
      </c>
      <c r="E378" t="s">
        <v>8</v>
      </c>
      <c r="F378" t="s">
        <v>10</v>
      </c>
      <c r="G378">
        <v>1</v>
      </c>
      <c r="H378" t="s">
        <v>11</v>
      </c>
      <c r="I378" t="s">
        <v>18</v>
      </c>
      <c r="J378" t="s">
        <v>128</v>
      </c>
      <c r="L378" t="s">
        <v>80</v>
      </c>
      <c r="M378">
        <v>2</v>
      </c>
      <c r="N378" t="str">
        <f t="shared" si="25"/>
        <v>Yes</v>
      </c>
      <c r="O378" t="s">
        <v>214</v>
      </c>
      <c r="P378" s="126" t="str">
        <f t="shared" si="28"/>
        <v>Yes</v>
      </c>
      <c r="Q378" s="126" t="str">
        <f t="shared" si="28"/>
        <v>Yes</v>
      </c>
      <c r="R378" s="126" t="str">
        <f t="shared" si="28"/>
        <v>Yes</v>
      </c>
      <c r="S378" s="126" t="str">
        <f t="shared" si="28"/>
        <v>No</v>
      </c>
      <c r="T378" s="126" t="str">
        <f t="shared" si="28"/>
        <v>Yes</v>
      </c>
      <c r="U378" s="126" t="str">
        <f t="shared" si="28"/>
        <v>Yes</v>
      </c>
      <c r="V378" s="126" t="str">
        <f t="shared" si="28"/>
        <v>No</v>
      </c>
      <c r="W378" s="126" t="str">
        <f t="shared" si="28"/>
        <v>No</v>
      </c>
      <c r="X378" s="126" t="str">
        <f t="shared" si="28"/>
        <v>No</v>
      </c>
      <c r="Y378" s="126" t="str">
        <f t="shared" si="28"/>
        <v>No</v>
      </c>
      <c r="Z378" s="126" t="str">
        <f t="shared" si="28"/>
        <v>No</v>
      </c>
      <c r="AA378" s="126" t="str">
        <f t="shared" si="28"/>
        <v>No</v>
      </c>
    </row>
    <row r="379" spans="1:27" x14ac:dyDescent="0.3">
      <c r="A379" t="s">
        <v>193</v>
      </c>
      <c r="B379" t="s">
        <v>13</v>
      </c>
      <c r="C379" t="s">
        <v>9</v>
      </c>
      <c r="D379" t="s">
        <v>11</v>
      </c>
      <c r="E379" t="s">
        <v>8</v>
      </c>
      <c r="F379" t="s">
        <v>10</v>
      </c>
      <c r="G379">
        <v>1</v>
      </c>
      <c r="H379" t="s">
        <v>13</v>
      </c>
      <c r="I379" t="s">
        <v>148</v>
      </c>
      <c r="J379" t="s">
        <v>149</v>
      </c>
      <c r="L379" t="s">
        <v>80</v>
      </c>
      <c r="M379">
        <v>2</v>
      </c>
      <c r="N379" t="str">
        <f t="shared" si="25"/>
        <v>Yes</v>
      </c>
      <c r="O379" t="s">
        <v>214</v>
      </c>
      <c r="P379" s="126" t="str">
        <f t="shared" si="28"/>
        <v>Yes</v>
      </c>
      <c r="Q379" s="126" t="str">
        <f t="shared" si="28"/>
        <v>Yes</v>
      </c>
      <c r="R379" s="126" t="str">
        <f t="shared" si="28"/>
        <v>Yes</v>
      </c>
      <c r="S379" s="126" t="str">
        <f t="shared" si="28"/>
        <v>No</v>
      </c>
      <c r="T379" s="126" t="str">
        <f t="shared" si="28"/>
        <v>Yes</v>
      </c>
      <c r="U379" s="126" t="str">
        <f t="shared" si="28"/>
        <v>Yes</v>
      </c>
      <c r="V379" s="126" t="str">
        <f t="shared" si="28"/>
        <v>No</v>
      </c>
      <c r="W379" s="126" t="str">
        <f t="shared" si="28"/>
        <v>No</v>
      </c>
      <c r="X379" s="126" t="str">
        <f t="shared" si="28"/>
        <v>No</v>
      </c>
      <c r="Y379" s="126" t="str">
        <f t="shared" si="28"/>
        <v>No</v>
      </c>
      <c r="Z379" s="126" t="str">
        <f t="shared" si="28"/>
        <v>No</v>
      </c>
      <c r="AA379" s="126" t="str">
        <f t="shared" si="28"/>
        <v>No</v>
      </c>
    </row>
    <row r="380" spans="1:27" x14ac:dyDescent="0.3">
      <c r="A380" t="s">
        <v>193</v>
      </c>
      <c r="B380" t="s">
        <v>13</v>
      </c>
      <c r="C380" t="s">
        <v>9</v>
      </c>
      <c r="D380" t="s">
        <v>70</v>
      </c>
      <c r="E380" t="s">
        <v>8</v>
      </c>
      <c r="F380" t="s">
        <v>10</v>
      </c>
      <c r="G380">
        <v>1</v>
      </c>
      <c r="H380" t="s">
        <v>8</v>
      </c>
      <c r="I380" t="s">
        <v>15</v>
      </c>
      <c r="J380" t="s">
        <v>128</v>
      </c>
      <c r="L380" t="s">
        <v>80</v>
      </c>
      <c r="M380">
        <v>0</v>
      </c>
      <c r="N380" t="str">
        <f t="shared" si="25"/>
        <v>No</v>
      </c>
      <c r="O380" t="s">
        <v>214</v>
      </c>
      <c r="P380" s="126" t="str">
        <f t="shared" si="28"/>
        <v>Yes</v>
      </c>
      <c r="Q380" s="126" t="str">
        <f t="shared" si="28"/>
        <v>Yes</v>
      </c>
      <c r="R380" s="126" t="str">
        <f t="shared" si="28"/>
        <v>Yes</v>
      </c>
      <c r="S380" s="126" t="str">
        <f t="shared" si="28"/>
        <v>Yes</v>
      </c>
      <c r="T380" s="126" t="str">
        <f t="shared" si="28"/>
        <v>Yes</v>
      </c>
      <c r="U380" s="126" t="str">
        <f t="shared" si="28"/>
        <v>No</v>
      </c>
      <c r="V380" s="126" t="str">
        <f t="shared" si="28"/>
        <v>No</v>
      </c>
      <c r="W380" s="126" t="str">
        <f t="shared" si="28"/>
        <v>No</v>
      </c>
      <c r="X380" s="126" t="str">
        <f t="shared" si="28"/>
        <v>No</v>
      </c>
      <c r="Y380" s="126" t="str">
        <f t="shared" si="28"/>
        <v>No</v>
      </c>
      <c r="Z380" s="126" t="str">
        <f t="shared" si="28"/>
        <v>No</v>
      </c>
      <c r="AA380" s="126" t="str">
        <f t="shared" si="28"/>
        <v>No</v>
      </c>
    </row>
    <row r="381" spans="1:27" x14ac:dyDescent="0.3">
      <c r="A381" t="s">
        <v>193</v>
      </c>
      <c r="B381" t="s">
        <v>13</v>
      </c>
      <c r="C381" t="s">
        <v>9</v>
      </c>
      <c r="D381" t="s">
        <v>70</v>
      </c>
      <c r="E381" t="s">
        <v>8</v>
      </c>
      <c r="F381" t="s">
        <v>10</v>
      </c>
      <c r="G381">
        <v>1</v>
      </c>
      <c r="H381" t="s">
        <v>70</v>
      </c>
      <c r="I381" t="s">
        <v>15</v>
      </c>
      <c r="J381" t="s">
        <v>128</v>
      </c>
      <c r="L381" t="s">
        <v>80</v>
      </c>
      <c r="M381">
        <v>0</v>
      </c>
      <c r="N381" t="str">
        <f t="shared" si="25"/>
        <v>No</v>
      </c>
      <c r="O381" t="s">
        <v>214</v>
      </c>
      <c r="P381" s="126" t="str">
        <f t="shared" si="28"/>
        <v>Yes</v>
      </c>
      <c r="Q381" s="126" t="str">
        <f t="shared" si="28"/>
        <v>Yes</v>
      </c>
      <c r="R381" s="126" t="str">
        <f t="shared" si="28"/>
        <v>Yes</v>
      </c>
      <c r="S381" s="126" t="str">
        <f t="shared" si="28"/>
        <v>Yes</v>
      </c>
      <c r="T381" s="126" t="str">
        <f t="shared" si="28"/>
        <v>Yes</v>
      </c>
      <c r="U381" s="126" t="str">
        <f t="shared" si="28"/>
        <v>No</v>
      </c>
      <c r="V381" s="126" t="str">
        <f t="shared" si="28"/>
        <v>No</v>
      </c>
      <c r="W381" s="126" t="str">
        <f t="shared" si="28"/>
        <v>No</v>
      </c>
      <c r="X381" s="126" t="str">
        <f t="shared" si="28"/>
        <v>No</v>
      </c>
      <c r="Y381" s="126" t="str">
        <f t="shared" si="28"/>
        <v>No</v>
      </c>
      <c r="Z381" s="126" t="str">
        <f t="shared" si="28"/>
        <v>No</v>
      </c>
      <c r="AA381" s="126" t="str">
        <f t="shared" si="28"/>
        <v>No</v>
      </c>
    </row>
    <row r="382" spans="1:27" x14ac:dyDescent="0.3">
      <c r="A382" t="s">
        <v>193</v>
      </c>
      <c r="B382" t="s">
        <v>130</v>
      </c>
      <c r="C382" t="s">
        <v>9</v>
      </c>
      <c r="D382" t="s">
        <v>70</v>
      </c>
      <c r="E382" t="s">
        <v>11</v>
      </c>
      <c r="F382" t="s">
        <v>71</v>
      </c>
      <c r="G382">
        <v>0</v>
      </c>
      <c r="H382" t="s">
        <v>70</v>
      </c>
      <c r="I382" t="s">
        <v>19</v>
      </c>
      <c r="J382" t="s">
        <v>128</v>
      </c>
      <c r="L382" t="s">
        <v>80</v>
      </c>
      <c r="M382">
        <v>0</v>
      </c>
      <c r="N382" t="str">
        <f t="shared" si="25"/>
        <v>No</v>
      </c>
      <c r="O382" t="s">
        <v>214</v>
      </c>
      <c r="P382" s="126" t="str">
        <f t="shared" si="28"/>
        <v>No</v>
      </c>
      <c r="Q382" s="126" t="str">
        <f t="shared" si="28"/>
        <v>Yes</v>
      </c>
      <c r="R382" s="126" t="str">
        <f t="shared" si="28"/>
        <v>No</v>
      </c>
      <c r="S382" s="126" t="str">
        <f t="shared" si="28"/>
        <v>Yes</v>
      </c>
      <c r="T382" s="126" t="str">
        <f t="shared" si="28"/>
        <v>No</v>
      </c>
      <c r="U382" s="126" t="str">
        <f t="shared" si="28"/>
        <v>Yes</v>
      </c>
      <c r="V382" s="126" t="str">
        <f t="shared" si="28"/>
        <v>Yes</v>
      </c>
      <c r="W382" s="126" t="str">
        <f t="shared" si="28"/>
        <v>No</v>
      </c>
      <c r="X382" s="126" t="str">
        <f t="shared" si="28"/>
        <v>No</v>
      </c>
      <c r="Y382" s="126" t="str">
        <f t="shared" si="28"/>
        <v>Yes</v>
      </c>
      <c r="Z382" s="126" t="str">
        <f t="shared" si="28"/>
        <v>No</v>
      </c>
      <c r="AA382" s="126" t="str">
        <f t="shared" si="28"/>
        <v>No</v>
      </c>
    </row>
    <row r="383" spans="1:27" x14ac:dyDescent="0.3">
      <c r="A383" t="s">
        <v>193</v>
      </c>
      <c r="B383" t="s">
        <v>130</v>
      </c>
      <c r="C383" t="s">
        <v>9</v>
      </c>
      <c r="D383" t="s">
        <v>70</v>
      </c>
      <c r="E383" t="s">
        <v>11</v>
      </c>
      <c r="F383" t="s">
        <v>71</v>
      </c>
      <c r="G383">
        <v>1</v>
      </c>
      <c r="H383" t="s">
        <v>9</v>
      </c>
      <c r="I383" t="s">
        <v>16</v>
      </c>
      <c r="J383" t="s">
        <v>149</v>
      </c>
      <c r="L383" t="s">
        <v>80</v>
      </c>
      <c r="M383">
        <v>2</v>
      </c>
      <c r="N383" t="str">
        <f t="shared" si="25"/>
        <v>Yes</v>
      </c>
      <c r="O383" t="s">
        <v>214</v>
      </c>
      <c r="P383" s="126" t="str">
        <f t="shared" si="28"/>
        <v>No</v>
      </c>
      <c r="Q383" s="126" t="str">
        <f t="shared" si="28"/>
        <v>Yes</v>
      </c>
      <c r="R383" s="126" t="str">
        <f t="shared" si="28"/>
        <v>No</v>
      </c>
      <c r="S383" s="126" t="str">
        <f t="shared" si="28"/>
        <v>Yes</v>
      </c>
      <c r="T383" s="126" t="str">
        <f t="shared" si="28"/>
        <v>No</v>
      </c>
      <c r="U383" s="126" t="str">
        <f t="shared" si="28"/>
        <v>Yes</v>
      </c>
      <c r="V383" s="126" t="str">
        <f t="shared" si="28"/>
        <v>Yes</v>
      </c>
      <c r="W383" s="126" t="str">
        <f t="shared" si="28"/>
        <v>No</v>
      </c>
      <c r="X383" s="126" t="str">
        <f t="shared" si="28"/>
        <v>No</v>
      </c>
      <c r="Y383" s="126" t="str">
        <f t="shared" si="28"/>
        <v>Yes</v>
      </c>
      <c r="Z383" s="126" t="str">
        <f t="shared" si="28"/>
        <v>No</v>
      </c>
      <c r="AA383" s="126" t="str">
        <f t="shared" si="28"/>
        <v>No</v>
      </c>
    </row>
    <row r="384" spans="1:27" x14ac:dyDescent="0.3">
      <c r="A384" t="s">
        <v>193</v>
      </c>
      <c r="B384" t="s">
        <v>130</v>
      </c>
      <c r="C384" t="s">
        <v>9</v>
      </c>
      <c r="D384" t="s">
        <v>70</v>
      </c>
      <c r="E384" t="s">
        <v>11</v>
      </c>
      <c r="F384" t="s">
        <v>71</v>
      </c>
      <c r="G384">
        <v>1</v>
      </c>
      <c r="H384" t="s">
        <v>11</v>
      </c>
      <c r="I384" t="s">
        <v>17</v>
      </c>
      <c r="J384" t="s">
        <v>128</v>
      </c>
      <c r="L384" t="s">
        <v>80</v>
      </c>
      <c r="M384">
        <v>0</v>
      </c>
      <c r="N384" t="str">
        <f t="shared" si="25"/>
        <v>No</v>
      </c>
      <c r="O384" t="s">
        <v>214</v>
      </c>
      <c r="P384" s="126" t="str">
        <f t="shared" si="28"/>
        <v>No</v>
      </c>
      <c r="Q384" s="126" t="str">
        <f t="shared" si="28"/>
        <v>Yes</v>
      </c>
      <c r="R384" s="126" t="str">
        <f t="shared" si="28"/>
        <v>No</v>
      </c>
      <c r="S384" s="126" t="str">
        <f t="shared" si="28"/>
        <v>Yes</v>
      </c>
      <c r="T384" s="126" t="str">
        <f t="shared" si="28"/>
        <v>No</v>
      </c>
      <c r="U384" s="126" t="str">
        <f t="shared" si="28"/>
        <v>Yes</v>
      </c>
      <c r="V384" s="126" t="str">
        <f t="shared" si="28"/>
        <v>Yes</v>
      </c>
      <c r="W384" s="126" t="str">
        <f t="shared" si="28"/>
        <v>No</v>
      </c>
      <c r="X384" s="126" t="str">
        <f t="shared" si="28"/>
        <v>No</v>
      </c>
      <c r="Y384" s="126" t="str">
        <f t="shared" si="28"/>
        <v>Yes</v>
      </c>
      <c r="Z384" s="126" t="str">
        <f t="shared" si="28"/>
        <v>No</v>
      </c>
      <c r="AA384" s="126" t="str">
        <f t="shared" si="28"/>
        <v>No</v>
      </c>
    </row>
    <row r="385" spans="1:27" x14ac:dyDescent="0.3">
      <c r="A385" t="s">
        <v>193</v>
      </c>
      <c r="B385" t="s">
        <v>130</v>
      </c>
      <c r="C385" t="s">
        <v>9</v>
      </c>
      <c r="D385" t="s">
        <v>70</v>
      </c>
      <c r="E385" t="s">
        <v>11</v>
      </c>
      <c r="F385" t="s">
        <v>71</v>
      </c>
      <c r="G385">
        <v>2</v>
      </c>
      <c r="H385" t="s">
        <v>70</v>
      </c>
      <c r="I385" t="s">
        <v>18</v>
      </c>
      <c r="J385" t="s">
        <v>128</v>
      </c>
      <c r="L385" t="s">
        <v>80</v>
      </c>
      <c r="M385">
        <v>0</v>
      </c>
      <c r="N385" t="str">
        <f t="shared" si="25"/>
        <v>No</v>
      </c>
      <c r="O385" t="s">
        <v>214</v>
      </c>
      <c r="P385" s="126" t="str">
        <f t="shared" si="28"/>
        <v>No</v>
      </c>
      <c r="Q385" s="126" t="str">
        <f t="shared" si="28"/>
        <v>Yes</v>
      </c>
      <c r="R385" s="126" t="str">
        <f t="shared" si="28"/>
        <v>No</v>
      </c>
      <c r="S385" s="126" t="str">
        <f t="shared" si="28"/>
        <v>Yes</v>
      </c>
      <c r="T385" s="126" t="str">
        <f t="shared" si="28"/>
        <v>No</v>
      </c>
      <c r="U385" s="126" t="str">
        <f t="shared" si="28"/>
        <v>Yes</v>
      </c>
      <c r="V385" s="126" t="str">
        <f t="shared" si="28"/>
        <v>Yes</v>
      </c>
      <c r="W385" s="126" t="str">
        <f t="shared" si="28"/>
        <v>No</v>
      </c>
      <c r="X385" s="126" t="str">
        <f t="shared" si="28"/>
        <v>No</v>
      </c>
      <c r="Y385" s="126" t="str">
        <f t="shared" si="28"/>
        <v>Yes</v>
      </c>
      <c r="Z385" s="126" t="str">
        <f t="shared" si="28"/>
        <v>No</v>
      </c>
      <c r="AA385" s="126" t="str">
        <f t="shared" si="28"/>
        <v>No</v>
      </c>
    </row>
    <row r="386" spans="1:27" x14ac:dyDescent="0.3">
      <c r="A386" t="s">
        <v>193</v>
      </c>
      <c r="B386" t="s">
        <v>130</v>
      </c>
      <c r="C386" t="s">
        <v>14</v>
      </c>
      <c r="D386" t="s">
        <v>70</v>
      </c>
      <c r="E386" t="s">
        <v>11</v>
      </c>
      <c r="F386" t="s">
        <v>71</v>
      </c>
      <c r="G386">
        <v>1</v>
      </c>
      <c r="H386" t="s">
        <v>130</v>
      </c>
      <c r="I386" t="s">
        <v>19</v>
      </c>
      <c r="J386" t="s">
        <v>128</v>
      </c>
      <c r="L386" t="s">
        <v>80</v>
      </c>
      <c r="M386">
        <v>0</v>
      </c>
      <c r="N386" t="str">
        <f t="shared" si="25"/>
        <v>No</v>
      </c>
      <c r="O386" t="s">
        <v>214</v>
      </c>
      <c r="P386" s="126" t="str">
        <f t="shared" si="28"/>
        <v>No</v>
      </c>
      <c r="Q386" s="126" t="str">
        <f t="shared" si="28"/>
        <v>No</v>
      </c>
      <c r="R386" s="126" t="str">
        <f t="shared" si="28"/>
        <v>No</v>
      </c>
      <c r="S386" s="126" t="str">
        <f t="shared" si="28"/>
        <v>Yes</v>
      </c>
      <c r="T386" s="126" t="str">
        <f t="shared" si="28"/>
        <v>No</v>
      </c>
      <c r="U386" s="126" t="str">
        <f t="shared" si="28"/>
        <v>Yes</v>
      </c>
      <c r="V386" s="126" t="str">
        <f t="shared" si="28"/>
        <v>Yes</v>
      </c>
      <c r="W386" s="126" t="str">
        <f t="shared" si="28"/>
        <v>No</v>
      </c>
      <c r="X386" s="126" t="str">
        <f t="shared" si="28"/>
        <v>Yes</v>
      </c>
      <c r="Y386" s="126" t="str">
        <f t="shared" si="28"/>
        <v>Yes</v>
      </c>
      <c r="Z386" s="126" t="str">
        <f t="shared" si="28"/>
        <v>No</v>
      </c>
      <c r="AA386" s="126" t="str">
        <f t="shared" si="28"/>
        <v>No</v>
      </c>
    </row>
    <row r="387" spans="1:27" x14ac:dyDescent="0.3">
      <c r="A387" t="s">
        <v>193</v>
      </c>
      <c r="B387" t="s">
        <v>130</v>
      </c>
      <c r="C387" t="s">
        <v>14</v>
      </c>
      <c r="D387" t="s">
        <v>8</v>
      </c>
      <c r="E387" t="s">
        <v>11</v>
      </c>
      <c r="F387" t="s">
        <v>71</v>
      </c>
      <c r="G387">
        <v>0</v>
      </c>
      <c r="H387" t="s">
        <v>8</v>
      </c>
      <c r="I387" t="s">
        <v>15</v>
      </c>
      <c r="J387" t="s">
        <v>128</v>
      </c>
      <c r="L387" t="s">
        <v>80</v>
      </c>
      <c r="M387">
        <v>0</v>
      </c>
      <c r="N387" t="str">
        <f t="shared" si="25"/>
        <v>No</v>
      </c>
      <c r="O387" t="s">
        <v>214</v>
      </c>
      <c r="P387" s="126" t="str">
        <f t="shared" si="28"/>
        <v>No</v>
      </c>
      <c r="Q387" s="126" t="str">
        <f t="shared" si="28"/>
        <v>No</v>
      </c>
      <c r="R387" s="126" t="str">
        <f t="shared" si="28"/>
        <v>Yes</v>
      </c>
      <c r="S387" s="126" t="str">
        <f t="shared" si="28"/>
        <v>No</v>
      </c>
      <c r="T387" s="126" t="str">
        <f t="shared" si="28"/>
        <v>No</v>
      </c>
      <c r="U387" s="126" t="str">
        <f t="shared" si="28"/>
        <v>Yes</v>
      </c>
      <c r="V387" s="126" t="str">
        <f t="shared" si="28"/>
        <v>Yes</v>
      </c>
      <c r="W387" s="126" t="str">
        <f t="shared" si="28"/>
        <v>No</v>
      </c>
      <c r="X387" s="126" t="str">
        <f t="shared" si="28"/>
        <v>Yes</v>
      </c>
      <c r="Y387" s="126" t="str">
        <f t="shared" si="28"/>
        <v>Yes</v>
      </c>
      <c r="Z387" s="126" t="str">
        <f t="shared" si="28"/>
        <v>No</v>
      </c>
      <c r="AA387" s="126" t="str">
        <f t="shared" si="28"/>
        <v>No</v>
      </c>
    </row>
    <row r="388" spans="1:27" x14ac:dyDescent="0.3">
      <c r="A388" t="s">
        <v>193</v>
      </c>
      <c r="B388" t="s">
        <v>130</v>
      </c>
      <c r="C388" t="s">
        <v>14</v>
      </c>
      <c r="D388" t="s">
        <v>8</v>
      </c>
      <c r="E388" t="s">
        <v>11</v>
      </c>
      <c r="F388" t="s">
        <v>71</v>
      </c>
      <c r="G388">
        <v>0</v>
      </c>
      <c r="H388" t="s">
        <v>14</v>
      </c>
      <c r="I388" t="s">
        <v>17</v>
      </c>
      <c r="J388" t="s">
        <v>128</v>
      </c>
      <c r="L388" t="s">
        <v>80</v>
      </c>
      <c r="M388">
        <v>0</v>
      </c>
      <c r="N388" t="str">
        <f t="shared" si="25"/>
        <v>No</v>
      </c>
      <c r="O388" t="s">
        <v>214</v>
      </c>
      <c r="P388" s="126" t="str">
        <f t="shared" si="28"/>
        <v>No</v>
      </c>
      <c r="Q388" s="126" t="str">
        <f t="shared" si="28"/>
        <v>No</v>
      </c>
      <c r="R388" s="126" t="str">
        <f t="shared" si="28"/>
        <v>Yes</v>
      </c>
      <c r="S388" s="126" t="str">
        <f t="shared" si="28"/>
        <v>No</v>
      </c>
      <c r="T388" s="126" t="str">
        <f t="shared" si="28"/>
        <v>No</v>
      </c>
      <c r="U388" s="126" t="str">
        <f t="shared" si="28"/>
        <v>Yes</v>
      </c>
      <c r="V388" s="126" t="str">
        <f t="shared" si="28"/>
        <v>Yes</v>
      </c>
      <c r="W388" s="126" t="str">
        <f t="shared" si="28"/>
        <v>No</v>
      </c>
      <c r="X388" s="126" t="str">
        <f t="shared" si="28"/>
        <v>Yes</v>
      </c>
      <c r="Y388" s="126" t="str">
        <f t="shared" si="28"/>
        <v>Yes</v>
      </c>
      <c r="Z388" s="126" t="str">
        <f t="shared" si="28"/>
        <v>No</v>
      </c>
      <c r="AA388" s="126" t="str">
        <f t="shared" si="28"/>
        <v>No</v>
      </c>
    </row>
    <row r="389" spans="1:27" x14ac:dyDescent="0.3">
      <c r="A389" t="s">
        <v>193</v>
      </c>
      <c r="B389" t="s">
        <v>130</v>
      </c>
      <c r="C389" t="s">
        <v>14</v>
      </c>
      <c r="D389" t="s">
        <v>8</v>
      </c>
      <c r="E389" t="s">
        <v>11</v>
      </c>
      <c r="F389" t="s">
        <v>71</v>
      </c>
      <c r="G389">
        <v>1</v>
      </c>
      <c r="H389" t="s">
        <v>14</v>
      </c>
      <c r="I389" t="s">
        <v>15</v>
      </c>
      <c r="J389" t="s">
        <v>128</v>
      </c>
      <c r="L389" t="s">
        <v>80</v>
      </c>
      <c r="M389">
        <v>0</v>
      </c>
      <c r="N389" t="str">
        <f t="shared" ref="N389:N452" si="29">IF(M389="","",IF(I389="Foul","Yes",IF(M389=0,"No","Yes")))</f>
        <v>No</v>
      </c>
      <c r="O389" t="s">
        <v>214</v>
      </c>
      <c r="P389" s="126" t="str">
        <f t="shared" si="28"/>
        <v>No</v>
      </c>
      <c r="Q389" s="126" t="str">
        <f t="shared" si="28"/>
        <v>No</v>
      </c>
      <c r="R389" s="126" t="str">
        <f t="shared" si="28"/>
        <v>Yes</v>
      </c>
      <c r="S389" s="126" t="str">
        <f t="shared" si="28"/>
        <v>No</v>
      </c>
      <c r="T389" s="126" t="str">
        <f t="shared" si="28"/>
        <v>No</v>
      </c>
      <c r="U389" s="126" t="str">
        <f t="shared" si="28"/>
        <v>Yes</v>
      </c>
      <c r="V389" s="126" t="str">
        <f t="shared" si="28"/>
        <v>Yes</v>
      </c>
      <c r="W389" s="126" t="str">
        <f t="shared" si="28"/>
        <v>No</v>
      </c>
      <c r="X389" s="126" t="str">
        <f t="shared" si="28"/>
        <v>Yes</v>
      </c>
      <c r="Y389" s="126" t="str">
        <f t="shared" si="28"/>
        <v>Yes</v>
      </c>
      <c r="Z389" s="126" t="str">
        <f t="shared" si="28"/>
        <v>No</v>
      </c>
      <c r="AA389" s="126" t="str">
        <f t="shared" si="28"/>
        <v>No</v>
      </c>
    </row>
    <row r="390" spans="1:27" x14ac:dyDescent="0.3">
      <c r="A390" t="s">
        <v>193</v>
      </c>
      <c r="B390" t="s">
        <v>13</v>
      </c>
      <c r="C390" t="s">
        <v>9</v>
      </c>
      <c r="D390" t="s">
        <v>8</v>
      </c>
      <c r="E390" t="s">
        <v>11</v>
      </c>
      <c r="F390" t="s">
        <v>10</v>
      </c>
      <c r="G390">
        <v>2</v>
      </c>
      <c r="H390" t="s">
        <v>10</v>
      </c>
      <c r="I390" t="s">
        <v>18</v>
      </c>
      <c r="J390" t="s">
        <v>128</v>
      </c>
      <c r="L390" t="s">
        <v>80</v>
      </c>
      <c r="M390">
        <v>2</v>
      </c>
      <c r="N390" t="str">
        <f t="shared" si="29"/>
        <v>Yes</v>
      </c>
      <c r="O390" t="s">
        <v>214</v>
      </c>
      <c r="P390" s="126" t="str">
        <f t="shared" si="28"/>
        <v>Yes</v>
      </c>
      <c r="Q390" s="126" t="str">
        <f t="shared" si="28"/>
        <v>Yes</v>
      </c>
      <c r="R390" s="126" t="str">
        <f t="shared" si="28"/>
        <v>Yes</v>
      </c>
      <c r="S390" s="126" t="str">
        <f t="shared" si="28"/>
        <v>No</v>
      </c>
      <c r="T390" s="126" t="str">
        <f t="shared" si="28"/>
        <v>Yes</v>
      </c>
      <c r="U390" s="126" t="str">
        <f t="shared" si="28"/>
        <v>Yes</v>
      </c>
      <c r="V390" s="126" t="str">
        <f t="shared" si="28"/>
        <v>No</v>
      </c>
      <c r="W390" s="126" t="str">
        <f t="shared" si="28"/>
        <v>No</v>
      </c>
      <c r="X390" s="126" t="str">
        <f t="shared" si="28"/>
        <v>No</v>
      </c>
      <c r="Y390" s="126" t="str">
        <f t="shared" si="28"/>
        <v>No</v>
      </c>
      <c r="Z390" s="126" t="str">
        <f t="shared" si="28"/>
        <v>No</v>
      </c>
      <c r="AA390" s="126" t="str">
        <f t="shared" si="28"/>
        <v>No</v>
      </c>
    </row>
    <row r="391" spans="1:27" x14ac:dyDescent="0.3">
      <c r="A391" t="s">
        <v>193</v>
      </c>
      <c r="B391" t="s">
        <v>13</v>
      </c>
      <c r="C391" t="s">
        <v>9</v>
      </c>
      <c r="D391" t="s">
        <v>8</v>
      </c>
      <c r="E391" t="s">
        <v>11</v>
      </c>
      <c r="F391" t="s">
        <v>10</v>
      </c>
      <c r="G391">
        <v>0</v>
      </c>
      <c r="H391" t="s">
        <v>8</v>
      </c>
      <c r="I391" t="s">
        <v>17</v>
      </c>
      <c r="J391" t="s">
        <v>128</v>
      </c>
      <c r="L391" t="s">
        <v>80</v>
      </c>
      <c r="M391">
        <v>0</v>
      </c>
      <c r="N391" t="str">
        <f t="shared" si="29"/>
        <v>No</v>
      </c>
      <c r="O391" t="s">
        <v>214</v>
      </c>
      <c r="P391" s="126" t="str">
        <f t="shared" si="28"/>
        <v>Yes</v>
      </c>
      <c r="Q391" s="126" t="str">
        <f t="shared" si="28"/>
        <v>Yes</v>
      </c>
      <c r="R391" s="126" t="str">
        <f t="shared" si="28"/>
        <v>Yes</v>
      </c>
      <c r="S391" s="126" t="str">
        <f t="shared" si="28"/>
        <v>No</v>
      </c>
      <c r="T391" s="126" t="str">
        <f t="shared" si="28"/>
        <v>Yes</v>
      </c>
      <c r="U391" s="126" t="str">
        <f t="shared" si="28"/>
        <v>Yes</v>
      </c>
      <c r="V391" s="126" t="str">
        <f t="shared" si="28"/>
        <v>No</v>
      </c>
      <c r="W391" s="126" t="str">
        <f t="shared" si="28"/>
        <v>No</v>
      </c>
      <c r="X391" s="126" t="str">
        <f t="shared" si="28"/>
        <v>No</v>
      </c>
      <c r="Y391" s="126" t="str">
        <f t="shared" si="28"/>
        <v>No</v>
      </c>
      <c r="Z391" s="126" t="str">
        <f t="shared" si="28"/>
        <v>No</v>
      </c>
      <c r="AA391" s="126" t="str">
        <f t="shared" si="28"/>
        <v>No</v>
      </c>
    </row>
    <row r="392" spans="1:27" x14ac:dyDescent="0.3">
      <c r="A392" t="s">
        <v>193</v>
      </c>
      <c r="B392" t="s">
        <v>13</v>
      </c>
      <c r="C392" t="s">
        <v>9</v>
      </c>
      <c r="D392" t="s">
        <v>8</v>
      </c>
      <c r="E392" t="s">
        <v>11</v>
      </c>
      <c r="F392" t="s">
        <v>10</v>
      </c>
      <c r="G392">
        <v>1</v>
      </c>
      <c r="H392" t="s">
        <v>13</v>
      </c>
      <c r="I392" t="s">
        <v>15</v>
      </c>
      <c r="J392" t="s">
        <v>128</v>
      </c>
      <c r="L392" t="s">
        <v>80</v>
      </c>
      <c r="M392">
        <v>0</v>
      </c>
      <c r="N392" t="str">
        <f t="shared" si="29"/>
        <v>No</v>
      </c>
      <c r="O392" t="s">
        <v>214</v>
      </c>
      <c r="P392" s="126" t="str">
        <f t="shared" si="28"/>
        <v>Yes</v>
      </c>
      <c r="Q392" s="126" t="str">
        <f t="shared" si="28"/>
        <v>Yes</v>
      </c>
      <c r="R392" s="126" t="str">
        <f t="shared" si="28"/>
        <v>Yes</v>
      </c>
      <c r="S392" s="126" t="str">
        <f t="shared" si="28"/>
        <v>No</v>
      </c>
      <c r="T392" s="126" t="str">
        <f t="shared" si="28"/>
        <v>Yes</v>
      </c>
      <c r="U392" s="126" t="str">
        <f t="shared" si="28"/>
        <v>Yes</v>
      </c>
      <c r="V392" s="126" t="str">
        <f t="shared" si="28"/>
        <v>No</v>
      </c>
      <c r="W392" s="126" t="str">
        <f t="shared" si="28"/>
        <v>No</v>
      </c>
      <c r="X392" s="126" t="str">
        <f t="shared" si="28"/>
        <v>No</v>
      </c>
      <c r="Y392" s="126" t="str">
        <f t="shared" si="28"/>
        <v>No</v>
      </c>
      <c r="Z392" s="126" t="str">
        <f t="shared" si="28"/>
        <v>No</v>
      </c>
      <c r="AA392" s="126" t="str">
        <f t="shared" si="28"/>
        <v>No</v>
      </c>
    </row>
    <row r="393" spans="1:27" x14ac:dyDescent="0.3">
      <c r="A393" t="s">
        <v>193</v>
      </c>
      <c r="B393" t="s">
        <v>13</v>
      </c>
      <c r="C393" t="s">
        <v>9</v>
      </c>
      <c r="D393" t="s">
        <v>8</v>
      </c>
      <c r="E393" t="s">
        <v>11</v>
      </c>
      <c r="F393" t="s">
        <v>10</v>
      </c>
      <c r="G393">
        <v>1</v>
      </c>
      <c r="H393" t="s">
        <v>9</v>
      </c>
      <c r="I393" t="s">
        <v>18</v>
      </c>
      <c r="J393" t="s">
        <v>128</v>
      </c>
      <c r="L393" t="s">
        <v>80</v>
      </c>
      <c r="M393">
        <v>0</v>
      </c>
      <c r="N393" t="str">
        <f t="shared" si="29"/>
        <v>No</v>
      </c>
      <c r="O393" t="s">
        <v>214</v>
      </c>
      <c r="P393" s="126" t="str">
        <f t="shared" si="28"/>
        <v>Yes</v>
      </c>
      <c r="Q393" s="126" t="str">
        <f t="shared" si="28"/>
        <v>Yes</v>
      </c>
      <c r="R393" s="126" t="str">
        <f t="shared" si="28"/>
        <v>Yes</v>
      </c>
      <c r="S393" s="126" t="str">
        <f t="shared" si="28"/>
        <v>No</v>
      </c>
      <c r="T393" s="126" t="str">
        <f t="shared" si="28"/>
        <v>Yes</v>
      </c>
      <c r="U393" s="126" t="str">
        <f t="shared" si="28"/>
        <v>Yes</v>
      </c>
      <c r="V393" s="126" t="str">
        <f t="shared" si="28"/>
        <v>No</v>
      </c>
      <c r="W393" s="126" t="str">
        <f t="shared" si="28"/>
        <v>No</v>
      </c>
      <c r="X393" s="126" t="str">
        <f t="shared" si="28"/>
        <v>No</v>
      </c>
      <c r="Y393" s="126" t="str">
        <f t="shared" si="28"/>
        <v>No</v>
      </c>
      <c r="Z393" s="126" t="str">
        <f t="shared" si="28"/>
        <v>No</v>
      </c>
      <c r="AA393" s="126" t="str">
        <f t="shared" si="28"/>
        <v>No</v>
      </c>
    </row>
    <row r="394" spans="1:27" x14ac:dyDescent="0.3">
      <c r="A394" t="s">
        <v>193</v>
      </c>
      <c r="B394" t="s">
        <v>13</v>
      </c>
      <c r="C394" t="s">
        <v>9</v>
      </c>
      <c r="D394" t="s">
        <v>8</v>
      </c>
      <c r="E394" t="s">
        <v>11</v>
      </c>
      <c r="F394" t="s">
        <v>10</v>
      </c>
      <c r="G394">
        <v>0</v>
      </c>
      <c r="H394" t="s">
        <v>13</v>
      </c>
      <c r="I394" t="s">
        <v>15</v>
      </c>
      <c r="J394" t="s">
        <v>128</v>
      </c>
      <c r="L394" t="s">
        <v>80</v>
      </c>
      <c r="M394">
        <v>2</v>
      </c>
      <c r="N394" t="str">
        <f t="shared" si="29"/>
        <v>Yes</v>
      </c>
      <c r="O394" t="s">
        <v>214</v>
      </c>
      <c r="P394" s="126" t="str">
        <f t="shared" si="28"/>
        <v>Yes</v>
      </c>
      <c r="Q394" s="126" t="str">
        <f t="shared" si="28"/>
        <v>Yes</v>
      </c>
      <c r="R394" s="126" t="str">
        <f t="shared" si="28"/>
        <v>Yes</v>
      </c>
      <c r="S394" s="126" t="str">
        <f t="shared" si="28"/>
        <v>No</v>
      </c>
      <c r="T394" s="126" t="str">
        <f t="shared" si="28"/>
        <v>Yes</v>
      </c>
      <c r="U394" s="126" t="str">
        <f t="shared" si="28"/>
        <v>Yes</v>
      </c>
      <c r="V394" s="126" t="str">
        <f t="shared" si="28"/>
        <v>No</v>
      </c>
      <c r="W394" s="126" t="str">
        <f t="shared" si="28"/>
        <v>No</v>
      </c>
      <c r="X394" s="126" t="str">
        <f t="shared" si="28"/>
        <v>No</v>
      </c>
      <c r="Y394" s="126" t="str">
        <f t="shared" si="28"/>
        <v>No</v>
      </c>
      <c r="Z394" s="126" t="str">
        <f t="shared" si="28"/>
        <v>No</v>
      </c>
      <c r="AA394" s="126" t="str">
        <f t="shared" si="28"/>
        <v>No</v>
      </c>
    </row>
    <row r="395" spans="1:27" x14ac:dyDescent="0.3">
      <c r="A395" t="s">
        <v>193</v>
      </c>
      <c r="B395" t="s">
        <v>13</v>
      </c>
      <c r="C395" t="s">
        <v>9</v>
      </c>
      <c r="D395" t="s">
        <v>8</v>
      </c>
      <c r="E395" t="s">
        <v>11</v>
      </c>
      <c r="F395" t="s">
        <v>10</v>
      </c>
      <c r="G395">
        <v>1</v>
      </c>
      <c r="H395" t="s">
        <v>13</v>
      </c>
      <c r="I395" t="s">
        <v>17</v>
      </c>
      <c r="J395" t="s">
        <v>128</v>
      </c>
      <c r="L395" t="s">
        <v>80</v>
      </c>
      <c r="M395">
        <v>0</v>
      </c>
      <c r="N395" t="str">
        <f t="shared" si="29"/>
        <v>No</v>
      </c>
      <c r="O395" t="s">
        <v>214</v>
      </c>
      <c r="P395" s="126" t="str">
        <f t="shared" si="28"/>
        <v>Yes</v>
      </c>
      <c r="Q395" s="126" t="str">
        <f t="shared" si="28"/>
        <v>Yes</v>
      </c>
      <c r="R395" s="126" t="str">
        <f t="shared" si="28"/>
        <v>Yes</v>
      </c>
      <c r="S395" s="126" t="str">
        <f t="shared" si="28"/>
        <v>No</v>
      </c>
      <c r="T395" s="126" t="str">
        <f t="shared" si="28"/>
        <v>Yes</v>
      </c>
      <c r="U395" s="126" t="str">
        <f t="shared" si="28"/>
        <v>Yes</v>
      </c>
      <c r="V395" s="126" t="str">
        <f t="shared" si="28"/>
        <v>No</v>
      </c>
      <c r="W395" s="126" t="str">
        <f t="shared" si="28"/>
        <v>No</v>
      </c>
      <c r="X395" s="126" t="str">
        <f t="shared" si="28"/>
        <v>No</v>
      </c>
      <c r="Y395" s="126" t="str">
        <f t="shared" si="28"/>
        <v>No</v>
      </c>
      <c r="Z395" s="126" t="str">
        <f t="shared" si="28"/>
        <v>No</v>
      </c>
      <c r="AA395" s="126" t="str">
        <f t="shared" si="28"/>
        <v>No</v>
      </c>
    </row>
    <row r="396" spans="1:27" x14ac:dyDescent="0.3">
      <c r="A396" t="s">
        <v>193</v>
      </c>
      <c r="B396" t="s">
        <v>13</v>
      </c>
      <c r="C396" t="s">
        <v>9</v>
      </c>
      <c r="D396" t="s">
        <v>8</v>
      </c>
      <c r="E396" t="s">
        <v>11</v>
      </c>
      <c r="F396" t="s">
        <v>10</v>
      </c>
      <c r="G396">
        <v>1</v>
      </c>
      <c r="H396" t="s">
        <v>13</v>
      </c>
      <c r="I396" t="s">
        <v>16</v>
      </c>
      <c r="J396" t="s">
        <v>128</v>
      </c>
      <c r="L396" t="s">
        <v>80</v>
      </c>
      <c r="M396">
        <v>2</v>
      </c>
      <c r="N396" t="str">
        <f t="shared" si="29"/>
        <v>Yes</v>
      </c>
      <c r="O396" t="s">
        <v>214</v>
      </c>
      <c r="P396" s="126" t="str">
        <f t="shared" si="28"/>
        <v>Yes</v>
      </c>
      <c r="Q396" s="126" t="str">
        <f t="shared" si="28"/>
        <v>Yes</v>
      </c>
      <c r="R396" s="126" t="str">
        <f t="shared" si="28"/>
        <v>Yes</v>
      </c>
      <c r="S396" s="126" t="str">
        <f t="shared" si="28"/>
        <v>No</v>
      </c>
      <c r="T396" s="126" t="str">
        <f t="shared" si="28"/>
        <v>Yes</v>
      </c>
      <c r="U396" s="126" t="str">
        <f t="shared" si="28"/>
        <v>Yes</v>
      </c>
      <c r="V396" s="126" t="str">
        <f t="shared" si="28"/>
        <v>No</v>
      </c>
      <c r="W396" s="126" t="str">
        <f t="shared" si="28"/>
        <v>No</v>
      </c>
      <c r="X396" s="126" t="str">
        <f t="shared" si="28"/>
        <v>No</v>
      </c>
      <c r="Y396" s="126" t="str">
        <f t="shared" si="28"/>
        <v>No</v>
      </c>
      <c r="Z396" s="126" t="str">
        <f t="shared" si="28"/>
        <v>No</v>
      </c>
      <c r="AA396" s="126" t="str">
        <f t="shared" si="28"/>
        <v>No</v>
      </c>
    </row>
    <row r="397" spans="1:27" x14ac:dyDescent="0.3">
      <c r="A397" t="s">
        <v>193</v>
      </c>
      <c r="B397" t="s">
        <v>13</v>
      </c>
      <c r="C397" t="s">
        <v>9</v>
      </c>
      <c r="D397" t="s">
        <v>8</v>
      </c>
      <c r="E397" t="s">
        <v>11</v>
      </c>
      <c r="F397" t="s">
        <v>10</v>
      </c>
      <c r="G397">
        <v>1</v>
      </c>
      <c r="H397" t="s">
        <v>8</v>
      </c>
      <c r="I397" t="s">
        <v>19</v>
      </c>
      <c r="J397" t="s">
        <v>128</v>
      </c>
      <c r="L397" t="s">
        <v>80</v>
      </c>
      <c r="M397">
        <v>3</v>
      </c>
      <c r="N397" t="str">
        <f t="shared" si="29"/>
        <v>Yes</v>
      </c>
      <c r="O397" t="s">
        <v>214</v>
      </c>
      <c r="P397" s="126" t="str">
        <f t="shared" si="28"/>
        <v>Yes</v>
      </c>
      <c r="Q397" s="126" t="str">
        <f t="shared" si="28"/>
        <v>Yes</v>
      </c>
      <c r="R397" s="126" t="str">
        <f t="shared" si="28"/>
        <v>Yes</v>
      </c>
      <c r="S397" s="126" t="str">
        <f t="shared" si="28"/>
        <v>No</v>
      </c>
      <c r="T397" s="126" t="str">
        <f t="shared" si="28"/>
        <v>Yes</v>
      </c>
      <c r="U397" s="126" t="str">
        <f t="shared" si="28"/>
        <v>Yes</v>
      </c>
      <c r="V397" s="126" t="str">
        <f t="shared" si="28"/>
        <v>No</v>
      </c>
      <c r="W397" s="126" t="str">
        <f t="shared" si="28"/>
        <v>No</v>
      </c>
      <c r="X397" s="126" t="str">
        <f t="shared" si="28"/>
        <v>No</v>
      </c>
      <c r="Y397" s="126" t="str">
        <f t="shared" si="28"/>
        <v>No</v>
      </c>
      <c r="Z397" s="126" t="str">
        <f t="shared" si="28"/>
        <v>No</v>
      </c>
      <c r="AA397" s="126" t="str">
        <f t="shared" si="28"/>
        <v>No</v>
      </c>
    </row>
    <row r="398" spans="1:27" x14ac:dyDescent="0.3">
      <c r="A398" t="s">
        <v>193</v>
      </c>
      <c r="B398" t="s">
        <v>13</v>
      </c>
      <c r="C398" t="s">
        <v>9</v>
      </c>
      <c r="D398" t="s">
        <v>8</v>
      </c>
      <c r="E398" t="s">
        <v>11</v>
      </c>
      <c r="F398" t="s">
        <v>10</v>
      </c>
      <c r="G398">
        <v>2</v>
      </c>
      <c r="H398" t="s">
        <v>10</v>
      </c>
      <c r="I398" t="s">
        <v>18</v>
      </c>
      <c r="J398" t="s">
        <v>128</v>
      </c>
      <c r="L398" t="s">
        <v>80</v>
      </c>
      <c r="M398">
        <v>2</v>
      </c>
      <c r="N398" t="str">
        <f t="shared" si="29"/>
        <v>Yes</v>
      </c>
      <c r="O398" t="s">
        <v>214</v>
      </c>
      <c r="P398" s="126" t="str">
        <f t="shared" si="28"/>
        <v>Yes</v>
      </c>
      <c r="Q398" s="126" t="str">
        <f t="shared" si="28"/>
        <v>Yes</v>
      </c>
      <c r="R398" s="126" t="str">
        <f t="shared" si="28"/>
        <v>Yes</v>
      </c>
      <c r="S398" s="126" t="str">
        <f t="shared" ref="Q398:AA421" si="30">IF($A398="","",IF(OR($B398=S$1,$C398=S$1,$D398=S$1,$E398=S$1,$F398=S$1),"Yes","No"))</f>
        <v>No</v>
      </c>
      <c r="T398" s="126" t="str">
        <f t="shared" si="30"/>
        <v>Yes</v>
      </c>
      <c r="U398" s="126" t="str">
        <f t="shared" si="30"/>
        <v>Yes</v>
      </c>
      <c r="V398" s="126" t="str">
        <f t="shared" si="30"/>
        <v>No</v>
      </c>
      <c r="W398" s="126" t="str">
        <f t="shared" si="30"/>
        <v>No</v>
      </c>
      <c r="X398" s="126" t="str">
        <f t="shared" si="30"/>
        <v>No</v>
      </c>
      <c r="Y398" s="126" t="str">
        <f t="shared" si="30"/>
        <v>No</v>
      </c>
      <c r="Z398" s="126" t="str">
        <f t="shared" si="30"/>
        <v>No</v>
      </c>
      <c r="AA398" s="126" t="str">
        <f t="shared" si="30"/>
        <v>No</v>
      </c>
    </row>
    <row r="399" spans="1:27" x14ac:dyDescent="0.3">
      <c r="A399" t="s">
        <v>193</v>
      </c>
      <c r="B399" t="s">
        <v>13</v>
      </c>
      <c r="C399" t="s">
        <v>9</v>
      </c>
      <c r="D399" t="s">
        <v>8</v>
      </c>
      <c r="E399" t="s">
        <v>11</v>
      </c>
      <c r="F399" t="s">
        <v>10</v>
      </c>
      <c r="G399">
        <v>1</v>
      </c>
      <c r="H399" t="s">
        <v>8</v>
      </c>
      <c r="I399" t="s">
        <v>16</v>
      </c>
      <c r="J399" t="s">
        <v>149</v>
      </c>
      <c r="L399" t="s">
        <v>80</v>
      </c>
      <c r="M399">
        <v>0</v>
      </c>
      <c r="N399" t="str">
        <f t="shared" si="29"/>
        <v>No</v>
      </c>
      <c r="O399" t="s">
        <v>214</v>
      </c>
      <c r="P399" s="126" t="str">
        <f t="shared" ref="P399:P462" si="31">IF($A399="","",IF(OR($B399=P$1,$C399=P$1,$D399=P$1,$E399=P$1,$F399=P$1),"Yes","No"))</f>
        <v>Yes</v>
      </c>
      <c r="Q399" s="126" t="str">
        <f t="shared" si="30"/>
        <v>Yes</v>
      </c>
      <c r="R399" s="126" t="str">
        <f t="shared" si="30"/>
        <v>Yes</v>
      </c>
      <c r="S399" s="126" t="str">
        <f t="shared" si="30"/>
        <v>No</v>
      </c>
      <c r="T399" s="126" t="str">
        <f t="shared" si="30"/>
        <v>Yes</v>
      </c>
      <c r="U399" s="126" t="str">
        <f t="shared" si="30"/>
        <v>Yes</v>
      </c>
      <c r="V399" s="126" t="str">
        <f t="shared" si="30"/>
        <v>No</v>
      </c>
      <c r="W399" s="126" t="str">
        <f t="shared" si="30"/>
        <v>No</v>
      </c>
      <c r="X399" s="126" t="str">
        <f t="shared" si="30"/>
        <v>No</v>
      </c>
      <c r="Y399" s="126" t="str">
        <f t="shared" si="30"/>
        <v>No</v>
      </c>
      <c r="Z399" s="126" t="str">
        <f t="shared" si="30"/>
        <v>No</v>
      </c>
      <c r="AA399" s="126" t="str">
        <f t="shared" si="30"/>
        <v>No</v>
      </c>
    </row>
    <row r="400" spans="1:27" x14ac:dyDescent="0.3">
      <c r="A400" t="s">
        <v>193</v>
      </c>
      <c r="B400" t="s">
        <v>13</v>
      </c>
      <c r="C400" t="s">
        <v>9</v>
      </c>
      <c r="D400" t="s">
        <v>8</v>
      </c>
      <c r="E400" t="s">
        <v>11</v>
      </c>
      <c r="F400" t="s">
        <v>10</v>
      </c>
      <c r="G400">
        <v>1</v>
      </c>
      <c r="H400" t="s">
        <v>9</v>
      </c>
      <c r="I400" t="s">
        <v>148</v>
      </c>
      <c r="J400" t="s">
        <v>128</v>
      </c>
      <c r="L400" t="s">
        <v>80</v>
      </c>
      <c r="M400">
        <v>1</v>
      </c>
      <c r="N400" t="str">
        <f t="shared" si="29"/>
        <v>Yes</v>
      </c>
      <c r="O400" t="s">
        <v>214</v>
      </c>
      <c r="P400" s="126" t="str">
        <f t="shared" si="31"/>
        <v>Yes</v>
      </c>
      <c r="Q400" s="126" t="str">
        <f t="shared" si="30"/>
        <v>Yes</v>
      </c>
      <c r="R400" s="126" t="str">
        <f t="shared" si="30"/>
        <v>Yes</v>
      </c>
      <c r="S400" s="126" t="str">
        <f t="shared" si="30"/>
        <v>No</v>
      </c>
      <c r="T400" s="126" t="str">
        <f t="shared" si="30"/>
        <v>Yes</v>
      </c>
      <c r="U400" s="126" t="str">
        <f t="shared" si="30"/>
        <v>Yes</v>
      </c>
      <c r="V400" s="126" t="str">
        <f t="shared" si="30"/>
        <v>No</v>
      </c>
      <c r="W400" s="126" t="str">
        <f t="shared" si="30"/>
        <v>No</v>
      </c>
      <c r="X400" s="126" t="str">
        <f t="shared" si="30"/>
        <v>No</v>
      </c>
      <c r="Y400" s="126" t="str">
        <f t="shared" si="30"/>
        <v>No</v>
      </c>
      <c r="Z400" s="126" t="str">
        <f t="shared" si="30"/>
        <v>No</v>
      </c>
      <c r="AA400" s="126" t="str">
        <f t="shared" si="30"/>
        <v>No</v>
      </c>
    </row>
    <row r="401" spans="1:27" x14ac:dyDescent="0.3">
      <c r="A401" t="s">
        <v>193</v>
      </c>
      <c r="B401" t="s">
        <v>13</v>
      </c>
      <c r="C401" t="s">
        <v>9</v>
      </c>
      <c r="D401" t="s">
        <v>8</v>
      </c>
      <c r="E401" t="s">
        <v>11</v>
      </c>
      <c r="F401" t="s">
        <v>10</v>
      </c>
      <c r="G401">
        <v>1</v>
      </c>
      <c r="H401" t="s">
        <v>13</v>
      </c>
      <c r="I401" t="s">
        <v>16</v>
      </c>
      <c r="J401" t="s">
        <v>128</v>
      </c>
      <c r="L401" t="s">
        <v>80</v>
      </c>
      <c r="M401">
        <v>2</v>
      </c>
      <c r="N401" t="str">
        <f t="shared" si="29"/>
        <v>Yes</v>
      </c>
      <c r="O401" t="s">
        <v>214</v>
      </c>
      <c r="P401" s="126" t="str">
        <f t="shared" si="31"/>
        <v>Yes</v>
      </c>
      <c r="Q401" s="126" t="str">
        <f t="shared" si="30"/>
        <v>Yes</v>
      </c>
      <c r="R401" s="126" t="str">
        <f t="shared" si="30"/>
        <v>Yes</v>
      </c>
      <c r="S401" s="126" t="str">
        <f t="shared" si="30"/>
        <v>No</v>
      </c>
      <c r="T401" s="126" t="str">
        <f t="shared" si="30"/>
        <v>Yes</v>
      </c>
      <c r="U401" s="126" t="str">
        <f t="shared" si="30"/>
        <v>Yes</v>
      </c>
      <c r="V401" s="126" t="str">
        <f t="shared" si="30"/>
        <v>No</v>
      </c>
      <c r="W401" s="126" t="str">
        <f t="shared" si="30"/>
        <v>No</v>
      </c>
      <c r="X401" s="126" t="str">
        <f t="shared" si="30"/>
        <v>No</v>
      </c>
      <c r="Y401" s="126" t="str">
        <f t="shared" si="30"/>
        <v>No</v>
      </c>
      <c r="Z401" s="126" t="str">
        <f t="shared" si="30"/>
        <v>No</v>
      </c>
      <c r="AA401" s="126" t="str">
        <f t="shared" si="30"/>
        <v>No</v>
      </c>
    </row>
    <row r="402" spans="1:27" x14ac:dyDescent="0.3">
      <c r="A402" t="s">
        <v>193</v>
      </c>
      <c r="B402" t="s">
        <v>13</v>
      </c>
      <c r="C402" t="s">
        <v>9</v>
      </c>
      <c r="D402" t="s">
        <v>8</v>
      </c>
      <c r="E402" t="s">
        <v>11</v>
      </c>
      <c r="F402" t="s">
        <v>10</v>
      </c>
      <c r="G402">
        <v>1</v>
      </c>
      <c r="H402" t="s">
        <v>13</v>
      </c>
      <c r="I402" t="s">
        <v>148</v>
      </c>
      <c r="J402" t="s">
        <v>128</v>
      </c>
      <c r="L402" t="s">
        <v>80</v>
      </c>
      <c r="M402">
        <v>2</v>
      </c>
      <c r="N402" t="str">
        <f t="shared" si="29"/>
        <v>Yes</v>
      </c>
      <c r="O402" t="s">
        <v>214</v>
      </c>
      <c r="P402" s="126" t="str">
        <f t="shared" si="31"/>
        <v>Yes</v>
      </c>
      <c r="Q402" s="126" t="str">
        <f t="shared" si="30"/>
        <v>Yes</v>
      </c>
      <c r="R402" s="126" t="str">
        <f t="shared" si="30"/>
        <v>Yes</v>
      </c>
      <c r="S402" s="126" t="str">
        <f t="shared" si="30"/>
        <v>No</v>
      </c>
      <c r="T402" s="126" t="str">
        <f t="shared" si="30"/>
        <v>Yes</v>
      </c>
      <c r="U402" s="126" t="str">
        <f t="shared" si="30"/>
        <v>Yes</v>
      </c>
      <c r="V402" s="126" t="str">
        <f t="shared" si="30"/>
        <v>No</v>
      </c>
      <c r="W402" s="126" t="str">
        <f t="shared" si="30"/>
        <v>No</v>
      </c>
      <c r="X402" s="126" t="str">
        <f t="shared" si="30"/>
        <v>No</v>
      </c>
      <c r="Y402" s="126" t="str">
        <f t="shared" si="30"/>
        <v>No</v>
      </c>
      <c r="Z402" s="126" t="str">
        <f t="shared" si="30"/>
        <v>No</v>
      </c>
      <c r="AA402" s="126" t="str">
        <f t="shared" si="30"/>
        <v>No</v>
      </c>
    </row>
    <row r="403" spans="1:27" x14ac:dyDescent="0.3">
      <c r="A403" t="s">
        <v>193</v>
      </c>
      <c r="B403" t="s">
        <v>13</v>
      </c>
      <c r="C403" t="s">
        <v>9</v>
      </c>
      <c r="D403" t="s">
        <v>8</v>
      </c>
      <c r="E403" t="s">
        <v>70</v>
      </c>
      <c r="F403" t="s">
        <v>71</v>
      </c>
      <c r="G403">
        <v>1</v>
      </c>
      <c r="H403" t="s">
        <v>70</v>
      </c>
      <c r="I403" t="s">
        <v>18</v>
      </c>
      <c r="J403" t="s">
        <v>149</v>
      </c>
      <c r="L403" t="s">
        <v>80</v>
      </c>
      <c r="M403">
        <v>0</v>
      </c>
      <c r="N403" t="str">
        <f t="shared" si="29"/>
        <v>No</v>
      </c>
      <c r="O403" t="s">
        <v>214</v>
      </c>
      <c r="P403" s="126" t="str">
        <f t="shared" si="31"/>
        <v>Yes</v>
      </c>
      <c r="Q403" s="126" t="str">
        <f t="shared" si="30"/>
        <v>Yes</v>
      </c>
      <c r="R403" s="126" t="str">
        <f t="shared" si="30"/>
        <v>Yes</v>
      </c>
      <c r="S403" s="126" t="str">
        <f t="shared" si="30"/>
        <v>Yes</v>
      </c>
      <c r="T403" s="126" t="str">
        <f t="shared" si="30"/>
        <v>No</v>
      </c>
      <c r="U403" s="126" t="str">
        <f t="shared" si="30"/>
        <v>No</v>
      </c>
      <c r="V403" s="126" t="str">
        <f t="shared" si="30"/>
        <v>Yes</v>
      </c>
      <c r="W403" s="126" t="str">
        <f t="shared" si="30"/>
        <v>No</v>
      </c>
      <c r="X403" s="126" t="str">
        <f t="shared" si="30"/>
        <v>No</v>
      </c>
      <c r="Y403" s="126" t="str">
        <f t="shared" si="30"/>
        <v>No</v>
      </c>
      <c r="Z403" s="126" t="str">
        <f t="shared" si="30"/>
        <v>No</v>
      </c>
      <c r="AA403" s="126" t="str">
        <f t="shared" si="30"/>
        <v>No</v>
      </c>
    </row>
    <row r="404" spans="1:27" x14ac:dyDescent="0.3">
      <c r="A404" t="s">
        <v>193</v>
      </c>
      <c r="B404" t="s">
        <v>13</v>
      </c>
      <c r="C404" t="s">
        <v>9</v>
      </c>
      <c r="D404" t="s">
        <v>8</v>
      </c>
      <c r="E404" t="s">
        <v>70</v>
      </c>
      <c r="F404" t="s">
        <v>71</v>
      </c>
      <c r="G404">
        <v>1</v>
      </c>
      <c r="H404" t="s">
        <v>8</v>
      </c>
      <c r="I404" t="s">
        <v>20</v>
      </c>
      <c r="J404" t="s">
        <v>128</v>
      </c>
      <c r="L404" t="s">
        <v>80</v>
      </c>
      <c r="M404">
        <v>2</v>
      </c>
      <c r="N404" t="str">
        <f t="shared" si="29"/>
        <v>Yes</v>
      </c>
      <c r="O404" t="s">
        <v>214</v>
      </c>
      <c r="P404" s="126" t="str">
        <f t="shared" si="31"/>
        <v>Yes</v>
      </c>
      <c r="Q404" s="126" t="str">
        <f t="shared" si="30"/>
        <v>Yes</v>
      </c>
      <c r="R404" s="126" t="str">
        <f t="shared" si="30"/>
        <v>Yes</v>
      </c>
      <c r="S404" s="126" t="str">
        <f t="shared" si="30"/>
        <v>Yes</v>
      </c>
      <c r="T404" s="126" t="str">
        <f t="shared" si="30"/>
        <v>No</v>
      </c>
      <c r="U404" s="126" t="str">
        <f t="shared" si="30"/>
        <v>No</v>
      </c>
      <c r="V404" s="126" t="str">
        <f t="shared" si="30"/>
        <v>Yes</v>
      </c>
      <c r="W404" s="126" t="str">
        <f t="shared" si="30"/>
        <v>No</v>
      </c>
      <c r="X404" s="126" t="str">
        <f t="shared" si="30"/>
        <v>No</v>
      </c>
      <c r="Y404" s="126" t="str">
        <f t="shared" si="30"/>
        <v>No</v>
      </c>
      <c r="Z404" s="126" t="str">
        <f t="shared" si="30"/>
        <v>No</v>
      </c>
      <c r="AA404" s="126" t="str">
        <f t="shared" si="30"/>
        <v>No</v>
      </c>
    </row>
    <row r="405" spans="1:27" x14ac:dyDescent="0.3">
      <c r="A405" t="s">
        <v>193</v>
      </c>
      <c r="B405" t="s">
        <v>13</v>
      </c>
      <c r="C405" t="s">
        <v>9</v>
      </c>
      <c r="D405" t="s">
        <v>8</v>
      </c>
      <c r="E405" t="s">
        <v>70</v>
      </c>
      <c r="F405" t="s">
        <v>71</v>
      </c>
      <c r="G405">
        <v>2</v>
      </c>
      <c r="H405" t="s">
        <v>71</v>
      </c>
      <c r="I405" t="s">
        <v>17</v>
      </c>
      <c r="J405" t="s">
        <v>128</v>
      </c>
      <c r="L405" t="s">
        <v>80</v>
      </c>
      <c r="M405">
        <v>0</v>
      </c>
      <c r="N405" t="str">
        <f t="shared" si="29"/>
        <v>No</v>
      </c>
      <c r="O405" t="s">
        <v>214</v>
      </c>
      <c r="P405" s="126" t="str">
        <f t="shared" si="31"/>
        <v>Yes</v>
      </c>
      <c r="Q405" s="126" t="str">
        <f t="shared" si="30"/>
        <v>Yes</v>
      </c>
      <c r="R405" s="126" t="str">
        <f t="shared" si="30"/>
        <v>Yes</v>
      </c>
      <c r="S405" s="126" t="str">
        <f t="shared" si="30"/>
        <v>Yes</v>
      </c>
      <c r="T405" s="126" t="str">
        <f t="shared" si="30"/>
        <v>No</v>
      </c>
      <c r="U405" s="126" t="str">
        <f t="shared" si="30"/>
        <v>No</v>
      </c>
      <c r="V405" s="126" t="str">
        <f t="shared" si="30"/>
        <v>Yes</v>
      </c>
      <c r="W405" s="126" t="str">
        <f t="shared" si="30"/>
        <v>No</v>
      </c>
      <c r="X405" s="126" t="str">
        <f t="shared" si="30"/>
        <v>No</v>
      </c>
      <c r="Y405" s="126" t="str">
        <f t="shared" si="30"/>
        <v>No</v>
      </c>
      <c r="Z405" s="126" t="str">
        <f t="shared" si="30"/>
        <v>No</v>
      </c>
      <c r="AA405" s="126" t="str">
        <f t="shared" si="30"/>
        <v>No</v>
      </c>
    </row>
    <row r="406" spans="1:27" x14ac:dyDescent="0.3">
      <c r="A406" t="s">
        <v>193</v>
      </c>
      <c r="B406" t="s">
        <v>13</v>
      </c>
      <c r="C406" t="s">
        <v>9</v>
      </c>
      <c r="D406" t="s">
        <v>8</v>
      </c>
      <c r="E406" t="s">
        <v>70</v>
      </c>
      <c r="F406" t="s">
        <v>71</v>
      </c>
      <c r="G406">
        <v>0</v>
      </c>
      <c r="H406" t="s">
        <v>71</v>
      </c>
      <c r="I406" t="s">
        <v>19</v>
      </c>
      <c r="J406" t="s">
        <v>128</v>
      </c>
      <c r="L406" t="s">
        <v>80</v>
      </c>
      <c r="M406">
        <v>0</v>
      </c>
      <c r="N406" t="str">
        <f t="shared" si="29"/>
        <v>No</v>
      </c>
      <c r="O406" t="s">
        <v>214</v>
      </c>
      <c r="P406" s="126" t="str">
        <f t="shared" si="31"/>
        <v>Yes</v>
      </c>
      <c r="Q406" s="126" t="str">
        <f t="shared" si="30"/>
        <v>Yes</v>
      </c>
      <c r="R406" s="126" t="str">
        <f t="shared" si="30"/>
        <v>Yes</v>
      </c>
      <c r="S406" s="126" t="str">
        <f t="shared" si="30"/>
        <v>Yes</v>
      </c>
      <c r="T406" s="126" t="str">
        <f t="shared" si="30"/>
        <v>No</v>
      </c>
      <c r="U406" s="126" t="str">
        <f t="shared" si="30"/>
        <v>No</v>
      </c>
      <c r="V406" s="126" t="str">
        <f t="shared" si="30"/>
        <v>Yes</v>
      </c>
      <c r="W406" s="126" t="str">
        <f t="shared" si="30"/>
        <v>No</v>
      </c>
      <c r="X406" s="126" t="str">
        <f t="shared" si="30"/>
        <v>No</v>
      </c>
      <c r="Y406" s="126" t="str">
        <f t="shared" si="30"/>
        <v>No</v>
      </c>
      <c r="Z406" s="126" t="str">
        <f t="shared" si="30"/>
        <v>No</v>
      </c>
      <c r="AA406" s="126" t="str">
        <f t="shared" si="30"/>
        <v>No</v>
      </c>
    </row>
    <row r="407" spans="1:27" x14ac:dyDescent="0.3">
      <c r="A407" t="s">
        <v>193</v>
      </c>
      <c r="B407" t="s">
        <v>13</v>
      </c>
      <c r="C407" t="s">
        <v>9</v>
      </c>
      <c r="D407" t="s">
        <v>8</v>
      </c>
      <c r="E407" t="s">
        <v>70</v>
      </c>
      <c r="F407" t="s">
        <v>71</v>
      </c>
      <c r="G407">
        <v>0</v>
      </c>
      <c r="H407" t="s">
        <v>13</v>
      </c>
      <c r="I407" t="s">
        <v>15</v>
      </c>
      <c r="J407" t="s">
        <v>128</v>
      </c>
      <c r="L407" t="s">
        <v>80</v>
      </c>
      <c r="M407">
        <v>0</v>
      </c>
      <c r="N407" t="str">
        <f t="shared" si="29"/>
        <v>No</v>
      </c>
      <c r="O407" t="s">
        <v>214</v>
      </c>
      <c r="P407" s="126" t="str">
        <f t="shared" si="31"/>
        <v>Yes</v>
      </c>
      <c r="Q407" s="126" t="str">
        <f t="shared" si="30"/>
        <v>Yes</v>
      </c>
      <c r="R407" s="126" t="str">
        <f t="shared" si="30"/>
        <v>Yes</v>
      </c>
      <c r="S407" s="126" t="str">
        <f t="shared" si="30"/>
        <v>Yes</v>
      </c>
      <c r="T407" s="126" t="str">
        <f t="shared" si="30"/>
        <v>No</v>
      </c>
      <c r="U407" s="126" t="str">
        <f t="shared" si="30"/>
        <v>No</v>
      </c>
      <c r="V407" s="126" t="str">
        <f t="shared" si="30"/>
        <v>Yes</v>
      </c>
      <c r="W407" s="126" t="str">
        <f t="shared" si="30"/>
        <v>No</v>
      </c>
      <c r="X407" s="126" t="str">
        <f t="shared" si="30"/>
        <v>No</v>
      </c>
      <c r="Y407" s="126" t="str">
        <f t="shared" si="30"/>
        <v>No</v>
      </c>
      <c r="Z407" s="126" t="str">
        <f t="shared" si="30"/>
        <v>No</v>
      </c>
      <c r="AA407" s="126" t="str">
        <f t="shared" si="30"/>
        <v>No</v>
      </c>
    </row>
    <row r="408" spans="1:27" x14ac:dyDescent="0.3">
      <c r="A408" t="s">
        <v>193</v>
      </c>
      <c r="B408" t="s">
        <v>13</v>
      </c>
      <c r="C408" t="s">
        <v>130</v>
      </c>
      <c r="D408" t="s">
        <v>8</v>
      </c>
      <c r="E408" t="s">
        <v>11</v>
      </c>
      <c r="F408" t="s">
        <v>71</v>
      </c>
      <c r="G408">
        <v>2</v>
      </c>
      <c r="H408" t="s">
        <v>11</v>
      </c>
      <c r="I408" t="s">
        <v>16</v>
      </c>
      <c r="J408" t="s">
        <v>128</v>
      </c>
      <c r="L408" t="s">
        <v>80</v>
      </c>
      <c r="M408">
        <v>2</v>
      </c>
      <c r="N408" t="str">
        <f t="shared" si="29"/>
        <v>Yes</v>
      </c>
      <c r="O408" t="s">
        <v>214</v>
      </c>
      <c r="P408" s="126" t="str">
        <f t="shared" si="31"/>
        <v>Yes</v>
      </c>
      <c r="Q408" s="126" t="str">
        <f t="shared" si="30"/>
        <v>No</v>
      </c>
      <c r="R408" s="126" t="str">
        <f t="shared" si="30"/>
        <v>Yes</v>
      </c>
      <c r="S408" s="126" t="str">
        <f t="shared" si="30"/>
        <v>No</v>
      </c>
      <c r="T408" s="126" t="str">
        <f t="shared" si="30"/>
        <v>No</v>
      </c>
      <c r="U408" s="126" t="str">
        <f t="shared" si="30"/>
        <v>Yes</v>
      </c>
      <c r="V408" s="126" t="str">
        <f t="shared" si="30"/>
        <v>Yes</v>
      </c>
      <c r="W408" s="126" t="str">
        <f t="shared" si="30"/>
        <v>No</v>
      </c>
      <c r="X408" s="126" t="str">
        <f t="shared" si="30"/>
        <v>No</v>
      </c>
      <c r="Y408" s="126" t="str">
        <f t="shared" si="30"/>
        <v>Yes</v>
      </c>
      <c r="Z408" s="126" t="str">
        <f t="shared" si="30"/>
        <v>No</v>
      </c>
      <c r="AA408" s="126" t="str">
        <f t="shared" si="30"/>
        <v>No</v>
      </c>
    </row>
    <row r="409" spans="1:27" x14ac:dyDescent="0.3">
      <c r="A409" t="s">
        <v>193</v>
      </c>
      <c r="B409" t="s">
        <v>13</v>
      </c>
      <c r="C409" t="s">
        <v>130</v>
      </c>
      <c r="D409" t="s">
        <v>8</v>
      </c>
      <c r="E409" t="s">
        <v>11</v>
      </c>
      <c r="F409" t="s">
        <v>71</v>
      </c>
      <c r="G409">
        <v>2</v>
      </c>
      <c r="H409" t="s">
        <v>13</v>
      </c>
      <c r="I409" t="s">
        <v>18</v>
      </c>
      <c r="J409" t="s">
        <v>128</v>
      </c>
      <c r="L409" t="s">
        <v>80</v>
      </c>
      <c r="M409">
        <v>2</v>
      </c>
      <c r="N409" t="str">
        <f t="shared" si="29"/>
        <v>Yes</v>
      </c>
      <c r="O409" t="s">
        <v>214</v>
      </c>
      <c r="P409" s="126" t="str">
        <f t="shared" si="31"/>
        <v>Yes</v>
      </c>
      <c r="Q409" s="126" t="str">
        <f t="shared" si="30"/>
        <v>No</v>
      </c>
      <c r="R409" s="126" t="str">
        <f t="shared" si="30"/>
        <v>Yes</v>
      </c>
      <c r="S409" s="126" t="str">
        <f t="shared" si="30"/>
        <v>No</v>
      </c>
      <c r="T409" s="126" t="str">
        <f t="shared" si="30"/>
        <v>No</v>
      </c>
      <c r="U409" s="126" t="str">
        <f t="shared" si="30"/>
        <v>Yes</v>
      </c>
      <c r="V409" s="126" t="str">
        <f t="shared" si="30"/>
        <v>Yes</v>
      </c>
      <c r="W409" s="126" t="str">
        <f t="shared" si="30"/>
        <v>No</v>
      </c>
      <c r="X409" s="126" t="str">
        <f t="shared" si="30"/>
        <v>No</v>
      </c>
      <c r="Y409" s="126" t="str">
        <f t="shared" si="30"/>
        <v>Yes</v>
      </c>
      <c r="Z409" s="126" t="str">
        <f t="shared" si="30"/>
        <v>No</v>
      </c>
      <c r="AA409" s="126" t="str">
        <f t="shared" si="30"/>
        <v>No</v>
      </c>
    </row>
    <row r="410" spans="1:27" x14ac:dyDescent="0.3">
      <c r="A410" t="s">
        <v>193</v>
      </c>
      <c r="B410" t="s">
        <v>13</v>
      </c>
      <c r="C410" t="s">
        <v>130</v>
      </c>
      <c r="D410" t="s">
        <v>8</v>
      </c>
      <c r="E410" t="s">
        <v>11</v>
      </c>
      <c r="F410" t="s">
        <v>71</v>
      </c>
      <c r="G410">
        <v>1</v>
      </c>
      <c r="H410" t="s">
        <v>11</v>
      </c>
      <c r="I410" t="s">
        <v>18</v>
      </c>
      <c r="J410" t="s">
        <v>149</v>
      </c>
      <c r="L410" t="s">
        <v>80</v>
      </c>
      <c r="M410">
        <v>3</v>
      </c>
      <c r="N410" t="str">
        <f t="shared" si="29"/>
        <v>Yes</v>
      </c>
      <c r="O410" t="s">
        <v>214</v>
      </c>
      <c r="P410" s="126" t="str">
        <f t="shared" si="31"/>
        <v>Yes</v>
      </c>
      <c r="Q410" s="126" t="str">
        <f t="shared" si="30"/>
        <v>No</v>
      </c>
      <c r="R410" s="126" t="str">
        <f t="shared" si="30"/>
        <v>Yes</v>
      </c>
      <c r="S410" s="126" t="str">
        <f t="shared" si="30"/>
        <v>No</v>
      </c>
      <c r="T410" s="126" t="str">
        <f t="shared" si="30"/>
        <v>No</v>
      </c>
      <c r="U410" s="126" t="str">
        <f t="shared" si="30"/>
        <v>Yes</v>
      </c>
      <c r="V410" s="126" t="str">
        <f t="shared" si="30"/>
        <v>Yes</v>
      </c>
      <c r="W410" s="126" t="str">
        <f t="shared" si="30"/>
        <v>No</v>
      </c>
      <c r="X410" s="126" t="str">
        <f t="shared" si="30"/>
        <v>No</v>
      </c>
      <c r="Y410" s="126" t="str">
        <f t="shared" si="30"/>
        <v>Yes</v>
      </c>
      <c r="Z410" s="126" t="str">
        <f t="shared" si="30"/>
        <v>No</v>
      </c>
      <c r="AA410" s="126" t="str">
        <f t="shared" si="30"/>
        <v>No</v>
      </c>
    </row>
    <row r="411" spans="1:27" x14ac:dyDescent="0.3">
      <c r="A411" t="s">
        <v>193</v>
      </c>
      <c r="B411" t="s">
        <v>13</v>
      </c>
      <c r="C411" t="s">
        <v>130</v>
      </c>
      <c r="D411" t="s">
        <v>8</v>
      </c>
      <c r="E411" t="s">
        <v>11</v>
      </c>
      <c r="F411" t="s">
        <v>71</v>
      </c>
      <c r="G411">
        <v>1</v>
      </c>
      <c r="H411" t="s">
        <v>13</v>
      </c>
      <c r="I411" t="s">
        <v>19</v>
      </c>
      <c r="J411" t="s">
        <v>128</v>
      </c>
      <c r="L411" t="s">
        <v>80</v>
      </c>
      <c r="M411">
        <v>0</v>
      </c>
      <c r="N411" t="str">
        <f t="shared" si="29"/>
        <v>No</v>
      </c>
      <c r="O411" t="s">
        <v>214</v>
      </c>
      <c r="P411" s="126" t="str">
        <f t="shared" si="31"/>
        <v>Yes</v>
      </c>
      <c r="Q411" s="126" t="str">
        <f t="shared" si="30"/>
        <v>No</v>
      </c>
      <c r="R411" s="126" t="str">
        <f t="shared" si="30"/>
        <v>Yes</v>
      </c>
      <c r="S411" s="126" t="str">
        <f t="shared" si="30"/>
        <v>No</v>
      </c>
      <c r="T411" s="126" t="str">
        <f t="shared" si="30"/>
        <v>No</v>
      </c>
      <c r="U411" s="126" t="str">
        <f t="shared" si="30"/>
        <v>Yes</v>
      </c>
      <c r="V411" s="126" t="str">
        <f t="shared" si="30"/>
        <v>Yes</v>
      </c>
      <c r="W411" s="126" t="str">
        <f t="shared" si="30"/>
        <v>No</v>
      </c>
      <c r="X411" s="126" t="str">
        <f t="shared" si="30"/>
        <v>No</v>
      </c>
      <c r="Y411" s="126" t="str">
        <f t="shared" si="30"/>
        <v>Yes</v>
      </c>
      <c r="Z411" s="126" t="str">
        <f t="shared" si="30"/>
        <v>No</v>
      </c>
      <c r="AA411" s="126" t="str">
        <f t="shared" si="30"/>
        <v>No</v>
      </c>
    </row>
    <row r="412" spans="1:27" x14ac:dyDescent="0.3">
      <c r="A412" t="s">
        <v>193</v>
      </c>
      <c r="B412" t="s">
        <v>13</v>
      </c>
      <c r="C412" t="s">
        <v>130</v>
      </c>
      <c r="D412" t="s">
        <v>8</v>
      </c>
      <c r="E412" t="s">
        <v>11</v>
      </c>
      <c r="F412" t="s">
        <v>71</v>
      </c>
      <c r="G412">
        <v>0</v>
      </c>
      <c r="H412" t="s">
        <v>13</v>
      </c>
      <c r="I412" t="s">
        <v>15</v>
      </c>
      <c r="J412" t="s">
        <v>128</v>
      </c>
      <c r="L412" t="s">
        <v>80</v>
      </c>
      <c r="M412">
        <v>0</v>
      </c>
      <c r="N412" t="str">
        <f t="shared" si="29"/>
        <v>No</v>
      </c>
      <c r="O412" t="s">
        <v>214</v>
      </c>
      <c r="P412" s="126" t="str">
        <f t="shared" si="31"/>
        <v>Yes</v>
      </c>
      <c r="Q412" s="126" t="str">
        <f t="shared" si="30"/>
        <v>No</v>
      </c>
      <c r="R412" s="126" t="str">
        <f t="shared" si="30"/>
        <v>Yes</v>
      </c>
      <c r="S412" s="126" t="str">
        <f t="shared" si="30"/>
        <v>No</v>
      </c>
      <c r="T412" s="126" t="str">
        <f t="shared" si="30"/>
        <v>No</v>
      </c>
      <c r="U412" s="126" t="str">
        <f t="shared" si="30"/>
        <v>Yes</v>
      </c>
      <c r="V412" s="126" t="str">
        <f t="shared" si="30"/>
        <v>Yes</v>
      </c>
      <c r="W412" s="126" t="str">
        <f t="shared" si="30"/>
        <v>No</v>
      </c>
      <c r="X412" s="126" t="str">
        <f t="shared" si="30"/>
        <v>No</v>
      </c>
      <c r="Y412" s="126" t="str">
        <f t="shared" si="30"/>
        <v>Yes</v>
      </c>
      <c r="Z412" s="126" t="str">
        <f t="shared" si="30"/>
        <v>No</v>
      </c>
      <c r="AA412" s="126" t="str">
        <f t="shared" si="30"/>
        <v>No</v>
      </c>
    </row>
    <row r="413" spans="1:27" x14ac:dyDescent="0.3">
      <c r="A413" t="s">
        <v>193</v>
      </c>
      <c r="B413" t="s">
        <v>13</v>
      </c>
      <c r="C413" t="s">
        <v>9</v>
      </c>
      <c r="D413" t="s">
        <v>11</v>
      </c>
      <c r="E413" t="s">
        <v>8</v>
      </c>
      <c r="F413" t="s">
        <v>10</v>
      </c>
      <c r="G413">
        <v>0</v>
      </c>
      <c r="H413" t="s">
        <v>8</v>
      </c>
      <c r="I413" t="s">
        <v>19</v>
      </c>
      <c r="J413" t="s">
        <v>128</v>
      </c>
      <c r="L413" t="s">
        <v>80</v>
      </c>
      <c r="M413">
        <v>0</v>
      </c>
      <c r="N413" t="str">
        <f t="shared" si="29"/>
        <v>No</v>
      </c>
      <c r="O413" t="s">
        <v>214</v>
      </c>
      <c r="P413" s="126" t="str">
        <f t="shared" si="31"/>
        <v>Yes</v>
      </c>
      <c r="Q413" s="126" t="str">
        <f t="shared" si="30"/>
        <v>Yes</v>
      </c>
      <c r="R413" s="126" t="str">
        <f t="shared" si="30"/>
        <v>Yes</v>
      </c>
      <c r="S413" s="126" t="str">
        <f t="shared" si="30"/>
        <v>No</v>
      </c>
      <c r="T413" s="126" t="str">
        <f t="shared" si="30"/>
        <v>Yes</v>
      </c>
      <c r="U413" s="126" t="str">
        <f t="shared" si="30"/>
        <v>Yes</v>
      </c>
      <c r="V413" s="126" t="str">
        <f t="shared" si="30"/>
        <v>No</v>
      </c>
      <c r="W413" s="126" t="str">
        <f t="shared" si="30"/>
        <v>No</v>
      </c>
      <c r="X413" s="126" t="str">
        <f t="shared" si="30"/>
        <v>No</v>
      </c>
      <c r="Y413" s="126" t="str">
        <f t="shared" si="30"/>
        <v>No</v>
      </c>
      <c r="Z413" s="126" t="str">
        <f t="shared" si="30"/>
        <v>No</v>
      </c>
      <c r="AA413" s="126" t="str">
        <f t="shared" si="30"/>
        <v>No</v>
      </c>
    </row>
    <row r="414" spans="1:27" x14ac:dyDescent="0.3">
      <c r="A414" t="s">
        <v>193</v>
      </c>
      <c r="B414" t="s">
        <v>13</v>
      </c>
      <c r="C414" t="s">
        <v>9</v>
      </c>
      <c r="D414" t="s">
        <v>11</v>
      </c>
      <c r="E414" t="s">
        <v>8</v>
      </c>
      <c r="F414" t="s">
        <v>10</v>
      </c>
      <c r="G414">
        <v>0</v>
      </c>
      <c r="H414" t="s">
        <v>13</v>
      </c>
      <c r="I414" t="s">
        <v>17</v>
      </c>
      <c r="J414" t="s">
        <v>128</v>
      </c>
      <c r="L414" t="s">
        <v>80</v>
      </c>
      <c r="M414">
        <v>0</v>
      </c>
      <c r="N414" t="str">
        <f t="shared" si="29"/>
        <v>No</v>
      </c>
      <c r="O414" t="s">
        <v>214</v>
      </c>
      <c r="P414" s="126" t="str">
        <f t="shared" si="31"/>
        <v>Yes</v>
      </c>
      <c r="Q414" s="126" t="str">
        <f t="shared" si="30"/>
        <v>Yes</v>
      </c>
      <c r="R414" s="126" t="str">
        <f t="shared" si="30"/>
        <v>Yes</v>
      </c>
      <c r="S414" s="126" t="str">
        <f t="shared" si="30"/>
        <v>No</v>
      </c>
      <c r="T414" s="126" t="str">
        <f t="shared" si="30"/>
        <v>Yes</v>
      </c>
      <c r="U414" s="126" t="str">
        <f t="shared" si="30"/>
        <v>Yes</v>
      </c>
      <c r="V414" s="126" t="str">
        <f t="shared" si="30"/>
        <v>No</v>
      </c>
      <c r="W414" s="126" t="str">
        <f t="shared" si="30"/>
        <v>No</v>
      </c>
      <c r="X414" s="126" t="str">
        <f t="shared" si="30"/>
        <v>No</v>
      </c>
      <c r="Y414" s="126" t="str">
        <f t="shared" si="30"/>
        <v>No</v>
      </c>
      <c r="Z414" s="126" t="str">
        <f t="shared" si="30"/>
        <v>No</v>
      </c>
      <c r="AA414" s="126" t="str">
        <f t="shared" si="30"/>
        <v>No</v>
      </c>
    </row>
    <row r="415" spans="1:27" x14ac:dyDescent="0.3">
      <c r="A415" t="s">
        <v>193</v>
      </c>
      <c r="B415" t="s">
        <v>13</v>
      </c>
      <c r="C415" t="s">
        <v>9</v>
      </c>
      <c r="D415" t="s">
        <v>11</v>
      </c>
      <c r="E415" t="s">
        <v>8</v>
      </c>
      <c r="F415" t="s">
        <v>10</v>
      </c>
      <c r="G415">
        <v>1</v>
      </c>
      <c r="H415" t="s">
        <v>13</v>
      </c>
      <c r="I415" t="s">
        <v>18</v>
      </c>
      <c r="J415" t="s">
        <v>128</v>
      </c>
      <c r="L415" t="s">
        <v>80</v>
      </c>
      <c r="M415">
        <v>2</v>
      </c>
      <c r="N415" t="str">
        <f t="shared" si="29"/>
        <v>Yes</v>
      </c>
      <c r="O415" t="s">
        <v>214</v>
      </c>
      <c r="P415" s="126" t="str">
        <f t="shared" si="31"/>
        <v>Yes</v>
      </c>
      <c r="Q415" s="126" t="str">
        <f t="shared" si="30"/>
        <v>Yes</v>
      </c>
      <c r="R415" s="126" t="str">
        <f t="shared" si="30"/>
        <v>Yes</v>
      </c>
      <c r="S415" s="126" t="str">
        <f t="shared" si="30"/>
        <v>No</v>
      </c>
      <c r="T415" s="126" t="str">
        <f t="shared" si="30"/>
        <v>Yes</v>
      </c>
      <c r="U415" s="126" t="str">
        <f t="shared" si="30"/>
        <v>Yes</v>
      </c>
      <c r="V415" s="126" t="str">
        <f t="shared" si="30"/>
        <v>No</v>
      </c>
      <c r="W415" s="126" t="str">
        <f t="shared" si="30"/>
        <v>No</v>
      </c>
      <c r="X415" s="126" t="str">
        <f t="shared" si="30"/>
        <v>No</v>
      </c>
      <c r="Y415" s="126" t="str">
        <f t="shared" si="30"/>
        <v>No</v>
      </c>
      <c r="Z415" s="126" t="str">
        <f t="shared" si="30"/>
        <v>No</v>
      </c>
      <c r="AA415" s="126" t="str">
        <f t="shared" si="30"/>
        <v>No</v>
      </c>
    </row>
    <row r="416" spans="1:27" x14ac:dyDescent="0.3">
      <c r="A416" t="s">
        <v>193</v>
      </c>
      <c r="B416" t="s">
        <v>13</v>
      </c>
      <c r="C416" t="s">
        <v>9</v>
      </c>
      <c r="D416" t="s">
        <v>11</v>
      </c>
      <c r="E416" t="s">
        <v>8</v>
      </c>
      <c r="F416" t="s">
        <v>10</v>
      </c>
      <c r="G416">
        <v>1</v>
      </c>
      <c r="H416" t="s">
        <v>9</v>
      </c>
      <c r="I416" t="s">
        <v>18</v>
      </c>
      <c r="J416" t="s">
        <v>128</v>
      </c>
      <c r="L416" t="s">
        <v>80</v>
      </c>
      <c r="M416">
        <v>2</v>
      </c>
      <c r="N416" t="str">
        <f t="shared" si="29"/>
        <v>Yes</v>
      </c>
      <c r="O416" t="s">
        <v>214</v>
      </c>
      <c r="P416" s="126" t="str">
        <f t="shared" si="31"/>
        <v>Yes</v>
      </c>
      <c r="Q416" s="126" t="str">
        <f t="shared" si="30"/>
        <v>Yes</v>
      </c>
      <c r="R416" s="126" t="str">
        <f t="shared" si="30"/>
        <v>Yes</v>
      </c>
      <c r="S416" s="126" t="str">
        <f t="shared" si="30"/>
        <v>No</v>
      </c>
      <c r="T416" s="126" t="str">
        <f t="shared" si="30"/>
        <v>Yes</v>
      </c>
      <c r="U416" s="126" t="str">
        <f t="shared" si="30"/>
        <v>Yes</v>
      </c>
      <c r="V416" s="126" t="str">
        <f t="shared" si="30"/>
        <v>No</v>
      </c>
      <c r="W416" s="126" t="str">
        <f t="shared" si="30"/>
        <v>No</v>
      </c>
      <c r="X416" s="126" t="str">
        <f t="shared" si="30"/>
        <v>No</v>
      </c>
      <c r="Y416" s="126" t="str">
        <f t="shared" si="30"/>
        <v>No</v>
      </c>
      <c r="Z416" s="126" t="str">
        <f t="shared" si="30"/>
        <v>No</v>
      </c>
      <c r="AA416" s="126" t="str">
        <f t="shared" si="30"/>
        <v>No</v>
      </c>
    </row>
    <row r="417" spans="1:27" x14ac:dyDescent="0.3">
      <c r="A417" t="s">
        <v>193</v>
      </c>
      <c r="B417" t="s">
        <v>13</v>
      </c>
      <c r="C417" t="s">
        <v>9</v>
      </c>
      <c r="D417" t="s">
        <v>11</v>
      </c>
      <c r="E417" t="s">
        <v>8</v>
      </c>
      <c r="F417" t="s">
        <v>10</v>
      </c>
      <c r="G417">
        <v>2</v>
      </c>
      <c r="H417" t="s">
        <v>10</v>
      </c>
      <c r="I417" t="s">
        <v>18</v>
      </c>
      <c r="J417" t="s">
        <v>128</v>
      </c>
      <c r="L417" t="s">
        <v>80</v>
      </c>
      <c r="M417">
        <v>2</v>
      </c>
      <c r="N417" t="str">
        <f t="shared" si="29"/>
        <v>Yes</v>
      </c>
      <c r="O417" t="s">
        <v>214</v>
      </c>
      <c r="P417" s="126" t="str">
        <f t="shared" si="31"/>
        <v>Yes</v>
      </c>
      <c r="Q417" s="126" t="str">
        <f t="shared" si="30"/>
        <v>Yes</v>
      </c>
      <c r="R417" s="126" t="str">
        <f t="shared" si="30"/>
        <v>Yes</v>
      </c>
      <c r="S417" s="126" t="str">
        <f t="shared" si="30"/>
        <v>No</v>
      </c>
      <c r="T417" s="126" t="str">
        <f t="shared" si="30"/>
        <v>Yes</v>
      </c>
      <c r="U417" s="126" t="str">
        <f t="shared" si="30"/>
        <v>Yes</v>
      </c>
      <c r="V417" s="126" t="str">
        <f t="shared" si="30"/>
        <v>No</v>
      </c>
      <c r="W417" s="126" t="str">
        <f t="shared" si="30"/>
        <v>No</v>
      </c>
      <c r="X417" s="126" t="str">
        <f t="shared" si="30"/>
        <v>No</v>
      </c>
      <c r="Y417" s="126" t="str">
        <f t="shared" si="30"/>
        <v>No</v>
      </c>
      <c r="Z417" s="126" t="str">
        <f t="shared" si="30"/>
        <v>No</v>
      </c>
      <c r="AA417" s="126" t="str">
        <f t="shared" si="30"/>
        <v>No</v>
      </c>
    </row>
    <row r="418" spans="1:27" x14ac:dyDescent="0.3">
      <c r="A418" t="s">
        <v>193</v>
      </c>
      <c r="B418" t="s">
        <v>13</v>
      </c>
      <c r="C418" t="s">
        <v>9</v>
      </c>
      <c r="D418" t="s">
        <v>11</v>
      </c>
      <c r="E418" t="s">
        <v>8</v>
      </c>
      <c r="F418" t="s">
        <v>10</v>
      </c>
      <c r="G418">
        <v>0</v>
      </c>
      <c r="H418" t="s">
        <v>9</v>
      </c>
      <c r="I418" t="s">
        <v>19</v>
      </c>
      <c r="J418" t="s">
        <v>128</v>
      </c>
      <c r="L418" t="s">
        <v>80</v>
      </c>
      <c r="M418">
        <v>0</v>
      </c>
      <c r="N418" t="str">
        <f t="shared" si="29"/>
        <v>No</v>
      </c>
      <c r="O418" t="s">
        <v>214</v>
      </c>
      <c r="P418" s="126" t="str">
        <f t="shared" si="31"/>
        <v>Yes</v>
      </c>
      <c r="Q418" s="126" t="str">
        <f t="shared" si="30"/>
        <v>Yes</v>
      </c>
      <c r="R418" s="126" t="str">
        <f t="shared" si="30"/>
        <v>Yes</v>
      </c>
      <c r="S418" s="126" t="str">
        <f t="shared" si="30"/>
        <v>No</v>
      </c>
      <c r="T418" s="126" t="str">
        <f t="shared" si="30"/>
        <v>Yes</v>
      </c>
      <c r="U418" s="126" t="str">
        <f t="shared" si="30"/>
        <v>Yes</v>
      </c>
      <c r="V418" s="126" t="str">
        <f t="shared" si="30"/>
        <v>No</v>
      </c>
      <c r="W418" s="126" t="str">
        <f t="shared" si="30"/>
        <v>No</v>
      </c>
      <c r="X418" s="126" t="str">
        <f t="shared" si="30"/>
        <v>No</v>
      </c>
      <c r="Y418" s="126" t="str">
        <f t="shared" si="30"/>
        <v>No</v>
      </c>
      <c r="Z418" s="126" t="str">
        <f t="shared" si="30"/>
        <v>No</v>
      </c>
      <c r="AA418" s="126" t="str">
        <f t="shared" si="30"/>
        <v>No</v>
      </c>
    </row>
    <row r="419" spans="1:27" x14ac:dyDescent="0.3">
      <c r="A419" t="s">
        <v>193</v>
      </c>
      <c r="B419" t="s">
        <v>13</v>
      </c>
      <c r="C419" t="s">
        <v>9</v>
      </c>
      <c r="D419" t="s">
        <v>11</v>
      </c>
      <c r="E419" t="s">
        <v>70</v>
      </c>
      <c r="F419" t="s">
        <v>10</v>
      </c>
      <c r="G419">
        <v>2</v>
      </c>
      <c r="H419" t="s">
        <v>10</v>
      </c>
      <c r="I419" t="s">
        <v>148</v>
      </c>
      <c r="J419" t="s">
        <v>128</v>
      </c>
      <c r="L419" t="s">
        <v>80</v>
      </c>
      <c r="M419">
        <v>2</v>
      </c>
      <c r="N419" t="str">
        <f t="shared" si="29"/>
        <v>Yes</v>
      </c>
      <c r="O419" t="s">
        <v>214</v>
      </c>
      <c r="P419" s="126" t="str">
        <f t="shared" si="31"/>
        <v>Yes</v>
      </c>
      <c r="Q419" s="126" t="str">
        <f t="shared" si="30"/>
        <v>Yes</v>
      </c>
      <c r="R419" s="126" t="str">
        <f t="shared" si="30"/>
        <v>No</v>
      </c>
      <c r="S419" s="126" t="str">
        <f t="shared" si="30"/>
        <v>Yes</v>
      </c>
      <c r="T419" s="126" t="str">
        <f t="shared" si="30"/>
        <v>Yes</v>
      </c>
      <c r="U419" s="126" t="str">
        <f t="shared" si="30"/>
        <v>Yes</v>
      </c>
      <c r="V419" s="126" t="str">
        <f t="shared" si="30"/>
        <v>No</v>
      </c>
      <c r="W419" s="126" t="str">
        <f t="shared" si="30"/>
        <v>No</v>
      </c>
      <c r="X419" s="126" t="str">
        <f t="shared" si="30"/>
        <v>No</v>
      </c>
      <c r="Y419" s="126" t="str">
        <f t="shared" si="30"/>
        <v>No</v>
      </c>
      <c r="Z419" s="126" t="str">
        <f t="shared" si="30"/>
        <v>No</v>
      </c>
      <c r="AA419" s="126" t="str">
        <f t="shared" si="30"/>
        <v>No</v>
      </c>
    </row>
    <row r="420" spans="1:27" x14ac:dyDescent="0.3">
      <c r="A420" t="s">
        <v>193</v>
      </c>
      <c r="B420" t="s">
        <v>13</v>
      </c>
      <c r="C420" t="s">
        <v>9</v>
      </c>
      <c r="D420" t="s">
        <v>11</v>
      </c>
      <c r="E420" t="s">
        <v>70</v>
      </c>
      <c r="F420" t="s">
        <v>10</v>
      </c>
      <c r="G420">
        <v>2</v>
      </c>
      <c r="H420" t="s">
        <v>11</v>
      </c>
      <c r="I420" t="s">
        <v>18</v>
      </c>
      <c r="J420" t="s">
        <v>128</v>
      </c>
      <c r="L420" t="s">
        <v>80</v>
      </c>
      <c r="M420">
        <v>0</v>
      </c>
      <c r="N420" t="str">
        <f t="shared" si="29"/>
        <v>No</v>
      </c>
      <c r="O420" t="s">
        <v>214</v>
      </c>
      <c r="P420" s="126" t="str">
        <f t="shared" si="31"/>
        <v>Yes</v>
      </c>
      <c r="Q420" s="126" t="str">
        <f t="shared" si="30"/>
        <v>Yes</v>
      </c>
      <c r="R420" s="126" t="str">
        <f t="shared" si="30"/>
        <v>No</v>
      </c>
      <c r="S420" s="126" t="str">
        <f t="shared" si="30"/>
        <v>Yes</v>
      </c>
      <c r="T420" s="126" t="str">
        <f t="shared" si="30"/>
        <v>Yes</v>
      </c>
      <c r="U420" s="126" t="str">
        <f t="shared" si="30"/>
        <v>Yes</v>
      </c>
      <c r="V420" s="126" t="str">
        <f t="shared" si="30"/>
        <v>No</v>
      </c>
      <c r="W420" s="126" t="str">
        <f t="shared" si="30"/>
        <v>No</v>
      </c>
      <c r="X420" s="126" t="str">
        <f t="shared" si="30"/>
        <v>No</v>
      </c>
      <c r="Y420" s="126" t="str">
        <f t="shared" si="30"/>
        <v>No</v>
      </c>
      <c r="Z420" s="126" t="str">
        <f t="shared" si="30"/>
        <v>No</v>
      </c>
      <c r="AA420" s="126" t="str">
        <f t="shared" si="30"/>
        <v>No</v>
      </c>
    </row>
    <row r="421" spans="1:27" x14ac:dyDescent="0.3">
      <c r="A421" t="s">
        <v>193</v>
      </c>
      <c r="B421" t="s">
        <v>13</v>
      </c>
      <c r="C421" t="s">
        <v>9</v>
      </c>
      <c r="D421" t="s">
        <v>8</v>
      </c>
      <c r="E421" t="s">
        <v>70</v>
      </c>
      <c r="F421" t="s">
        <v>10</v>
      </c>
      <c r="G421">
        <v>0</v>
      </c>
      <c r="H421" t="s">
        <v>8</v>
      </c>
      <c r="I421" t="s">
        <v>19</v>
      </c>
      <c r="J421" t="s">
        <v>128</v>
      </c>
      <c r="L421" t="s">
        <v>80</v>
      </c>
      <c r="M421">
        <v>4</v>
      </c>
      <c r="N421" t="str">
        <f t="shared" si="29"/>
        <v>Yes</v>
      </c>
      <c r="O421" t="s">
        <v>214</v>
      </c>
      <c r="P421" s="126" t="str">
        <f t="shared" si="31"/>
        <v>Yes</v>
      </c>
      <c r="Q421" s="126" t="str">
        <f t="shared" si="30"/>
        <v>Yes</v>
      </c>
      <c r="R421" s="126" t="str">
        <f t="shared" si="30"/>
        <v>Yes</v>
      </c>
      <c r="S421" s="126" t="str">
        <f t="shared" si="30"/>
        <v>Yes</v>
      </c>
      <c r="T421" s="126" t="str">
        <f t="shared" si="30"/>
        <v>Yes</v>
      </c>
      <c r="U421" s="126" t="str">
        <f t="shared" ref="Q421:AA444" si="32">IF($A421="","",IF(OR($B421=U$1,$C421=U$1,$D421=U$1,$E421=U$1,$F421=U$1),"Yes","No"))</f>
        <v>No</v>
      </c>
      <c r="V421" s="126" t="str">
        <f t="shared" si="32"/>
        <v>No</v>
      </c>
      <c r="W421" s="126" t="str">
        <f t="shared" si="32"/>
        <v>No</v>
      </c>
      <c r="X421" s="126" t="str">
        <f t="shared" si="32"/>
        <v>No</v>
      </c>
      <c r="Y421" s="126" t="str">
        <f t="shared" si="32"/>
        <v>No</v>
      </c>
      <c r="Z421" s="126" t="str">
        <f t="shared" si="32"/>
        <v>No</v>
      </c>
      <c r="AA421" s="126" t="str">
        <f t="shared" si="32"/>
        <v>No</v>
      </c>
    </row>
    <row r="422" spans="1:27" x14ac:dyDescent="0.3">
      <c r="A422" t="s">
        <v>193</v>
      </c>
      <c r="B422" t="s">
        <v>13</v>
      </c>
      <c r="C422" t="s">
        <v>9</v>
      </c>
      <c r="D422" t="s">
        <v>8</v>
      </c>
      <c r="E422" t="s">
        <v>70</v>
      </c>
      <c r="F422" t="s">
        <v>10</v>
      </c>
      <c r="G422">
        <v>1</v>
      </c>
      <c r="H422" t="s">
        <v>10</v>
      </c>
      <c r="I422" t="s">
        <v>18</v>
      </c>
      <c r="J422" t="s">
        <v>128</v>
      </c>
      <c r="L422" t="s">
        <v>80</v>
      </c>
      <c r="M422">
        <v>2</v>
      </c>
      <c r="N422" t="str">
        <f t="shared" si="29"/>
        <v>Yes</v>
      </c>
      <c r="O422" t="s">
        <v>214</v>
      </c>
      <c r="P422" s="126" t="str">
        <f t="shared" si="31"/>
        <v>Yes</v>
      </c>
      <c r="Q422" s="126" t="str">
        <f t="shared" si="32"/>
        <v>Yes</v>
      </c>
      <c r="R422" s="126" t="str">
        <f t="shared" si="32"/>
        <v>Yes</v>
      </c>
      <c r="S422" s="126" t="str">
        <f t="shared" si="32"/>
        <v>Yes</v>
      </c>
      <c r="T422" s="126" t="str">
        <f t="shared" si="32"/>
        <v>Yes</v>
      </c>
      <c r="U422" s="126" t="str">
        <f t="shared" si="32"/>
        <v>No</v>
      </c>
      <c r="V422" s="126" t="str">
        <f t="shared" si="32"/>
        <v>No</v>
      </c>
      <c r="W422" s="126" t="str">
        <f t="shared" si="32"/>
        <v>No</v>
      </c>
      <c r="X422" s="126" t="str">
        <f t="shared" si="32"/>
        <v>No</v>
      </c>
      <c r="Y422" s="126" t="str">
        <f t="shared" si="32"/>
        <v>No</v>
      </c>
      <c r="Z422" s="126" t="str">
        <f t="shared" si="32"/>
        <v>No</v>
      </c>
      <c r="AA422" s="126" t="str">
        <f t="shared" si="32"/>
        <v>No</v>
      </c>
    </row>
    <row r="423" spans="1:27" x14ac:dyDescent="0.3">
      <c r="A423" t="s">
        <v>193</v>
      </c>
      <c r="B423" t="s">
        <v>13</v>
      </c>
      <c r="C423" t="s">
        <v>9</v>
      </c>
      <c r="D423" t="s">
        <v>8</v>
      </c>
      <c r="E423" t="s">
        <v>70</v>
      </c>
      <c r="F423" t="s">
        <v>10</v>
      </c>
      <c r="G423">
        <v>0</v>
      </c>
      <c r="H423" t="s">
        <v>70</v>
      </c>
      <c r="I423" t="s">
        <v>19</v>
      </c>
      <c r="J423" t="s">
        <v>128</v>
      </c>
      <c r="L423" t="s">
        <v>80</v>
      </c>
      <c r="M423">
        <v>0</v>
      </c>
      <c r="N423" t="str">
        <f t="shared" si="29"/>
        <v>No</v>
      </c>
      <c r="O423" t="s">
        <v>214</v>
      </c>
      <c r="P423" s="126" t="str">
        <f t="shared" si="31"/>
        <v>Yes</v>
      </c>
      <c r="Q423" s="126" t="str">
        <f t="shared" si="32"/>
        <v>Yes</v>
      </c>
      <c r="R423" s="126" t="str">
        <f t="shared" si="32"/>
        <v>Yes</v>
      </c>
      <c r="S423" s="126" t="str">
        <f t="shared" si="32"/>
        <v>Yes</v>
      </c>
      <c r="T423" s="126" t="str">
        <f t="shared" si="32"/>
        <v>Yes</v>
      </c>
      <c r="U423" s="126" t="str">
        <f t="shared" si="32"/>
        <v>No</v>
      </c>
      <c r="V423" s="126" t="str">
        <f t="shared" si="32"/>
        <v>No</v>
      </c>
      <c r="W423" s="126" t="str">
        <f t="shared" si="32"/>
        <v>No</v>
      </c>
      <c r="X423" s="126" t="str">
        <f t="shared" si="32"/>
        <v>No</v>
      </c>
      <c r="Y423" s="126" t="str">
        <f t="shared" si="32"/>
        <v>No</v>
      </c>
      <c r="Z423" s="126" t="str">
        <f t="shared" si="32"/>
        <v>No</v>
      </c>
      <c r="AA423" s="126" t="str">
        <f t="shared" si="32"/>
        <v>No</v>
      </c>
    </row>
    <row r="424" spans="1:27" x14ac:dyDescent="0.3">
      <c r="A424" t="s">
        <v>193</v>
      </c>
      <c r="B424" t="s">
        <v>13</v>
      </c>
      <c r="C424" t="s">
        <v>9</v>
      </c>
      <c r="D424" t="s">
        <v>8</v>
      </c>
      <c r="E424" t="s">
        <v>70</v>
      </c>
      <c r="F424" t="s">
        <v>10</v>
      </c>
      <c r="G424">
        <v>1</v>
      </c>
      <c r="H424" t="s">
        <v>8</v>
      </c>
      <c r="I424" t="s">
        <v>19</v>
      </c>
      <c r="J424" t="s">
        <v>149</v>
      </c>
      <c r="L424" t="s">
        <v>80</v>
      </c>
      <c r="M424">
        <v>0</v>
      </c>
      <c r="N424" t="str">
        <f t="shared" si="29"/>
        <v>No</v>
      </c>
      <c r="O424" t="s">
        <v>214</v>
      </c>
      <c r="P424" s="126" t="str">
        <f t="shared" si="31"/>
        <v>Yes</v>
      </c>
      <c r="Q424" s="126" t="str">
        <f t="shared" si="32"/>
        <v>Yes</v>
      </c>
      <c r="R424" s="126" t="str">
        <f t="shared" si="32"/>
        <v>Yes</v>
      </c>
      <c r="S424" s="126" t="str">
        <f t="shared" si="32"/>
        <v>Yes</v>
      </c>
      <c r="T424" s="126" t="str">
        <f t="shared" si="32"/>
        <v>Yes</v>
      </c>
      <c r="U424" s="126" t="str">
        <f t="shared" si="32"/>
        <v>No</v>
      </c>
      <c r="V424" s="126" t="str">
        <f t="shared" si="32"/>
        <v>No</v>
      </c>
      <c r="W424" s="126" t="str">
        <f t="shared" si="32"/>
        <v>No</v>
      </c>
      <c r="X424" s="126" t="str">
        <f t="shared" si="32"/>
        <v>No</v>
      </c>
      <c r="Y424" s="126" t="str">
        <f t="shared" si="32"/>
        <v>No</v>
      </c>
      <c r="Z424" s="126" t="str">
        <f t="shared" si="32"/>
        <v>No</v>
      </c>
      <c r="AA424" s="126" t="str">
        <f t="shared" si="32"/>
        <v>No</v>
      </c>
    </row>
    <row r="425" spans="1:27" x14ac:dyDescent="0.3">
      <c r="A425" t="s">
        <v>193</v>
      </c>
      <c r="B425" t="s">
        <v>13</v>
      </c>
      <c r="C425" t="s">
        <v>9</v>
      </c>
      <c r="D425" t="s">
        <v>8</v>
      </c>
      <c r="E425" t="s">
        <v>70</v>
      </c>
      <c r="F425" t="s">
        <v>10</v>
      </c>
      <c r="G425">
        <v>0</v>
      </c>
      <c r="H425" t="s">
        <v>13</v>
      </c>
      <c r="I425" t="s">
        <v>17</v>
      </c>
      <c r="J425" t="s">
        <v>149</v>
      </c>
      <c r="L425" t="s">
        <v>80</v>
      </c>
      <c r="M425">
        <v>0</v>
      </c>
      <c r="N425" t="str">
        <f t="shared" si="29"/>
        <v>No</v>
      </c>
      <c r="O425" t="s">
        <v>214</v>
      </c>
      <c r="P425" s="126" t="str">
        <f t="shared" si="31"/>
        <v>Yes</v>
      </c>
      <c r="Q425" s="126" t="str">
        <f t="shared" si="32"/>
        <v>Yes</v>
      </c>
      <c r="R425" s="126" t="str">
        <f t="shared" si="32"/>
        <v>Yes</v>
      </c>
      <c r="S425" s="126" t="str">
        <f t="shared" si="32"/>
        <v>Yes</v>
      </c>
      <c r="T425" s="126" t="str">
        <f t="shared" si="32"/>
        <v>Yes</v>
      </c>
      <c r="U425" s="126" t="str">
        <f t="shared" si="32"/>
        <v>No</v>
      </c>
      <c r="V425" s="126" t="str">
        <f t="shared" si="32"/>
        <v>No</v>
      </c>
      <c r="W425" s="126" t="str">
        <f t="shared" si="32"/>
        <v>No</v>
      </c>
      <c r="X425" s="126" t="str">
        <f t="shared" si="32"/>
        <v>No</v>
      </c>
      <c r="Y425" s="126" t="str">
        <f t="shared" si="32"/>
        <v>No</v>
      </c>
      <c r="Z425" s="126" t="str">
        <f t="shared" si="32"/>
        <v>No</v>
      </c>
      <c r="AA425" s="126" t="str">
        <f t="shared" si="32"/>
        <v>No</v>
      </c>
    </row>
    <row r="426" spans="1:27" x14ac:dyDescent="0.3">
      <c r="A426" t="s">
        <v>193</v>
      </c>
      <c r="B426" t="s">
        <v>13</v>
      </c>
      <c r="C426" t="s">
        <v>9</v>
      </c>
      <c r="D426" t="s">
        <v>8</v>
      </c>
      <c r="E426" t="s">
        <v>70</v>
      </c>
      <c r="F426" t="s">
        <v>10</v>
      </c>
      <c r="G426">
        <v>2</v>
      </c>
      <c r="H426" t="s">
        <v>11</v>
      </c>
      <c r="I426" t="s">
        <v>16</v>
      </c>
      <c r="J426" t="s">
        <v>128</v>
      </c>
      <c r="L426" t="s">
        <v>80</v>
      </c>
      <c r="M426">
        <v>0</v>
      </c>
      <c r="N426" t="str">
        <f t="shared" si="29"/>
        <v>No</v>
      </c>
      <c r="O426" t="s">
        <v>214</v>
      </c>
      <c r="P426" s="126" t="str">
        <f t="shared" si="31"/>
        <v>Yes</v>
      </c>
      <c r="Q426" s="126" t="str">
        <f t="shared" si="32"/>
        <v>Yes</v>
      </c>
      <c r="R426" s="126" t="str">
        <f t="shared" si="32"/>
        <v>Yes</v>
      </c>
      <c r="S426" s="126" t="str">
        <f t="shared" si="32"/>
        <v>Yes</v>
      </c>
      <c r="T426" s="126" t="str">
        <f t="shared" si="32"/>
        <v>Yes</v>
      </c>
      <c r="U426" s="126" t="str">
        <f t="shared" si="32"/>
        <v>No</v>
      </c>
      <c r="V426" s="126" t="str">
        <f t="shared" si="32"/>
        <v>No</v>
      </c>
      <c r="W426" s="126" t="str">
        <f t="shared" si="32"/>
        <v>No</v>
      </c>
      <c r="X426" s="126" t="str">
        <f t="shared" si="32"/>
        <v>No</v>
      </c>
      <c r="Y426" s="126" t="str">
        <f t="shared" si="32"/>
        <v>No</v>
      </c>
      <c r="Z426" s="126" t="str">
        <f t="shared" si="32"/>
        <v>No</v>
      </c>
      <c r="AA426" s="126" t="str">
        <f t="shared" si="32"/>
        <v>No</v>
      </c>
    </row>
    <row r="427" spans="1:27" x14ac:dyDescent="0.3">
      <c r="A427" t="s">
        <v>193</v>
      </c>
      <c r="B427" t="s">
        <v>13</v>
      </c>
      <c r="C427" t="s">
        <v>9</v>
      </c>
      <c r="D427" t="s">
        <v>8</v>
      </c>
      <c r="E427" t="s">
        <v>70</v>
      </c>
      <c r="F427" t="s">
        <v>10</v>
      </c>
      <c r="G427">
        <v>0</v>
      </c>
      <c r="H427" t="s">
        <v>13</v>
      </c>
      <c r="I427" t="s">
        <v>19</v>
      </c>
      <c r="J427" t="s">
        <v>128</v>
      </c>
      <c r="L427" t="s">
        <v>80</v>
      </c>
      <c r="M427">
        <v>0</v>
      </c>
      <c r="N427" t="str">
        <f t="shared" si="29"/>
        <v>No</v>
      </c>
      <c r="O427" t="s">
        <v>214</v>
      </c>
      <c r="P427" s="126" t="str">
        <f t="shared" si="31"/>
        <v>Yes</v>
      </c>
      <c r="Q427" s="126" t="str">
        <f t="shared" si="32"/>
        <v>Yes</v>
      </c>
      <c r="R427" s="126" t="str">
        <f t="shared" si="32"/>
        <v>Yes</v>
      </c>
      <c r="S427" s="126" t="str">
        <f t="shared" si="32"/>
        <v>Yes</v>
      </c>
      <c r="T427" s="126" t="str">
        <f t="shared" si="32"/>
        <v>Yes</v>
      </c>
      <c r="U427" s="126" t="str">
        <f t="shared" si="32"/>
        <v>No</v>
      </c>
      <c r="V427" s="126" t="str">
        <f t="shared" si="32"/>
        <v>No</v>
      </c>
      <c r="W427" s="126" t="str">
        <f t="shared" si="32"/>
        <v>No</v>
      </c>
      <c r="X427" s="126" t="str">
        <f t="shared" si="32"/>
        <v>No</v>
      </c>
      <c r="Y427" s="126" t="str">
        <f t="shared" si="32"/>
        <v>No</v>
      </c>
      <c r="Z427" s="126" t="str">
        <f t="shared" si="32"/>
        <v>No</v>
      </c>
      <c r="AA427" s="126" t="str">
        <f t="shared" si="32"/>
        <v>No</v>
      </c>
    </row>
    <row r="428" spans="1:27" x14ac:dyDescent="0.3">
      <c r="A428" t="s">
        <v>193</v>
      </c>
      <c r="B428" t="s">
        <v>13</v>
      </c>
      <c r="C428" t="s">
        <v>9</v>
      </c>
      <c r="D428" t="s">
        <v>8</v>
      </c>
      <c r="E428" t="s">
        <v>70</v>
      </c>
      <c r="F428" t="s">
        <v>10</v>
      </c>
      <c r="G428">
        <v>1</v>
      </c>
      <c r="H428" t="s">
        <v>70</v>
      </c>
      <c r="I428" t="s">
        <v>148</v>
      </c>
      <c r="J428" t="s">
        <v>128</v>
      </c>
      <c r="L428" t="s">
        <v>80</v>
      </c>
      <c r="M428">
        <v>1</v>
      </c>
      <c r="N428" t="str">
        <f t="shared" si="29"/>
        <v>Yes</v>
      </c>
      <c r="O428" t="s">
        <v>214</v>
      </c>
      <c r="P428" s="126" t="str">
        <f t="shared" si="31"/>
        <v>Yes</v>
      </c>
      <c r="Q428" s="126" t="str">
        <f t="shared" si="32"/>
        <v>Yes</v>
      </c>
      <c r="R428" s="126" t="str">
        <f t="shared" si="32"/>
        <v>Yes</v>
      </c>
      <c r="S428" s="126" t="str">
        <f t="shared" si="32"/>
        <v>Yes</v>
      </c>
      <c r="T428" s="126" t="str">
        <f t="shared" si="32"/>
        <v>Yes</v>
      </c>
      <c r="U428" s="126" t="str">
        <f t="shared" si="32"/>
        <v>No</v>
      </c>
      <c r="V428" s="126" t="str">
        <f t="shared" si="32"/>
        <v>No</v>
      </c>
      <c r="W428" s="126" t="str">
        <f t="shared" si="32"/>
        <v>No</v>
      </c>
      <c r="X428" s="126" t="str">
        <f t="shared" si="32"/>
        <v>No</v>
      </c>
      <c r="Y428" s="126" t="str">
        <f t="shared" si="32"/>
        <v>No</v>
      </c>
      <c r="Z428" s="126" t="str">
        <f t="shared" si="32"/>
        <v>No</v>
      </c>
      <c r="AA428" s="126" t="str">
        <f t="shared" si="32"/>
        <v>No</v>
      </c>
    </row>
    <row r="429" spans="1:27" x14ac:dyDescent="0.3">
      <c r="A429" t="s">
        <v>193</v>
      </c>
      <c r="B429" t="s">
        <v>13</v>
      </c>
      <c r="C429" t="s">
        <v>11</v>
      </c>
      <c r="D429" t="s">
        <v>8</v>
      </c>
      <c r="E429" t="s">
        <v>70</v>
      </c>
      <c r="F429" t="s">
        <v>71</v>
      </c>
      <c r="G429">
        <v>1</v>
      </c>
      <c r="H429" t="s">
        <v>8</v>
      </c>
      <c r="I429" t="s">
        <v>18</v>
      </c>
      <c r="J429" t="s">
        <v>128</v>
      </c>
      <c r="L429" t="s">
        <v>80</v>
      </c>
      <c r="M429">
        <v>2</v>
      </c>
      <c r="N429" t="str">
        <f t="shared" si="29"/>
        <v>Yes</v>
      </c>
      <c r="O429" t="s">
        <v>214</v>
      </c>
      <c r="P429" s="126" t="str">
        <f t="shared" si="31"/>
        <v>Yes</v>
      </c>
      <c r="Q429" s="126" t="str">
        <f t="shared" si="32"/>
        <v>No</v>
      </c>
      <c r="R429" s="126" t="str">
        <f t="shared" si="32"/>
        <v>Yes</v>
      </c>
      <c r="S429" s="126" t="str">
        <f t="shared" si="32"/>
        <v>Yes</v>
      </c>
      <c r="T429" s="126" t="str">
        <f t="shared" si="32"/>
        <v>No</v>
      </c>
      <c r="U429" s="126" t="str">
        <f t="shared" si="32"/>
        <v>Yes</v>
      </c>
      <c r="V429" s="126" t="str">
        <f t="shared" si="32"/>
        <v>Yes</v>
      </c>
      <c r="W429" s="126" t="str">
        <f t="shared" si="32"/>
        <v>No</v>
      </c>
      <c r="X429" s="126" t="str">
        <f t="shared" si="32"/>
        <v>No</v>
      </c>
      <c r="Y429" s="126" t="str">
        <f t="shared" si="32"/>
        <v>No</v>
      </c>
      <c r="Z429" s="126" t="str">
        <f t="shared" si="32"/>
        <v>No</v>
      </c>
      <c r="AA429" s="126" t="str">
        <f t="shared" si="32"/>
        <v>No</v>
      </c>
    </row>
    <row r="430" spans="1:27" x14ac:dyDescent="0.3">
      <c r="A430" t="s">
        <v>193</v>
      </c>
      <c r="B430" t="s">
        <v>13</v>
      </c>
      <c r="C430" t="s">
        <v>11</v>
      </c>
      <c r="D430" t="s">
        <v>8</v>
      </c>
      <c r="E430" t="s">
        <v>70</v>
      </c>
      <c r="F430" t="s">
        <v>71</v>
      </c>
      <c r="G430">
        <v>0</v>
      </c>
      <c r="H430" t="s">
        <v>70</v>
      </c>
      <c r="I430" t="s">
        <v>19</v>
      </c>
      <c r="J430" t="s">
        <v>128</v>
      </c>
      <c r="L430" t="s">
        <v>80</v>
      </c>
      <c r="M430">
        <v>0</v>
      </c>
      <c r="N430" t="str">
        <f t="shared" si="29"/>
        <v>No</v>
      </c>
      <c r="O430" t="s">
        <v>214</v>
      </c>
      <c r="P430" s="126" t="str">
        <f t="shared" si="31"/>
        <v>Yes</v>
      </c>
      <c r="Q430" s="126" t="str">
        <f t="shared" si="32"/>
        <v>No</v>
      </c>
      <c r="R430" s="126" t="str">
        <f t="shared" si="32"/>
        <v>Yes</v>
      </c>
      <c r="S430" s="126" t="str">
        <f t="shared" si="32"/>
        <v>Yes</v>
      </c>
      <c r="T430" s="126" t="str">
        <f t="shared" si="32"/>
        <v>No</v>
      </c>
      <c r="U430" s="126" t="str">
        <f t="shared" si="32"/>
        <v>Yes</v>
      </c>
      <c r="V430" s="126" t="str">
        <f t="shared" si="32"/>
        <v>Yes</v>
      </c>
      <c r="W430" s="126" t="str">
        <f t="shared" si="32"/>
        <v>No</v>
      </c>
      <c r="X430" s="126" t="str">
        <f t="shared" si="32"/>
        <v>No</v>
      </c>
      <c r="Y430" s="126" t="str">
        <f t="shared" si="32"/>
        <v>No</v>
      </c>
      <c r="Z430" s="126" t="str">
        <f t="shared" si="32"/>
        <v>No</v>
      </c>
      <c r="AA430" s="126" t="str">
        <f t="shared" si="32"/>
        <v>No</v>
      </c>
    </row>
    <row r="431" spans="1:27" x14ac:dyDescent="0.3">
      <c r="A431" t="s">
        <v>193</v>
      </c>
      <c r="B431" t="s">
        <v>13</v>
      </c>
      <c r="C431" t="s">
        <v>9</v>
      </c>
      <c r="D431" t="s">
        <v>8</v>
      </c>
      <c r="E431" t="s">
        <v>11</v>
      </c>
      <c r="F431" t="s">
        <v>71</v>
      </c>
      <c r="G431">
        <v>0</v>
      </c>
      <c r="H431" t="s">
        <v>8</v>
      </c>
      <c r="I431" t="s">
        <v>19</v>
      </c>
      <c r="J431" t="s">
        <v>128</v>
      </c>
      <c r="L431" t="s">
        <v>80</v>
      </c>
      <c r="M431">
        <v>3</v>
      </c>
      <c r="N431" t="str">
        <f t="shared" si="29"/>
        <v>Yes</v>
      </c>
      <c r="O431" t="s">
        <v>214</v>
      </c>
      <c r="P431" s="126" t="str">
        <f t="shared" si="31"/>
        <v>Yes</v>
      </c>
      <c r="Q431" s="126" t="str">
        <f t="shared" si="32"/>
        <v>Yes</v>
      </c>
      <c r="R431" s="126" t="str">
        <f t="shared" si="32"/>
        <v>Yes</v>
      </c>
      <c r="S431" s="126" t="str">
        <f t="shared" si="32"/>
        <v>No</v>
      </c>
      <c r="T431" s="126" t="str">
        <f t="shared" si="32"/>
        <v>No</v>
      </c>
      <c r="U431" s="126" t="str">
        <f t="shared" si="32"/>
        <v>Yes</v>
      </c>
      <c r="V431" s="126" t="str">
        <f t="shared" si="32"/>
        <v>Yes</v>
      </c>
      <c r="W431" s="126" t="str">
        <f t="shared" si="32"/>
        <v>No</v>
      </c>
      <c r="X431" s="126" t="str">
        <f t="shared" si="32"/>
        <v>No</v>
      </c>
      <c r="Y431" s="126" t="str">
        <f t="shared" si="32"/>
        <v>No</v>
      </c>
      <c r="Z431" s="126" t="str">
        <f t="shared" si="32"/>
        <v>No</v>
      </c>
      <c r="AA431" s="126" t="str">
        <f t="shared" si="32"/>
        <v>No</v>
      </c>
    </row>
    <row r="432" spans="1:27" x14ac:dyDescent="0.3">
      <c r="A432" t="s">
        <v>193</v>
      </c>
      <c r="B432" t="s">
        <v>13</v>
      </c>
      <c r="C432" t="s">
        <v>9</v>
      </c>
      <c r="D432" t="s">
        <v>8</v>
      </c>
      <c r="E432" t="s">
        <v>11</v>
      </c>
      <c r="F432" t="s">
        <v>71</v>
      </c>
      <c r="G432">
        <v>0</v>
      </c>
      <c r="H432" t="s">
        <v>13</v>
      </c>
      <c r="I432" t="s">
        <v>15</v>
      </c>
      <c r="J432" t="s">
        <v>128</v>
      </c>
      <c r="L432" t="s">
        <v>80</v>
      </c>
      <c r="M432">
        <v>2</v>
      </c>
      <c r="N432" t="str">
        <f t="shared" si="29"/>
        <v>Yes</v>
      </c>
      <c r="O432" t="s">
        <v>214</v>
      </c>
      <c r="P432" s="126" t="str">
        <f t="shared" si="31"/>
        <v>Yes</v>
      </c>
      <c r="Q432" s="126" t="str">
        <f t="shared" si="32"/>
        <v>Yes</v>
      </c>
      <c r="R432" s="126" t="str">
        <f t="shared" si="32"/>
        <v>Yes</v>
      </c>
      <c r="S432" s="126" t="str">
        <f t="shared" si="32"/>
        <v>No</v>
      </c>
      <c r="T432" s="126" t="str">
        <f t="shared" si="32"/>
        <v>No</v>
      </c>
      <c r="U432" s="126" t="str">
        <f t="shared" si="32"/>
        <v>Yes</v>
      </c>
      <c r="V432" s="126" t="str">
        <f t="shared" si="32"/>
        <v>Yes</v>
      </c>
      <c r="W432" s="126" t="str">
        <f t="shared" si="32"/>
        <v>No</v>
      </c>
      <c r="X432" s="126" t="str">
        <f t="shared" si="32"/>
        <v>No</v>
      </c>
      <c r="Y432" s="126" t="str">
        <f t="shared" si="32"/>
        <v>No</v>
      </c>
      <c r="Z432" s="126" t="str">
        <f t="shared" si="32"/>
        <v>No</v>
      </c>
      <c r="AA432" s="126" t="str">
        <f t="shared" si="32"/>
        <v>No</v>
      </c>
    </row>
    <row r="433" spans="1:27" x14ac:dyDescent="0.3">
      <c r="A433" t="s">
        <v>193</v>
      </c>
      <c r="B433" t="s">
        <v>13</v>
      </c>
      <c r="C433" t="s">
        <v>9</v>
      </c>
      <c r="D433" t="s">
        <v>8</v>
      </c>
      <c r="E433" t="s">
        <v>11</v>
      </c>
      <c r="F433" t="s">
        <v>71</v>
      </c>
      <c r="G433">
        <v>1</v>
      </c>
      <c r="H433" t="s">
        <v>13</v>
      </c>
      <c r="I433" t="s">
        <v>18</v>
      </c>
      <c r="J433" t="s">
        <v>149</v>
      </c>
      <c r="L433" t="s">
        <v>80</v>
      </c>
      <c r="M433">
        <v>2</v>
      </c>
      <c r="N433" t="str">
        <f t="shared" si="29"/>
        <v>Yes</v>
      </c>
      <c r="O433" t="s">
        <v>214</v>
      </c>
      <c r="P433" s="126" t="str">
        <f t="shared" ref="P433:AA437" si="33">IF($A433="","",IF(OR($B433=P$1,$C433=P$1,$D433=P$1,$E433=P$1,$F433=P$1),"Yes","No"))</f>
        <v>Yes</v>
      </c>
      <c r="Q433" s="126" t="str">
        <f t="shared" si="33"/>
        <v>Yes</v>
      </c>
      <c r="R433" s="126" t="str">
        <f t="shared" si="33"/>
        <v>Yes</v>
      </c>
      <c r="S433" s="126" t="str">
        <f t="shared" si="33"/>
        <v>No</v>
      </c>
      <c r="T433" s="126" t="str">
        <f t="shared" si="33"/>
        <v>No</v>
      </c>
      <c r="U433" s="126" t="str">
        <f t="shared" si="33"/>
        <v>Yes</v>
      </c>
      <c r="V433" s="126" t="str">
        <f t="shared" si="33"/>
        <v>Yes</v>
      </c>
      <c r="W433" s="126" t="str">
        <f t="shared" si="33"/>
        <v>No</v>
      </c>
      <c r="X433" s="126" t="str">
        <f t="shared" si="33"/>
        <v>No</v>
      </c>
      <c r="Y433" s="126" t="str">
        <f t="shared" si="33"/>
        <v>No</v>
      </c>
      <c r="Z433" s="126" t="str">
        <f t="shared" si="33"/>
        <v>No</v>
      </c>
      <c r="AA433" s="126" t="str">
        <f t="shared" si="33"/>
        <v>No</v>
      </c>
    </row>
    <row r="434" spans="1:27" x14ac:dyDescent="0.3">
      <c r="A434" t="s">
        <v>193</v>
      </c>
      <c r="B434" t="s">
        <v>13</v>
      </c>
      <c r="C434" t="s">
        <v>9</v>
      </c>
      <c r="D434" t="s">
        <v>8</v>
      </c>
      <c r="E434" t="s">
        <v>11</v>
      </c>
      <c r="F434" t="s">
        <v>71</v>
      </c>
      <c r="G434">
        <v>1</v>
      </c>
      <c r="H434" t="s">
        <v>13</v>
      </c>
      <c r="I434" t="s">
        <v>18</v>
      </c>
      <c r="J434" t="s">
        <v>128</v>
      </c>
      <c r="L434" t="s">
        <v>80</v>
      </c>
      <c r="M434">
        <v>2</v>
      </c>
      <c r="N434" t="str">
        <f t="shared" si="29"/>
        <v>Yes</v>
      </c>
      <c r="O434" t="s">
        <v>214</v>
      </c>
      <c r="P434" s="126" t="str">
        <f t="shared" si="33"/>
        <v>Yes</v>
      </c>
      <c r="Q434" s="126" t="str">
        <f t="shared" si="33"/>
        <v>Yes</v>
      </c>
      <c r="R434" s="126" t="str">
        <f t="shared" si="33"/>
        <v>Yes</v>
      </c>
      <c r="S434" s="126" t="str">
        <f t="shared" si="33"/>
        <v>No</v>
      </c>
      <c r="T434" s="126" t="str">
        <f t="shared" si="33"/>
        <v>No</v>
      </c>
      <c r="U434" s="126" t="str">
        <f t="shared" si="33"/>
        <v>Yes</v>
      </c>
      <c r="V434" s="126" t="str">
        <f t="shared" si="33"/>
        <v>Yes</v>
      </c>
      <c r="W434" s="126" t="str">
        <f t="shared" si="33"/>
        <v>No</v>
      </c>
      <c r="X434" s="126" t="str">
        <f t="shared" si="33"/>
        <v>No</v>
      </c>
      <c r="Y434" s="126" t="str">
        <f t="shared" si="33"/>
        <v>No</v>
      </c>
      <c r="Z434" s="126" t="str">
        <f t="shared" si="33"/>
        <v>No</v>
      </c>
      <c r="AA434" s="126" t="str">
        <f t="shared" si="33"/>
        <v>No</v>
      </c>
    </row>
    <row r="435" spans="1:27" x14ac:dyDescent="0.3">
      <c r="A435" t="s">
        <v>193</v>
      </c>
      <c r="B435" t="s">
        <v>13</v>
      </c>
      <c r="C435" t="s">
        <v>9</v>
      </c>
      <c r="D435" t="s">
        <v>8</v>
      </c>
      <c r="E435" t="s">
        <v>11</v>
      </c>
      <c r="F435" t="s">
        <v>71</v>
      </c>
      <c r="G435">
        <v>1</v>
      </c>
      <c r="H435" t="s">
        <v>13</v>
      </c>
      <c r="I435" t="s">
        <v>18</v>
      </c>
      <c r="J435" t="s">
        <v>128</v>
      </c>
      <c r="L435" t="s">
        <v>80</v>
      </c>
      <c r="M435">
        <v>2</v>
      </c>
      <c r="N435" t="str">
        <f t="shared" si="29"/>
        <v>Yes</v>
      </c>
      <c r="O435" t="s">
        <v>214</v>
      </c>
      <c r="P435" s="126" t="str">
        <f t="shared" si="33"/>
        <v>Yes</v>
      </c>
      <c r="Q435" s="126" t="str">
        <f t="shared" si="33"/>
        <v>Yes</v>
      </c>
      <c r="R435" s="126" t="str">
        <f t="shared" si="33"/>
        <v>Yes</v>
      </c>
      <c r="S435" s="126" t="str">
        <f t="shared" si="33"/>
        <v>No</v>
      </c>
      <c r="T435" s="126" t="str">
        <f t="shared" si="33"/>
        <v>No</v>
      </c>
      <c r="U435" s="126" t="str">
        <f t="shared" si="33"/>
        <v>Yes</v>
      </c>
      <c r="V435" s="126" t="str">
        <f t="shared" si="33"/>
        <v>Yes</v>
      </c>
      <c r="W435" s="126" t="str">
        <f t="shared" si="33"/>
        <v>No</v>
      </c>
      <c r="X435" s="126" t="str">
        <f t="shared" si="33"/>
        <v>No</v>
      </c>
      <c r="Y435" s="126" t="str">
        <f t="shared" si="33"/>
        <v>No</v>
      </c>
      <c r="Z435" s="126" t="str">
        <f t="shared" si="33"/>
        <v>No</v>
      </c>
      <c r="AA435" s="126" t="str">
        <f t="shared" si="33"/>
        <v>No</v>
      </c>
    </row>
    <row r="436" spans="1:27" x14ac:dyDescent="0.3">
      <c r="A436" t="s">
        <v>193</v>
      </c>
      <c r="B436" t="s">
        <v>13</v>
      </c>
      <c r="C436" t="s">
        <v>9</v>
      </c>
      <c r="D436" t="s">
        <v>8</v>
      </c>
      <c r="E436" t="s">
        <v>11</v>
      </c>
      <c r="F436" t="s">
        <v>71</v>
      </c>
      <c r="G436">
        <v>1</v>
      </c>
      <c r="H436" t="s">
        <v>8</v>
      </c>
      <c r="I436" t="s">
        <v>148</v>
      </c>
      <c r="J436" t="s">
        <v>128</v>
      </c>
      <c r="L436" t="s">
        <v>80</v>
      </c>
      <c r="M436">
        <v>0</v>
      </c>
      <c r="N436" t="str">
        <f t="shared" si="29"/>
        <v>Yes</v>
      </c>
      <c r="O436" t="s">
        <v>214</v>
      </c>
      <c r="P436" s="126" t="str">
        <f t="shared" si="33"/>
        <v>Yes</v>
      </c>
      <c r="Q436" s="126" t="str">
        <f t="shared" si="33"/>
        <v>Yes</v>
      </c>
      <c r="R436" s="126" t="str">
        <f t="shared" si="33"/>
        <v>Yes</v>
      </c>
      <c r="S436" s="126" t="str">
        <f t="shared" si="33"/>
        <v>No</v>
      </c>
      <c r="T436" s="126" t="str">
        <f t="shared" si="33"/>
        <v>No</v>
      </c>
      <c r="U436" s="126" t="str">
        <f t="shared" si="33"/>
        <v>Yes</v>
      </c>
      <c r="V436" s="126" t="str">
        <f t="shared" si="33"/>
        <v>Yes</v>
      </c>
      <c r="W436" s="126" t="str">
        <f t="shared" si="33"/>
        <v>No</v>
      </c>
      <c r="X436" s="126" t="str">
        <f t="shared" si="33"/>
        <v>No</v>
      </c>
      <c r="Y436" s="126" t="str">
        <f t="shared" si="33"/>
        <v>No</v>
      </c>
      <c r="Z436" s="126" t="str">
        <f t="shared" si="33"/>
        <v>No</v>
      </c>
      <c r="AA436" s="126" t="str">
        <f t="shared" si="33"/>
        <v>No</v>
      </c>
    </row>
    <row r="437" spans="1:27" x14ac:dyDescent="0.3">
      <c r="A437" t="s">
        <v>193</v>
      </c>
      <c r="B437" t="s">
        <v>13</v>
      </c>
      <c r="C437" t="s">
        <v>9</v>
      </c>
      <c r="D437" t="s">
        <v>8</v>
      </c>
      <c r="E437" t="s">
        <v>11</v>
      </c>
      <c r="F437" t="s">
        <v>71</v>
      </c>
      <c r="G437">
        <v>0</v>
      </c>
      <c r="H437" t="s">
        <v>8</v>
      </c>
      <c r="I437" t="s">
        <v>148</v>
      </c>
      <c r="J437" t="s">
        <v>128</v>
      </c>
      <c r="L437" t="s">
        <v>80</v>
      </c>
      <c r="M437">
        <v>1</v>
      </c>
      <c r="N437" t="str">
        <f t="shared" si="29"/>
        <v>Yes</v>
      </c>
      <c r="O437" t="s">
        <v>214</v>
      </c>
      <c r="P437" s="126" t="str">
        <f t="shared" si="33"/>
        <v>Yes</v>
      </c>
      <c r="Q437" s="126" t="str">
        <f t="shared" si="33"/>
        <v>Yes</v>
      </c>
      <c r="R437" s="126" t="str">
        <f t="shared" si="33"/>
        <v>Yes</v>
      </c>
      <c r="S437" s="126" t="str">
        <f t="shared" si="33"/>
        <v>No</v>
      </c>
      <c r="T437" s="126" t="str">
        <f t="shared" si="33"/>
        <v>No</v>
      </c>
      <c r="U437" s="126" t="str">
        <f t="shared" si="33"/>
        <v>Yes</v>
      </c>
      <c r="V437" s="126" t="str">
        <f t="shared" si="33"/>
        <v>Yes</v>
      </c>
      <c r="W437" s="126" t="str">
        <f t="shared" si="33"/>
        <v>No</v>
      </c>
      <c r="X437" s="126" t="str">
        <f t="shared" si="33"/>
        <v>No</v>
      </c>
      <c r="Y437" s="126" t="str">
        <f t="shared" si="33"/>
        <v>No</v>
      </c>
      <c r="Z437" s="126" t="str">
        <f t="shared" si="33"/>
        <v>No</v>
      </c>
      <c r="AA437" s="126" t="str">
        <f t="shared" si="33"/>
        <v>No</v>
      </c>
    </row>
    <row r="438" spans="1:27" x14ac:dyDescent="0.3">
      <c r="A438" t="s">
        <v>193</v>
      </c>
      <c r="B438" t="s">
        <v>13</v>
      </c>
      <c r="C438" t="s">
        <v>9</v>
      </c>
      <c r="D438" t="s">
        <v>8</v>
      </c>
      <c r="E438" t="s">
        <v>11</v>
      </c>
      <c r="F438" t="s">
        <v>71</v>
      </c>
      <c r="G438">
        <v>1</v>
      </c>
      <c r="H438" t="s">
        <v>9</v>
      </c>
      <c r="I438" t="s">
        <v>17</v>
      </c>
      <c r="J438" t="s">
        <v>149</v>
      </c>
      <c r="L438" t="s">
        <v>80</v>
      </c>
      <c r="M438">
        <v>0</v>
      </c>
      <c r="N438" t="str">
        <f t="shared" si="29"/>
        <v>No</v>
      </c>
      <c r="O438" t="s">
        <v>214</v>
      </c>
      <c r="P438" s="126" t="str">
        <f t="shared" si="31"/>
        <v>Yes</v>
      </c>
      <c r="Q438" s="126" t="str">
        <f t="shared" si="32"/>
        <v>Yes</v>
      </c>
      <c r="R438" s="126" t="str">
        <f t="shared" si="32"/>
        <v>Yes</v>
      </c>
      <c r="S438" s="126" t="str">
        <f t="shared" si="32"/>
        <v>No</v>
      </c>
      <c r="T438" s="126" t="str">
        <f t="shared" si="32"/>
        <v>No</v>
      </c>
      <c r="U438" s="126" t="str">
        <f t="shared" si="32"/>
        <v>Yes</v>
      </c>
      <c r="V438" s="126" t="str">
        <f t="shared" si="32"/>
        <v>Yes</v>
      </c>
      <c r="W438" s="126" t="str">
        <f t="shared" si="32"/>
        <v>No</v>
      </c>
      <c r="X438" s="126" t="str">
        <f t="shared" si="32"/>
        <v>No</v>
      </c>
      <c r="Y438" s="126" t="str">
        <f t="shared" si="32"/>
        <v>No</v>
      </c>
      <c r="Z438" s="126" t="str">
        <f t="shared" si="32"/>
        <v>No</v>
      </c>
      <c r="AA438" s="126" t="str">
        <f t="shared" si="32"/>
        <v>No</v>
      </c>
    </row>
    <row r="439" spans="1:27" x14ac:dyDescent="0.3">
      <c r="A439" t="s">
        <v>193</v>
      </c>
      <c r="B439" t="s">
        <v>13</v>
      </c>
      <c r="C439" t="s">
        <v>9</v>
      </c>
      <c r="D439" t="s">
        <v>8</v>
      </c>
      <c r="E439" t="s">
        <v>11</v>
      </c>
      <c r="F439" t="s">
        <v>71</v>
      </c>
      <c r="G439">
        <v>0</v>
      </c>
      <c r="H439" t="s">
        <v>13</v>
      </c>
      <c r="I439" t="s">
        <v>15</v>
      </c>
      <c r="J439" t="s">
        <v>128</v>
      </c>
      <c r="L439" t="s">
        <v>80</v>
      </c>
      <c r="M439">
        <v>2</v>
      </c>
      <c r="N439" t="str">
        <f t="shared" si="29"/>
        <v>Yes</v>
      </c>
      <c r="O439" t="s">
        <v>214</v>
      </c>
      <c r="P439" s="126" t="str">
        <f t="shared" si="31"/>
        <v>Yes</v>
      </c>
      <c r="Q439" s="126" t="str">
        <f t="shared" si="32"/>
        <v>Yes</v>
      </c>
      <c r="R439" s="126" t="str">
        <f t="shared" si="32"/>
        <v>Yes</v>
      </c>
      <c r="S439" s="126" t="str">
        <f t="shared" si="32"/>
        <v>No</v>
      </c>
      <c r="T439" s="126" t="str">
        <f t="shared" si="32"/>
        <v>No</v>
      </c>
      <c r="U439" s="126" t="str">
        <f t="shared" si="32"/>
        <v>Yes</v>
      </c>
      <c r="V439" s="126" t="str">
        <f t="shared" si="32"/>
        <v>Yes</v>
      </c>
      <c r="W439" s="126" t="str">
        <f t="shared" si="32"/>
        <v>No</v>
      </c>
      <c r="X439" s="126" t="str">
        <f t="shared" si="32"/>
        <v>No</v>
      </c>
      <c r="Y439" s="126" t="str">
        <f t="shared" si="32"/>
        <v>No</v>
      </c>
      <c r="Z439" s="126" t="str">
        <f t="shared" si="32"/>
        <v>No</v>
      </c>
      <c r="AA439" s="126" t="str">
        <f t="shared" si="32"/>
        <v>No</v>
      </c>
    </row>
    <row r="440" spans="1:27" x14ac:dyDescent="0.3">
      <c r="A440" t="s">
        <v>193</v>
      </c>
      <c r="B440" t="s">
        <v>13</v>
      </c>
      <c r="C440" t="s">
        <v>9</v>
      </c>
      <c r="D440" t="s">
        <v>8</v>
      </c>
      <c r="E440" t="s">
        <v>11</v>
      </c>
      <c r="F440" t="s">
        <v>71</v>
      </c>
      <c r="G440">
        <v>1</v>
      </c>
      <c r="H440" t="s">
        <v>13</v>
      </c>
      <c r="I440" t="s">
        <v>18</v>
      </c>
      <c r="J440" t="s">
        <v>149</v>
      </c>
      <c r="L440" t="s">
        <v>80</v>
      </c>
      <c r="M440">
        <v>2</v>
      </c>
      <c r="N440" t="str">
        <f t="shared" si="29"/>
        <v>Yes</v>
      </c>
      <c r="O440" t="s">
        <v>214</v>
      </c>
      <c r="P440" s="126" t="str">
        <f t="shared" si="31"/>
        <v>Yes</v>
      </c>
      <c r="Q440" s="126" t="str">
        <f t="shared" si="32"/>
        <v>Yes</v>
      </c>
      <c r="R440" s="126" t="str">
        <f t="shared" si="32"/>
        <v>Yes</v>
      </c>
      <c r="S440" s="126" t="str">
        <f t="shared" si="32"/>
        <v>No</v>
      </c>
      <c r="T440" s="126" t="str">
        <f t="shared" si="32"/>
        <v>No</v>
      </c>
      <c r="U440" s="126" t="str">
        <f t="shared" si="32"/>
        <v>Yes</v>
      </c>
      <c r="V440" s="126" t="str">
        <f t="shared" si="32"/>
        <v>Yes</v>
      </c>
      <c r="W440" s="126" t="str">
        <f t="shared" si="32"/>
        <v>No</v>
      </c>
      <c r="X440" s="126" t="str">
        <f t="shared" si="32"/>
        <v>No</v>
      </c>
      <c r="Y440" s="126" t="str">
        <f t="shared" si="32"/>
        <v>No</v>
      </c>
      <c r="Z440" s="126" t="str">
        <f t="shared" si="32"/>
        <v>No</v>
      </c>
      <c r="AA440" s="126" t="str">
        <f t="shared" si="32"/>
        <v>No</v>
      </c>
    </row>
    <row r="441" spans="1:27" x14ac:dyDescent="0.3">
      <c r="A441" t="s">
        <v>193</v>
      </c>
      <c r="B441" t="s">
        <v>13</v>
      </c>
      <c r="C441" t="s">
        <v>9</v>
      </c>
      <c r="D441" t="s">
        <v>8</v>
      </c>
      <c r="E441" t="s">
        <v>11</v>
      </c>
      <c r="F441" t="s">
        <v>71</v>
      </c>
      <c r="G441">
        <v>1</v>
      </c>
      <c r="H441" t="s">
        <v>13</v>
      </c>
      <c r="I441" t="s">
        <v>16</v>
      </c>
      <c r="J441" t="s">
        <v>128</v>
      </c>
      <c r="L441" t="s">
        <v>80</v>
      </c>
      <c r="M441">
        <v>2</v>
      </c>
      <c r="N441" t="str">
        <f t="shared" si="29"/>
        <v>Yes</v>
      </c>
      <c r="O441" t="s">
        <v>214</v>
      </c>
      <c r="P441" s="126" t="str">
        <f t="shared" si="31"/>
        <v>Yes</v>
      </c>
      <c r="Q441" s="126" t="str">
        <f t="shared" si="32"/>
        <v>Yes</v>
      </c>
      <c r="R441" s="126" t="str">
        <f t="shared" si="32"/>
        <v>Yes</v>
      </c>
      <c r="S441" s="126" t="str">
        <f t="shared" si="32"/>
        <v>No</v>
      </c>
      <c r="T441" s="126" t="str">
        <f t="shared" si="32"/>
        <v>No</v>
      </c>
      <c r="U441" s="126" t="str">
        <f t="shared" si="32"/>
        <v>Yes</v>
      </c>
      <c r="V441" s="126" t="str">
        <f t="shared" si="32"/>
        <v>Yes</v>
      </c>
      <c r="W441" s="126" t="str">
        <f t="shared" si="32"/>
        <v>No</v>
      </c>
      <c r="X441" s="126" t="str">
        <f t="shared" si="32"/>
        <v>No</v>
      </c>
      <c r="Y441" s="126" t="str">
        <f t="shared" si="32"/>
        <v>No</v>
      </c>
      <c r="Z441" s="126" t="str">
        <f t="shared" si="32"/>
        <v>No</v>
      </c>
      <c r="AA441" s="126" t="str">
        <f t="shared" si="32"/>
        <v>No</v>
      </c>
    </row>
    <row r="442" spans="1:27" x14ac:dyDescent="0.3">
      <c r="A442" t="s">
        <v>193</v>
      </c>
      <c r="B442" t="s">
        <v>13</v>
      </c>
      <c r="C442" t="s">
        <v>9</v>
      </c>
      <c r="D442" t="s">
        <v>8</v>
      </c>
      <c r="E442" t="s">
        <v>11</v>
      </c>
      <c r="F442" t="s">
        <v>71</v>
      </c>
      <c r="G442">
        <v>1</v>
      </c>
      <c r="H442" t="s">
        <v>11</v>
      </c>
      <c r="I442" t="s">
        <v>18</v>
      </c>
      <c r="J442" t="s">
        <v>128</v>
      </c>
      <c r="L442" t="s">
        <v>80</v>
      </c>
      <c r="M442">
        <v>0</v>
      </c>
      <c r="N442" t="str">
        <f t="shared" si="29"/>
        <v>No</v>
      </c>
      <c r="O442" t="s">
        <v>214</v>
      </c>
      <c r="P442" s="126" t="str">
        <f t="shared" si="31"/>
        <v>Yes</v>
      </c>
      <c r="Q442" s="126" t="str">
        <f t="shared" si="32"/>
        <v>Yes</v>
      </c>
      <c r="R442" s="126" t="str">
        <f t="shared" si="32"/>
        <v>Yes</v>
      </c>
      <c r="S442" s="126" t="str">
        <f t="shared" si="32"/>
        <v>No</v>
      </c>
      <c r="T442" s="126" t="str">
        <f t="shared" si="32"/>
        <v>No</v>
      </c>
      <c r="U442" s="126" t="str">
        <f t="shared" si="32"/>
        <v>Yes</v>
      </c>
      <c r="V442" s="126" t="str">
        <f t="shared" si="32"/>
        <v>Yes</v>
      </c>
      <c r="W442" s="126" t="str">
        <f t="shared" si="32"/>
        <v>No</v>
      </c>
      <c r="X442" s="126" t="str">
        <f t="shared" si="32"/>
        <v>No</v>
      </c>
      <c r="Y442" s="126" t="str">
        <f t="shared" si="32"/>
        <v>No</v>
      </c>
      <c r="Z442" s="126" t="str">
        <f t="shared" si="32"/>
        <v>No</v>
      </c>
      <c r="AA442" s="126" t="str">
        <f t="shared" si="32"/>
        <v>No</v>
      </c>
    </row>
    <row r="443" spans="1:27" x14ac:dyDescent="0.3">
      <c r="A443" t="s">
        <v>193</v>
      </c>
      <c r="B443" t="s">
        <v>13</v>
      </c>
      <c r="C443" t="s">
        <v>9</v>
      </c>
      <c r="D443" t="s">
        <v>8</v>
      </c>
      <c r="E443" t="s">
        <v>11</v>
      </c>
      <c r="F443" t="s">
        <v>71</v>
      </c>
      <c r="G443">
        <v>1</v>
      </c>
      <c r="H443" t="s">
        <v>8</v>
      </c>
      <c r="I443" t="s">
        <v>17</v>
      </c>
      <c r="J443" t="s">
        <v>128</v>
      </c>
      <c r="L443" t="s">
        <v>80</v>
      </c>
      <c r="M443">
        <v>0</v>
      </c>
      <c r="N443" t="str">
        <f t="shared" si="29"/>
        <v>No</v>
      </c>
      <c r="O443" t="s">
        <v>214</v>
      </c>
      <c r="P443" s="126" t="str">
        <f t="shared" si="31"/>
        <v>Yes</v>
      </c>
      <c r="Q443" s="126" t="str">
        <f t="shared" si="32"/>
        <v>Yes</v>
      </c>
      <c r="R443" s="126" t="str">
        <f t="shared" si="32"/>
        <v>Yes</v>
      </c>
      <c r="S443" s="126" t="str">
        <f t="shared" si="32"/>
        <v>No</v>
      </c>
      <c r="T443" s="126" t="str">
        <f t="shared" si="32"/>
        <v>No</v>
      </c>
      <c r="U443" s="126" t="str">
        <f t="shared" si="32"/>
        <v>Yes</v>
      </c>
      <c r="V443" s="126" t="str">
        <f t="shared" si="32"/>
        <v>Yes</v>
      </c>
      <c r="W443" s="126" t="str">
        <f t="shared" si="32"/>
        <v>No</v>
      </c>
      <c r="X443" s="126" t="str">
        <f t="shared" si="32"/>
        <v>No</v>
      </c>
      <c r="Y443" s="126" t="str">
        <f t="shared" si="32"/>
        <v>No</v>
      </c>
      <c r="Z443" s="126" t="str">
        <f t="shared" si="32"/>
        <v>No</v>
      </c>
      <c r="AA443" s="126" t="str">
        <f t="shared" si="32"/>
        <v>No</v>
      </c>
    </row>
    <row r="444" spans="1:27" x14ac:dyDescent="0.3">
      <c r="A444" t="s">
        <v>193</v>
      </c>
      <c r="B444" t="s">
        <v>13</v>
      </c>
      <c r="C444" t="s">
        <v>9</v>
      </c>
      <c r="D444" t="s">
        <v>8</v>
      </c>
      <c r="E444" t="s">
        <v>11</v>
      </c>
      <c r="F444" t="s">
        <v>71</v>
      </c>
      <c r="G444">
        <v>1</v>
      </c>
      <c r="H444" t="s">
        <v>8</v>
      </c>
      <c r="I444" t="s">
        <v>18</v>
      </c>
      <c r="J444" t="s">
        <v>128</v>
      </c>
      <c r="L444" t="s">
        <v>80</v>
      </c>
      <c r="M444">
        <v>0</v>
      </c>
      <c r="N444" t="str">
        <f t="shared" si="29"/>
        <v>No</v>
      </c>
      <c r="O444" t="s">
        <v>214</v>
      </c>
      <c r="P444" s="126" t="str">
        <f t="shared" si="31"/>
        <v>Yes</v>
      </c>
      <c r="Q444" s="126" t="str">
        <f t="shared" si="32"/>
        <v>Yes</v>
      </c>
      <c r="R444" s="126" t="str">
        <f t="shared" si="32"/>
        <v>Yes</v>
      </c>
      <c r="S444" s="126" t="str">
        <f t="shared" si="32"/>
        <v>No</v>
      </c>
      <c r="T444" s="126" t="str">
        <f t="shared" si="32"/>
        <v>No</v>
      </c>
      <c r="U444" s="126" t="str">
        <f t="shared" si="32"/>
        <v>Yes</v>
      </c>
      <c r="V444" s="126" t="str">
        <f t="shared" si="32"/>
        <v>Yes</v>
      </c>
      <c r="W444" s="126" t="str">
        <f t="shared" ref="Q444:AA467" si="34">IF($A444="","",IF(OR($B444=W$1,$C444=W$1,$D444=W$1,$E444=W$1,$F444=W$1),"Yes","No"))</f>
        <v>No</v>
      </c>
      <c r="X444" s="126" t="str">
        <f t="shared" si="34"/>
        <v>No</v>
      </c>
      <c r="Y444" s="126" t="str">
        <f t="shared" si="34"/>
        <v>No</v>
      </c>
      <c r="Z444" s="126" t="str">
        <f t="shared" si="34"/>
        <v>No</v>
      </c>
      <c r="AA444" s="126" t="str">
        <f t="shared" si="34"/>
        <v>No</v>
      </c>
    </row>
    <row r="445" spans="1:27" x14ac:dyDescent="0.3">
      <c r="A445" t="s">
        <v>193</v>
      </c>
      <c r="B445" t="s">
        <v>13</v>
      </c>
      <c r="C445" t="s">
        <v>9</v>
      </c>
      <c r="D445" t="s">
        <v>8</v>
      </c>
      <c r="E445" t="s">
        <v>11</v>
      </c>
      <c r="F445" t="s">
        <v>10</v>
      </c>
      <c r="G445">
        <v>0</v>
      </c>
      <c r="H445" t="s">
        <v>13</v>
      </c>
      <c r="I445" t="s">
        <v>17</v>
      </c>
      <c r="J445" t="s">
        <v>128</v>
      </c>
      <c r="L445" t="s">
        <v>80</v>
      </c>
      <c r="M445">
        <v>0</v>
      </c>
      <c r="N445" t="str">
        <f t="shared" si="29"/>
        <v>No</v>
      </c>
      <c r="O445" t="s">
        <v>214</v>
      </c>
      <c r="P445" s="126" t="str">
        <f t="shared" si="31"/>
        <v>Yes</v>
      </c>
      <c r="Q445" s="126" t="str">
        <f t="shared" si="34"/>
        <v>Yes</v>
      </c>
      <c r="R445" s="126" t="str">
        <f t="shared" si="34"/>
        <v>Yes</v>
      </c>
      <c r="S445" s="126" t="str">
        <f t="shared" si="34"/>
        <v>No</v>
      </c>
      <c r="T445" s="126" t="str">
        <f t="shared" si="34"/>
        <v>Yes</v>
      </c>
      <c r="U445" s="126" t="str">
        <f t="shared" si="34"/>
        <v>Yes</v>
      </c>
      <c r="V445" s="126" t="str">
        <f t="shared" si="34"/>
        <v>No</v>
      </c>
      <c r="W445" s="126" t="str">
        <f t="shared" si="34"/>
        <v>No</v>
      </c>
      <c r="X445" s="126" t="str">
        <f t="shared" si="34"/>
        <v>No</v>
      </c>
      <c r="Y445" s="126" t="str">
        <f t="shared" si="34"/>
        <v>No</v>
      </c>
      <c r="Z445" s="126" t="str">
        <f t="shared" si="34"/>
        <v>No</v>
      </c>
      <c r="AA445" s="126" t="str">
        <f t="shared" si="34"/>
        <v>No</v>
      </c>
    </row>
    <row r="446" spans="1:27" x14ac:dyDescent="0.3">
      <c r="A446" t="s">
        <v>193</v>
      </c>
      <c r="B446" t="s">
        <v>13</v>
      </c>
      <c r="C446" t="s">
        <v>9</v>
      </c>
      <c r="D446" t="s">
        <v>8</v>
      </c>
      <c r="E446" t="s">
        <v>11</v>
      </c>
      <c r="F446" t="s">
        <v>10</v>
      </c>
      <c r="G446">
        <v>0</v>
      </c>
      <c r="H446" t="s">
        <v>8</v>
      </c>
      <c r="I446" t="s">
        <v>19</v>
      </c>
      <c r="J446" t="s">
        <v>128</v>
      </c>
      <c r="L446" t="s">
        <v>80</v>
      </c>
      <c r="M446">
        <v>0</v>
      </c>
      <c r="N446" t="str">
        <f t="shared" si="29"/>
        <v>No</v>
      </c>
      <c r="O446" t="s">
        <v>214</v>
      </c>
      <c r="P446" s="126" t="str">
        <f t="shared" si="31"/>
        <v>Yes</v>
      </c>
      <c r="Q446" s="126" t="str">
        <f t="shared" si="34"/>
        <v>Yes</v>
      </c>
      <c r="R446" s="126" t="str">
        <f t="shared" si="34"/>
        <v>Yes</v>
      </c>
      <c r="S446" s="126" t="str">
        <f t="shared" si="34"/>
        <v>No</v>
      </c>
      <c r="T446" s="126" t="str">
        <f t="shared" si="34"/>
        <v>Yes</v>
      </c>
      <c r="U446" s="126" t="str">
        <f t="shared" si="34"/>
        <v>Yes</v>
      </c>
      <c r="V446" s="126" t="str">
        <f t="shared" si="34"/>
        <v>No</v>
      </c>
      <c r="W446" s="126" t="str">
        <f t="shared" si="34"/>
        <v>No</v>
      </c>
      <c r="X446" s="126" t="str">
        <f t="shared" si="34"/>
        <v>No</v>
      </c>
      <c r="Y446" s="126" t="str">
        <f t="shared" si="34"/>
        <v>No</v>
      </c>
      <c r="Z446" s="126" t="str">
        <f t="shared" si="34"/>
        <v>No</v>
      </c>
      <c r="AA446" s="126" t="str">
        <f t="shared" si="34"/>
        <v>No</v>
      </c>
    </row>
    <row r="447" spans="1:27" x14ac:dyDescent="0.3">
      <c r="A447" t="s">
        <v>193</v>
      </c>
      <c r="B447" t="s">
        <v>13</v>
      </c>
      <c r="C447" t="s">
        <v>9</v>
      </c>
      <c r="D447" t="s">
        <v>8</v>
      </c>
      <c r="E447" t="s">
        <v>11</v>
      </c>
      <c r="F447" t="s">
        <v>10</v>
      </c>
      <c r="G447">
        <v>1</v>
      </c>
      <c r="H447" t="s">
        <v>11</v>
      </c>
      <c r="I447" t="s">
        <v>16</v>
      </c>
      <c r="J447" t="s">
        <v>128</v>
      </c>
      <c r="L447" t="s">
        <v>80</v>
      </c>
      <c r="M447">
        <v>0</v>
      </c>
      <c r="N447" t="str">
        <f t="shared" si="29"/>
        <v>No</v>
      </c>
      <c r="O447" t="s">
        <v>214</v>
      </c>
      <c r="P447" s="126" t="str">
        <f t="shared" si="31"/>
        <v>Yes</v>
      </c>
      <c r="Q447" s="126" t="str">
        <f t="shared" si="34"/>
        <v>Yes</v>
      </c>
      <c r="R447" s="126" t="str">
        <f t="shared" si="34"/>
        <v>Yes</v>
      </c>
      <c r="S447" s="126" t="str">
        <f t="shared" si="34"/>
        <v>No</v>
      </c>
      <c r="T447" s="126" t="str">
        <f t="shared" si="34"/>
        <v>Yes</v>
      </c>
      <c r="U447" s="126" t="str">
        <f t="shared" si="34"/>
        <v>Yes</v>
      </c>
      <c r="V447" s="126" t="str">
        <f t="shared" si="34"/>
        <v>No</v>
      </c>
      <c r="W447" s="126" t="str">
        <f t="shared" si="34"/>
        <v>No</v>
      </c>
      <c r="X447" s="126" t="str">
        <f t="shared" si="34"/>
        <v>No</v>
      </c>
      <c r="Y447" s="126" t="str">
        <f t="shared" si="34"/>
        <v>No</v>
      </c>
      <c r="Z447" s="126" t="str">
        <f t="shared" si="34"/>
        <v>No</v>
      </c>
      <c r="AA447" s="126" t="str">
        <f t="shared" si="34"/>
        <v>No</v>
      </c>
    </row>
    <row r="448" spans="1:27" x14ac:dyDescent="0.3">
      <c r="A448" t="s">
        <v>193</v>
      </c>
      <c r="B448" t="s">
        <v>13</v>
      </c>
      <c r="C448" t="s">
        <v>9</v>
      </c>
      <c r="D448" t="s">
        <v>8</v>
      </c>
      <c r="E448" t="s">
        <v>11</v>
      </c>
      <c r="F448" t="s">
        <v>10</v>
      </c>
      <c r="G448">
        <v>1</v>
      </c>
      <c r="H448" t="s">
        <v>13</v>
      </c>
      <c r="I448" t="s">
        <v>148</v>
      </c>
      <c r="J448" t="s">
        <v>128</v>
      </c>
      <c r="L448" t="s">
        <v>80</v>
      </c>
      <c r="M448">
        <v>2</v>
      </c>
      <c r="N448" t="str">
        <f t="shared" si="29"/>
        <v>Yes</v>
      </c>
      <c r="O448" t="s">
        <v>214</v>
      </c>
      <c r="P448" s="126" t="str">
        <f t="shared" si="31"/>
        <v>Yes</v>
      </c>
      <c r="Q448" s="126" t="str">
        <f t="shared" si="34"/>
        <v>Yes</v>
      </c>
      <c r="R448" s="126" t="str">
        <f t="shared" si="34"/>
        <v>Yes</v>
      </c>
      <c r="S448" s="126" t="str">
        <f t="shared" si="34"/>
        <v>No</v>
      </c>
      <c r="T448" s="126" t="str">
        <f t="shared" si="34"/>
        <v>Yes</v>
      </c>
      <c r="U448" s="126" t="str">
        <f t="shared" si="34"/>
        <v>Yes</v>
      </c>
      <c r="V448" s="126" t="str">
        <f t="shared" si="34"/>
        <v>No</v>
      </c>
      <c r="W448" s="126" t="str">
        <f t="shared" si="34"/>
        <v>No</v>
      </c>
      <c r="X448" s="126" t="str">
        <f t="shared" si="34"/>
        <v>No</v>
      </c>
      <c r="Y448" s="126" t="str">
        <f t="shared" si="34"/>
        <v>No</v>
      </c>
      <c r="Z448" s="126" t="str">
        <f t="shared" si="34"/>
        <v>No</v>
      </c>
      <c r="AA448" s="126" t="str">
        <f t="shared" si="34"/>
        <v>No</v>
      </c>
    </row>
    <row r="449" spans="1:27" x14ac:dyDescent="0.3">
      <c r="A449" t="s">
        <v>193</v>
      </c>
      <c r="B449" t="s">
        <v>13</v>
      </c>
      <c r="C449" t="s">
        <v>9</v>
      </c>
      <c r="D449" t="s">
        <v>8</v>
      </c>
      <c r="E449" t="s">
        <v>11</v>
      </c>
      <c r="F449" t="s">
        <v>70</v>
      </c>
      <c r="G449">
        <v>1</v>
      </c>
      <c r="H449" t="s">
        <v>13</v>
      </c>
      <c r="I449" t="s">
        <v>18</v>
      </c>
      <c r="J449" t="s">
        <v>128</v>
      </c>
      <c r="L449" t="s">
        <v>80</v>
      </c>
      <c r="M449">
        <v>2</v>
      </c>
      <c r="N449" t="str">
        <f t="shared" si="29"/>
        <v>Yes</v>
      </c>
      <c r="O449" t="s">
        <v>214</v>
      </c>
      <c r="P449" s="126" t="str">
        <f t="shared" si="31"/>
        <v>Yes</v>
      </c>
      <c r="Q449" s="126" t="str">
        <f t="shared" si="34"/>
        <v>Yes</v>
      </c>
      <c r="R449" s="126" t="str">
        <f t="shared" si="34"/>
        <v>Yes</v>
      </c>
      <c r="S449" s="126" t="str">
        <f t="shared" si="34"/>
        <v>Yes</v>
      </c>
      <c r="T449" s="126" t="str">
        <f t="shared" si="34"/>
        <v>No</v>
      </c>
      <c r="U449" s="126" t="str">
        <f t="shared" si="34"/>
        <v>Yes</v>
      </c>
      <c r="V449" s="126" t="str">
        <f t="shared" si="34"/>
        <v>No</v>
      </c>
      <c r="W449" s="126" t="str">
        <f t="shared" si="34"/>
        <v>No</v>
      </c>
      <c r="X449" s="126" t="str">
        <f t="shared" si="34"/>
        <v>No</v>
      </c>
      <c r="Y449" s="126" t="str">
        <f t="shared" si="34"/>
        <v>No</v>
      </c>
      <c r="Z449" s="126" t="str">
        <f t="shared" si="34"/>
        <v>No</v>
      </c>
      <c r="AA449" s="126" t="str">
        <f t="shared" si="34"/>
        <v>No</v>
      </c>
    </row>
    <row r="450" spans="1:27" x14ac:dyDescent="0.3">
      <c r="A450" t="s">
        <v>196</v>
      </c>
      <c r="B450" t="s">
        <v>13</v>
      </c>
      <c r="C450" t="s">
        <v>9</v>
      </c>
      <c r="D450" t="s">
        <v>11</v>
      </c>
      <c r="E450" t="s">
        <v>8</v>
      </c>
      <c r="F450" t="s">
        <v>10</v>
      </c>
      <c r="G450">
        <v>2</v>
      </c>
      <c r="H450" t="s">
        <v>8</v>
      </c>
      <c r="I450" t="s">
        <v>18</v>
      </c>
      <c r="J450" t="s">
        <v>128</v>
      </c>
      <c r="L450" t="s">
        <v>80</v>
      </c>
      <c r="M450">
        <v>2</v>
      </c>
      <c r="N450" t="str">
        <f t="shared" si="29"/>
        <v>Yes</v>
      </c>
      <c r="O450" t="s">
        <v>152</v>
      </c>
      <c r="P450" s="126" t="str">
        <f t="shared" si="31"/>
        <v>Yes</v>
      </c>
      <c r="Q450" s="126" t="str">
        <f t="shared" si="34"/>
        <v>Yes</v>
      </c>
      <c r="R450" s="126" t="str">
        <f t="shared" si="34"/>
        <v>Yes</v>
      </c>
      <c r="S450" s="126" t="str">
        <f t="shared" si="34"/>
        <v>No</v>
      </c>
      <c r="T450" s="126" t="str">
        <f t="shared" si="34"/>
        <v>Yes</v>
      </c>
      <c r="U450" s="126" t="str">
        <f t="shared" si="34"/>
        <v>Yes</v>
      </c>
      <c r="V450" s="126" t="str">
        <f t="shared" si="34"/>
        <v>No</v>
      </c>
      <c r="W450" s="126" t="str">
        <f t="shared" si="34"/>
        <v>No</v>
      </c>
      <c r="X450" s="126" t="str">
        <f t="shared" si="34"/>
        <v>No</v>
      </c>
      <c r="Y450" s="126" t="str">
        <f t="shared" si="34"/>
        <v>No</v>
      </c>
      <c r="Z450" s="126" t="str">
        <f t="shared" si="34"/>
        <v>No</v>
      </c>
      <c r="AA450" s="126" t="str">
        <f t="shared" si="34"/>
        <v>No</v>
      </c>
    </row>
    <row r="451" spans="1:27" x14ac:dyDescent="0.3">
      <c r="A451" t="s">
        <v>196</v>
      </c>
      <c r="B451" t="s">
        <v>13</v>
      </c>
      <c r="C451" t="s">
        <v>9</v>
      </c>
      <c r="D451" t="s">
        <v>11</v>
      </c>
      <c r="E451" t="s">
        <v>8</v>
      </c>
      <c r="F451" t="s">
        <v>10</v>
      </c>
      <c r="G451">
        <v>1</v>
      </c>
      <c r="H451" t="s">
        <v>10</v>
      </c>
      <c r="I451" t="s">
        <v>21</v>
      </c>
      <c r="J451" t="s">
        <v>128</v>
      </c>
      <c r="L451" t="s">
        <v>80</v>
      </c>
      <c r="M451">
        <v>2</v>
      </c>
      <c r="N451" t="str">
        <f t="shared" si="29"/>
        <v>Yes</v>
      </c>
      <c r="O451" t="s">
        <v>152</v>
      </c>
      <c r="P451" s="126" t="str">
        <f t="shared" si="31"/>
        <v>Yes</v>
      </c>
      <c r="Q451" s="126" t="str">
        <f t="shared" si="34"/>
        <v>Yes</v>
      </c>
      <c r="R451" s="126" t="str">
        <f t="shared" si="34"/>
        <v>Yes</v>
      </c>
      <c r="S451" s="126" t="str">
        <f t="shared" si="34"/>
        <v>No</v>
      </c>
      <c r="T451" s="126" t="str">
        <f t="shared" si="34"/>
        <v>Yes</v>
      </c>
      <c r="U451" s="126" t="str">
        <f t="shared" si="34"/>
        <v>Yes</v>
      </c>
      <c r="V451" s="126" t="str">
        <f t="shared" si="34"/>
        <v>No</v>
      </c>
      <c r="W451" s="126" t="str">
        <f t="shared" si="34"/>
        <v>No</v>
      </c>
      <c r="X451" s="126" t="str">
        <f t="shared" si="34"/>
        <v>No</v>
      </c>
      <c r="Y451" s="126" t="str">
        <f t="shared" si="34"/>
        <v>No</v>
      </c>
      <c r="Z451" s="126" t="str">
        <f t="shared" si="34"/>
        <v>No</v>
      </c>
      <c r="AA451" s="126" t="str">
        <f t="shared" si="34"/>
        <v>No</v>
      </c>
    </row>
    <row r="452" spans="1:27" x14ac:dyDescent="0.3">
      <c r="A452" t="s">
        <v>196</v>
      </c>
      <c r="B452" t="s">
        <v>13</v>
      </c>
      <c r="C452" t="s">
        <v>9</v>
      </c>
      <c r="D452" t="s">
        <v>11</v>
      </c>
      <c r="E452" t="s">
        <v>8</v>
      </c>
      <c r="F452" t="s">
        <v>10</v>
      </c>
      <c r="G452">
        <v>0</v>
      </c>
      <c r="H452" t="s">
        <v>13</v>
      </c>
      <c r="I452" t="s">
        <v>17</v>
      </c>
      <c r="J452" t="s">
        <v>128</v>
      </c>
      <c r="L452" t="s">
        <v>80</v>
      </c>
      <c r="M452">
        <v>0</v>
      </c>
      <c r="N452" t="str">
        <f t="shared" si="29"/>
        <v>No</v>
      </c>
      <c r="O452" t="s">
        <v>152</v>
      </c>
      <c r="P452" s="126" t="str">
        <f t="shared" si="31"/>
        <v>Yes</v>
      </c>
      <c r="Q452" s="126" t="str">
        <f t="shared" si="34"/>
        <v>Yes</v>
      </c>
      <c r="R452" s="126" t="str">
        <f t="shared" si="34"/>
        <v>Yes</v>
      </c>
      <c r="S452" s="126" t="str">
        <f t="shared" si="34"/>
        <v>No</v>
      </c>
      <c r="T452" s="126" t="str">
        <f t="shared" si="34"/>
        <v>Yes</v>
      </c>
      <c r="U452" s="126" t="str">
        <f t="shared" si="34"/>
        <v>Yes</v>
      </c>
      <c r="V452" s="126" t="str">
        <f t="shared" si="34"/>
        <v>No</v>
      </c>
      <c r="W452" s="126" t="str">
        <f t="shared" si="34"/>
        <v>No</v>
      </c>
      <c r="X452" s="126" t="str">
        <f t="shared" si="34"/>
        <v>No</v>
      </c>
      <c r="Y452" s="126" t="str">
        <f t="shared" si="34"/>
        <v>No</v>
      </c>
      <c r="Z452" s="126" t="str">
        <f t="shared" si="34"/>
        <v>No</v>
      </c>
      <c r="AA452" s="126" t="str">
        <f t="shared" si="34"/>
        <v>No</v>
      </c>
    </row>
    <row r="453" spans="1:27" x14ac:dyDescent="0.3">
      <c r="A453" t="s">
        <v>196</v>
      </c>
      <c r="B453" t="s">
        <v>13</v>
      </c>
      <c r="C453" t="s">
        <v>9</v>
      </c>
      <c r="D453" t="s">
        <v>11</v>
      </c>
      <c r="E453" t="s">
        <v>8</v>
      </c>
      <c r="F453" t="s">
        <v>10</v>
      </c>
      <c r="G453">
        <v>2</v>
      </c>
      <c r="H453" t="s">
        <v>11</v>
      </c>
      <c r="I453" t="s">
        <v>18</v>
      </c>
      <c r="J453" t="s">
        <v>128</v>
      </c>
      <c r="L453" t="s">
        <v>80</v>
      </c>
      <c r="M453">
        <v>2</v>
      </c>
      <c r="N453" t="str">
        <f t="shared" ref="N453:N516" si="35">IF(M453="","",IF(I453="Foul","Yes",IF(M453=0,"No","Yes")))</f>
        <v>Yes</v>
      </c>
      <c r="O453" t="s">
        <v>152</v>
      </c>
      <c r="P453" s="126" t="str">
        <f t="shared" si="31"/>
        <v>Yes</v>
      </c>
      <c r="Q453" s="126" t="str">
        <f t="shared" si="34"/>
        <v>Yes</v>
      </c>
      <c r="R453" s="126" t="str">
        <f t="shared" si="34"/>
        <v>Yes</v>
      </c>
      <c r="S453" s="126" t="str">
        <f t="shared" si="34"/>
        <v>No</v>
      </c>
      <c r="T453" s="126" t="str">
        <f t="shared" si="34"/>
        <v>Yes</v>
      </c>
      <c r="U453" s="126" t="str">
        <f t="shared" si="34"/>
        <v>Yes</v>
      </c>
      <c r="V453" s="126" t="str">
        <f t="shared" si="34"/>
        <v>No</v>
      </c>
      <c r="W453" s="126" t="str">
        <f t="shared" si="34"/>
        <v>No</v>
      </c>
      <c r="X453" s="126" t="str">
        <f t="shared" si="34"/>
        <v>No</v>
      </c>
      <c r="Y453" s="126" t="str">
        <f t="shared" si="34"/>
        <v>No</v>
      </c>
      <c r="Z453" s="126" t="str">
        <f t="shared" si="34"/>
        <v>No</v>
      </c>
      <c r="AA453" s="126" t="str">
        <f t="shared" si="34"/>
        <v>No</v>
      </c>
    </row>
    <row r="454" spans="1:27" x14ac:dyDescent="0.3">
      <c r="A454" t="s">
        <v>196</v>
      </c>
      <c r="B454" t="s">
        <v>13</v>
      </c>
      <c r="C454" t="s">
        <v>9</v>
      </c>
      <c r="D454" t="s">
        <v>11</v>
      </c>
      <c r="E454" t="s">
        <v>8</v>
      </c>
      <c r="F454" t="s">
        <v>10</v>
      </c>
      <c r="G454">
        <v>0</v>
      </c>
      <c r="H454" t="s">
        <v>8</v>
      </c>
      <c r="I454" t="s">
        <v>19</v>
      </c>
      <c r="J454" t="s">
        <v>128</v>
      </c>
      <c r="L454" t="s">
        <v>80</v>
      </c>
      <c r="M454">
        <v>3</v>
      </c>
      <c r="N454" t="str">
        <f t="shared" si="35"/>
        <v>Yes</v>
      </c>
      <c r="O454" t="s">
        <v>152</v>
      </c>
      <c r="P454" s="126" t="str">
        <f t="shared" si="31"/>
        <v>Yes</v>
      </c>
      <c r="Q454" s="126" t="str">
        <f t="shared" si="34"/>
        <v>Yes</v>
      </c>
      <c r="R454" s="126" t="str">
        <f t="shared" si="34"/>
        <v>Yes</v>
      </c>
      <c r="S454" s="126" t="str">
        <f t="shared" si="34"/>
        <v>No</v>
      </c>
      <c r="T454" s="126" t="str">
        <f t="shared" si="34"/>
        <v>Yes</v>
      </c>
      <c r="U454" s="126" t="str">
        <f t="shared" si="34"/>
        <v>Yes</v>
      </c>
      <c r="V454" s="126" t="str">
        <f t="shared" si="34"/>
        <v>No</v>
      </c>
      <c r="W454" s="126" t="str">
        <f t="shared" si="34"/>
        <v>No</v>
      </c>
      <c r="X454" s="126" t="str">
        <f t="shared" si="34"/>
        <v>No</v>
      </c>
      <c r="Y454" s="126" t="str">
        <f t="shared" si="34"/>
        <v>No</v>
      </c>
      <c r="Z454" s="126" t="str">
        <f t="shared" si="34"/>
        <v>No</v>
      </c>
      <c r="AA454" s="126" t="str">
        <f t="shared" si="34"/>
        <v>No</v>
      </c>
    </row>
    <row r="455" spans="1:27" x14ac:dyDescent="0.3">
      <c r="A455" t="s">
        <v>196</v>
      </c>
      <c r="B455" t="s">
        <v>13</v>
      </c>
      <c r="C455" t="s">
        <v>9</v>
      </c>
      <c r="D455" t="s">
        <v>11</v>
      </c>
      <c r="E455" t="s">
        <v>8</v>
      </c>
      <c r="F455" t="s">
        <v>71</v>
      </c>
      <c r="G455">
        <v>0</v>
      </c>
      <c r="H455" t="s">
        <v>11</v>
      </c>
      <c r="I455" t="s">
        <v>19</v>
      </c>
      <c r="J455" t="s">
        <v>128</v>
      </c>
      <c r="L455" t="s">
        <v>80</v>
      </c>
      <c r="M455">
        <v>0</v>
      </c>
      <c r="N455" t="str">
        <f t="shared" si="35"/>
        <v>No</v>
      </c>
      <c r="O455" t="s">
        <v>152</v>
      </c>
      <c r="P455" s="126" t="str">
        <f t="shared" si="31"/>
        <v>Yes</v>
      </c>
      <c r="Q455" s="126" t="str">
        <f t="shared" si="34"/>
        <v>Yes</v>
      </c>
      <c r="R455" s="126" t="str">
        <f t="shared" si="34"/>
        <v>Yes</v>
      </c>
      <c r="S455" s="126" t="str">
        <f t="shared" si="34"/>
        <v>No</v>
      </c>
      <c r="T455" s="126" t="str">
        <f t="shared" si="34"/>
        <v>No</v>
      </c>
      <c r="U455" s="126" t="str">
        <f t="shared" si="34"/>
        <v>Yes</v>
      </c>
      <c r="V455" s="126" t="str">
        <f t="shared" si="34"/>
        <v>Yes</v>
      </c>
      <c r="W455" s="126" t="str">
        <f t="shared" si="34"/>
        <v>No</v>
      </c>
      <c r="X455" s="126" t="str">
        <f t="shared" si="34"/>
        <v>No</v>
      </c>
      <c r="Y455" s="126" t="str">
        <f t="shared" si="34"/>
        <v>No</v>
      </c>
      <c r="Z455" s="126" t="str">
        <f t="shared" si="34"/>
        <v>No</v>
      </c>
      <c r="AA455" s="126" t="str">
        <f t="shared" si="34"/>
        <v>No</v>
      </c>
    </row>
    <row r="456" spans="1:27" x14ac:dyDescent="0.3">
      <c r="A456" t="s">
        <v>196</v>
      </c>
      <c r="B456" t="s">
        <v>13</v>
      </c>
      <c r="C456" t="s">
        <v>9</v>
      </c>
      <c r="D456" t="s">
        <v>11</v>
      </c>
      <c r="E456" t="s">
        <v>8</v>
      </c>
      <c r="F456" t="s">
        <v>71</v>
      </c>
      <c r="G456">
        <v>0</v>
      </c>
      <c r="H456" t="s">
        <v>8</v>
      </c>
      <c r="I456" t="s">
        <v>19</v>
      </c>
      <c r="J456" t="s">
        <v>128</v>
      </c>
      <c r="L456" t="s">
        <v>80</v>
      </c>
      <c r="M456">
        <v>3</v>
      </c>
      <c r="N456" t="str">
        <f t="shared" si="35"/>
        <v>Yes</v>
      </c>
      <c r="O456" t="s">
        <v>152</v>
      </c>
      <c r="P456" s="126" t="str">
        <f t="shared" si="31"/>
        <v>Yes</v>
      </c>
      <c r="Q456" s="126" t="str">
        <f t="shared" si="34"/>
        <v>Yes</v>
      </c>
      <c r="R456" s="126" t="str">
        <f t="shared" si="34"/>
        <v>Yes</v>
      </c>
      <c r="S456" s="126" t="str">
        <f t="shared" si="34"/>
        <v>No</v>
      </c>
      <c r="T456" s="126" t="str">
        <f t="shared" si="34"/>
        <v>No</v>
      </c>
      <c r="U456" s="126" t="str">
        <f t="shared" si="34"/>
        <v>Yes</v>
      </c>
      <c r="V456" s="126" t="str">
        <f t="shared" si="34"/>
        <v>Yes</v>
      </c>
      <c r="W456" s="126" t="str">
        <f t="shared" si="34"/>
        <v>No</v>
      </c>
      <c r="X456" s="126" t="str">
        <f t="shared" si="34"/>
        <v>No</v>
      </c>
      <c r="Y456" s="126" t="str">
        <f t="shared" si="34"/>
        <v>No</v>
      </c>
      <c r="Z456" s="126" t="str">
        <f t="shared" si="34"/>
        <v>No</v>
      </c>
      <c r="AA456" s="126" t="str">
        <f t="shared" si="34"/>
        <v>No</v>
      </c>
    </row>
    <row r="457" spans="1:27" x14ac:dyDescent="0.3">
      <c r="A457" t="s">
        <v>196</v>
      </c>
      <c r="B457" t="s">
        <v>130</v>
      </c>
      <c r="C457" t="s">
        <v>9</v>
      </c>
      <c r="D457" t="s">
        <v>70</v>
      </c>
      <c r="E457" t="s">
        <v>8</v>
      </c>
      <c r="F457" t="s">
        <v>71</v>
      </c>
      <c r="G457">
        <v>1</v>
      </c>
      <c r="H457" t="s">
        <v>9</v>
      </c>
      <c r="I457" t="s">
        <v>19</v>
      </c>
      <c r="J457" t="s">
        <v>128</v>
      </c>
      <c r="L457" t="s">
        <v>80</v>
      </c>
      <c r="M457">
        <v>0</v>
      </c>
      <c r="N457" t="str">
        <f t="shared" si="35"/>
        <v>No</v>
      </c>
      <c r="O457" t="s">
        <v>152</v>
      </c>
      <c r="P457" s="126" t="str">
        <f t="shared" si="31"/>
        <v>No</v>
      </c>
      <c r="Q457" s="126" t="str">
        <f t="shared" si="34"/>
        <v>Yes</v>
      </c>
      <c r="R457" s="126" t="str">
        <f t="shared" si="34"/>
        <v>Yes</v>
      </c>
      <c r="S457" s="126" t="str">
        <f t="shared" si="34"/>
        <v>Yes</v>
      </c>
      <c r="T457" s="126" t="str">
        <f t="shared" si="34"/>
        <v>No</v>
      </c>
      <c r="U457" s="126" t="str">
        <f t="shared" si="34"/>
        <v>No</v>
      </c>
      <c r="V457" s="126" t="str">
        <f t="shared" si="34"/>
        <v>Yes</v>
      </c>
      <c r="W457" s="126" t="str">
        <f t="shared" si="34"/>
        <v>No</v>
      </c>
      <c r="X457" s="126" t="str">
        <f t="shared" si="34"/>
        <v>No</v>
      </c>
      <c r="Y457" s="126" t="str">
        <f t="shared" si="34"/>
        <v>Yes</v>
      </c>
      <c r="Z457" s="126" t="str">
        <f t="shared" si="34"/>
        <v>No</v>
      </c>
      <c r="AA457" s="126" t="str">
        <f t="shared" si="34"/>
        <v>No</v>
      </c>
    </row>
    <row r="458" spans="1:27" x14ac:dyDescent="0.3">
      <c r="A458" t="s">
        <v>196</v>
      </c>
      <c r="B458" t="s">
        <v>130</v>
      </c>
      <c r="C458" t="s">
        <v>9</v>
      </c>
      <c r="D458" t="s">
        <v>70</v>
      </c>
      <c r="E458" t="s">
        <v>8</v>
      </c>
      <c r="F458" t="s">
        <v>71</v>
      </c>
      <c r="G458">
        <v>1</v>
      </c>
      <c r="H458" t="s">
        <v>70</v>
      </c>
      <c r="I458" t="s">
        <v>18</v>
      </c>
      <c r="J458" t="s">
        <v>128</v>
      </c>
      <c r="L458" t="s">
        <v>80</v>
      </c>
      <c r="M458">
        <v>2</v>
      </c>
      <c r="N458" t="str">
        <f t="shared" si="35"/>
        <v>Yes</v>
      </c>
      <c r="O458" t="s">
        <v>152</v>
      </c>
      <c r="P458" s="126" t="str">
        <f t="shared" si="31"/>
        <v>No</v>
      </c>
      <c r="Q458" s="126" t="str">
        <f t="shared" si="34"/>
        <v>Yes</v>
      </c>
      <c r="R458" s="126" t="str">
        <f t="shared" si="34"/>
        <v>Yes</v>
      </c>
      <c r="S458" s="126" t="str">
        <f t="shared" si="34"/>
        <v>Yes</v>
      </c>
      <c r="T458" s="126" t="str">
        <f t="shared" si="34"/>
        <v>No</v>
      </c>
      <c r="U458" s="126" t="str">
        <f t="shared" si="34"/>
        <v>No</v>
      </c>
      <c r="V458" s="126" t="str">
        <f t="shared" si="34"/>
        <v>Yes</v>
      </c>
      <c r="W458" s="126" t="str">
        <f t="shared" si="34"/>
        <v>No</v>
      </c>
      <c r="X458" s="126" t="str">
        <f t="shared" si="34"/>
        <v>No</v>
      </c>
      <c r="Y458" s="126" t="str">
        <f t="shared" si="34"/>
        <v>Yes</v>
      </c>
      <c r="Z458" s="126" t="str">
        <f t="shared" si="34"/>
        <v>No</v>
      </c>
      <c r="AA458" s="126" t="str">
        <f t="shared" si="34"/>
        <v>No</v>
      </c>
    </row>
    <row r="459" spans="1:27" x14ac:dyDescent="0.3">
      <c r="A459" t="s">
        <v>196</v>
      </c>
      <c r="B459" t="s">
        <v>130</v>
      </c>
      <c r="C459" t="s">
        <v>9</v>
      </c>
      <c r="D459" t="s">
        <v>70</v>
      </c>
      <c r="E459" t="s">
        <v>8</v>
      </c>
      <c r="F459" t="s">
        <v>71</v>
      </c>
      <c r="G459">
        <v>1</v>
      </c>
      <c r="H459" t="s">
        <v>70</v>
      </c>
      <c r="I459" t="s">
        <v>15</v>
      </c>
      <c r="J459" t="s">
        <v>128</v>
      </c>
      <c r="L459" t="s">
        <v>80</v>
      </c>
      <c r="M459">
        <v>0</v>
      </c>
      <c r="N459" t="str">
        <f t="shared" si="35"/>
        <v>No</v>
      </c>
      <c r="O459" t="s">
        <v>152</v>
      </c>
      <c r="P459" s="126" t="str">
        <f t="shared" si="31"/>
        <v>No</v>
      </c>
      <c r="Q459" s="126" t="str">
        <f t="shared" si="34"/>
        <v>Yes</v>
      </c>
      <c r="R459" s="126" t="str">
        <f t="shared" si="34"/>
        <v>Yes</v>
      </c>
      <c r="S459" s="126" t="str">
        <f t="shared" si="34"/>
        <v>Yes</v>
      </c>
      <c r="T459" s="126" t="str">
        <f t="shared" si="34"/>
        <v>No</v>
      </c>
      <c r="U459" s="126" t="str">
        <f t="shared" si="34"/>
        <v>No</v>
      </c>
      <c r="V459" s="126" t="str">
        <f t="shared" si="34"/>
        <v>Yes</v>
      </c>
      <c r="W459" s="126" t="str">
        <f t="shared" si="34"/>
        <v>No</v>
      </c>
      <c r="X459" s="126" t="str">
        <f t="shared" si="34"/>
        <v>No</v>
      </c>
      <c r="Y459" s="126" t="str">
        <f t="shared" si="34"/>
        <v>Yes</v>
      </c>
      <c r="Z459" s="126" t="str">
        <f t="shared" si="34"/>
        <v>No</v>
      </c>
      <c r="AA459" s="126" t="str">
        <f t="shared" si="34"/>
        <v>No</v>
      </c>
    </row>
    <row r="460" spans="1:27" x14ac:dyDescent="0.3">
      <c r="A460" t="s">
        <v>196</v>
      </c>
      <c r="B460" t="s">
        <v>130</v>
      </c>
      <c r="C460" t="s">
        <v>9</v>
      </c>
      <c r="D460" t="s">
        <v>70</v>
      </c>
      <c r="E460" t="s">
        <v>8</v>
      </c>
      <c r="F460" t="s">
        <v>71</v>
      </c>
      <c r="G460">
        <v>1</v>
      </c>
      <c r="H460" t="s">
        <v>9</v>
      </c>
      <c r="I460" t="s">
        <v>18</v>
      </c>
      <c r="J460" t="s">
        <v>128</v>
      </c>
      <c r="L460" t="s">
        <v>80</v>
      </c>
      <c r="M460">
        <v>0</v>
      </c>
      <c r="N460" t="str">
        <f t="shared" si="35"/>
        <v>No</v>
      </c>
      <c r="O460" t="s">
        <v>152</v>
      </c>
      <c r="P460" s="126" t="str">
        <f t="shared" si="31"/>
        <v>No</v>
      </c>
      <c r="Q460" s="126" t="str">
        <f t="shared" si="34"/>
        <v>Yes</v>
      </c>
      <c r="R460" s="126" t="str">
        <f t="shared" si="34"/>
        <v>Yes</v>
      </c>
      <c r="S460" s="126" t="str">
        <f t="shared" si="34"/>
        <v>Yes</v>
      </c>
      <c r="T460" s="126" t="str">
        <f t="shared" si="34"/>
        <v>No</v>
      </c>
      <c r="U460" s="126" t="str">
        <f t="shared" si="34"/>
        <v>No</v>
      </c>
      <c r="V460" s="126" t="str">
        <f t="shared" si="34"/>
        <v>Yes</v>
      </c>
      <c r="W460" s="126" t="str">
        <f t="shared" si="34"/>
        <v>No</v>
      </c>
      <c r="X460" s="126" t="str">
        <f t="shared" si="34"/>
        <v>No</v>
      </c>
      <c r="Y460" s="126" t="str">
        <f t="shared" si="34"/>
        <v>Yes</v>
      </c>
      <c r="Z460" s="126" t="str">
        <f t="shared" si="34"/>
        <v>No</v>
      </c>
      <c r="AA460" s="126" t="str">
        <f t="shared" si="34"/>
        <v>No</v>
      </c>
    </row>
    <row r="461" spans="1:27" x14ac:dyDescent="0.3">
      <c r="A461" t="s">
        <v>196</v>
      </c>
      <c r="B461" t="s">
        <v>130</v>
      </c>
      <c r="C461" t="s">
        <v>9</v>
      </c>
      <c r="D461" t="s">
        <v>70</v>
      </c>
      <c r="E461" t="s">
        <v>8</v>
      </c>
      <c r="F461" t="s">
        <v>71</v>
      </c>
      <c r="G461">
        <v>1</v>
      </c>
      <c r="H461" t="s">
        <v>130</v>
      </c>
      <c r="I461" t="s">
        <v>18</v>
      </c>
      <c r="J461" t="s">
        <v>149</v>
      </c>
      <c r="L461" t="s">
        <v>80</v>
      </c>
      <c r="M461">
        <v>2</v>
      </c>
      <c r="N461" t="str">
        <f t="shared" si="35"/>
        <v>Yes</v>
      </c>
      <c r="O461" t="s">
        <v>152</v>
      </c>
      <c r="P461" s="126" t="str">
        <f t="shared" si="31"/>
        <v>No</v>
      </c>
      <c r="Q461" s="126" t="str">
        <f t="shared" si="34"/>
        <v>Yes</v>
      </c>
      <c r="R461" s="126" t="str">
        <f t="shared" si="34"/>
        <v>Yes</v>
      </c>
      <c r="S461" s="126" t="str">
        <f t="shared" si="34"/>
        <v>Yes</v>
      </c>
      <c r="T461" s="126" t="str">
        <f t="shared" si="34"/>
        <v>No</v>
      </c>
      <c r="U461" s="126" t="str">
        <f t="shared" si="34"/>
        <v>No</v>
      </c>
      <c r="V461" s="126" t="str">
        <f t="shared" si="34"/>
        <v>Yes</v>
      </c>
      <c r="W461" s="126" t="str">
        <f t="shared" si="34"/>
        <v>No</v>
      </c>
      <c r="X461" s="126" t="str">
        <f t="shared" si="34"/>
        <v>No</v>
      </c>
      <c r="Y461" s="126" t="str">
        <f t="shared" si="34"/>
        <v>Yes</v>
      </c>
      <c r="Z461" s="126" t="str">
        <f t="shared" si="34"/>
        <v>No</v>
      </c>
      <c r="AA461" s="126" t="str">
        <f t="shared" si="34"/>
        <v>No</v>
      </c>
    </row>
    <row r="462" spans="1:27" x14ac:dyDescent="0.3">
      <c r="A462" t="s">
        <v>196</v>
      </c>
      <c r="B462" t="s">
        <v>130</v>
      </c>
      <c r="C462" t="s">
        <v>9</v>
      </c>
      <c r="D462" t="s">
        <v>70</v>
      </c>
      <c r="E462" t="s">
        <v>8</v>
      </c>
      <c r="F462" t="s">
        <v>71</v>
      </c>
      <c r="G462">
        <v>1</v>
      </c>
      <c r="H462" t="s">
        <v>130</v>
      </c>
      <c r="I462" t="s">
        <v>18</v>
      </c>
      <c r="J462" t="s">
        <v>149</v>
      </c>
      <c r="L462" t="s">
        <v>80</v>
      </c>
      <c r="M462">
        <v>2</v>
      </c>
      <c r="N462" t="str">
        <f t="shared" si="35"/>
        <v>Yes</v>
      </c>
      <c r="O462" t="s">
        <v>152</v>
      </c>
      <c r="P462" s="126" t="str">
        <f t="shared" si="31"/>
        <v>No</v>
      </c>
      <c r="Q462" s="126" t="str">
        <f t="shared" si="34"/>
        <v>Yes</v>
      </c>
      <c r="R462" s="126" t="str">
        <f t="shared" si="34"/>
        <v>Yes</v>
      </c>
      <c r="S462" s="126" t="str">
        <f t="shared" si="34"/>
        <v>Yes</v>
      </c>
      <c r="T462" s="126" t="str">
        <f t="shared" si="34"/>
        <v>No</v>
      </c>
      <c r="U462" s="126" t="str">
        <f t="shared" si="34"/>
        <v>No</v>
      </c>
      <c r="V462" s="126" t="str">
        <f t="shared" si="34"/>
        <v>Yes</v>
      </c>
      <c r="W462" s="126" t="str">
        <f t="shared" si="34"/>
        <v>No</v>
      </c>
      <c r="X462" s="126" t="str">
        <f t="shared" si="34"/>
        <v>No</v>
      </c>
      <c r="Y462" s="126" t="str">
        <f t="shared" si="34"/>
        <v>Yes</v>
      </c>
      <c r="Z462" s="126" t="str">
        <f t="shared" si="34"/>
        <v>No</v>
      </c>
      <c r="AA462" s="126" t="str">
        <f t="shared" si="34"/>
        <v>No</v>
      </c>
    </row>
    <row r="463" spans="1:27" x14ac:dyDescent="0.3">
      <c r="A463" t="s">
        <v>196</v>
      </c>
      <c r="B463" t="s">
        <v>130</v>
      </c>
      <c r="C463" t="s">
        <v>13</v>
      </c>
      <c r="D463" t="s">
        <v>70</v>
      </c>
      <c r="E463" t="s">
        <v>11</v>
      </c>
      <c r="F463" t="s">
        <v>71</v>
      </c>
      <c r="G463">
        <v>2</v>
      </c>
      <c r="H463" t="s">
        <v>71</v>
      </c>
      <c r="I463" t="s">
        <v>19</v>
      </c>
      <c r="J463" t="s">
        <v>128</v>
      </c>
      <c r="L463" t="s">
        <v>80</v>
      </c>
      <c r="M463">
        <v>0</v>
      </c>
      <c r="N463" t="str">
        <f t="shared" si="35"/>
        <v>No</v>
      </c>
      <c r="O463" t="s">
        <v>152</v>
      </c>
      <c r="P463" s="126" t="str">
        <f t="shared" ref="P463:P526" si="36">IF($A463="","",IF(OR($B463=P$1,$C463=P$1,$D463=P$1,$E463=P$1,$F463=P$1),"Yes","No"))</f>
        <v>Yes</v>
      </c>
      <c r="Q463" s="126" t="str">
        <f t="shared" si="34"/>
        <v>No</v>
      </c>
      <c r="R463" s="126" t="str">
        <f t="shared" si="34"/>
        <v>No</v>
      </c>
      <c r="S463" s="126" t="str">
        <f t="shared" si="34"/>
        <v>Yes</v>
      </c>
      <c r="T463" s="126" t="str">
        <f t="shared" si="34"/>
        <v>No</v>
      </c>
      <c r="U463" s="126" t="str">
        <f t="shared" si="34"/>
        <v>Yes</v>
      </c>
      <c r="V463" s="126" t="str">
        <f t="shared" si="34"/>
        <v>Yes</v>
      </c>
      <c r="W463" s="126" t="str">
        <f t="shared" si="34"/>
        <v>No</v>
      </c>
      <c r="X463" s="126" t="str">
        <f t="shared" si="34"/>
        <v>No</v>
      </c>
      <c r="Y463" s="126" t="str">
        <f t="shared" si="34"/>
        <v>Yes</v>
      </c>
      <c r="Z463" s="126" t="str">
        <f t="shared" si="34"/>
        <v>No</v>
      </c>
      <c r="AA463" s="126" t="str">
        <f t="shared" si="34"/>
        <v>No</v>
      </c>
    </row>
    <row r="464" spans="1:27" x14ac:dyDescent="0.3">
      <c r="A464" t="s">
        <v>196</v>
      </c>
      <c r="B464" t="s">
        <v>130</v>
      </c>
      <c r="C464" t="s">
        <v>13</v>
      </c>
      <c r="D464" t="s">
        <v>70</v>
      </c>
      <c r="E464" t="s">
        <v>11</v>
      </c>
      <c r="F464" t="s">
        <v>71</v>
      </c>
      <c r="G464">
        <v>0</v>
      </c>
      <c r="H464" t="s">
        <v>70</v>
      </c>
      <c r="I464" t="s">
        <v>19</v>
      </c>
      <c r="J464" t="s">
        <v>128</v>
      </c>
      <c r="L464" t="s">
        <v>80</v>
      </c>
      <c r="M464">
        <v>3</v>
      </c>
      <c r="N464" t="str">
        <f t="shared" si="35"/>
        <v>Yes</v>
      </c>
      <c r="O464" t="s">
        <v>152</v>
      </c>
      <c r="P464" s="126" t="str">
        <f t="shared" si="36"/>
        <v>Yes</v>
      </c>
      <c r="Q464" s="126" t="str">
        <f t="shared" si="34"/>
        <v>No</v>
      </c>
      <c r="R464" s="126" t="str">
        <f t="shared" si="34"/>
        <v>No</v>
      </c>
      <c r="S464" s="126" t="str">
        <f t="shared" si="34"/>
        <v>Yes</v>
      </c>
      <c r="T464" s="126" t="str">
        <f t="shared" si="34"/>
        <v>No</v>
      </c>
      <c r="U464" s="126" t="str">
        <f t="shared" si="34"/>
        <v>Yes</v>
      </c>
      <c r="V464" s="126" t="str">
        <f t="shared" si="34"/>
        <v>Yes</v>
      </c>
      <c r="W464" s="126" t="str">
        <f t="shared" si="34"/>
        <v>No</v>
      </c>
      <c r="X464" s="126" t="str">
        <f t="shared" si="34"/>
        <v>No</v>
      </c>
      <c r="Y464" s="126" t="str">
        <f t="shared" si="34"/>
        <v>Yes</v>
      </c>
      <c r="Z464" s="126" t="str">
        <f t="shared" si="34"/>
        <v>No</v>
      </c>
      <c r="AA464" s="126" t="str">
        <f t="shared" si="34"/>
        <v>No</v>
      </c>
    </row>
    <row r="465" spans="1:27" x14ac:dyDescent="0.3">
      <c r="A465" t="s">
        <v>196</v>
      </c>
      <c r="B465" t="s">
        <v>130</v>
      </c>
      <c r="C465" t="s">
        <v>13</v>
      </c>
      <c r="D465" t="s">
        <v>70</v>
      </c>
      <c r="E465" t="s">
        <v>11</v>
      </c>
      <c r="F465" t="s">
        <v>10</v>
      </c>
      <c r="G465">
        <v>0</v>
      </c>
      <c r="H465" t="s">
        <v>70</v>
      </c>
      <c r="I465" t="s">
        <v>17</v>
      </c>
      <c r="J465" t="s">
        <v>128</v>
      </c>
      <c r="L465" t="s">
        <v>80</v>
      </c>
      <c r="M465">
        <v>0</v>
      </c>
      <c r="N465" t="str">
        <f t="shared" si="35"/>
        <v>No</v>
      </c>
      <c r="O465" t="s">
        <v>152</v>
      </c>
      <c r="P465" s="126" t="str">
        <f t="shared" si="36"/>
        <v>Yes</v>
      </c>
      <c r="Q465" s="126" t="str">
        <f t="shared" si="34"/>
        <v>No</v>
      </c>
      <c r="R465" s="126" t="str">
        <f t="shared" si="34"/>
        <v>No</v>
      </c>
      <c r="S465" s="126" t="str">
        <f t="shared" si="34"/>
        <v>Yes</v>
      </c>
      <c r="T465" s="126" t="str">
        <f t="shared" si="34"/>
        <v>Yes</v>
      </c>
      <c r="U465" s="126" t="str">
        <f t="shared" si="34"/>
        <v>Yes</v>
      </c>
      <c r="V465" s="126" t="str">
        <f t="shared" si="34"/>
        <v>No</v>
      </c>
      <c r="W465" s="126" t="str">
        <f t="shared" si="34"/>
        <v>No</v>
      </c>
      <c r="X465" s="126" t="str">
        <f t="shared" si="34"/>
        <v>No</v>
      </c>
      <c r="Y465" s="126" t="str">
        <f t="shared" si="34"/>
        <v>Yes</v>
      </c>
      <c r="Z465" s="126" t="str">
        <f t="shared" si="34"/>
        <v>No</v>
      </c>
      <c r="AA465" s="126" t="str">
        <f t="shared" si="34"/>
        <v>No</v>
      </c>
    </row>
    <row r="466" spans="1:27" x14ac:dyDescent="0.3">
      <c r="A466" t="s">
        <v>196</v>
      </c>
      <c r="B466" t="s">
        <v>130</v>
      </c>
      <c r="C466" t="s">
        <v>13</v>
      </c>
      <c r="D466" t="s">
        <v>70</v>
      </c>
      <c r="E466" t="s">
        <v>11</v>
      </c>
      <c r="F466" t="s">
        <v>10</v>
      </c>
      <c r="G466">
        <v>1</v>
      </c>
      <c r="H466" t="s">
        <v>70</v>
      </c>
      <c r="I466" t="s">
        <v>19</v>
      </c>
      <c r="J466" t="s">
        <v>149</v>
      </c>
      <c r="L466" t="s">
        <v>80</v>
      </c>
      <c r="M466">
        <v>0</v>
      </c>
      <c r="N466" t="str">
        <f t="shared" si="35"/>
        <v>No</v>
      </c>
      <c r="O466" t="s">
        <v>152</v>
      </c>
      <c r="P466" s="126" t="str">
        <f t="shared" si="36"/>
        <v>Yes</v>
      </c>
      <c r="Q466" s="126" t="str">
        <f t="shared" si="34"/>
        <v>No</v>
      </c>
      <c r="R466" s="126" t="str">
        <f t="shared" si="34"/>
        <v>No</v>
      </c>
      <c r="S466" s="126" t="str">
        <f t="shared" si="34"/>
        <v>Yes</v>
      </c>
      <c r="T466" s="126" t="str">
        <f t="shared" si="34"/>
        <v>Yes</v>
      </c>
      <c r="U466" s="126" t="str">
        <f t="shared" si="34"/>
        <v>Yes</v>
      </c>
      <c r="V466" s="126" t="str">
        <f t="shared" si="34"/>
        <v>No</v>
      </c>
      <c r="W466" s="126" t="str">
        <f t="shared" si="34"/>
        <v>No</v>
      </c>
      <c r="X466" s="126" t="str">
        <f t="shared" si="34"/>
        <v>No</v>
      </c>
      <c r="Y466" s="126" t="str">
        <f t="shared" si="34"/>
        <v>Yes</v>
      </c>
      <c r="Z466" s="126" t="str">
        <f t="shared" si="34"/>
        <v>No</v>
      </c>
      <c r="AA466" s="126" t="str">
        <f t="shared" si="34"/>
        <v>No</v>
      </c>
    </row>
    <row r="467" spans="1:27" x14ac:dyDescent="0.3">
      <c r="A467" t="s">
        <v>196</v>
      </c>
      <c r="B467" t="s">
        <v>130</v>
      </c>
      <c r="C467" t="s">
        <v>13</v>
      </c>
      <c r="D467" t="s">
        <v>8</v>
      </c>
      <c r="E467" t="s">
        <v>11</v>
      </c>
      <c r="F467" t="s">
        <v>10</v>
      </c>
      <c r="G467">
        <v>0</v>
      </c>
      <c r="H467" t="s">
        <v>11</v>
      </c>
      <c r="I467" t="s">
        <v>16</v>
      </c>
      <c r="J467" t="s">
        <v>128</v>
      </c>
      <c r="L467" t="s">
        <v>80</v>
      </c>
      <c r="M467">
        <v>0</v>
      </c>
      <c r="N467" t="str">
        <f t="shared" si="35"/>
        <v>No</v>
      </c>
      <c r="O467" t="s">
        <v>152</v>
      </c>
      <c r="P467" s="126" t="str">
        <f t="shared" si="36"/>
        <v>Yes</v>
      </c>
      <c r="Q467" s="126" t="str">
        <f t="shared" si="34"/>
        <v>No</v>
      </c>
      <c r="R467" s="126" t="str">
        <f t="shared" si="34"/>
        <v>Yes</v>
      </c>
      <c r="S467" s="126" t="str">
        <f t="shared" si="34"/>
        <v>No</v>
      </c>
      <c r="T467" s="126" t="str">
        <f t="shared" si="34"/>
        <v>Yes</v>
      </c>
      <c r="U467" s="126" t="str">
        <f t="shared" si="34"/>
        <v>Yes</v>
      </c>
      <c r="V467" s="126" t="str">
        <f t="shared" si="34"/>
        <v>No</v>
      </c>
      <c r="W467" s="126" t="str">
        <f t="shared" si="34"/>
        <v>No</v>
      </c>
      <c r="X467" s="126" t="str">
        <f t="shared" si="34"/>
        <v>No</v>
      </c>
      <c r="Y467" s="126" t="str">
        <f t="shared" ref="Q467:AA490" si="37">IF($A467="","",IF(OR($B467=Y$1,$C467=Y$1,$D467=Y$1,$E467=Y$1,$F467=Y$1),"Yes","No"))</f>
        <v>Yes</v>
      </c>
      <c r="Z467" s="126" t="str">
        <f t="shared" si="37"/>
        <v>No</v>
      </c>
      <c r="AA467" s="126" t="str">
        <f t="shared" si="37"/>
        <v>No</v>
      </c>
    </row>
    <row r="468" spans="1:27" x14ac:dyDescent="0.3">
      <c r="A468" t="s">
        <v>196</v>
      </c>
      <c r="B468" t="s">
        <v>130</v>
      </c>
      <c r="C468" t="s">
        <v>13</v>
      </c>
      <c r="D468" t="s">
        <v>8</v>
      </c>
      <c r="E468" t="s">
        <v>11</v>
      </c>
      <c r="F468" t="s">
        <v>10</v>
      </c>
      <c r="G468">
        <v>1</v>
      </c>
      <c r="H468" t="s">
        <v>11</v>
      </c>
      <c r="I468" t="s">
        <v>148</v>
      </c>
      <c r="J468" t="s">
        <v>128</v>
      </c>
      <c r="L468" t="s">
        <v>80</v>
      </c>
      <c r="M468">
        <v>1</v>
      </c>
      <c r="N468" t="str">
        <f t="shared" si="35"/>
        <v>Yes</v>
      </c>
      <c r="O468" t="s">
        <v>152</v>
      </c>
      <c r="P468" s="126" t="str">
        <f t="shared" si="36"/>
        <v>Yes</v>
      </c>
      <c r="Q468" s="126" t="str">
        <f t="shared" si="37"/>
        <v>No</v>
      </c>
      <c r="R468" s="126" t="str">
        <f t="shared" si="37"/>
        <v>Yes</v>
      </c>
      <c r="S468" s="126" t="str">
        <f t="shared" si="37"/>
        <v>No</v>
      </c>
      <c r="T468" s="126" t="str">
        <f t="shared" si="37"/>
        <v>Yes</v>
      </c>
      <c r="U468" s="126" t="str">
        <f t="shared" si="37"/>
        <v>Yes</v>
      </c>
      <c r="V468" s="126" t="str">
        <f t="shared" si="37"/>
        <v>No</v>
      </c>
      <c r="W468" s="126" t="str">
        <f t="shared" si="37"/>
        <v>No</v>
      </c>
      <c r="X468" s="126" t="str">
        <f t="shared" si="37"/>
        <v>No</v>
      </c>
      <c r="Y468" s="126" t="str">
        <f t="shared" si="37"/>
        <v>Yes</v>
      </c>
      <c r="Z468" s="126" t="str">
        <f t="shared" si="37"/>
        <v>No</v>
      </c>
      <c r="AA468" s="126" t="str">
        <f t="shared" si="37"/>
        <v>No</v>
      </c>
    </row>
    <row r="469" spans="1:27" x14ac:dyDescent="0.3">
      <c r="A469" t="s">
        <v>196</v>
      </c>
      <c r="B469" t="s">
        <v>130</v>
      </c>
      <c r="C469" t="s">
        <v>13</v>
      </c>
      <c r="D469" t="s">
        <v>8</v>
      </c>
      <c r="E469" t="s">
        <v>11</v>
      </c>
      <c r="F469" t="s">
        <v>10</v>
      </c>
      <c r="G469">
        <v>1</v>
      </c>
      <c r="H469" t="s">
        <v>10</v>
      </c>
      <c r="I469" t="s">
        <v>20</v>
      </c>
      <c r="J469" t="s">
        <v>128</v>
      </c>
      <c r="L469" t="s">
        <v>80</v>
      </c>
      <c r="M469">
        <v>0</v>
      </c>
      <c r="N469" t="str">
        <f t="shared" si="35"/>
        <v>No</v>
      </c>
      <c r="O469" t="s">
        <v>152</v>
      </c>
      <c r="P469" s="126" t="str">
        <f t="shared" si="36"/>
        <v>Yes</v>
      </c>
      <c r="Q469" s="126" t="str">
        <f t="shared" si="37"/>
        <v>No</v>
      </c>
      <c r="R469" s="126" t="str">
        <f t="shared" si="37"/>
        <v>Yes</v>
      </c>
      <c r="S469" s="126" t="str">
        <f t="shared" si="37"/>
        <v>No</v>
      </c>
      <c r="T469" s="126" t="str">
        <f t="shared" si="37"/>
        <v>Yes</v>
      </c>
      <c r="U469" s="126" t="str">
        <f t="shared" si="37"/>
        <v>Yes</v>
      </c>
      <c r="V469" s="126" t="str">
        <f t="shared" si="37"/>
        <v>No</v>
      </c>
      <c r="W469" s="126" t="str">
        <f t="shared" si="37"/>
        <v>No</v>
      </c>
      <c r="X469" s="126" t="str">
        <f t="shared" si="37"/>
        <v>No</v>
      </c>
      <c r="Y469" s="126" t="str">
        <f t="shared" si="37"/>
        <v>Yes</v>
      </c>
      <c r="Z469" s="126" t="str">
        <f t="shared" si="37"/>
        <v>No</v>
      </c>
      <c r="AA469" s="126" t="str">
        <f t="shared" si="37"/>
        <v>No</v>
      </c>
    </row>
    <row r="470" spans="1:27" x14ac:dyDescent="0.3">
      <c r="A470" t="s">
        <v>196</v>
      </c>
      <c r="B470" t="s">
        <v>130</v>
      </c>
      <c r="C470" t="s">
        <v>13</v>
      </c>
      <c r="D470" t="s">
        <v>8</v>
      </c>
      <c r="E470" t="s">
        <v>11</v>
      </c>
      <c r="F470" t="s">
        <v>10</v>
      </c>
      <c r="G470">
        <v>1</v>
      </c>
      <c r="H470" t="s">
        <v>11</v>
      </c>
      <c r="I470" t="s">
        <v>19</v>
      </c>
      <c r="J470" t="s">
        <v>128</v>
      </c>
      <c r="L470" t="s">
        <v>80</v>
      </c>
      <c r="M470">
        <v>3</v>
      </c>
      <c r="N470" t="str">
        <f t="shared" si="35"/>
        <v>Yes</v>
      </c>
      <c r="O470" t="s">
        <v>152</v>
      </c>
      <c r="P470" s="126" t="str">
        <f t="shared" si="36"/>
        <v>Yes</v>
      </c>
      <c r="Q470" s="126" t="str">
        <f t="shared" si="37"/>
        <v>No</v>
      </c>
      <c r="R470" s="126" t="str">
        <f t="shared" si="37"/>
        <v>Yes</v>
      </c>
      <c r="S470" s="126" t="str">
        <f t="shared" si="37"/>
        <v>No</v>
      </c>
      <c r="T470" s="126" t="str">
        <f t="shared" si="37"/>
        <v>Yes</v>
      </c>
      <c r="U470" s="126" t="str">
        <f t="shared" si="37"/>
        <v>Yes</v>
      </c>
      <c r="V470" s="126" t="str">
        <f t="shared" si="37"/>
        <v>No</v>
      </c>
      <c r="W470" s="126" t="str">
        <f t="shared" si="37"/>
        <v>No</v>
      </c>
      <c r="X470" s="126" t="str">
        <f t="shared" si="37"/>
        <v>No</v>
      </c>
      <c r="Y470" s="126" t="str">
        <f t="shared" si="37"/>
        <v>Yes</v>
      </c>
      <c r="Z470" s="126" t="str">
        <f t="shared" si="37"/>
        <v>No</v>
      </c>
      <c r="AA470" s="126" t="str">
        <f t="shared" si="37"/>
        <v>No</v>
      </c>
    </row>
    <row r="471" spans="1:27" x14ac:dyDescent="0.3">
      <c r="A471" t="s">
        <v>196</v>
      </c>
      <c r="B471" t="s">
        <v>13</v>
      </c>
      <c r="C471" t="s">
        <v>9</v>
      </c>
      <c r="D471" t="s">
        <v>8</v>
      </c>
      <c r="E471" t="s">
        <v>11</v>
      </c>
      <c r="F471" t="s">
        <v>71</v>
      </c>
      <c r="G471">
        <v>1</v>
      </c>
      <c r="H471" t="s">
        <v>8</v>
      </c>
      <c r="I471" t="s">
        <v>18</v>
      </c>
      <c r="J471" t="s">
        <v>128</v>
      </c>
      <c r="L471" t="s">
        <v>80</v>
      </c>
      <c r="M471">
        <v>2</v>
      </c>
      <c r="N471" t="str">
        <f t="shared" si="35"/>
        <v>Yes</v>
      </c>
      <c r="O471" t="s">
        <v>152</v>
      </c>
      <c r="P471" s="126" t="str">
        <f t="shared" si="36"/>
        <v>Yes</v>
      </c>
      <c r="Q471" s="126" t="str">
        <f t="shared" si="37"/>
        <v>Yes</v>
      </c>
      <c r="R471" s="126" t="str">
        <f t="shared" si="37"/>
        <v>Yes</v>
      </c>
      <c r="S471" s="126" t="str">
        <f t="shared" si="37"/>
        <v>No</v>
      </c>
      <c r="T471" s="126" t="str">
        <f t="shared" si="37"/>
        <v>No</v>
      </c>
      <c r="U471" s="126" t="str">
        <f t="shared" si="37"/>
        <v>Yes</v>
      </c>
      <c r="V471" s="126" t="str">
        <f t="shared" si="37"/>
        <v>Yes</v>
      </c>
      <c r="W471" s="126" t="str">
        <f t="shared" si="37"/>
        <v>No</v>
      </c>
      <c r="X471" s="126" t="str">
        <f t="shared" si="37"/>
        <v>No</v>
      </c>
      <c r="Y471" s="126" t="str">
        <f t="shared" si="37"/>
        <v>No</v>
      </c>
      <c r="Z471" s="126" t="str">
        <f t="shared" si="37"/>
        <v>No</v>
      </c>
      <c r="AA471" s="126" t="str">
        <f t="shared" si="37"/>
        <v>No</v>
      </c>
    </row>
    <row r="472" spans="1:27" x14ac:dyDescent="0.3">
      <c r="A472" t="s">
        <v>196</v>
      </c>
      <c r="B472" t="s">
        <v>13</v>
      </c>
      <c r="C472" t="s">
        <v>9</v>
      </c>
      <c r="D472" t="s">
        <v>8</v>
      </c>
      <c r="E472" t="s">
        <v>11</v>
      </c>
      <c r="F472" t="s">
        <v>71</v>
      </c>
      <c r="G472">
        <v>0</v>
      </c>
      <c r="H472" t="s">
        <v>8</v>
      </c>
      <c r="I472" t="s">
        <v>19</v>
      </c>
      <c r="J472" t="s">
        <v>128</v>
      </c>
      <c r="L472" t="s">
        <v>80</v>
      </c>
      <c r="M472">
        <v>0</v>
      </c>
      <c r="N472" t="str">
        <f t="shared" si="35"/>
        <v>No</v>
      </c>
      <c r="O472" t="s">
        <v>152</v>
      </c>
      <c r="P472" s="126" t="str">
        <f t="shared" si="36"/>
        <v>Yes</v>
      </c>
      <c r="Q472" s="126" t="str">
        <f t="shared" si="37"/>
        <v>Yes</v>
      </c>
      <c r="R472" s="126" t="str">
        <f t="shared" si="37"/>
        <v>Yes</v>
      </c>
      <c r="S472" s="126" t="str">
        <f t="shared" si="37"/>
        <v>No</v>
      </c>
      <c r="T472" s="126" t="str">
        <f t="shared" si="37"/>
        <v>No</v>
      </c>
      <c r="U472" s="126" t="str">
        <f t="shared" si="37"/>
        <v>Yes</v>
      </c>
      <c r="V472" s="126" t="str">
        <f t="shared" si="37"/>
        <v>Yes</v>
      </c>
      <c r="W472" s="126" t="str">
        <f t="shared" si="37"/>
        <v>No</v>
      </c>
      <c r="X472" s="126" t="str">
        <f t="shared" si="37"/>
        <v>No</v>
      </c>
      <c r="Y472" s="126" t="str">
        <f t="shared" si="37"/>
        <v>No</v>
      </c>
      <c r="Z472" s="126" t="str">
        <f t="shared" si="37"/>
        <v>No</v>
      </c>
      <c r="AA472" s="126" t="str">
        <f t="shared" si="37"/>
        <v>No</v>
      </c>
    </row>
    <row r="473" spans="1:27" x14ac:dyDescent="0.3">
      <c r="A473" t="s">
        <v>196</v>
      </c>
      <c r="B473" t="s">
        <v>13</v>
      </c>
      <c r="C473" t="s">
        <v>9</v>
      </c>
      <c r="D473" t="s">
        <v>8</v>
      </c>
      <c r="E473" t="s">
        <v>11</v>
      </c>
      <c r="F473" t="s">
        <v>71</v>
      </c>
      <c r="G473">
        <v>0</v>
      </c>
      <c r="H473" t="s">
        <v>8</v>
      </c>
      <c r="I473" t="s">
        <v>19</v>
      </c>
      <c r="J473" t="s">
        <v>149</v>
      </c>
      <c r="L473" t="s">
        <v>80</v>
      </c>
      <c r="M473">
        <v>0</v>
      </c>
      <c r="N473" t="str">
        <f t="shared" si="35"/>
        <v>No</v>
      </c>
      <c r="O473" t="s">
        <v>152</v>
      </c>
      <c r="P473" s="126" t="str">
        <f t="shared" si="36"/>
        <v>Yes</v>
      </c>
      <c r="Q473" s="126" t="str">
        <f t="shared" si="37"/>
        <v>Yes</v>
      </c>
      <c r="R473" s="126" t="str">
        <f t="shared" si="37"/>
        <v>Yes</v>
      </c>
      <c r="S473" s="126" t="str">
        <f t="shared" si="37"/>
        <v>No</v>
      </c>
      <c r="T473" s="126" t="str">
        <f t="shared" si="37"/>
        <v>No</v>
      </c>
      <c r="U473" s="126" t="str">
        <f t="shared" si="37"/>
        <v>Yes</v>
      </c>
      <c r="V473" s="126" t="str">
        <f t="shared" si="37"/>
        <v>Yes</v>
      </c>
      <c r="W473" s="126" t="str">
        <f t="shared" si="37"/>
        <v>No</v>
      </c>
      <c r="X473" s="126" t="str">
        <f t="shared" si="37"/>
        <v>No</v>
      </c>
      <c r="Y473" s="126" t="str">
        <f t="shared" si="37"/>
        <v>No</v>
      </c>
      <c r="Z473" s="126" t="str">
        <f t="shared" si="37"/>
        <v>No</v>
      </c>
      <c r="AA473" s="126" t="str">
        <f t="shared" si="37"/>
        <v>No</v>
      </c>
    </row>
    <row r="474" spans="1:27" x14ac:dyDescent="0.3">
      <c r="A474" t="s">
        <v>196</v>
      </c>
      <c r="B474" t="s">
        <v>13</v>
      </c>
      <c r="C474" t="s">
        <v>9</v>
      </c>
      <c r="D474" t="s">
        <v>8</v>
      </c>
      <c r="E474" t="s">
        <v>11</v>
      </c>
      <c r="F474" t="s">
        <v>71</v>
      </c>
      <c r="G474">
        <v>1</v>
      </c>
      <c r="H474" t="s">
        <v>13</v>
      </c>
      <c r="I474" t="s">
        <v>18</v>
      </c>
      <c r="J474" t="s">
        <v>128</v>
      </c>
      <c r="L474" t="s">
        <v>80</v>
      </c>
      <c r="M474">
        <v>2</v>
      </c>
      <c r="N474" t="str">
        <f t="shared" si="35"/>
        <v>Yes</v>
      </c>
      <c r="O474" t="s">
        <v>152</v>
      </c>
      <c r="P474" s="126" t="str">
        <f t="shared" si="36"/>
        <v>Yes</v>
      </c>
      <c r="Q474" s="126" t="str">
        <f t="shared" si="37"/>
        <v>Yes</v>
      </c>
      <c r="R474" s="126" t="str">
        <f t="shared" si="37"/>
        <v>Yes</v>
      </c>
      <c r="S474" s="126" t="str">
        <f t="shared" si="37"/>
        <v>No</v>
      </c>
      <c r="T474" s="126" t="str">
        <f t="shared" si="37"/>
        <v>No</v>
      </c>
      <c r="U474" s="126" t="str">
        <f t="shared" si="37"/>
        <v>Yes</v>
      </c>
      <c r="V474" s="126" t="str">
        <f t="shared" si="37"/>
        <v>Yes</v>
      </c>
      <c r="W474" s="126" t="str">
        <f t="shared" si="37"/>
        <v>No</v>
      </c>
      <c r="X474" s="126" t="str">
        <f t="shared" si="37"/>
        <v>No</v>
      </c>
      <c r="Y474" s="126" t="str">
        <f t="shared" si="37"/>
        <v>No</v>
      </c>
      <c r="Z474" s="126" t="str">
        <f t="shared" si="37"/>
        <v>No</v>
      </c>
      <c r="AA474" s="126" t="str">
        <f t="shared" si="37"/>
        <v>No</v>
      </c>
    </row>
    <row r="475" spans="1:27" x14ac:dyDescent="0.3">
      <c r="A475" t="s">
        <v>196</v>
      </c>
      <c r="B475" t="s">
        <v>13</v>
      </c>
      <c r="C475" t="s">
        <v>9</v>
      </c>
      <c r="D475" t="s">
        <v>8</v>
      </c>
      <c r="E475" t="s">
        <v>11</v>
      </c>
      <c r="F475" t="s">
        <v>71</v>
      </c>
      <c r="G475">
        <v>1</v>
      </c>
      <c r="H475" t="s">
        <v>71</v>
      </c>
      <c r="I475" t="s">
        <v>18</v>
      </c>
      <c r="J475" t="s">
        <v>128</v>
      </c>
      <c r="L475" t="s">
        <v>80</v>
      </c>
      <c r="M475">
        <v>0</v>
      </c>
      <c r="N475" t="str">
        <f t="shared" si="35"/>
        <v>No</v>
      </c>
      <c r="O475" t="s">
        <v>152</v>
      </c>
      <c r="P475" s="126" t="str">
        <f t="shared" si="36"/>
        <v>Yes</v>
      </c>
      <c r="Q475" s="126" t="str">
        <f t="shared" si="37"/>
        <v>Yes</v>
      </c>
      <c r="R475" s="126" t="str">
        <f t="shared" si="37"/>
        <v>Yes</v>
      </c>
      <c r="S475" s="126" t="str">
        <f t="shared" si="37"/>
        <v>No</v>
      </c>
      <c r="T475" s="126" t="str">
        <f t="shared" si="37"/>
        <v>No</v>
      </c>
      <c r="U475" s="126" t="str">
        <f t="shared" si="37"/>
        <v>Yes</v>
      </c>
      <c r="V475" s="126" t="str">
        <f t="shared" si="37"/>
        <v>Yes</v>
      </c>
      <c r="W475" s="126" t="str">
        <f t="shared" si="37"/>
        <v>No</v>
      </c>
      <c r="X475" s="126" t="str">
        <f t="shared" si="37"/>
        <v>No</v>
      </c>
      <c r="Y475" s="126" t="str">
        <f t="shared" si="37"/>
        <v>No</v>
      </c>
      <c r="Z475" s="126" t="str">
        <f t="shared" si="37"/>
        <v>No</v>
      </c>
      <c r="AA475" s="126" t="str">
        <f t="shared" si="37"/>
        <v>No</v>
      </c>
    </row>
    <row r="476" spans="1:27" x14ac:dyDescent="0.3">
      <c r="A476" t="s">
        <v>196</v>
      </c>
      <c r="B476" t="s">
        <v>13</v>
      </c>
      <c r="C476" t="s">
        <v>9</v>
      </c>
      <c r="D476" t="s">
        <v>8</v>
      </c>
      <c r="E476" t="s">
        <v>11</v>
      </c>
      <c r="F476" t="s">
        <v>71</v>
      </c>
      <c r="G476">
        <v>4</v>
      </c>
      <c r="H476" t="s">
        <v>71</v>
      </c>
      <c r="I476" t="s">
        <v>21</v>
      </c>
      <c r="J476" t="s">
        <v>128</v>
      </c>
      <c r="L476" t="s">
        <v>80</v>
      </c>
      <c r="M476">
        <v>2</v>
      </c>
      <c r="N476" t="str">
        <f t="shared" si="35"/>
        <v>Yes</v>
      </c>
      <c r="O476" t="s">
        <v>152</v>
      </c>
      <c r="P476" s="126" t="str">
        <f t="shared" si="36"/>
        <v>Yes</v>
      </c>
      <c r="Q476" s="126" t="str">
        <f t="shared" si="37"/>
        <v>Yes</v>
      </c>
      <c r="R476" s="126" t="str">
        <f t="shared" si="37"/>
        <v>Yes</v>
      </c>
      <c r="S476" s="126" t="str">
        <f t="shared" si="37"/>
        <v>No</v>
      </c>
      <c r="T476" s="126" t="str">
        <f t="shared" si="37"/>
        <v>No</v>
      </c>
      <c r="U476" s="126" t="str">
        <f t="shared" si="37"/>
        <v>Yes</v>
      </c>
      <c r="V476" s="126" t="str">
        <f t="shared" si="37"/>
        <v>Yes</v>
      </c>
      <c r="W476" s="126" t="str">
        <f t="shared" si="37"/>
        <v>No</v>
      </c>
      <c r="X476" s="126" t="str">
        <f t="shared" si="37"/>
        <v>No</v>
      </c>
      <c r="Y476" s="126" t="str">
        <f t="shared" si="37"/>
        <v>No</v>
      </c>
      <c r="Z476" s="126" t="str">
        <f t="shared" si="37"/>
        <v>No</v>
      </c>
      <c r="AA476" s="126" t="str">
        <f t="shared" si="37"/>
        <v>No</v>
      </c>
    </row>
    <row r="477" spans="1:27" x14ac:dyDescent="0.3">
      <c r="A477" t="s">
        <v>196</v>
      </c>
      <c r="B477" t="s">
        <v>130</v>
      </c>
      <c r="C477" t="s">
        <v>9</v>
      </c>
      <c r="D477" t="s">
        <v>8</v>
      </c>
      <c r="E477" t="s">
        <v>70</v>
      </c>
      <c r="F477" t="s">
        <v>10</v>
      </c>
      <c r="G477">
        <v>1</v>
      </c>
      <c r="H477" t="s">
        <v>8</v>
      </c>
      <c r="I477" t="s">
        <v>15</v>
      </c>
      <c r="J477" t="s">
        <v>128</v>
      </c>
      <c r="L477" t="s">
        <v>80</v>
      </c>
      <c r="M477">
        <v>2</v>
      </c>
      <c r="N477" t="str">
        <f t="shared" si="35"/>
        <v>Yes</v>
      </c>
      <c r="O477" t="s">
        <v>152</v>
      </c>
      <c r="P477" s="126" t="str">
        <f t="shared" si="36"/>
        <v>No</v>
      </c>
      <c r="Q477" s="126" t="str">
        <f t="shared" si="37"/>
        <v>Yes</v>
      </c>
      <c r="R477" s="126" t="str">
        <f t="shared" si="37"/>
        <v>Yes</v>
      </c>
      <c r="S477" s="126" t="str">
        <f t="shared" si="37"/>
        <v>Yes</v>
      </c>
      <c r="T477" s="126" t="str">
        <f t="shared" si="37"/>
        <v>Yes</v>
      </c>
      <c r="U477" s="126" t="str">
        <f t="shared" si="37"/>
        <v>No</v>
      </c>
      <c r="V477" s="126" t="str">
        <f t="shared" si="37"/>
        <v>No</v>
      </c>
      <c r="W477" s="126" t="str">
        <f t="shared" si="37"/>
        <v>No</v>
      </c>
      <c r="X477" s="126" t="str">
        <f t="shared" si="37"/>
        <v>No</v>
      </c>
      <c r="Y477" s="126" t="str">
        <f t="shared" si="37"/>
        <v>Yes</v>
      </c>
      <c r="Z477" s="126" t="str">
        <f t="shared" si="37"/>
        <v>No</v>
      </c>
      <c r="AA477" s="126" t="str">
        <f t="shared" si="37"/>
        <v>No</v>
      </c>
    </row>
    <row r="478" spans="1:27" x14ac:dyDescent="0.3">
      <c r="A478" t="s">
        <v>196</v>
      </c>
      <c r="B478" t="s">
        <v>130</v>
      </c>
      <c r="C478" t="s">
        <v>9</v>
      </c>
      <c r="D478" t="s">
        <v>8</v>
      </c>
      <c r="E478" t="s">
        <v>70</v>
      </c>
      <c r="F478" t="s">
        <v>10</v>
      </c>
      <c r="G478">
        <v>1</v>
      </c>
      <c r="H478" t="s">
        <v>70</v>
      </c>
      <c r="I478" t="s">
        <v>148</v>
      </c>
      <c r="J478" t="s">
        <v>128</v>
      </c>
      <c r="L478" t="s">
        <v>80</v>
      </c>
      <c r="M478">
        <v>2</v>
      </c>
      <c r="N478" t="str">
        <f t="shared" si="35"/>
        <v>Yes</v>
      </c>
      <c r="O478" t="s">
        <v>152</v>
      </c>
      <c r="P478" s="126" t="str">
        <f t="shared" si="36"/>
        <v>No</v>
      </c>
      <c r="Q478" s="126" t="str">
        <f t="shared" si="37"/>
        <v>Yes</v>
      </c>
      <c r="R478" s="126" t="str">
        <f t="shared" si="37"/>
        <v>Yes</v>
      </c>
      <c r="S478" s="126" t="str">
        <f t="shared" si="37"/>
        <v>Yes</v>
      </c>
      <c r="T478" s="126" t="str">
        <f t="shared" si="37"/>
        <v>Yes</v>
      </c>
      <c r="U478" s="126" t="str">
        <f t="shared" si="37"/>
        <v>No</v>
      </c>
      <c r="V478" s="126" t="str">
        <f t="shared" si="37"/>
        <v>No</v>
      </c>
      <c r="W478" s="126" t="str">
        <f t="shared" si="37"/>
        <v>No</v>
      </c>
      <c r="X478" s="126" t="str">
        <f t="shared" si="37"/>
        <v>No</v>
      </c>
      <c r="Y478" s="126" t="str">
        <f t="shared" si="37"/>
        <v>Yes</v>
      </c>
      <c r="Z478" s="126" t="str">
        <f t="shared" si="37"/>
        <v>No</v>
      </c>
      <c r="AA478" s="126" t="str">
        <f t="shared" si="37"/>
        <v>No</v>
      </c>
    </row>
    <row r="479" spans="1:27" x14ac:dyDescent="0.3">
      <c r="A479" t="s">
        <v>196</v>
      </c>
      <c r="B479" t="s">
        <v>130</v>
      </c>
      <c r="C479" t="s">
        <v>9</v>
      </c>
      <c r="D479" t="s">
        <v>8</v>
      </c>
      <c r="E479" t="s">
        <v>70</v>
      </c>
      <c r="F479" t="s">
        <v>10</v>
      </c>
      <c r="G479">
        <v>1</v>
      </c>
      <c r="H479" t="s">
        <v>70</v>
      </c>
      <c r="I479" t="s">
        <v>19</v>
      </c>
      <c r="J479" t="s">
        <v>128</v>
      </c>
      <c r="L479" t="s">
        <v>80</v>
      </c>
      <c r="M479">
        <v>0</v>
      </c>
      <c r="N479" t="str">
        <f t="shared" si="35"/>
        <v>No</v>
      </c>
      <c r="O479" t="s">
        <v>152</v>
      </c>
      <c r="P479" s="126" t="str">
        <f t="shared" si="36"/>
        <v>No</v>
      </c>
      <c r="Q479" s="126" t="str">
        <f t="shared" si="37"/>
        <v>Yes</v>
      </c>
      <c r="R479" s="126" t="str">
        <f t="shared" si="37"/>
        <v>Yes</v>
      </c>
      <c r="S479" s="126" t="str">
        <f t="shared" si="37"/>
        <v>Yes</v>
      </c>
      <c r="T479" s="126" t="str">
        <f t="shared" si="37"/>
        <v>Yes</v>
      </c>
      <c r="U479" s="126" t="str">
        <f t="shared" si="37"/>
        <v>No</v>
      </c>
      <c r="V479" s="126" t="str">
        <f t="shared" si="37"/>
        <v>No</v>
      </c>
      <c r="W479" s="126" t="str">
        <f t="shared" si="37"/>
        <v>No</v>
      </c>
      <c r="X479" s="126" t="str">
        <f t="shared" si="37"/>
        <v>No</v>
      </c>
      <c r="Y479" s="126" t="str">
        <f t="shared" si="37"/>
        <v>Yes</v>
      </c>
      <c r="Z479" s="126" t="str">
        <f t="shared" si="37"/>
        <v>No</v>
      </c>
      <c r="AA479" s="126" t="str">
        <f t="shared" si="37"/>
        <v>No</v>
      </c>
    </row>
    <row r="480" spans="1:27" x14ac:dyDescent="0.3">
      <c r="A480" t="s">
        <v>196</v>
      </c>
      <c r="B480" t="s">
        <v>130</v>
      </c>
      <c r="C480" t="s">
        <v>9</v>
      </c>
      <c r="D480" t="s">
        <v>8</v>
      </c>
      <c r="E480" t="s">
        <v>70</v>
      </c>
      <c r="F480" t="s">
        <v>10</v>
      </c>
      <c r="G480">
        <v>0</v>
      </c>
      <c r="H480" t="s">
        <v>70</v>
      </c>
      <c r="I480" t="s">
        <v>19</v>
      </c>
      <c r="J480" t="s">
        <v>128</v>
      </c>
      <c r="L480" t="s">
        <v>80</v>
      </c>
      <c r="M480">
        <v>0</v>
      </c>
      <c r="N480" t="str">
        <f t="shared" si="35"/>
        <v>No</v>
      </c>
      <c r="O480" t="s">
        <v>152</v>
      </c>
      <c r="P480" s="126" t="str">
        <f t="shared" si="36"/>
        <v>No</v>
      </c>
      <c r="Q480" s="126" t="str">
        <f t="shared" si="37"/>
        <v>Yes</v>
      </c>
      <c r="R480" s="126" t="str">
        <f t="shared" si="37"/>
        <v>Yes</v>
      </c>
      <c r="S480" s="126" t="str">
        <f t="shared" si="37"/>
        <v>Yes</v>
      </c>
      <c r="T480" s="126" t="str">
        <f t="shared" si="37"/>
        <v>Yes</v>
      </c>
      <c r="U480" s="126" t="str">
        <f t="shared" si="37"/>
        <v>No</v>
      </c>
      <c r="V480" s="126" t="str">
        <f t="shared" si="37"/>
        <v>No</v>
      </c>
      <c r="W480" s="126" t="str">
        <f t="shared" si="37"/>
        <v>No</v>
      </c>
      <c r="X480" s="126" t="str">
        <f t="shared" si="37"/>
        <v>No</v>
      </c>
      <c r="Y480" s="126" t="str">
        <f t="shared" si="37"/>
        <v>Yes</v>
      </c>
      <c r="Z480" s="126" t="str">
        <f t="shared" si="37"/>
        <v>No</v>
      </c>
      <c r="AA480" s="126" t="str">
        <f t="shared" si="37"/>
        <v>No</v>
      </c>
    </row>
    <row r="481" spans="1:27" x14ac:dyDescent="0.3">
      <c r="A481" t="s">
        <v>196</v>
      </c>
      <c r="B481" t="s">
        <v>70</v>
      </c>
      <c r="C481" t="s">
        <v>9</v>
      </c>
      <c r="D481" t="s">
        <v>8</v>
      </c>
      <c r="E481" t="s">
        <v>11</v>
      </c>
      <c r="F481" t="s">
        <v>10</v>
      </c>
      <c r="G481">
        <v>1</v>
      </c>
      <c r="H481" t="s">
        <v>11</v>
      </c>
      <c r="I481" t="s">
        <v>18</v>
      </c>
      <c r="J481" t="s">
        <v>128</v>
      </c>
      <c r="L481" t="s">
        <v>80</v>
      </c>
      <c r="M481">
        <v>2</v>
      </c>
      <c r="N481" t="str">
        <f t="shared" si="35"/>
        <v>Yes</v>
      </c>
      <c r="O481" t="s">
        <v>152</v>
      </c>
      <c r="P481" s="126" t="str">
        <f t="shared" si="36"/>
        <v>No</v>
      </c>
      <c r="Q481" s="126" t="str">
        <f t="shared" si="37"/>
        <v>Yes</v>
      </c>
      <c r="R481" s="126" t="str">
        <f t="shared" si="37"/>
        <v>Yes</v>
      </c>
      <c r="S481" s="126" t="str">
        <f t="shared" si="37"/>
        <v>Yes</v>
      </c>
      <c r="T481" s="126" t="str">
        <f t="shared" si="37"/>
        <v>Yes</v>
      </c>
      <c r="U481" s="126" t="str">
        <f t="shared" si="37"/>
        <v>Yes</v>
      </c>
      <c r="V481" s="126" t="str">
        <f t="shared" si="37"/>
        <v>No</v>
      </c>
      <c r="W481" s="126" t="str">
        <f t="shared" si="37"/>
        <v>No</v>
      </c>
      <c r="X481" s="126" t="str">
        <f t="shared" si="37"/>
        <v>No</v>
      </c>
      <c r="Y481" s="126" t="str">
        <f t="shared" si="37"/>
        <v>No</v>
      </c>
      <c r="Z481" s="126" t="str">
        <f t="shared" si="37"/>
        <v>No</v>
      </c>
      <c r="AA481" s="126" t="str">
        <f t="shared" si="37"/>
        <v>No</v>
      </c>
    </row>
    <row r="482" spans="1:27" x14ac:dyDescent="0.3">
      <c r="A482" t="s">
        <v>196</v>
      </c>
      <c r="B482" t="s">
        <v>70</v>
      </c>
      <c r="C482" t="s">
        <v>9</v>
      </c>
      <c r="D482" t="s">
        <v>8</v>
      </c>
      <c r="E482" t="s">
        <v>11</v>
      </c>
      <c r="F482" t="s">
        <v>10</v>
      </c>
      <c r="G482">
        <v>1</v>
      </c>
      <c r="H482" t="s">
        <v>70</v>
      </c>
      <c r="I482" t="s">
        <v>16</v>
      </c>
      <c r="J482" t="s">
        <v>128</v>
      </c>
      <c r="L482" t="s">
        <v>80</v>
      </c>
      <c r="M482">
        <v>0</v>
      </c>
      <c r="N482" t="str">
        <f t="shared" si="35"/>
        <v>No</v>
      </c>
      <c r="O482" t="s">
        <v>152</v>
      </c>
      <c r="P482" s="126" t="str">
        <f t="shared" si="36"/>
        <v>No</v>
      </c>
      <c r="Q482" s="126" t="str">
        <f t="shared" si="37"/>
        <v>Yes</v>
      </c>
      <c r="R482" s="126" t="str">
        <f t="shared" si="37"/>
        <v>Yes</v>
      </c>
      <c r="S482" s="126" t="str">
        <f t="shared" si="37"/>
        <v>Yes</v>
      </c>
      <c r="T482" s="126" t="str">
        <f t="shared" si="37"/>
        <v>Yes</v>
      </c>
      <c r="U482" s="126" t="str">
        <f t="shared" si="37"/>
        <v>Yes</v>
      </c>
      <c r="V482" s="126" t="str">
        <f t="shared" si="37"/>
        <v>No</v>
      </c>
      <c r="W482" s="126" t="str">
        <f t="shared" si="37"/>
        <v>No</v>
      </c>
      <c r="X482" s="126" t="str">
        <f t="shared" si="37"/>
        <v>No</v>
      </c>
      <c r="Y482" s="126" t="str">
        <f t="shared" si="37"/>
        <v>No</v>
      </c>
      <c r="Z482" s="126" t="str">
        <f t="shared" si="37"/>
        <v>No</v>
      </c>
      <c r="AA482" s="126" t="str">
        <f t="shared" si="37"/>
        <v>No</v>
      </c>
    </row>
    <row r="483" spans="1:27" x14ac:dyDescent="0.3">
      <c r="A483" t="s">
        <v>196</v>
      </c>
      <c r="B483" t="s">
        <v>70</v>
      </c>
      <c r="C483" t="s">
        <v>9</v>
      </c>
      <c r="D483" t="s">
        <v>8</v>
      </c>
      <c r="E483" t="s">
        <v>11</v>
      </c>
      <c r="F483" t="s">
        <v>10</v>
      </c>
      <c r="G483">
        <v>1</v>
      </c>
      <c r="H483" t="s">
        <v>8</v>
      </c>
      <c r="I483" t="s">
        <v>15</v>
      </c>
      <c r="J483" t="s">
        <v>128</v>
      </c>
      <c r="L483" t="s">
        <v>80</v>
      </c>
      <c r="M483">
        <v>0</v>
      </c>
      <c r="N483" t="str">
        <f t="shared" si="35"/>
        <v>No</v>
      </c>
      <c r="O483" t="s">
        <v>152</v>
      </c>
      <c r="P483" s="126" t="str">
        <f t="shared" si="36"/>
        <v>No</v>
      </c>
      <c r="Q483" s="126" t="str">
        <f t="shared" si="37"/>
        <v>Yes</v>
      </c>
      <c r="R483" s="126" t="str">
        <f t="shared" si="37"/>
        <v>Yes</v>
      </c>
      <c r="S483" s="126" t="str">
        <f t="shared" si="37"/>
        <v>Yes</v>
      </c>
      <c r="T483" s="126" t="str">
        <f t="shared" si="37"/>
        <v>Yes</v>
      </c>
      <c r="U483" s="126" t="str">
        <f t="shared" si="37"/>
        <v>Yes</v>
      </c>
      <c r="V483" s="126" t="str">
        <f t="shared" si="37"/>
        <v>No</v>
      </c>
      <c r="W483" s="126" t="str">
        <f t="shared" si="37"/>
        <v>No</v>
      </c>
      <c r="X483" s="126" t="str">
        <f t="shared" si="37"/>
        <v>No</v>
      </c>
      <c r="Y483" s="126" t="str">
        <f t="shared" si="37"/>
        <v>No</v>
      </c>
      <c r="Z483" s="126" t="str">
        <f t="shared" si="37"/>
        <v>No</v>
      </c>
      <c r="AA483" s="126" t="str">
        <f t="shared" si="37"/>
        <v>No</v>
      </c>
    </row>
    <row r="484" spans="1:27" x14ac:dyDescent="0.3">
      <c r="A484" t="s">
        <v>196</v>
      </c>
      <c r="B484" t="s">
        <v>70</v>
      </c>
      <c r="C484" t="s">
        <v>9</v>
      </c>
      <c r="D484" t="s">
        <v>8</v>
      </c>
      <c r="E484" t="s">
        <v>11</v>
      </c>
      <c r="F484" t="s">
        <v>71</v>
      </c>
      <c r="G484">
        <v>1</v>
      </c>
      <c r="H484" t="s">
        <v>8</v>
      </c>
      <c r="I484" t="s">
        <v>148</v>
      </c>
      <c r="J484" t="s">
        <v>128</v>
      </c>
      <c r="L484" t="s">
        <v>80</v>
      </c>
      <c r="M484">
        <v>1</v>
      </c>
      <c r="N484" t="str">
        <f t="shared" si="35"/>
        <v>Yes</v>
      </c>
      <c r="O484" t="s">
        <v>152</v>
      </c>
      <c r="P484" s="126" t="str">
        <f t="shared" si="36"/>
        <v>No</v>
      </c>
      <c r="Q484" s="126" t="str">
        <f t="shared" si="37"/>
        <v>Yes</v>
      </c>
      <c r="R484" s="126" t="str">
        <f t="shared" si="37"/>
        <v>Yes</v>
      </c>
      <c r="S484" s="126" t="str">
        <f t="shared" si="37"/>
        <v>Yes</v>
      </c>
      <c r="T484" s="126" t="str">
        <f t="shared" si="37"/>
        <v>No</v>
      </c>
      <c r="U484" s="126" t="str">
        <f t="shared" si="37"/>
        <v>Yes</v>
      </c>
      <c r="V484" s="126" t="str">
        <f t="shared" si="37"/>
        <v>Yes</v>
      </c>
      <c r="W484" s="126" t="str">
        <f t="shared" si="37"/>
        <v>No</v>
      </c>
      <c r="X484" s="126" t="str">
        <f t="shared" si="37"/>
        <v>No</v>
      </c>
      <c r="Y484" s="126" t="str">
        <f t="shared" si="37"/>
        <v>No</v>
      </c>
      <c r="Z484" s="126" t="str">
        <f t="shared" si="37"/>
        <v>No</v>
      </c>
      <c r="AA484" s="126" t="str">
        <f t="shared" si="37"/>
        <v>No</v>
      </c>
    </row>
    <row r="485" spans="1:27" x14ac:dyDescent="0.3">
      <c r="A485" t="s">
        <v>196</v>
      </c>
      <c r="B485" t="s">
        <v>13</v>
      </c>
      <c r="C485" t="s">
        <v>9</v>
      </c>
      <c r="D485" t="s">
        <v>8</v>
      </c>
      <c r="E485" t="s">
        <v>11</v>
      </c>
      <c r="F485" t="s">
        <v>10</v>
      </c>
      <c r="G485">
        <v>1</v>
      </c>
      <c r="H485" t="s">
        <v>11</v>
      </c>
      <c r="I485" t="s">
        <v>19</v>
      </c>
      <c r="J485" t="s">
        <v>128</v>
      </c>
      <c r="L485" t="s">
        <v>80</v>
      </c>
      <c r="M485">
        <v>3</v>
      </c>
      <c r="N485" t="str">
        <f t="shared" si="35"/>
        <v>Yes</v>
      </c>
      <c r="O485" t="s">
        <v>152</v>
      </c>
      <c r="P485" s="126" t="str">
        <f t="shared" si="36"/>
        <v>Yes</v>
      </c>
      <c r="Q485" s="126" t="str">
        <f t="shared" si="37"/>
        <v>Yes</v>
      </c>
      <c r="R485" s="126" t="str">
        <f t="shared" si="37"/>
        <v>Yes</v>
      </c>
      <c r="S485" s="126" t="str">
        <f t="shared" si="37"/>
        <v>No</v>
      </c>
      <c r="T485" s="126" t="str">
        <f t="shared" si="37"/>
        <v>Yes</v>
      </c>
      <c r="U485" s="126" t="str">
        <f t="shared" si="37"/>
        <v>Yes</v>
      </c>
      <c r="V485" s="126" t="str">
        <f t="shared" si="37"/>
        <v>No</v>
      </c>
      <c r="W485" s="126" t="str">
        <f t="shared" si="37"/>
        <v>No</v>
      </c>
      <c r="X485" s="126" t="str">
        <f t="shared" si="37"/>
        <v>No</v>
      </c>
      <c r="Y485" s="126" t="str">
        <f t="shared" si="37"/>
        <v>No</v>
      </c>
      <c r="Z485" s="126" t="str">
        <f t="shared" si="37"/>
        <v>No</v>
      </c>
      <c r="AA485" s="126" t="str">
        <f t="shared" si="37"/>
        <v>No</v>
      </c>
    </row>
    <row r="486" spans="1:27" x14ac:dyDescent="0.3">
      <c r="A486" t="s">
        <v>196</v>
      </c>
      <c r="B486" t="s">
        <v>130</v>
      </c>
      <c r="C486" t="s">
        <v>9</v>
      </c>
      <c r="D486" t="s">
        <v>8</v>
      </c>
      <c r="E486" t="s">
        <v>11</v>
      </c>
      <c r="F486" t="s">
        <v>10</v>
      </c>
      <c r="G486">
        <v>1</v>
      </c>
      <c r="H486" t="s">
        <v>10</v>
      </c>
      <c r="I486" t="s">
        <v>20</v>
      </c>
      <c r="J486" t="s">
        <v>128</v>
      </c>
      <c r="L486" t="s">
        <v>80</v>
      </c>
      <c r="M486">
        <v>2</v>
      </c>
      <c r="N486" t="str">
        <f t="shared" si="35"/>
        <v>Yes</v>
      </c>
      <c r="O486" t="s">
        <v>152</v>
      </c>
      <c r="P486" s="126" t="str">
        <f t="shared" si="36"/>
        <v>No</v>
      </c>
      <c r="Q486" s="126" t="str">
        <f t="shared" si="37"/>
        <v>Yes</v>
      </c>
      <c r="R486" s="126" t="str">
        <f t="shared" si="37"/>
        <v>Yes</v>
      </c>
      <c r="S486" s="126" t="str">
        <f t="shared" si="37"/>
        <v>No</v>
      </c>
      <c r="T486" s="126" t="str">
        <f t="shared" si="37"/>
        <v>Yes</v>
      </c>
      <c r="U486" s="126" t="str">
        <f t="shared" si="37"/>
        <v>Yes</v>
      </c>
      <c r="V486" s="126" t="str">
        <f t="shared" si="37"/>
        <v>No</v>
      </c>
      <c r="W486" s="126" t="str">
        <f t="shared" si="37"/>
        <v>No</v>
      </c>
      <c r="X486" s="126" t="str">
        <f t="shared" si="37"/>
        <v>No</v>
      </c>
      <c r="Y486" s="126" t="str">
        <f t="shared" si="37"/>
        <v>Yes</v>
      </c>
      <c r="Z486" s="126" t="str">
        <f t="shared" si="37"/>
        <v>No</v>
      </c>
      <c r="AA486" s="126" t="str">
        <f t="shared" si="37"/>
        <v>No</v>
      </c>
    </row>
    <row r="487" spans="1:27" x14ac:dyDescent="0.3">
      <c r="A487" t="s">
        <v>196</v>
      </c>
      <c r="B487" t="s">
        <v>130</v>
      </c>
      <c r="C487" t="s">
        <v>9</v>
      </c>
      <c r="D487" t="s">
        <v>8</v>
      </c>
      <c r="E487" t="s">
        <v>11</v>
      </c>
      <c r="F487" t="s">
        <v>10</v>
      </c>
      <c r="G487">
        <v>1</v>
      </c>
      <c r="H487" t="s">
        <v>130</v>
      </c>
      <c r="I487" t="s">
        <v>18</v>
      </c>
      <c r="J487" t="s">
        <v>149</v>
      </c>
      <c r="L487" t="s">
        <v>80</v>
      </c>
      <c r="M487">
        <v>2</v>
      </c>
      <c r="N487" t="str">
        <f t="shared" si="35"/>
        <v>Yes</v>
      </c>
      <c r="O487" t="s">
        <v>152</v>
      </c>
      <c r="P487" s="126" t="str">
        <f t="shared" si="36"/>
        <v>No</v>
      </c>
      <c r="Q487" s="126" t="str">
        <f t="shared" si="37"/>
        <v>Yes</v>
      </c>
      <c r="R487" s="126" t="str">
        <f t="shared" si="37"/>
        <v>Yes</v>
      </c>
      <c r="S487" s="126" t="str">
        <f t="shared" si="37"/>
        <v>No</v>
      </c>
      <c r="T487" s="126" t="str">
        <f t="shared" si="37"/>
        <v>Yes</v>
      </c>
      <c r="U487" s="126" t="str">
        <f t="shared" si="37"/>
        <v>Yes</v>
      </c>
      <c r="V487" s="126" t="str">
        <f t="shared" si="37"/>
        <v>No</v>
      </c>
      <c r="W487" s="126" t="str">
        <f t="shared" si="37"/>
        <v>No</v>
      </c>
      <c r="X487" s="126" t="str">
        <f t="shared" si="37"/>
        <v>No</v>
      </c>
      <c r="Y487" s="126" t="str">
        <f t="shared" si="37"/>
        <v>Yes</v>
      </c>
      <c r="Z487" s="126" t="str">
        <f t="shared" si="37"/>
        <v>No</v>
      </c>
      <c r="AA487" s="126" t="str">
        <f t="shared" si="37"/>
        <v>No</v>
      </c>
    </row>
    <row r="488" spans="1:27" x14ac:dyDescent="0.3">
      <c r="A488" t="s">
        <v>196</v>
      </c>
      <c r="B488" t="s">
        <v>130</v>
      </c>
      <c r="C488" t="s">
        <v>9</v>
      </c>
      <c r="D488" t="s">
        <v>8</v>
      </c>
      <c r="E488" t="s">
        <v>11</v>
      </c>
      <c r="F488" t="s">
        <v>10</v>
      </c>
      <c r="G488">
        <v>1</v>
      </c>
      <c r="H488" t="s">
        <v>10</v>
      </c>
      <c r="I488" t="s">
        <v>148</v>
      </c>
      <c r="J488" t="s">
        <v>128</v>
      </c>
      <c r="L488" t="s">
        <v>80</v>
      </c>
      <c r="M488">
        <v>1</v>
      </c>
      <c r="N488" t="str">
        <f t="shared" si="35"/>
        <v>Yes</v>
      </c>
      <c r="O488" t="s">
        <v>152</v>
      </c>
      <c r="P488" s="126" t="str">
        <f t="shared" si="36"/>
        <v>No</v>
      </c>
      <c r="Q488" s="126" t="str">
        <f t="shared" si="37"/>
        <v>Yes</v>
      </c>
      <c r="R488" s="126" t="str">
        <f t="shared" si="37"/>
        <v>Yes</v>
      </c>
      <c r="S488" s="126" t="str">
        <f t="shared" si="37"/>
        <v>No</v>
      </c>
      <c r="T488" s="126" t="str">
        <f t="shared" si="37"/>
        <v>Yes</v>
      </c>
      <c r="U488" s="126" t="str">
        <f t="shared" si="37"/>
        <v>Yes</v>
      </c>
      <c r="V488" s="126" t="str">
        <f t="shared" si="37"/>
        <v>No</v>
      </c>
      <c r="W488" s="126" t="str">
        <f t="shared" si="37"/>
        <v>No</v>
      </c>
      <c r="X488" s="126" t="str">
        <f t="shared" si="37"/>
        <v>No</v>
      </c>
      <c r="Y488" s="126" t="str">
        <f t="shared" si="37"/>
        <v>Yes</v>
      </c>
      <c r="Z488" s="126" t="str">
        <f t="shared" si="37"/>
        <v>No</v>
      </c>
      <c r="AA488" s="126" t="str">
        <f t="shared" si="37"/>
        <v>No</v>
      </c>
    </row>
    <row r="489" spans="1:27" x14ac:dyDescent="0.3">
      <c r="A489" t="s">
        <v>196</v>
      </c>
      <c r="B489" t="s">
        <v>130</v>
      </c>
      <c r="C489" t="s">
        <v>9</v>
      </c>
      <c r="D489" t="s">
        <v>8</v>
      </c>
      <c r="E489" t="s">
        <v>11</v>
      </c>
      <c r="F489" t="s">
        <v>10</v>
      </c>
      <c r="G489">
        <v>0</v>
      </c>
      <c r="H489" t="s">
        <v>8</v>
      </c>
      <c r="I489" t="s">
        <v>19</v>
      </c>
      <c r="J489" t="s">
        <v>128</v>
      </c>
      <c r="L489" t="s">
        <v>80</v>
      </c>
      <c r="M489">
        <v>3</v>
      </c>
      <c r="N489" t="str">
        <f t="shared" si="35"/>
        <v>Yes</v>
      </c>
      <c r="O489" t="s">
        <v>152</v>
      </c>
      <c r="P489" s="126" t="str">
        <f t="shared" si="36"/>
        <v>No</v>
      </c>
      <c r="Q489" s="126" t="str">
        <f t="shared" si="37"/>
        <v>Yes</v>
      </c>
      <c r="R489" s="126" t="str">
        <f t="shared" si="37"/>
        <v>Yes</v>
      </c>
      <c r="S489" s="126" t="str">
        <f t="shared" si="37"/>
        <v>No</v>
      </c>
      <c r="T489" s="126" t="str">
        <f t="shared" si="37"/>
        <v>Yes</v>
      </c>
      <c r="U489" s="126" t="str">
        <f t="shared" si="37"/>
        <v>Yes</v>
      </c>
      <c r="V489" s="126" t="str">
        <f t="shared" si="37"/>
        <v>No</v>
      </c>
      <c r="W489" s="126" t="str">
        <f t="shared" si="37"/>
        <v>No</v>
      </c>
      <c r="X489" s="126" t="str">
        <f t="shared" si="37"/>
        <v>No</v>
      </c>
      <c r="Y489" s="126" t="str">
        <f t="shared" si="37"/>
        <v>Yes</v>
      </c>
      <c r="Z489" s="126" t="str">
        <f t="shared" si="37"/>
        <v>No</v>
      </c>
      <c r="AA489" s="126" t="str">
        <f t="shared" si="37"/>
        <v>No</v>
      </c>
    </row>
    <row r="490" spans="1:27" x14ac:dyDescent="0.3">
      <c r="A490" t="s">
        <v>196</v>
      </c>
      <c r="B490" t="s">
        <v>130</v>
      </c>
      <c r="C490" t="s">
        <v>9</v>
      </c>
      <c r="D490" t="s">
        <v>8</v>
      </c>
      <c r="E490" t="s">
        <v>11</v>
      </c>
      <c r="F490" t="s">
        <v>10</v>
      </c>
      <c r="G490">
        <v>2</v>
      </c>
      <c r="H490" t="s">
        <v>11</v>
      </c>
      <c r="I490" t="s">
        <v>18</v>
      </c>
      <c r="J490" t="s">
        <v>128</v>
      </c>
      <c r="L490" t="s">
        <v>80</v>
      </c>
      <c r="M490">
        <v>2</v>
      </c>
      <c r="N490" t="str">
        <f t="shared" si="35"/>
        <v>Yes</v>
      </c>
      <c r="O490" t="s">
        <v>152</v>
      </c>
      <c r="P490" s="126" t="str">
        <f t="shared" si="36"/>
        <v>No</v>
      </c>
      <c r="Q490" s="126" t="str">
        <f t="shared" si="37"/>
        <v>Yes</v>
      </c>
      <c r="R490" s="126" t="str">
        <f t="shared" si="37"/>
        <v>Yes</v>
      </c>
      <c r="S490" s="126" t="str">
        <f t="shared" si="37"/>
        <v>No</v>
      </c>
      <c r="T490" s="126" t="str">
        <f t="shared" si="37"/>
        <v>Yes</v>
      </c>
      <c r="U490" s="126" t="str">
        <f t="shared" si="37"/>
        <v>Yes</v>
      </c>
      <c r="V490" s="126" t="str">
        <f t="shared" si="37"/>
        <v>No</v>
      </c>
      <c r="W490" s="126" t="str">
        <f t="shared" si="37"/>
        <v>No</v>
      </c>
      <c r="X490" s="126" t="str">
        <f t="shared" si="37"/>
        <v>No</v>
      </c>
      <c r="Y490" s="126" t="str">
        <f t="shared" si="37"/>
        <v>Yes</v>
      </c>
      <c r="Z490" s="126" t="str">
        <f t="shared" si="37"/>
        <v>No</v>
      </c>
      <c r="AA490" s="126" t="str">
        <f t="shared" ref="Q490:AA514" si="38">IF($A490="","",IF(OR($B490=AA$1,$C490=AA$1,$D490=AA$1,$E490=AA$1,$F490=AA$1),"Yes","No"))</f>
        <v>No</v>
      </c>
    </row>
    <row r="491" spans="1:27" x14ac:dyDescent="0.3">
      <c r="A491" t="s">
        <v>196</v>
      </c>
      <c r="B491" t="s">
        <v>130</v>
      </c>
      <c r="C491" t="s">
        <v>9</v>
      </c>
      <c r="D491" t="s">
        <v>8</v>
      </c>
      <c r="E491" t="s">
        <v>11</v>
      </c>
      <c r="F491" t="s">
        <v>10</v>
      </c>
      <c r="G491">
        <v>1</v>
      </c>
      <c r="H491" t="s">
        <v>8</v>
      </c>
      <c r="I491" t="s">
        <v>21</v>
      </c>
      <c r="J491" t="s">
        <v>128</v>
      </c>
      <c r="L491" t="s">
        <v>80</v>
      </c>
      <c r="M491">
        <v>2</v>
      </c>
      <c r="N491" t="str">
        <f t="shared" si="35"/>
        <v>Yes</v>
      </c>
      <c r="O491" t="s">
        <v>152</v>
      </c>
      <c r="P491" s="126" t="str">
        <f t="shared" si="36"/>
        <v>No</v>
      </c>
      <c r="Q491" s="126" t="str">
        <f t="shared" si="38"/>
        <v>Yes</v>
      </c>
      <c r="R491" s="126" t="str">
        <f t="shared" si="38"/>
        <v>Yes</v>
      </c>
      <c r="S491" s="126" t="str">
        <f t="shared" si="38"/>
        <v>No</v>
      </c>
      <c r="T491" s="126" t="str">
        <f t="shared" si="38"/>
        <v>Yes</v>
      </c>
      <c r="U491" s="126" t="str">
        <f t="shared" si="38"/>
        <v>Yes</v>
      </c>
      <c r="V491" s="126" t="str">
        <f t="shared" si="38"/>
        <v>No</v>
      </c>
      <c r="W491" s="126" t="str">
        <f t="shared" si="38"/>
        <v>No</v>
      </c>
      <c r="X491" s="126" t="str">
        <f t="shared" si="38"/>
        <v>No</v>
      </c>
      <c r="Y491" s="126" t="str">
        <f t="shared" si="38"/>
        <v>Yes</v>
      </c>
      <c r="Z491" s="126" t="str">
        <f t="shared" si="38"/>
        <v>No</v>
      </c>
      <c r="AA491" s="126" t="str">
        <f t="shared" si="38"/>
        <v>No</v>
      </c>
    </row>
    <row r="492" spans="1:27" x14ac:dyDescent="0.3">
      <c r="A492" t="s">
        <v>196</v>
      </c>
      <c r="B492" t="s">
        <v>130</v>
      </c>
      <c r="C492" t="s">
        <v>9</v>
      </c>
      <c r="D492" t="s">
        <v>8</v>
      </c>
      <c r="E492" t="s">
        <v>70</v>
      </c>
      <c r="F492" t="s">
        <v>10</v>
      </c>
      <c r="G492">
        <v>1</v>
      </c>
      <c r="H492" t="s">
        <v>130</v>
      </c>
      <c r="I492" t="s">
        <v>17</v>
      </c>
      <c r="J492" t="s">
        <v>128</v>
      </c>
      <c r="L492" t="s">
        <v>80</v>
      </c>
      <c r="M492">
        <v>0</v>
      </c>
      <c r="N492" t="str">
        <f t="shared" si="35"/>
        <v>No</v>
      </c>
      <c r="O492" t="s">
        <v>152</v>
      </c>
      <c r="P492" s="126" t="str">
        <f t="shared" si="36"/>
        <v>No</v>
      </c>
      <c r="Q492" s="126" t="str">
        <f t="shared" si="38"/>
        <v>Yes</v>
      </c>
      <c r="R492" s="126" t="str">
        <f t="shared" si="38"/>
        <v>Yes</v>
      </c>
      <c r="S492" s="126" t="str">
        <f t="shared" si="38"/>
        <v>Yes</v>
      </c>
      <c r="T492" s="126" t="str">
        <f t="shared" si="38"/>
        <v>Yes</v>
      </c>
      <c r="U492" s="126" t="str">
        <f t="shared" si="38"/>
        <v>No</v>
      </c>
      <c r="V492" s="126" t="str">
        <f t="shared" si="38"/>
        <v>No</v>
      </c>
      <c r="W492" s="126" t="str">
        <f t="shared" si="38"/>
        <v>No</v>
      </c>
      <c r="X492" s="126" t="str">
        <f t="shared" si="38"/>
        <v>No</v>
      </c>
      <c r="Y492" s="126" t="str">
        <f t="shared" si="38"/>
        <v>Yes</v>
      </c>
      <c r="Z492" s="126" t="str">
        <f t="shared" si="38"/>
        <v>No</v>
      </c>
      <c r="AA492" s="126" t="str">
        <f t="shared" si="38"/>
        <v>No</v>
      </c>
    </row>
    <row r="493" spans="1:27" x14ac:dyDescent="0.3">
      <c r="A493" t="s">
        <v>196</v>
      </c>
      <c r="B493" t="s">
        <v>130</v>
      </c>
      <c r="C493" t="s">
        <v>9</v>
      </c>
      <c r="D493" t="s">
        <v>8</v>
      </c>
      <c r="E493" t="s">
        <v>70</v>
      </c>
      <c r="F493" t="s">
        <v>10</v>
      </c>
      <c r="G493">
        <v>0</v>
      </c>
      <c r="H493" t="s">
        <v>8</v>
      </c>
      <c r="I493" t="s">
        <v>19</v>
      </c>
      <c r="J493" t="s">
        <v>128</v>
      </c>
      <c r="L493" t="s">
        <v>80</v>
      </c>
      <c r="M493">
        <v>0</v>
      </c>
      <c r="N493" t="str">
        <f t="shared" si="35"/>
        <v>No</v>
      </c>
      <c r="O493" t="s">
        <v>152</v>
      </c>
      <c r="P493" s="126" t="str">
        <f t="shared" si="36"/>
        <v>No</v>
      </c>
      <c r="Q493" s="126" t="str">
        <f t="shared" si="38"/>
        <v>Yes</v>
      </c>
      <c r="R493" s="126" t="str">
        <f t="shared" si="38"/>
        <v>Yes</v>
      </c>
      <c r="S493" s="126" t="str">
        <f t="shared" si="38"/>
        <v>Yes</v>
      </c>
      <c r="T493" s="126" t="str">
        <f t="shared" si="38"/>
        <v>Yes</v>
      </c>
      <c r="U493" s="126" t="str">
        <f t="shared" si="38"/>
        <v>No</v>
      </c>
      <c r="V493" s="126" t="str">
        <f t="shared" si="38"/>
        <v>No</v>
      </c>
      <c r="W493" s="126" t="str">
        <f t="shared" si="38"/>
        <v>No</v>
      </c>
      <c r="X493" s="126" t="str">
        <f t="shared" si="38"/>
        <v>No</v>
      </c>
      <c r="Y493" s="126" t="str">
        <f t="shared" si="38"/>
        <v>Yes</v>
      </c>
      <c r="Z493" s="126" t="str">
        <f t="shared" si="38"/>
        <v>No</v>
      </c>
      <c r="AA493" s="126" t="str">
        <f t="shared" si="38"/>
        <v>No</v>
      </c>
    </row>
    <row r="494" spans="1:27" x14ac:dyDescent="0.3">
      <c r="A494" t="s">
        <v>196</v>
      </c>
      <c r="B494" t="s">
        <v>130</v>
      </c>
      <c r="C494" t="s">
        <v>9</v>
      </c>
      <c r="D494" t="s">
        <v>8</v>
      </c>
      <c r="E494" t="s">
        <v>70</v>
      </c>
      <c r="F494" t="s">
        <v>10</v>
      </c>
      <c r="G494">
        <v>1</v>
      </c>
      <c r="H494" t="s">
        <v>9</v>
      </c>
      <c r="I494" t="s">
        <v>148</v>
      </c>
      <c r="J494" t="s">
        <v>128</v>
      </c>
      <c r="L494" t="s">
        <v>80</v>
      </c>
      <c r="M494">
        <v>2</v>
      </c>
      <c r="N494" t="str">
        <f t="shared" si="35"/>
        <v>Yes</v>
      </c>
      <c r="O494" t="s">
        <v>152</v>
      </c>
      <c r="P494" s="126" t="str">
        <f t="shared" si="36"/>
        <v>No</v>
      </c>
      <c r="Q494" s="126" t="str">
        <f t="shared" si="38"/>
        <v>Yes</v>
      </c>
      <c r="R494" s="126" t="str">
        <f t="shared" si="38"/>
        <v>Yes</v>
      </c>
      <c r="S494" s="126" t="str">
        <f t="shared" si="38"/>
        <v>Yes</v>
      </c>
      <c r="T494" s="126" t="str">
        <f t="shared" si="38"/>
        <v>Yes</v>
      </c>
      <c r="U494" s="126" t="str">
        <f t="shared" si="38"/>
        <v>No</v>
      </c>
      <c r="V494" s="126" t="str">
        <f t="shared" si="38"/>
        <v>No</v>
      </c>
      <c r="W494" s="126" t="str">
        <f t="shared" si="38"/>
        <v>No</v>
      </c>
      <c r="X494" s="126" t="str">
        <f t="shared" si="38"/>
        <v>No</v>
      </c>
      <c r="Y494" s="126" t="str">
        <f t="shared" si="38"/>
        <v>Yes</v>
      </c>
      <c r="Z494" s="126" t="str">
        <f t="shared" si="38"/>
        <v>No</v>
      </c>
      <c r="AA494" s="126" t="str">
        <f t="shared" si="38"/>
        <v>No</v>
      </c>
    </row>
    <row r="495" spans="1:27" x14ac:dyDescent="0.3">
      <c r="A495" t="s">
        <v>196</v>
      </c>
      <c r="B495" t="s">
        <v>130</v>
      </c>
      <c r="C495" t="s">
        <v>13</v>
      </c>
      <c r="D495" t="s">
        <v>8</v>
      </c>
      <c r="E495" t="s">
        <v>70</v>
      </c>
      <c r="F495" t="s">
        <v>71</v>
      </c>
      <c r="G495">
        <v>2</v>
      </c>
      <c r="H495" t="s">
        <v>71</v>
      </c>
      <c r="I495" t="s">
        <v>17</v>
      </c>
      <c r="J495" t="s">
        <v>128</v>
      </c>
      <c r="L495" t="s">
        <v>80</v>
      </c>
      <c r="M495">
        <v>0</v>
      </c>
      <c r="N495" t="str">
        <f t="shared" si="35"/>
        <v>No</v>
      </c>
      <c r="O495" t="s">
        <v>152</v>
      </c>
      <c r="P495" s="126" t="str">
        <f t="shared" si="36"/>
        <v>Yes</v>
      </c>
      <c r="Q495" s="126" t="str">
        <f t="shared" si="38"/>
        <v>No</v>
      </c>
      <c r="R495" s="126" t="str">
        <f t="shared" si="38"/>
        <v>Yes</v>
      </c>
      <c r="S495" s="126" t="str">
        <f t="shared" si="38"/>
        <v>Yes</v>
      </c>
      <c r="T495" s="126" t="str">
        <f t="shared" si="38"/>
        <v>No</v>
      </c>
      <c r="U495" s="126" t="str">
        <f t="shared" si="38"/>
        <v>No</v>
      </c>
      <c r="V495" s="126" t="str">
        <f t="shared" si="38"/>
        <v>Yes</v>
      </c>
      <c r="W495" s="126" t="str">
        <f t="shared" si="38"/>
        <v>No</v>
      </c>
      <c r="X495" s="126" t="str">
        <f t="shared" si="38"/>
        <v>No</v>
      </c>
      <c r="Y495" s="126" t="str">
        <f t="shared" si="38"/>
        <v>Yes</v>
      </c>
      <c r="Z495" s="126" t="str">
        <f t="shared" si="38"/>
        <v>No</v>
      </c>
      <c r="AA495" s="126" t="str">
        <f t="shared" si="38"/>
        <v>No</v>
      </c>
    </row>
    <row r="496" spans="1:27" x14ac:dyDescent="0.3">
      <c r="A496" t="s">
        <v>196</v>
      </c>
      <c r="B496" t="s">
        <v>130</v>
      </c>
      <c r="C496" t="s">
        <v>13</v>
      </c>
      <c r="D496" t="s">
        <v>8</v>
      </c>
      <c r="E496" t="s">
        <v>70</v>
      </c>
      <c r="F496" t="s">
        <v>71</v>
      </c>
      <c r="G496">
        <v>1</v>
      </c>
      <c r="H496" t="s">
        <v>130</v>
      </c>
      <c r="I496" t="s">
        <v>17</v>
      </c>
      <c r="J496" t="s">
        <v>128</v>
      </c>
      <c r="L496" t="s">
        <v>80</v>
      </c>
      <c r="M496">
        <v>0</v>
      </c>
      <c r="N496" t="str">
        <f t="shared" si="35"/>
        <v>No</v>
      </c>
      <c r="O496" t="s">
        <v>152</v>
      </c>
      <c r="P496" s="126" t="str">
        <f t="shared" si="36"/>
        <v>Yes</v>
      </c>
      <c r="Q496" s="126" t="str">
        <f t="shared" si="38"/>
        <v>No</v>
      </c>
      <c r="R496" s="126" t="str">
        <f t="shared" si="38"/>
        <v>Yes</v>
      </c>
      <c r="S496" s="126" t="str">
        <f t="shared" si="38"/>
        <v>Yes</v>
      </c>
      <c r="T496" s="126" t="str">
        <f t="shared" si="38"/>
        <v>No</v>
      </c>
      <c r="U496" s="126" t="str">
        <f t="shared" si="38"/>
        <v>No</v>
      </c>
      <c r="V496" s="126" t="str">
        <f t="shared" si="38"/>
        <v>Yes</v>
      </c>
      <c r="W496" s="126" t="str">
        <f t="shared" si="38"/>
        <v>No</v>
      </c>
      <c r="X496" s="126" t="str">
        <f t="shared" si="38"/>
        <v>No</v>
      </c>
      <c r="Y496" s="126" t="str">
        <f t="shared" si="38"/>
        <v>Yes</v>
      </c>
      <c r="Z496" s="126" t="str">
        <f t="shared" si="38"/>
        <v>No</v>
      </c>
      <c r="AA496" s="126" t="str">
        <f t="shared" si="38"/>
        <v>No</v>
      </c>
    </row>
    <row r="497" spans="1:27" x14ac:dyDescent="0.3">
      <c r="A497" t="s">
        <v>196</v>
      </c>
      <c r="B497" t="s">
        <v>130</v>
      </c>
      <c r="C497" t="s">
        <v>13</v>
      </c>
      <c r="D497" t="s">
        <v>8</v>
      </c>
      <c r="E497" t="s">
        <v>70</v>
      </c>
      <c r="F497" t="s">
        <v>71</v>
      </c>
      <c r="G497">
        <v>1</v>
      </c>
      <c r="H497" t="s">
        <v>70</v>
      </c>
      <c r="I497" t="s">
        <v>17</v>
      </c>
      <c r="J497" t="s">
        <v>128</v>
      </c>
      <c r="L497" t="s">
        <v>80</v>
      </c>
      <c r="M497">
        <v>0</v>
      </c>
      <c r="N497" t="str">
        <f t="shared" si="35"/>
        <v>No</v>
      </c>
      <c r="O497" t="s">
        <v>152</v>
      </c>
      <c r="P497" s="126" t="str">
        <f t="shared" si="36"/>
        <v>Yes</v>
      </c>
      <c r="Q497" s="126" t="str">
        <f t="shared" si="38"/>
        <v>No</v>
      </c>
      <c r="R497" s="126" t="str">
        <f t="shared" si="38"/>
        <v>Yes</v>
      </c>
      <c r="S497" s="126" t="str">
        <f t="shared" si="38"/>
        <v>Yes</v>
      </c>
      <c r="T497" s="126" t="str">
        <f t="shared" si="38"/>
        <v>No</v>
      </c>
      <c r="U497" s="126" t="str">
        <f t="shared" si="38"/>
        <v>No</v>
      </c>
      <c r="V497" s="126" t="str">
        <f t="shared" si="38"/>
        <v>Yes</v>
      </c>
      <c r="W497" s="126" t="str">
        <f t="shared" si="38"/>
        <v>No</v>
      </c>
      <c r="X497" s="126" t="str">
        <f t="shared" si="38"/>
        <v>No</v>
      </c>
      <c r="Y497" s="126" t="str">
        <f t="shared" si="38"/>
        <v>Yes</v>
      </c>
      <c r="Z497" s="126" t="str">
        <f t="shared" si="38"/>
        <v>No</v>
      </c>
      <c r="AA497" s="126" t="str">
        <f t="shared" si="38"/>
        <v>No</v>
      </c>
    </row>
    <row r="498" spans="1:27" x14ac:dyDescent="0.3">
      <c r="A498" t="s">
        <v>196</v>
      </c>
      <c r="B498" t="s">
        <v>130</v>
      </c>
      <c r="C498" t="s">
        <v>13</v>
      </c>
      <c r="D498" t="s">
        <v>8</v>
      </c>
      <c r="E498" t="s">
        <v>70</v>
      </c>
      <c r="F498" t="s">
        <v>71</v>
      </c>
      <c r="G498">
        <v>0</v>
      </c>
      <c r="H498" t="s">
        <v>70</v>
      </c>
      <c r="I498" t="s">
        <v>148</v>
      </c>
      <c r="J498" t="s">
        <v>128</v>
      </c>
      <c r="L498" t="s">
        <v>80</v>
      </c>
      <c r="M498">
        <v>3</v>
      </c>
      <c r="N498" t="str">
        <f t="shared" si="35"/>
        <v>Yes</v>
      </c>
      <c r="O498" t="s">
        <v>152</v>
      </c>
      <c r="P498" s="126" t="str">
        <f t="shared" si="36"/>
        <v>Yes</v>
      </c>
      <c r="Q498" s="126" t="str">
        <f t="shared" si="38"/>
        <v>No</v>
      </c>
      <c r="R498" s="126" t="str">
        <f t="shared" si="38"/>
        <v>Yes</v>
      </c>
      <c r="S498" s="126" t="str">
        <f t="shared" si="38"/>
        <v>Yes</v>
      </c>
      <c r="T498" s="126" t="str">
        <f t="shared" si="38"/>
        <v>No</v>
      </c>
      <c r="U498" s="126" t="str">
        <f t="shared" si="38"/>
        <v>No</v>
      </c>
      <c r="V498" s="126" t="str">
        <f t="shared" si="38"/>
        <v>Yes</v>
      </c>
      <c r="W498" s="126" t="str">
        <f t="shared" si="38"/>
        <v>No</v>
      </c>
      <c r="X498" s="126" t="str">
        <f t="shared" si="38"/>
        <v>No</v>
      </c>
      <c r="Y498" s="126" t="str">
        <f t="shared" si="38"/>
        <v>Yes</v>
      </c>
      <c r="Z498" s="126" t="str">
        <f t="shared" si="38"/>
        <v>No</v>
      </c>
      <c r="AA498" s="126" t="str">
        <f t="shared" si="38"/>
        <v>No</v>
      </c>
    </row>
    <row r="499" spans="1:27" x14ac:dyDescent="0.3">
      <c r="A499" t="s">
        <v>196</v>
      </c>
      <c r="B499" t="s">
        <v>130</v>
      </c>
      <c r="C499" t="s">
        <v>13</v>
      </c>
      <c r="D499" t="s">
        <v>8</v>
      </c>
      <c r="E499" t="s">
        <v>70</v>
      </c>
      <c r="F499" t="s">
        <v>10</v>
      </c>
      <c r="G499">
        <v>0</v>
      </c>
      <c r="H499" t="s">
        <v>10</v>
      </c>
      <c r="I499" t="s">
        <v>17</v>
      </c>
      <c r="J499" t="s">
        <v>128</v>
      </c>
      <c r="L499" t="s">
        <v>80</v>
      </c>
      <c r="M499">
        <v>0</v>
      </c>
      <c r="N499" t="str">
        <f t="shared" si="35"/>
        <v>No</v>
      </c>
      <c r="O499" t="s">
        <v>152</v>
      </c>
      <c r="P499" s="126" t="str">
        <f t="shared" si="36"/>
        <v>Yes</v>
      </c>
      <c r="Q499" s="126" t="str">
        <f t="shared" si="38"/>
        <v>No</v>
      </c>
      <c r="R499" s="126" t="str">
        <f t="shared" si="38"/>
        <v>Yes</v>
      </c>
      <c r="S499" s="126" t="str">
        <f t="shared" si="38"/>
        <v>Yes</v>
      </c>
      <c r="T499" s="126" t="str">
        <f t="shared" si="38"/>
        <v>Yes</v>
      </c>
      <c r="U499" s="126" t="str">
        <f t="shared" si="38"/>
        <v>No</v>
      </c>
      <c r="V499" s="126" t="str">
        <f t="shared" si="38"/>
        <v>No</v>
      </c>
      <c r="W499" s="126" t="str">
        <f t="shared" si="38"/>
        <v>No</v>
      </c>
      <c r="X499" s="126" t="str">
        <f t="shared" si="38"/>
        <v>No</v>
      </c>
      <c r="Y499" s="126" t="str">
        <f t="shared" si="38"/>
        <v>Yes</v>
      </c>
      <c r="Z499" s="126" t="str">
        <f t="shared" si="38"/>
        <v>No</v>
      </c>
      <c r="AA499" s="126" t="str">
        <f t="shared" si="38"/>
        <v>No</v>
      </c>
    </row>
    <row r="500" spans="1:27" x14ac:dyDescent="0.3">
      <c r="A500" t="s">
        <v>196</v>
      </c>
      <c r="B500" t="s">
        <v>130</v>
      </c>
      <c r="C500" t="s">
        <v>13</v>
      </c>
      <c r="D500" t="s">
        <v>8</v>
      </c>
      <c r="E500" t="s">
        <v>70</v>
      </c>
      <c r="F500" t="s">
        <v>10</v>
      </c>
      <c r="G500">
        <v>1</v>
      </c>
      <c r="H500" t="s">
        <v>10</v>
      </c>
      <c r="I500" t="s">
        <v>21</v>
      </c>
      <c r="J500" t="s">
        <v>128</v>
      </c>
      <c r="L500" t="s">
        <v>80</v>
      </c>
      <c r="M500">
        <v>0</v>
      </c>
      <c r="N500" t="str">
        <f t="shared" si="35"/>
        <v>No</v>
      </c>
      <c r="O500" t="s">
        <v>152</v>
      </c>
      <c r="P500" s="126" t="str">
        <f t="shared" si="36"/>
        <v>Yes</v>
      </c>
      <c r="Q500" s="126" t="str">
        <f t="shared" si="38"/>
        <v>No</v>
      </c>
      <c r="R500" s="126" t="str">
        <f t="shared" si="38"/>
        <v>Yes</v>
      </c>
      <c r="S500" s="126" t="str">
        <f t="shared" si="38"/>
        <v>Yes</v>
      </c>
      <c r="T500" s="126" t="str">
        <f t="shared" si="38"/>
        <v>Yes</v>
      </c>
      <c r="U500" s="126" t="str">
        <f t="shared" si="38"/>
        <v>No</v>
      </c>
      <c r="V500" s="126" t="str">
        <f t="shared" si="38"/>
        <v>No</v>
      </c>
      <c r="W500" s="126" t="str">
        <f t="shared" si="38"/>
        <v>No</v>
      </c>
      <c r="X500" s="126" t="str">
        <f t="shared" si="38"/>
        <v>No</v>
      </c>
      <c r="Y500" s="126" t="str">
        <f t="shared" si="38"/>
        <v>Yes</v>
      </c>
      <c r="Z500" s="126" t="str">
        <f t="shared" si="38"/>
        <v>No</v>
      </c>
      <c r="AA500" s="126" t="str">
        <f t="shared" si="38"/>
        <v>No</v>
      </c>
    </row>
    <row r="501" spans="1:27" x14ac:dyDescent="0.3">
      <c r="A501" t="s">
        <v>196</v>
      </c>
      <c r="B501" t="s">
        <v>130</v>
      </c>
      <c r="C501" t="s">
        <v>13</v>
      </c>
      <c r="D501" t="s">
        <v>8</v>
      </c>
      <c r="E501" t="s">
        <v>70</v>
      </c>
      <c r="F501" t="s">
        <v>10</v>
      </c>
      <c r="G501">
        <v>1</v>
      </c>
      <c r="H501" t="s">
        <v>70</v>
      </c>
      <c r="I501" t="s">
        <v>18</v>
      </c>
      <c r="J501" t="s">
        <v>128</v>
      </c>
      <c r="L501" t="s">
        <v>80</v>
      </c>
      <c r="M501">
        <v>2</v>
      </c>
      <c r="N501" t="str">
        <f t="shared" si="35"/>
        <v>Yes</v>
      </c>
      <c r="O501" t="s">
        <v>152</v>
      </c>
      <c r="P501" s="126" t="str">
        <f t="shared" si="36"/>
        <v>Yes</v>
      </c>
      <c r="Q501" s="126" t="str">
        <f t="shared" si="38"/>
        <v>No</v>
      </c>
      <c r="R501" s="126" t="str">
        <f t="shared" si="38"/>
        <v>Yes</v>
      </c>
      <c r="S501" s="126" t="str">
        <f t="shared" si="38"/>
        <v>Yes</v>
      </c>
      <c r="T501" s="126" t="str">
        <f t="shared" si="38"/>
        <v>Yes</v>
      </c>
      <c r="U501" s="126" t="str">
        <f t="shared" si="38"/>
        <v>No</v>
      </c>
      <c r="V501" s="126" t="str">
        <f t="shared" si="38"/>
        <v>No</v>
      </c>
      <c r="W501" s="126" t="str">
        <f t="shared" si="38"/>
        <v>No</v>
      </c>
      <c r="X501" s="126" t="str">
        <f t="shared" si="38"/>
        <v>No</v>
      </c>
      <c r="Y501" s="126" t="str">
        <f t="shared" si="38"/>
        <v>Yes</v>
      </c>
      <c r="Z501" s="126" t="str">
        <f t="shared" si="38"/>
        <v>No</v>
      </c>
      <c r="AA501" s="126" t="str">
        <f t="shared" si="38"/>
        <v>No</v>
      </c>
    </row>
    <row r="502" spans="1:27" x14ac:dyDescent="0.3">
      <c r="A502" t="s">
        <v>196</v>
      </c>
      <c r="B502" t="s">
        <v>13</v>
      </c>
      <c r="C502" t="s">
        <v>9</v>
      </c>
      <c r="D502" t="s">
        <v>8</v>
      </c>
      <c r="E502" t="s">
        <v>130</v>
      </c>
      <c r="F502" t="s">
        <v>10</v>
      </c>
      <c r="G502">
        <v>1</v>
      </c>
      <c r="H502" t="s">
        <v>10</v>
      </c>
      <c r="I502" t="s">
        <v>148</v>
      </c>
      <c r="J502" t="s">
        <v>128</v>
      </c>
      <c r="L502" t="s">
        <v>80</v>
      </c>
      <c r="M502">
        <v>2</v>
      </c>
      <c r="N502" t="str">
        <f t="shared" si="35"/>
        <v>Yes</v>
      </c>
      <c r="O502" t="s">
        <v>152</v>
      </c>
      <c r="P502" s="126" t="str">
        <f t="shared" si="36"/>
        <v>Yes</v>
      </c>
      <c r="Q502" s="126" t="str">
        <f t="shared" si="38"/>
        <v>Yes</v>
      </c>
      <c r="R502" s="126" t="str">
        <f t="shared" si="38"/>
        <v>Yes</v>
      </c>
      <c r="S502" s="126" t="str">
        <f t="shared" si="38"/>
        <v>No</v>
      </c>
      <c r="T502" s="126" t="str">
        <f t="shared" si="38"/>
        <v>Yes</v>
      </c>
      <c r="U502" s="126" t="str">
        <f t="shared" si="38"/>
        <v>No</v>
      </c>
      <c r="V502" s="126" t="str">
        <f t="shared" si="38"/>
        <v>No</v>
      </c>
      <c r="W502" s="126" t="str">
        <f t="shared" si="38"/>
        <v>No</v>
      </c>
      <c r="X502" s="126" t="str">
        <f t="shared" si="38"/>
        <v>No</v>
      </c>
      <c r="Y502" s="126" t="str">
        <f t="shared" si="38"/>
        <v>Yes</v>
      </c>
      <c r="Z502" s="126" t="str">
        <f t="shared" si="38"/>
        <v>No</v>
      </c>
      <c r="AA502" s="126" t="str">
        <f t="shared" si="38"/>
        <v>No</v>
      </c>
    </row>
    <row r="503" spans="1:27" x14ac:dyDescent="0.3">
      <c r="A503" t="s">
        <v>196</v>
      </c>
      <c r="B503" t="s">
        <v>13</v>
      </c>
      <c r="C503" t="s">
        <v>9</v>
      </c>
      <c r="D503" t="s">
        <v>8</v>
      </c>
      <c r="E503" t="s">
        <v>130</v>
      </c>
      <c r="F503" t="s">
        <v>10</v>
      </c>
      <c r="G503">
        <v>1</v>
      </c>
      <c r="H503" t="s">
        <v>8</v>
      </c>
      <c r="I503" t="s">
        <v>19</v>
      </c>
      <c r="J503" t="s">
        <v>128</v>
      </c>
      <c r="L503" t="s">
        <v>80</v>
      </c>
      <c r="M503">
        <v>0</v>
      </c>
      <c r="N503" t="str">
        <f t="shared" si="35"/>
        <v>No</v>
      </c>
      <c r="O503" t="s">
        <v>152</v>
      </c>
      <c r="P503" s="126" t="str">
        <f t="shared" si="36"/>
        <v>Yes</v>
      </c>
      <c r="Q503" s="126" t="str">
        <f t="shared" si="38"/>
        <v>Yes</v>
      </c>
      <c r="R503" s="126" t="str">
        <f t="shared" si="38"/>
        <v>Yes</v>
      </c>
      <c r="S503" s="126" t="str">
        <f t="shared" si="38"/>
        <v>No</v>
      </c>
      <c r="T503" s="126" t="str">
        <f t="shared" si="38"/>
        <v>Yes</v>
      </c>
      <c r="U503" s="126" t="str">
        <f t="shared" si="38"/>
        <v>No</v>
      </c>
      <c r="V503" s="126" t="str">
        <f t="shared" si="38"/>
        <v>No</v>
      </c>
      <c r="W503" s="126" t="str">
        <f t="shared" si="38"/>
        <v>No</v>
      </c>
      <c r="X503" s="126" t="str">
        <f t="shared" si="38"/>
        <v>No</v>
      </c>
      <c r="Y503" s="126" t="str">
        <f t="shared" si="38"/>
        <v>Yes</v>
      </c>
      <c r="Z503" s="126" t="str">
        <f t="shared" si="38"/>
        <v>No</v>
      </c>
      <c r="AA503" s="126" t="str">
        <f t="shared" si="38"/>
        <v>No</v>
      </c>
    </row>
    <row r="504" spans="1:27" x14ac:dyDescent="0.3">
      <c r="A504" t="s">
        <v>196</v>
      </c>
      <c r="B504" t="s">
        <v>13</v>
      </c>
      <c r="C504" t="s">
        <v>9</v>
      </c>
      <c r="D504" t="s">
        <v>8</v>
      </c>
      <c r="E504" t="s">
        <v>130</v>
      </c>
      <c r="F504" t="s">
        <v>71</v>
      </c>
      <c r="G504">
        <v>1</v>
      </c>
      <c r="H504" t="s">
        <v>13</v>
      </c>
      <c r="I504" t="s">
        <v>19</v>
      </c>
      <c r="J504" t="s">
        <v>128</v>
      </c>
      <c r="L504" t="s">
        <v>80</v>
      </c>
      <c r="M504">
        <v>0</v>
      </c>
      <c r="N504" t="str">
        <f t="shared" si="35"/>
        <v>No</v>
      </c>
      <c r="O504" t="s">
        <v>152</v>
      </c>
      <c r="P504" s="126" t="str">
        <f t="shared" si="36"/>
        <v>Yes</v>
      </c>
      <c r="Q504" s="126" t="str">
        <f t="shared" si="38"/>
        <v>Yes</v>
      </c>
      <c r="R504" s="126" t="str">
        <f t="shared" si="38"/>
        <v>Yes</v>
      </c>
      <c r="S504" s="126" t="str">
        <f t="shared" si="38"/>
        <v>No</v>
      </c>
      <c r="T504" s="126" t="str">
        <f t="shared" si="38"/>
        <v>No</v>
      </c>
      <c r="U504" s="126" t="str">
        <f t="shared" si="38"/>
        <v>No</v>
      </c>
      <c r="V504" s="126" t="str">
        <f t="shared" si="38"/>
        <v>Yes</v>
      </c>
      <c r="W504" s="126" t="str">
        <f t="shared" si="38"/>
        <v>No</v>
      </c>
      <c r="X504" s="126" t="str">
        <f t="shared" si="38"/>
        <v>No</v>
      </c>
      <c r="Y504" s="126" t="str">
        <f t="shared" si="38"/>
        <v>Yes</v>
      </c>
      <c r="Z504" s="126" t="str">
        <f t="shared" si="38"/>
        <v>No</v>
      </c>
      <c r="AA504" s="126" t="str">
        <f t="shared" si="38"/>
        <v>No</v>
      </c>
    </row>
    <row r="505" spans="1:27" x14ac:dyDescent="0.3">
      <c r="A505" t="s">
        <v>196</v>
      </c>
      <c r="B505" t="s">
        <v>13</v>
      </c>
      <c r="C505" t="s">
        <v>9</v>
      </c>
      <c r="D505" t="s">
        <v>8</v>
      </c>
      <c r="E505" t="s">
        <v>130</v>
      </c>
      <c r="F505" t="s">
        <v>71</v>
      </c>
      <c r="G505">
        <v>1</v>
      </c>
      <c r="H505" t="s">
        <v>71</v>
      </c>
      <c r="I505" t="s">
        <v>19</v>
      </c>
      <c r="J505" t="s">
        <v>128</v>
      </c>
      <c r="L505" t="s">
        <v>80</v>
      </c>
      <c r="M505">
        <v>0</v>
      </c>
      <c r="N505" t="str">
        <f t="shared" si="35"/>
        <v>No</v>
      </c>
      <c r="O505" t="s">
        <v>152</v>
      </c>
      <c r="P505" s="126" t="str">
        <f t="shared" si="36"/>
        <v>Yes</v>
      </c>
      <c r="Q505" s="126" t="str">
        <f t="shared" si="38"/>
        <v>Yes</v>
      </c>
      <c r="R505" s="126" t="str">
        <f t="shared" si="38"/>
        <v>Yes</v>
      </c>
      <c r="S505" s="126" t="str">
        <f t="shared" si="38"/>
        <v>No</v>
      </c>
      <c r="T505" s="126" t="str">
        <f t="shared" si="38"/>
        <v>No</v>
      </c>
      <c r="U505" s="126" t="str">
        <f t="shared" si="38"/>
        <v>No</v>
      </c>
      <c r="V505" s="126" t="str">
        <f t="shared" si="38"/>
        <v>Yes</v>
      </c>
      <c r="W505" s="126" t="str">
        <f t="shared" si="38"/>
        <v>No</v>
      </c>
      <c r="X505" s="126" t="str">
        <f t="shared" si="38"/>
        <v>No</v>
      </c>
      <c r="Y505" s="126" t="str">
        <f t="shared" si="38"/>
        <v>Yes</v>
      </c>
      <c r="Z505" s="126" t="str">
        <f t="shared" si="38"/>
        <v>No</v>
      </c>
      <c r="AA505" s="126" t="str">
        <f t="shared" si="38"/>
        <v>No</v>
      </c>
    </row>
    <row r="506" spans="1:27" x14ac:dyDescent="0.3">
      <c r="A506" t="s">
        <v>196</v>
      </c>
      <c r="B506" t="s">
        <v>13</v>
      </c>
      <c r="C506" t="s">
        <v>9</v>
      </c>
      <c r="D506" t="s">
        <v>8</v>
      </c>
      <c r="E506" t="s">
        <v>130</v>
      </c>
      <c r="F506" t="s">
        <v>71</v>
      </c>
      <c r="G506">
        <v>0</v>
      </c>
      <c r="H506" t="s">
        <v>130</v>
      </c>
      <c r="I506" t="s">
        <v>19</v>
      </c>
      <c r="J506" t="s">
        <v>128</v>
      </c>
      <c r="L506" t="s">
        <v>80</v>
      </c>
      <c r="M506">
        <v>3</v>
      </c>
      <c r="N506" t="str">
        <f t="shared" si="35"/>
        <v>Yes</v>
      </c>
      <c r="O506" t="s">
        <v>152</v>
      </c>
      <c r="P506" s="126" t="str">
        <f t="shared" si="36"/>
        <v>Yes</v>
      </c>
      <c r="Q506" s="126" t="str">
        <f t="shared" si="38"/>
        <v>Yes</v>
      </c>
      <c r="R506" s="126" t="str">
        <f t="shared" si="38"/>
        <v>Yes</v>
      </c>
      <c r="S506" s="126" t="str">
        <f t="shared" si="38"/>
        <v>No</v>
      </c>
      <c r="T506" s="126" t="str">
        <f t="shared" si="38"/>
        <v>No</v>
      </c>
      <c r="U506" s="126" t="str">
        <f t="shared" si="38"/>
        <v>No</v>
      </c>
      <c r="V506" s="126" t="str">
        <f t="shared" si="38"/>
        <v>Yes</v>
      </c>
      <c r="W506" s="126" t="str">
        <f t="shared" si="38"/>
        <v>No</v>
      </c>
      <c r="X506" s="126" t="str">
        <f t="shared" si="38"/>
        <v>No</v>
      </c>
      <c r="Y506" s="126" t="str">
        <f t="shared" si="38"/>
        <v>Yes</v>
      </c>
      <c r="Z506" s="126" t="str">
        <f t="shared" si="38"/>
        <v>No</v>
      </c>
      <c r="AA506" s="126" t="str">
        <f t="shared" si="38"/>
        <v>No</v>
      </c>
    </row>
    <row r="507" spans="1:27" x14ac:dyDescent="0.3">
      <c r="A507" t="s">
        <v>196</v>
      </c>
      <c r="B507" t="s">
        <v>13</v>
      </c>
      <c r="C507" t="s">
        <v>9</v>
      </c>
      <c r="D507" t="s">
        <v>8</v>
      </c>
      <c r="E507" t="s">
        <v>130</v>
      </c>
      <c r="F507" t="s">
        <v>71</v>
      </c>
      <c r="G507">
        <v>0</v>
      </c>
      <c r="H507" t="s">
        <v>8</v>
      </c>
      <c r="I507" t="s">
        <v>19</v>
      </c>
      <c r="J507" t="s">
        <v>128</v>
      </c>
      <c r="L507" t="s">
        <v>80</v>
      </c>
      <c r="M507">
        <v>0</v>
      </c>
      <c r="N507" t="str">
        <f t="shared" si="35"/>
        <v>No</v>
      </c>
      <c r="O507" t="s">
        <v>152</v>
      </c>
      <c r="P507" s="126" t="str">
        <f t="shared" si="36"/>
        <v>Yes</v>
      </c>
      <c r="Q507" s="126" t="str">
        <f t="shared" si="38"/>
        <v>Yes</v>
      </c>
      <c r="R507" s="126" t="str">
        <f t="shared" si="38"/>
        <v>Yes</v>
      </c>
      <c r="S507" s="126" t="str">
        <f t="shared" si="38"/>
        <v>No</v>
      </c>
      <c r="T507" s="126" t="str">
        <f t="shared" si="38"/>
        <v>No</v>
      </c>
      <c r="U507" s="126" t="str">
        <f t="shared" si="38"/>
        <v>No</v>
      </c>
      <c r="V507" s="126" t="str">
        <f t="shared" si="38"/>
        <v>Yes</v>
      </c>
      <c r="W507" s="126" t="str">
        <f t="shared" si="38"/>
        <v>No</v>
      </c>
      <c r="X507" s="126" t="str">
        <f t="shared" si="38"/>
        <v>No</v>
      </c>
      <c r="Y507" s="126" t="str">
        <f t="shared" si="38"/>
        <v>Yes</v>
      </c>
      <c r="Z507" s="126" t="str">
        <f t="shared" si="38"/>
        <v>No</v>
      </c>
      <c r="AA507" s="126" t="str">
        <f t="shared" si="38"/>
        <v>No</v>
      </c>
    </row>
    <row r="508" spans="1:27" x14ac:dyDescent="0.3">
      <c r="A508" t="s">
        <v>196</v>
      </c>
      <c r="B508" t="s">
        <v>13</v>
      </c>
      <c r="C508" t="s">
        <v>9</v>
      </c>
      <c r="D508" t="s">
        <v>8</v>
      </c>
      <c r="E508" t="s">
        <v>130</v>
      </c>
      <c r="F508" t="s">
        <v>71</v>
      </c>
      <c r="G508">
        <v>1</v>
      </c>
      <c r="H508" t="s">
        <v>9</v>
      </c>
      <c r="I508" t="s">
        <v>15</v>
      </c>
      <c r="J508" t="s">
        <v>128</v>
      </c>
      <c r="L508" t="s">
        <v>80</v>
      </c>
      <c r="M508">
        <v>0</v>
      </c>
      <c r="N508" t="str">
        <f t="shared" si="35"/>
        <v>No</v>
      </c>
      <c r="O508" t="s">
        <v>152</v>
      </c>
      <c r="P508" s="126" t="str">
        <f t="shared" si="36"/>
        <v>Yes</v>
      </c>
      <c r="Q508" s="126" t="str">
        <f t="shared" si="38"/>
        <v>Yes</v>
      </c>
      <c r="R508" s="126" t="str">
        <f t="shared" si="38"/>
        <v>Yes</v>
      </c>
      <c r="S508" s="126" t="str">
        <f t="shared" si="38"/>
        <v>No</v>
      </c>
      <c r="T508" s="126" t="str">
        <f t="shared" si="38"/>
        <v>No</v>
      </c>
      <c r="U508" s="126" t="str">
        <f t="shared" si="38"/>
        <v>No</v>
      </c>
      <c r="V508" s="126" t="str">
        <f t="shared" si="38"/>
        <v>Yes</v>
      </c>
      <c r="W508" s="126" t="str">
        <f t="shared" si="38"/>
        <v>No</v>
      </c>
      <c r="X508" s="126" t="str">
        <f t="shared" si="38"/>
        <v>No</v>
      </c>
      <c r="Y508" s="126" t="str">
        <f t="shared" si="38"/>
        <v>Yes</v>
      </c>
      <c r="Z508" s="126" t="str">
        <f t="shared" si="38"/>
        <v>No</v>
      </c>
      <c r="AA508" s="126" t="str">
        <f t="shared" si="38"/>
        <v>No</v>
      </c>
    </row>
    <row r="509" spans="1:27" x14ac:dyDescent="0.3">
      <c r="A509" t="s">
        <v>196</v>
      </c>
      <c r="B509" t="s">
        <v>13</v>
      </c>
      <c r="C509" t="s">
        <v>9</v>
      </c>
      <c r="D509" t="s">
        <v>8</v>
      </c>
      <c r="E509" t="s">
        <v>130</v>
      </c>
      <c r="F509" t="s">
        <v>71</v>
      </c>
      <c r="G509">
        <v>1</v>
      </c>
      <c r="H509" t="s">
        <v>9</v>
      </c>
      <c r="I509" t="s">
        <v>19</v>
      </c>
      <c r="J509" t="s">
        <v>128</v>
      </c>
      <c r="L509" t="s">
        <v>80</v>
      </c>
      <c r="M509">
        <v>0</v>
      </c>
      <c r="N509" t="str">
        <f t="shared" si="35"/>
        <v>No</v>
      </c>
      <c r="O509" t="s">
        <v>152</v>
      </c>
      <c r="P509" s="126" t="str">
        <f t="shared" si="36"/>
        <v>Yes</v>
      </c>
      <c r="Q509" s="126" t="str">
        <f t="shared" si="38"/>
        <v>Yes</v>
      </c>
      <c r="R509" s="126" t="str">
        <f t="shared" si="38"/>
        <v>Yes</v>
      </c>
      <c r="S509" s="126" t="str">
        <f t="shared" si="38"/>
        <v>No</v>
      </c>
      <c r="T509" s="126" t="str">
        <f t="shared" si="38"/>
        <v>No</v>
      </c>
      <c r="U509" s="126" t="str">
        <f t="shared" si="38"/>
        <v>No</v>
      </c>
      <c r="V509" s="126" t="str">
        <f t="shared" si="38"/>
        <v>Yes</v>
      </c>
      <c r="W509" s="126" t="str">
        <f t="shared" si="38"/>
        <v>No</v>
      </c>
      <c r="X509" s="126" t="str">
        <f t="shared" si="38"/>
        <v>No</v>
      </c>
      <c r="Y509" s="126" t="str">
        <f t="shared" si="38"/>
        <v>Yes</v>
      </c>
      <c r="Z509" s="126" t="str">
        <f t="shared" si="38"/>
        <v>No</v>
      </c>
      <c r="AA509" s="126" t="str">
        <f t="shared" si="38"/>
        <v>No</v>
      </c>
    </row>
    <row r="510" spans="1:27" x14ac:dyDescent="0.3">
      <c r="A510" t="s">
        <v>196</v>
      </c>
      <c r="B510" t="s">
        <v>13</v>
      </c>
      <c r="C510" t="s">
        <v>9</v>
      </c>
      <c r="D510" t="s">
        <v>8</v>
      </c>
      <c r="E510" t="s">
        <v>130</v>
      </c>
      <c r="F510" t="s">
        <v>71</v>
      </c>
      <c r="G510">
        <v>0</v>
      </c>
      <c r="H510" t="s">
        <v>71</v>
      </c>
      <c r="I510" t="s">
        <v>19</v>
      </c>
      <c r="J510" t="s">
        <v>128</v>
      </c>
      <c r="L510" t="s">
        <v>80</v>
      </c>
      <c r="M510">
        <v>0</v>
      </c>
      <c r="N510" t="str">
        <f t="shared" si="35"/>
        <v>No</v>
      </c>
      <c r="O510" t="s">
        <v>152</v>
      </c>
      <c r="P510" s="126" t="str">
        <f t="shared" si="36"/>
        <v>Yes</v>
      </c>
      <c r="Q510" s="126" t="str">
        <f t="shared" si="38"/>
        <v>Yes</v>
      </c>
      <c r="R510" s="126" t="str">
        <f t="shared" si="38"/>
        <v>Yes</v>
      </c>
      <c r="S510" s="126" t="str">
        <f t="shared" si="38"/>
        <v>No</v>
      </c>
      <c r="T510" s="126" t="str">
        <f t="shared" si="38"/>
        <v>No</v>
      </c>
      <c r="U510" s="126" t="str">
        <f t="shared" si="38"/>
        <v>No</v>
      </c>
      <c r="V510" s="126" t="str">
        <f t="shared" si="38"/>
        <v>Yes</v>
      </c>
      <c r="W510" s="126" t="str">
        <f t="shared" si="38"/>
        <v>No</v>
      </c>
      <c r="X510" s="126" t="str">
        <f t="shared" si="38"/>
        <v>No</v>
      </c>
      <c r="Y510" s="126" t="str">
        <f t="shared" si="38"/>
        <v>Yes</v>
      </c>
      <c r="Z510" s="126" t="str">
        <f t="shared" si="38"/>
        <v>No</v>
      </c>
      <c r="AA510" s="126" t="str">
        <f t="shared" si="38"/>
        <v>No</v>
      </c>
    </row>
    <row r="511" spans="1:27" x14ac:dyDescent="0.3">
      <c r="A511" t="s">
        <v>196</v>
      </c>
      <c r="B511" t="s">
        <v>13</v>
      </c>
      <c r="C511" t="s">
        <v>9</v>
      </c>
      <c r="D511" t="s">
        <v>8</v>
      </c>
      <c r="E511" t="s">
        <v>130</v>
      </c>
      <c r="F511" t="s">
        <v>70</v>
      </c>
      <c r="G511">
        <v>1</v>
      </c>
      <c r="H511" t="s">
        <v>70</v>
      </c>
      <c r="I511" t="s">
        <v>19</v>
      </c>
      <c r="J511" t="s">
        <v>128</v>
      </c>
      <c r="L511" t="s">
        <v>80</v>
      </c>
      <c r="M511">
        <v>0</v>
      </c>
      <c r="N511" t="str">
        <f t="shared" si="35"/>
        <v>No</v>
      </c>
      <c r="O511" t="s">
        <v>152</v>
      </c>
      <c r="P511" s="126" t="str">
        <f t="shared" si="36"/>
        <v>Yes</v>
      </c>
      <c r="Q511" s="126" t="str">
        <f t="shared" si="38"/>
        <v>Yes</v>
      </c>
      <c r="R511" s="126" t="str">
        <f t="shared" si="38"/>
        <v>Yes</v>
      </c>
      <c r="S511" s="126" t="str">
        <f t="shared" si="38"/>
        <v>Yes</v>
      </c>
      <c r="T511" s="126" t="str">
        <f t="shared" si="38"/>
        <v>No</v>
      </c>
      <c r="U511" s="126" t="str">
        <f t="shared" si="38"/>
        <v>No</v>
      </c>
      <c r="V511" s="126" t="str">
        <f t="shared" si="38"/>
        <v>No</v>
      </c>
      <c r="W511" s="126" t="str">
        <f t="shared" si="38"/>
        <v>No</v>
      </c>
      <c r="X511" s="126" t="str">
        <f t="shared" si="38"/>
        <v>No</v>
      </c>
      <c r="Y511" s="126" t="str">
        <f t="shared" si="38"/>
        <v>Yes</v>
      </c>
      <c r="Z511" s="126" t="str">
        <f t="shared" si="38"/>
        <v>No</v>
      </c>
      <c r="AA511" s="126" t="str">
        <f t="shared" si="38"/>
        <v>No</v>
      </c>
    </row>
    <row r="512" spans="1:27" x14ac:dyDescent="0.3">
      <c r="A512" t="s">
        <v>196</v>
      </c>
      <c r="B512" t="s">
        <v>13</v>
      </c>
      <c r="C512" t="s">
        <v>9</v>
      </c>
      <c r="D512" t="s">
        <v>8</v>
      </c>
      <c r="E512" t="s">
        <v>130</v>
      </c>
      <c r="F512" t="s">
        <v>70</v>
      </c>
      <c r="G512">
        <v>0</v>
      </c>
      <c r="H512" t="s">
        <v>130</v>
      </c>
      <c r="I512" t="s">
        <v>17</v>
      </c>
      <c r="J512" t="s">
        <v>149</v>
      </c>
      <c r="L512" t="s">
        <v>80</v>
      </c>
      <c r="M512">
        <v>0</v>
      </c>
      <c r="N512" t="str">
        <f t="shared" si="35"/>
        <v>No</v>
      </c>
      <c r="O512" t="s">
        <v>152</v>
      </c>
      <c r="P512" s="126" t="str">
        <f t="shared" si="36"/>
        <v>Yes</v>
      </c>
      <c r="Q512" s="126" t="str">
        <f t="shared" si="38"/>
        <v>Yes</v>
      </c>
      <c r="R512" s="126" t="str">
        <f t="shared" si="38"/>
        <v>Yes</v>
      </c>
      <c r="S512" s="126" t="str">
        <f t="shared" si="38"/>
        <v>Yes</v>
      </c>
      <c r="T512" s="126" t="str">
        <f t="shared" si="38"/>
        <v>No</v>
      </c>
      <c r="U512" s="126" t="str">
        <f t="shared" si="38"/>
        <v>No</v>
      </c>
      <c r="V512" s="126" t="str">
        <f t="shared" si="38"/>
        <v>No</v>
      </c>
      <c r="W512" s="126" t="str">
        <f t="shared" si="38"/>
        <v>No</v>
      </c>
      <c r="X512" s="126" t="str">
        <f t="shared" si="38"/>
        <v>No</v>
      </c>
      <c r="Y512" s="126" t="str">
        <f t="shared" si="38"/>
        <v>Yes</v>
      </c>
      <c r="Z512" s="126" t="str">
        <f t="shared" si="38"/>
        <v>No</v>
      </c>
      <c r="AA512" s="126" t="str">
        <f t="shared" si="38"/>
        <v>No</v>
      </c>
    </row>
    <row r="513" spans="1:27" x14ac:dyDescent="0.3">
      <c r="A513" t="s">
        <v>196</v>
      </c>
      <c r="B513" t="s">
        <v>13</v>
      </c>
      <c r="C513" t="s">
        <v>9</v>
      </c>
      <c r="D513" t="s">
        <v>8</v>
      </c>
      <c r="E513" t="s">
        <v>130</v>
      </c>
      <c r="F513" t="s">
        <v>70</v>
      </c>
      <c r="G513">
        <v>0</v>
      </c>
      <c r="H513" t="s">
        <v>9</v>
      </c>
      <c r="I513" t="s">
        <v>17</v>
      </c>
      <c r="J513" t="s">
        <v>128</v>
      </c>
      <c r="L513" t="s">
        <v>80</v>
      </c>
      <c r="M513">
        <v>0</v>
      </c>
      <c r="N513" t="str">
        <f t="shared" si="35"/>
        <v>No</v>
      </c>
      <c r="O513" t="s">
        <v>152</v>
      </c>
      <c r="P513" s="126" t="str">
        <f t="shared" si="36"/>
        <v>Yes</v>
      </c>
      <c r="Q513" s="126" t="str">
        <f t="shared" si="38"/>
        <v>Yes</v>
      </c>
      <c r="R513" s="126" t="str">
        <f t="shared" si="38"/>
        <v>Yes</v>
      </c>
      <c r="S513" s="126" t="str">
        <f t="shared" si="38"/>
        <v>Yes</v>
      </c>
      <c r="T513" s="126" t="str">
        <f t="shared" si="38"/>
        <v>No</v>
      </c>
      <c r="U513" s="126" t="str">
        <f t="shared" si="38"/>
        <v>No</v>
      </c>
      <c r="V513" s="126" t="str">
        <f t="shared" si="38"/>
        <v>No</v>
      </c>
      <c r="W513" s="126" t="str">
        <f t="shared" si="38"/>
        <v>No</v>
      </c>
      <c r="X513" s="126" t="str">
        <f t="shared" si="38"/>
        <v>No</v>
      </c>
      <c r="Y513" s="126" t="str">
        <f t="shared" si="38"/>
        <v>Yes</v>
      </c>
      <c r="Z513" s="126" t="str">
        <f t="shared" si="38"/>
        <v>No</v>
      </c>
      <c r="AA513" s="126" t="str">
        <f t="shared" si="38"/>
        <v>No</v>
      </c>
    </row>
    <row r="514" spans="1:27" x14ac:dyDescent="0.3">
      <c r="A514" t="s">
        <v>196</v>
      </c>
      <c r="B514" t="s">
        <v>13</v>
      </c>
      <c r="C514" t="s">
        <v>9</v>
      </c>
      <c r="D514" t="s">
        <v>8</v>
      </c>
      <c r="E514" t="s">
        <v>130</v>
      </c>
      <c r="F514" t="s">
        <v>70</v>
      </c>
      <c r="G514">
        <v>1</v>
      </c>
      <c r="H514" t="s">
        <v>70</v>
      </c>
      <c r="I514" t="s">
        <v>148</v>
      </c>
      <c r="J514" t="s">
        <v>128</v>
      </c>
      <c r="L514" t="s">
        <v>80</v>
      </c>
      <c r="M514">
        <v>2</v>
      </c>
      <c r="N514" t="str">
        <f t="shared" si="35"/>
        <v>Yes</v>
      </c>
      <c r="O514" t="s">
        <v>152</v>
      </c>
      <c r="P514" s="126" t="str">
        <f t="shared" si="36"/>
        <v>Yes</v>
      </c>
      <c r="Q514" s="126" t="str">
        <f t="shared" si="38"/>
        <v>Yes</v>
      </c>
      <c r="R514" s="126" t="str">
        <f t="shared" ref="Q514:AA537" si="39">IF($A514="","",IF(OR($B514=R$1,$C514=R$1,$D514=R$1,$E514=R$1,$F514=R$1),"Yes","No"))</f>
        <v>Yes</v>
      </c>
      <c r="S514" s="126" t="str">
        <f t="shared" si="39"/>
        <v>Yes</v>
      </c>
      <c r="T514" s="126" t="str">
        <f t="shared" si="39"/>
        <v>No</v>
      </c>
      <c r="U514" s="126" t="str">
        <f t="shared" si="39"/>
        <v>No</v>
      </c>
      <c r="V514" s="126" t="str">
        <f t="shared" si="39"/>
        <v>No</v>
      </c>
      <c r="W514" s="126" t="str">
        <f t="shared" si="39"/>
        <v>No</v>
      </c>
      <c r="X514" s="126" t="str">
        <f t="shared" si="39"/>
        <v>No</v>
      </c>
      <c r="Y514" s="126" t="str">
        <f t="shared" si="39"/>
        <v>Yes</v>
      </c>
      <c r="Z514" s="126" t="str">
        <f t="shared" si="39"/>
        <v>No</v>
      </c>
      <c r="AA514" s="126" t="str">
        <f t="shared" si="39"/>
        <v>No</v>
      </c>
    </row>
    <row r="515" spans="1:27" x14ac:dyDescent="0.3">
      <c r="A515" t="s">
        <v>196</v>
      </c>
      <c r="B515" t="s">
        <v>13</v>
      </c>
      <c r="C515" t="s">
        <v>9</v>
      </c>
      <c r="D515" t="s">
        <v>8</v>
      </c>
      <c r="E515" t="s">
        <v>130</v>
      </c>
      <c r="F515" t="s">
        <v>70</v>
      </c>
      <c r="G515">
        <v>1</v>
      </c>
      <c r="H515" t="s">
        <v>9</v>
      </c>
      <c r="I515" t="s">
        <v>18</v>
      </c>
      <c r="J515" t="s">
        <v>128</v>
      </c>
      <c r="L515" t="s">
        <v>80</v>
      </c>
      <c r="M515">
        <v>0</v>
      </c>
      <c r="N515" t="str">
        <f t="shared" si="35"/>
        <v>No</v>
      </c>
      <c r="O515" t="s">
        <v>152</v>
      </c>
      <c r="P515" s="126" t="str">
        <f t="shared" si="36"/>
        <v>Yes</v>
      </c>
      <c r="Q515" s="126" t="str">
        <f t="shared" si="39"/>
        <v>Yes</v>
      </c>
      <c r="R515" s="126" t="str">
        <f t="shared" si="39"/>
        <v>Yes</v>
      </c>
      <c r="S515" s="126" t="str">
        <f t="shared" si="39"/>
        <v>Yes</v>
      </c>
      <c r="T515" s="126" t="str">
        <f t="shared" si="39"/>
        <v>No</v>
      </c>
      <c r="U515" s="126" t="str">
        <f t="shared" si="39"/>
        <v>No</v>
      </c>
      <c r="V515" s="126" t="str">
        <f t="shared" si="39"/>
        <v>No</v>
      </c>
      <c r="W515" s="126" t="str">
        <f t="shared" si="39"/>
        <v>No</v>
      </c>
      <c r="X515" s="126" t="str">
        <f t="shared" si="39"/>
        <v>No</v>
      </c>
      <c r="Y515" s="126" t="str">
        <f t="shared" si="39"/>
        <v>Yes</v>
      </c>
      <c r="Z515" s="126" t="str">
        <f t="shared" si="39"/>
        <v>No</v>
      </c>
      <c r="AA515" s="126" t="str">
        <f t="shared" si="39"/>
        <v>No</v>
      </c>
    </row>
    <row r="516" spans="1:27" x14ac:dyDescent="0.3">
      <c r="A516" t="s">
        <v>196</v>
      </c>
      <c r="B516" t="s">
        <v>13</v>
      </c>
      <c r="C516" t="s">
        <v>9</v>
      </c>
      <c r="D516" t="s">
        <v>8</v>
      </c>
      <c r="E516" t="s">
        <v>130</v>
      </c>
      <c r="F516" t="s">
        <v>70</v>
      </c>
      <c r="G516">
        <v>1</v>
      </c>
      <c r="H516" t="s">
        <v>8</v>
      </c>
      <c r="I516" t="s">
        <v>148</v>
      </c>
      <c r="J516" t="s">
        <v>128</v>
      </c>
      <c r="L516" t="s">
        <v>80</v>
      </c>
      <c r="M516">
        <v>0</v>
      </c>
      <c r="N516" t="str">
        <f t="shared" si="35"/>
        <v>Yes</v>
      </c>
      <c r="O516" t="s">
        <v>152</v>
      </c>
      <c r="P516" s="126" t="str">
        <f t="shared" si="36"/>
        <v>Yes</v>
      </c>
      <c r="Q516" s="126" t="str">
        <f t="shared" si="39"/>
        <v>Yes</v>
      </c>
      <c r="R516" s="126" t="str">
        <f t="shared" si="39"/>
        <v>Yes</v>
      </c>
      <c r="S516" s="126" t="str">
        <f t="shared" si="39"/>
        <v>Yes</v>
      </c>
      <c r="T516" s="126" t="str">
        <f t="shared" si="39"/>
        <v>No</v>
      </c>
      <c r="U516" s="126" t="str">
        <f t="shared" si="39"/>
        <v>No</v>
      </c>
      <c r="V516" s="126" t="str">
        <f t="shared" si="39"/>
        <v>No</v>
      </c>
      <c r="W516" s="126" t="str">
        <f t="shared" si="39"/>
        <v>No</v>
      </c>
      <c r="X516" s="126" t="str">
        <f t="shared" si="39"/>
        <v>No</v>
      </c>
      <c r="Y516" s="126" t="str">
        <f t="shared" si="39"/>
        <v>Yes</v>
      </c>
      <c r="Z516" s="126" t="str">
        <f t="shared" si="39"/>
        <v>No</v>
      </c>
      <c r="AA516" s="126" t="str">
        <f t="shared" si="39"/>
        <v>No</v>
      </c>
    </row>
    <row r="517" spans="1:27" x14ac:dyDescent="0.3">
      <c r="A517" t="s">
        <v>196</v>
      </c>
      <c r="B517" t="s">
        <v>13</v>
      </c>
      <c r="C517" t="s">
        <v>9</v>
      </c>
      <c r="D517" t="s">
        <v>8</v>
      </c>
      <c r="E517" t="s">
        <v>130</v>
      </c>
      <c r="F517" t="s">
        <v>70</v>
      </c>
      <c r="G517">
        <v>1</v>
      </c>
      <c r="H517" t="s">
        <v>8</v>
      </c>
      <c r="I517" t="s">
        <v>18</v>
      </c>
      <c r="J517" t="s">
        <v>128</v>
      </c>
      <c r="L517" t="s">
        <v>80</v>
      </c>
      <c r="M517">
        <v>2</v>
      </c>
      <c r="N517" t="str">
        <f t="shared" ref="N517:N580" si="40">IF(M517="","",IF(I517="Foul","Yes",IF(M517=0,"No","Yes")))</f>
        <v>Yes</v>
      </c>
      <c r="O517" t="s">
        <v>152</v>
      </c>
      <c r="P517" s="126" t="str">
        <f t="shared" si="36"/>
        <v>Yes</v>
      </c>
      <c r="Q517" s="126" t="str">
        <f t="shared" si="39"/>
        <v>Yes</v>
      </c>
      <c r="R517" s="126" t="str">
        <f t="shared" si="39"/>
        <v>Yes</v>
      </c>
      <c r="S517" s="126" t="str">
        <f t="shared" si="39"/>
        <v>Yes</v>
      </c>
      <c r="T517" s="126" t="str">
        <f t="shared" si="39"/>
        <v>No</v>
      </c>
      <c r="U517" s="126" t="str">
        <f t="shared" si="39"/>
        <v>No</v>
      </c>
      <c r="V517" s="126" t="str">
        <f t="shared" si="39"/>
        <v>No</v>
      </c>
      <c r="W517" s="126" t="str">
        <f t="shared" si="39"/>
        <v>No</v>
      </c>
      <c r="X517" s="126" t="str">
        <f t="shared" si="39"/>
        <v>No</v>
      </c>
      <c r="Y517" s="126" t="str">
        <f t="shared" si="39"/>
        <v>Yes</v>
      </c>
      <c r="Z517" s="126" t="str">
        <f t="shared" si="39"/>
        <v>No</v>
      </c>
      <c r="AA517" s="126" t="str">
        <f t="shared" si="39"/>
        <v>No</v>
      </c>
    </row>
    <row r="518" spans="1:27" x14ac:dyDescent="0.3">
      <c r="A518" t="s">
        <v>196</v>
      </c>
      <c r="B518" t="s">
        <v>13</v>
      </c>
      <c r="C518" t="s">
        <v>9</v>
      </c>
      <c r="D518" t="s">
        <v>8</v>
      </c>
      <c r="E518" t="s">
        <v>130</v>
      </c>
      <c r="F518" t="s">
        <v>70</v>
      </c>
      <c r="G518">
        <v>1</v>
      </c>
      <c r="H518" t="s">
        <v>9</v>
      </c>
      <c r="I518" t="s">
        <v>19</v>
      </c>
      <c r="J518" t="s">
        <v>128</v>
      </c>
      <c r="L518" t="s">
        <v>80</v>
      </c>
      <c r="M518">
        <v>3</v>
      </c>
      <c r="N518" t="str">
        <f t="shared" si="40"/>
        <v>Yes</v>
      </c>
      <c r="O518" t="s">
        <v>152</v>
      </c>
      <c r="P518" s="126" t="str">
        <f t="shared" si="36"/>
        <v>Yes</v>
      </c>
      <c r="Q518" s="126" t="str">
        <f t="shared" si="39"/>
        <v>Yes</v>
      </c>
      <c r="R518" s="126" t="str">
        <f t="shared" si="39"/>
        <v>Yes</v>
      </c>
      <c r="S518" s="126" t="str">
        <f t="shared" si="39"/>
        <v>Yes</v>
      </c>
      <c r="T518" s="126" t="str">
        <f t="shared" si="39"/>
        <v>No</v>
      </c>
      <c r="U518" s="126" t="str">
        <f t="shared" si="39"/>
        <v>No</v>
      </c>
      <c r="V518" s="126" t="str">
        <f t="shared" si="39"/>
        <v>No</v>
      </c>
      <c r="W518" s="126" t="str">
        <f t="shared" si="39"/>
        <v>No</v>
      </c>
      <c r="X518" s="126" t="str">
        <f t="shared" si="39"/>
        <v>No</v>
      </c>
      <c r="Y518" s="126" t="str">
        <f t="shared" si="39"/>
        <v>Yes</v>
      </c>
      <c r="Z518" s="126" t="str">
        <f t="shared" si="39"/>
        <v>No</v>
      </c>
      <c r="AA518" s="126" t="str">
        <f t="shared" si="39"/>
        <v>No</v>
      </c>
    </row>
    <row r="519" spans="1:27" x14ac:dyDescent="0.3">
      <c r="A519" t="s">
        <v>116</v>
      </c>
      <c r="B519" t="s">
        <v>13</v>
      </c>
      <c r="C519" t="s">
        <v>9</v>
      </c>
      <c r="D519" t="s">
        <v>8</v>
      </c>
      <c r="E519" t="s">
        <v>11</v>
      </c>
      <c r="F519" t="s">
        <v>10</v>
      </c>
      <c r="G519">
        <v>0</v>
      </c>
      <c r="H519" t="s">
        <v>9</v>
      </c>
      <c r="I519" t="s">
        <v>17</v>
      </c>
      <c r="J519" t="s">
        <v>128</v>
      </c>
      <c r="L519" t="s">
        <v>80</v>
      </c>
      <c r="M519">
        <v>0</v>
      </c>
      <c r="N519" t="str">
        <f t="shared" si="40"/>
        <v>No</v>
      </c>
      <c r="O519" t="s">
        <v>152</v>
      </c>
      <c r="P519" s="126" t="str">
        <f t="shared" si="36"/>
        <v>Yes</v>
      </c>
      <c r="Q519" s="126" t="str">
        <f t="shared" si="39"/>
        <v>Yes</v>
      </c>
      <c r="R519" s="126" t="str">
        <f t="shared" si="39"/>
        <v>Yes</v>
      </c>
      <c r="S519" s="126" t="str">
        <f t="shared" si="39"/>
        <v>No</v>
      </c>
      <c r="T519" s="126" t="str">
        <f t="shared" si="39"/>
        <v>Yes</v>
      </c>
      <c r="U519" s="126" t="str">
        <f t="shared" si="39"/>
        <v>Yes</v>
      </c>
      <c r="V519" s="126" t="str">
        <f t="shared" si="39"/>
        <v>No</v>
      </c>
      <c r="W519" s="126" t="str">
        <f t="shared" si="39"/>
        <v>No</v>
      </c>
      <c r="X519" s="126" t="str">
        <f t="shared" si="39"/>
        <v>No</v>
      </c>
      <c r="Y519" s="126" t="str">
        <f t="shared" si="39"/>
        <v>No</v>
      </c>
      <c r="Z519" s="126" t="str">
        <f t="shared" si="39"/>
        <v>No</v>
      </c>
      <c r="AA519" s="126" t="str">
        <f t="shared" si="39"/>
        <v>No</v>
      </c>
    </row>
    <row r="520" spans="1:27" x14ac:dyDescent="0.3">
      <c r="A520" t="s">
        <v>116</v>
      </c>
      <c r="B520" t="s">
        <v>13</v>
      </c>
      <c r="C520" t="s">
        <v>9</v>
      </c>
      <c r="D520" t="s">
        <v>8</v>
      </c>
      <c r="E520" t="s">
        <v>11</v>
      </c>
      <c r="F520" t="s">
        <v>10</v>
      </c>
      <c r="G520">
        <v>1</v>
      </c>
      <c r="H520" t="s">
        <v>10</v>
      </c>
      <c r="I520" t="s">
        <v>20</v>
      </c>
      <c r="J520" t="s">
        <v>128</v>
      </c>
      <c r="L520" t="s">
        <v>80</v>
      </c>
      <c r="M520">
        <v>0</v>
      </c>
      <c r="N520" t="str">
        <f t="shared" si="40"/>
        <v>No</v>
      </c>
      <c r="O520" t="s">
        <v>152</v>
      </c>
      <c r="P520" s="126" t="str">
        <f t="shared" si="36"/>
        <v>Yes</v>
      </c>
      <c r="Q520" s="126" t="str">
        <f t="shared" si="39"/>
        <v>Yes</v>
      </c>
      <c r="R520" s="126" t="str">
        <f t="shared" si="39"/>
        <v>Yes</v>
      </c>
      <c r="S520" s="126" t="str">
        <f t="shared" si="39"/>
        <v>No</v>
      </c>
      <c r="T520" s="126" t="str">
        <f t="shared" si="39"/>
        <v>Yes</v>
      </c>
      <c r="U520" s="126" t="str">
        <f t="shared" si="39"/>
        <v>Yes</v>
      </c>
      <c r="V520" s="126" t="str">
        <f t="shared" si="39"/>
        <v>No</v>
      </c>
      <c r="W520" s="126" t="str">
        <f t="shared" si="39"/>
        <v>No</v>
      </c>
      <c r="X520" s="126" t="str">
        <f t="shared" si="39"/>
        <v>No</v>
      </c>
      <c r="Y520" s="126" t="str">
        <f t="shared" si="39"/>
        <v>No</v>
      </c>
      <c r="Z520" s="126" t="str">
        <f t="shared" si="39"/>
        <v>No</v>
      </c>
      <c r="AA520" s="126" t="str">
        <f t="shared" si="39"/>
        <v>No</v>
      </c>
    </row>
    <row r="521" spans="1:27" x14ac:dyDescent="0.3">
      <c r="A521" t="s">
        <v>116</v>
      </c>
      <c r="B521" t="s">
        <v>13</v>
      </c>
      <c r="C521" t="s">
        <v>9</v>
      </c>
      <c r="D521" t="s">
        <v>8</v>
      </c>
      <c r="E521" t="s">
        <v>11</v>
      </c>
      <c r="F521" t="s">
        <v>10</v>
      </c>
      <c r="G521">
        <v>1</v>
      </c>
      <c r="H521" t="s">
        <v>13</v>
      </c>
      <c r="I521" t="s">
        <v>18</v>
      </c>
      <c r="J521" t="s">
        <v>149</v>
      </c>
      <c r="L521" t="s">
        <v>80</v>
      </c>
      <c r="M521">
        <v>2</v>
      </c>
      <c r="N521" t="str">
        <f t="shared" si="40"/>
        <v>Yes</v>
      </c>
      <c r="O521" t="s">
        <v>152</v>
      </c>
      <c r="P521" s="126" t="str">
        <f t="shared" si="36"/>
        <v>Yes</v>
      </c>
      <c r="Q521" s="126" t="str">
        <f t="shared" si="39"/>
        <v>Yes</v>
      </c>
      <c r="R521" s="126" t="str">
        <f t="shared" si="39"/>
        <v>Yes</v>
      </c>
      <c r="S521" s="126" t="str">
        <f t="shared" si="39"/>
        <v>No</v>
      </c>
      <c r="T521" s="126" t="str">
        <f t="shared" si="39"/>
        <v>Yes</v>
      </c>
      <c r="U521" s="126" t="str">
        <f t="shared" si="39"/>
        <v>Yes</v>
      </c>
      <c r="V521" s="126" t="str">
        <f t="shared" si="39"/>
        <v>No</v>
      </c>
      <c r="W521" s="126" t="str">
        <f t="shared" si="39"/>
        <v>No</v>
      </c>
      <c r="X521" s="126" t="str">
        <f t="shared" si="39"/>
        <v>No</v>
      </c>
      <c r="Y521" s="126" t="str">
        <f t="shared" si="39"/>
        <v>No</v>
      </c>
      <c r="Z521" s="126" t="str">
        <f t="shared" si="39"/>
        <v>No</v>
      </c>
      <c r="AA521" s="126" t="str">
        <f t="shared" si="39"/>
        <v>No</v>
      </c>
    </row>
    <row r="522" spans="1:27" x14ac:dyDescent="0.3">
      <c r="A522" t="s">
        <v>116</v>
      </c>
      <c r="B522" t="s">
        <v>13</v>
      </c>
      <c r="C522" t="s">
        <v>9</v>
      </c>
      <c r="D522" t="s">
        <v>8</v>
      </c>
      <c r="E522" t="s">
        <v>11</v>
      </c>
      <c r="F522" t="s">
        <v>10</v>
      </c>
      <c r="G522">
        <v>0</v>
      </c>
      <c r="H522" t="s">
        <v>9</v>
      </c>
      <c r="I522" t="s">
        <v>19</v>
      </c>
      <c r="J522" t="s">
        <v>128</v>
      </c>
      <c r="L522" t="s">
        <v>80</v>
      </c>
      <c r="M522">
        <v>0</v>
      </c>
      <c r="N522" t="str">
        <f t="shared" si="40"/>
        <v>No</v>
      </c>
      <c r="O522" t="s">
        <v>152</v>
      </c>
      <c r="P522" s="126" t="str">
        <f t="shared" si="36"/>
        <v>Yes</v>
      </c>
      <c r="Q522" s="126" t="str">
        <f t="shared" si="39"/>
        <v>Yes</v>
      </c>
      <c r="R522" s="126" t="str">
        <f t="shared" si="39"/>
        <v>Yes</v>
      </c>
      <c r="S522" s="126" t="str">
        <f t="shared" si="39"/>
        <v>No</v>
      </c>
      <c r="T522" s="126" t="str">
        <f t="shared" si="39"/>
        <v>Yes</v>
      </c>
      <c r="U522" s="126" t="str">
        <f t="shared" si="39"/>
        <v>Yes</v>
      </c>
      <c r="V522" s="126" t="str">
        <f t="shared" si="39"/>
        <v>No</v>
      </c>
      <c r="W522" s="126" t="str">
        <f t="shared" si="39"/>
        <v>No</v>
      </c>
      <c r="X522" s="126" t="str">
        <f t="shared" si="39"/>
        <v>No</v>
      </c>
      <c r="Y522" s="126" t="str">
        <f t="shared" si="39"/>
        <v>No</v>
      </c>
      <c r="Z522" s="126" t="str">
        <f t="shared" si="39"/>
        <v>No</v>
      </c>
      <c r="AA522" s="126" t="str">
        <f t="shared" si="39"/>
        <v>No</v>
      </c>
    </row>
    <row r="523" spans="1:27" x14ac:dyDescent="0.3">
      <c r="A523" t="s">
        <v>116</v>
      </c>
      <c r="B523" t="s">
        <v>13</v>
      </c>
      <c r="C523" t="s">
        <v>9</v>
      </c>
      <c r="D523" t="s">
        <v>8</v>
      </c>
      <c r="E523" t="s">
        <v>11</v>
      </c>
      <c r="F523" t="s">
        <v>10</v>
      </c>
      <c r="G523">
        <v>0</v>
      </c>
      <c r="H523" t="s">
        <v>8</v>
      </c>
      <c r="I523" t="s">
        <v>19</v>
      </c>
      <c r="J523" t="s">
        <v>128</v>
      </c>
      <c r="L523" t="s">
        <v>80</v>
      </c>
      <c r="M523">
        <v>0</v>
      </c>
      <c r="N523" t="str">
        <f t="shared" si="40"/>
        <v>No</v>
      </c>
      <c r="O523" t="s">
        <v>152</v>
      </c>
      <c r="P523" s="126" t="str">
        <f t="shared" si="36"/>
        <v>Yes</v>
      </c>
      <c r="Q523" s="126" t="str">
        <f t="shared" si="39"/>
        <v>Yes</v>
      </c>
      <c r="R523" s="126" t="str">
        <f t="shared" si="39"/>
        <v>Yes</v>
      </c>
      <c r="S523" s="126" t="str">
        <f t="shared" si="39"/>
        <v>No</v>
      </c>
      <c r="T523" s="126" t="str">
        <f t="shared" si="39"/>
        <v>Yes</v>
      </c>
      <c r="U523" s="126" t="str">
        <f t="shared" si="39"/>
        <v>Yes</v>
      </c>
      <c r="V523" s="126" t="str">
        <f t="shared" si="39"/>
        <v>No</v>
      </c>
      <c r="W523" s="126" t="str">
        <f t="shared" si="39"/>
        <v>No</v>
      </c>
      <c r="X523" s="126" t="str">
        <f t="shared" si="39"/>
        <v>No</v>
      </c>
      <c r="Y523" s="126" t="str">
        <f t="shared" si="39"/>
        <v>No</v>
      </c>
      <c r="Z523" s="126" t="str">
        <f t="shared" si="39"/>
        <v>No</v>
      </c>
      <c r="AA523" s="126" t="str">
        <f t="shared" si="39"/>
        <v>No</v>
      </c>
    </row>
    <row r="524" spans="1:27" x14ac:dyDescent="0.3">
      <c r="A524" t="s">
        <v>116</v>
      </c>
      <c r="B524" t="s">
        <v>13</v>
      </c>
      <c r="C524" t="s">
        <v>9</v>
      </c>
      <c r="D524" t="s">
        <v>8</v>
      </c>
      <c r="E524" t="s">
        <v>11</v>
      </c>
      <c r="F524" t="s">
        <v>10</v>
      </c>
      <c r="G524">
        <v>2</v>
      </c>
      <c r="H524" t="s">
        <v>10</v>
      </c>
      <c r="I524" t="s">
        <v>18</v>
      </c>
      <c r="J524" t="s">
        <v>128</v>
      </c>
      <c r="L524" t="s">
        <v>80</v>
      </c>
      <c r="M524">
        <v>2</v>
      </c>
      <c r="N524" t="str">
        <f t="shared" si="40"/>
        <v>Yes</v>
      </c>
      <c r="O524" t="s">
        <v>152</v>
      </c>
      <c r="P524" s="126" t="str">
        <f t="shared" si="36"/>
        <v>Yes</v>
      </c>
      <c r="Q524" s="126" t="str">
        <f t="shared" si="39"/>
        <v>Yes</v>
      </c>
      <c r="R524" s="126" t="str">
        <f t="shared" si="39"/>
        <v>Yes</v>
      </c>
      <c r="S524" s="126" t="str">
        <f t="shared" si="39"/>
        <v>No</v>
      </c>
      <c r="T524" s="126" t="str">
        <f t="shared" si="39"/>
        <v>Yes</v>
      </c>
      <c r="U524" s="126" t="str">
        <f t="shared" si="39"/>
        <v>Yes</v>
      </c>
      <c r="V524" s="126" t="str">
        <f t="shared" si="39"/>
        <v>No</v>
      </c>
      <c r="W524" s="126" t="str">
        <f t="shared" si="39"/>
        <v>No</v>
      </c>
      <c r="X524" s="126" t="str">
        <f t="shared" si="39"/>
        <v>No</v>
      </c>
      <c r="Y524" s="126" t="str">
        <f t="shared" si="39"/>
        <v>No</v>
      </c>
      <c r="Z524" s="126" t="str">
        <f t="shared" si="39"/>
        <v>No</v>
      </c>
      <c r="AA524" s="126" t="str">
        <f t="shared" si="39"/>
        <v>No</v>
      </c>
    </row>
    <row r="525" spans="1:27" x14ac:dyDescent="0.3">
      <c r="A525" t="s">
        <v>116</v>
      </c>
      <c r="B525" t="s">
        <v>13</v>
      </c>
      <c r="C525" t="s">
        <v>9</v>
      </c>
      <c r="D525" t="s">
        <v>8</v>
      </c>
      <c r="E525" t="s">
        <v>11</v>
      </c>
      <c r="F525" t="s">
        <v>10</v>
      </c>
      <c r="G525">
        <v>1</v>
      </c>
      <c r="H525" t="s">
        <v>8</v>
      </c>
      <c r="I525" t="s">
        <v>18</v>
      </c>
      <c r="J525" t="s">
        <v>149</v>
      </c>
      <c r="L525" t="s">
        <v>80</v>
      </c>
      <c r="M525">
        <v>2</v>
      </c>
      <c r="N525" t="str">
        <f t="shared" si="40"/>
        <v>Yes</v>
      </c>
      <c r="O525" t="s">
        <v>152</v>
      </c>
      <c r="P525" s="126" t="str">
        <f t="shared" si="36"/>
        <v>Yes</v>
      </c>
      <c r="Q525" s="126" t="str">
        <f t="shared" si="39"/>
        <v>Yes</v>
      </c>
      <c r="R525" s="126" t="str">
        <f t="shared" si="39"/>
        <v>Yes</v>
      </c>
      <c r="S525" s="126" t="str">
        <f t="shared" si="39"/>
        <v>No</v>
      </c>
      <c r="T525" s="126" t="str">
        <f t="shared" si="39"/>
        <v>Yes</v>
      </c>
      <c r="U525" s="126" t="str">
        <f t="shared" si="39"/>
        <v>Yes</v>
      </c>
      <c r="V525" s="126" t="str">
        <f t="shared" si="39"/>
        <v>No</v>
      </c>
      <c r="W525" s="126" t="str">
        <f t="shared" si="39"/>
        <v>No</v>
      </c>
      <c r="X525" s="126" t="str">
        <f t="shared" si="39"/>
        <v>No</v>
      </c>
      <c r="Y525" s="126" t="str">
        <f t="shared" si="39"/>
        <v>No</v>
      </c>
      <c r="Z525" s="126" t="str">
        <f t="shared" si="39"/>
        <v>No</v>
      </c>
      <c r="AA525" s="126" t="str">
        <f t="shared" si="39"/>
        <v>No</v>
      </c>
    </row>
    <row r="526" spans="1:27" x14ac:dyDescent="0.3">
      <c r="A526" t="s">
        <v>116</v>
      </c>
      <c r="B526" t="s">
        <v>13</v>
      </c>
      <c r="C526" t="s">
        <v>9</v>
      </c>
      <c r="D526" t="s">
        <v>8</v>
      </c>
      <c r="E526" t="s">
        <v>11</v>
      </c>
      <c r="F526" t="s">
        <v>10</v>
      </c>
      <c r="G526">
        <v>1</v>
      </c>
      <c r="H526" t="s">
        <v>10</v>
      </c>
      <c r="I526" t="s">
        <v>20</v>
      </c>
      <c r="J526" t="s">
        <v>128</v>
      </c>
      <c r="L526" t="s">
        <v>80</v>
      </c>
      <c r="M526">
        <v>2</v>
      </c>
      <c r="N526" t="str">
        <f t="shared" si="40"/>
        <v>Yes</v>
      </c>
      <c r="O526" t="s">
        <v>152</v>
      </c>
      <c r="P526" s="126" t="str">
        <f t="shared" si="36"/>
        <v>Yes</v>
      </c>
      <c r="Q526" s="126" t="str">
        <f t="shared" si="39"/>
        <v>Yes</v>
      </c>
      <c r="R526" s="126" t="str">
        <f t="shared" si="39"/>
        <v>Yes</v>
      </c>
      <c r="S526" s="126" t="str">
        <f t="shared" si="39"/>
        <v>No</v>
      </c>
      <c r="T526" s="126" t="str">
        <f t="shared" si="39"/>
        <v>Yes</v>
      </c>
      <c r="U526" s="126" t="str">
        <f t="shared" si="39"/>
        <v>Yes</v>
      </c>
      <c r="V526" s="126" t="str">
        <f t="shared" si="39"/>
        <v>No</v>
      </c>
      <c r="W526" s="126" t="str">
        <f t="shared" si="39"/>
        <v>No</v>
      </c>
      <c r="X526" s="126" t="str">
        <f t="shared" si="39"/>
        <v>No</v>
      </c>
      <c r="Y526" s="126" t="str">
        <f t="shared" si="39"/>
        <v>No</v>
      </c>
      <c r="Z526" s="126" t="str">
        <f t="shared" si="39"/>
        <v>No</v>
      </c>
      <c r="AA526" s="126" t="str">
        <f t="shared" si="39"/>
        <v>No</v>
      </c>
    </row>
    <row r="527" spans="1:27" x14ac:dyDescent="0.3">
      <c r="A527" t="s">
        <v>116</v>
      </c>
      <c r="B527" t="s">
        <v>13</v>
      </c>
      <c r="C527" t="s">
        <v>130</v>
      </c>
      <c r="D527" t="s">
        <v>70</v>
      </c>
      <c r="E527" t="s">
        <v>8</v>
      </c>
      <c r="F527" t="s">
        <v>10</v>
      </c>
      <c r="G527">
        <v>1</v>
      </c>
      <c r="H527" t="s">
        <v>70</v>
      </c>
      <c r="I527" t="s">
        <v>18</v>
      </c>
      <c r="J527" t="s">
        <v>128</v>
      </c>
      <c r="L527" t="s">
        <v>80</v>
      </c>
      <c r="M527">
        <v>0</v>
      </c>
      <c r="N527" t="str">
        <f t="shared" si="40"/>
        <v>No</v>
      </c>
      <c r="O527" t="s">
        <v>152</v>
      </c>
      <c r="P527" s="126" t="str">
        <f t="shared" ref="P527:P590" si="41">IF($A527="","",IF(OR($B527=P$1,$C527=P$1,$D527=P$1,$E527=P$1,$F527=P$1),"Yes","No"))</f>
        <v>Yes</v>
      </c>
      <c r="Q527" s="126" t="str">
        <f t="shared" si="39"/>
        <v>No</v>
      </c>
      <c r="R527" s="126" t="str">
        <f t="shared" si="39"/>
        <v>Yes</v>
      </c>
      <c r="S527" s="126" t="str">
        <f t="shared" si="39"/>
        <v>Yes</v>
      </c>
      <c r="T527" s="126" t="str">
        <f t="shared" si="39"/>
        <v>Yes</v>
      </c>
      <c r="U527" s="126" t="str">
        <f t="shared" si="39"/>
        <v>No</v>
      </c>
      <c r="V527" s="126" t="str">
        <f t="shared" si="39"/>
        <v>No</v>
      </c>
      <c r="W527" s="126" t="str">
        <f t="shared" si="39"/>
        <v>No</v>
      </c>
      <c r="X527" s="126" t="str">
        <f t="shared" si="39"/>
        <v>No</v>
      </c>
      <c r="Y527" s="126" t="str">
        <f t="shared" si="39"/>
        <v>Yes</v>
      </c>
      <c r="Z527" s="126" t="str">
        <f t="shared" si="39"/>
        <v>No</v>
      </c>
      <c r="AA527" s="126" t="str">
        <f t="shared" si="39"/>
        <v>No</v>
      </c>
    </row>
    <row r="528" spans="1:27" x14ac:dyDescent="0.3">
      <c r="A528" t="s">
        <v>116</v>
      </c>
      <c r="B528" t="s">
        <v>13</v>
      </c>
      <c r="C528" t="s">
        <v>130</v>
      </c>
      <c r="D528" t="s">
        <v>70</v>
      </c>
      <c r="E528" t="s">
        <v>8</v>
      </c>
      <c r="F528" t="s">
        <v>10</v>
      </c>
      <c r="G528">
        <v>0</v>
      </c>
      <c r="H528" t="s">
        <v>10</v>
      </c>
      <c r="I528" t="s">
        <v>17</v>
      </c>
      <c r="J528" t="s">
        <v>128</v>
      </c>
      <c r="L528" t="s">
        <v>80</v>
      </c>
      <c r="M528">
        <v>0</v>
      </c>
      <c r="N528" t="str">
        <f t="shared" si="40"/>
        <v>No</v>
      </c>
      <c r="O528" t="s">
        <v>152</v>
      </c>
      <c r="P528" s="126" t="str">
        <f t="shared" si="41"/>
        <v>Yes</v>
      </c>
      <c r="Q528" s="126" t="str">
        <f t="shared" si="39"/>
        <v>No</v>
      </c>
      <c r="R528" s="126" t="str">
        <f t="shared" si="39"/>
        <v>Yes</v>
      </c>
      <c r="S528" s="126" t="str">
        <f t="shared" si="39"/>
        <v>Yes</v>
      </c>
      <c r="T528" s="126" t="str">
        <f t="shared" si="39"/>
        <v>Yes</v>
      </c>
      <c r="U528" s="126" t="str">
        <f t="shared" si="39"/>
        <v>No</v>
      </c>
      <c r="V528" s="126" t="str">
        <f t="shared" si="39"/>
        <v>No</v>
      </c>
      <c r="W528" s="126" t="str">
        <f t="shared" si="39"/>
        <v>No</v>
      </c>
      <c r="X528" s="126" t="str">
        <f t="shared" si="39"/>
        <v>No</v>
      </c>
      <c r="Y528" s="126" t="str">
        <f t="shared" si="39"/>
        <v>Yes</v>
      </c>
      <c r="Z528" s="126" t="str">
        <f t="shared" si="39"/>
        <v>No</v>
      </c>
      <c r="AA528" s="126" t="str">
        <f t="shared" si="39"/>
        <v>No</v>
      </c>
    </row>
    <row r="529" spans="1:27" x14ac:dyDescent="0.3">
      <c r="A529" t="s">
        <v>116</v>
      </c>
      <c r="B529" t="s">
        <v>13</v>
      </c>
      <c r="C529" t="s">
        <v>130</v>
      </c>
      <c r="D529" t="s">
        <v>70</v>
      </c>
      <c r="E529" t="s">
        <v>8</v>
      </c>
      <c r="F529" t="s">
        <v>10</v>
      </c>
      <c r="G529">
        <v>2</v>
      </c>
      <c r="H529" t="s">
        <v>10</v>
      </c>
      <c r="I529" t="s">
        <v>20</v>
      </c>
      <c r="J529" t="s">
        <v>128</v>
      </c>
      <c r="L529" t="s">
        <v>80</v>
      </c>
      <c r="M529">
        <v>0</v>
      </c>
      <c r="N529" t="str">
        <f t="shared" si="40"/>
        <v>No</v>
      </c>
      <c r="O529" t="s">
        <v>152</v>
      </c>
      <c r="P529" s="126" t="str">
        <f t="shared" si="41"/>
        <v>Yes</v>
      </c>
      <c r="Q529" s="126" t="str">
        <f t="shared" si="39"/>
        <v>No</v>
      </c>
      <c r="R529" s="126" t="str">
        <f t="shared" si="39"/>
        <v>Yes</v>
      </c>
      <c r="S529" s="126" t="str">
        <f t="shared" si="39"/>
        <v>Yes</v>
      </c>
      <c r="T529" s="126" t="str">
        <f t="shared" si="39"/>
        <v>Yes</v>
      </c>
      <c r="U529" s="126" t="str">
        <f t="shared" si="39"/>
        <v>No</v>
      </c>
      <c r="V529" s="126" t="str">
        <f t="shared" si="39"/>
        <v>No</v>
      </c>
      <c r="W529" s="126" t="str">
        <f t="shared" si="39"/>
        <v>No</v>
      </c>
      <c r="X529" s="126" t="str">
        <f t="shared" si="39"/>
        <v>No</v>
      </c>
      <c r="Y529" s="126" t="str">
        <f t="shared" si="39"/>
        <v>Yes</v>
      </c>
      <c r="Z529" s="126" t="str">
        <f t="shared" si="39"/>
        <v>No</v>
      </c>
      <c r="AA529" s="126" t="str">
        <f t="shared" si="39"/>
        <v>No</v>
      </c>
    </row>
    <row r="530" spans="1:27" x14ac:dyDescent="0.3">
      <c r="A530" t="s">
        <v>116</v>
      </c>
      <c r="B530" t="s">
        <v>130</v>
      </c>
      <c r="C530" t="s">
        <v>9</v>
      </c>
      <c r="D530" t="s">
        <v>70</v>
      </c>
      <c r="E530" t="s">
        <v>8</v>
      </c>
      <c r="F530" t="s">
        <v>10</v>
      </c>
      <c r="G530">
        <v>0</v>
      </c>
      <c r="H530" t="s">
        <v>9</v>
      </c>
      <c r="I530" t="s">
        <v>19</v>
      </c>
      <c r="J530" t="s">
        <v>128</v>
      </c>
      <c r="L530" t="s">
        <v>80</v>
      </c>
      <c r="M530">
        <v>0</v>
      </c>
      <c r="N530" t="str">
        <f t="shared" si="40"/>
        <v>No</v>
      </c>
      <c r="O530" t="s">
        <v>152</v>
      </c>
      <c r="P530" s="126" t="str">
        <f t="shared" si="41"/>
        <v>No</v>
      </c>
      <c r="Q530" s="126" t="str">
        <f t="shared" si="39"/>
        <v>Yes</v>
      </c>
      <c r="R530" s="126" t="str">
        <f t="shared" si="39"/>
        <v>Yes</v>
      </c>
      <c r="S530" s="126" t="str">
        <f t="shared" si="39"/>
        <v>Yes</v>
      </c>
      <c r="T530" s="126" t="str">
        <f t="shared" si="39"/>
        <v>Yes</v>
      </c>
      <c r="U530" s="126" t="str">
        <f t="shared" si="39"/>
        <v>No</v>
      </c>
      <c r="V530" s="126" t="str">
        <f t="shared" si="39"/>
        <v>No</v>
      </c>
      <c r="W530" s="126" t="str">
        <f t="shared" si="39"/>
        <v>No</v>
      </c>
      <c r="X530" s="126" t="str">
        <f t="shared" si="39"/>
        <v>No</v>
      </c>
      <c r="Y530" s="126" t="str">
        <f t="shared" si="39"/>
        <v>Yes</v>
      </c>
      <c r="Z530" s="126" t="str">
        <f t="shared" si="39"/>
        <v>No</v>
      </c>
      <c r="AA530" s="126" t="str">
        <f t="shared" si="39"/>
        <v>No</v>
      </c>
    </row>
    <row r="531" spans="1:27" x14ac:dyDescent="0.3">
      <c r="A531" t="s">
        <v>116</v>
      </c>
      <c r="B531" t="s">
        <v>130</v>
      </c>
      <c r="C531" t="s">
        <v>9</v>
      </c>
      <c r="D531" t="s">
        <v>70</v>
      </c>
      <c r="E531" t="s">
        <v>11</v>
      </c>
      <c r="F531" t="s">
        <v>71</v>
      </c>
      <c r="G531">
        <v>2</v>
      </c>
      <c r="H531" t="s">
        <v>71</v>
      </c>
      <c r="I531" t="s">
        <v>18</v>
      </c>
      <c r="J531" t="s">
        <v>128</v>
      </c>
      <c r="L531" t="s">
        <v>80</v>
      </c>
      <c r="M531">
        <v>0</v>
      </c>
      <c r="N531" t="str">
        <f t="shared" si="40"/>
        <v>No</v>
      </c>
      <c r="O531" t="s">
        <v>152</v>
      </c>
      <c r="P531" s="126" t="str">
        <f t="shared" si="41"/>
        <v>No</v>
      </c>
      <c r="Q531" s="126" t="str">
        <f t="shared" si="39"/>
        <v>Yes</v>
      </c>
      <c r="R531" s="126" t="str">
        <f t="shared" si="39"/>
        <v>No</v>
      </c>
      <c r="S531" s="126" t="str">
        <f t="shared" si="39"/>
        <v>Yes</v>
      </c>
      <c r="T531" s="126" t="str">
        <f t="shared" si="39"/>
        <v>No</v>
      </c>
      <c r="U531" s="126" t="str">
        <f t="shared" si="39"/>
        <v>Yes</v>
      </c>
      <c r="V531" s="126" t="str">
        <f t="shared" si="39"/>
        <v>Yes</v>
      </c>
      <c r="W531" s="126" t="str">
        <f t="shared" si="39"/>
        <v>No</v>
      </c>
      <c r="X531" s="126" t="str">
        <f t="shared" si="39"/>
        <v>No</v>
      </c>
      <c r="Y531" s="126" t="str">
        <f t="shared" si="39"/>
        <v>Yes</v>
      </c>
      <c r="Z531" s="126" t="str">
        <f t="shared" si="39"/>
        <v>No</v>
      </c>
      <c r="AA531" s="126" t="str">
        <f t="shared" si="39"/>
        <v>No</v>
      </c>
    </row>
    <row r="532" spans="1:27" x14ac:dyDescent="0.3">
      <c r="A532" t="s">
        <v>116</v>
      </c>
      <c r="B532" t="s">
        <v>130</v>
      </c>
      <c r="C532" t="s">
        <v>9</v>
      </c>
      <c r="D532" t="s">
        <v>70</v>
      </c>
      <c r="E532" t="s">
        <v>11</v>
      </c>
      <c r="F532" t="s">
        <v>71</v>
      </c>
      <c r="G532">
        <v>1</v>
      </c>
      <c r="H532" t="s">
        <v>9</v>
      </c>
      <c r="I532" t="s">
        <v>18</v>
      </c>
      <c r="J532" t="s">
        <v>128</v>
      </c>
      <c r="L532" t="s">
        <v>80</v>
      </c>
      <c r="M532">
        <v>0</v>
      </c>
      <c r="N532" t="str">
        <f t="shared" si="40"/>
        <v>No</v>
      </c>
      <c r="O532" t="s">
        <v>152</v>
      </c>
      <c r="P532" s="126" t="str">
        <f t="shared" si="41"/>
        <v>No</v>
      </c>
      <c r="Q532" s="126" t="str">
        <f t="shared" si="39"/>
        <v>Yes</v>
      </c>
      <c r="R532" s="126" t="str">
        <f t="shared" si="39"/>
        <v>No</v>
      </c>
      <c r="S532" s="126" t="str">
        <f t="shared" si="39"/>
        <v>Yes</v>
      </c>
      <c r="T532" s="126" t="str">
        <f t="shared" si="39"/>
        <v>No</v>
      </c>
      <c r="U532" s="126" t="str">
        <f t="shared" si="39"/>
        <v>Yes</v>
      </c>
      <c r="V532" s="126" t="str">
        <f t="shared" si="39"/>
        <v>Yes</v>
      </c>
      <c r="W532" s="126" t="str">
        <f t="shared" si="39"/>
        <v>No</v>
      </c>
      <c r="X532" s="126" t="str">
        <f t="shared" si="39"/>
        <v>No</v>
      </c>
      <c r="Y532" s="126" t="str">
        <f t="shared" si="39"/>
        <v>Yes</v>
      </c>
      <c r="Z532" s="126" t="str">
        <f t="shared" si="39"/>
        <v>No</v>
      </c>
      <c r="AA532" s="126" t="str">
        <f t="shared" si="39"/>
        <v>No</v>
      </c>
    </row>
    <row r="533" spans="1:27" x14ac:dyDescent="0.3">
      <c r="A533" t="s">
        <v>116</v>
      </c>
      <c r="B533" t="s">
        <v>130</v>
      </c>
      <c r="C533" t="s">
        <v>9</v>
      </c>
      <c r="D533" t="s">
        <v>70</v>
      </c>
      <c r="E533" t="s">
        <v>11</v>
      </c>
      <c r="F533" t="s">
        <v>71</v>
      </c>
      <c r="G533">
        <v>0</v>
      </c>
      <c r="H533" t="s">
        <v>71</v>
      </c>
      <c r="I533" t="s">
        <v>19</v>
      </c>
      <c r="J533" t="s">
        <v>128</v>
      </c>
      <c r="L533" t="s">
        <v>80</v>
      </c>
      <c r="M533">
        <v>0</v>
      </c>
      <c r="N533" t="str">
        <f t="shared" si="40"/>
        <v>No</v>
      </c>
      <c r="O533" t="s">
        <v>152</v>
      </c>
      <c r="P533" s="126" t="str">
        <f t="shared" si="41"/>
        <v>No</v>
      </c>
      <c r="Q533" s="126" t="str">
        <f t="shared" si="39"/>
        <v>Yes</v>
      </c>
      <c r="R533" s="126" t="str">
        <f t="shared" si="39"/>
        <v>No</v>
      </c>
      <c r="S533" s="126" t="str">
        <f t="shared" si="39"/>
        <v>Yes</v>
      </c>
      <c r="T533" s="126" t="str">
        <f t="shared" si="39"/>
        <v>No</v>
      </c>
      <c r="U533" s="126" t="str">
        <f t="shared" si="39"/>
        <v>Yes</v>
      </c>
      <c r="V533" s="126" t="str">
        <f t="shared" si="39"/>
        <v>Yes</v>
      </c>
      <c r="W533" s="126" t="str">
        <f t="shared" si="39"/>
        <v>No</v>
      </c>
      <c r="X533" s="126" t="str">
        <f t="shared" si="39"/>
        <v>No</v>
      </c>
      <c r="Y533" s="126" t="str">
        <f t="shared" si="39"/>
        <v>Yes</v>
      </c>
      <c r="Z533" s="126" t="str">
        <f t="shared" si="39"/>
        <v>No</v>
      </c>
      <c r="AA533" s="126" t="str">
        <f t="shared" si="39"/>
        <v>No</v>
      </c>
    </row>
    <row r="534" spans="1:27" x14ac:dyDescent="0.3">
      <c r="A534" t="s">
        <v>116</v>
      </c>
      <c r="B534" t="s">
        <v>130</v>
      </c>
      <c r="C534" t="s">
        <v>9</v>
      </c>
      <c r="D534" t="s">
        <v>70</v>
      </c>
      <c r="E534" t="s">
        <v>11</v>
      </c>
      <c r="F534" t="s">
        <v>71</v>
      </c>
      <c r="G534">
        <v>0</v>
      </c>
      <c r="H534" t="s">
        <v>130</v>
      </c>
      <c r="I534" t="s">
        <v>18</v>
      </c>
      <c r="J534" t="s">
        <v>128</v>
      </c>
      <c r="L534" t="s">
        <v>80</v>
      </c>
      <c r="M534">
        <v>0</v>
      </c>
      <c r="N534" t="str">
        <f t="shared" si="40"/>
        <v>No</v>
      </c>
      <c r="O534" t="s">
        <v>152</v>
      </c>
      <c r="P534" s="126" t="str">
        <f t="shared" si="41"/>
        <v>No</v>
      </c>
      <c r="Q534" s="126" t="str">
        <f t="shared" si="39"/>
        <v>Yes</v>
      </c>
      <c r="R534" s="126" t="str">
        <f t="shared" si="39"/>
        <v>No</v>
      </c>
      <c r="S534" s="126" t="str">
        <f t="shared" si="39"/>
        <v>Yes</v>
      </c>
      <c r="T534" s="126" t="str">
        <f t="shared" si="39"/>
        <v>No</v>
      </c>
      <c r="U534" s="126" t="str">
        <f t="shared" si="39"/>
        <v>Yes</v>
      </c>
      <c r="V534" s="126" t="str">
        <f t="shared" si="39"/>
        <v>Yes</v>
      </c>
      <c r="W534" s="126" t="str">
        <f t="shared" si="39"/>
        <v>No</v>
      </c>
      <c r="X534" s="126" t="str">
        <f t="shared" si="39"/>
        <v>No</v>
      </c>
      <c r="Y534" s="126" t="str">
        <f t="shared" si="39"/>
        <v>Yes</v>
      </c>
      <c r="Z534" s="126" t="str">
        <f t="shared" si="39"/>
        <v>No</v>
      </c>
      <c r="AA534" s="126" t="str">
        <f t="shared" si="39"/>
        <v>No</v>
      </c>
    </row>
    <row r="535" spans="1:27" x14ac:dyDescent="0.3">
      <c r="A535" t="s">
        <v>116</v>
      </c>
      <c r="B535" t="s">
        <v>130</v>
      </c>
      <c r="C535" t="s">
        <v>9</v>
      </c>
      <c r="D535" t="s">
        <v>70</v>
      </c>
      <c r="E535" t="s">
        <v>11</v>
      </c>
      <c r="F535" t="s">
        <v>71</v>
      </c>
      <c r="G535">
        <v>1</v>
      </c>
      <c r="H535" t="s">
        <v>130</v>
      </c>
      <c r="I535" t="s">
        <v>18</v>
      </c>
      <c r="J535" t="s">
        <v>149</v>
      </c>
      <c r="L535" t="s">
        <v>80</v>
      </c>
      <c r="M535">
        <v>0</v>
      </c>
      <c r="N535" t="str">
        <f t="shared" si="40"/>
        <v>No</v>
      </c>
      <c r="O535" t="s">
        <v>152</v>
      </c>
      <c r="P535" s="126" t="str">
        <f t="shared" si="41"/>
        <v>No</v>
      </c>
      <c r="Q535" s="126" t="str">
        <f t="shared" si="39"/>
        <v>Yes</v>
      </c>
      <c r="R535" s="126" t="str">
        <f t="shared" si="39"/>
        <v>No</v>
      </c>
      <c r="S535" s="126" t="str">
        <f t="shared" si="39"/>
        <v>Yes</v>
      </c>
      <c r="T535" s="126" t="str">
        <f t="shared" si="39"/>
        <v>No</v>
      </c>
      <c r="U535" s="126" t="str">
        <f t="shared" si="39"/>
        <v>Yes</v>
      </c>
      <c r="V535" s="126" t="str">
        <f t="shared" si="39"/>
        <v>Yes</v>
      </c>
      <c r="W535" s="126" t="str">
        <f t="shared" si="39"/>
        <v>No</v>
      </c>
      <c r="X535" s="126" t="str">
        <f t="shared" si="39"/>
        <v>No</v>
      </c>
      <c r="Y535" s="126" t="str">
        <f t="shared" si="39"/>
        <v>Yes</v>
      </c>
      <c r="Z535" s="126" t="str">
        <f t="shared" si="39"/>
        <v>No</v>
      </c>
      <c r="AA535" s="126" t="str">
        <f t="shared" si="39"/>
        <v>No</v>
      </c>
    </row>
    <row r="536" spans="1:27" x14ac:dyDescent="0.3">
      <c r="A536" t="s">
        <v>116</v>
      </c>
      <c r="B536" t="s">
        <v>130</v>
      </c>
      <c r="C536" t="s">
        <v>9</v>
      </c>
      <c r="D536" t="s">
        <v>14</v>
      </c>
      <c r="E536" t="s">
        <v>8</v>
      </c>
      <c r="F536" t="s">
        <v>71</v>
      </c>
      <c r="G536">
        <v>0</v>
      </c>
      <c r="H536" t="s">
        <v>71</v>
      </c>
      <c r="I536" t="s">
        <v>17</v>
      </c>
      <c r="J536" t="s">
        <v>128</v>
      </c>
      <c r="L536" t="s">
        <v>80</v>
      </c>
      <c r="M536">
        <v>0</v>
      </c>
      <c r="N536" t="str">
        <f t="shared" si="40"/>
        <v>No</v>
      </c>
      <c r="O536" t="s">
        <v>152</v>
      </c>
      <c r="P536" s="126" t="str">
        <f t="shared" si="41"/>
        <v>No</v>
      </c>
      <c r="Q536" s="126" t="str">
        <f t="shared" si="39"/>
        <v>Yes</v>
      </c>
      <c r="R536" s="126" t="str">
        <f t="shared" si="39"/>
        <v>Yes</v>
      </c>
      <c r="S536" s="126" t="str">
        <f t="shared" si="39"/>
        <v>No</v>
      </c>
      <c r="T536" s="126" t="str">
        <f t="shared" si="39"/>
        <v>No</v>
      </c>
      <c r="U536" s="126" t="str">
        <f t="shared" si="39"/>
        <v>No</v>
      </c>
      <c r="V536" s="126" t="str">
        <f t="shared" si="39"/>
        <v>Yes</v>
      </c>
      <c r="W536" s="126" t="str">
        <f t="shared" si="39"/>
        <v>No</v>
      </c>
      <c r="X536" s="126" t="str">
        <f t="shared" si="39"/>
        <v>Yes</v>
      </c>
      <c r="Y536" s="126" t="str">
        <f t="shared" si="39"/>
        <v>Yes</v>
      </c>
      <c r="Z536" s="126" t="str">
        <f t="shared" si="39"/>
        <v>No</v>
      </c>
      <c r="AA536" s="126" t="str">
        <f t="shared" si="39"/>
        <v>No</v>
      </c>
    </row>
    <row r="537" spans="1:27" x14ac:dyDescent="0.3">
      <c r="A537" t="s">
        <v>116</v>
      </c>
      <c r="B537" t="s">
        <v>130</v>
      </c>
      <c r="C537" t="s">
        <v>9</v>
      </c>
      <c r="D537" t="s">
        <v>14</v>
      </c>
      <c r="E537" t="s">
        <v>8</v>
      </c>
      <c r="F537" t="s">
        <v>71</v>
      </c>
      <c r="G537">
        <v>1</v>
      </c>
      <c r="H537" t="s">
        <v>130</v>
      </c>
      <c r="I537" t="s">
        <v>18</v>
      </c>
      <c r="J537" t="s">
        <v>128</v>
      </c>
      <c r="L537" t="s">
        <v>80</v>
      </c>
      <c r="M537">
        <v>2</v>
      </c>
      <c r="N537" t="str">
        <f t="shared" si="40"/>
        <v>Yes</v>
      </c>
      <c r="O537" t="s">
        <v>152</v>
      </c>
      <c r="P537" s="126" t="str">
        <f t="shared" si="41"/>
        <v>No</v>
      </c>
      <c r="Q537" s="126" t="str">
        <f t="shared" si="39"/>
        <v>Yes</v>
      </c>
      <c r="R537" s="126" t="str">
        <f t="shared" si="39"/>
        <v>Yes</v>
      </c>
      <c r="S537" s="126" t="str">
        <f t="shared" si="39"/>
        <v>No</v>
      </c>
      <c r="T537" s="126" t="str">
        <f t="shared" ref="Q537:AA560" si="42">IF($A537="","",IF(OR($B537=T$1,$C537=T$1,$D537=T$1,$E537=T$1,$F537=T$1),"Yes","No"))</f>
        <v>No</v>
      </c>
      <c r="U537" s="126" t="str">
        <f t="shared" si="42"/>
        <v>No</v>
      </c>
      <c r="V537" s="126" t="str">
        <f t="shared" si="42"/>
        <v>Yes</v>
      </c>
      <c r="W537" s="126" t="str">
        <f t="shared" si="42"/>
        <v>No</v>
      </c>
      <c r="X537" s="126" t="str">
        <f t="shared" si="42"/>
        <v>Yes</v>
      </c>
      <c r="Y537" s="126" t="str">
        <f t="shared" si="42"/>
        <v>Yes</v>
      </c>
      <c r="Z537" s="126" t="str">
        <f t="shared" si="42"/>
        <v>No</v>
      </c>
      <c r="AA537" s="126" t="str">
        <f t="shared" si="42"/>
        <v>No</v>
      </c>
    </row>
    <row r="538" spans="1:27" x14ac:dyDescent="0.3">
      <c r="A538" t="s">
        <v>116</v>
      </c>
      <c r="B538" t="s">
        <v>130</v>
      </c>
      <c r="C538" t="s">
        <v>9</v>
      </c>
      <c r="D538" t="s">
        <v>14</v>
      </c>
      <c r="E538" t="s">
        <v>8</v>
      </c>
      <c r="F538" t="s">
        <v>71</v>
      </c>
      <c r="G538">
        <v>0</v>
      </c>
      <c r="H538" t="s">
        <v>8</v>
      </c>
      <c r="I538" t="s">
        <v>19</v>
      </c>
      <c r="J538" t="s">
        <v>128</v>
      </c>
      <c r="L538" t="s">
        <v>80</v>
      </c>
      <c r="M538">
        <v>0</v>
      </c>
      <c r="N538" t="str">
        <f t="shared" si="40"/>
        <v>No</v>
      </c>
      <c r="O538" t="s">
        <v>152</v>
      </c>
      <c r="P538" s="126" t="str">
        <f t="shared" si="41"/>
        <v>No</v>
      </c>
      <c r="Q538" s="126" t="str">
        <f t="shared" si="42"/>
        <v>Yes</v>
      </c>
      <c r="R538" s="126" t="str">
        <f t="shared" si="42"/>
        <v>Yes</v>
      </c>
      <c r="S538" s="126" t="str">
        <f t="shared" si="42"/>
        <v>No</v>
      </c>
      <c r="T538" s="126" t="str">
        <f t="shared" si="42"/>
        <v>No</v>
      </c>
      <c r="U538" s="126" t="str">
        <f t="shared" si="42"/>
        <v>No</v>
      </c>
      <c r="V538" s="126" t="str">
        <f t="shared" si="42"/>
        <v>Yes</v>
      </c>
      <c r="W538" s="126" t="str">
        <f t="shared" si="42"/>
        <v>No</v>
      </c>
      <c r="X538" s="126" t="str">
        <f t="shared" si="42"/>
        <v>Yes</v>
      </c>
      <c r="Y538" s="126" t="str">
        <f t="shared" si="42"/>
        <v>Yes</v>
      </c>
      <c r="Z538" s="126" t="str">
        <f t="shared" si="42"/>
        <v>No</v>
      </c>
      <c r="AA538" s="126" t="str">
        <f t="shared" si="42"/>
        <v>No</v>
      </c>
    </row>
    <row r="539" spans="1:27" x14ac:dyDescent="0.3">
      <c r="A539" t="s">
        <v>116</v>
      </c>
      <c r="B539" t="s">
        <v>130</v>
      </c>
      <c r="C539" t="s">
        <v>9</v>
      </c>
      <c r="D539" t="s">
        <v>14</v>
      </c>
      <c r="E539" t="s">
        <v>8</v>
      </c>
      <c r="F539" t="s">
        <v>71</v>
      </c>
      <c r="G539">
        <v>2</v>
      </c>
      <c r="H539" t="s">
        <v>71</v>
      </c>
      <c r="I539" t="s">
        <v>148</v>
      </c>
      <c r="J539" t="s">
        <v>128</v>
      </c>
      <c r="L539" t="s">
        <v>80</v>
      </c>
      <c r="M539">
        <v>2</v>
      </c>
      <c r="N539" t="str">
        <f t="shared" si="40"/>
        <v>Yes</v>
      </c>
      <c r="O539" t="s">
        <v>152</v>
      </c>
      <c r="P539" s="126" t="str">
        <f t="shared" si="41"/>
        <v>No</v>
      </c>
      <c r="Q539" s="126" t="str">
        <f t="shared" si="42"/>
        <v>Yes</v>
      </c>
      <c r="R539" s="126" t="str">
        <f t="shared" si="42"/>
        <v>Yes</v>
      </c>
      <c r="S539" s="126" t="str">
        <f t="shared" si="42"/>
        <v>No</v>
      </c>
      <c r="T539" s="126" t="str">
        <f t="shared" si="42"/>
        <v>No</v>
      </c>
      <c r="U539" s="126" t="str">
        <f t="shared" si="42"/>
        <v>No</v>
      </c>
      <c r="V539" s="126" t="str">
        <f t="shared" si="42"/>
        <v>Yes</v>
      </c>
      <c r="W539" s="126" t="str">
        <f t="shared" si="42"/>
        <v>No</v>
      </c>
      <c r="X539" s="126" t="str">
        <f t="shared" si="42"/>
        <v>Yes</v>
      </c>
      <c r="Y539" s="126" t="str">
        <f t="shared" si="42"/>
        <v>Yes</v>
      </c>
      <c r="Z539" s="126" t="str">
        <f t="shared" si="42"/>
        <v>No</v>
      </c>
      <c r="AA539" s="126" t="str">
        <f t="shared" si="42"/>
        <v>No</v>
      </c>
    </row>
    <row r="540" spans="1:27" x14ac:dyDescent="0.3">
      <c r="A540" t="s">
        <v>116</v>
      </c>
      <c r="B540" t="s">
        <v>13</v>
      </c>
      <c r="C540" t="s">
        <v>9</v>
      </c>
      <c r="D540" t="s">
        <v>14</v>
      </c>
      <c r="E540" t="s">
        <v>8</v>
      </c>
      <c r="F540" t="s">
        <v>71</v>
      </c>
      <c r="G540">
        <v>0</v>
      </c>
      <c r="H540" t="s">
        <v>14</v>
      </c>
      <c r="I540" t="s">
        <v>19</v>
      </c>
      <c r="J540" t="s">
        <v>128</v>
      </c>
      <c r="L540" t="s">
        <v>80</v>
      </c>
      <c r="M540">
        <v>0</v>
      </c>
      <c r="N540" t="str">
        <f t="shared" si="40"/>
        <v>No</v>
      </c>
      <c r="O540" t="s">
        <v>152</v>
      </c>
      <c r="P540" s="126" t="str">
        <f t="shared" si="41"/>
        <v>Yes</v>
      </c>
      <c r="Q540" s="126" t="str">
        <f t="shared" si="42"/>
        <v>Yes</v>
      </c>
      <c r="R540" s="126" t="str">
        <f t="shared" si="42"/>
        <v>Yes</v>
      </c>
      <c r="S540" s="126" t="str">
        <f t="shared" si="42"/>
        <v>No</v>
      </c>
      <c r="T540" s="126" t="str">
        <f t="shared" si="42"/>
        <v>No</v>
      </c>
      <c r="U540" s="126" t="str">
        <f t="shared" si="42"/>
        <v>No</v>
      </c>
      <c r="V540" s="126" t="str">
        <f t="shared" si="42"/>
        <v>Yes</v>
      </c>
      <c r="W540" s="126" t="str">
        <f t="shared" si="42"/>
        <v>No</v>
      </c>
      <c r="X540" s="126" t="str">
        <f t="shared" si="42"/>
        <v>Yes</v>
      </c>
      <c r="Y540" s="126" t="str">
        <f t="shared" si="42"/>
        <v>No</v>
      </c>
      <c r="Z540" s="126" t="str">
        <f t="shared" si="42"/>
        <v>No</v>
      </c>
      <c r="AA540" s="126" t="str">
        <f t="shared" si="42"/>
        <v>No</v>
      </c>
    </row>
    <row r="541" spans="1:27" x14ac:dyDescent="0.3">
      <c r="A541" t="s">
        <v>116</v>
      </c>
      <c r="B541" t="s">
        <v>13</v>
      </c>
      <c r="C541" t="s">
        <v>9</v>
      </c>
      <c r="D541" t="s">
        <v>14</v>
      </c>
      <c r="E541" t="s">
        <v>8</v>
      </c>
      <c r="F541" t="s">
        <v>71</v>
      </c>
      <c r="G541">
        <v>0</v>
      </c>
      <c r="H541" t="s">
        <v>9</v>
      </c>
      <c r="I541" t="s">
        <v>19</v>
      </c>
      <c r="J541" t="s">
        <v>128</v>
      </c>
      <c r="L541" t="s">
        <v>80</v>
      </c>
      <c r="M541">
        <v>3</v>
      </c>
      <c r="N541" t="str">
        <f t="shared" si="40"/>
        <v>Yes</v>
      </c>
      <c r="O541" t="s">
        <v>152</v>
      </c>
      <c r="P541" s="126" t="str">
        <f t="shared" si="41"/>
        <v>Yes</v>
      </c>
      <c r="Q541" s="126" t="str">
        <f t="shared" si="42"/>
        <v>Yes</v>
      </c>
      <c r="R541" s="126" t="str">
        <f t="shared" si="42"/>
        <v>Yes</v>
      </c>
      <c r="S541" s="126" t="str">
        <f t="shared" si="42"/>
        <v>No</v>
      </c>
      <c r="T541" s="126" t="str">
        <f t="shared" si="42"/>
        <v>No</v>
      </c>
      <c r="U541" s="126" t="str">
        <f t="shared" si="42"/>
        <v>No</v>
      </c>
      <c r="V541" s="126" t="str">
        <f t="shared" si="42"/>
        <v>Yes</v>
      </c>
      <c r="W541" s="126" t="str">
        <f t="shared" si="42"/>
        <v>No</v>
      </c>
      <c r="X541" s="126" t="str">
        <f t="shared" si="42"/>
        <v>Yes</v>
      </c>
      <c r="Y541" s="126" t="str">
        <f t="shared" si="42"/>
        <v>No</v>
      </c>
      <c r="Z541" s="126" t="str">
        <f t="shared" si="42"/>
        <v>No</v>
      </c>
      <c r="AA541" s="126" t="str">
        <f t="shared" si="42"/>
        <v>No</v>
      </c>
    </row>
    <row r="542" spans="1:27" x14ac:dyDescent="0.3">
      <c r="A542" t="s">
        <v>116</v>
      </c>
      <c r="B542" t="s">
        <v>13</v>
      </c>
      <c r="C542" t="s">
        <v>9</v>
      </c>
      <c r="D542" t="s">
        <v>14</v>
      </c>
      <c r="E542" t="s">
        <v>8</v>
      </c>
      <c r="F542" t="s">
        <v>71</v>
      </c>
      <c r="G542">
        <v>0</v>
      </c>
      <c r="H542" t="s">
        <v>14</v>
      </c>
      <c r="I542" t="s">
        <v>19</v>
      </c>
      <c r="J542" t="s">
        <v>149</v>
      </c>
      <c r="L542" t="s">
        <v>80</v>
      </c>
      <c r="M542">
        <v>0</v>
      </c>
      <c r="N542" t="str">
        <f t="shared" si="40"/>
        <v>No</v>
      </c>
      <c r="O542" t="s">
        <v>152</v>
      </c>
      <c r="P542" s="126" t="str">
        <f t="shared" si="41"/>
        <v>Yes</v>
      </c>
      <c r="Q542" s="126" t="str">
        <f t="shared" si="42"/>
        <v>Yes</v>
      </c>
      <c r="R542" s="126" t="str">
        <f t="shared" si="42"/>
        <v>Yes</v>
      </c>
      <c r="S542" s="126" t="str">
        <f t="shared" si="42"/>
        <v>No</v>
      </c>
      <c r="T542" s="126" t="str">
        <f t="shared" si="42"/>
        <v>No</v>
      </c>
      <c r="U542" s="126" t="str">
        <f t="shared" si="42"/>
        <v>No</v>
      </c>
      <c r="V542" s="126" t="str">
        <f t="shared" si="42"/>
        <v>Yes</v>
      </c>
      <c r="W542" s="126" t="str">
        <f t="shared" si="42"/>
        <v>No</v>
      </c>
      <c r="X542" s="126" t="str">
        <f t="shared" si="42"/>
        <v>Yes</v>
      </c>
      <c r="Y542" s="126" t="str">
        <f t="shared" si="42"/>
        <v>No</v>
      </c>
      <c r="Z542" s="126" t="str">
        <f t="shared" si="42"/>
        <v>No</v>
      </c>
      <c r="AA542" s="126" t="str">
        <f t="shared" si="42"/>
        <v>No</v>
      </c>
    </row>
    <row r="543" spans="1:27" x14ac:dyDescent="0.3">
      <c r="A543" t="s">
        <v>116</v>
      </c>
      <c r="B543" t="s">
        <v>13</v>
      </c>
      <c r="C543" t="s">
        <v>9</v>
      </c>
      <c r="D543" t="s">
        <v>14</v>
      </c>
      <c r="E543" t="s">
        <v>8</v>
      </c>
      <c r="F543" t="s">
        <v>71</v>
      </c>
      <c r="G543">
        <v>1</v>
      </c>
      <c r="H543" t="s">
        <v>13</v>
      </c>
      <c r="I543" t="s">
        <v>16</v>
      </c>
      <c r="J543" t="s">
        <v>128</v>
      </c>
      <c r="L543" t="s">
        <v>80</v>
      </c>
      <c r="M543">
        <v>0</v>
      </c>
      <c r="N543" t="str">
        <f t="shared" si="40"/>
        <v>No</v>
      </c>
      <c r="O543" t="s">
        <v>152</v>
      </c>
      <c r="P543" s="126" t="str">
        <f t="shared" si="41"/>
        <v>Yes</v>
      </c>
      <c r="Q543" s="126" t="str">
        <f t="shared" si="42"/>
        <v>Yes</v>
      </c>
      <c r="R543" s="126" t="str">
        <f t="shared" si="42"/>
        <v>Yes</v>
      </c>
      <c r="S543" s="126" t="str">
        <f t="shared" si="42"/>
        <v>No</v>
      </c>
      <c r="T543" s="126" t="str">
        <f t="shared" si="42"/>
        <v>No</v>
      </c>
      <c r="U543" s="126" t="str">
        <f t="shared" si="42"/>
        <v>No</v>
      </c>
      <c r="V543" s="126" t="str">
        <f t="shared" si="42"/>
        <v>Yes</v>
      </c>
      <c r="W543" s="126" t="str">
        <f t="shared" si="42"/>
        <v>No</v>
      </c>
      <c r="X543" s="126" t="str">
        <f t="shared" si="42"/>
        <v>Yes</v>
      </c>
      <c r="Y543" s="126" t="str">
        <f t="shared" si="42"/>
        <v>No</v>
      </c>
      <c r="Z543" s="126" t="str">
        <f t="shared" si="42"/>
        <v>No</v>
      </c>
      <c r="AA543" s="126" t="str">
        <f t="shared" si="42"/>
        <v>No</v>
      </c>
    </row>
    <row r="544" spans="1:27" x14ac:dyDescent="0.3">
      <c r="A544" t="s">
        <v>116</v>
      </c>
      <c r="B544" t="s">
        <v>13</v>
      </c>
      <c r="C544" t="s">
        <v>9</v>
      </c>
      <c r="D544" t="s">
        <v>70</v>
      </c>
      <c r="E544" t="s">
        <v>8</v>
      </c>
      <c r="F544" t="s">
        <v>10</v>
      </c>
      <c r="G544">
        <v>0</v>
      </c>
      <c r="H544" t="s">
        <v>9</v>
      </c>
      <c r="I544" t="s">
        <v>17</v>
      </c>
      <c r="J544" t="s">
        <v>128</v>
      </c>
      <c r="L544" t="s">
        <v>80</v>
      </c>
      <c r="M544">
        <v>0</v>
      </c>
      <c r="N544" t="str">
        <f t="shared" si="40"/>
        <v>No</v>
      </c>
      <c r="O544" t="s">
        <v>152</v>
      </c>
      <c r="P544" s="126" t="str">
        <f t="shared" si="41"/>
        <v>Yes</v>
      </c>
      <c r="Q544" s="126" t="str">
        <f t="shared" si="42"/>
        <v>Yes</v>
      </c>
      <c r="R544" s="126" t="str">
        <f t="shared" si="42"/>
        <v>Yes</v>
      </c>
      <c r="S544" s="126" t="str">
        <f t="shared" si="42"/>
        <v>Yes</v>
      </c>
      <c r="T544" s="126" t="str">
        <f t="shared" si="42"/>
        <v>Yes</v>
      </c>
      <c r="U544" s="126" t="str">
        <f t="shared" si="42"/>
        <v>No</v>
      </c>
      <c r="V544" s="126" t="str">
        <f t="shared" si="42"/>
        <v>No</v>
      </c>
      <c r="W544" s="126" t="str">
        <f t="shared" si="42"/>
        <v>No</v>
      </c>
      <c r="X544" s="126" t="str">
        <f t="shared" si="42"/>
        <v>No</v>
      </c>
      <c r="Y544" s="126" t="str">
        <f t="shared" si="42"/>
        <v>No</v>
      </c>
      <c r="Z544" s="126" t="str">
        <f t="shared" si="42"/>
        <v>No</v>
      </c>
      <c r="AA544" s="126" t="str">
        <f t="shared" si="42"/>
        <v>No</v>
      </c>
    </row>
    <row r="545" spans="1:27" x14ac:dyDescent="0.3">
      <c r="A545" t="s">
        <v>116</v>
      </c>
      <c r="B545" t="s">
        <v>13</v>
      </c>
      <c r="C545" t="s">
        <v>9</v>
      </c>
      <c r="D545" t="s">
        <v>70</v>
      </c>
      <c r="E545" t="s">
        <v>8</v>
      </c>
      <c r="F545" t="s">
        <v>10</v>
      </c>
      <c r="G545">
        <v>2</v>
      </c>
      <c r="H545" t="s">
        <v>10</v>
      </c>
      <c r="I545" t="s">
        <v>18</v>
      </c>
      <c r="J545" t="s">
        <v>128</v>
      </c>
      <c r="L545" t="s">
        <v>80</v>
      </c>
      <c r="M545">
        <v>2</v>
      </c>
      <c r="N545" t="str">
        <f t="shared" si="40"/>
        <v>Yes</v>
      </c>
      <c r="O545" t="s">
        <v>152</v>
      </c>
      <c r="P545" s="126" t="str">
        <f t="shared" si="41"/>
        <v>Yes</v>
      </c>
      <c r="Q545" s="126" t="str">
        <f t="shared" si="42"/>
        <v>Yes</v>
      </c>
      <c r="R545" s="126" t="str">
        <f t="shared" si="42"/>
        <v>Yes</v>
      </c>
      <c r="S545" s="126" t="str">
        <f t="shared" si="42"/>
        <v>Yes</v>
      </c>
      <c r="T545" s="126" t="str">
        <f t="shared" si="42"/>
        <v>Yes</v>
      </c>
      <c r="U545" s="126" t="str">
        <f t="shared" si="42"/>
        <v>No</v>
      </c>
      <c r="V545" s="126" t="str">
        <f t="shared" si="42"/>
        <v>No</v>
      </c>
      <c r="W545" s="126" t="str">
        <f t="shared" si="42"/>
        <v>No</v>
      </c>
      <c r="X545" s="126" t="str">
        <f t="shared" si="42"/>
        <v>No</v>
      </c>
      <c r="Y545" s="126" t="str">
        <f t="shared" si="42"/>
        <v>No</v>
      </c>
      <c r="Z545" s="126" t="str">
        <f t="shared" si="42"/>
        <v>No</v>
      </c>
      <c r="AA545" s="126" t="str">
        <f t="shared" si="42"/>
        <v>No</v>
      </c>
    </row>
    <row r="546" spans="1:27" x14ac:dyDescent="0.3">
      <c r="A546" t="s">
        <v>116</v>
      </c>
      <c r="B546" t="s">
        <v>13</v>
      </c>
      <c r="C546" t="s">
        <v>9</v>
      </c>
      <c r="D546" t="s">
        <v>70</v>
      </c>
      <c r="E546" t="s">
        <v>8</v>
      </c>
      <c r="F546" t="s">
        <v>10</v>
      </c>
      <c r="G546">
        <v>1</v>
      </c>
      <c r="H546" t="s">
        <v>8</v>
      </c>
      <c r="I546" t="s">
        <v>17</v>
      </c>
      <c r="J546" t="s">
        <v>128</v>
      </c>
      <c r="L546" t="s">
        <v>80</v>
      </c>
      <c r="M546">
        <v>0</v>
      </c>
      <c r="N546" t="str">
        <f t="shared" si="40"/>
        <v>No</v>
      </c>
      <c r="O546" t="s">
        <v>152</v>
      </c>
      <c r="P546" s="126" t="str">
        <f t="shared" si="41"/>
        <v>Yes</v>
      </c>
      <c r="Q546" s="126" t="str">
        <f t="shared" si="42"/>
        <v>Yes</v>
      </c>
      <c r="R546" s="126" t="str">
        <f t="shared" si="42"/>
        <v>Yes</v>
      </c>
      <c r="S546" s="126" t="str">
        <f t="shared" si="42"/>
        <v>Yes</v>
      </c>
      <c r="T546" s="126" t="str">
        <f t="shared" si="42"/>
        <v>Yes</v>
      </c>
      <c r="U546" s="126" t="str">
        <f t="shared" si="42"/>
        <v>No</v>
      </c>
      <c r="V546" s="126" t="str">
        <f t="shared" si="42"/>
        <v>No</v>
      </c>
      <c r="W546" s="126" t="str">
        <f t="shared" si="42"/>
        <v>No</v>
      </c>
      <c r="X546" s="126" t="str">
        <f t="shared" si="42"/>
        <v>No</v>
      </c>
      <c r="Y546" s="126" t="str">
        <f t="shared" si="42"/>
        <v>No</v>
      </c>
      <c r="Z546" s="126" t="str">
        <f t="shared" si="42"/>
        <v>No</v>
      </c>
      <c r="AA546" s="126" t="str">
        <f t="shared" si="42"/>
        <v>No</v>
      </c>
    </row>
    <row r="547" spans="1:27" x14ac:dyDescent="0.3">
      <c r="A547" t="s">
        <v>116</v>
      </c>
      <c r="B547" t="s">
        <v>13</v>
      </c>
      <c r="C547" t="s">
        <v>9</v>
      </c>
      <c r="D547" t="s">
        <v>70</v>
      </c>
      <c r="E547" t="s">
        <v>8</v>
      </c>
      <c r="F547" t="s">
        <v>10</v>
      </c>
      <c r="G547">
        <v>2</v>
      </c>
      <c r="H547" t="s">
        <v>10</v>
      </c>
      <c r="I547" t="s">
        <v>148</v>
      </c>
      <c r="J547" t="s">
        <v>128</v>
      </c>
      <c r="L547" t="s">
        <v>80</v>
      </c>
      <c r="M547">
        <v>2</v>
      </c>
      <c r="N547" t="str">
        <f t="shared" si="40"/>
        <v>Yes</v>
      </c>
      <c r="O547" t="s">
        <v>152</v>
      </c>
      <c r="P547" s="126" t="str">
        <f t="shared" si="41"/>
        <v>Yes</v>
      </c>
      <c r="Q547" s="126" t="str">
        <f t="shared" si="42"/>
        <v>Yes</v>
      </c>
      <c r="R547" s="126" t="str">
        <f t="shared" si="42"/>
        <v>Yes</v>
      </c>
      <c r="S547" s="126" t="str">
        <f t="shared" si="42"/>
        <v>Yes</v>
      </c>
      <c r="T547" s="126" t="str">
        <f t="shared" si="42"/>
        <v>Yes</v>
      </c>
      <c r="U547" s="126" t="str">
        <f t="shared" si="42"/>
        <v>No</v>
      </c>
      <c r="V547" s="126" t="str">
        <f t="shared" si="42"/>
        <v>No</v>
      </c>
      <c r="W547" s="126" t="str">
        <f t="shared" si="42"/>
        <v>No</v>
      </c>
      <c r="X547" s="126" t="str">
        <f t="shared" si="42"/>
        <v>No</v>
      </c>
      <c r="Y547" s="126" t="str">
        <f t="shared" si="42"/>
        <v>No</v>
      </c>
      <c r="Z547" s="126" t="str">
        <f t="shared" si="42"/>
        <v>No</v>
      </c>
      <c r="AA547" s="126" t="str">
        <f t="shared" si="42"/>
        <v>No</v>
      </c>
    </row>
    <row r="548" spans="1:27" x14ac:dyDescent="0.3">
      <c r="A548" t="s">
        <v>116</v>
      </c>
      <c r="B548" t="s">
        <v>130</v>
      </c>
      <c r="C548" t="s">
        <v>11</v>
      </c>
      <c r="D548" t="s">
        <v>70</v>
      </c>
      <c r="E548" t="s">
        <v>8</v>
      </c>
      <c r="F548" t="s">
        <v>10</v>
      </c>
      <c r="G548">
        <v>1</v>
      </c>
      <c r="H548" t="s">
        <v>70</v>
      </c>
      <c r="I548" t="s">
        <v>18</v>
      </c>
      <c r="J548" t="s">
        <v>128</v>
      </c>
      <c r="L548" t="s">
        <v>80</v>
      </c>
      <c r="M548">
        <v>2</v>
      </c>
      <c r="N548" t="str">
        <f t="shared" si="40"/>
        <v>Yes</v>
      </c>
      <c r="O548" t="s">
        <v>152</v>
      </c>
      <c r="P548" s="126" t="str">
        <f t="shared" si="41"/>
        <v>No</v>
      </c>
      <c r="Q548" s="126" t="str">
        <f t="shared" si="42"/>
        <v>No</v>
      </c>
      <c r="R548" s="126" t="str">
        <f t="shared" si="42"/>
        <v>Yes</v>
      </c>
      <c r="S548" s="126" t="str">
        <f t="shared" si="42"/>
        <v>Yes</v>
      </c>
      <c r="T548" s="126" t="str">
        <f t="shared" si="42"/>
        <v>Yes</v>
      </c>
      <c r="U548" s="126" t="str">
        <f t="shared" si="42"/>
        <v>Yes</v>
      </c>
      <c r="V548" s="126" t="str">
        <f t="shared" si="42"/>
        <v>No</v>
      </c>
      <c r="W548" s="126" t="str">
        <f t="shared" si="42"/>
        <v>No</v>
      </c>
      <c r="X548" s="126" t="str">
        <f t="shared" si="42"/>
        <v>No</v>
      </c>
      <c r="Y548" s="126" t="str">
        <f t="shared" si="42"/>
        <v>Yes</v>
      </c>
      <c r="Z548" s="126" t="str">
        <f t="shared" si="42"/>
        <v>No</v>
      </c>
      <c r="AA548" s="126" t="str">
        <f t="shared" si="42"/>
        <v>No</v>
      </c>
    </row>
    <row r="549" spans="1:27" x14ac:dyDescent="0.3">
      <c r="A549" t="s">
        <v>116</v>
      </c>
      <c r="B549" t="s">
        <v>130</v>
      </c>
      <c r="C549" t="s">
        <v>11</v>
      </c>
      <c r="D549" t="s">
        <v>70</v>
      </c>
      <c r="E549" t="s">
        <v>8</v>
      </c>
      <c r="F549" t="s">
        <v>10</v>
      </c>
      <c r="G549">
        <v>0</v>
      </c>
      <c r="H549" t="s">
        <v>130</v>
      </c>
      <c r="I549" t="s">
        <v>17</v>
      </c>
      <c r="J549" t="s">
        <v>128</v>
      </c>
      <c r="L549" t="s">
        <v>80</v>
      </c>
      <c r="M549">
        <v>0</v>
      </c>
      <c r="N549" t="str">
        <f t="shared" si="40"/>
        <v>No</v>
      </c>
      <c r="O549" t="s">
        <v>152</v>
      </c>
      <c r="P549" s="126" t="str">
        <f t="shared" si="41"/>
        <v>No</v>
      </c>
      <c r="Q549" s="126" t="str">
        <f t="shared" si="42"/>
        <v>No</v>
      </c>
      <c r="R549" s="126" t="str">
        <f t="shared" si="42"/>
        <v>Yes</v>
      </c>
      <c r="S549" s="126" t="str">
        <f t="shared" si="42"/>
        <v>Yes</v>
      </c>
      <c r="T549" s="126" t="str">
        <f t="shared" si="42"/>
        <v>Yes</v>
      </c>
      <c r="U549" s="126" t="str">
        <f t="shared" si="42"/>
        <v>Yes</v>
      </c>
      <c r="V549" s="126" t="str">
        <f t="shared" si="42"/>
        <v>No</v>
      </c>
      <c r="W549" s="126" t="str">
        <f t="shared" si="42"/>
        <v>No</v>
      </c>
      <c r="X549" s="126" t="str">
        <f t="shared" si="42"/>
        <v>No</v>
      </c>
      <c r="Y549" s="126" t="str">
        <f t="shared" si="42"/>
        <v>Yes</v>
      </c>
      <c r="Z549" s="126" t="str">
        <f t="shared" si="42"/>
        <v>No</v>
      </c>
      <c r="AA549" s="126" t="str">
        <f t="shared" si="42"/>
        <v>No</v>
      </c>
    </row>
    <row r="550" spans="1:27" x14ac:dyDescent="0.3">
      <c r="A550" t="s">
        <v>116</v>
      </c>
      <c r="B550" t="s">
        <v>130</v>
      </c>
      <c r="C550" t="s">
        <v>11</v>
      </c>
      <c r="D550" t="s">
        <v>70</v>
      </c>
      <c r="E550" t="s">
        <v>8</v>
      </c>
      <c r="F550" t="s">
        <v>10</v>
      </c>
      <c r="G550">
        <v>1</v>
      </c>
      <c r="H550" t="s">
        <v>11</v>
      </c>
      <c r="I550" t="s">
        <v>18</v>
      </c>
      <c r="J550" t="s">
        <v>128</v>
      </c>
      <c r="L550" t="s">
        <v>80</v>
      </c>
      <c r="M550">
        <v>0</v>
      </c>
      <c r="N550" t="str">
        <f t="shared" si="40"/>
        <v>No</v>
      </c>
      <c r="O550" t="s">
        <v>152</v>
      </c>
      <c r="P550" s="126" t="str">
        <f t="shared" si="41"/>
        <v>No</v>
      </c>
      <c r="Q550" s="126" t="str">
        <f t="shared" si="42"/>
        <v>No</v>
      </c>
      <c r="R550" s="126" t="str">
        <f t="shared" si="42"/>
        <v>Yes</v>
      </c>
      <c r="S550" s="126" t="str">
        <f t="shared" si="42"/>
        <v>Yes</v>
      </c>
      <c r="T550" s="126" t="str">
        <f t="shared" si="42"/>
        <v>Yes</v>
      </c>
      <c r="U550" s="126" t="str">
        <f t="shared" si="42"/>
        <v>Yes</v>
      </c>
      <c r="V550" s="126" t="str">
        <f t="shared" si="42"/>
        <v>No</v>
      </c>
      <c r="W550" s="126" t="str">
        <f t="shared" si="42"/>
        <v>No</v>
      </c>
      <c r="X550" s="126" t="str">
        <f t="shared" si="42"/>
        <v>No</v>
      </c>
      <c r="Y550" s="126" t="str">
        <f t="shared" si="42"/>
        <v>Yes</v>
      </c>
      <c r="Z550" s="126" t="str">
        <f t="shared" si="42"/>
        <v>No</v>
      </c>
      <c r="AA550" s="126" t="str">
        <f t="shared" si="42"/>
        <v>No</v>
      </c>
    </row>
    <row r="551" spans="1:27" x14ac:dyDescent="0.3">
      <c r="A551" t="s">
        <v>116</v>
      </c>
      <c r="B551" t="s">
        <v>130</v>
      </c>
      <c r="C551" t="s">
        <v>11</v>
      </c>
      <c r="D551" t="s">
        <v>70</v>
      </c>
      <c r="E551" t="s">
        <v>8</v>
      </c>
      <c r="F551" t="s">
        <v>10</v>
      </c>
      <c r="G551">
        <v>0</v>
      </c>
      <c r="H551" t="s">
        <v>8</v>
      </c>
      <c r="I551" t="s">
        <v>148</v>
      </c>
      <c r="J551" t="s">
        <v>128</v>
      </c>
      <c r="L551" t="s">
        <v>80</v>
      </c>
      <c r="M551">
        <v>0</v>
      </c>
      <c r="N551" t="str">
        <f t="shared" si="40"/>
        <v>Yes</v>
      </c>
      <c r="O551" t="s">
        <v>152</v>
      </c>
      <c r="P551" s="126" t="str">
        <f t="shared" si="41"/>
        <v>No</v>
      </c>
      <c r="Q551" s="126" t="str">
        <f t="shared" si="42"/>
        <v>No</v>
      </c>
      <c r="R551" s="126" t="str">
        <f t="shared" si="42"/>
        <v>Yes</v>
      </c>
      <c r="S551" s="126" t="str">
        <f t="shared" si="42"/>
        <v>Yes</v>
      </c>
      <c r="T551" s="126" t="str">
        <f t="shared" si="42"/>
        <v>Yes</v>
      </c>
      <c r="U551" s="126" t="str">
        <f t="shared" si="42"/>
        <v>Yes</v>
      </c>
      <c r="V551" s="126" t="str">
        <f t="shared" si="42"/>
        <v>No</v>
      </c>
      <c r="W551" s="126" t="str">
        <f t="shared" si="42"/>
        <v>No</v>
      </c>
      <c r="X551" s="126" t="str">
        <f t="shared" si="42"/>
        <v>No</v>
      </c>
      <c r="Y551" s="126" t="str">
        <f t="shared" si="42"/>
        <v>Yes</v>
      </c>
      <c r="Z551" s="126" t="str">
        <f t="shared" si="42"/>
        <v>No</v>
      </c>
      <c r="AA551" s="126" t="str">
        <f t="shared" si="42"/>
        <v>No</v>
      </c>
    </row>
    <row r="552" spans="1:27" x14ac:dyDescent="0.3">
      <c r="A552" t="s">
        <v>116</v>
      </c>
      <c r="B552" t="s">
        <v>13</v>
      </c>
      <c r="C552" t="s">
        <v>9</v>
      </c>
      <c r="D552" t="s">
        <v>11</v>
      </c>
      <c r="E552" t="s">
        <v>8</v>
      </c>
      <c r="F552" t="s">
        <v>10</v>
      </c>
      <c r="G552">
        <v>1</v>
      </c>
      <c r="H552" t="s">
        <v>8</v>
      </c>
      <c r="I552" t="s">
        <v>18</v>
      </c>
      <c r="J552" t="s">
        <v>128</v>
      </c>
      <c r="L552" t="s">
        <v>80</v>
      </c>
      <c r="M552">
        <v>2</v>
      </c>
      <c r="N552" t="str">
        <f t="shared" si="40"/>
        <v>Yes</v>
      </c>
      <c r="O552" t="s">
        <v>152</v>
      </c>
      <c r="P552" s="126" t="str">
        <f t="shared" si="41"/>
        <v>Yes</v>
      </c>
      <c r="Q552" s="126" t="str">
        <f t="shared" si="42"/>
        <v>Yes</v>
      </c>
      <c r="R552" s="126" t="str">
        <f t="shared" si="42"/>
        <v>Yes</v>
      </c>
      <c r="S552" s="126" t="str">
        <f t="shared" si="42"/>
        <v>No</v>
      </c>
      <c r="T552" s="126" t="str">
        <f t="shared" si="42"/>
        <v>Yes</v>
      </c>
      <c r="U552" s="126" t="str">
        <f t="shared" si="42"/>
        <v>Yes</v>
      </c>
      <c r="V552" s="126" t="str">
        <f t="shared" si="42"/>
        <v>No</v>
      </c>
      <c r="W552" s="126" t="str">
        <f t="shared" si="42"/>
        <v>No</v>
      </c>
      <c r="X552" s="126" t="str">
        <f t="shared" si="42"/>
        <v>No</v>
      </c>
      <c r="Y552" s="126" t="str">
        <f t="shared" si="42"/>
        <v>No</v>
      </c>
      <c r="Z552" s="126" t="str">
        <f t="shared" si="42"/>
        <v>No</v>
      </c>
      <c r="AA552" s="126" t="str">
        <f t="shared" si="42"/>
        <v>No</v>
      </c>
    </row>
    <row r="553" spans="1:27" x14ac:dyDescent="0.3">
      <c r="A553" t="s">
        <v>116</v>
      </c>
      <c r="B553" t="s">
        <v>13</v>
      </c>
      <c r="C553" t="s">
        <v>9</v>
      </c>
      <c r="D553" t="s">
        <v>11</v>
      </c>
      <c r="E553" t="s">
        <v>8</v>
      </c>
      <c r="F553" t="s">
        <v>10</v>
      </c>
      <c r="G553">
        <v>0</v>
      </c>
      <c r="H553" t="s">
        <v>8</v>
      </c>
      <c r="I553" t="s">
        <v>19</v>
      </c>
      <c r="J553" t="s">
        <v>128</v>
      </c>
      <c r="L553" t="s">
        <v>80</v>
      </c>
      <c r="M553">
        <v>0</v>
      </c>
      <c r="N553" t="str">
        <f t="shared" si="40"/>
        <v>No</v>
      </c>
      <c r="O553" t="s">
        <v>152</v>
      </c>
      <c r="P553" s="126" t="str">
        <f t="shared" si="41"/>
        <v>Yes</v>
      </c>
      <c r="Q553" s="126" t="str">
        <f t="shared" si="42"/>
        <v>Yes</v>
      </c>
      <c r="R553" s="126" t="str">
        <f t="shared" si="42"/>
        <v>Yes</v>
      </c>
      <c r="S553" s="126" t="str">
        <f t="shared" si="42"/>
        <v>No</v>
      </c>
      <c r="T553" s="126" t="str">
        <f t="shared" si="42"/>
        <v>Yes</v>
      </c>
      <c r="U553" s="126" t="str">
        <f t="shared" si="42"/>
        <v>Yes</v>
      </c>
      <c r="V553" s="126" t="str">
        <f t="shared" si="42"/>
        <v>No</v>
      </c>
      <c r="W553" s="126" t="str">
        <f t="shared" si="42"/>
        <v>No</v>
      </c>
      <c r="X553" s="126" t="str">
        <f t="shared" si="42"/>
        <v>No</v>
      </c>
      <c r="Y553" s="126" t="str">
        <f t="shared" si="42"/>
        <v>No</v>
      </c>
      <c r="Z553" s="126" t="str">
        <f t="shared" si="42"/>
        <v>No</v>
      </c>
      <c r="AA553" s="126" t="str">
        <f t="shared" si="42"/>
        <v>No</v>
      </c>
    </row>
    <row r="554" spans="1:27" x14ac:dyDescent="0.3">
      <c r="A554" t="s">
        <v>116</v>
      </c>
      <c r="B554" t="s">
        <v>13</v>
      </c>
      <c r="C554" t="s">
        <v>9</v>
      </c>
      <c r="D554" t="s">
        <v>11</v>
      </c>
      <c r="E554" t="s">
        <v>8</v>
      </c>
      <c r="F554" t="s">
        <v>10</v>
      </c>
      <c r="G554">
        <v>1</v>
      </c>
      <c r="H554" t="s">
        <v>13</v>
      </c>
      <c r="I554" t="s">
        <v>17</v>
      </c>
      <c r="J554" t="s">
        <v>149</v>
      </c>
      <c r="L554" t="s">
        <v>80</v>
      </c>
      <c r="M554">
        <v>0</v>
      </c>
      <c r="N554" t="str">
        <f t="shared" si="40"/>
        <v>No</v>
      </c>
      <c r="O554" t="s">
        <v>152</v>
      </c>
      <c r="P554" s="126" t="str">
        <f t="shared" si="41"/>
        <v>Yes</v>
      </c>
      <c r="Q554" s="126" t="str">
        <f t="shared" si="42"/>
        <v>Yes</v>
      </c>
      <c r="R554" s="126" t="str">
        <f t="shared" si="42"/>
        <v>Yes</v>
      </c>
      <c r="S554" s="126" t="str">
        <f t="shared" si="42"/>
        <v>No</v>
      </c>
      <c r="T554" s="126" t="str">
        <f t="shared" si="42"/>
        <v>Yes</v>
      </c>
      <c r="U554" s="126" t="str">
        <f t="shared" si="42"/>
        <v>Yes</v>
      </c>
      <c r="V554" s="126" t="str">
        <f t="shared" si="42"/>
        <v>No</v>
      </c>
      <c r="W554" s="126" t="str">
        <f t="shared" si="42"/>
        <v>No</v>
      </c>
      <c r="X554" s="126" t="str">
        <f t="shared" si="42"/>
        <v>No</v>
      </c>
      <c r="Y554" s="126" t="str">
        <f t="shared" si="42"/>
        <v>No</v>
      </c>
      <c r="Z554" s="126" t="str">
        <f t="shared" si="42"/>
        <v>No</v>
      </c>
      <c r="AA554" s="126" t="str">
        <f t="shared" si="42"/>
        <v>No</v>
      </c>
    </row>
    <row r="555" spans="1:27" x14ac:dyDescent="0.3">
      <c r="A555" t="s">
        <v>116</v>
      </c>
      <c r="B555" t="s">
        <v>13</v>
      </c>
      <c r="C555" t="s">
        <v>9</v>
      </c>
      <c r="D555" t="s">
        <v>11</v>
      </c>
      <c r="E555" t="s">
        <v>8</v>
      </c>
      <c r="F555" t="s">
        <v>10</v>
      </c>
      <c r="G555">
        <v>1</v>
      </c>
      <c r="H555" t="s">
        <v>8</v>
      </c>
      <c r="I555" t="s">
        <v>18</v>
      </c>
      <c r="J555" t="s">
        <v>128</v>
      </c>
      <c r="L555" t="s">
        <v>80</v>
      </c>
      <c r="M555">
        <v>0</v>
      </c>
      <c r="N555" t="str">
        <f t="shared" si="40"/>
        <v>No</v>
      </c>
      <c r="O555" t="s">
        <v>152</v>
      </c>
      <c r="P555" s="126" t="str">
        <f t="shared" si="41"/>
        <v>Yes</v>
      </c>
      <c r="Q555" s="126" t="str">
        <f t="shared" si="42"/>
        <v>Yes</v>
      </c>
      <c r="R555" s="126" t="str">
        <f t="shared" si="42"/>
        <v>Yes</v>
      </c>
      <c r="S555" s="126" t="str">
        <f t="shared" si="42"/>
        <v>No</v>
      </c>
      <c r="T555" s="126" t="str">
        <f t="shared" si="42"/>
        <v>Yes</v>
      </c>
      <c r="U555" s="126" t="str">
        <f t="shared" si="42"/>
        <v>Yes</v>
      </c>
      <c r="V555" s="126" t="str">
        <f t="shared" si="42"/>
        <v>No</v>
      </c>
      <c r="W555" s="126" t="str">
        <f t="shared" si="42"/>
        <v>No</v>
      </c>
      <c r="X555" s="126" t="str">
        <f t="shared" si="42"/>
        <v>No</v>
      </c>
      <c r="Y555" s="126" t="str">
        <f t="shared" si="42"/>
        <v>No</v>
      </c>
      <c r="Z555" s="126" t="str">
        <f t="shared" si="42"/>
        <v>No</v>
      </c>
      <c r="AA555" s="126" t="str">
        <f t="shared" si="42"/>
        <v>No</v>
      </c>
    </row>
    <row r="556" spans="1:27" x14ac:dyDescent="0.3">
      <c r="A556" t="s">
        <v>116</v>
      </c>
      <c r="B556" t="s">
        <v>13</v>
      </c>
      <c r="C556" t="s">
        <v>9</v>
      </c>
      <c r="D556" t="s">
        <v>11</v>
      </c>
      <c r="E556" t="s">
        <v>8</v>
      </c>
      <c r="F556" t="s">
        <v>10</v>
      </c>
      <c r="G556">
        <v>2</v>
      </c>
      <c r="H556" t="s">
        <v>11</v>
      </c>
      <c r="I556" t="s">
        <v>18</v>
      </c>
      <c r="J556" t="s">
        <v>128</v>
      </c>
      <c r="L556" t="s">
        <v>80</v>
      </c>
      <c r="M556">
        <v>2</v>
      </c>
      <c r="N556" t="str">
        <f t="shared" si="40"/>
        <v>Yes</v>
      </c>
      <c r="O556" t="s">
        <v>152</v>
      </c>
      <c r="P556" s="126" t="str">
        <f t="shared" si="41"/>
        <v>Yes</v>
      </c>
      <c r="Q556" s="126" t="str">
        <f t="shared" si="42"/>
        <v>Yes</v>
      </c>
      <c r="R556" s="126" t="str">
        <f t="shared" si="42"/>
        <v>Yes</v>
      </c>
      <c r="S556" s="126" t="str">
        <f t="shared" si="42"/>
        <v>No</v>
      </c>
      <c r="T556" s="126" t="str">
        <f t="shared" si="42"/>
        <v>Yes</v>
      </c>
      <c r="U556" s="126" t="str">
        <f t="shared" si="42"/>
        <v>Yes</v>
      </c>
      <c r="V556" s="126" t="str">
        <f t="shared" si="42"/>
        <v>No</v>
      </c>
      <c r="W556" s="126" t="str">
        <f t="shared" si="42"/>
        <v>No</v>
      </c>
      <c r="X556" s="126" t="str">
        <f t="shared" si="42"/>
        <v>No</v>
      </c>
      <c r="Y556" s="126" t="str">
        <f t="shared" si="42"/>
        <v>No</v>
      </c>
      <c r="Z556" s="126" t="str">
        <f t="shared" si="42"/>
        <v>No</v>
      </c>
      <c r="AA556" s="126" t="str">
        <f t="shared" si="42"/>
        <v>No</v>
      </c>
    </row>
    <row r="557" spans="1:27" x14ac:dyDescent="0.3">
      <c r="A557" t="s">
        <v>116</v>
      </c>
      <c r="B557" t="s">
        <v>13</v>
      </c>
      <c r="C557" t="s">
        <v>9</v>
      </c>
      <c r="D557" t="s">
        <v>11</v>
      </c>
      <c r="E557" t="s">
        <v>8</v>
      </c>
      <c r="F557" t="s">
        <v>10</v>
      </c>
      <c r="G557">
        <v>1</v>
      </c>
      <c r="H557" t="s">
        <v>11</v>
      </c>
      <c r="I557" t="s">
        <v>18</v>
      </c>
      <c r="J557" t="s">
        <v>128</v>
      </c>
      <c r="L557" t="s">
        <v>80</v>
      </c>
      <c r="M557">
        <v>2</v>
      </c>
      <c r="N557" t="str">
        <f t="shared" si="40"/>
        <v>Yes</v>
      </c>
      <c r="O557" t="s">
        <v>152</v>
      </c>
      <c r="P557" s="126" t="str">
        <f t="shared" si="41"/>
        <v>Yes</v>
      </c>
      <c r="Q557" s="126" t="str">
        <f t="shared" si="42"/>
        <v>Yes</v>
      </c>
      <c r="R557" s="126" t="str">
        <f t="shared" si="42"/>
        <v>Yes</v>
      </c>
      <c r="S557" s="126" t="str">
        <f t="shared" si="42"/>
        <v>No</v>
      </c>
      <c r="T557" s="126" t="str">
        <f t="shared" si="42"/>
        <v>Yes</v>
      </c>
      <c r="U557" s="126" t="str">
        <f t="shared" si="42"/>
        <v>Yes</v>
      </c>
      <c r="V557" s="126" t="str">
        <f t="shared" si="42"/>
        <v>No</v>
      </c>
      <c r="W557" s="126" t="str">
        <f t="shared" si="42"/>
        <v>No</v>
      </c>
      <c r="X557" s="126" t="str">
        <f t="shared" si="42"/>
        <v>No</v>
      </c>
      <c r="Y557" s="126" t="str">
        <f t="shared" si="42"/>
        <v>No</v>
      </c>
      <c r="Z557" s="126" t="str">
        <f t="shared" si="42"/>
        <v>No</v>
      </c>
      <c r="AA557" s="126" t="str">
        <f t="shared" si="42"/>
        <v>No</v>
      </c>
    </row>
    <row r="558" spans="1:27" x14ac:dyDescent="0.3">
      <c r="A558" t="s">
        <v>116</v>
      </c>
      <c r="B558" t="s">
        <v>13</v>
      </c>
      <c r="C558" t="s">
        <v>9</v>
      </c>
      <c r="D558" t="s">
        <v>11</v>
      </c>
      <c r="E558" t="s">
        <v>8</v>
      </c>
      <c r="F558" t="s">
        <v>10</v>
      </c>
      <c r="G558">
        <v>1</v>
      </c>
      <c r="H558" t="s">
        <v>13</v>
      </c>
      <c r="I558" t="s">
        <v>16</v>
      </c>
      <c r="J558" t="s">
        <v>128</v>
      </c>
      <c r="L558" t="s">
        <v>80</v>
      </c>
      <c r="M558">
        <v>2</v>
      </c>
      <c r="N558" t="str">
        <f t="shared" si="40"/>
        <v>Yes</v>
      </c>
      <c r="O558" t="s">
        <v>152</v>
      </c>
      <c r="P558" s="126" t="str">
        <f t="shared" si="41"/>
        <v>Yes</v>
      </c>
      <c r="Q558" s="126" t="str">
        <f t="shared" si="42"/>
        <v>Yes</v>
      </c>
      <c r="R558" s="126" t="str">
        <f t="shared" si="42"/>
        <v>Yes</v>
      </c>
      <c r="S558" s="126" t="str">
        <f t="shared" si="42"/>
        <v>No</v>
      </c>
      <c r="T558" s="126" t="str">
        <f t="shared" si="42"/>
        <v>Yes</v>
      </c>
      <c r="U558" s="126" t="str">
        <f t="shared" si="42"/>
        <v>Yes</v>
      </c>
      <c r="V558" s="126" t="str">
        <f t="shared" si="42"/>
        <v>No</v>
      </c>
      <c r="W558" s="126" t="str">
        <f t="shared" si="42"/>
        <v>No</v>
      </c>
      <c r="X558" s="126" t="str">
        <f t="shared" si="42"/>
        <v>No</v>
      </c>
      <c r="Y558" s="126" t="str">
        <f t="shared" si="42"/>
        <v>No</v>
      </c>
      <c r="Z558" s="126" t="str">
        <f t="shared" si="42"/>
        <v>No</v>
      </c>
      <c r="AA558" s="126" t="str">
        <f t="shared" si="42"/>
        <v>No</v>
      </c>
    </row>
    <row r="559" spans="1:27" x14ac:dyDescent="0.3">
      <c r="A559" t="s">
        <v>116</v>
      </c>
      <c r="B559" t="s">
        <v>13</v>
      </c>
      <c r="C559" t="s">
        <v>9</v>
      </c>
      <c r="D559" t="s">
        <v>11</v>
      </c>
      <c r="E559" t="s">
        <v>8</v>
      </c>
      <c r="F559" t="s">
        <v>10</v>
      </c>
      <c r="G559">
        <v>1</v>
      </c>
      <c r="H559" t="s">
        <v>10</v>
      </c>
      <c r="I559" t="s">
        <v>148</v>
      </c>
      <c r="J559" t="s">
        <v>128</v>
      </c>
      <c r="L559" t="s">
        <v>80</v>
      </c>
      <c r="M559">
        <v>2</v>
      </c>
      <c r="N559" t="str">
        <f t="shared" si="40"/>
        <v>Yes</v>
      </c>
      <c r="O559" t="s">
        <v>152</v>
      </c>
      <c r="P559" s="126" t="str">
        <f t="shared" si="41"/>
        <v>Yes</v>
      </c>
      <c r="Q559" s="126" t="str">
        <f t="shared" si="42"/>
        <v>Yes</v>
      </c>
      <c r="R559" s="126" t="str">
        <f t="shared" si="42"/>
        <v>Yes</v>
      </c>
      <c r="S559" s="126" t="str">
        <f t="shared" si="42"/>
        <v>No</v>
      </c>
      <c r="T559" s="126" t="str">
        <f t="shared" si="42"/>
        <v>Yes</v>
      </c>
      <c r="U559" s="126" t="str">
        <f t="shared" si="42"/>
        <v>Yes</v>
      </c>
      <c r="V559" s="126" t="str">
        <f t="shared" si="42"/>
        <v>No</v>
      </c>
      <c r="W559" s="126" t="str">
        <f t="shared" si="42"/>
        <v>No</v>
      </c>
      <c r="X559" s="126" t="str">
        <f t="shared" si="42"/>
        <v>No</v>
      </c>
      <c r="Y559" s="126" t="str">
        <f t="shared" si="42"/>
        <v>No</v>
      </c>
      <c r="Z559" s="126" t="str">
        <f t="shared" si="42"/>
        <v>No</v>
      </c>
      <c r="AA559" s="126" t="str">
        <f t="shared" si="42"/>
        <v>No</v>
      </c>
    </row>
    <row r="560" spans="1:27" x14ac:dyDescent="0.3">
      <c r="A560" t="s">
        <v>116</v>
      </c>
      <c r="B560" t="s">
        <v>13</v>
      </c>
      <c r="C560" t="s">
        <v>9</v>
      </c>
      <c r="D560" t="s">
        <v>11</v>
      </c>
      <c r="E560" t="s">
        <v>8</v>
      </c>
      <c r="F560" t="s">
        <v>10</v>
      </c>
      <c r="G560">
        <v>1</v>
      </c>
      <c r="H560" t="s">
        <v>8</v>
      </c>
      <c r="I560" t="s">
        <v>18</v>
      </c>
      <c r="J560" t="s">
        <v>149</v>
      </c>
      <c r="L560" t="s">
        <v>80</v>
      </c>
      <c r="M560">
        <v>2</v>
      </c>
      <c r="N560" t="str">
        <f t="shared" si="40"/>
        <v>Yes</v>
      </c>
      <c r="O560" t="s">
        <v>152</v>
      </c>
      <c r="P560" s="126" t="str">
        <f t="shared" si="41"/>
        <v>Yes</v>
      </c>
      <c r="Q560" s="126" t="str">
        <f t="shared" si="42"/>
        <v>Yes</v>
      </c>
      <c r="R560" s="126" t="str">
        <f t="shared" si="42"/>
        <v>Yes</v>
      </c>
      <c r="S560" s="126" t="str">
        <f t="shared" si="42"/>
        <v>No</v>
      </c>
      <c r="T560" s="126" t="str">
        <f t="shared" si="42"/>
        <v>Yes</v>
      </c>
      <c r="U560" s="126" t="str">
        <f t="shared" si="42"/>
        <v>Yes</v>
      </c>
      <c r="V560" s="126" t="str">
        <f t="shared" ref="Q560:AA583" si="43">IF($A560="","",IF(OR($B560=V$1,$C560=V$1,$D560=V$1,$E560=V$1,$F560=V$1),"Yes","No"))</f>
        <v>No</v>
      </c>
      <c r="W560" s="126" t="str">
        <f t="shared" si="43"/>
        <v>No</v>
      </c>
      <c r="X560" s="126" t="str">
        <f t="shared" si="43"/>
        <v>No</v>
      </c>
      <c r="Y560" s="126" t="str">
        <f t="shared" si="43"/>
        <v>No</v>
      </c>
      <c r="Z560" s="126" t="str">
        <f t="shared" si="43"/>
        <v>No</v>
      </c>
      <c r="AA560" s="126" t="str">
        <f t="shared" si="43"/>
        <v>No</v>
      </c>
    </row>
    <row r="561" spans="1:27" x14ac:dyDescent="0.3">
      <c r="A561" t="s">
        <v>116</v>
      </c>
      <c r="B561" t="s">
        <v>13</v>
      </c>
      <c r="C561" t="s">
        <v>9</v>
      </c>
      <c r="D561" t="s">
        <v>11</v>
      </c>
      <c r="E561" t="s">
        <v>8</v>
      </c>
      <c r="F561" t="s">
        <v>10</v>
      </c>
      <c r="G561">
        <v>0</v>
      </c>
      <c r="H561" t="s">
        <v>9</v>
      </c>
      <c r="I561" t="s">
        <v>19</v>
      </c>
      <c r="J561" t="s">
        <v>128</v>
      </c>
      <c r="L561" t="s">
        <v>80</v>
      </c>
      <c r="M561">
        <v>0</v>
      </c>
      <c r="N561" t="str">
        <f t="shared" si="40"/>
        <v>No</v>
      </c>
      <c r="O561" t="s">
        <v>152</v>
      </c>
      <c r="P561" s="126" t="str">
        <f t="shared" si="41"/>
        <v>Yes</v>
      </c>
      <c r="Q561" s="126" t="str">
        <f t="shared" si="43"/>
        <v>Yes</v>
      </c>
      <c r="R561" s="126" t="str">
        <f t="shared" si="43"/>
        <v>Yes</v>
      </c>
      <c r="S561" s="126" t="str">
        <f t="shared" si="43"/>
        <v>No</v>
      </c>
      <c r="T561" s="126" t="str">
        <f t="shared" si="43"/>
        <v>Yes</v>
      </c>
      <c r="U561" s="126" t="str">
        <f t="shared" si="43"/>
        <v>Yes</v>
      </c>
      <c r="V561" s="126" t="str">
        <f t="shared" si="43"/>
        <v>No</v>
      </c>
      <c r="W561" s="126" t="str">
        <f t="shared" si="43"/>
        <v>No</v>
      </c>
      <c r="X561" s="126" t="str">
        <f t="shared" si="43"/>
        <v>No</v>
      </c>
      <c r="Y561" s="126" t="str">
        <f t="shared" si="43"/>
        <v>No</v>
      </c>
      <c r="Z561" s="126" t="str">
        <f t="shared" si="43"/>
        <v>No</v>
      </c>
      <c r="AA561" s="126" t="str">
        <f t="shared" si="43"/>
        <v>No</v>
      </c>
    </row>
    <row r="562" spans="1:27" x14ac:dyDescent="0.3">
      <c r="A562" t="s">
        <v>116</v>
      </c>
      <c r="B562" t="s">
        <v>13</v>
      </c>
      <c r="C562" t="s">
        <v>9</v>
      </c>
      <c r="D562" t="s">
        <v>11</v>
      </c>
      <c r="E562" t="s">
        <v>8</v>
      </c>
      <c r="F562" t="s">
        <v>10</v>
      </c>
      <c r="G562">
        <v>0</v>
      </c>
      <c r="H562" t="s">
        <v>8</v>
      </c>
      <c r="I562" t="s">
        <v>15</v>
      </c>
      <c r="J562" t="s">
        <v>128</v>
      </c>
      <c r="L562" t="s">
        <v>80</v>
      </c>
      <c r="M562">
        <v>2</v>
      </c>
      <c r="N562" t="str">
        <f t="shared" si="40"/>
        <v>Yes</v>
      </c>
      <c r="O562" t="s">
        <v>152</v>
      </c>
      <c r="P562" s="126" t="str">
        <f t="shared" si="41"/>
        <v>Yes</v>
      </c>
      <c r="Q562" s="126" t="str">
        <f t="shared" si="43"/>
        <v>Yes</v>
      </c>
      <c r="R562" s="126" t="str">
        <f t="shared" si="43"/>
        <v>Yes</v>
      </c>
      <c r="S562" s="126" t="str">
        <f t="shared" si="43"/>
        <v>No</v>
      </c>
      <c r="T562" s="126" t="str">
        <f t="shared" si="43"/>
        <v>Yes</v>
      </c>
      <c r="U562" s="126" t="str">
        <f t="shared" si="43"/>
        <v>Yes</v>
      </c>
      <c r="V562" s="126" t="str">
        <f t="shared" si="43"/>
        <v>No</v>
      </c>
      <c r="W562" s="126" t="str">
        <f t="shared" si="43"/>
        <v>No</v>
      </c>
      <c r="X562" s="126" t="str">
        <f t="shared" si="43"/>
        <v>No</v>
      </c>
      <c r="Y562" s="126" t="str">
        <f t="shared" si="43"/>
        <v>No</v>
      </c>
      <c r="Z562" s="126" t="str">
        <f t="shared" si="43"/>
        <v>No</v>
      </c>
      <c r="AA562" s="126" t="str">
        <f t="shared" si="43"/>
        <v>No</v>
      </c>
    </row>
    <row r="563" spans="1:27" x14ac:dyDescent="0.3">
      <c r="A563" t="s">
        <v>116</v>
      </c>
      <c r="B563" t="s">
        <v>13</v>
      </c>
      <c r="C563" t="s">
        <v>9</v>
      </c>
      <c r="D563" t="s">
        <v>11</v>
      </c>
      <c r="E563" t="s">
        <v>8</v>
      </c>
      <c r="F563" t="s">
        <v>10</v>
      </c>
      <c r="G563">
        <v>0</v>
      </c>
      <c r="H563" t="s">
        <v>8</v>
      </c>
      <c r="I563" t="s">
        <v>19</v>
      </c>
      <c r="J563" t="s">
        <v>128</v>
      </c>
      <c r="L563" t="s">
        <v>80</v>
      </c>
      <c r="M563">
        <v>0</v>
      </c>
      <c r="N563" t="str">
        <f t="shared" si="40"/>
        <v>No</v>
      </c>
      <c r="O563" t="s">
        <v>152</v>
      </c>
      <c r="P563" s="126" t="str">
        <f t="shared" si="41"/>
        <v>Yes</v>
      </c>
      <c r="Q563" s="126" t="str">
        <f t="shared" si="43"/>
        <v>Yes</v>
      </c>
      <c r="R563" s="126" t="str">
        <f t="shared" si="43"/>
        <v>Yes</v>
      </c>
      <c r="S563" s="126" t="str">
        <f t="shared" si="43"/>
        <v>No</v>
      </c>
      <c r="T563" s="126" t="str">
        <f t="shared" si="43"/>
        <v>Yes</v>
      </c>
      <c r="U563" s="126" t="str">
        <f t="shared" si="43"/>
        <v>Yes</v>
      </c>
      <c r="V563" s="126" t="str">
        <f t="shared" si="43"/>
        <v>No</v>
      </c>
      <c r="W563" s="126" t="str">
        <f t="shared" si="43"/>
        <v>No</v>
      </c>
      <c r="X563" s="126" t="str">
        <f t="shared" si="43"/>
        <v>No</v>
      </c>
      <c r="Y563" s="126" t="str">
        <f t="shared" si="43"/>
        <v>No</v>
      </c>
      <c r="Z563" s="126" t="str">
        <f t="shared" si="43"/>
        <v>No</v>
      </c>
      <c r="AA563" s="126" t="str">
        <f t="shared" si="43"/>
        <v>No</v>
      </c>
    </row>
    <row r="564" spans="1:27" x14ac:dyDescent="0.3">
      <c r="A564" t="s">
        <v>116</v>
      </c>
      <c r="B564" t="s">
        <v>130</v>
      </c>
      <c r="C564" t="s">
        <v>9</v>
      </c>
      <c r="D564" t="s">
        <v>70</v>
      </c>
      <c r="E564" t="s">
        <v>8</v>
      </c>
      <c r="F564" t="s">
        <v>10</v>
      </c>
      <c r="G564">
        <v>1</v>
      </c>
      <c r="H564" t="s">
        <v>8</v>
      </c>
      <c r="I564" t="s">
        <v>15</v>
      </c>
      <c r="J564" t="s">
        <v>128</v>
      </c>
      <c r="L564" t="s">
        <v>80</v>
      </c>
      <c r="M564">
        <v>0</v>
      </c>
      <c r="N564" t="str">
        <f t="shared" si="40"/>
        <v>No</v>
      </c>
      <c r="O564" t="s">
        <v>152</v>
      </c>
      <c r="P564" s="126" t="str">
        <f t="shared" si="41"/>
        <v>No</v>
      </c>
      <c r="Q564" s="126" t="str">
        <f t="shared" si="43"/>
        <v>Yes</v>
      </c>
      <c r="R564" s="126" t="str">
        <f t="shared" si="43"/>
        <v>Yes</v>
      </c>
      <c r="S564" s="126" t="str">
        <f t="shared" si="43"/>
        <v>Yes</v>
      </c>
      <c r="T564" s="126" t="str">
        <f t="shared" si="43"/>
        <v>Yes</v>
      </c>
      <c r="U564" s="126" t="str">
        <f t="shared" si="43"/>
        <v>No</v>
      </c>
      <c r="V564" s="126" t="str">
        <f t="shared" si="43"/>
        <v>No</v>
      </c>
      <c r="W564" s="126" t="str">
        <f t="shared" si="43"/>
        <v>No</v>
      </c>
      <c r="X564" s="126" t="str">
        <f t="shared" si="43"/>
        <v>No</v>
      </c>
      <c r="Y564" s="126" t="str">
        <f t="shared" si="43"/>
        <v>Yes</v>
      </c>
      <c r="Z564" s="126" t="str">
        <f t="shared" si="43"/>
        <v>No</v>
      </c>
      <c r="AA564" s="126" t="str">
        <f t="shared" si="43"/>
        <v>No</v>
      </c>
    </row>
    <row r="565" spans="1:27" x14ac:dyDescent="0.3">
      <c r="A565" t="s">
        <v>116</v>
      </c>
      <c r="B565" t="s">
        <v>130</v>
      </c>
      <c r="C565" t="s">
        <v>9</v>
      </c>
      <c r="D565" t="s">
        <v>70</v>
      </c>
      <c r="E565" t="s">
        <v>8</v>
      </c>
      <c r="F565" t="s">
        <v>10</v>
      </c>
      <c r="G565">
        <v>1</v>
      </c>
      <c r="H565" t="s">
        <v>9</v>
      </c>
      <c r="I565" t="s">
        <v>18</v>
      </c>
      <c r="J565" t="s">
        <v>128</v>
      </c>
      <c r="L565" t="s">
        <v>80</v>
      </c>
      <c r="M565">
        <v>0</v>
      </c>
      <c r="N565" t="str">
        <f t="shared" si="40"/>
        <v>No</v>
      </c>
      <c r="O565" t="s">
        <v>152</v>
      </c>
      <c r="P565" s="126" t="str">
        <f t="shared" si="41"/>
        <v>No</v>
      </c>
      <c r="Q565" s="126" t="str">
        <f t="shared" si="43"/>
        <v>Yes</v>
      </c>
      <c r="R565" s="126" t="str">
        <f t="shared" si="43"/>
        <v>Yes</v>
      </c>
      <c r="S565" s="126" t="str">
        <f t="shared" si="43"/>
        <v>Yes</v>
      </c>
      <c r="T565" s="126" t="str">
        <f t="shared" si="43"/>
        <v>Yes</v>
      </c>
      <c r="U565" s="126" t="str">
        <f t="shared" si="43"/>
        <v>No</v>
      </c>
      <c r="V565" s="126" t="str">
        <f t="shared" si="43"/>
        <v>No</v>
      </c>
      <c r="W565" s="126" t="str">
        <f t="shared" si="43"/>
        <v>No</v>
      </c>
      <c r="X565" s="126" t="str">
        <f t="shared" si="43"/>
        <v>No</v>
      </c>
      <c r="Y565" s="126" t="str">
        <f t="shared" si="43"/>
        <v>Yes</v>
      </c>
      <c r="Z565" s="126" t="str">
        <f t="shared" si="43"/>
        <v>No</v>
      </c>
      <c r="AA565" s="126" t="str">
        <f t="shared" si="43"/>
        <v>No</v>
      </c>
    </row>
    <row r="566" spans="1:27" x14ac:dyDescent="0.3">
      <c r="A566" t="s">
        <v>116</v>
      </c>
      <c r="B566" t="s">
        <v>130</v>
      </c>
      <c r="C566" t="s">
        <v>9</v>
      </c>
      <c r="D566" t="s">
        <v>70</v>
      </c>
      <c r="E566" t="s">
        <v>8</v>
      </c>
      <c r="F566" t="s">
        <v>10</v>
      </c>
      <c r="G566">
        <v>0</v>
      </c>
      <c r="H566" t="s">
        <v>70</v>
      </c>
      <c r="I566" t="s">
        <v>19</v>
      </c>
      <c r="J566" t="s">
        <v>128</v>
      </c>
      <c r="L566" t="s">
        <v>80</v>
      </c>
      <c r="M566">
        <v>0</v>
      </c>
      <c r="N566" t="str">
        <f t="shared" si="40"/>
        <v>No</v>
      </c>
      <c r="O566" t="s">
        <v>152</v>
      </c>
      <c r="P566" s="126" t="str">
        <f t="shared" si="41"/>
        <v>No</v>
      </c>
      <c r="Q566" s="126" t="str">
        <f t="shared" si="43"/>
        <v>Yes</v>
      </c>
      <c r="R566" s="126" t="str">
        <f t="shared" si="43"/>
        <v>Yes</v>
      </c>
      <c r="S566" s="126" t="str">
        <f t="shared" si="43"/>
        <v>Yes</v>
      </c>
      <c r="T566" s="126" t="str">
        <f t="shared" si="43"/>
        <v>Yes</v>
      </c>
      <c r="U566" s="126" t="str">
        <f t="shared" si="43"/>
        <v>No</v>
      </c>
      <c r="V566" s="126" t="str">
        <f t="shared" si="43"/>
        <v>No</v>
      </c>
      <c r="W566" s="126" t="str">
        <f t="shared" si="43"/>
        <v>No</v>
      </c>
      <c r="X566" s="126" t="str">
        <f t="shared" si="43"/>
        <v>No</v>
      </c>
      <c r="Y566" s="126" t="str">
        <f t="shared" si="43"/>
        <v>Yes</v>
      </c>
      <c r="Z566" s="126" t="str">
        <f t="shared" si="43"/>
        <v>No</v>
      </c>
      <c r="AA566" s="126" t="str">
        <f t="shared" si="43"/>
        <v>No</v>
      </c>
    </row>
    <row r="567" spans="1:27" x14ac:dyDescent="0.3">
      <c r="A567" t="s">
        <v>116</v>
      </c>
      <c r="B567" t="s">
        <v>130</v>
      </c>
      <c r="C567" t="s">
        <v>9</v>
      </c>
      <c r="D567" t="s">
        <v>70</v>
      </c>
      <c r="E567" t="s">
        <v>8</v>
      </c>
      <c r="F567" t="s">
        <v>10</v>
      </c>
      <c r="G567">
        <v>2</v>
      </c>
      <c r="H567" t="s">
        <v>10</v>
      </c>
      <c r="I567" t="s">
        <v>148</v>
      </c>
      <c r="J567" t="s">
        <v>128</v>
      </c>
      <c r="L567" t="s">
        <v>80</v>
      </c>
      <c r="M567">
        <v>1</v>
      </c>
      <c r="N567" t="str">
        <f t="shared" si="40"/>
        <v>Yes</v>
      </c>
      <c r="O567" t="s">
        <v>152</v>
      </c>
      <c r="P567" s="126" t="str">
        <f t="shared" si="41"/>
        <v>No</v>
      </c>
      <c r="Q567" s="126" t="str">
        <f t="shared" si="43"/>
        <v>Yes</v>
      </c>
      <c r="R567" s="126" t="str">
        <f t="shared" si="43"/>
        <v>Yes</v>
      </c>
      <c r="S567" s="126" t="str">
        <f t="shared" si="43"/>
        <v>Yes</v>
      </c>
      <c r="T567" s="126" t="str">
        <f t="shared" si="43"/>
        <v>Yes</v>
      </c>
      <c r="U567" s="126" t="str">
        <f t="shared" si="43"/>
        <v>No</v>
      </c>
      <c r="V567" s="126" t="str">
        <f t="shared" si="43"/>
        <v>No</v>
      </c>
      <c r="W567" s="126" t="str">
        <f t="shared" si="43"/>
        <v>No</v>
      </c>
      <c r="X567" s="126" t="str">
        <f t="shared" si="43"/>
        <v>No</v>
      </c>
      <c r="Y567" s="126" t="str">
        <f t="shared" si="43"/>
        <v>Yes</v>
      </c>
      <c r="Z567" s="126" t="str">
        <f t="shared" si="43"/>
        <v>No</v>
      </c>
      <c r="AA567" s="126" t="str">
        <f t="shared" si="43"/>
        <v>No</v>
      </c>
    </row>
    <row r="568" spans="1:27" x14ac:dyDescent="0.3">
      <c r="A568" t="s">
        <v>116</v>
      </c>
      <c r="B568" t="s">
        <v>13</v>
      </c>
      <c r="C568" t="s">
        <v>130</v>
      </c>
      <c r="D568" t="s">
        <v>70</v>
      </c>
      <c r="E568" t="s">
        <v>8</v>
      </c>
      <c r="F568" t="s">
        <v>10</v>
      </c>
      <c r="G568">
        <v>2</v>
      </c>
      <c r="H568" t="s">
        <v>70</v>
      </c>
      <c r="I568" t="s">
        <v>16</v>
      </c>
      <c r="J568" t="s">
        <v>128</v>
      </c>
      <c r="L568" t="s">
        <v>80</v>
      </c>
      <c r="M568">
        <v>0</v>
      </c>
      <c r="N568" t="str">
        <f t="shared" si="40"/>
        <v>No</v>
      </c>
      <c r="O568" t="s">
        <v>152</v>
      </c>
      <c r="P568" s="126" t="str">
        <f t="shared" si="41"/>
        <v>Yes</v>
      </c>
      <c r="Q568" s="126" t="str">
        <f t="shared" si="43"/>
        <v>No</v>
      </c>
      <c r="R568" s="126" t="str">
        <f t="shared" si="43"/>
        <v>Yes</v>
      </c>
      <c r="S568" s="126" t="str">
        <f t="shared" si="43"/>
        <v>Yes</v>
      </c>
      <c r="T568" s="126" t="str">
        <f t="shared" si="43"/>
        <v>Yes</v>
      </c>
      <c r="U568" s="126" t="str">
        <f t="shared" si="43"/>
        <v>No</v>
      </c>
      <c r="V568" s="126" t="str">
        <f t="shared" si="43"/>
        <v>No</v>
      </c>
      <c r="W568" s="126" t="str">
        <f t="shared" si="43"/>
        <v>No</v>
      </c>
      <c r="X568" s="126" t="str">
        <f t="shared" si="43"/>
        <v>No</v>
      </c>
      <c r="Y568" s="126" t="str">
        <f t="shared" si="43"/>
        <v>Yes</v>
      </c>
      <c r="Z568" s="126" t="str">
        <f t="shared" si="43"/>
        <v>No</v>
      </c>
      <c r="AA568" s="126" t="str">
        <f t="shared" si="43"/>
        <v>No</v>
      </c>
    </row>
    <row r="569" spans="1:27" x14ac:dyDescent="0.3">
      <c r="A569" t="s">
        <v>116</v>
      </c>
      <c r="B569" t="s">
        <v>13</v>
      </c>
      <c r="C569" t="s">
        <v>130</v>
      </c>
      <c r="D569" t="s">
        <v>70</v>
      </c>
      <c r="E569" t="s">
        <v>11</v>
      </c>
      <c r="F569" t="s">
        <v>71</v>
      </c>
      <c r="G569">
        <v>1</v>
      </c>
      <c r="H569" t="s">
        <v>70</v>
      </c>
      <c r="I569" t="s">
        <v>18</v>
      </c>
      <c r="J569" t="s">
        <v>128</v>
      </c>
      <c r="L569" t="s">
        <v>80</v>
      </c>
      <c r="M569">
        <v>2</v>
      </c>
      <c r="N569" t="str">
        <f t="shared" si="40"/>
        <v>Yes</v>
      </c>
      <c r="O569" t="s">
        <v>152</v>
      </c>
      <c r="P569" s="126" t="str">
        <f t="shared" si="41"/>
        <v>Yes</v>
      </c>
      <c r="Q569" s="126" t="str">
        <f t="shared" si="43"/>
        <v>No</v>
      </c>
      <c r="R569" s="126" t="str">
        <f t="shared" si="43"/>
        <v>No</v>
      </c>
      <c r="S569" s="126" t="str">
        <f t="shared" si="43"/>
        <v>Yes</v>
      </c>
      <c r="T569" s="126" t="str">
        <f t="shared" si="43"/>
        <v>No</v>
      </c>
      <c r="U569" s="126" t="str">
        <f t="shared" si="43"/>
        <v>Yes</v>
      </c>
      <c r="V569" s="126" t="str">
        <f t="shared" si="43"/>
        <v>Yes</v>
      </c>
      <c r="W569" s="126" t="str">
        <f t="shared" si="43"/>
        <v>No</v>
      </c>
      <c r="X569" s="126" t="str">
        <f t="shared" si="43"/>
        <v>No</v>
      </c>
      <c r="Y569" s="126" t="str">
        <f t="shared" si="43"/>
        <v>Yes</v>
      </c>
      <c r="Z569" s="126" t="str">
        <f t="shared" si="43"/>
        <v>No</v>
      </c>
      <c r="AA569" s="126" t="str">
        <f t="shared" si="43"/>
        <v>No</v>
      </c>
    </row>
    <row r="570" spans="1:27" x14ac:dyDescent="0.3">
      <c r="A570" t="s">
        <v>116</v>
      </c>
      <c r="B570" t="s">
        <v>13</v>
      </c>
      <c r="C570" t="s">
        <v>130</v>
      </c>
      <c r="D570" t="s">
        <v>8</v>
      </c>
      <c r="E570" t="s">
        <v>11</v>
      </c>
      <c r="F570" t="s">
        <v>71</v>
      </c>
      <c r="G570">
        <v>1</v>
      </c>
      <c r="H570" t="s">
        <v>8</v>
      </c>
      <c r="I570" t="s">
        <v>18</v>
      </c>
      <c r="J570" t="s">
        <v>128</v>
      </c>
      <c r="L570" t="s">
        <v>80</v>
      </c>
      <c r="M570">
        <v>3</v>
      </c>
      <c r="N570" t="str">
        <f t="shared" si="40"/>
        <v>Yes</v>
      </c>
      <c r="O570" t="s">
        <v>152</v>
      </c>
      <c r="P570" s="126" t="str">
        <f t="shared" si="41"/>
        <v>Yes</v>
      </c>
      <c r="Q570" s="126" t="str">
        <f t="shared" si="43"/>
        <v>No</v>
      </c>
      <c r="R570" s="126" t="str">
        <f t="shared" si="43"/>
        <v>Yes</v>
      </c>
      <c r="S570" s="126" t="str">
        <f t="shared" si="43"/>
        <v>No</v>
      </c>
      <c r="T570" s="126" t="str">
        <f t="shared" si="43"/>
        <v>No</v>
      </c>
      <c r="U570" s="126" t="str">
        <f t="shared" si="43"/>
        <v>Yes</v>
      </c>
      <c r="V570" s="126" t="str">
        <f t="shared" si="43"/>
        <v>Yes</v>
      </c>
      <c r="W570" s="126" t="str">
        <f t="shared" si="43"/>
        <v>No</v>
      </c>
      <c r="X570" s="126" t="str">
        <f t="shared" si="43"/>
        <v>No</v>
      </c>
      <c r="Y570" s="126" t="str">
        <f t="shared" si="43"/>
        <v>Yes</v>
      </c>
      <c r="Z570" s="126" t="str">
        <f t="shared" si="43"/>
        <v>No</v>
      </c>
      <c r="AA570" s="126" t="str">
        <f t="shared" si="43"/>
        <v>No</v>
      </c>
    </row>
    <row r="571" spans="1:27" x14ac:dyDescent="0.3">
      <c r="A571" t="s">
        <v>116</v>
      </c>
      <c r="B571" t="s">
        <v>13</v>
      </c>
      <c r="C571" t="s">
        <v>130</v>
      </c>
      <c r="D571" t="s">
        <v>8</v>
      </c>
      <c r="E571" t="s">
        <v>11</v>
      </c>
      <c r="F571" t="s">
        <v>71</v>
      </c>
      <c r="G571">
        <v>1</v>
      </c>
      <c r="H571" t="s">
        <v>130</v>
      </c>
      <c r="I571" t="s">
        <v>18</v>
      </c>
      <c r="J571" t="s">
        <v>149</v>
      </c>
      <c r="L571" t="s">
        <v>80</v>
      </c>
      <c r="M571">
        <v>0</v>
      </c>
      <c r="N571" t="str">
        <f t="shared" si="40"/>
        <v>No</v>
      </c>
      <c r="O571" t="s">
        <v>152</v>
      </c>
      <c r="P571" s="126" t="str">
        <f t="shared" si="41"/>
        <v>Yes</v>
      </c>
      <c r="Q571" s="126" t="str">
        <f t="shared" si="43"/>
        <v>No</v>
      </c>
      <c r="R571" s="126" t="str">
        <f t="shared" si="43"/>
        <v>Yes</v>
      </c>
      <c r="S571" s="126" t="str">
        <f t="shared" si="43"/>
        <v>No</v>
      </c>
      <c r="T571" s="126" t="str">
        <f t="shared" si="43"/>
        <v>No</v>
      </c>
      <c r="U571" s="126" t="str">
        <f t="shared" si="43"/>
        <v>Yes</v>
      </c>
      <c r="V571" s="126" t="str">
        <f t="shared" si="43"/>
        <v>Yes</v>
      </c>
      <c r="W571" s="126" t="str">
        <f t="shared" si="43"/>
        <v>No</v>
      </c>
      <c r="X571" s="126" t="str">
        <f t="shared" si="43"/>
        <v>No</v>
      </c>
      <c r="Y571" s="126" t="str">
        <f t="shared" si="43"/>
        <v>Yes</v>
      </c>
      <c r="Z571" s="126" t="str">
        <f t="shared" si="43"/>
        <v>No</v>
      </c>
      <c r="AA571" s="126" t="str">
        <f t="shared" si="43"/>
        <v>No</v>
      </c>
    </row>
    <row r="572" spans="1:27" x14ac:dyDescent="0.3">
      <c r="A572" t="s">
        <v>116</v>
      </c>
      <c r="B572" t="s">
        <v>13</v>
      </c>
      <c r="C572" t="s">
        <v>130</v>
      </c>
      <c r="D572" t="s">
        <v>8</v>
      </c>
      <c r="E572" t="s">
        <v>11</v>
      </c>
      <c r="F572" t="s">
        <v>71</v>
      </c>
      <c r="G572">
        <v>0</v>
      </c>
      <c r="H572" t="s">
        <v>11</v>
      </c>
      <c r="I572" t="s">
        <v>19</v>
      </c>
      <c r="J572" t="s">
        <v>128</v>
      </c>
      <c r="L572" t="s">
        <v>80</v>
      </c>
      <c r="M572">
        <v>3</v>
      </c>
      <c r="N572" t="str">
        <f t="shared" si="40"/>
        <v>Yes</v>
      </c>
      <c r="O572" t="s">
        <v>152</v>
      </c>
      <c r="P572" s="126" t="str">
        <f t="shared" si="41"/>
        <v>Yes</v>
      </c>
      <c r="Q572" s="126" t="str">
        <f t="shared" si="43"/>
        <v>No</v>
      </c>
      <c r="R572" s="126" t="str">
        <f t="shared" si="43"/>
        <v>Yes</v>
      </c>
      <c r="S572" s="126" t="str">
        <f t="shared" si="43"/>
        <v>No</v>
      </c>
      <c r="T572" s="126" t="str">
        <f t="shared" si="43"/>
        <v>No</v>
      </c>
      <c r="U572" s="126" t="str">
        <f t="shared" si="43"/>
        <v>Yes</v>
      </c>
      <c r="V572" s="126" t="str">
        <f t="shared" si="43"/>
        <v>Yes</v>
      </c>
      <c r="W572" s="126" t="str">
        <f t="shared" si="43"/>
        <v>No</v>
      </c>
      <c r="X572" s="126" t="str">
        <f t="shared" si="43"/>
        <v>No</v>
      </c>
      <c r="Y572" s="126" t="str">
        <f t="shared" si="43"/>
        <v>Yes</v>
      </c>
      <c r="Z572" s="126" t="str">
        <f t="shared" si="43"/>
        <v>No</v>
      </c>
      <c r="AA572" s="126" t="str">
        <f t="shared" si="43"/>
        <v>No</v>
      </c>
    </row>
    <row r="573" spans="1:27" x14ac:dyDescent="0.3">
      <c r="A573" t="s">
        <v>116</v>
      </c>
      <c r="B573" t="s">
        <v>13</v>
      </c>
      <c r="C573" t="s">
        <v>130</v>
      </c>
      <c r="D573" t="s">
        <v>8</v>
      </c>
      <c r="E573" t="s">
        <v>11</v>
      </c>
      <c r="F573" t="s">
        <v>71</v>
      </c>
      <c r="G573">
        <v>1</v>
      </c>
      <c r="H573" t="s">
        <v>8</v>
      </c>
      <c r="I573" t="s">
        <v>19</v>
      </c>
      <c r="J573" t="s">
        <v>128</v>
      </c>
      <c r="L573" t="s">
        <v>80</v>
      </c>
      <c r="M573">
        <v>0</v>
      </c>
      <c r="N573" t="str">
        <f t="shared" si="40"/>
        <v>No</v>
      </c>
      <c r="O573" t="s">
        <v>152</v>
      </c>
      <c r="P573" s="126" t="str">
        <f t="shared" si="41"/>
        <v>Yes</v>
      </c>
      <c r="Q573" s="126" t="str">
        <f t="shared" si="43"/>
        <v>No</v>
      </c>
      <c r="R573" s="126" t="str">
        <f t="shared" si="43"/>
        <v>Yes</v>
      </c>
      <c r="S573" s="126" t="str">
        <f t="shared" si="43"/>
        <v>No</v>
      </c>
      <c r="T573" s="126" t="str">
        <f t="shared" si="43"/>
        <v>No</v>
      </c>
      <c r="U573" s="126" t="str">
        <f t="shared" si="43"/>
        <v>Yes</v>
      </c>
      <c r="V573" s="126" t="str">
        <f t="shared" si="43"/>
        <v>Yes</v>
      </c>
      <c r="W573" s="126" t="str">
        <f t="shared" si="43"/>
        <v>No</v>
      </c>
      <c r="X573" s="126" t="str">
        <f t="shared" si="43"/>
        <v>No</v>
      </c>
      <c r="Y573" s="126" t="str">
        <f t="shared" si="43"/>
        <v>Yes</v>
      </c>
      <c r="Z573" s="126" t="str">
        <f t="shared" si="43"/>
        <v>No</v>
      </c>
      <c r="AA573" s="126" t="str">
        <f t="shared" si="43"/>
        <v>No</v>
      </c>
    </row>
    <row r="574" spans="1:27" x14ac:dyDescent="0.3">
      <c r="A574" t="s">
        <v>116</v>
      </c>
      <c r="B574" t="s">
        <v>13</v>
      </c>
      <c r="C574" t="s">
        <v>130</v>
      </c>
      <c r="D574" t="s">
        <v>8</v>
      </c>
      <c r="E574" t="s">
        <v>11</v>
      </c>
      <c r="F574" t="s">
        <v>71</v>
      </c>
      <c r="G574">
        <v>0</v>
      </c>
      <c r="H574" t="s">
        <v>71</v>
      </c>
      <c r="I574" t="s">
        <v>19</v>
      </c>
      <c r="J574" t="s">
        <v>128</v>
      </c>
      <c r="L574" t="s">
        <v>80</v>
      </c>
      <c r="M574">
        <v>0</v>
      </c>
      <c r="N574" t="str">
        <f t="shared" si="40"/>
        <v>No</v>
      </c>
      <c r="O574" t="s">
        <v>152</v>
      </c>
      <c r="P574" s="126" t="str">
        <f t="shared" si="41"/>
        <v>Yes</v>
      </c>
      <c r="Q574" s="126" t="str">
        <f t="shared" si="43"/>
        <v>No</v>
      </c>
      <c r="R574" s="126" t="str">
        <f t="shared" si="43"/>
        <v>Yes</v>
      </c>
      <c r="S574" s="126" t="str">
        <f t="shared" si="43"/>
        <v>No</v>
      </c>
      <c r="T574" s="126" t="str">
        <f t="shared" si="43"/>
        <v>No</v>
      </c>
      <c r="U574" s="126" t="str">
        <f t="shared" si="43"/>
        <v>Yes</v>
      </c>
      <c r="V574" s="126" t="str">
        <f t="shared" si="43"/>
        <v>Yes</v>
      </c>
      <c r="W574" s="126" t="str">
        <f t="shared" si="43"/>
        <v>No</v>
      </c>
      <c r="X574" s="126" t="str">
        <f t="shared" si="43"/>
        <v>No</v>
      </c>
      <c r="Y574" s="126" t="str">
        <f t="shared" si="43"/>
        <v>Yes</v>
      </c>
      <c r="Z574" s="126" t="str">
        <f t="shared" si="43"/>
        <v>No</v>
      </c>
      <c r="AA574" s="126" t="str">
        <f t="shared" si="43"/>
        <v>No</v>
      </c>
    </row>
    <row r="575" spans="1:27" x14ac:dyDescent="0.3">
      <c r="A575" t="s">
        <v>116</v>
      </c>
      <c r="B575" t="s">
        <v>130</v>
      </c>
      <c r="C575" t="s">
        <v>9</v>
      </c>
      <c r="D575" t="s">
        <v>8</v>
      </c>
      <c r="E575" t="s">
        <v>11</v>
      </c>
      <c r="F575" t="s">
        <v>10</v>
      </c>
      <c r="G575">
        <v>0</v>
      </c>
      <c r="H575" t="s">
        <v>8</v>
      </c>
      <c r="I575" t="s">
        <v>19</v>
      </c>
      <c r="J575" t="s">
        <v>128</v>
      </c>
      <c r="L575" t="s">
        <v>80</v>
      </c>
      <c r="M575">
        <v>0</v>
      </c>
      <c r="N575" t="str">
        <f t="shared" si="40"/>
        <v>No</v>
      </c>
      <c r="O575" t="s">
        <v>152</v>
      </c>
      <c r="P575" s="126" t="str">
        <f t="shared" si="41"/>
        <v>No</v>
      </c>
      <c r="Q575" s="126" t="str">
        <f t="shared" si="43"/>
        <v>Yes</v>
      </c>
      <c r="R575" s="126" t="str">
        <f t="shared" si="43"/>
        <v>Yes</v>
      </c>
      <c r="S575" s="126" t="str">
        <f t="shared" si="43"/>
        <v>No</v>
      </c>
      <c r="T575" s="126" t="str">
        <f t="shared" si="43"/>
        <v>Yes</v>
      </c>
      <c r="U575" s="126" t="str">
        <f t="shared" si="43"/>
        <v>Yes</v>
      </c>
      <c r="V575" s="126" t="str">
        <f t="shared" si="43"/>
        <v>No</v>
      </c>
      <c r="W575" s="126" t="str">
        <f t="shared" si="43"/>
        <v>No</v>
      </c>
      <c r="X575" s="126" t="str">
        <f t="shared" si="43"/>
        <v>No</v>
      </c>
      <c r="Y575" s="126" t="str">
        <f t="shared" si="43"/>
        <v>Yes</v>
      </c>
      <c r="Z575" s="126" t="str">
        <f t="shared" si="43"/>
        <v>No</v>
      </c>
      <c r="AA575" s="126" t="str">
        <f t="shared" si="43"/>
        <v>No</v>
      </c>
    </row>
    <row r="576" spans="1:27" x14ac:dyDescent="0.3">
      <c r="A576" t="s">
        <v>116</v>
      </c>
      <c r="B576" t="s">
        <v>130</v>
      </c>
      <c r="C576" t="s">
        <v>9</v>
      </c>
      <c r="D576" t="s">
        <v>8</v>
      </c>
      <c r="E576" t="s">
        <v>11</v>
      </c>
      <c r="F576" t="s">
        <v>10</v>
      </c>
      <c r="G576">
        <v>0</v>
      </c>
      <c r="H576" t="s">
        <v>9</v>
      </c>
      <c r="I576" t="s">
        <v>19</v>
      </c>
      <c r="J576" t="s">
        <v>128</v>
      </c>
      <c r="L576" t="s">
        <v>80</v>
      </c>
      <c r="M576">
        <v>3</v>
      </c>
      <c r="N576" t="str">
        <f t="shared" si="40"/>
        <v>Yes</v>
      </c>
      <c r="O576" t="s">
        <v>152</v>
      </c>
      <c r="P576" s="126" t="str">
        <f t="shared" si="41"/>
        <v>No</v>
      </c>
      <c r="Q576" s="126" t="str">
        <f t="shared" si="43"/>
        <v>Yes</v>
      </c>
      <c r="R576" s="126" t="str">
        <f t="shared" si="43"/>
        <v>Yes</v>
      </c>
      <c r="S576" s="126" t="str">
        <f t="shared" si="43"/>
        <v>No</v>
      </c>
      <c r="T576" s="126" t="str">
        <f t="shared" si="43"/>
        <v>Yes</v>
      </c>
      <c r="U576" s="126" t="str">
        <f t="shared" si="43"/>
        <v>Yes</v>
      </c>
      <c r="V576" s="126" t="str">
        <f t="shared" si="43"/>
        <v>No</v>
      </c>
      <c r="W576" s="126" t="str">
        <f t="shared" si="43"/>
        <v>No</v>
      </c>
      <c r="X576" s="126" t="str">
        <f t="shared" si="43"/>
        <v>No</v>
      </c>
      <c r="Y576" s="126" t="str">
        <f t="shared" si="43"/>
        <v>Yes</v>
      </c>
      <c r="Z576" s="126" t="str">
        <f t="shared" si="43"/>
        <v>No</v>
      </c>
      <c r="AA576" s="126" t="str">
        <f t="shared" si="43"/>
        <v>No</v>
      </c>
    </row>
    <row r="577" spans="1:27" x14ac:dyDescent="0.3">
      <c r="A577" t="s">
        <v>116</v>
      </c>
      <c r="B577" t="s">
        <v>130</v>
      </c>
      <c r="C577" t="s">
        <v>9</v>
      </c>
      <c r="D577" t="s">
        <v>8</v>
      </c>
      <c r="E577" t="s">
        <v>11</v>
      </c>
      <c r="F577" t="s">
        <v>10</v>
      </c>
      <c r="G577">
        <v>0</v>
      </c>
      <c r="H577" t="s">
        <v>8</v>
      </c>
      <c r="I577" t="s">
        <v>148</v>
      </c>
      <c r="J577" t="s">
        <v>128</v>
      </c>
      <c r="L577" t="s">
        <v>80</v>
      </c>
      <c r="M577">
        <v>2</v>
      </c>
      <c r="N577" t="str">
        <f t="shared" si="40"/>
        <v>Yes</v>
      </c>
      <c r="O577" t="s">
        <v>152</v>
      </c>
      <c r="P577" s="126" t="str">
        <f t="shared" si="41"/>
        <v>No</v>
      </c>
      <c r="Q577" s="126" t="str">
        <f t="shared" si="43"/>
        <v>Yes</v>
      </c>
      <c r="R577" s="126" t="str">
        <f t="shared" si="43"/>
        <v>Yes</v>
      </c>
      <c r="S577" s="126" t="str">
        <f t="shared" si="43"/>
        <v>No</v>
      </c>
      <c r="T577" s="126" t="str">
        <f t="shared" si="43"/>
        <v>Yes</v>
      </c>
      <c r="U577" s="126" t="str">
        <f t="shared" si="43"/>
        <v>Yes</v>
      </c>
      <c r="V577" s="126" t="str">
        <f t="shared" si="43"/>
        <v>No</v>
      </c>
      <c r="W577" s="126" t="str">
        <f t="shared" si="43"/>
        <v>No</v>
      </c>
      <c r="X577" s="126" t="str">
        <f t="shared" si="43"/>
        <v>No</v>
      </c>
      <c r="Y577" s="126" t="str">
        <f t="shared" si="43"/>
        <v>Yes</v>
      </c>
      <c r="Z577" s="126" t="str">
        <f t="shared" si="43"/>
        <v>No</v>
      </c>
      <c r="AA577" s="126" t="str">
        <f t="shared" si="43"/>
        <v>No</v>
      </c>
    </row>
    <row r="578" spans="1:27" x14ac:dyDescent="0.3">
      <c r="A578" t="s">
        <v>116</v>
      </c>
      <c r="B578" t="s">
        <v>130</v>
      </c>
      <c r="C578" t="s">
        <v>9</v>
      </c>
      <c r="D578" t="s">
        <v>8</v>
      </c>
      <c r="E578" t="s">
        <v>11</v>
      </c>
      <c r="F578" t="s">
        <v>10</v>
      </c>
      <c r="G578">
        <v>1</v>
      </c>
      <c r="H578" t="s">
        <v>10</v>
      </c>
      <c r="I578" t="s">
        <v>18</v>
      </c>
      <c r="J578" t="s">
        <v>128</v>
      </c>
      <c r="L578" t="s">
        <v>80</v>
      </c>
      <c r="M578">
        <v>2</v>
      </c>
      <c r="N578" t="str">
        <f t="shared" si="40"/>
        <v>Yes</v>
      </c>
      <c r="O578" t="s">
        <v>152</v>
      </c>
      <c r="P578" s="126" t="str">
        <f t="shared" si="41"/>
        <v>No</v>
      </c>
      <c r="Q578" s="126" t="str">
        <f t="shared" si="43"/>
        <v>Yes</v>
      </c>
      <c r="R578" s="126" t="str">
        <f t="shared" si="43"/>
        <v>Yes</v>
      </c>
      <c r="S578" s="126" t="str">
        <f t="shared" si="43"/>
        <v>No</v>
      </c>
      <c r="T578" s="126" t="str">
        <f t="shared" si="43"/>
        <v>Yes</v>
      </c>
      <c r="U578" s="126" t="str">
        <f t="shared" si="43"/>
        <v>Yes</v>
      </c>
      <c r="V578" s="126" t="str">
        <f t="shared" si="43"/>
        <v>No</v>
      </c>
      <c r="W578" s="126" t="str">
        <f t="shared" si="43"/>
        <v>No</v>
      </c>
      <c r="X578" s="126" t="str">
        <f t="shared" si="43"/>
        <v>No</v>
      </c>
      <c r="Y578" s="126" t="str">
        <f t="shared" si="43"/>
        <v>Yes</v>
      </c>
      <c r="Z578" s="126" t="str">
        <f t="shared" si="43"/>
        <v>No</v>
      </c>
      <c r="AA578" s="126" t="str">
        <f t="shared" si="43"/>
        <v>No</v>
      </c>
    </row>
    <row r="579" spans="1:27" x14ac:dyDescent="0.3">
      <c r="A579" t="s">
        <v>116</v>
      </c>
      <c r="B579" t="s">
        <v>130</v>
      </c>
      <c r="C579" t="s">
        <v>9</v>
      </c>
      <c r="D579" t="s">
        <v>8</v>
      </c>
      <c r="E579" t="s">
        <v>11</v>
      </c>
      <c r="F579" t="s">
        <v>10</v>
      </c>
      <c r="G579">
        <v>1</v>
      </c>
      <c r="H579" t="s">
        <v>9</v>
      </c>
      <c r="I579" t="s">
        <v>15</v>
      </c>
      <c r="J579" t="s">
        <v>128</v>
      </c>
      <c r="L579" t="s">
        <v>80</v>
      </c>
      <c r="M579">
        <v>2</v>
      </c>
      <c r="N579" t="str">
        <f t="shared" si="40"/>
        <v>Yes</v>
      </c>
      <c r="O579" t="s">
        <v>152</v>
      </c>
      <c r="P579" s="126" t="str">
        <f t="shared" si="41"/>
        <v>No</v>
      </c>
      <c r="Q579" s="126" t="str">
        <f t="shared" si="43"/>
        <v>Yes</v>
      </c>
      <c r="R579" s="126" t="str">
        <f t="shared" si="43"/>
        <v>Yes</v>
      </c>
      <c r="S579" s="126" t="str">
        <f t="shared" si="43"/>
        <v>No</v>
      </c>
      <c r="T579" s="126" t="str">
        <f t="shared" si="43"/>
        <v>Yes</v>
      </c>
      <c r="U579" s="126" t="str">
        <f t="shared" si="43"/>
        <v>Yes</v>
      </c>
      <c r="V579" s="126" t="str">
        <f t="shared" si="43"/>
        <v>No</v>
      </c>
      <c r="W579" s="126" t="str">
        <f t="shared" si="43"/>
        <v>No</v>
      </c>
      <c r="X579" s="126" t="str">
        <f t="shared" si="43"/>
        <v>No</v>
      </c>
      <c r="Y579" s="126" t="str">
        <f t="shared" si="43"/>
        <v>Yes</v>
      </c>
      <c r="Z579" s="126" t="str">
        <f t="shared" si="43"/>
        <v>No</v>
      </c>
      <c r="AA579" s="126" t="str">
        <f t="shared" si="43"/>
        <v>No</v>
      </c>
    </row>
    <row r="580" spans="1:27" x14ac:dyDescent="0.3">
      <c r="A580" t="s">
        <v>116</v>
      </c>
      <c r="B580" t="s">
        <v>13</v>
      </c>
      <c r="C580" t="s">
        <v>9</v>
      </c>
      <c r="D580" t="s">
        <v>8</v>
      </c>
      <c r="E580" t="s">
        <v>11</v>
      </c>
      <c r="F580" t="s">
        <v>10</v>
      </c>
      <c r="G580">
        <v>1</v>
      </c>
      <c r="H580" t="s">
        <v>11</v>
      </c>
      <c r="I580" t="s">
        <v>16</v>
      </c>
      <c r="J580" t="s">
        <v>128</v>
      </c>
      <c r="L580" t="s">
        <v>80</v>
      </c>
      <c r="M580">
        <v>2</v>
      </c>
      <c r="N580" t="str">
        <f t="shared" si="40"/>
        <v>Yes</v>
      </c>
      <c r="O580" t="s">
        <v>152</v>
      </c>
      <c r="P580" s="126" t="str">
        <f t="shared" si="41"/>
        <v>Yes</v>
      </c>
      <c r="Q580" s="126" t="str">
        <f t="shared" si="43"/>
        <v>Yes</v>
      </c>
      <c r="R580" s="126" t="str">
        <f t="shared" si="43"/>
        <v>Yes</v>
      </c>
      <c r="S580" s="126" t="str">
        <f t="shared" si="43"/>
        <v>No</v>
      </c>
      <c r="T580" s="126" t="str">
        <f t="shared" si="43"/>
        <v>Yes</v>
      </c>
      <c r="U580" s="126" t="str">
        <f t="shared" si="43"/>
        <v>Yes</v>
      </c>
      <c r="V580" s="126" t="str">
        <f t="shared" si="43"/>
        <v>No</v>
      </c>
      <c r="W580" s="126" t="str">
        <f t="shared" si="43"/>
        <v>No</v>
      </c>
      <c r="X580" s="126" t="str">
        <f t="shared" si="43"/>
        <v>No</v>
      </c>
      <c r="Y580" s="126" t="str">
        <f t="shared" si="43"/>
        <v>No</v>
      </c>
      <c r="Z580" s="126" t="str">
        <f t="shared" si="43"/>
        <v>No</v>
      </c>
      <c r="AA580" s="126" t="str">
        <f t="shared" si="43"/>
        <v>No</v>
      </c>
    </row>
    <row r="581" spans="1:27" x14ac:dyDescent="0.3">
      <c r="A581" t="s">
        <v>116</v>
      </c>
      <c r="B581" t="s">
        <v>13</v>
      </c>
      <c r="C581" t="s">
        <v>9</v>
      </c>
      <c r="D581" t="s">
        <v>8</v>
      </c>
      <c r="E581" t="s">
        <v>11</v>
      </c>
      <c r="F581" t="s">
        <v>10</v>
      </c>
      <c r="G581">
        <v>1</v>
      </c>
      <c r="H581" t="s">
        <v>10</v>
      </c>
      <c r="I581" t="s">
        <v>18</v>
      </c>
      <c r="J581" t="s">
        <v>128</v>
      </c>
      <c r="L581" t="s">
        <v>80</v>
      </c>
      <c r="M581">
        <v>0</v>
      </c>
      <c r="N581" t="str">
        <f t="shared" ref="N581:N644" si="44">IF(M581="","",IF(I581="Foul","Yes",IF(M581=0,"No","Yes")))</f>
        <v>No</v>
      </c>
      <c r="O581" t="s">
        <v>152</v>
      </c>
      <c r="P581" s="126" t="str">
        <f t="shared" si="41"/>
        <v>Yes</v>
      </c>
      <c r="Q581" s="126" t="str">
        <f t="shared" si="43"/>
        <v>Yes</v>
      </c>
      <c r="R581" s="126" t="str">
        <f t="shared" si="43"/>
        <v>Yes</v>
      </c>
      <c r="S581" s="126" t="str">
        <f t="shared" si="43"/>
        <v>No</v>
      </c>
      <c r="T581" s="126" t="str">
        <f t="shared" si="43"/>
        <v>Yes</v>
      </c>
      <c r="U581" s="126" t="str">
        <f t="shared" si="43"/>
        <v>Yes</v>
      </c>
      <c r="V581" s="126" t="str">
        <f t="shared" si="43"/>
        <v>No</v>
      </c>
      <c r="W581" s="126" t="str">
        <f t="shared" si="43"/>
        <v>No</v>
      </c>
      <c r="X581" s="126" t="str">
        <f t="shared" si="43"/>
        <v>No</v>
      </c>
      <c r="Y581" s="126" t="str">
        <f t="shared" si="43"/>
        <v>No</v>
      </c>
      <c r="Z581" s="126" t="str">
        <f t="shared" si="43"/>
        <v>No</v>
      </c>
      <c r="AA581" s="126" t="str">
        <f t="shared" si="43"/>
        <v>No</v>
      </c>
    </row>
    <row r="582" spans="1:27" x14ac:dyDescent="0.3">
      <c r="A582" t="s">
        <v>116</v>
      </c>
      <c r="B582" t="s">
        <v>13</v>
      </c>
      <c r="C582" t="s">
        <v>9</v>
      </c>
      <c r="D582" t="s">
        <v>8</v>
      </c>
      <c r="E582" t="s">
        <v>11</v>
      </c>
      <c r="F582" t="s">
        <v>10</v>
      </c>
      <c r="G582">
        <v>1</v>
      </c>
      <c r="H582" t="s">
        <v>13</v>
      </c>
      <c r="I582" t="s">
        <v>16</v>
      </c>
      <c r="J582" t="s">
        <v>128</v>
      </c>
      <c r="L582" t="s">
        <v>80</v>
      </c>
      <c r="M582">
        <v>0</v>
      </c>
      <c r="N582" t="str">
        <f t="shared" si="44"/>
        <v>No</v>
      </c>
      <c r="O582" t="s">
        <v>152</v>
      </c>
      <c r="P582" s="126" t="str">
        <f t="shared" si="41"/>
        <v>Yes</v>
      </c>
      <c r="Q582" s="126" t="str">
        <f t="shared" si="43"/>
        <v>Yes</v>
      </c>
      <c r="R582" s="126" t="str">
        <f t="shared" si="43"/>
        <v>Yes</v>
      </c>
      <c r="S582" s="126" t="str">
        <f t="shared" si="43"/>
        <v>No</v>
      </c>
      <c r="T582" s="126" t="str">
        <f t="shared" si="43"/>
        <v>Yes</v>
      </c>
      <c r="U582" s="126" t="str">
        <f t="shared" si="43"/>
        <v>Yes</v>
      </c>
      <c r="V582" s="126" t="str">
        <f t="shared" si="43"/>
        <v>No</v>
      </c>
      <c r="W582" s="126" t="str">
        <f t="shared" si="43"/>
        <v>No</v>
      </c>
      <c r="X582" s="126" t="str">
        <f t="shared" si="43"/>
        <v>No</v>
      </c>
      <c r="Y582" s="126" t="str">
        <f t="shared" si="43"/>
        <v>No</v>
      </c>
      <c r="Z582" s="126" t="str">
        <f t="shared" si="43"/>
        <v>No</v>
      </c>
      <c r="AA582" s="126" t="str">
        <f t="shared" si="43"/>
        <v>No</v>
      </c>
    </row>
    <row r="583" spans="1:27" x14ac:dyDescent="0.3">
      <c r="A583" t="s">
        <v>116</v>
      </c>
      <c r="B583" t="s">
        <v>13</v>
      </c>
      <c r="C583" t="s">
        <v>9</v>
      </c>
      <c r="D583" t="s">
        <v>8</v>
      </c>
      <c r="E583" t="s">
        <v>11</v>
      </c>
      <c r="F583" t="s">
        <v>10</v>
      </c>
      <c r="G583">
        <v>1</v>
      </c>
      <c r="H583" t="s">
        <v>13</v>
      </c>
      <c r="I583" t="s">
        <v>19</v>
      </c>
      <c r="J583" t="s">
        <v>128</v>
      </c>
      <c r="L583" t="s">
        <v>80</v>
      </c>
      <c r="M583">
        <v>3</v>
      </c>
      <c r="N583" t="str">
        <f t="shared" si="44"/>
        <v>Yes</v>
      </c>
      <c r="O583" t="s">
        <v>152</v>
      </c>
      <c r="P583" s="126" t="str">
        <f t="shared" si="41"/>
        <v>Yes</v>
      </c>
      <c r="Q583" s="126" t="str">
        <f t="shared" si="43"/>
        <v>Yes</v>
      </c>
      <c r="R583" s="126" t="str">
        <f t="shared" si="43"/>
        <v>Yes</v>
      </c>
      <c r="S583" s="126" t="str">
        <f t="shared" si="43"/>
        <v>No</v>
      </c>
      <c r="T583" s="126" t="str">
        <f t="shared" si="43"/>
        <v>Yes</v>
      </c>
      <c r="U583" s="126" t="str">
        <f t="shared" si="43"/>
        <v>Yes</v>
      </c>
      <c r="V583" s="126" t="str">
        <f t="shared" si="43"/>
        <v>No</v>
      </c>
      <c r="W583" s="126" t="str">
        <f t="shared" si="43"/>
        <v>No</v>
      </c>
      <c r="X583" s="126" t="str">
        <f t="shared" ref="Q583:AA606" si="45">IF($A583="","",IF(OR($B583=X$1,$C583=X$1,$D583=X$1,$E583=X$1,$F583=X$1),"Yes","No"))</f>
        <v>No</v>
      </c>
      <c r="Y583" s="126" t="str">
        <f t="shared" si="45"/>
        <v>No</v>
      </c>
      <c r="Z583" s="126" t="str">
        <f t="shared" si="45"/>
        <v>No</v>
      </c>
      <c r="AA583" s="126" t="str">
        <f t="shared" si="45"/>
        <v>No</v>
      </c>
    </row>
    <row r="584" spans="1:27" x14ac:dyDescent="0.3">
      <c r="A584" t="s">
        <v>116</v>
      </c>
      <c r="B584" t="s">
        <v>13</v>
      </c>
      <c r="C584" t="s">
        <v>9</v>
      </c>
      <c r="D584" t="s">
        <v>8</v>
      </c>
      <c r="E584" t="s">
        <v>11</v>
      </c>
      <c r="F584" t="s">
        <v>10</v>
      </c>
      <c r="G584">
        <v>0</v>
      </c>
      <c r="H584" t="s">
        <v>8</v>
      </c>
      <c r="I584" t="s">
        <v>17</v>
      </c>
      <c r="J584" t="s">
        <v>128</v>
      </c>
      <c r="L584" t="s">
        <v>80</v>
      </c>
      <c r="M584">
        <v>0</v>
      </c>
      <c r="N584" t="str">
        <f t="shared" si="44"/>
        <v>No</v>
      </c>
      <c r="O584" t="s">
        <v>152</v>
      </c>
      <c r="P584" s="126" t="str">
        <f t="shared" si="41"/>
        <v>Yes</v>
      </c>
      <c r="Q584" s="126" t="str">
        <f t="shared" si="45"/>
        <v>Yes</v>
      </c>
      <c r="R584" s="126" t="str">
        <f t="shared" si="45"/>
        <v>Yes</v>
      </c>
      <c r="S584" s="126" t="str">
        <f t="shared" si="45"/>
        <v>No</v>
      </c>
      <c r="T584" s="126" t="str">
        <f t="shared" si="45"/>
        <v>Yes</v>
      </c>
      <c r="U584" s="126" t="str">
        <f t="shared" si="45"/>
        <v>Yes</v>
      </c>
      <c r="V584" s="126" t="str">
        <f t="shared" si="45"/>
        <v>No</v>
      </c>
      <c r="W584" s="126" t="str">
        <f t="shared" si="45"/>
        <v>No</v>
      </c>
      <c r="X584" s="126" t="str">
        <f t="shared" si="45"/>
        <v>No</v>
      </c>
      <c r="Y584" s="126" t="str">
        <f t="shared" si="45"/>
        <v>No</v>
      </c>
      <c r="Z584" s="126" t="str">
        <f t="shared" si="45"/>
        <v>No</v>
      </c>
      <c r="AA584" s="126" t="str">
        <f t="shared" si="45"/>
        <v>No</v>
      </c>
    </row>
    <row r="585" spans="1:27" x14ac:dyDescent="0.3">
      <c r="A585" t="s">
        <v>116</v>
      </c>
      <c r="B585" t="s">
        <v>13</v>
      </c>
      <c r="C585" t="s">
        <v>9</v>
      </c>
      <c r="D585" t="s">
        <v>8</v>
      </c>
      <c r="E585" t="s">
        <v>11</v>
      </c>
      <c r="F585" t="s">
        <v>10</v>
      </c>
      <c r="G585">
        <v>0</v>
      </c>
      <c r="H585" t="s">
        <v>13</v>
      </c>
      <c r="I585" t="s">
        <v>17</v>
      </c>
      <c r="J585" t="s">
        <v>149</v>
      </c>
      <c r="L585" t="s">
        <v>80</v>
      </c>
      <c r="M585">
        <v>0</v>
      </c>
      <c r="N585" t="str">
        <f t="shared" si="44"/>
        <v>No</v>
      </c>
      <c r="O585" t="s">
        <v>152</v>
      </c>
      <c r="P585" s="126" t="str">
        <f t="shared" si="41"/>
        <v>Yes</v>
      </c>
      <c r="Q585" s="126" t="str">
        <f t="shared" si="45"/>
        <v>Yes</v>
      </c>
      <c r="R585" s="126" t="str">
        <f t="shared" si="45"/>
        <v>Yes</v>
      </c>
      <c r="S585" s="126" t="str">
        <f t="shared" si="45"/>
        <v>No</v>
      </c>
      <c r="T585" s="126" t="str">
        <f t="shared" si="45"/>
        <v>Yes</v>
      </c>
      <c r="U585" s="126" t="str">
        <f t="shared" si="45"/>
        <v>Yes</v>
      </c>
      <c r="V585" s="126" t="str">
        <f t="shared" si="45"/>
        <v>No</v>
      </c>
      <c r="W585" s="126" t="str">
        <f t="shared" si="45"/>
        <v>No</v>
      </c>
      <c r="X585" s="126" t="str">
        <f t="shared" si="45"/>
        <v>No</v>
      </c>
      <c r="Y585" s="126" t="str">
        <f t="shared" si="45"/>
        <v>No</v>
      </c>
      <c r="Z585" s="126" t="str">
        <f t="shared" si="45"/>
        <v>No</v>
      </c>
      <c r="AA585" s="126" t="str">
        <f t="shared" si="45"/>
        <v>No</v>
      </c>
    </row>
    <row r="586" spans="1:27" x14ac:dyDescent="0.3">
      <c r="A586" t="s">
        <v>116</v>
      </c>
      <c r="B586" t="s">
        <v>13</v>
      </c>
      <c r="C586" t="s">
        <v>9</v>
      </c>
      <c r="D586" t="s">
        <v>8</v>
      </c>
      <c r="E586" t="s">
        <v>11</v>
      </c>
      <c r="F586" t="s">
        <v>10</v>
      </c>
      <c r="G586">
        <v>0</v>
      </c>
      <c r="H586" t="s">
        <v>9</v>
      </c>
      <c r="I586" t="s">
        <v>19</v>
      </c>
      <c r="J586" t="s">
        <v>128</v>
      </c>
      <c r="L586" t="s">
        <v>80</v>
      </c>
      <c r="M586">
        <v>3</v>
      </c>
      <c r="N586" t="str">
        <f t="shared" si="44"/>
        <v>Yes</v>
      </c>
      <c r="O586" t="s">
        <v>152</v>
      </c>
      <c r="P586" s="126" t="str">
        <f t="shared" si="41"/>
        <v>Yes</v>
      </c>
      <c r="Q586" s="126" t="str">
        <f t="shared" si="45"/>
        <v>Yes</v>
      </c>
      <c r="R586" s="126" t="str">
        <f t="shared" si="45"/>
        <v>Yes</v>
      </c>
      <c r="S586" s="126" t="str">
        <f t="shared" si="45"/>
        <v>No</v>
      </c>
      <c r="T586" s="126" t="str">
        <f t="shared" si="45"/>
        <v>Yes</v>
      </c>
      <c r="U586" s="126" t="str">
        <f t="shared" si="45"/>
        <v>Yes</v>
      </c>
      <c r="V586" s="126" t="str">
        <f t="shared" si="45"/>
        <v>No</v>
      </c>
      <c r="W586" s="126" t="str">
        <f t="shared" si="45"/>
        <v>No</v>
      </c>
      <c r="X586" s="126" t="str">
        <f t="shared" si="45"/>
        <v>No</v>
      </c>
      <c r="Y586" s="126" t="str">
        <f t="shared" si="45"/>
        <v>No</v>
      </c>
      <c r="Z586" s="126" t="str">
        <f t="shared" si="45"/>
        <v>No</v>
      </c>
      <c r="AA586" s="126" t="str">
        <f t="shared" si="45"/>
        <v>No</v>
      </c>
    </row>
    <row r="587" spans="1:27" x14ac:dyDescent="0.3">
      <c r="A587" t="s">
        <v>116</v>
      </c>
      <c r="B587" t="s">
        <v>13</v>
      </c>
      <c r="C587" t="s">
        <v>9</v>
      </c>
      <c r="D587" t="s">
        <v>8</v>
      </c>
      <c r="E587" t="s">
        <v>11</v>
      </c>
      <c r="F587" t="s">
        <v>10</v>
      </c>
      <c r="G587">
        <v>1</v>
      </c>
      <c r="H587" t="s">
        <v>10</v>
      </c>
      <c r="I587" t="s">
        <v>18</v>
      </c>
      <c r="J587" t="s">
        <v>128</v>
      </c>
      <c r="L587" t="s">
        <v>80</v>
      </c>
      <c r="M587">
        <v>2</v>
      </c>
      <c r="N587" t="str">
        <f t="shared" si="44"/>
        <v>Yes</v>
      </c>
      <c r="O587" t="s">
        <v>152</v>
      </c>
      <c r="P587" s="126" t="str">
        <f t="shared" si="41"/>
        <v>Yes</v>
      </c>
      <c r="Q587" s="126" t="str">
        <f t="shared" si="45"/>
        <v>Yes</v>
      </c>
      <c r="R587" s="126" t="str">
        <f t="shared" si="45"/>
        <v>Yes</v>
      </c>
      <c r="S587" s="126" t="str">
        <f t="shared" si="45"/>
        <v>No</v>
      </c>
      <c r="T587" s="126" t="str">
        <f t="shared" si="45"/>
        <v>Yes</v>
      </c>
      <c r="U587" s="126" t="str">
        <f t="shared" si="45"/>
        <v>Yes</v>
      </c>
      <c r="V587" s="126" t="str">
        <f t="shared" si="45"/>
        <v>No</v>
      </c>
      <c r="W587" s="126" t="str">
        <f t="shared" si="45"/>
        <v>No</v>
      </c>
      <c r="X587" s="126" t="str">
        <f t="shared" si="45"/>
        <v>No</v>
      </c>
      <c r="Y587" s="126" t="str">
        <f t="shared" si="45"/>
        <v>No</v>
      </c>
      <c r="Z587" s="126" t="str">
        <f t="shared" si="45"/>
        <v>No</v>
      </c>
      <c r="AA587" s="126" t="str">
        <f t="shared" si="45"/>
        <v>No</v>
      </c>
    </row>
    <row r="588" spans="1:27" x14ac:dyDescent="0.3">
      <c r="A588" t="s">
        <v>116</v>
      </c>
      <c r="B588" t="s">
        <v>13</v>
      </c>
      <c r="C588" t="s">
        <v>9</v>
      </c>
      <c r="D588" t="s">
        <v>8</v>
      </c>
      <c r="E588" t="s">
        <v>11</v>
      </c>
      <c r="F588" t="s">
        <v>10</v>
      </c>
      <c r="G588">
        <v>0</v>
      </c>
      <c r="H588" t="s">
        <v>11</v>
      </c>
      <c r="I588" t="s">
        <v>19</v>
      </c>
      <c r="J588" t="s">
        <v>128</v>
      </c>
      <c r="L588" t="s">
        <v>80</v>
      </c>
      <c r="M588">
        <v>3</v>
      </c>
      <c r="N588" t="str">
        <f t="shared" si="44"/>
        <v>Yes</v>
      </c>
      <c r="O588" t="s">
        <v>152</v>
      </c>
      <c r="P588" s="126" t="str">
        <f t="shared" si="41"/>
        <v>Yes</v>
      </c>
      <c r="Q588" s="126" t="str">
        <f t="shared" si="45"/>
        <v>Yes</v>
      </c>
      <c r="R588" s="126" t="str">
        <f t="shared" si="45"/>
        <v>Yes</v>
      </c>
      <c r="S588" s="126" t="str">
        <f t="shared" si="45"/>
        <v>No</v>
      </c>
      <c r="T588" s="126" t="str">
        <f t="shared" si="45"/>
        <v>Yes</v>
      </c>
      <c r="U588" s="126" t="str">
        <f t="shared" si="45"/>
        <v>Yes</v>
      </c>
      <c r="V588" s="126" t="str">
        <f t="shared" si="45"/>
        <v>No</v>
      </c>
      <c r="W588" s="126" t="str">
        <f t="shared" si="45"/>
        <v>No</v>
      </c>
      <c r="X588" s="126" t="str">
        <f t="shared" si="45"/>
        <v>No</v>
      </c>
      <c r="Y588" s="126" t="str">
        <f t="shared" si="45"/>
        <v>No</v>
      </c>
      <c r="Z588" s="126" t="str">
        <f t="shared" si="45"/>
        <v>No</v>
      </c>
      <c r="AA588" s="126" t="str">
        <f t="shared" si="45"/>
        <v>No</v>
      </c>
    </row>
    <row r="589" spans="1:27" x14ac:dyDescent="0.3">
      <c r="A589" t="s">
        <v>116</v>
      </c>
      <c r="B589" t="s">
        <v>13</v>
      </c>
      <c r="C589" t="s">
        <v>9</v>
      </c>
      <c r="D589" t="s">
        <v>8</v>
      </c>
      <c r="E589" t="s">
        <v>11</v>
      </c>
      <c r="F589" t="s">
        <v>10</v>
      </c>
      <c r="G589">
        <v>0</v>
      </c>
      <c r="H589" t="s">
        <v>8</v>
      </c>
      <c r="I589" t="s">
        <v>19</v>
      </c>
      <c r="J589" t="s">
        <v>128</v>
      </c>
      <c r="L589" t="s">
        <v>80</v>
      </c>
      <c r="M589">
        <v>0</v>
      </c>
      <c r="N589" t="str">
        <f t="shared" si="44"/>
        <v>No</v>
      </c>
      <c r="O589" t="s">
        <v>152</v>
      </c>
      <c r="P589" s="126" t="str">
        <f t="shared" si="41"/>
        <v>Yes</v>
      </c>
      <c r="Q589" s="126" t="str">
        <f t="shared" si="45"/>
        <v>Yes</v>
      </c>
      <c r="R589" s="126" t="str">
        <f t="shared" si="45"/>
        <v>Yes</v>
      </c>
      <c r="S589" s="126" t="str">
        <f t="shared" si="45"/>
        <v>No</v>
      </c>
      <c r="T589" s="126" t="str">
        <f t="shared" si="45"/>
        <v>Yes</v>
      </c>
      <c r="U589" s="126" t="str">
        <f t="shared" si="45"/>
        <v>Yes</v>
      </c>
      <c r="V589" s="126" t="str">
        <f t="shared" si="45"/>
        <v>No</v>
      </c>
      <c r="W589" s="126" t="str">
        <f t="shared" si="45"/>
        <v>No</v>
      </c>
      <c r="X589" s="126" t="str">
        <f t="shared" si="45"/>
        <v>No</v>
      </c>
      <c r="Y589" s="126" t="str">
        <f t="shared" si="45"/>
        <v>No</v>
      </c>
      <c r="Z589" s="126" t="str">
        <f t="shared" si="45"/>
        <v>No</v>
      </c>
      <c r="AA589" s="126" t="str">
        <f t="shared" si="45"/>
        <v>No</v>
      </c>
    </row>
    <row r="590" spans="1:27" x14ac:dyDescent="0.3">
      <c r="A590" t="s">
        <v>116</v>
      </c>
      <c r="B590" t="s">
        <v>13</v>
      </c>
      <c r="C590" t="s">
        <v>9</v>
      </c>
      <c r="D590" t="s">
        <v>8</v>
      </c>
      <c r="E590" t="s">
        <v>11</v>
      </c>
      <c r="F590" t="s">
        <v>10</v>
      </c>
      <c r="G590">
        <v>1</v>
      </c>
      <c r="H590" t="s">
        <v>11</v>
      </c>
      <c r="I590" t="s">
        <v>18</v>
      </c>
      <c r="J590" t="s">
        <v>128</v>
      </c>
      <c r="L590" t="s">
        <v>80</v>
      </c>
      <c r="M590">
        <v>0</v>
      </c>
      <c r="N590" t="str">
        <f t="shared" si="44"/>
        <v>No</v>
      </c>
      <c r="O590" t="s">
        <v>152</v>
      </c>
      <c r="P590" s="126" t="str">
        <f t="shared" si="41"/>
        <v>Yes</v>
      </c>
      <c r="Q590" s="126" t="str">
        <f t="shared" si="45"/>
        <v>Yes</v>
      </c>
      <c r="R590" s="126" t="str">
        <f t="shared" si="45"/>
        <v>Yes</v>
      </c>
      <c r="S590" s="126" t="str">
        <f t="shared" si="45"/>
        <v>No</v>
      </c>
      <c r="T590" s="126" t="str">
        <f t="shared" si="45"/>
        <v>Yes</v>
      </c>
      <c r="U590" s="126" t="str">
        <f t="shared" si="45"/>
        <v>Yes</v>
      </c>
      <c r="V590" s="126" t="str">
        <f t="shared" si="45"/>
        <v>No</v>
      </c>
      <c r="W590" s="126" t="str">
        <f t="shared" si="45"/>
        <v>No</v>
      </c>
      <c r="X590" s="126" t="str">
        <f t="shared" si="45"/>
        <v>No</v>
      </c>
      <c r="Y590" s="126" t="str">
        <f t="shared" si="45"/>
        <v>No</v>
      </c>
      <c r="Z590" s="126" t="str">
        <f t="shared" si="45"/>
        <v>No</v>
      </c>
      <c r="AA590" s="126" t="str">
        <f t="shared" si="45"/>
        <v>No</v>
      </c>
    </row>
    <row r="591" spans="1:27" x14ac:dyDescent="0.3">
      <c r="A591" t="s">
        <v>117</v>
      </c>
      <c r="B591" t="s">
        <v>13</v>
      </c>
      <c r="C591" t="s">
        <v>9</v>
      </c>
      <c r="D591" t="s">
        <v>8</v>
      </c>
      <c r="E591" t="s">
        <v>11</v>
      </c>
      <c r="F591" t="s">
        <v>10</v>
      </c>
      <c r="G591">
        <v>1</v>
      </c>
      <c r="H591" t="s">
        <v>10</v>
      </c>
      <c r="I591" t="s">
        <v>17</v>
      </c>
      <c r="J591" t="s">
        <v>128</v>
      </c>
      <c r="L591" t="s">
        <v>80</v>
      </c>
      <c r="M591">
        <v>0</v>
      </c>
      <c r="N591" t="str">
        <f t="shared" si="44"/>
        <v>No</v>
      </c>
      <c r="O591" t="s">
        <v>214</v>
      </c>
      <c r="P591" s="126" t="str">
        <f t="shared" ref="P591:AA647" si="46">IF($A591="","",IF(OR($B591=P$1,$C591=P$1,$D591=P$1,$E591=P$1,$F591=P$1),"Yes","No"))</f>
        <v>Yes</v>
      </c>
      <c r="Q591" s="126" t="str">
        <f t="shared" si="45"/>
        <v>Yes</v>
      </c>
      <c r="R591" s="126" t="str">
        <f t="shared" si="45"/>
        <v>Yes</v>
      </c>
      <c r="S591" s="126" t="str">
        <f t="shared" si="45"/>
        <v>No</v>
      </c>
      <c r="T591" s="126" t="str">
        <f t="shared" si="45"/>
        <v>Yes</v>
      </c>
      <c r="U591" s="126" t="str">
        <f t="shared" si="45"/>
        <v>Yes</v>
      </c>
      <c r="V591" s="126" t="str">
        <f t="shared" si="45"/>
        <v>No</v>
      </c>
      <c r="W591" s="126" t="str">
        <f t="shared" si="45"/>
        <v>No</v>
      </c>
      <c r="X591" s="126" t="str">
        <f t="shared" si="45"/>
        <v>No</v>
      </c>
      <c r="Y591" s="126" t="str">
        <f t="shared" si="45"/>
        <v>No</v>
      </c>
      <c r="Z591" s="126" t="str">
        <f t="shared" si="45"/>
        <v>No</v>
      </c>
      <c r="AA591" s="126" t="str">
        <f t="shared" si="45"/>
        <v>No</v>
      </c>
    </row>
    <row r="592" spans="1:27" x14ac:dyDescent="0.3">
      <c r="A592" t="s">
        <v>117</v>
      </c>
      <c r="B592" t="s">
        <v>13</v>
      </c>
      <c r="C592" t="s">
        <v>9</v>
      </c>
      <c r="D592" t="s">
        <v>8</v>
      </c>
      <c r="E592" t="s">
        <v>11</v>
      </c>
      <c r="F592" t="s">
        <v>10</v>
      </c>
      <c r="G592">
        <v>0</v>
      </c>
      <c r="H592" t="s">
        <v>11</v>
      </c>
      <c r="I592" t="s">
        <v>19</v>
      </c>
      <c r="J592" t="s">
        <v>128</v>
      </c>
      <c r="L592" t="s">
        <v>80</v>
      </c>
      <c r="M592">
        <v>0</v>
      </c>
      <c r="N592" t="str">
        <f t="shared" si="44"/>
        <v>No</v>
      </c>
      <c r="O592" t="s">
        <v>214</v>
      </c>
      <c r="P592" s="126" t="str">
        <f t="shared" si="46"/>
        <v>Yes</v>
      </c>
      <c r="Q592" s="126" t="str">
        <f t="shared" si="45"/>
        <v>Yes</v>
      </c>
      <c r="R592" s="126" t="str">
        <f t="shared" si="45"/>
        <v>Yes</v>
      </c>
      <c r="S592" s="126" t="str">
        <f t="shared" si="45"/>
        <v>No</v>
      </c>
      <c r="T592" s="126" t="str">
        <f t="shared" si="45"/>
        <v>Yes</v>
      </c>
      <c r="U592" s="126" t="str">
        <f t="shared" si="45"/>
        <v>Yes</v>
      </c>
      <c r="V592" s="126" t="str">
        <f t="shared" si="45"/>
        <v>No</v>
      </c>
      <c r="W592" s="126" t="str">
        <f t="shared" si="45"/>
        <v>No</v>
      </c>
      <c r="X592" s="126" t="str">
        <f t="shared" si="45"/>
        <v>No</v>
      </c>
      <c r="Y592" s="126" t="str">
        <f t="shared" si="45"/>
        <v>No</v>
      </c>
      <c r="Z592" s="126" t="str">
        <f t="shared" si="45"/>
        <v>No</v>
      </c>
      <c r="AA592" s="126" t="str">
        <f t="shared" si="45"/>
        <v>No</v>
      </c>
    </row>
    <row r="593" spans="1:27" x14ac:dyDescent="0.3">
      <c r="A593" t="s">
        <v>117</v>
      </c>
      <c r="B593" t="s">
        <v>13</v>
      </c>
      <c r="C593" t="s">
        <v>9</v>
      </c>
      <c r="D593" t="s">
        <v>8</v>
      </c>
      <c r="E593" t="s">
        <v>11</v>
      </c>
      <c r="F593" t="s">
        <v>10</v>
      </c>
      <c r="G593">
        <v>1</v>
      </c>
      <c r="H593" t="s">
        <v>13</v>
      </c>
      <c r="I593" t="s">
        <v>20</v>
      </c>
      <c r="J593" t="s">
        <v>128</v>
      </c>
      <c r="L593" t="s">
        <v>80</v>
      </c>
      <c r="M593">
        <v>0</v>
      </c>
      <c r="N593" t="str">
        <f t="shared" si="44"/>
        <v>No</v>
      </c>
      <c r="O593" t="s">
        <v>214</v>
      </c>
      <c r="P593" s="126" t="str">
        <f t="shared" si="46"/>
        <v>Yes</v>
      </c>
      <c r="Q593" s="126" t="str">
        <f t="shared" si="45"/>
        <v>Yes</v>
      </c>
      <c r="R593" s="126" t="str">
        <f t="shared" si="45"/>
        <v>Yes</v>
      </c>
      <c r="S593" s="126" t="str">
        <f t="shared" si="45"/>
        <v>No</v>
      </c>
      <c r="T593" s="126" t="str">
        <f t="shared" si="45"/>
        <v>Yes</v>
      </c>
      <c r="U593" s="126" t="str">
        <f t="shared" si="45"/>
        <v>Yes</v>
      </c>
      <c r="V593" s="126" t="str">
        <f t="shared" si="45"/>
        <v>No</v>
      </c>
      <c r="W593" s="126" t="str">
        <f t="shared" si="45"/>
        <v>No</v>
      </c>
      <c r="X593" s="126" t="str">
        <f t="shared" si="45"/>
        <v>No</v>
      </c>
      <c r="Y593" s="126" t="str">
        <f t="shared" si="45"/>
        <v>No</v>
      </c>
      <c r="Z593" s="126" t="str">
        <f t="shared" si="45"/>
        <v>No</v>
      </c>
      <c r="AA593" s="126" t="str">
        <f t="shared" si="45"/>
        <v>No</v>
      </c>
    </row>
    <row r="594" spans="1:27" x14ac:dyDescent="0.3">
      <c r="A594" t="s">
        <v>117</v>
      </c>
      <c r="B594" t="s">
        <v>13</v>
      </c>
      <c r="C594" t="s">
        <v>9</v>
      </c>
      <c r="D594" t="s">
        <v>8</v>
      </c>
      <c r="E594" t="s">
        <v>11</v>
      </c>
      <c r="F594" t="s">
        <v>10</v>
      </c>
      <c r="G594">
        <v>0</v>
      </c>
      <c r="H594" t="s">
        <v>13</v>
      </c>
      <c r="I594" t="s">
        <v>19</v>
      </c>
      <c r="J594" t="s">
        <v>128</v>
      </c>
      <c r="L594" t="s">
        <v>80</v>
      </c>
      <c r="M594">
        <v>0</v>
      </c>
      <c r="N594" t="str">
        <f t="shared" si="44"/>
        <v>No</v>
      </c>
      <c r="O594" t="s">
        <v>214</v>
      </c>
      <c r="P594" s="126" t="str">
        <f t="shared" si="46"/>
        <v>Yes</v>
      </c>
      <c r="Q594" s="126" t="str">
        <f t="shared" si="45"/>
        <v>Yes</v>
      </c>
      <c r="R594" s="126" t="str">
        <f t="shared" si="45"/>
        <v>Yes</v>
      </c>
      <c r="S594" s="126" t="str">
        <f t="shared" si="45"/>
        <v>No</v>
      </c>
      <c r="T594" s="126" t="str">
        <f t="shared" si="45"/>
        <v>Yes</v>
      </c>
      <c r="U594" s="126" t="str">
        <f t="shared" si="45"/>
        <v>Yes</v>
      </c>
      <c r="V594" s="126" t="str">
        <f t="shared" si="45"/>
        <v>No</v>
      </c>
      <c r="W594" s="126" t="str">
        <f t="shared" si="45"/>
        <v>No</v>
      </c>
      <c r="X594" s="126" t="str">
        <f t="shared" si="45"/>
        <v>No</v>
      </c>
      <c r="Y594" s="126" t="str">
        <f t="shared" si="45"/>
        <v>No</v>
      </c>
      <c r="Z594" s="126" t="str">
        <f t="shared" si="45"/>
        <v>No</v>
      </c>
      <c r="AA594" s="126" t="str">
        <f t="shared" si="45"/>
        <v>No</v>
      </c>
    </row>
    <row r="595" spans="1:27" x14ac:dyDescent="0.3">
      <c r="A595" t="s">
        <v>117</v>
      </c>
      <c r="B595" t="s">
        <v>13</v>
      </c>
      <c r="C595" t="s">
        <v>9</v>
      </c>
      <c r="D595" t="s">
        <v>8</v>
      </c>
      <c r="E595" t="s">
        <v>11</v>
      </c>
      <c r="F595" t="s">
        <v>10</v>
      </c>
      <c r="G595">
        <v>0</v>
      </c>
      <c r="H595" t="s">
        <v>8</v>
      </c>
      <c r="I595" t="s">
        <v>19</v>
      </c>
      <c r="J595" t="s">
        <v>128</v>
      </c>
      <c r="L595" t="s">
        <v>80</v>
      </c>
      <c r="M595">
        <v>0</v>
      </c>
      <c r="N595" t="str">
        <f t="shared" si="44"/>
        <v>No</v>
      </c>
      <c r="O595" t="s">
        <v>214</v>
      </c>
      <c r="P595" s="126" t="str">
        <f t="shared" si="46"/>
        <v>Yes</v>
      </c>
      <c r="Q595" s="126" t="str">
        <f t="shared" si="45"/>
        <v>Yes</v>
      </c>
      <c r="R595" s="126" t="str">
        <f t="shared" si="45"/>
        <v>Yes</v>
      </c>
      <c r="S595" s="126" t="str">
        <f t="shared" si="45"/>
        <v>No</v>
      </c>
      <c r="T595" s="126" t="str">
        <f t="shared" si="45"/>
        <v>Yes</v>
      </c>
      <c r="U595" s="126" t="str">
        <f t="shared" si="45"/>
        <v>Yes</v>
      </c>
      <c r="V595" s="126" t="str">
        <f t="shared" si="45"/>
        <v>No</v>
      </c>
      <c r="W595" s="126" t="str">
        <f t="shared" si="45"/>
        <v>No</v>
      </c>
      <c r="X595" s="126" t="str">
        <f t="shared" si="45"/>
        <v>No</v>
      </c>
      <c r="Y595" s="126" t="str">
        <f t="shared" si="45"/>
        <v>No</v>
      </c>
      <c r="Z595" s="126" t="str">
        <f t="shared" si="45"/>
        <v>No</v>
      </c>
      <c r="AA595" s="126" t="str">
        <f t="shared" si="45"/>
        <v>No</v>
      </c>
    </row>
    <row r="596" spans="1:27" x14ac:dyDescent="0.3">
      <c r="A596" t="s">
        <v>117</v>
      </c>
      <c r="B596" t="s">
        <v>13</v>
      </c>
      <c r="C596" t="s">
        <v>9</v>
      </c>
      <c r="D596" t="s">
        <v>8</v>
      </c>
      <c r="E596" t="s">
        <v>11</v>
      </c>
      <c r="F596" t="s">
        <v>10</v>
      </c>
      <c r="G596">
        <v>1</v>
      </c>
      <c r="H596" t="s">
        <v>10</v>
      </c>
      <c r="I596" t="s">
        <v>15</v>
      </c>
      <c r="J596" t="s">
        <v>128</v>
      </c>
      <c r="L596" t="s">
        <v>80</v>
      </c>
      <c r="M596">
        <v>0</v>
      </c>
      <c r="N596" t="str">
        <f t="shared" si="44"/>
        <v>No</v>
      </c>
      <c r="O596" t="s">
        <v>214</v>
      </c>
      <c r="P596" s="126" t="str">
        <f t="shared" si="46"/>
        <v>Yes</v>
      </c>
      <c r="Q596" s="126" t="str">
        <f t="shared" si="45"/>
        <v>Yes</v>
      </c>
      <c r="R596" s="126" t="str">
        <f t="shared" si="45"/>
        <v>Yes</v>
      </c>
      <c r="S596" s="126" t="str">
        <f t="shared" si="45"/>
        <v>No</v>
      </c>
      <c r="T596" s="126" t="str">
        <f t="shared" si="45"/>
        <v>Yes</v>
      </c>
      <c r="U596" s="126" t="str">
        <f t="shared" si="45"/>
        <v>Yes</v>
      </c>
      <c r="V596" s="126" t="str">
        <f t="shared" si="45"/>
        <v>No</v>
      </c>
      <c r="W596" s="126" t="str">
        <f t="shared" si="45"/>
        <v>No</v>
      </c>
      <c r="X596" s="126" t="str">
        <f t="shared" si="45"/>
        <v>No</v>
      </c>
      <c r="Y596" s="126" t="str">
        <f t="shared" si="45"/>
        <v>No</v>
      </c>
      <c r="Z596" s="126" t="str">
        <f t="shared" si="45"/>
        <v>No</v>
      </c>
      <c r="AA596" s="126" t="str">
        <f t="shared" si="45"/>
        <v>No</v>
      </c>
    </row>
    <row r="597" spans="1:27" x14ac:dyDescent="0.3">
      <c r="A597" t="s">
        <v>117</v>
      </c>
      <c r="B597" t="s">
        <v>13</v>
      </c>
      <c r="C597" t="s">
        <v>9</v>
      </c>
      <c r="D597" t="s">
        <v>8</v>
      </c>
      <c r="E597" t="s">
        <v>11</v>
      </c>
      <c r="F597" t="s">
        <v>10</v>
      </c>
      <c r="G597">
        <v>1</v>
      </c>
      <c r="H597" t="s">
        <v>10</v>
      </c>
      <c r="I597" t="s">
        <v>16</v>
      </c>
      <c r="J597" t="s">
        <v>128</v>
      </c>
      <c r="L597" t="s">
        <v>80</v>
      </c>
      <c r="M597">
        <v>0</v>
      </c>
      <c r="N597" t="str">
        <f t="shared" si="44"/>
        <v>No</v>
      </c>
      <c r="O597" t="s">
        <v>214</v>
      </c>
      <c r="P597" s="126" t="str">
        <f t="shared" si="46"/>
        <v>Yes</v>
      </c>
      <c r="Q597" s="126" t="str">
        <f t="shared" si="45"/>
        <v>Yes</v>
      </c>
      <c r="R597" s="126" t="str">
        <f t="shared" si="45"/>
        <v>Yes</v>
      </c>
      <c r="S597" s="126" t="str">
        <f t="shared" si="45"/>
        <v>No</v>
      </c>
      <c r="T597" s="126" t="str">
        <f t="shared" si="45"/>
        <v>Yes</v>
      </c>
      <c r="U597" s="126" t="str">
        <f t="shared" si="45"/>
        <v>Yes</v>
      </c>
      <c r="V597" s="126" t="str">
        <f t="shared" si="45"/>
        <v>No</v>
      </c>
      <c r="W597" s="126" t="str">
        <f t="shared" si="45"/>
        <v>No</v>
      </c>
      <c r="X597" s="126" t="str">
        <f t="shared" si="45"/>
        <v>No</v>
      </c>
      <c r="Y597" s="126" t="str">
        <f t="shared" si="45"/>
        <v>No</v>
      </c>
      <c r="Z597" s="126" t="str">
        <f t="shared" si="45"/>
        <v>No</v>
      </c>
      <c r="AA597" s="126" t="str">
        <f t="shared" si="45"/>
        <v>No</v>
      </c>
    </row>
    <row r="598" spans="1:27" x14ac:dyDescent="0.3">
      <c r="A598" t="s">
        <v>117</v>
      </c>
      <c r="B598" t="s">
        <v>13</v>
      </c>
      <c r="C598" t="s">
        <v>9</v>
      </c>
      <c r="D598" t="s">
        <v>8</v>
      </c>
      <c r="E598" t="s">
        <v>11</v>
      </c>
      <c r="F598" t="s">
        <v>10</v>
      </c>
      <c r="G598">
        <v>2</v>
      </c>
      <c r="H598" t="s">
        <v>9</v>
      </c>
      <c r="I598" t="s">
        <v>17</v>
      </c>
      <c r="J598" t="s">
        <v>128</v>
      </c>
      <c r="L598" t="s">
        <v>80</v>
      </c>
      <c r="M598">
        <v>0</v>
      </c>
      <c r="N598" t="str">
        <f t="shared" si="44"/>
        <v>No</v>
      </c>
      <c r="O598" t="s">
        <v>214</v>
      </c>
      <c r="P598" s="126" t="str">
        <f t="shared" si="46"/>
        <v>Yes</v>
      </c>
      <c r="Q598" s="126" t="str">
        <f t="shared" si="45"/>
        <v>Yes</v>
      </c>
      <c r="R598" s="126" t="str">
        <f t="shared" si="45"/>
        <v>Yes</v>
      </c>
      <c r="S598" s="126" t="str">
        <f t="shared" si="45"/>
        <v>No</v>
      </c>
      <c r="T598" s="126" t="str">
        <f t="shared" si="45"/>
        <v>Yes</v>
      </c>
      <c r="U598" s="126" t="str">
        <f t="shared" si="45"/>
        <v>Yes</v>
      </c>
      <c r="V598" s="126" t="str">
        <f t="shared" si="45"/>
        <v>No</v>
      </c>
      <c r="W598" s="126" t="str">
        <f t="shared" si="45"/>
        <v>No</v>
      </c>
      <c r="X598" s="126" t="str">
        <f t="shared" si="45"/>
        <v>No</v>
      </c>
      <c r="Y598" s="126" t="str">
        <f t="shared" si="45"/>
        <v>No</v>
      </c>
      <c r="Z598" s="126" t="str">
        <f t="shared" si="45"/>
        <v>No</v>
      </c>
      <c r="AA598" s="126" t="str">
        <f t="shared" si="45"/>
        <v>No</v>
      </c>
    </row>
    <row r="599" spans="1:27" x14ac:dyDescent="0.3">
      <c r="A599" t="s">
        <v>117</v>
      </c>
      <c r="B599" t="s">
        <v>13</v>
      </c>
      <c r="C599" t="s">
        <v>11</v>
      </c>
      <c r="D599" t="s">
        <v>8</v>
      </c>
      <c r="E599" t="s">
        <v>70</v>
      </c>
      <c r="F599" t="s">
        <v>71</v>
      </c>
      <c r="G599">
        <v>0</v>
      </c>
      <c r="H599" t="s">
        <v>11</v>
      </c>
      <c r="I599" t="s">
        <v>17</v>
      </c>
      <c r="J599" t="s">
        <v>128</v>
      </c>
      <c r="L599" t="s">
        <v>80</v>
      </c>
      <c r="M599">
        <v>0</v>
      </c>
      <c r="N599" t="str">
        <f t="shared" si="44"/>
        <v>No</v>
      </c>
      <c r="O599" t="s">
        <v>214</v>
      </c>
      <c r="P599" s="126" t="str">
        <f t="shared" si="46"/>
        <v>Yes</v>
      </c>
      <c r="Q599" s="126" t="str">
        <f t="shared" si="45"/>
        <v>No</v>
      </c>
      <c r="R599" s="126" t="str">
        <f t="shared" si="45"/>
        <v>Yes</v>
      </c>
      <c r="S599" s="126" t="str">
        <f t="shared" si="45"/>
        <v>Yes</v>
      </c>
      <c r="T599" s="126" t="str">
        <f t="shared" si="45"/>
        <v>No</v>
      </c>
      <c r="U599" s="126" t="str">
        <f t="shared" si="45"/>
        <v>Yes</v>
      </c>
      <c r="V599" s="126" t="str">
        <f t="shared" si="45"/>
        <v>Yes</v>
      </c>
      <c r="W599" s="126" t="str">
        <f t="shared" si="45"/>
        <v>No</v>
      </c>
      <c r="X599" s="126" t="str">
        <f t="shared" si="45"/>
        <v>No</v>
      </c>
      <c r="Y599" s="126" t="str">
        <f t="shared" si="45"/>
        <v>No</v>
      </c>
      <c r="Z599" s="126" t="str">
        <f t="shared" si="45"/>
        <v>No</v>
      </c>
      <c r="AA599" s="126" t="str">
        <f t="shared" si="45"/>
        <v>No</v>
      </c>
    </row>
    <row r="600" spans="1:27" x14ac:dyDescent="0.3">
      <c r="A600" t="s">
        <v>117</v>
      </c>
      <c r="B600" t="s">
        <v>13</v>
      </c>
      <c r="C600" t="s">
        <v>11</v>
      </c>
      <c r="D600" t="s">
        <v>8</v>
      </c>
      <c r="E600" t="s">
        <v>70</v>
      </c>
      <c r="F600" t="s">
        <v>71</v>
      </c>
      <c r="G600">
        <v>0</v>
      </c>
      <c r="H600" t="s">
        <v>13</v>
      </c>
      <c r="I600" t="s">
        <v>17</v>
      </c>
      <c r="J600" t="s">
        <v>128</v>
      </c>
      <c r="L600" t="s">
        <v>80</v>
      </c>
      <c r="M600">
        <v>0</v>
      </c>
      <c r="N600" t="str">
        <f t="shared" si="44"/>
        <v>No</v>
      </c>
      <c r="O600" t="s">
        <v>214</v>
      </c>
      <c r="P600" s="126" t="str">
        <f t="shared" si="46"/>
        <v>Yes</v>
      </c>
      <c r="Q600" s="126" t="str">
        <f t="shared" si="45"/>
        <v>No</v>
      </c>
      <c r="R600" s="126" t="str">
        <f t="shared" si="45"/>
        <v>Yes</v>
      </c>
      <c r="S600" s="126" t="str">
        <f t="shared" si="45"/>
        <v>Yes</v>
      </c>
      <c r="T600" s="126" t="str">
        <f t="shared" si="45"/>
        <v>No</v>
      </c>
      <c r="U600" s="126" t="str">
        <f t="shared" si="45"/>
        <v>Yes</v>
      </c>
      <c r="V600" s="126" t="str">
        <f t="shared" si="45"/>
        <v>Yes</v>
      </c>
      <c r="W600" s="126" t="str">
        <f t="shared" si="45"/>
        <v>No</v>
      </c>
      <c r="X600" s="126" t="str">
        <f t="shared" si="45"/>
        <v>No</v>
      </c>
      <c r="Y600" s="126" t="str">
        <f t="shared" si="45"/>
        <v>No</v>
      </c>
      <c r="Z600" s="126" t="str">
        <f t="shared" si="45"/>
        <v>No</v>
      </c>
      <c r="AA600" s="126" t="str">
        <f t="shared" si="45"/>
        <v>No</v>
      </c>
    </row>
    <row r="601" spans="1:27" x14ac:dyDescent="0.3">
      <c r="A601" t="s">
        <v>117</v>
      </c>
      <c r="B601" t="s">
        <v>130</v>
      </c>
      <c r="C601" t="s">
        <v>14</v>
      </c>
      <c r="D601" t="s">
        <v>8</v>
      </c>
      <c r="E601" t="s">
        <v>70</v>
      </c>
      <c r="F601" t="s">
        <v>71</v>
      </c>
      <c r="G601">
        <v>0</v>
      </c>
      <c r="H601" t="s">
        <v>70</v>
      </c>
      <c r="I601" t="s">
        <v>17</v>
      </c>
      <c r="J601" t="s">
        <v>128</v>
      </c>
      <c r="L601" t="s">
        <v>80</v>
      </c>
      <c r="M601">
        <v>0</v>
      </c>
      <c r="N601" t="str">
        <f t="shared" si="44"/>
        <v>No</v>
      </c>
      <c r="O601" t="s">
        <v>214</v>
      </c>
      <c r="P601" s="126" t="str">
        <f t="shared" si="46"/>
        <v>No</v>
      </c>
      <c r="Q601" s="126" t="str">
        <f t="shared" si="45"/>
        <v>No</v>
      </c>
      <c r="R601" s="126" t="str">
        <f t="shared" si="45"/>
        <v>Yes</v>
      </c>
      <c r="S601" s="126" t="str">
        <f t="shared" si="45"/>
        <v>Yes</v>
      </c>
      <c r="T601" s="126" t="str">
        <f t="shared" si="45"/>
        <v>No</v>
      </c>
      <c r="U601" s="126" t="str">
        <f t="shared" si="45"/>
        <v>No</v>
      </c>
      <c r="V601" s="126" t="str">
        <f t="shared" si="45"/>
        <v>Yes</v>
      </c>
      <c r="W601" s="126" t="str">
        <f t="shared" si="45"/>
        <v>No</v>
      </c>
      <c r="X601" s="126" t="str">
        <f t="shared" si="45"/>
        <v>Yes</v>
      </c>
      <c r="Y601" s="126" t="str">
        <f t="shared" si="45"/>
        <v>Yes</v>
      </c>
      <c r="Z601" s="126" t="str">
        <f t="shared" si="45"/>
        <v>No</v>
      </c>
      <c r="AA601" s="126" t="str">
        <f t="shared" si="45"/>
        <v>No</v>
      </c>
    </row>
    <row r="602" spans="1:27" x14ac:dyDescent="0.3">
      <c r="A602" t="s">
        <v>117</v>
      </c>
      <c r="B602" t="s">
        <v>130</v>
      </c>
      <c r="C602" t="s">
        <v>14</v>
      </c>
      <c r="D602" t="s">
        <v>8</v>
      </c>
      <c r="E602" t="s">
        <v>11</v>
      </c>
      <c r="F602" t="s">
        <v>71</v>
      </c>
      <c r="G602">
        <v>1</v>
      </c>
      <c r="H602" t="s">
        <v>8</v>
      </c>
      <c r="I602" t="s">
        <v>148</v>
      </c>
      <c r="J602" t="s">
        <v>128</v>
      </c>
      <c r="L602" t="s">
        <v>80</v>
      </c>
      <c r="M602">
        <v>2</v>
      </c>
      <c r="N602" t="str">
        <f t="shared" si="44"/>
        <v>Yes</v>
      </c>
      <c r="O602" t="s">
        <v>214</v>
      </c>
      <c r="P602" s="126" t="str">
        <f t="shared" si="46"/>
        <v>No</v>
      </c>
      <c r="Q602" s="126" t="str">
        <f t="shared" si="45"/>
        <v>No</v>
      </c>
      <c r="R602" s="126" t="str">
        <f t="shared" si="45"/>
        <v>Yes</v>
      </c>
      <c r="S602" s="126" t="str">
        <f t="shared" si="45"/>
        <v>No</v>
      </c>
      <c r="T602" s="126" t="str">
        <f t="shared" si="45"/>
        <v>No</v>
      </c>
      <c r="U602" s="126" t="str">
        <f t="shared" si="45"/>
        <v>Yes</v>
      </c>
      <c r="V602" s="126" t="str">
        <f t="shared" si="45"/>
        <v>Yes</v>
      </c>
      <c r="W602" s="126" t="str">
        <f t="shared" si="45"/>
        <v>No</v>
      </c>
      <c r="X602" s="126" t="str">
        <f t="shared" si="45"/>
        <v>Yes</v>
      </c>
      <c r="Y602" s="126" t="str">
        <f t="shared" si="45"/>
        <v>Yes</v>
      </c>
      <c r="Z602" s="126" t="str">
        <f t="shared" si="45"/>
        <v>No</v>
      </c>
      <c r="AA602" s="126" t="str">
        <f t="shared" si="45"/>
        <v>No</v>
      </c>
    </row>
    <row r="603" spans="1:27" x14ac:dyDescent="0.3">
      <c r="A603" t="s">
        <v>117</v>
      </c>
      <c r="B603" t="s">
        <v>130</v>
      </c>
      <c r="C603" t="s">
        <v>14</v>
      </c>
      <c r="D603" t="s">
        <v>8</v>
      </c>
      <c r="E603" t="s">
        <v>11</v>
      </c>
      <c r="F603" t="s">
        <v>71</v>
      </c>
      <c r="G603">
        <v>0</v>
      </c>
      <c r="H603" t="s">
        <v>71</v>
      </c>
      <c r="I603" t="s">
        <v>19</v>
      </c>
      <c r="J603" t="s">
        <v>128</v>
      </c>
      <c r="L603" t="s">
        <v>80</v>
      </c>
      <c r="M603">
        <v>0</v>
      </c>
      <c r="N603" t="str">
        <f t="shared" si="44"/>
        <v>No</v>
      </c>
      <c r="O603" t="s">
        <v>214</v>
      </c>
      <c r="P603" s="126" t="str">
        <f t="shared" si="46"/>
        <v>No</v>
      </c>
      <c r="Q603" s="126" t="str">
        <f t="shared" si="45"/>
        <v>No</v>
      </c>
      <c r="R603" s="126" t="str">
        <f t="shared" si="45"/>
        <v>Yes</v>
      </c>
      <c r="S603" s="126" t="str">
        <f t="shared" si="45"/>
        <v>No</v>
      </c>
      <c r="T603" s="126" t="str">
        <f t="shared" si="45"/>
        <v>No</v>
      </c>
      <c r="U603" s="126" t="str">
        <f t="shared" si="45"/>
        <v>Yes</v>
      </c>
      <c r="V603" s="126" t="str">
        <f t="shared" si="45"/>
        <v>Yes</v>
      </c>
      <c r="W603" s="126" t="str">
        <f t="shared" si="45"/>
        <v>No</v>
      </c>
      <c r="X603" s="126" t="str">
        <f t="shared" si="45"/>
        <v>Yes</v>
      </c>
      <c r="Y603" s="126" t="str">
        <f t="shared" si="45"/>
        <v>Yes</v>
      </c>
      <c r="Z603" s="126" t="str">
        <f t="shared" si="45"/>
        <v>No</v>
      </c>
      <c r="AA603" s="126" t="str">
        <f t="shared" si="45"/>
        <v>No</v>
      </c>
    </row>
    <row r="604" spans="1:27" x14ac:dyDescent="0.3">
      <c r="A604" t="s">
        <v>117</v>
      </c>
      <c r="B604" t="s">
        <v>130</v>
      </c>
      <c r="C604" t="s">
        <v>14</v>
      </c>
      <c r="D604" t="s">
        <v>8</v>
      </c>
      <c r="E604" t="s">
        <v>11</v>
      </c>
      <c r="F604" t="s">
        <v>71</v>
      </c>
      <c r="G604">
        <v>0</v>
      </c>
      <c r="H604" t="s">
        <v>8</v>
      </c>
      <c r="I604" t="s">
        <v>19</v>
      </c>
      <c r="J604" t="s">
        <v>128</v>
      </c>
      <c r="L604" t="s">
        <v>80</v>
      </c>
      <c r="M604">
        <v>0</v>
      </c>
      <c r="N604" t="str">
        <f t="shared" si="44"/>
        <v>No</v>
      </c>
      <c r="O604" t="s">
        <v>214</v>
      </c>
      <c r="P604" s="126" t="str">
        <f t="shared" si="46"/>
        <v>No</v>
      </c>
      <c r="Q604" s="126" t="str">
        <f t="shared" si="45"/>
        <v>No</v>
      </c>
      <c r="R604" s="126" t="str">
        <f t="shared" si="45"/>
        <v>Yes</v>
      </c>
      <c r="S604" s="126" t="str">
        <f t="shared" si="45"/>
        <v>No</v>
      </c>
      <c r="T604" s="126" t="str">
        <f t="shared" si="45"/>
        <v>No</v>
      </c>
      <c r="U604" s="126" t="str">
        <f t="shared" si="45"/>
        <v>Yes</v>
      </c>
      <c r="V604" s="126" t="str">
        <f t="shared" si="45"/>
        <v>Yes</v>
      </c>
      <c r="W604" s="126" t="str">
        <f t="shared" si="45"/>
        <v>No</v>
      </c>
      <c r="X604" s="126" t="str">
        <f t="shared" si="45"/>
        <v>Yes</v>
      </c>
      <c r="Y604" s="126" t="str">
        <f t="shared" si="45"/>
        <v>Yes</v>
      </c>
      <c r="Z604" s="126" t="str">
        <f t="shared" si="45"/>
        <v>No</v>
      </c>
      <c r="AA604" s="126" t="str">
        <f t="shared" si="45"/>
        <v>No</v>
      </c>
    </row>
    <row r="605" spans="1:27" x14ac:dyDescent="0.3">
      <c r="A605" t="s">
        <v>117</v>
      </c>
      <c r="B605" t="s">
        <v>130</v>
      </c>
      <c r="C605" t="s">
        <v>14</v>
      </c>
      <c r="D605" t="s">
        <v>8</v>
      </c>
      <c r="E605" t="s">
        <v>11</v>
      </c>
      <c r="F605" t="s">
        <v>71</v>
      </c>
      <c r="G605">
        <v>1</v>
      </c>
      <c r="H605" t="s">
        <v>130</v>
      </c>
      <c r="I605" t="s">
        <v>17</v>
      </c>
      <c r="J605" t="s">
        <v>128</v>
      </c>
      <c r="L605" t="s">
        <v>80</v>
      </c>
      <c r="M605">
        <v>0</v>
      </c>
      <c r="N605" t="str">
        <f t="shared" si="44"/>
        <v>No</v>
      </c>
      <c r="O605" t="s">
        <v>214</v>
      </c>
      <c r="P605" s="126" t="str">
        <f t="shared" si="46"/>
        <v>No</v>
      </c>
      <c r="Q605" s="126" t="str">
        <f t="shared" si="45"/>
        <v>No</v>
      </c>
      <c r="R605" s="126" t="str">
        <f t="shared" si="45"/>
        <v>Yes</v>
      </c>
      <c r="S605" s="126" t="str">
        <f t="shared" si="45"/>
        <v>No</v>
      </c>
      <c r="T605" s="126" t="str">
        <f t="shared" si="45"/>
        <v>No</v>
      </c>
      <c r="U605" s="126" t="str">
        <f t="shared" si="45"/>
        <v>Yes</v>
      </c>
      <c r="V605" s="126" t="str">
        <f t="shared" si="45"/>
        <v>Yes</v>
      </c>
      <c r="W605" s="126" t="str">
        <f t="shared" si="45"/>
        <v>No</v>
      </c>
      <c r="X605" s="126" t="str">
        <f t="shared" si="45"/>
        <v>Yes</v>
      </c>
      <c r="Y605" s="126" t="str">
        <f t="shared" si="45"/>
        <v>Yes</v>
      </c>
      <c r="Z605" s="126" t="str">
        <f t="shared" si="45"/>
        <v>No</v>
      </c>
      <c r="AA605" s="126" t="str">
        <f t="shared" si="45"/>
        <v>No</v>
      </c>
    </row>
    <row r="606" spans="1:27" x14ac:dyDescent="0.3">
      <c r="A606" t="s">
        <v>117</v>
      </c>
      <c r="B606" t="s">
        <v>13</v>
      </c>
      <c r="C606" t="s">
        <v>130</v>
      </c>
      <c r="D606" t="s">
        <v>8</v>
      </c>
      <c r="E606" t="s">
        <v>11</v>
      </c>
      <c r="F606" t="s">
        <v>71</v>
      </c>
      <c r="G606">
        <v>1</v>
      </c>
      <c r="H606" t="s">
        <v>11</v>
      </c>
      <c r="I606" t="s">
        <v>18</v>
      </c>
      <c r="J606" t="s">
        <v>128</v>
      </c>
      <c r="L606" t="s">
        <v>80</v>
      </c>
      <c r="M606">
        <v>2</v>
      </c>
      <c r="N606" t="str">
        <f t="shared" si="44"/>
        <v>Yes</v>
      </c>
      <c r="O606" t="s">
        <v>214</v>
      </c>
      <c r="P606" s="126" t="str">
        <f t="shared" si="46"/>
        <v>Yes</v>
      </c>
      <c r="Q606" s="126" t="str">
        <f t="shared" si="45"/>
        <v>No</v>
      </c>
      <c r="R606" s="126" t="str">
        <f t="shared" si="45"/>
        <v>Yes</v>
      </c>
      <c r="S606" s="126" t="str">
        <f t="shared" si="45"/>
        <v>No</v>
      </c>
      <c r="T606" s="126" t="str">
        <f t="shared" si="45"/>
        <v>No</v>
      </c>
      <c r="U606" s="126" t="str">
        <f t="shared" si="45"/>
        <v>Yes</v>
      </c>
      <c r="V606" s="126" t="str">
        <f t="shared" si="45"/>
        <v>Yes</v>
      </c>
      <c r="W606" s="126" t="str">
        <f t="shared" si="45"/>
        <v>No</v>
      </c>
      <c r="X606" s="126" t="str">
        <f t="shared" si="45"/>
        <v>No</v>
      </c>
      <c r="Y606" s="126" t="str">
        <f t="shared" si="45"/>
        <v>Yes</v>
      </c>
      <c r="Z606" s="126" t="str">
        <f t="shared" ref="Q606:AA629" si="47">IF($A606="","",IF(OR($B606=Z$1,$C606=Z$1,$D606=Z$1,$E606=Z$1,$F606=Z$1),"Yes","No"))</f>
        <v>No</v>
      </c>
      <c r="AA606" s="126" t="str">
        <f t="shared" si="47"/>
        <v>No</v>
      </c>
    </row>
    <row r="607" spans="1:27" x14ac:dyDescent="0.3">
      <c r="A607" t="s">
        <v>117</v>
      </c>
      <c r="B607" t="s">
        <v>13</v>
      </c>
      <c r="C607" t="s">
        <v>130</v>
      </c>
      <c r="D607" t="s">
        <v>8</v>
      </c>
      <c r="E607" t="s">
        <v>11</v>
      </c>
      <c r="F607" t="s">
        <v>71</v>
      </c>
      <c r="G607">
        <v>1</v>
      </c>
      <c r="H607" t="s">
        <v>11</v>
      </c>
      <c r="I607" t="s">
        <v>148</v>
      </c>
      <c r="J607" t="s">
        <v>128</v>
      </c>
      <c r="L607" t="s">
        <v>80</v>
      </c>
      <c r="M607">
        <v>2</v>
      </c>
      <c r="N607" t="str">
        <f t="shared" si="44"/>
        <v>Yes</v>
      </c>
      <c r="O607" t="s">
        <v>214</v>
      </c>
      <c r="P607" s="126" t="str">
        <f t="shared" si="46"/>
        <v>Yes</v>
      </c>
      <c r="Q607" s="126" t="str">
        <f t="shared" si="47"/>
        <v>No</v>
      </c>
      <c r="R607" s="126" t="str">
        <f t="shared" si="47"/>
        <v>Yes</v>
      </c>
      <c r="S607" s="126" t="str">
        <f t="shared" si="47"/>
        <v>No</v>
      </c>
      <c r="T607" s="126" t="str">
        <f t="shared" si="47"/>
        <v>No</v>
      </c>
      <c r="U607" s="126" t="str">
        <f t="shared" si="47"/>
        <v>Yes</v>
      </c>
      <c r="V607" s="126" t="str">
        <f t="shared" si="47"/>
        <v>Yes</v>
      </c>
      <c r="W607" s="126" t="str">
        <f t="shared" si="47"/>
        <v>No</v>
      </c>
      <c r="X607" s="126" t="str">
        <f t="shared" si="47"/>
        <v>No</v>
      </c>
      <c r="Y607" s="126" t="str">
        <f t="shared" si="47"/>
        <v>Yes</v>
      </c>
      <c r="Z607" s="126" t="str">
        <f t="shared" si="47"/>
        <v>No</v>
      </c>
      <c r="AA607" s="126" t="str">
        <f t="shared" si="47"/>
        <v>No</v>
      </c>
    </row>
    <row r="608" spans="1:27" x14ac:dyDescent="0.3">
      <c r="A608" t="s">
        <v>117</v>
      </c>
      <c r="B608" t="s">
        <v>13</v>
      </c>
      <c r="C608" t="s">
        <v>130</v>
      </c>
      <c r="D608" t="s">
        <v>8</v>
      </c>
      <c r="E608" t="s">
        <v>11</v>
      </c>
      <c r="F608" t="s">
        <v>10</v>
      </c>
      <c r="G608">
        <v>1</v>
      </c>
      <c r="H608" t="s">
        <v>13</v>
      </c>
      <c r="I608" t="s">
        <v>16</v>
      </c>
      <c r="J608" t="s">
        <v>128</v>
      </c>
      <c r="L608" t="s">
        <v>80</v>
      </c>
      <c r="M608">
        <v>0</v>
      </c>
      <c r="N608" t="str">
        <f t="shared" si="44"/>
        <v>No</v>
      </c>
      <c r="O608" t="s">
        <v>214</v>
      </c>
      <c r="P608" s="126" t="str">
        <f t="shared" si="46"/>
        <v>Yes</v>
      </c>
      <c r="Q608" s="126" t="str">
        <f t="shared" si="47"/>
        <v>No</v>
      </c>
      <c r="R608" s="126" t="str">
        <f t="shared" si="47"/>
        <v>Yes</v>
      </c>
      <c r="S608" s="126" t="str">
        <f t="shared" si="47"/>
        <v>No</v>
      </c>
      <c r="T608" s="126" t="str">
        <f t="shared" si="47"/>
        <v>Yes</v>
      </c>
      <c r="U608" s="126" t="str">
        <f t="shared" si="47"/>
        <v>Yes</v>
      </c>
      <c r="V608" s="126" t="str">
        <f t="shared" si="47"/>
        <v>No</v>
      </c>
      <c r="W608" s="126" t="str">
        <f t="shared" si="47"/>
        <v>No</v>
      </c>
      <c r="X608" s="126" t="str">
        <f t="shared" si="47"/>
        <v>No</v>
      </c>
      <c r="Y608" s="126" t="str">
        <f t="shared" si="47"/>
        <v>Yes</v>
      </c>
      <c r="Z608" s="126" t="str">
        <f t="shared" si="47"/>
        <v>No</v>
      </c>
      <c r="AA608" s="126" t="str">
        <f t="shared" si="47"/>
        <v>No</v>
      </c>
    </row>
    <row r="609" spans="1:27" x14ac:dyDescent="0.3">
      <c r="A609" t="s">
        <v>117</v>
      </c>
      <c r="B609" t="s">
        <v>13</v>
      </c>
      <c r="C609" t="s">
        <v>130</v>
      </c>
      <c r="D609" t="s">
        <v>8</v>
      </c>
      <c r="E609" t="s">
        <v>11</v>
      </c>
      <c r="F609" t="s">
        <v>10</v>
      </c>
      <c r="G609">
        <v>1</v>
      </c>
      <c r="H609" t="s">
        <v>8</v>
      </c>
      <c r="I609" t="s">
        <v>19</v>
      </c>
      <c r="J609" t="s">
        <v>128</v>
      </c>
      <c r="L609" t="s">
        <v>80</v>
      </c>
      <c r="M609">
        <v>0</v>
      </c>
      <c r="N609" t="str">
        <f t="shared" si="44"/>
        <v>No</v>
      </c>
      <c r="O609" t="s">
        <v>214</v>
      </c>
      <c r="P609" s="126" t="str">
        <f t="shared" si="46"/>
        <v>Yes</v>
      </c>
      <c r="Q609" s="126" t="str">
        <f t="shared" si="47"/>
        <v>No</v>
      </c>
      <c r="R609" s="126" t="str">
        <f t="shared" si="47"/>
        <v>Yes</v>
      </c>
      <c r="S609" s="126" t="str">
        <f t="shared" si="47"/>
        <v>No</v>
      </c>
      <c r="T609" s="126" t="str">
        <f t="shared" si="47"/>
        <v>Yes</v>
      </c>
      <c r="U609" s="126" t="str">
        <f t="shared" si="47"/>
        <v>Yes</v>
      </c>
      <c r="V609" s="126" t="str">
        <f t="shared" si="47"/>
        <v>No</v>
      </c>
      <c r="W609" s="126" t="str">
        <f t="shared" si="47"/>
        <v>No</v>
      </c>
      <c r="X609" s="126" t="str">
        <f t="shared" si="47"/>
        <v>No</v>
      </c>
      <c r="Y609" s="126" t="str">
        <f t="shared" si="47"/>
        <v>Yes</v>
      </c>
      <c r="Z609" s="126" t="str">
        <f t="shared" si="47"/>
        <v>No</v>
      </c>
      <c r="AA609" s="126" t="str">
        <f t="shared" si="47"/>
        <v>No</v>
      </c>
    </row>
    <row r="610" spans="1:27" x14ac:dyDescent="0.3">
      <c r="A610" t="s">
        <v>117</v>
      </c>
      <c r="B610" t="s">
        <v>13</v>
      </c>
      <c r="C610" t="s">
        <v>130</v>
      </c>
      <c r="D610" t="s">
        <v>8</v>
      </c>
      <c r="E610" t="s">
        <v>11</v>
      </c>
      <c r="F610" t="s">
        <v>10</v>
      </c>
      <c r="G610">
        <v>1</v>
      </c>
      <c r="H610" t="s">
        <v>13</v>
      </c>
      <c r="I610" t="s">
        <v>18</v>
      </c>
      <c r="J610" t="s">
        <v>128</v>
      </c>
      <c r="L610" t="s">
        <v>80</v>
      </c>
      <c r="M610">
        <v>0</v>
      </c>
      <c r="N610" t="str">
        <f t="shared" si="44"/>
        <v>No</v>
      </c>
      <c r="O610" t="s">
        <v>214</v>
      </c>
      <c r="P610" s="126" t="str">
        <f t="shared" si="46"/>
        <v>Yes</v>
      </c>
      <c r="Q610" s="126" t="str">
        <f t="shared" si="47"/>
        <v>No</v>
      </c>
      <c r="R610" s="126" t="str">
        <f t="shared" si="47"/>
        <v>Yes</v>
      </c>
      <c r="S610" s="126" t="str">
        <f t="shared" si="47"/>
        <v>No</v>
      </c>
      <c r="T610" s="126" t="str">
        <f t="shared" si="47"/>
        <v>Yes</v>
      </c>
      <c r="U610" s="126" t="str">
        <f t="shared" si="47"/>
        <v>Yes</v>
      </c>
      <c r="V610" s="126" t="str">
        <f t="shared" si="47"/>
        <v>No</v>
      </c>
      <c r="W610" s="126" t="str">
        <f t="shared" si="47"/>
        <v>No</v>
      </c>
      <c r="X610" s="126" t="str">
        <f t="shared" si="47"/>
        <v>No</v>
      </c>
      <c r="Y610" s="126" t="str">
        <f t="shared" si="47"/>
        <v>Yes</v>
      </c>
      <c r="Z610" s="126" t="str">
        <f t="shared" si="47"/>
        <v>No</v>
      </c>
      <c r="AA610" s="126" t="str">
        <f t="shared" si="47"/>
        <v>No</v>
      </c>
    </row>
    <row r="611" spans="1:27" x14ac:dyDescent="0.3">
      <c r="A611" t="s">
        <v>117</v>
      </c>
      <c r="B611" t="s">
        <v>13</v>
      </c>
      <c r="C611" t="s">
        <v>130</v>
      </c>
      <c r="D611" t="s">
        <v>70</v>
      </c>
      <c r="E611" t="s">
        <v>11</v>
      </c>
      <c r="F611" t="s">
        <v>10</v>
      </c>
      <c r="G611">
        <v>1</v>
      </c>
      <c r="H611" t="s">
        <v>130</v>
      </c>
      <c r="I611" t="s">
        <v>148</v>
      </c>
      <c r="J611" t="s">
        <v>128</v>
      </c>
      <c r="L611" t="s">
        <v>80</v>
      </c>
      <c r="M611">
        <v>2</v>
      </c>
      <c r="N611" t="str">
        <f t="shared" si="44"/>
        <v>Yes</v>
      </c>
      <c r="O611" t="s">
        <v>214</v>
      </c>
      <c r="P611" s="126" t="str">
        <f t="shared" si="46"/>
        <v>Yes</v>
      </c>
      <c r="Q611" s="126" t="str">
        <f t="shared" si="47"/>
        <v>No</v>
      </c>
      <c r="R611" s="126" t="str">
        <f t="shared" si="47"/>
        <v>No</v>
      </c>
      <c r="S611" s="126" t="str">
        <f t="shared" si="47"/>
        <v>Yes</v>
      </c>
      <c r="T611" s="126" t="str">
        <f t="shared" si="47"/>
        <v>Yes</v>
      </c>
      <c r="U611" s="126" t="str">
        <f t="shared" si="47"/>
        <v>Yes</v>
      </c>
      <c r="V611" s="126" t="str">
        <f t="shared" si="47"/>
        <v>No</v>
      </c>
      <c r="W611" s="126" t="str">
        <f t="shared" si="47"/>
        <v>No</v>
      </c>
      <c r="X611" s="126" t="str">
        <f t="shared" si="47"/>
        <v>No</v>
      </c>
      <c r="Y611" s="126" t="str">
        <f t="shared" si="47"/>
        <v>Yes</v>
      </c>
      <c r="Z611" s="126" t="str">
        <f t="shared" si="47"/>
        <v>No</v>
      </c>
      <c r="AA611" s="126" t="str">
        <f t="shared" si="47"/>
        <v>No</v>
      </c>
    </row>
    <row r="612" spans="1:27" x14ac:dyDescent="0.3">
      <c r="A612" t="s">
        <v>117</v>
      </c>
      <c r="B612" t="s">
        <v>13</v>
      </c>
      <c r="C612" t="s">
        <v>130</v>
      </c>
      <c r="D612" t="s">
        <v>70</v>
      </c>
      <c r="E612" t="s">
        <v>11</v>
      </c>
      <c r="F612" t="s">
        <v>10</v>
      </c>
      <c r="G612">
        <v>1</v>
      </c>
      <c r="H612" t="s">
        <v>10</v>
      </c>
      <c r="I612" t="s">
        <v>20</v>
      </c>
      <c r="J612" t="s">
        <v>128</v>
      </c>
      <c r="L612" t="s">
        <v>80</v>
      </c>
      <c r="M612">
        <v>2</v>
      </c>
      <c r="N612" t="str">
        <f t="shared" si="44"/>
        <v>Yes</v>
      </c>
      <c r="O612" t="s">
        <v>214</v>
      </c>
      <c r="P612" s="126" t="str">
        <f t="shared" si="46"/>
        <v>Yes</v>
      </c>
      <c r="Q612" s="126" t="str">
        <f t="shared" si="47"/>
        <v>No</v>
      </c>
      <c r="R612" s="126" t="str">
        <f t="shared" si="47"/>
        <v>No</v>
      </c>
      <c r="S612" s="126" t="str">
        <f t="shared" si="47"/>
        <v>Yes</v>
      </c>
      <c r="T612" s="126" t="str">
        <f t="shared" si="47"/>
        <v>Yes</v>
      </c>
      <c r="U612" s="126" t="str">
        <f t="shared" si="47"/>
        <v>Yes</v>
      </c>
      <c r="V612" s="126" t="str">
        <f t="shared" si="47"/>
        <v>No</v>
      </c>
      <c r="W612" s="126" t="str">
        <f t="shared" si="47"/>
        <v>No</v>
      </c>
      <c r="X612" s="126" t="str">
        <f t="shared" si="47"/>
        <v>No</v>
      </c>
      <c r="Y612" s="126" t="str">
        <f t="shared" si="47"/>
        <v>Yes</v>
      </c>
      <c r="Z612" s="126" t="str">
        <f t="shared" si="47"/>
        <v>No</v>
      </c>
      <c r="AA612" s="126" t="str">
        <f t="shared" si="47"/>
        <v>No</v>
      </c>
    </row>
    <row r="613" spans="1:27" x14ac:dyDescent="0.3">
      <c r="A613" t="s">
        <v>117</v>
      </c>
      <c r="B613" t="s">
        <v>13</v>
      </c>
      <c r="C613" t="s">
        <v>130</v>
      </c>
      <c r="D613" t="s">
        <v>70</v>
      </c>
      <c r="E613" t="s">
        <v>11</v>
      </c>
      <c r="F613" t="s">
        <v>10</v>
      </c>
      <c r="G613">
        <v>1</v>
      </c>
      <c r="H613" t="s">
        <v>13</v>
      </c>
      <c r="I613" t="s">
        <v>16</v>
      </c>
      <c r="J613" t="s">
        <v>128</v>
      </c>
      <c r="L613" t="s">
        <v>80</v>
      </c>
      <c r="M613">
        <v>2</v>
      </c>
      <c r="N613" t="str">
        <f t="shared" si="44"/>
        <v>Yes</v>
      </c>
      <c r="O613" t="s">
        <v>214</v>
      </c>
      <c r="P613" s="126" t="str">
        <f t="shared" si="46"/>
        <v>Yes</v>
      </c>
      <c r="Q613" s="126" t="str">
        <f t="shared" si="47"/>
        <v>No</v>
      </c>
      <c r="R613" s="126" t="str">
        <f t="shared" si="47"/>
        <v>No</v>
      </c>
      <c r="S613" s="126" t="str">
        <f t="shared" si="47"/>
        <v>Yes</v>
      </c>
      <c r="T613" s="126" t="str">
        <f t="shared" si="47"/>
        <v>Yes</v>
      </c>
      <c r="U613" s="126" t="str">
        <f t="shared" si="47"/>
        <v>Yes</v>
      </c>
      <c r="V613" s="126" t="str">
        <f t="shared" si="47"/>
        <v>No</v>
      </c>
      <c r="W613" s="126" t="str">
        <f t="shared" si="47"/>
        <v>No</v>
      </c>
      <c r="X613" s="126" t="str">
        <f t="shared" si="47"/>
        <v>No</v>
      </c>
      <c r="Y613" s="126" t="str">
        <f t="shared" si="47"/>
        <v>Yes</v>
      </c>
      <c r="Z613" s="126" t="str">
        <f t="shared" si="47"/>
        <v>No</v>
      </c>
      <c r="AA613" s="126" t="str">
        <f t="shared" si="47"/>
        <v>No</v>
      </c>
    </row>
    <row r="614" spans="1:27" x14ac:dyDescent="0.3">
      <c r="A614" t="s">
        <v>117</v>
      </c>
      <c r="B614" t="s">
        <v>13</v>
      </c>
      <c r="C614" t="s">
        <v>130</v>
      </c>
      <c r="D614" t="s">
        <v>70</v>
      </c>
      <c r="E614" t="s">
        <v>11</v>
      </c>
      <c r="F614" t="s">
        <v>10</v>
      </c>
      <c r="G614">
        <v>0</v>
      </c>
      <c r="H614" t="s">
        <v>70</v>
      </c>
      <c r="I614" t="s">
        <v>19</v>
      </c>
      <c r="J614" t="s">
        <v>128</v>
      </c>
      <c r="L614" t="s">
        <v>80</v>
      </c>
      <c r="M614">
        <v>3</v>
      </c>
      <c r="N614" t="str">
        <f t="shared" si="44"/>
        <v>Yes</v>
      </c>
      <c r="O614" t="s">
        <v>214</v>
      </c>
      <c r="P614" s="126" t="str">
        <f t="shared" si="46"/>
        <v>Yes</v>
      </c>
      <c r="Q614" s="126" t="str">
        <f t="shared" si="47"/>
        <v>No</v>
      </c>
      <c r="R614" s="126" t="str">
        <f t="shared" si="47"/>
        <v>No</v>
      </c>
      <c r="S614" s="126" t="str">
        <f t="shared" si="47"/>
        <v>Yes</v>
      </c>
      <c r="T614" s="126" t="str">
        <f t="shared" si="47"/>
        <v>Yes</v>
      </c>
      <c r="U614" s="126" t="str">
        <f t="shared" si="47"/>
        <v>Yes</v>
      </c>
      <c r="V614" s="126" t="str">
        <f t="shared" si="47"/>
        <v>No</v>
      </c>
      <c r="W614" s="126" t="str">
        <f t="shared" si="47"/>
        <v>No</v>
      </c>
      <c r="X614" s="126" t="str">
        <f t="shared" si="47"/>
        <v>No</v>
      </c>
      <c r="Y614" s="126" t="str">
        <f t="shared" si="47"/>
        <v>Yes</v>
      </c>
      <c r="Z614" s="126" t="str">
        <f t="shared" si="47"/>
        <v>No</v>
      </c>
      <c r="AA614" s="126" t="str">
        <f t="shared" si="47"/>
        <v>No</v>
      </c>
    </row>
    <row r="615" spans="1:27" x14ac:dyDescent="0.3">
      <c r="A615" t="s">
        <v>117</v>
      </c>
      <c r="B615" t="s">
        <v>13</v>
      </c>
      <c r="C615" t="s">
        <v>130</v>
      </c>
      <c r="D615" t="s">
        <v>70</v>
      </c>
      <c r="E615" t="s">
        <v>11</v>
      </c>
      <c r="F615" t="s">
        <v>10</v>
      </c>
      <c r="G615">
        <v>1</v>
      </c>
      <c r="H615" t="s">
        <v>10</v>
      </c>
      <c r="I615" t="s">
        <v>20</v>
      </c>
      <c r="J615" t="s">
        <v>128</v>
      </c>
      <c r="L615" t="s">
        <v>80</v>
      </c>
      <c r="M615">
        <v>0</v>
      </c>
      <c r="N615" t="str">
        <f t="shared" si="44"/>
        <v>No</v>
      </c>
      <c r="O615" t="s">
        <v>214</v>
      </c>
      <c r="P615" s="126" t="str">
        <f t="shared" si="46"/>
        <v>Yes</v>
      </c>
      <c r="Q615" s="126" t="str">
        <f t="shared" si="47"/>
        <v>No</v>
      </c>
      <c r="R615" s="126" t="str">
        <f t="shared" si="47"/>
        <v>No</v>
      </c>
      <c r="S615" s="126" t="str">
        <f t="shared" si="47"/>
        <v>Yes</v>
      </c>
      <c r="T615" s="126" t="str">
        <f t="shared" si="47"/>
        <v>Yes</v>
      </c>
      <c r="U615" s="126" t="str">
        <f t="shared" si="47"/>
        <v>Yes</v>
      </c>
      <c r="V615" s="126" t="str">
        <f t="shared" si="47"/>
        <v>No</v>
      </c>
      <c r="W615" s="126" t="str">
        <f t="shared" si="47"/>
        <v>No</v>
      </c>
      <c r="X615" s="126" t="str">
        <f t="shared" si="47"/>
        <v>No</v>
      </c>
      <c r="Y615" s="126" t="str">
        <f t="shared" si="47"/>
        <v>Yes</v>
      </c>
      <c r="Z615" s="126" t="str">
        <f t="shared" si="47"/>
        <v>No</v>
      </c>
      <c r="AA615" s="126" t="str">
        <f t="shared" si="47"/>
        <v>No</v>
      </c>
    </row>
    <row r="616" spans="1:27" x14ac:dyDescent="0.3">
      <c r="A616" t="s">
        <v>117</v>
      </c>
      <c r="B616" t="s">
        <v>13</v>
      </c>
      <c r="C616" t="s">
        <v>9</v>
      </c>
      <c r="D616" t="s">
        <v>70</v>
      </c>
      <c r="E616" t="s">
        <v>11</v>
      </c>
      <c r="F616" t="s">
        <v>10</v>
      </c>
      <c r="G616">
        <v>1</v>
      </c>
      <c r="H616" t="s">
        <v>10</v>
      </c>
      <c r="I616" t="s">
        <v>18</v>
      </c>
      <c r="J616" t="s">
        <v>128</v>
      </c>
      <c r="L616" t="s">
        <v>80</v>
      </c>
      <c r="M616">
        <v>0</v>
      </c>
      <c r="N616" t="str">
        <f t="shared" si="44"/>
        <v>No</v>
      </c>
      <c r="O616" t="s">
        <v>214</v>
      </c>
      <c r="P616" s="126" t="str">
        <f t="shared" si="46"/>
        <v>Yes</v>
      </c>
      <c r="Q616" s="126" t="str">
        <f t="shared" si="47"/>
        <v>Yes</v>
      </c>
      <c r="R616" s="126" t="str">
        <f t="shared" si="47"/>
        <v>No</v>
      </c>
      <c r="S616" s="126" t="str">
        <f t="shared" si="47"/>
        <v>Yes</v>
      </c>
      <c r="T616" s="126" t="str">
        <f t="shared" si="47"/>
        <v>Yes</v>
      </c>
      <c r="U616" s="126" t="str">
        <f t="shared" si="47"/>
        <v>Yes</v>
      </c>
      <c r="V616" s="126" t="str">
        <f t="shared" si="47"/>
        <v>No</v>
      </c>
      <c r="W616" s="126" t="str">
        <f t="shared" si="47"/>
        <v>No</v>
      </c>
      <c r="X616" s="126" t="str">
        <f t="shared" si="47"/>
        <v>No</v>
      </c>
      <c r="Y616" s="126" t="str">
        <f t="shared" si="47"/>
        <v>No</v>
      </c>
      <c r="Z616" s="126" t="str">
        <f t="shared" si="47"/>
        <v>No</v>
      </c>
      <c r="AA616" s="126" t="str">
        <f t="shared" si="47"/>
        <v>No</v>
      </c>
    </row>
    <row r="617" spans="1:27" x14ac:dyDescent="0.3">
      <c r="A617" t="s">
        <v>117</v>
      </c>
      <c r="B617" t="s">
        <v>13</v>
      </c>
      <c r="C617" t="s">
        <v>9</v>
      </c>
      <c r="D617" t="s">
        <v>70</v>
      </c>
      <c r="E617" t="s">
        <v>11</v>
      </c>
      <c r="F617" t="s">
        <v>10</v>
      </c>
      <c r="G617">
        <v>1</v>
      </c>
      <c r="H617" t="s">
        <v>70</v>
      </c>
      <c r="I617" t="s">
        <v>18</v>
      </c>
      <c r="J617" t="s">
        <v>149</v>
      </c>
      <c r="L617" t="s">
        <v>80</v>
      </c>
      <c r="M617">
        <v>2</v>
      </c>
      <c r="N617" t="str">
        <f t="shared" si="44"/>
        <v>Yes</v>
      </c>
      <c r="O617" t="s">
        <v>214</v>
      </c>
      <c r="P617" s="126" t="str">
        <f t="shared" si="46"/>
        <v>Yes</v>
      </c>
      <c r="Q617" s="126" t="str">
        <f t="shared" si="47"/>
        <v>Yes</v>
      </c>
      <c r="R617" s="126" t="str">
        <f t="shared" si="47"/>
        <v>No</v>
      </c>
      <c r="S617" s="126" t="str">
        <f t="shared" si="47"/>
        <v>Yes</v>
      </c>
      <c r="T617" s="126" t="str">
        <f t="shared" si="47"/>
        <v>Yes</v>
      </c>
      <c r="U617" s="126" t="str">
        <f t="shared" si="47"/>
        <v>Yes</v>
      </c>
      <c r="V617" s="126" t="str">
        <f t="shared" si="47"/>
        <v>No</v>
      </c>
      <c r="W617" s="126" t="str">
        <f t="shared" si="47"/>
        <v>No</v>
      </c>
      <c r="X617" s="126" t="str">
        <f t="shared" si="47"/>
        <v>No</v>
      </c>
      <c r="Y617" s="126" t="str">
        <f t="shared" si="47"/>
        <v>No</v>
      </c>
      <c r="Z617" s="126" t="str">
        <f t="shared" si="47"/>
        <v>No</v>
      </c>
      <c r="AA617" s="126" t="str">
        <f t="shared" si="47"/>
        <v>No</v>
      </c>
    </row>
    <row r="618" spans="1:27" x14ac:dyDescent="0.3">
      <c r="A618" t="s">
        <v>117</v>
      </c>
      <c r="B618" t="s">
        <v>13</v>
      </c>
      <c r="C618" t="s">
        <v>9</v>
      </c>
      <c r="D618" t="s">
        <v>70</v>
      </c>
      <c r="E618" t="s">
        <v>11</v>
      </c>
      <c r="F618" t="s">
        <v>10</v>
      </c>
      <c r="G618">
        <v>1</v>
      </c>
      <c r="H618" t="s">
        <v>10</v>
      </c>
      <c r="I618" t="s">
        <v>17</v>
      </c>
      <c r="J618" t="s">
        <v>128</v>
      </c>
      <c r="L618" t="s">
        <v>80</v>
      </c>
      <c r="M618">
        <v>0</v>
      </c>
      <c r="N618" t="str">
        <f t="shared" si="44"/>
        <v>No</v>
      </c>
      <c r="O618" t="s">
        <v>214</v>
      </c>
      <c r="P618" s="126" t="str">
        <f t="shared" si="46"/>
        <v>Yes</v>
      </c>
      <c r="Q618" s="126" t="str">
        <f t="shared" si="47"/>
        <v>Yes</v>
      </c>
      <c r="R618" s="126" t="str">
        <f t="shared" si="47"/>
        <v>No</v>
      </c>
      <c r="S618" s="126" t="str">
        <f t="shared" si="47"/>
        <v>Yes</v>
      </c>
      <c r="T618" s="126" t="str">
        <f t="shared" si="47"/>
        <v>Yes</v>
      </c>
      <c r="U618" s="126" t="str">
        <f t="shared" si="47"/>
        <v>Yes</v>
      </c>
      <c r="V618" s="126" t="str">
        <f t="shared" si="47"/>
        <v>No</v>
      </c>
      <c r="W618" s="126" t="str">
        <f t="shared" si="47"/>
        <v>No</v>
      </c>
      <c r="X618" s="126" t="str">
        <f t="shared" si="47"/>
        <v>No</v>
      </c>
      <c r="Y618" s="126" t="str">
        <f t="shared" si="47"/>
        <v>No</v>
      </c>
      <c r="Z618" s="126" t="str">
        <f t="shared" si="47"/>
        <v>No</v>
      </c>
      <c r="AA618" s="126" t="str">
        <f t="shared" si="47"/>
        <v>No</v>
      </c>
    </row>
    <row r="619" spans="1:27" x14ac:dyDescent="0.3">
      <c r="A619" t="s">
        <v>117</v>
      </c>
      <c r="B619" t="s">
        <v>13</v>
      </c>
      <c r="C619" t="s">
        <v>9</v>
      </c>
      <c r="D619" t="s">
        <v>8</v>
      </c>
      <c r="E619" t="s">
        <v>70</v>
      </c>
      <c r="F619" t="s">
        <v>71</v>
      </c>
      <c r="G619">
        <v>1</v>
      </c>
      <c r="H619" t="s">
        <v>9</v>
      </c>
      <c r="I619" t="s">
        <v>19</v>
      </c>
      <c r="J619" t="s">
        <v>128</v>
      </c>
      <c r="L619" t="s">
        <v>80</v>
      </c>
      <c r="M619">
        <v>0</v>
      </c>
      <c r="N619" t="str">
        <f t="shared" si="44"/>
        <v>No</v>
      </c>
      <c r="O619" t="s">
        <v>214</v>
      </c>
      <c r="P619" s="126" t="str">
        <f t="shared" si="46"/>
        <v>Yes</v>
      </c>
      <c r="Q619" s="126" t="str">
        <f t="shared" si="47"/>
        <v>Yes</v>
      </c>
      <c r="R619" s="126" t="str">
        <f t="shared" si="47"/>
        <v>Yes</v>
      </c>
      <c r="S619" s="126" t="str">
        <f t="shared" si="47"/>
        <v>Yes</v>
      </c>
      <c r="T619" s="126" t="str">
        <f t="shared" si="47"/>
        <v>No</v>
      </c>
      <c r="U619" s="126" t="str">
        <f t="shared" si="47"/>
        <v>No</v>
      </c>
      <c r="V619" s="126" t="str">
        <f t="shared" si="47"/>
        <v>Yes</v>
      </c>
      <c r="W619" s="126" t="str">
        <f t="shared" si="47"/>
        <v>No</v>
      </c>
      <c r="X619" s="126" t="str">
        <f t="shared" si="47"/>
        <v>No</v>
      </c>
      <c r="Y619" s="126" t="str">
        <f t="shared" si="47"/>
        <v>No</v>
      </c>
      <c r="Z619" s="126" t="str">
        <f t="shared" si="47"/>
        <v>No</v>
      </c>
      <c r="AA619" s="126" t="str">
        <f t="shared" si="47"/>
        <v>No</v>
      </c>
    </row>
    <row r="620" spans="1:27" x14ac:dyDescent="0.3">
      <c r="A620" t="s">
        <v>117</v>
      </c>
      <c r="B620" t="s">
        <v>13</v>
      </c>
      <c r="C620" t="s">
        <v>9</v>
      </c>
      <c r="D620" t="s">
        <v>8</v>
      </c>
      <c r="E620" t="s">
        <v>70</v>
      </c>
      <c r="F620" t="s">
        <v>71</v>
      </c>
      <c r="G620">
        <v>1</v>
      </c>
      <c r="H620" t="s">
        <v>70</v>
      </c>
      <c r="I620" t="s">
        <v>19</v>
      </c>
      <c r="J620" t="s">
        <v>128</v>
      </c>
      <c r="L620" t="s">
        <v>80</v>
      </c>
      <c r="M620">
        <v>3</v>
      </c>
      <c r="N620" t="str">
        <f t="shared" si="44"/>
        <v>Yes</v>
      </c>
      <c r="O620" t="s">
        <v>214</v>
      </c>
      <c r="P620" s="126" t="str">
        <f t="shared" si="46"/>
        <v>Yes</v>
      </c>
      <c r="Q620" s="126" t="str">
        <f t="shared" si="47"/>
        <v>Yes</v>
      </c>
      <c r="R620" s="126" t="str">
        <f t="shared" si="47"/>
        <v>Yes</v>
      </c>
      <c r="S620" s="126" t="str">
        <f t="shared" si="47"/>
        <v>Yes</v>
      </c>
      <c r="T620" s="126" t="str">
        <f t="shared" si="47"/>
        <v>No</v>
      </c>
      <c r="U620" s="126" t="str">
        <f t="shared" si="47"/>
        <v>No</v>
      </c>
      <c r="V620" s="126" t="str">
        <f t="shared" si="47"/>
        <v>Yes</v>
      </c>
      <c r="W620" s="126" t="str">
        <f t="shared" si="47"/>
        <v>No</v>
      </c>
      <c r="X620" s="126" t="str">
        <f t="shared" si="47"/>
        <v>No</v>
      </c>
      <c r="Y620" s="126" t="str">
        <f t="shared" si="47"/>
        <v>No</v>
      </c>
      <c r="Z620" s="126" t="str">
        <f t="shared" si="47"/>
        <v>No</v>
      </c>
      <c r="AA620" s="126" t="str">
        <f t="shared" si="47"/>
        <v>No</v>
      </c>
    </row>
    <row r="621" spans="1:27" x14ac:dyDescent="0.3">
      <c r="A621" t="s">
        <v>117</v>
      </c>
      <c r="B621" t="s">
        <v>13</v>
      </c>
      <c r="C621" t="s">
        <v>9</v>
      </c>
      <c r="D621" t="s">
        <v>8</v>
      </c>
      <c r="E621" t="s">
        <v>70</v>
      </c>
      <c r="F621" t="s">
        <v>71</v>
      </c>
      <c r="G621">
        <v>0</v>
      </c>
      <c r="H621" t="s">
        <v>13</v>
      </c>
      <c r="I621" t="s">
        <v>148</v>
      </c>
      <c r="J621" t="s">
        <v>149</v>
      </c>
      <c r="L621" t="s">
        <v>80</v>
      </c>
      <c r="M621">
        <v>2</v>
      </c>
      <c r="N621" t="str">
        <f t="shared" si="44"/>
        <v>Yes</v>
      </c>
      <c r="O621" t="s">
        <v>214</v>
      </c>
      <c r="P621" s="126" t="str">
        <f t="shared" si="46"/>
        <v>Yes</v>
      </c>
      <c r="Q621" s="126" t="str">
        <f t="shared" si="47"/>
        <v>Yes</v>
      </c>
      <c r="R621" s="126" t="str">
        <f t="shared" si="47"/>
        <v>Yes</v>
      </c>
      <c r="S621" s="126" t="str">
        <f t="shared" si="47"/>
        <v>Yes</v>
      </c>
      <c r="T621" s="126" t="str">
        <f t="shared" si="47"/>
        <v>No</v>
      </c>
      <c r="U621" s="126" t="str">
        <f t="shared" si="47"/>
        <v>No</v>
      </c>
      <c r="V621" s="126" t="str">
        <f t="shared" si="47"/>
        <v>Yes</v>
      </c>
      <c r="W621" s="126" t="str">
        <f t="shared" si="47"/>
        <v>No</v>
      </c>
      <c r="X621" s="126" t="str">
        <f t="shared" si="47"/>
        <v>No</v>
      </c>
      <c r="Y621" s="126" t="str">
        <f t="shared" si="47"/>
        <v>No</v>
      </c>
      <c r="Z621" s="126" t="str">
        <f t="shared" si="47"/>
        <v>No</v>
      </c>
      <c r="AA621" s="126" t="str">
        <f t="shared" si="47"/>
        <v>No</v>
      </c>
    </row>
    <row r="622" spans="1:27" x14ac:dyDescent="0.3">
      <c r="A622" t="s">
        <v>117</v>
      </c>
      <c r="B622" t="s">
        <v>13</v>
      </c>
      <c r="C622" t="s">
        <v>9</v>
      </c>
      <c r="D622" t="s">
        <v>8</v>
      </c>
      <c r="E622" t="s">
        <v>70</v>
      </c>
      <c r="F622" t="s">
        <v>71</v>
      </c>
      <c r="G622">
        <v>1</v>
      </c>
      <c r="H622" t="s">
        <v>70</v>
      </c>
      <c r="I622" t="s">
        <v>18</v>
      </c>
      <c r="J622" t="s">
        <v>128</v>
      </c>
      <c r="L622" t="s">
        <v>80</v>
      </c>
      <c r="M622">
        <v>2</v>
      </c>
      <c r="N622" t="str">
        <f t="shared" si="44"/>
        <v>Yes</v>
      </c>
      <c r="O622" t="s">
        <v>214</v>
      </c>
      <c r="P622" s="126" t="str">
        <f t="shared" si="46"/>
        <v>Yes</v>
      </c>
      <c r="Q622" s="126" t="str">
        <f t="shared" si="47"/>
        <v>Yes</v>
      </c>
      <c r="R622" s="126" t="str">
        <f t="shared" si="47"/>
        <v>Yes</v>
      </c>
      <c r="S622" s="126" t="str">
        <f t="shared" si="47"/>
        <v>Yes</v>
      </c>
      <c r="T622" s="126" t="str">
        <f t="shared" si="47"/>
        <v>No</v>
      </c>
      <c r="U622" s="126" t="str">
        <f t="shared" si="47"/>
        <v>No</v>
      </c>
      <c r="V622" s="126" t="str">
        <f t="shared" si="47"/>
        <v>Yes</v>
      </c>
      <c r="W622" s="126" t="str">
        <f t="shared" si="47"/>
        <v>No</v>
      </c>
      <c r="X622" s="126" t="str">
        <f t="shared" si="47"/>
        <v>No</v>
      </c>
      <c r="Y622" s="126" t="str">
        <f t="shared" si="47"/>
        <v>No</v>
      </c>
      <c r="Z622" s="126" t="str">
        <f t="shared" si="47"/>
        <v>No</v>
      </c>
      <c r="AA622" s="126" t="str">
        <f t="shared" si="47"/>
        <v>No</v>
      </c>
    </row>
    <row r="623" spans="1:27" x14ac:dyDescent="0.3">
      <c r="A623" t="s">
        <v>117</v>
      </c>
      <c r="B623" t="s">
        <v>13</v>
      </c>
      <c r="C623" t="s">
        <v>9</v>
      </c>
      <c r="D623" t="s">
        <v>8</v>
      </c>
      <c r="E623" t="s">
        <v>11</v>
      </c>
      <c r="F623" t="s">
        <v>71</v>
      </c>
      <c r="G623">
        <v>1</v>
      </c>
      <c r="H623" t="s">
        <v>8</v>
      </c>
      <c r="I623" t="s">
        <v>19</v>
      </c>
      <c r="J623" t="s">
        <v>128</v>
      </c>
      <c r="L623" t="s">
        <v>80</v>
      </c>
      <c r="M623">
        <v>0</v>
      </c>
      <c r="N623" t="str">
        <f t="shared" si="44"/>
        <v>No</v>
      </c>
      <c r="O623" t="s">
        <v>214</v>
      </c>
      <c r="P623" s="126" t="str">
        <f t="shared" si="46"/>
        <v>Yes</v>
      </c>
      <c r="Q623" s="126" t="str">
        <f t="shared" si="47"/>
        <v>Yes</v>
      </c>
      <c r="R623" s="126" t="str">
        <f t="shared" si="47"/>
        <v>Yes</v>
      </c>
      <c r="S623" s="126" t="str">
        <f t="shared" si="47"/>
        <v>No</v>
      </c>
      <c r="T623" s="126" t="str">
        <f t="shared" si="47"/>
        <v>No</v>
      </c>
      <c r="U623" s="126" t="str">
        <f t="shared" si="47"/>
        <v>Yes</v>
      </c>
      <c r="V623" s="126" t="str">
        <f t="shared" si="47"/>
        <v>Yes</v>
      </c>
      <c r="W623" s="126" t="str">
        <f t="shared" si="47"/>
        <v>No</v>
      </c>
      <c r="X623" s="126" t="str">
        <f t="shared" si="47"/>
        <v>No</v>
      </c>
      <c r="Y623" s="126" t="str">
        <f t="shared" si="47"/>
        <v>No</v>
      </c>
      <c r="Z623" s="126" t="str">
        <f t="shared" si="47"/>
        <v>No</v>
      </c>
      <c r="AA623" s="126" t="str">
        <f t="shared" si="47"/>
        <v>No</v>
      </c>
    </row>
    <row r="624" spans="1:27" x14ac:dyDescent="0.3">
      <c r="A624" t="s">
        <v>117</v>
      </c>
      <c r="B624" t="s">
        <v>13</v>
      </c>
      <c r="C624" t="s">
        <v>9</v>
      </c>
      <c r="D624" t="s">
        <v>8</v>
      </c>
      <c r="E624" t="s">
        <v>11</v>
      </c>
      <c r="F624" t="s">
        <v>71</v>
      </c>
      <c r="G624">
        <v>0</v>
      </c>
      <c r="H624" t="s">
        <v>13</v>
      </c>
      <c r="I624" t="s">
        <v>148</v>
      </c>
      <c r="J624" t="s">
        <v>128</v>
      </c>
      <c r="L624" t="s">
        <v>80</v>
      </c>
      <c r="M624">
        <v>0</v>
      </c>
      <c r="N624" t="str">
        <f t="shared" si="44"/>
        <v>Yes</v>
      </c>
      <c r="O624" t="s">
        <v>214</v>
      </c>
      <c r="P624" s="126" t="str">
        <f t="shared" si="46"/>
        <v>Yes</v>
      </c>
      <c r="Q624" s="126" t="str">
        <f t="shared" si="47"/>
        <v>Yes</v>
      </c>
      <c r="R624" s="126" t="str">
        <f t="shared" si="47"/>
        <v>Yes</v>
      </c>
      <c r="S624" s="126" t="str">
        <f t="shared" si="47"/>
        <v>No</v>
      </c>
      <c r="T624" s="126" t="str">
        <f t="shared" si="47"/>
        <v>No</v>
      </c>
      <c r="U624" s="126" t="str">
        <f t="shared" si="47"/>
        <v>Yes</v>
      </c>
      <c r="V624" s="126" t="str">
        <f t="shared" si="47"/>
        <v>Yes</v>
      </c>
      <c r="W624" s="126" t="str">
        <f t="shared" si="47"/>
        <v>No</v>
      </c>
      <c r="X624" s="126" t="str">
        <f t="shared" si="47"/>
        <v>No</v>
      </c>
      <c r="Y624" s="126" t="str">
        <f t="shared" si="47"/>
        <v>No</v>
      </c>
      <c r="Z624" s="126" t="str">
        <f t="shared" si="47"/>
        <v>No</v>
      </c>
      <c r="AA624" s="126" t="str">
        <f t="shared" si="47"/>
        <v>No</v>
      </c>
    </row>
    <row r="625" spans="1:27" x14ac:dyDescent="0.3">
      <c r="A625" t="s">
        <v>117</v>
      </c>
      <c r="B625" t="s">
        <v>13</v>
      </c>
      <c r="C625" t="s">
        <v>9</v>
      </c>
      <c r="D625" t="s">
        <v>8</v>
      </c>
      <c r="E625" t="s">
        <v>11</v>
      </c>
      <c r="F625" t="s">
        <v>71</v>
      </c>
      <c r="G625">
        <v>0</v>
      </c>
      <c r="H625" t="s">
        <v>71</v>
      </c>
      <c r="I625" t="s">
        <v>19</v>
      </c>
      <c r="J625" t="s">
        <v>128</v>
      </c>
      <c r="L625" t="s">
        <v>80</v>
      </c>
      <c r="M625">
        <v>0</v>
      </c>
      <c r="N625" t="str">
        <f t="shared" si="44"/>
        <v>No</v>
      </c>
      <c r="O625" t="s">
        <v>214</v>
      </c>
      <c r="P625" s="126" t="str">
        <f t="shared" si="46"/>
        <v>Yes</v>
      </c>
      <c r="Q625" s="126" t="str">
        <f t="shared" si="47"/>
        <v>Yes</v>
      </c>
      <c r="R625" s="126" t="str">
        <f t="shared" si="47"/>
        <v>Yes</v>
      </c>
      <c r="S625" s="126" t="str">
        <f t="shared" si="47"/>
        <v>No</v>
      </c>
      <c r="T625" s="126" t="str">
        <f t="shared" si="47"/>
        <v>No</v>
      </c>
      <c r="U625" s="126" t="str">
        <f t="shared" si="47"/>
        <v>Yes</v>
      </c>
      <c r="V625" s="126" t="str">
        <f t="shared" si="47"/>
        <v>Yes</v>
      </c>
      <c r="W625" s="126" t="str">
        <f t="shared" si="47"/>
        <v>No</v>
      </c>
      <c r="X625" s="126" t="str">
        <f t="shared" si="47"/>
        <v>No</v>
      </c>
      <c r="Y625" s="126" t="str">
        <f t="shared" si="47"/>
        <v>No</v>
      </c>
      <c r="Z625" s="126" t="str">
        <f t="shared" si="47"/>
        <v>No</v>
      </c>
      <c r="AA625" s="126" t="str">
        <f t="shared" si="47"/>
        <v>No</v>
      </c>
    </row>
    <row r="626" spans="1:27" x14ac:dyDescent="0.3">
      <c r="A626" t="s">
        <v>117</v>
      </c>
      <c r="B626" t="s">
        <v>13</v>
      </c>
      <c r="C626" t="s">
        <v>9</v>
      </c>
      <c r="D626" t="s">
        <v>8</v>
      </c>
      <c r="E626" t="s">
        <v>11</v>
      </c>
      <c r="F626" t="s">
        <v>71</v>
      </c>
      <c r="G626">
        <v>0</v>
      </c>
      <c r="H626" t="s">
        <v>8</v>
      </c>
      <c r="I626" t="s">
        <v>16</v>
      </c>
      <c r="J626" t="s">
        <v>128</v>
      </c>
      <c r="L626" t="s">
        <v>80</v>
      </c>
      <c r="M626">
        <v>0</v>
      </c>
      <c r="N626" t="str">
        <f t="shared" si="44"/>
        <v>No</v>
      </c>
      <c r="O626" t="s">
        <v>214</v>
      </c>
      <c r="P626" s="126" t="str">
        <f t="shared" si="46"/>
        <v>Yes</v>
      </c>
      <c r="Q626" s="126" t="str">
        <f t="shared" si="47"/>
        <v>Yes</v>
      </c>
      <c r="R626" s="126" t="str">
        <f t="shared" si="47"/>
        <v>Yes</v>
      </c>
      <c r="S626" s="126" t="str">
        <f t="shared" si="47"/>
        <v>No</v>
      </c>
      <c r="T626" s="126" t="str">
        <f t="shared" si="47"/>
        <v>No</v>
      </c>
      <c r="U626" s="126" t="str">
        <f t="shared" si="47"/>
        <v>Yes</v>
      </c>
      <c r="V626" s="126" t="str">
        <f t="shared" si="47"/>
        <v>Yes</v>
      </c>
      <c r="W626" s="126" t="str">
        <f t="shared" si="47"/>
        <v>No</v>
      </c>
      <c r="X626" s="126" t="str">
        <f t="shared" si="47"/>
        <v>No</v>
      </c>
      <c r="Y626" s="126" t="str">
        <f t="shared" si="47"/>
        <v>No</v>
      </c>
      <c r="Z626" s="126" t="str">
        <f t="shared" si="47"/>
        <v>No</v>
      </c>
      <c r="AA626" s="126" t="str">
        <f t="shared" si="47"/>
        <v>No</v>
      </c>
    </row>
    <row r="627" spans="1:27" x14ac:dyDescent="0.3">
      <c r="A627" t="s">
        <v>117</v>
      </c>
      <c r="B627" t="s">
        <v>13</v>
      </c>
      <c r="C627" t="s">
        <v>9</v>
      </c>
      <c r="D627" t="s">
        <v>8</v>
      </c>
      <c r="E627" t="s">
        <v>11</v>
      </c>
      <c r="F627" t="s">
        <v>71</v>
      </c>
      <c r="G627">
        <v>0</v>
      </c>
      <c r="H627" t="s">
        <v>71</v>
      </c>
      <c r="I627" t="s">
        <v>148</v>
      </c>
      <c r="J627" t="s">
        <v>149</v>
      </c>
      <c r="L627" t="s">
        <v>80</v>
      </c>
      <c r="M627">
        <v>1</v>
      </c>
      <c r="N627" t="str">
        <f t="shared" si="44"/>
        <v>Yes</v>
      </c>
      <c r="O627" t="s">
        <v>214</v>
      </c>
      <c r="P627" s="126" t="str">
        <f t="shared" si="46"/>
        <v>Yes</v>
      </c>
      <c r="Q627" s="126" t="str">
        <f t="shared" si="47"/>
        <v>Yes</v>
      </c>
      <c r="R627" s="126" t="str">
        <f t="shared" si="47"/>
        <v>Yes</v>
      </c>
      <c r="S627" s="126" t="str">
        <f t="shared" si="47"/>
        <v>No</v>
      </c>
      <c r="T627" s="126" t="str">
        <f t="shared" si="47"/>
        <v>No</v>
      </c>
      <c r="U627" s="126" t="str">
        <f t="shared" si="47"/>
        <v>Yes</v>
      </c>
      <c r="V627" s="126" t="str">
        <f t="shared" si="47"/>
        <v>Yes</v>
      </c>
      <c r="W627" s="126" t="str">
        <f t="shared" si="47"/>
        <v>No</v>
      </c>
      <c r="X627" s="126" t="str">
        <f t="shared" si="47"/>
        <v>No</v>
      </c>
      <c r="Y627" s="126" t="str">
        <f t="shared" si="47"/>
        <v>No</v>
      </c>
      <c r="Z627" s="126" t="str">
        <f t="shared" si="47"/>
        <v>No</v>
      </c>
      <c r="AA627" s="126" t="str">
        <f t="shared" si="47"/>
        <v>No</v>
      </c>
    </row>
    <row r="628" spans="1:27" x14ac:dyDescent="0.3">
      <c r="A628" t="s">
        <v>117</v>
      </c>
      <c r="B628" t="s">
        <v>13</v>
      </c>
      <c r="C628" t="s">
        <v>9</v>
      </c>
      <c r="D628" t="s">
        <v>8</v>
      </c>
      <c r="E628" t="s">
        <v>11</v>
      </c>
      <c r="F628" t="s">
        <v>10</v>
      </c>
      <c r="G628">
        <v>1</v>
      </c>
      <c r="H628" t="s">
        <v>13</v>
      </c>
      <c r="I628" t="s">
        <v>15</v>
      </c>
      <c r="J628" t="s">
        <v>128</v>
      </c>
      <c r="L628" t="s">
        <v>80</v>
      </c>
      <c r="M628">
        <v>2</v>
      </c>
      <c r="N628" t="str">
        <f t="shared" si="44"/>
        <v>Yes</v>
      </c>
      <c r="O628" t="s">
        <v>214</v>
      </c>
      <c r="P628" s="126" t="str">
        <f t="shared" si="46"/>
        <v>Yes</v>
      </c>
      <c r="Q628" s="126" t="str">
        <f t="shared" si="47"/>
        <v>Yes</v>
      </c>
      <c r="R628" s="126" t="str">
        <f t="shared" si="47"/>
        <v>Yes</v>
      </c>
      <c r="S628" s="126" t="str">
        <f t="shared" si="47"/>
        <v>No</v>
      </c>
      <c r="T628" s="126" t="str">
        <f t="shared" si="47"/>
        <v>Yes</v>
      </c>
      <c r="U628" s="126" t="str">
        <f t="shared" si="47"/>
        <v>Yes</v>
      </c>
      <c r="V628" s="126" t="str">
        <f t="shared" si="47"/>
        <v>No</v>
      </c>
      <c r="W628" s="126" t="str">
        <f t="shared" si="47"/>
        <v>No</v>
      </c>
      <c r="X628" s="126" t="str">
        <f t="shared" si="47"/>
        <v>No</v>
      </c>
      <c r="Y628" s="126" t="str">
        <f t="shared" si="47"/>
        <v>No</v>
      </c>
      <c r="Z628" s="126" t="str">
        <f t="shared" si="47"/>
        <v>No</v>
      </c>
      <c r="AA628" s="126" t="str">
        <f t="shared" si="47"/>
        <v>No</v>
      </c>
    </row>
    <row r="629" spans="1:27" x14ac:dyDescent="0.3">
      <c r="A629" t="s">
        <v>117</v>
      </c>
      <c r="B629" t="s">
        <v>13</v>
      </c>
      <c r="C629" t="s">
        <v>9</v>
      </c>
      <c r="D629" t="s">
        <v>8</v>
      </c>
      <c r="E629" t="s">
        <v>11</v>
      </c>
      <c r="F629" t="s">
        <v>10</v>
      </c>
      <c r="G629">
        <v>1</v>
      </c>
      <c r="H629" t="s">
        <v>13</v>
      </c>
      <c r="I629" t="s">
        <v>18</v>
      </c>
      <c r="J629" t="s">
        <v>128</v>
      </c>
      <c r="L629" t="s">
        <v>80</v>
      </c>
      <c r="M629">
        <v>2</v>
      </c>
      <c r="N629" t="str">
        <f t="shared" si="44"/>
        <v>Yes</v>
      </c>
      <c r="O629" t="s">
        <v>214</v>
      </c>
      <c r="P629" s="126" t="str">
        <f t="shared" si="46"/>
        <v>Yes</v>
      </c>
      <c r="Q629" s="126" t="str">
        <f t="shared" si="47"/>
        <v>Yes</v>
      </c>
      <c r="R629" s="126" t="str">
        <f t="shared" si="47"/>
        <v>Yes</v>
      </c>
      <c r="S629" s="126" t="str">
        <f t="shared" si="47"/>
        <v>No</v>
      </c>
      <c r="T629" s="126" t="str">
        <f t="shared" si="47"/>
        <v>Yes</v>
      </c>
      <c r="U629" s="126" t="str">
        <f t="shared" si="47"/>
        <v>Yes</v>
      </c>
      <c r="V629" s="126" t="str">
        <f t="shared" si="47"/>
        <v>No</v>
      </c>
      <c r="W629" s="126" t="str">
        <f t="shared" si="47"/>
        <v>No</v>
      </c>
      <c r="X629" s="126" t="str">
        <f t="shared" si="47"/>
        <v>No</v>
      </c>
      <c r="Y629" s="126" t="str">
        <f t="shared" si="47"/>
        <v>No</v>
      </c>
      <c r="Z629" s="126" t="str">
        <f t="shared" si="47"/>
        <v>No</v>
      </c>
      <c r="AA629" s="126" t="str">
        <f t="shared" si="47"/>
        <v>No</v>
      </c>
    </row>
    <row r="630" spans="1:27" x14ac:dyDescent="0.3">
      <c r="A630" t="s">
        <v>117</v>
      </c>
      <c r="B630" t="s">
        <v>13</v>
      </c>
      <c r="C630" t="s">
        <v>9</v>
      </c>
      <c r="D630" t="s">
        <v>8</v>
      </c>
      <c r="E630" t="s">
        <v>11</v>
      </c>
      <c r="F630" t="s">
        <v>10</v>
      </c>
      <c r="G630">
        <v>0</v>
      </c>
      <c r="H630" t="s">
        <v>9</v>
      </c>
      <c r="I630" t="s">
        <v>15</v>
      </c>
      <c r="J630" t="s">
        <v>128</v>
      </c>
      <c r="L630" t="s">
        <v>80</v>
      </c>
      <c r="M630">
        <v>0</v>
      </c>
      <c r="N630" t="str">
        <f t="shared" si="44"/>
        <v>No</v>
      </c>
      <c r="O630" t="s">
        <v>214</v>
      </c>
      <c r="P630" s="126" t="str">
        <f t="shared" si="46"/>
        <v>Yes</v>
      </c>
      <c r="Q630" s="126" t="str">
        <f t="shared" si="46"/>
        <v>Yes</v>
      </c>
      <c r="R630" s="126" t="str">
        <f t="shared" si="46"/>
        <v>Yes</v>
      </c>
      <c r="S630" s="126" t="str">
        <f t="shared" si="46"/>
        <v>No</v>
      </c>
      <c r="T630" s="126" t="str">
        <f t="shared" si="46"/>
        <v>Yes</v>
      </c>
      <c r="U630" s="126" t="str">
        <f t="shared" si="46"/>
        <v>Yes</v>
      </c>
      <c r="V630" s="126" t="str">
        <f t="shared" si="46"/>
        <v>No</v>
      </c>
      <c r="W630" s="126" t="str">
        <f t="shared" si="46"/>
        <v>No</v>
      </c>
      <c r="X630" s="126" t="str">
        <f t="shared" si="46"/>
        <v>No</v>
      </c>
      <c r="Y630" s="126" t="str">
        <f t="shared" si="46"/>
        <v>No</v>
      </c>
      <c r="Z630" s="126" t="str">
        <f t="shared" si="46"/>
        <v>No</v>
      </c>
      <c r="AA630" s="126" t="str">
        <f t="shared" si="46"/>
        <v>No</v>
      </c>
    </row>
    <row r="631" spans="1:27" x14ac:dyDescent="0.3">
      <c r="A631" t="s">
        <v>117</v>
      </c>
      <c r="B631" t="s">
        <v>13</v>
      </c>
      <c r="C631" t="s">
        <v>9</v>
      </c>
      <c r="D631" t="s">
        <v>8</v>
      </c>
      <c r="E631" t="s">
        <v>11</v>
      </c>
      <c r="F631" t="s">
        <v>10</v>
      </c>
      <c r="G631">
        <v>1</v>
      </c>
      <c r="H631" t="s">
        <v>9</v>
      </c>
      <c r="I631" t="s">
        <v>148</v>
      </c>
      <c r="J631" t="s">
        <v>128</v>
      </c>
      <c r="L631" t="s">
        <v>80</v>
      </c>
      <c r="M631">
        <v>1</v>
      </c>
      <c r="N631" t="str">
        <f t="shared" si="44"/>
        <v>Yes</v>
      </c>
      <c r="O631" t="s">
        <v>214</v>
      </c>
      <c r="P631" s="126" t="str">
        <f t="shared" si="46"/>
        <v>Yes</v>
      </c>
      <c r="Q631" s="126" t="str">
        <f t="shared" si="46"/>
        <v>Yes</v>
      </c>
      <c r="R631" s="126" t="str">
        <f t="shared" si="46"/>
        <v>Yes</v>
      </c>
      <c r="S631" s="126" t="str">
        <f t="shared" si="46"/>
        <v>No</v>
      </c>
      <c r="T631" s="126" t="str">
        <f t="shared" si="46"/>
        <v>Yes</v>
      </c>
      <c r="U631" s="126" t="str">
        <f t="shared" si="46"/>
        <v>Yes</v>
      </c>
      <c r="V631" s="126" t="str">
        <f t="shared" si="46"/>
        <v>No</v>
      </c>
      <c r="W631" s="126" t="str">
        <f t="shared" si="46"/>
        <v>No</v>
      </c>
      <c r="X631" s="126" t="str">
        <f t="shared" si="46"/>
        <v>No</v>
      </c>
      <c r="Y631" s="126" t="str">
        <f t="shared" si="46"/>
        <v>No</v>
      </c>
      <c r="Z631" s="126" t="str">
        <f t="shared" si="46"/>
        <v>No</v>
      </c>
      <c r="AA631" s="126" t="str">
        <f t="shared" si="46"/>
        <v>No</v>
      </c>
    </row>
    <row r="632" spans="1:27" x14ac:dyDescent="0.3">
      <c r="A632" t="s">
        <v>117</v>
      </c>
      <c r="B632" t="s">
        <v>13</v>
      </c>
      <c r="C632" t="s">
        <v>9</v>
      </c>
      <c r="D632" t="s">
        <v>8</v>
      </c>
      <c r="E632" t="s">
        <v>11</v>
      </c>
      <c r="F632" t="s">
        <v>10</v>
      </c>
      <c r="G632">
        <v>1</v>
      </c>
      <c r="H632" t="s">
        <v>8</v>
      </c>
      <c r="I632" t="s">
        <v>18</v>
      </c>
      <c r="J632" t="s">
        <v>128</v>
      </c>
      <c r="L632" t="s">
        <v>80</v>
      </c>
      <c r="M632">
        <v>2</v>
      </c>
      <c r="N632" t="str">
        <f t="shared" si="44"/>
        <v>Yes</v>
      </c>
      <c r="O632" t="s">
        <v>214</v>
      </c>
      <c r="P632" s="126" t="str">
        <f t="shared" si="46"/>
        <v>Yes</v>
      </c>
      <c r="Q632" s="126" t="str">
        <f t="shared" si="46"/>
        <v>Yes</v>
      </c>
      <c r="R632" s="126" t="str">
        <f t="shared" si="46"/>
        <v>Yes</v>
      </c>
      <c r="S632" s="126" t="str">
        <f t="shared" si="46"/>
        <v>No</v>
      </c>
      <c r="T632" s="126" t="str">
        <f t="shared" si="46"/>
        <v>Yes</v>
      </c>
      <c r="U632" s="126" t="str">
        <f t="shared" si="46"/>
        <v>Yes</v>
      </c>
      <c r="V632" s="126" t="str">
        <f t="shared" si="46"/>
        <v>No</v>
      </c>
      <c r="W632" s="126" t="str">
        <f t="shared" si="46"/>
        <v>No</v>
      </c>
      <c r="X632" s="126" t="str">
        <f t="shared" si="46"/>
        <v>No</v>
      </c>
      <c r="Y632" s="126" t="str">
        <f t="shared" si="46"/>
        <v>No</v>
      </c>
      <c r="Z632" s="126" t="str">
        <f t="shared" si="46"/>
        <v>No</v>
      </c>
      <c r="AA632" s="126" t="str">
        <f t="shared" si="46"/>
        <v>No</v>
      </c>
    </row>
    <row r="633" spans="1:27" x14ac:dyDescent="0.3">
      <c r="A633" t="s">
        <v>117</v>
      </c>
      <c r="B633" t="s">
        <v>13</v>
      </c>
      <c r="C633" t="s">
        <v>9</v>
      </c>
      <c r="D633" t="s">
        <v>8</v>
      </c>
      <c r="E633" t="s">
        <v>11</v>
      </c>
      <c r="F633" t="s">
        <v>10</v>
      </c>
      <c r="G633">
        <v>1</v>
      </c>
      <c r="H633" t="s">
        <v>11</v>
      </c>
      <c r="I633" t="s">
        <v>18</v>
      </c>
      <c r="J633" t="s">
        <v>128</v>
      </c>
      <c r="L633" t="s">
        <v>80</v>
      </c>
      <c r="M633">
        <v>0</v>
      </c>
      <c r="N633" t="str">
        <f t="shared" si="44"/>
        <v>No</v>
      </c>
      <c r="O633" t="s">
        <v>214</v>
      </c>
      <c r="P633" s="126" t="str">
        <f t="shared" si="46"/>
        <v>Yes</v>
      </c>
      <c r="Q633" s="126" t="str">
        <f t="shared" si="46"/>
        <v>Yes</v>
      </c>
      <c r="R633" s="126" t="str">
        <f t="shared" si="46"/>
        <v>Yes</v>
      </c>
      <c r="S633" s="126" t="str">
        <f t="shared" si="46"/>
        <v>No</v>
      </c>
      <c r="T633" s="126" t="str">
        <f t="shared" si="46"/>
        <v>Yes</v>
      </c>
      <c r="U633" s="126" t="str">
        <f t="shared" si="46"/>
        <v>Yes</v>
      </c>
      <c r="V633" s="126" t="str">
        <f t="shared" si="46"/>
        <v>No</v>
      </c>
      <c r="W633" s="126" t="str">
        <f t="shared" si="46"/>
        <v>No</v>
      </c>
      <c r="X633" s="126" t="str">
        <f t="shared" si="46"/>
        <v>No</v>
      </c>
      <c r="Y633" s="126" t="str">
        <f t="shared" si="46"/>
        <v>No</v>
      </c>
      <c r="Z633" s="126" t="str">
        <f t="shared" si="46"/>
        <v>No</v>
      </c>
      <c r="AA633" s="126" t="str">
        <f t="shared" si="46"/>
        <v>No</v>
      </c>
    </row>
    <row r="634" spans="1:27" x14ac:dyDescent="0.3">
      <c r="A634" t="s">
        <v>117</v>
      </c>
      <c r="B634" t="s">
        <v>13</v>
      </c>
      <c r="C634" t="s">
        <v>9</v>
      </c>
      <c r="D634" t="s">
        <v>8</v>
      </c>
      <c r="E634" t="s">
        <v>70</v>
      </c>
      <c r="F634" t="s">
        <v>10</v>
      </c>
      <c r="G634">
        <v>0</v>
      </c>
      <c r="H634" t="s">
        <v>10</v>
      </c>
      <c r="I634" t="s">
        <v>17</v>
      </c>
      <c r="J634" t="s">
        <v>128</v>
      </c>
      <c r="L634" t="s">
        <v>80</v>
      </c>
      <c r="M634">
        <v>0</v>
      </c>
      <c r="N634" t="str">
        <f t="shared" si="44"/>
        <v>No</v>
      </c>
      <c r="O634" t="s">
        <v>214</v>
      </c>
      <c r="P634" s="126" t="str">
        <f t="shared" si="46"/>
        <v>Yes</v>
      </c>
      <c r="Q634" s="126" t="str">
        <f t="shared" si="46"/>
        <v>Yes</v>
      </c>
      <c r="R634" s="126" t="str">
        <f t="shared" si="46"/>
        <v>Yes</v>
      </c>
      <c r="S634" s="126" t="str">
        <f t="shared" si="46"/>
        <v>Yes</v>
      </c>
      <c r="T634" s="126" t="str">
        <f t="shared" si="46"/>
        <v>Yes</v>
      </c>
      <c r="U634" s="126" t="str">
        <f t="shared" si="46"/>
        <v>No</v>
      </c>
      <c r="V634" s="126" t="str">
        <f t="shared" si="46"/>
        <v>No</v>
      </c>
      <c r="W634" s="126" t="str">
        <f t="shared" si="46"/>
        <v>No</v>
      </c>
      <c r="X634" s="126" t="str">
        <f t="shared" si="46"/>
        <v>No</v>
      </c>
      <c r="Y634" s="126" t="str">
        <f t="shared" si="46"/>
        <v>No</v>
      </c>
      <c r="Z634" s="126" t="str">
        <f t="shared" si="46"/>
        <v>No</v>
      </c>
      <c r="AA634" s="126" t="str">
        <f t="shared" si="46"/>
        <v>No</v>
      </c>
    </row>
    <row r="635" spans="1:27" x14ac:dyDescent="0.3">
      <c r="A635" t="s">
        <v>117</v>
      </c>
      <c r="B635" t="s">
        <v>13</v>
      </c>
      <c r="C635" t="s">
        <v>9</v>
      </c>
      <c r="D635" t="s">
        <v>8</v>
      </c>
      <c r="E635" t="s">
        <v>70</v>
      </c>
      <c r="F635" t="s">
        <v>10</v>
      </c>
      <c r="G635">
        <v>1</v>
      </c>
      <c r="H635" t="s">
        <v>8</v>
      </c>
      <c r="I635" t="s">
        <v>17</v>
      </c>
      <c r="J635" t="s">
        <v>149</v>
      </c>
      <c r="L635" t="s">
        <v>80</v>
      </c>
      <c r="M635">
        <v>0</v>
      </c>
      <c r="N635" t="str">
        <f t="shared" si="44"/>
        <v>No</v>
      </c>
      <c r="O635" t="s">
        <v>214</v>
      </c>
      <c r="P635" s="126" t="str">
        <f t="shared" si="46"/>
        <v>Yes</v>
      </c>
      <c r="Q635" s="126" t="str">
        <f t="shared" si="46"/>
        <v>Yes</v>
      </c>
      <c r="R635" s="126" t="str">
        <f t="shared" si="46"/>
        <v>Yes</v>
      </c>
      <c r="S635" s="126" t="str">
        <f t="shared" si="46"/>
        <v>Yes</v>
      </c>
      <c r="T635" s="126" t="str">
        <f t="shared" si="46"/>
        <v>Yes</v>
      </c>
      <c r="U635" s="126" t="str">
        <f t="shared" si="46"/>
        <v>No</v>
      </c>
      <c r="V635" s="126" t="str">
        <f t="shared" si="46"/>
        <v>No</v>
      </c>
      <c r="W635" s="126" t="str">
        <f t="shared" si="46"/>
        <v>No</v>
      </c>
      <c r="X635" s="126" t="str">
        <f t="shared" si="46"/>
        <v>No</v>
      </c>
      <c r="Y635" s="126" t="str">
        <f t="shared" si="46"/>
        <v>No</v>
      </c>
      <c r="Z635" s="126" t="str">
        <f t="shared" si="46"/>
        <v>No</v>
      </c>
      <c r="AA635" s="126" t="str">
        <f t="shared" si="46"/>
        <v>No</v>
      </c>
    </row>
    <row r="636" spans="1:27" x14ac:dyDescent="0.3">
      <c r="A636" t="s">
        <v>117</v>
      </c>
      <c r="B636" t="s">
        <v>13</v>
      </c>
      <c r="C636" t="s">
        <v>9</v>
      </c>
      <c r="D636" t="s">
        <v>8</v>
      </c>
      <c r="E636" t="s">
        <v>70</v>
      </c>
      <c r="F636" t="s">
        <v>10</v>
      </c>
      <c r="G636">
        <v>1</v>
      </c>
      <c r="H636" t="s">
        <v>70</v>
      </c>
      <c r="I636" t="s">
        <v>18</v>
      </c>
      <c r="J636" t="s">
        <v>149</v>
      </c>
      <c r="L636" t="s">
        <v>80</v>
      </c>
      <c r="M636">
        <v>0</v>
      </c>
      <c r="N636" t="str">
        <f t="shared" si="44"/>
        <v>No</v>
      </c>
      <c r="O636" t="s">
        <v>214</v>
      </c>
      <c r="P636" s="126" t="str">
        <f t="shared" si="46"/>
        <v>Yes</v>
      </c>
      <c r="Q636" s="126" t="str">
        <f t="shared" si="46"/>
        <v>Yes</v>
      </c>
      <c r="R636" s="126" t="str">
        <f t="shared" si="46"/>
        <v>Yes</v>
      </c>
      <c r="S636" s="126" t="str">
        <f t="shared" si="46"/>
        <v>Yes</v>
      </c>
      <c r="T636" s="126" t="str">
        <f t="shared" si="46"/>
        <v>Yes</v>
      </c>
      <c r="U636" s="126" t="str">
        <f t="shared" si="46"/>
        <v>No</v>
      </c>
      <c r="V636" s="126" t="str">
        <f t="shared" si="46"/>
        <v>No</v>
      </c>
      <c r="W636" s="126" t="str">
        <f t="shared" si="46"/>
        <v>No</v>
      </c>
      <c r="X636" s="126" t="str">
        <f t="shared" si="46"/>
        <v>No</v>
      </c>
      <c r="Y636" s="126" t="str">
        <f t="shared" si="46"/>
        <v>No</v>
      </c>
      <c r="Z636" s="126" t="str">
        <f t="shared" si="46"/>
        <v>No</v>
      </c>
      <c r="AA636" s="126" t="str">
        <f t="shared" si="46"/>
        <v>No</v>
      </c>
    </row>
    <row r="637" spans="1:27" x14ac:dyDescent="0.3">
      <c r="A637" t="s">
        <v>117</v>
      </c>
      <c r="B637" t="s">
        <v>13</v>
      </c>
      <c r="C637" t="s">
        <v>130</v>
      </c>
      <c r="D637" t="s">
        <v>11</v>
      </c>
      <c r="E637" t="s">
        <v>9</v>
      </c>
      <c r="F637" t="s">
        <v>71</v>
      </c>
      <c r="G637">
        <v>1</v>
      </c>
      <c r="H637" t="s">
        <v>11</v>
      </c>
      <c r="I637" t="s">
        <v>16</v>
      </c>
      <c r="J637" t="s">
        <v>128</v>
      </c>
      <c r="L637" t="s">
        <v>80</v>
      </c>
      <c r="M637">
        <v>0</v>
      </c>
      <c r="N637" t="str">
        <f t="shared" si="44"/>
        <v>No</v>
      </c>
      <c r="O637" t="s">
        <v>214</v>
      </c>
      <c r="P637" s="126" t="str">
        <f t="shared" si="46"/>
        <v>Yes</v>
      </c>
      <c r="Q637" s="126" t="str">
        <f t="shared" si="46"/>
        <v>Yes</v>
      </c>
      <c r="R637" s="126" t="str">
        <f t="shared" si="46"/>
        <v>No</v>
      </c>
      <c r="S637" s="126" t="str">
        <f t="shared" si="46"/>
        <v>No</v>
      </c>
      <c r="T637" s="126" t="str">
        <f t="shared" si="46"/>
        <v>No</v>
      </c>
      <c r="U637" s="126" t="str">
        <f t="shared" si="46"/>
        <v>Yes</v>
      </c>
      <c r="V637" s="126" t="str">
        <f t="shared" si="46"/>
        <v>Yes</v>
      </c>
      <c r="W637" s="126" t="str">
        <f t="shared" si="46"/>
        <v>No</v>
      </c>
      <c r="X637" s="126" t="str">
        <f t="shared" si="46"/>
        <v>No</v>
      </c>
      <c r="Y637" s="126" t="str">
        <f t="shared" si="46"/>
        <v>Yes</v>
      </c>
      <c r="Z637" s="126" t="str">
        <f t="shared" si="46"/>
        <v>No</v>
      </c>
      <c r="AA637" s="126" t="str">
        <f t="shared" si="46"/>
        <v>No</v>
      </c>
    </row>
    <row r="638" spans="1:27" x14ac:dyDescent="0.3">
      <c r="A638" t="s">
        <v>117</v>
      </c>
      <c r="B638" t="s">
        <v>13</v>
      </c>
      <c r="C638" t="s">
        <v>130</v>
      </c>
      <c r="D638" t="s">
        <v>11</v>
      </c>
      <c r="E638" t="s">
        <v>9</v>
      </c>
      <c r="F638" t="s">
        <v>71</v>
      </c>
      <c r="G638">
        <v>0</v>
      </c>
      <c r="H638" t="s">
        <v>130</v>
      </c>
      <c r="I638" t="s">
        <v>19</v>
      </c>
      <c r="J638" t="s">
        <v>128</v>
      </c>
      <c r="L638" t="s">
        <v>80</v>
      </c>
      <c r="M638">
        <v>0</v>
      </c>
      <c r="N638" t="str">
        <f t="shared" si="44"/>
        <v>No</v>
      </c>
      <c r="O638" t="s">
        <v>214</v>
      </c>
      <c r="P638" s="126" t="str">
        <f t="shared" si="46"/>
        <v>Yes</v>
      </c>
      <c r="Q638" s="126" t="str">
        <f t="shared" si="46"/>
        <v>Yes</v>
      </c>
      <c r="R638" s="126" t="str">
        <f t="shared" si="46"/>
        <v>No</v>
      </c>
      <c r="S638" s="126" t="str">
        <f t="shared" si="46"/>
        <v>No</v>
      </c>
      <c r="T638" s="126" t="str">
        <f t="shared" si="46"/>
        <v>No</v>
      </c>
      <c r="U638" s="126" t="str">
        <f t="shared" si="46"/>
        <v>Yes</v>
      </c>
      <c r="V638" s="126" t="str">
        <f t="shared" si="46"/>
        <v>Yes</v>
      </c>
      <c r="W638" s="126" t="str">
        <f t="shared" si="46"/>
        <v>No</v>
      </c>
      <c r="X638" s="126" t="str">
        <f t="shared" si="46"/>
        <v>No</v>
      </c>
      <c r="Y638" s="126" t="str">
        <f t="shared" si="46"/>
        <v>Yes</v>
      </c>
      <c r="Z638" s="126" t="str">
        <f t="shared" si="46"/>
        <v>No</v>
      </c>
      <c r="AA638" s="126" t="str">
        <f t="shared" si="46"/>
        <v>No</v>
      </c>
    </row>
    <row r="639" spans="1:27" x14ac:dyDescent="0.3">
      <c r="A639" t="s">
        <v>117</v>
      </c>
      <c r="B639" t="s">
        <v>13</v>
      </c>
      <c r="C639" t="s">
        <v>130</v>
      </c>
      <c r="D639" t="s">
        <v>11</v>
      </c>
      <c r="E639" t="s">
        <v>9</v>
      </c>
      <c r="F639" t="s">
        <v>71</v>
      </c>
      <c r="G639">
        <v>1</v>
      </c>
      <c r="H639" t="s">
        <v>13</v>
      </c>
      <c r="I639" t="s">
        <v>15</v>
      </c>
      <c r="J639" t="s">
        <v>128</v>
      </c>
      <c r="L639" t="s">
        <v>80</v>
      </c>
      <c r="M639">
        <v>2</v>
      </c>
      <c r="N639" t="str">
        <f t="shared" si="44"/>
        <v>Yes</v>
      </c>
      <c r="O639" t="s">
        <v>214</v>
      </c>
      <c r="P639" s="126" t="str">
        <f t="shared" si="46"/>
        <v>Yes</v>
      </c>
      <c r="Q639" s="126" t="str">
        <f t="shared" si="46"/>
        <v>Yes</v>
      </c>
      <c r="R639" s="126" t="str">
        <f t="shared" si="46"/>
        <v>No</v>
      </c>
      <c r="S639" s="126" t="str">
        <f t="shared" si="46"/>
        <v>No</v>
      </c>
      <c r="T639" s="126" t="str">
        <f t="shared" si="46"/>
        <v>No</v>
      </c>
      <c r="U639" s="126" t="str">
        <f t="shared" si="46"/>
        <v>Yes</v>
      </c>
      <c r="V639" s="126" t="str">
        <f t="shared" si="46"/>
        <v>Yes</v>
      </c>
      <c r="W639" s="126" t="str">
        <f t="shared" si="46"/>
        <v>No</v>
      </c>
      <c r="X639" s="126" t="str">
        <f t="shared" si="46"/>
        <v>No</v>
      </c>
      <c r="Y639" s="126" t="str">
        <f t="shared" si="46"/>
        <v>Yes</v>
      </c>
      <c r="Z639" s="126" t="str">
        <f t="shared" si="46"/>
        <v>No</v>
      </c>
      <c r="AA639" s="126" t="str">
        <f t="shared" si="46"/>
        <v>No</v>
      </c>
    </row>
    <row r="640" spans="1:27" x14ac:dyDescent="0.3">
      <c r="A640" t="s">
        <v>117</v>
      </c>
      <c r="B640" t="s">
        <v>13</v>
      </c>
      <c r="C640" t="s">
        <v>130</v>
      </c>
      <c r="D640" t="s">
        <v>11</v>
      </c>
      <c r="E640" t="s">
        <v>9</v>
      </c>
      <c r="F640" t="s">
        <v>71</v>
      </c>
      <c r="G640">
        <v>1</v>
      </c>
      <c r="H640" t="s">
        <v>13</v>
      </c>
      <c r="I640" t="s">
        <v>18</v>
      </c>
      <c r="J640" t="s">
        <v>149</v>
      </c>
      <c r="L640" t="s">
        <v>80</v>
      </c>
      <c r="M640">
        <v>0</v>
      </c>
      <c r="N640" t="str">
        <f t="shared" si="44"/>
        <v>No</v>
      </c>
      <c r="O640" t="s">
        <v>214</v>
      </c>
      <c r="P640" s="126" t="str">
        <f t="shared" si="46"/>
        <v>Yes</v>
      </c>
      <c r="Q640" s="126" t="str">
        <f t="shared" si="46"/>
        <v>Yes</v>
      </c>
      <c r="R640" s="126" t="str">
        <f t="shared" si="46"/>
        <v>No</v>
      </c>
      <c r="S640" s="126" t="str">
        <f t="shared" si="46"/>
        <v>No</v>
      </c>
      <c r="T640" s="126" t="str">
        <f t="shared" si="46"/>
        <v>No</v>
      </c>
      <c r="U640" s="126" t="str">
        <f t="shared" si="46"/>
        <v>Yes</v>
      </c>
      <c r="V640" s="126" t="str">
        <f t="shared" si="46"/>
        <v>Yes</v>
      </c>
      <c r="W640" s="126" t="str">
        <f t="shared" si="46"/>
        <v>No</v>
      </c>
      <c r="X640" s="126" t="str">
        <f t="shared" si="46"/>
        <v>No</v>
      </c>
      <c r="Y640" s="126" t="str">
        <f t="shared" si="46"/>
        <v>Yes</v>
      </c>
      <c r="Z640" s="126" t="str">
        <f t="shared" si="46"/>
        <v>No</v>
      </c>
      <c r="AA640" s="126" t="str">
        <f t="shared" si="46"/>
        <v>No</v>
      </c>
    </row>
    <row r="641" spans="1:27" x14ac:dyDescent="0.3">
      <c r="A641" t="s">
        <v>117</v>
      </c>
      <c r="B641" t="s">
        <v>13</v>
      </c>
      <c r="C641" t="s">
        <v>130</v>
      </c>
      <c r="D641" t="s">
        <v>11</v>
      </c>
      <c r="E641" t="s">
        <v>9</v>
      </c>
      <c r="F641" t="s">
        <v>8</v>
      </c>
      <c r="G641">
        <v>0</v>
      </c>
      <c r="H641" t="s">
        <v>8</v>
      </c>
      <c r="I641" t="s">
        <v>19</v>
      </c>
      <c r="J641" t="s">
        <v>128</v>
      </c>
      <c r="L641" t="s">
        <v>80</v>
      </c>
      <c r="M641">
        <v>3</v>
      </c>
      <c r="N641" t="str">
        <f t="shared" si="44"/>
        <v>Yes</v>
      </c>
      <c r="O641" t="s">
        <v>214</v>
      </c>
      <c r="P641" s="126" t="str">
        <f t="shared" si="46"/>
        <v>Yes</v>
      </c>
      <c r="Q641" s="126" t="str">
        <f t="shared" si="46"/>
        <v>Yes</v>
      </c>
      <c r="R641" s="126" t="str">
        <f t="shared" si="46"/>
        <v>Yes</v>
      </c>
      <c r="S641" s="126" t="str">
        <f t="shared" si="46"/>
        <v>No</v>
      </c>
      <c r="T641" s="126" t="str">
        <f t="shared" si="46"/>
        <v>No</v>
      </c>
      <c r="U641" s="126" t="str">
        <f t="shared" si="46"/>
        <v>Yes</v>
      </c>
      <c r="V641" s="126" t="str">
        <f t="shared" si="46"/>
        <v>No</v>
      </c>
      <c r="W641" s="126" t="str">
        <f t="shared" si="46"/>
        <v>No</v>
      </c>
      <c r="X641" s="126" t="str">
        <f t="shared" si="46"/>
        <v>No</v>
      </c>
      <c r="Y641" s="126" t="str">
        <f t="shared" si="46"/>
        <v>Yes</v>
      </c>
      <c r="Z641" s="126" t="str">
        <f t="shared" si="46"/>
        <v>No</v>
      </c>
      <c r="AA641" s="126" t="str">
        <f t="shared" si="46"/>
        <v>No</v>
      </c>
    </row>
    <row r="642" spans="1:27" x14ac:dyDescent="0.3">
      <c r="A642" t="s">
        <v>117</v>
      </c>
      <c r="B642" t="s">
        <v>13</v>
      </c>
      <c r="C642" t="s">
        <v>130</v>
      </c>
      <c r="D642" t="s">
        <v>11</v>
      </c>
      <c r="E642" t="s">
        <v>9</v>
      </c>
      <c r="F642" t="s">
        <v>8</v>
      </c>
      <c r="G642">
        <v>1</v>
      </c>
      <c r="H642" t="s">
        <v>11</v>
      </c>
      <c r="I642" t="s">
        <v>18</v>
      </c>
      <c r="J642" t="s">
        <v>149</v>
      </c>
      <c r="L642" t="s">
        <v>80</v>
      </c>
      <c r="M642">
        <v>0</v>
      </c>
      <c r="N642" t="str">
        <f t="shared" si="44"/>
        <v>No</v>
      </c>
      <c r="O642" t="s">
        <v>214</v>
      </c>
      <c r="P642" s="126" t="str">
        <f t="shared" si="46"/>
        <v>Yes</v>
      </c>
      <c r="Q642" s="126" t="str">
        <f t="shared" si="46"/>
        <v>Yes</v>
      </c>
      <c r="R642" s="126" t="str">
        <f t="shared" si="46"/>
        <v>Yes</v>
      </c>
      <c r="S642" s="126" t="str">
        <f t="shared" si="46"/>
        <v>No</v>
      </c>
      <c r="T642" s="126" t="str">
        <f t="shared" si="46"/>
        <v>No</v>
      </c>
      <c r="U642" s="126" t="str">
        <f t="shared" si="46"/>
        <v>Yes</v>
      </c>
      <c r="V642" s="126" t="str">
        <f t="shared" si="46"/>
        <v>No</v>
      </c>
      <c r="W642" s="126" t="str">
        <f t="shared" si="46"/>
        <v>No</v>
      </c>
      <c r="X642" s="126" t="str">
        <f t="shared" si="46"/>
        <v>No</v>
      </c>
      <c r="Y642" s="126" t="str">
        <f t="shared" si="46"/>
        <v>Yes</v>
      </c>
      <c r="Z642" s="126" t="str">
        <f t="shared" si="46"/>
        <v>No</v>
      </c>
      <c r="AA642" s="126" t="str">
        <f t="shared" si="46"/>
        <v>No</v>
      </c>
    </row>
    <row r="643" spans="1:27" x14ac:dyDescent="0.3">
      <c r="A643" t="s">
        <v>117</v>
      </c>
      <c r="B643" t="s">
        <v>13</v>
      </c>
      <c r="C643" t="s">
        <v>130</v>
      </c>
      <c r="D643" t="s">
        <v>11</v>
      </c>
      <c r="E643" t="s">
        <v>9</v>
      </c>
      <c r="F643" t="s">
        <v>8</v>
      </c>
      <c r="G643">
        <v>1</v>
      </c>
      <c r="H643" t="s">
        <v>8</v>
      </c>
      <c r="I643" t="s">
        <v>18</v>
      </c>
      <c r="J643" t="s">
        <v>128</v>
      </c>
      <c r="L643" t="s">
        <v>80</v>
      </c>
      <c r="M643">
        <v>2</v>
      </c>
      <c r="N643" t="str">
        <f t="shared" si="44"/>
        <v>Yes</v>
      </c>
      <c r="O643" t="s">
        <v>214</v>
      </c>
      <c r="P643" s="126" t="str">
        <f t="shared" si="46"/>
        <v>Yes</v>
      </c>
      <c r="Q643" s="126" t="str">
        <f t="shared" si="46"/>
        <v>Yes</v>
      </c>
      <c r="R643" s="126" t="str">
        <f t="shared" si="46"/>
        <v>Yes</v>
      </c>
      <c r="S643" s="126" t="str">
        <f t="shared" si="46"/>
        <v>No</v>
      </c>
      <c r="T643" s="126" t="str">
        <f t="shared" si="46"/>
        <v>No</v>
      </c>
      <c r="U643" s="126" t="str">
        <f t="shared" si="46"/>
        <v>Yes</v>
      </c>
      <c r="V643" s="126" t="str">
        <f t="shared" si="46"/>
        <v>No</v>
      </c>
      <c r="W643" s="126" t="str">
        <f t="shared" si="46"/>
        <v>No</v>
      </c>
      <c r="X643" s="126" t="str">
        <f t="shared" si="46"/>
        <v>No</v>
      </c>
      <c r="Y643" s="126" t="str">
        <f t="shared" si="46"/>
        <v>Yes</v>
      </c>
      <c r="Z643" s="126" t="str">
        <f t="shared" si="46"/>
        <v>No</v>
      </c>
      <c r="AA643" s="126" t="str">
        <f t="shared" si="46"/>
        <v>No</v>
      </c>
    </row>
    <row r="644" spans="1:27" x14ac:dyDescent="0.3">
      <c r="A644" t="s">
        <v>117</v>
      </c>
      <c r="B644" t="s">
        <v>13</v>
      </c>
      <c r="C644" t="s">
        <v>130</v>
      </c>
      <c r="D644" t="s">
        <v>70</v>
      </c>
      <c r="E644" t="s">
        <v>9</v>
      </c>
      <c r="F644" t="s">
        <v>8</v>
      </c>
      <c r="G644">
        <v>1</v>
      </c>
      <c r="H644" t="s">
        <v>70</v>
      </c>
      <c r="I644" t="s">
        <v>18</v>
      </c>
      <c r="J644" t="s">
        <v>149</v>
      </c>
      <c r="L644" t="s">
        <v>80</v>
      </c>
      <c r="M644">
        <v>3</v>
      </c>
      <c r="N644" t="str">
        <f t="shared" si="44"/>
        <v>Yes</v>
      </c>
      <c r="O644" t="s">
        <v>214</v>
      </c>
      <c r="P644" s="126" t="str">
        <f t="shared" si="46"/>
        <v>Yes</v>
      </c>
      <c r="Q644" s="126" t="str">
        <f t="shared" si="46"/>
        <v>Yes</v>
      </c>
      <c r="R644" s="126" t="str">
        <f t="shared" si="46"/>
        <v>Yes</v>
      </c>
      <c r="S644" s="126" t="str">
        <f t="shared" si="46"/>
        <v>Yes</v>
      </c>
      <c r="T644" s="126" t="str">
        <f t="shared" si="46"/>
        <v>No</v>
      </c>
      <c r="U644" s="126" t="str">
        <f t="shared" si="46"/>
        <v>No</v>
      </c>
      <c r="V644" s="126" t="str">
        <f t="shared" si="46"/>
        <v>No</v>
      </c>
      <c r="W644" s="126" t="str">
        <f t="shared" si="46"/>
        <v>No</v>
      </c>
      <c r="X644" s="126" t="str">
        <f t="shared" si="46"/>
        <v>No</v>
      </c>
      <c r="Y644" s="126" t="str">
        <f t="shared" si="46"/>
        <v>Yes</v>
      </c>
      <c r="Z644" s="126" t="str">
        <f t="shared" si="46"/>
        <v>No</v>
      </c>
      <c r="AA644" s="126" t="str">
        <f t="shared" si="46"/>
        <v>No</v>
      </c>
    </row>
    <row r="645" spans="1:27" x14ac:dyDescent="0.3">
      <c r="A645" t="s">
        <v>117</v>
      </c>
      <c r="B645" t="s">
        <v>13</v>
      </c>
      <c r="C645" t="s">
        <v>130</v>
      </c>
      <c r="D645" t="s">
        <v>70</v>
      </c>
      <c r="E645" t="s">
        <v>9</v>
      </c>
      <c r="F645" t="s">
        <v>8</v>
      </c>
      <c r="G645">
        <v>1</v>
      </c>
      <c r="H645" t="s">
        <v>130</v>
      </c>
      <c r="I645" t="s">
        <v>18</v>
      </c>
      <c r="J645" t="s">
        <v>128</v>
      </c>
      <c r="L645" t="s">
        <v>80</v>
      </c>
      <c r="M645">
        <v>0</v>
      </c>
      <c r="N645" t="str">
        <f t="shared" ref="N645:N708" si="48">IF(M645="","",IF(I645="Foul","Yes",IF(M645=0,"No","Yes")))</f>
        <v>No</v>
      </c>
      <c r="O645" t="s">
        <v>214</v>
      </c>
      <c r="P645" s="126" t="str">
        <f t="shared" si="46"/>
        <v>Yes</v>
      </c>
      <c r="Q645" s="126" t="str">
        <f t="shared" si="46"/>
        <v>Yes</v>
      </c>
      <c r="R645" s="126" t="str">
        <f t="shared" si="46"/>
        <v>Yes</v>
      </c>
      <c r="S645" s="126" t="str">
        <f t="shared" si="46"/>
        <v>Yes</v>
      </c>
      <c r="T645" s="126" t="str">
        <f t="shared" si="46"/>
        <v>No</v>
      </c>
      <c r="U645" s="126" t="str">
        <f t="shared" si="46"/>
        <v>No</v>
      </c>
      <c r="V645" s="126" t="str">
        <f t="shared" si="46"/>
        <v>No</v>
      </c>
      <c r="W645" s="126" t="str">
        <f t="shared" si="46"/>
        <v>No</v>
      </c>
      <c r="X645" s="126" t="str">
        <f t="shared" si="46"/>
        <v>No</v>
      </c>
      <c r="Y645" s="126" t="str">
        <f t="shared" si="46"/>
        <v>Yes</v>
      </c>
      <c r="Z645" s="126" t="str">
        <f t="shared" si="46"/>
        <v>No</v>
      </c>
      <c r="AA645" s="126" t="str">
        <f t="shared" si="46"/>
        <v>No</v>
      </c>
    </row>
    <row r="646" spans="1:27" x14ac:dyDescent="0.3">
      <c r="A646" t="s">
        <v>117</v>
      </c>
      <c r="B646" t="s">
        <v>13</v>
      </c>
      <c r="C646" t="s">
        <v>130</v>
      </c>
      <c r="D646" t="s">
        <v>70</v>
      </c>
      <c r="E646" t="s">
        <v>9</v>
      </c>
      <c r="F646" t="s">
        <v>8</v>
      </c>
      <c r="G646">
        <v>0</v>
      </c>
      <c r="H646" t="s">
        <v>9</v>
      </c>
      <c r="I646" t="s">
        <v>19</v>
      </c>
      <c r="J646" t="s">
        <v>149</v>
      </c>
      <c r="L646" t="s">
        <v>80</v>
      </c>
      <c r="M646">
        <v>0</v>
      </c>
      <c r="N646" t="str">
        <f t="shared" si="48"/>
        <v>No</v>
      </c>
      <c r="O646" t="s">
        <v>214</v>
      </c>
      <c r="P646" s="126" t="str">
        <f t="shared" si="46"/>
        <v>Yes</v>
      </c>
      <c r="Q646" s="126" t="str">
        <f t="shared" si="46"/>
        <v>Yes</v>
      </c>
      <c r="R646" s="126" t="str">
        <f t="shared" si="46"/>
        <v>Yes</v>
      </c>
      <c r="S646" s="126" t="str">
        <f t="shared" si="46"/>
        <v>Yes</v>
      </c>
      <c r="T646" s="126" t="str">
        <f t="shared" si="46"/>
        <v>No</v>
      </c>
      <c r="U646" s="126" t="str">
        <f t="shared" si="46"/>
        <v>No</v>
      </c>
      <c r="V646" s="126" t="str">
        <f t="shared" si="46"/>
        <v>No</v>
      </c>
      <c r="W646" s="126" t="str">
        <f t="shared" si="46"/>
        <v>No</v>
      </c>
      <c r="X646" s="126" t="str">
        <f t="shared" si="46"/>
        <v>No</v>
      </c>
      <c r="Y646" s="126" t="str">
        <f t="shared" si="46"/>
        <v>Yes</v>
      </c>
      <c r="Z646" s="126" t="str">
        <f t="shared" si="46"/>
        <v>No</v>
      </c>
      <c r="AA646" s="126" t="str">
        <f t="shared" si="46"/>
        <v>No</v>
      </c>
    </row>
    <row r="647" spans="1:27" x14ac:dyDescent="0.3">
      <c r="A647" t="s">
        <v>117</v>
      </c>
      <c r="B647" t="s">
        <v>13</v>
      </c>
      <c r="C647" t="s">
        <v>9</v>
      </c>
      <c r="D647" t="s">
        <v>70</v>
      </c>
      <c r="E647" t="s">
        <v>11</v>
      </c>
      <c r="F647" t="s">
        <v>8</v>
      </c>
      <c r="G647">
        <v>1</v>
      </c>
      <c r="H647" t="s">
        <v>13</v>
      </c>
      <c r="I647" t="s">
        <v>17</v>
      </c>
      <c r="J647" t="s">
        <v>128</v>
      </c>
      <c r="L647" t="s">
        <v>80</v>
      </c>
      <c r="M647">
        <v>0</v>
      </c>
      <c r="N647" t="str">
        <f t="shared" si="48"/>
        <v>No</v>
      </c>
      <c r="O647" t="s">
        <v>214</v>
      </c>
      <c r="P647" s="126" t="str">
        <f t="shared" si="46"/>
        <v>Yes</v>
      </c>
      <c r="Q647" s="126" t="str">
        <f t="shared" si="46"/>
        <v>Yes</v>
      </c>
      <c r="R647" s="126" t="str">
        <f t="shared" si="46"/>
        <v>Yes</v>
      </c>
      <c r="S647" s="126" t="str">
        <f t="shared" si="46"/>
        <v>Yes</v>
      </c>
      <c r="T647" s="126" t="str">
        <f t="shared" si="46"/>
        <v>No</v>
      </c>
      <c r="U647" s="126" t="str">
        <f t="shared" si="46"/>
        <v>Yes</v>
      </c>
      <c r="V647" s="126" t="str">
        <f t="shared" si="46"/>
        <v>No</v>
      </c>
      <c r="W647" s="126" t="str">
        <f t="shared" si="46"/>
        <v>No</v>
      </c>
      <c r="X647" s="126" t="str">
        <f t="shared" si="46"/>
        <v>No</v>
      </c>
      <c r="Y647" s="126" t="str">
        <f t="shared" si="46"/>
        <v>No</v>
      </c>
      <c r="Z647" s="126" t="str">
        <f t="shared" si="46"/>
        <v>No</v>
      </c>
      <c r="AA647" s="126" t="str">
        <f t="shared" si="46"/>
        <v>No</v>
      </c>
    </row>
    <row r="648" spans="1:27" x14ac:dyDescent="0.3">
      <c r="A648" t="s">
        <v>117</v>
      </c>
      <c r="B648" t="s">
        <v>13</v>
      </c>
      <c r="C648" t="s">
        <v>9</v>
      </c>
      <c r="D648" t="s">
        <v>70</v>
      </c>
      <c r="E648" t="s">
        <v>11</v>
      </c>
      <c r="F648" t="s">
        <v>8</v>
      </c>
      <c r="G648">
        <v>0</v>
      </c>
      <c r="H648" t="s">
        <v>70</v>
      </c>
      <c r="I648" t="s">
        <v>16</v>
      </c>
      <c r="J648" t="s">
        <v>128</v>
      </c>
      <c r="L648" t="s">
        <v>80</v>
      </c>
      <c r="M648">
        <v>2</v>
      </c>
      <c r="N648" t="str">
        <f t="shared" si="48"/>
        <v>Yes</v>
      </c>
      <c r="O648" t="s">
        <v>214</v>
      </c>
      <c r="P648" s="126" t="str">
        <f t="shared" ref="P648:AA669" si="49">IF($A648="","",IF(OR($B648=P$1,$C648=P$1,$D648=P$1,$E648=P$1,$F648=P$1),"Yes","No"))</f>
        <v>Yes</v>
      </c>
      <c r="Q648" s="126" t="str">
        <f t="shared" si="49"/>
        <v>Yes</v>
      </c>
      <c r="R648" s="126" t="str">
        <f t="shared" si="49"/>
        <v>Yes</v>
      </c>
      <c r="S648" s="126" t="str">
        <f t="shared" si="49"/>
        <v>Yes</v>
      </c>
      <c r="T648" s="126" t="str">
        <f t="shared" si="49"/>
        <v>No</v>
      </c>
      <c r="U648" s="126" t="str">
        <f t="shared" si="49"/>
        <v>Yes</v>
      </c>
      <c r="V648" s="126" t="str">
        <f t="shared" si="49"/>
        <v>No</v>
      </c>
      <c r="W648" s="126" t="str">
        <f t="shared" si="49"/>
        <v>No</v>
      </c>
      <c r="X648" s="126" t="str">
        <f t="shared" si="49"/>
        <v>No</v>
      </c>
      <c r="Y648" s="126" t="str">
        <f t="shared" si="49"/>
        <v>No</v>
      </c>
      <c r="Z648" s="126" t="str">
        <f t="shared" si="49"/>
        <v>No</v>
      </c>
      <c r="AA648" s="126" t="str">
        <f t="shared" si="49"/>
        <v>No</v>
      </c>
    </row>
    <row r="649" spans="1:27" x14ac:dyDescent="0.3">
      <c r="A649" t="s">
        <v>117</v>
      </c>
      <c r="B649" t="s">
        <v>13</v>
      </c>
      <c r="C649" t="s">
        <v>9</v>
      </c>
      <c r="D649" t="s">
        <v>70</v>
      </c>
      <c r="E649" t="s">
        <v>11</v>
      </c>
      <c r="F649" t="s">
        <v>8</v>
      </c>
      <c r="G649">
        <v>1</v>
      </c>
      <c r="H649" t="s">
        <v>70</v>
      </c>
      <c r="I649" t="s">
        <v>19</v>
      </c>
      <c r="J649" t="s">
        <v>128</v>
      </c>
      <c r="L649" t="s">
        <v>80</v>
      </c>
      <c r="M649">
        <v>0</v>
      </c>
      <c r="N649" t="str">
        <f t="shared" si="48"/>
        <v>No</v>
      </c>
      <c r="O649" t="s">
        <v>214</v>
      </c>
      <c r="P649" s="126" t="str">
        <f t="shared" si="49"/>
        <v>Yes</v>
      </c>
      <c r="Q649" s="126" t="str">
        <f t="shared" si="49"/>
        <v>Yes</v>
      </c>
      <c r="R649" s="126" t="str">
        <f t="shared" si="49"/>
        <v>Yes</v>
      </c>
      <c r="S649" s="126" t="str">
        <f t="shared" si="49"/>
        <v>Yes</v>
      </c>
      <c r="T649" s="126" t="str">
        <f t="shared" si="49"/>
        <v>No</v>
      </c>
      <c r="U649" s="126" t="str">
        <f t="shared" si="49"/>
        <v>Yes</v>
      </c>
      <c r="V649" s="126" t="str">
        <f t="shared" si="49"/>
        <v>No</v>
      </c>
      <c r="W649" s="126" t="str">
        <f t="shared" si="49"/>
        <v>No</v>
      </c>
      <c r="X649" s="126" t="str">
        <f t="shared" si="49"/>
        <v>No</v>
      </c>
      <c r="Y649" s="126" t="str">
        <f t="shared" si="49"/>
        <v>No</v>
      </c>
      <c r="Z649" s="126" t="str">
        <f t="shared" si="49"/>
        <v>No</v>
      </c>
      <c r="AA649" s="126" t="str">
        <f t="shared" si="49"/>
        <v>No</v>
      </c>
    </row>
    <row r="650" spans="1:27" x14ac:dyDescent="0.3">
      <c r="A650" t="s">
        <v>117</v>
      </c>
      <c r="B650" t="s">
        <v>130</v>
      </c>
      <c r="C650" t="s">
        <v>9</v>
      </c>
      <c r="D650" t="s">
        <v>70</v>
      </c>
      <c r="E650" t="s">
        <v>8</v>
      </c>
      <c r="F650" t="s">
        <v>10</v>
      </c>
      <c r="G650">
        <v>0</v>
      </c>
      <c r="H650" t="s">
        <v>130</v>
      </c>
      <c r="I650" t="s">
        <v>17</v>
      </c>
      <c r="J650" t="s">
        <v>128</v>
      </c>
      <c r="L650" t="s">
        <v>80</v>
      </c>
      <c r="M650">
        <v>0</v>
      </c>
      <c r="N650" t="str">
        <f t="shared" si="48"/>
        <v>No</v>
      </c>
      <c r="O650" t="s">
        <v>214</v>
      </c>
      <c r="P650" s="126" t="str">
        <f t="shared" si="49"/>
        <v>No</v>
      </c>
      <c r="Q650" s="126" t="str">
        <f t="shared" si="49"/>
        <v>Yes</v>
      </c>
      <c r="R650" s="126" t="str">
        <f t="shared" si="49"/>
        <v>Yes</v>
      </c>
      <c r="S650" s="126" t="str">
        <f t="shared" si="49"/>
        <v>Yes</v>
      </c>
      <c r="T650" s="126" t="str">
        <f t="shared" si="49"/>
        <v>Yes</v>
      </c>
      <c r="U650" s="126" t="str">
        <f t="shared" si="49"/>
        <v>No</v>
      </c>
      <c r="V650" s="126" t="str">
        <f t="shared" si="49"/>
        <v>No</v>
      </c>
      <c r="W650" s="126" t="str">
        <f t="shared" si="49"/>
        <v>No</v>
      </c>
      <c r="X650" s="126" t="str">
        <f t="shared" si="49"/>
        <v>No</v>
      </c>
      <c r="Y650" s="126" t="str">
        <f t="shared" si="49"/>
        <v>Yes</v>
      </c>
      <c r="Z650" s="126" t="str">
        <f t="shared" si="49"/>
        <v>No</v>
      </c>
      <c r="AA650" s="126" t="str">
        <f t="shared" si="49"/>
        <v>No</v>
      </c>
    </row>
    <row r="651" spans="1:27" x14ac:dyDescent="0.3">
      <c r="A651" t="s">
        <v>117</v>
      </c>
      <c r="B651" t="s">
        <v>130</v>
      </c>
      <c r="C651" t="s">
        <v>9</v>
      </c>
      <c r="D651" t="s">
        <v>70</v>
      </c>
      <c r="E651" t="s">
        <v>8</v>
      </c>
      <c r="F651" t="s">
        <v>10</v>
      </c>
      <c r="G651">
        <v>0</v>
      </c>
      <c r="H651" t="s">
        <v>9</v>
      </c>
      <c r="I651" t="s">
        <v>15</v>
      </c>
      <c r="J651" t="s">
        <v>128</v>
      </c>
      <c r="L651" t="s">
        <v>80</v>
      </c>
      <c r="M651">
        <v>0</v>
      </c>
      <c r="N651" t="str">
        <f t="shared" si="48"/>
        <v>No</v>
      </c>
      <c r="O651" t="s">
        <v>214</v>
      </c>
      <c r="P651" s="126" t="str">
        <f t="shared" si="49"/>
        <v>No</v>
      </c>
      <c r="Q651" s="126" t="str">
        <f t="shared" si="49"/>
        <v>Yes</v>
      </c>
      <c r="R651" s="126" t="str">
        <f t="shared" si="49"/>
        <v>Yes</v>
      </c>
      <c r="S651" s="126" t="str">
        <f t="shared" si="49"/>
        <v>Yes</v>
      </c>
      <c r="T651" s="126" t="str">
        <f t="shared" si="49"/>
        <v>Yes</v>
      </c>
      <c r="U651" s="126" t="str">
        <f t="shared" si="49"/>
        <v>No</v>
      </c>
      <c r="V651" s="126" t="str">
        <f t="shared" si="49"/>
        <v>No</v>
      </c>
      <c r="W651" s="126" t="str">
        <f t="shared" si="49"/>
        <v>No</v>
      </c>
      <c r="X651" s="126" t="str">
        <f t="shared" si="49"/>
        <v>No</v>
      </c>
      <c r="Y651" s="126" t="str">
        <f t="shared" si="49"/>
        <v>Yes</v>
      </c>
      <c r="Z651" s="126" t="str">
        <f t="shared" si="49"/>
        <v>No</v>
      </c>
      <c r="AA651" s="126" t="str">
        <f t="shared" si="49"/>
        <v>No</v>
      </c>
    </row>
    <row r="652" spans="1:27" x14ac:dyDescent="0.3">
      <c r="A652" t="s">
        <v>117</v>
      </c>
      <c r="B652" t="s">
        <v>130</v>
      </c>
      <c r="C652" t="s">
        <v>9</v>
      </c>
      <c r="D652" t="s">
        <v>70</v>
      </c>
      <c r="E652" t="s">
        <v>8</v>
      </c>
      <c r="F652" t="s">
        <v>10</v>
      </c>
      <c r="G652">
        <v>0</v>
      </c>
      <c r="H652" t="s">
        <v>9</v>
      </c>
      <c r="I652" t="s">
        <v>148</v>
      </c>
      <c r="J652" t="s">
        <v>128</v>
      </c>
      <c r="L652" t="s">
        <v>80</v>
      </c>
      <c r="M652">
        <v>0</v>
      </c>
      <c r="N652" t="str">
        <f t="shared" si="48"/>
        <v>Yes</v>
      </c>
      <c r="O652" t="s">
        <v>214</v>
      </c>
      <c r="P652" s="126" t="str">
        <f t="shared" si="49"/>
        <v>No</v>
      </c>
      <c r="Q652" s="126" t="str">
        <f t="shared" si="49"/>
        <v>Yes</v>
      </c>
      <c r="R652" s="126" t="str">
        <f t="shared" si="49"/>
        <v>Yes</v>
      </c>
      <c r="S652" s="126" t="str">
        <f t="shared" si="49"/>
        <v>Yes</v>
      </c>
      <c r="T652" s="126" t="str">
        <f t="shared" si="49"/>
        <v>Yes</v>
      </c>
      <c r="U652" s="126" t="str">
        <f t="shared" si="49"/>
        <v>No</v>
      </c>
      <c r="V652" s="126" t="str">
        <f t="shared" si="49"/>
        <v>No</v>
      </c>
      <c r="W652" s="126" t="str">
        <f t="shared" si="49"/>
        <v>No</v>
      </c>
      <c r="X652" s="126" t="str">
        <f t="shared" si="49"/>
        <v>No</v>
      </c>
      <c r="Y652" s="126" t="str">
        <f t="shared" si="49"/>
        <v>Yes</v>
      </c>
      <c r="Z652" s="126" t="str">
        <f t="shared" si="49"/>
        <v>No</v>
      </c>
      <c r="AA652" s="126" t="str">
        <f t="shared" si="49"/>
        <v>No</v>
      </c>
    </row>
    <row r="653" spans="1:27" x14ac:dyDescent="0.3">
      <c r="A653" t="s">
        <v>117</v>
      </c>
      <c r="B653" t="s">
        <v>130</v>
      </c>
      <c r="C653" t="s">
        <v>9</v>
      </c>
      <c r="D653" t="s">
        <v>70</v>
      </c>
      <c r="E653" t="s">
        <v>8</v>
      </c>
      <c r="F653" t="s">
        <v>10</v>
      </c>
      <c r="G653">
        <v>0</v>
      </c>
      <c r="H653" t="s">
        <v>9</v>
      </c>
      <c r="I653" t="s">
        <v>19</v>
      </c>
      <c r="J653" t="s">
        <v>128</v>
      </c>
      <c r="L653" t="s">
        <v>80</v>
      </c>
      <c r="M653">
        <v>0</v>
      </c>
      <c r="N653" t="str">
        <f t="shared" si="48"/>
        <v>No</v>
      </c>
      <c r="O653" t="s">
        <v>214</v>
      </c>
      <c r="P653" s="126" t="str">
        <f t="shared" si="49"/>
        <v>No</v>
      </c>
      <c r="Q653" s="126" t="str">
        <f t="shared" si="49"/>
        <v>Yes</v>
      </c>
      <c r="R653" s="126" t="str">
        <f t="shared" si="49"/>
        <v>Yes</v>
      </c>
      <c r="S653" s="126" t="str">
        <f t="shared" si="49"/>
        <v>Yes</v>
      </c>
      <c r="T653" s="126" t="str">
        <f t="shared" si="49"/>
        <v>Yes</v>
      </c>
      <c r="U653" s="126" t="str">
        <f t="shared" si="49"/>
        <v>No</v>
      </c>
      <c r="V653" s="126" t="str">
        <f t="shared" si="49"/>
        <v>No</v>
      </c>
      <c r="W653" s="126" t="str">
        <f t="shared" si="49"/>
        <v>No</v>
      </c>
      <c r="X653" s="126" t="str">
        <f t="shared" si="49"/>
        <v>No</v>
      </c>
      <c r="Y653" s="126" t="str">
        <f t="shared" si="49"/>
        <v>Yes</v>
      </c>
      <c r="Z653" s="126" t="str">
        <f t="shared" si="49"/>
        <v>No</v>
      </c>
      <c r="AA653" s="126" t="str">
        <f t="shared" si="49"/>
        <v>No</v>
      </c>
    </row>
    <row r="654" spans="1:27" x14ac:dyDescent="0.3">
      <c r="A654" t="s">
        <v>117</v>
      </c>
      <c r="B654" t="s">
        <v>130</v>
      </c>
      <c r="C654" t="s">
        <v>9</v>
      </c>
      <c r="D654" t="s">
        <v>70</v>
      </c>
      <c r="E654" t="s">
        <v>8</v>
      </c>
      <c r="F654" t="s">
        <v>10</v>
      </c>
      <c r="G654">
        <v>2</v>
      </c>
      <c r="H654" t="s">
        <v>10</v>
      </c>
      <c r="I654" t="s">
        <v>148</v>
      </c>
      <c r="J654" t="s">
        <v>128</v>
      </c>
      <c r="L654" t="s">
        <v>80</v>
      </c>
      <c r="M654">
        <v>0</v>
      </c>
      <c r="N654" t="str">
        <f t="shared" si="48"/>
        <v>Yes</v>
      </c>
      <c r="O654" t="s">
        <v>214</v>
      </c>
      <c r="P654" s="126" t="str">
        <f t="shared" si="49"/>
        <v>No</v>
      </c>
      <c r="Q654" s="126" t="str">
        <f t="shared" si="49"/>
        <v>Yes</v>
      </c>
      <c r="R654" s="126" t="str">
        <f t="shared" si="49"/>
        <v>Yes</v>
      </c>
      <c r="S654" s="126" t="str">
        <f t="shared" si="49"/>
        <v>Yes</v>
      </c>
      <c r="T654" s="126" t="str">
        <f t="shared" si="49"/>
        <v>Yes</v>
      </c>
      <c r="U654" s="126" t="str">
        <f t="shared" si="49"/>
        <v>No</v>
      </c>
      <c r="V654" s="126" t="str">
        <f t="shared" si="49"/>
        <v>No</v>
      </c>
      <c r="W654" s="126" t="str">
        <f t="shared" si="49"/>
        <v>No</v>
      </c>
      <c r="X654" s="126" t="str">
        <f t="shared" si="49"/>
        <v>No</v>
      </c>
      <c r="Y654" s="126" t="str">
        <f t="shared" si="49"/>
        <v>Yes</v>
      </c>
      <c r="Z654" s="126" t="str">
        <f t="shared" si="49"/>
        <v>No</v>
      </c>
      <c r="AA654" s="126" t="str">
        <f t="shared" si="49"/>
        <v>No</v>
      </c>
    </row>
    <row r="655" spans="1:27" x14ac:dyDescent="0.3">
      <c r="A655" t="s">
        <v>117</v>
      </c>
      <c r="B655" t="s">
        <v>130</v>
      </c>
      <c r="C655" t="s">
        <v>9</v>
      </c>
      <c r="D655" t="s">
        <v>70</v>
      </c>
      <c r="E655" t="s">
        <v>8</v>
      </c>
      <c r="F655" t="s">
        <v>10</v>
      </c>
      <c r="G655">
        <v>1</v>
      </c>
      <c r="H655" t="s">
        <v>8</v>
      </c>
      <c r="I655" t="s">
        <v>15</v>
      </c>
      <c r="J655" t="s">
        <v>128</v>
      </c>
      <c r="L655" t="s">
        <v>80</v>
      </c>
      <c r="M655">
        <v>0</v>
      </c>
      <c r="N655" t="str">
        <f t="shared" si="48"/>
        <v>No</v>
      </c>
      <c r="O655" t="s">
        <v>214</v>
      </c>
      <c r="P655" s="126" t="str">
        <f t="shared" si="49"/>
        <v>No</v>
      </c>
      <c r="Q655" s="126" t="str">
        <f t="shared" si="49"/>
        <v>Yes</v>
      </c>
      <c r="R655" s="126" t="str">
        <f t="shared" si="49"/>
        <v>Yes</v>
      </c>
      <c r="S655" s="126" t="str">
        <f t="shared" si="49"/>
        <v>Yes</v>
      </c>
      <c r="T655" s="126" t="str">
        <f t="shared" si="49"/>
        <v>Yes</v>
      </c>
      <c r="U655" s="126" t="str">
        <f t="shared" si="49"/>
        <v>No</v>
      </c>
      <c r="V655" s="126" t="str">
        <f t="shared" si="49"/>
        <v>No</v>
      </c>
      <c r="W655" s="126" t="str">
        <f t="shared" si="49"/>
        <v>No</v>
      </c>
      <c r="X655" s="126" t="str">
        <f t="shared" si="49"/>
        <v>No</v>
      </c>
      <c r="Y655" s="126" t="str">
        <f t="shared" si="49"/>
        <v>Yes</v>
      </c>
      <c r="Z655" s="126" t="str">
        <f t="shared" si="49"/>
        <v>No</v>
      </c>
      <c r="AA655" s="126" t="str">
        <f t="shared" si="49"/>
        <v>No</v>
      </c>
    </row>
    <row r="656" spans="1:27" x14ac:dyDescent="0.3">
      <c r="A656" t="s">
        <v>117</v>
      </c>
      <c r="B656" t="s">
        <v>130</v>
      </c>
      <c r="C656" t="s">
        <v>14</v>
      </c>
      <c r="D656" t="s">
        <v>72</v>
      </c>
      <c r="E656" t="s">
        <v>70</v>
      </c>
      <c r="F656" t="s">
        <v>131</v>
      </c>
      <c r="G656">
        <v>1</v>
      </c>
      <c r="H656" t="s">
        <v>131</v>
      </c>
      <c r="I656" t="s">
        <v>18</v>
      </c>
      <c r="J656" t="s">
        <v>128</v>
      </c>
      <c r="L656" t="s">
        <v>80</v>
      </c>
      <c r="M656">
        <v>2</v>
      </c>
      <c r="N656" t="str">
        <f t="shared" si="48"/>
        <v>Yes</v>
      </c>
      <c r="O656" t="s">
        <v>214</v>
      </c>
      <c r="P656" s="126" t="str">
        <f t="shared" si="49"/>
        <v>No</v>
      </c>
      <c r="Q656" s="126" t="str">
        <f t="shared" si="49"/>
        <v>No</v>
      </c>
      <c r="R656" s="126" t="str">
        <f t="shared" si="49"/>
        <v>No</v>
      </c>
      <c r="S656" s="126" t="str">
        <f t="shared" si="49"/>
        <v>Yes</v>
      </c>
      <c r="T656" s="126" t="str">
        <f t="shared" si="49"/>
        <v>No</v>
      </c>
      <c r="U656" s="126" t="str">
        <f t="shared" si="49"/>
        <v>No</v>
      </c>
      <c r="V656" s="126" t="str">
        <f t="shared" si="49"/>
        <v>No</v>
      </c>
      <c r="W656" s="126" t="str">
        <f t="shared" si="49"/>
        <v>Yes</v>
      </c>
      <c r="X656" s="126" t="str">
        <f t="shared" si="49"/>
        <v>Yes</v>
      </c>
      <c r="Y656" s="126" t="str">
        <f t="shared" si="49"/>
        <v>Yes</v>
      </c>
      <c r="Z656" s="126" t="str">
        <f t="shared" si="49"/>
        <v>Yes</v>
      </c>
      <c r="AA656" s="126" t="str">
        <f t="shared" si="49"/>
        <v>No</v>
      </c>
    </row>
    <row r="657" spans="1:27" x14ac:dyDescent="0.3">
      <c r="A657" t="s">
        <v>117</v>
      </c>
      <c r="B657" t="s">
        <v>130</v>
      </c>
      <c r="C657" t="s">
        <v>14</v>
      </c>
      <c r="D657" t="s">
        <v>72</v>
      </c>
      <c r="E657" t="s">
        <v>70</v>
      </c>
      <c r="F657" t="s">
        <v>131</v>
      </c>
      <c r="G657">
        <v>3</v>
      </c>
      <c r="H657" t="s">
        <v>131</v>
      </c>
      <c r="I657" t="s">
        <v>148</v>
      </c>
      <c r="J657" t="s">
        <v>128</v>
      </c>
      <c r="L657" t="s">
        <v>80</v>
      </c>
      <c r="M657">
        <v>2</v>
      </c>
      <c r="N657" t="str">
        <f t="shared" si="48"/>
        <v>Yes</v>
      </c>
      <c r="O657" t="s">
        <v>214</v>
      </c>
      <c r="P657" s="126" t="str">
        <f t="shared" si="49"/>
        <v>No</v>
      </c>
      <c r="Q657" s="126" t="str">
        <f t="shared" si="49"/>
        <v>No</v>
      </c>
      <c r="R657" s="126" t="str">
        <f t="shared" si="49"/>
        <v>No</v>
      </c>
      <c r="S657" s="126" t="str">
        <f t="shared" si="49"/>
        <v>Yes</v>
      </c>
      <c r="T657" s="126" t="str">
        <f t="shared" si="49"/>
        <v>No</v>
      </c>
      <c r="U657" s="126" t="str">
        <f t="shared" si="49"/>
        <v>No</v>
      </c>
      <c r="V657" s="126" t="str">
        <f t="shared" si="49"/>
        <v>No</v>
      </c>
      <c r="W657" s="126" t="str">
        <f t="shared" si="49"/>
        <v>Yes</v>
      </c>
      <c r="X657" s="126" t="str">
        <f t="shared" si="49"/>
        <v>Yes</v>
      </c>
      <c r="Y657" s="126" t="str">
        <f t="shared" si="49"/>
        <v>Yes</v>
      </c>
      <c r="Z657" s="126" t="str">
        <f t="shared" si="49"/>
        <v>Yes</v>
      </c>
      <c r="AA657" s="126" t="str">
        <f t="shared" si="49"/>
        <v>No</v>
      </c>
    </row>
    <row r="658" spans="1:27" x14ac:dyDescent="0.3">
      <c r="A658" t="s">
        <v>117</v>
      </c>
      <c r="B658" t="s">
        <v>130</v>
      </c>
      <c r="C658" t="s">
        <v>14</v>
      </c>
      <c r="D658" t="s">
        <v>72</v>
      </c>
      <c r="E658" t="s">
        <v>70</v>
      </c>
      <c r="F658" t="s">
        <v>131</v>
      </c>
      <c r="G658">
        <v>1</v>
      </c>
      <c r="H658" t="s">
        <v>130</v>
      </c>
      <c r="I658" t="s">
        <v>18</v>
      </c>
      <c r="J658" t="s">
        <v>128</v>
      </c>
      <c r="L658" t="s">
        <v>80</v>
      </c>
      <c r="M658">
        <v>2</v>
      </c>
      <c r="N658" t="str">
        <f t="shared" si="48"/>
        <v>Yes</v>
      </c>
      <c r="O658" t="s">
        <v>214</v>
      </c>
      <c r="P658" s="126" t="str">
        <f t="shared" si="49"/>
        <v>No</v>
      </c>
      <c r="Q658" s="126" t="str">
        <f t="shared" si="49"/>
        <v>No</v>
      </c>
      <c r="R658" s="126" t="str">
        <f t="shared" si="49"/>
        <v>No</v>
      </c>
      <c r="S658" s="126" t="str">
        <f t="shared" si="49"/>
        <v>Yes</v>
      </c>
      <c r="T658" s="126" t="str">
        <f t="shared" si="49"/>
        <v>No</v>
      </c>
      <c r="U658" s="126" t="str">
        <f t="shared" si="49"/>
        <v>No</v>
      </c>
      <c r="V658" s="126" t="str">
        <f t="shared" si="49"/>
        <v>No</v>
      </c>
      <c r="W658" s="126" t="str">
        <f t="shared" si="49"/>
        <v>Yes</v>
      </c>
      <c r="X658" s="126" t="str">
        <f t="shared" si="49"/>
        <v>Yes</v>
      </c>
      <c r="Y658" s="126" t="str">
        <f t="shared" si="49"/>
        <v>Yes</v>
      </c>
      <c r="Z658" s="126" t="str">
        <f t="shared" si="49"/>
        <v>Yes</v>
      </c>
      <c r="AA658" s="126" t="str">
        <f t="shared" si="49"/>
        <v>No</v>
      </c>
    </row>
    <row r="659" spans="1:27" x14ac:dyDescent="0.3">
      <c r="A659" t="s">
        <v>117</v>
      </c>
      <c r="B659" t="s">
        <v>130</v>
      </c>
      <c r="C659" t="s">
        <v>14</v>
      </c>
      <c r="D659" t="s">
        <v>72</v>
      </c>
      <c r="E659" t="s">
        <v>70</v>
      </c>
      <c r="F659" t="s">
        <v>131</v>
      </c>
      <c r="G659">
        <v>1</v>
      </c>
      <c r="H659" t="s">
        <v>72</v>
      </c>
      <c r="I659" t="s">
        <v>19</v>
      </c>
      <c r="J659" t="s">
        <v>128</v>
      </c>
      <c r="L659" t="s">
        <v>80</v>
      </c>
      <c r="M659">
        <v>0</v>
      </c>
      <c r="N659" t="str">
        <f t="shared" si="48"/>
        <v>No</v>
      </c>
      <c r="O659" t="s">
        <v>214</v>
      </c>
      <c r="P659" s="126" t="str">
        <f t="shared" si="49"/>
        <v>No</v>
      </c>
      <c r="Q659" s="126" t="str">
        <f t="shared" si="49"/>
        <v>No</v>
      </c>
      <c r="R659" s="126" t="str">
        <f t="shared" si="49"/>
        <v>No</v>
      </c>
      <c r="S659" s="126" t="str">
        <f t="shared" si="49"/>
        <v>Yes</v>
      </c>
      <c r="T659" s="126" t="str">
        <f t="shared" si="49"/>
        <v>No</v>
      </c>
      <c r="U659" s="126" t="str">
        <f t="shared" si="49"/>
        <v>No</v>
      </c>
      <c r="V659" s="126" t="str">
        <f t="shared" si="49"/>
        <v>No</v>
      </c>
      <c r="W659" s="126" t="str">
        <f t="shared" si="49"/>
        <v>Yes</v>
      </c>
      <c r="X659" s="126" t="str">
        <f t="shared" si="49"/>
        <v>Yes</v>
      </c>
      <c r="Y659" s="126" t="str">
        <f t="shared" si="49"/>
        <v>Yes</v>
      </c>
      <c r="Z659" s="126" t="str">
        <f t="shared" si="49"/>
        <v>Yes</v>
      </c>
      <c r="AA659" s="126" t="str">
        <f t="shared" si="49"/>
        <v>No</v>
      </c>
    </row>
    <row r="660" spans="1:27" x14ac:dyDescent="0.3">
      <c r="A660" t="s">
        <v>117</v>
      </c>
      <c r="B660" t="s">
        <v>130</v>
      </c>
      <c r="C660" t="s">
        <v>14</v>
      </c>
      <c r="D660" t="s">
        <v>72</v>
      </c>
      <c r="E660" t="s">
        <v>70</v>
      </c>
      <c r="F660" t="s">
        <v>131</v>
      </c>
      <c r="G660">
        <v>0</v>
      </c>
      <c r="H660" t="s">
        <v>70</v>
      </c>
      <c r="I660" t="s">
        <v>19</v>
      </c>
      <c r="J660" t="s">
        <v>128</v>
      </c>
      <c r="L660" t="s">
        <v>80</v>
      </c>
      <c r="M660">
        <v>0</v>
      </c>
      <c r="N660" t="str">
        <f t="shared" si="48"/>
        <v>No</v>
      </c>
      <c r="O660" t="s">
        <v>214</v>
      </c>
      <c r="P660" s="126" t="str">
        <f t="shared" si="49"/>
        <v>No</v>
      </c>
      <c r="Q660" s="126" t="str">
        <f t="shared" si="49"/>
        <v>No</v>
      </c>
      <c r="R660" s="126" t="str">
        <f t="shared" si="49"/>
        <v>No</v>
      </c>
      <c r="S660" s="126" t="str">
        <f t="shared" si="49"/>
        <v>Yes</v>
      </c>
      <c r="T660" s="126" t="str">
        <f t="shared" si="49"/>
        <v>No</v>
      </c>
      <c r="U660" s="126" t="str">
        <f t="shared" si="49"/>
        <v>No</v>
      </c>
      <c r="V660" s="126" t="str">
        <f t="shared" si="49"/>
        <v>No</v>
      </c>
      <c r="W660" s="126" t="str">
        <f t="shared" si="49"/>
        <v>Yes</v>
      </c>
      <c r="X660" s="126" t="str">
        <f t="shared" si="49"/>
        <v>Yes</v>
      </c>
      <c r="Y660" s="126" t="str">
        <f t="shared" si="49"/>
        <v>Yes</v>
      </c>
      <c r="Z660" s="126" t="str">
        <f t="shared" si="49"/>
        <v>Yes</v>
      </c>
      <c r="AA660" s="126" t="str">
        <f t="shared" si="49"/>
        <v>No</v>
      </c>
    </row>
    <row r="661" spans="1:27" x14ac:dyDescent="0.3">
      <c r="A661" t="s">
        <v>117</v>
      </c>
      <c r="B661" t="s">
        <v>130</v>
      </c>
      <c r="C661" t="s">
        <v>14</v>
      </c>
      <c r="D661" t="s">
        <v>72</v>
      </c>
      <c r="E661" t="s">
        <v>70</v>
      </c>
      <c r="F661" t="s">
        <v>131</v>
      </c>
      <c r="G661">
        <v>2</v>
      </c>
      <c r="H661" t="s">
        <v>70</v>
      </c>
      <c r="I661" t="s">
        <v>21</v>
      </c>
      <c r="J661" t="s">
        <v>128</v>
      </c>
      <c r="L661" t="s">
        <v>80</v>
      </c>
      <c r="M661">
        <v>0</v>
      </c>
      <c r="N661" t="str">
        <f t="shared" si="48"/>
        <v>No</v>
      </c>
      <c r="O661" t="s">
        <v>214</v>
      </c>
      <c r="P661" s="126" t="str">
        <f t="shared" si="49"/>
        <v>No</v>
      </c>
      <c r="Q661" s="126" t="str">
        <f t="shared" si="49"/>
        <v>No</v>
      </c>
      <c r="R661" s="126" t="str">
        <f t="shared" si="49"/>
        <v>No</v>
      </c>
      <c r="S661" s="126" t="str">
        <f t="shared" si="49"/>
        <v>Yes</v>
      </c>
      <c r="T661" s="126" t="str">
        <f t="shared" si="49"/>
        <v>No</v>
      </c>
      <c r="U661" s="126" t="str">
        <f t="shared" si="49"/>
        <v>No</v>
      </c>
      <c r="V661" s="126" t="str">
        <f t="shared" si="49"/>
        <v>No</v>
      </c>
      <c r="W661" s="126" t="str">
        <f t="shared" si="49"/>
        <v>Yes</v>
      </c>
      <c r="X661" s="126" t="str">
        <f t="shared" si="49"/>
        <v>Yes</v>
      </c>
      <c r="Y661" s="126" t="str">
        <f t="shared" si="49"/>
        <v>Yes</v>
      </c>
      <c r="Z661" s="126" t="str">
        <f t="shared" si="49"/>
        <v>Yes</v>
      </c>
      <c r="AA661" s="126" t="str">
        <f t="shared" si="49"/>
        <v>No</v>
      </c>
    </row>
    <row r="662" spans="1:27" x14ac:dyDescent="0.3">
      <c r="A662" t="s">
        <v>117</v>
      </c>
      <c r="B662" t="s">
        <v>130</v>
      </c>
      <c r="C662" t="s">
        <v>14</v>
      </c>
      <c r="D662" t="s">
        <v>72</v>
      </c>
      <c r="E662" t="s">
        <v>70</v>
      </c>
      <c r="F662" t="s">
        <v>131</v>
      </c>
      <c r="G662">
        <v>1</v>
      </c>
      <c r="H662" t="s">
        <v>70</v>
      </c>
      <c r="I662" t="s">
        <v>18</v>
      </c>
      <c r="J662" t="s">
        <v>128</v>
      </c>
      <c r="L662" t="s">
        <v>80</v>
      </c>
      <c r="M662">
        <v>2</v>
      </c>
      <c r="N662" t="str">
        <f t="shared" si="48"/>
        <v>Yes</v>
      </c>
      <c r="O662" t="s">
        <v>214</v>
      </c>
      <c r="P662" s="126" t="str">
        <f t="shared" si="49"/>
        <v>No</v>
      </c>
      <c r="Q662" s="126" t="str">
        <f t="shared" si="49"/>
        <v>No</v>
      </c>
      <c r="R662" s="126" t="str">
        <f t="shared" si="49"/>
        <v>No</v>
      </c>
      <c r="S662" s="126" t="str">
        <f t="shared" si="49"/>
        <v>Yes</v>
      </c>
      <c r="T662" s="126" t="str">
        <f t="shared" si="49"/>
        <v>No</v>
      </c>
      <c r="U662" s="126" t="str">
        <f t="shared" si="49"/>
        <v>No</v>
      </c>
      <c r="V662" s="126" t="str">
        <f t="shared" si="49"/>
        <v>No</v>
      </c>
      <c r="W662" s="126" t="str">
        <f t="shared" si="49"/>
        <v>Yes</v>
      </c>
      <c r="X662" s="126" t="str">
        <f t="shared" si="49"/>
        <v>Yes</v>
      </c>
      <c r="Y662" s="126" t="str">
        <f t="shared" si="49"/>
        <v>Yes</v>
      </c>
      <c r="Z662" s="126" t="str">
        <f t="shared" si="49"/>
        <v>Yes</v>
      </c>
      <c r="AA662" s="126" t="str">
        <f t="shared" si="49"/>
        <v>No</v>
      </c>
    </row>
    <row r="663" spans="1:27" x14ac:dyDescent="0.3">
      <c r="A663" t="s">
        <v>117</v>
      </c>
      <c r="B663" t="s">
        <v>130</v>
      </c>
      <c r="C663" t="s">
        <v>14</v>
      </c>
      <c r="D663" t="s">
        <v>72</v>
      </c>
      <c r="E663" t="s">
        <v>70</v>
      </c>
      <c r="F663" t="s">
        <v>131</v>
      </c>
      <c r="G663">
        <v>1</v>
      </c>
      <c r="H663" t="s">
        <v>70</v>
      </c>
      <c r="I663" t="s">
        <v>19</v>
      </c>
      <c r="J663" t="s">
        <v>128</v>
      </c>
      <c r="L663" t="s">
        <v>80</v>
      </c>
      <c r="M663">
        <v>0</v>
      </c>
      <c r="N663" t="str">
        <f t="shared" si="48"/>
        <v>No</v>
      </c>
      <c r="O663" t="s">
        <v>214</v>
      </c>
      <c r="P663" s="126" t="str">
        <f t="shared" si="49"/>
        <v>No</v>
      </c>
      <c r="Q663" s="126" t="str">
        <f t="shared" si="49"/>
        <v>No</v>
      </c>
      <c r="R663" s="126" t="str">
        <f t="shared" si="49"/>
        <v>No</v>
      </c>
      <c r="S663" s="126" t="str">
        <f t="shared" si="49"/>
        <v>Yes</v>
      </c>
      <c r="T663" s="126" t="str">
        <f t="shared" si="49"/>
        <v>No</v>
      </c>
      <c r="U663" s="126" t="str">
        <f t="shared" si="49"/>
        <v>No</v>
      </c>
      <c r="V663" s="126" t="str">
        <f t="shared" si="49"/>
        <v>No</v>
      </c>
      <c r="W663" s="126" t="str">
        <f t="shared" si="49"/>
        <v>Yes</v>
      </c>
      <c r="X663" s="126" t="str">
        <f t="shared" si="49"/>
        <v>Yes</v>
      </c>
      <c r="Y663" s="126" t="str">
        <f t="shared" si="49"/>
        <v>Yes</v>
      </c>
      <c r="Z663" s="126" t="str">
        <f t="shared" si="49"/>
        <v>Yes</v>
      </c>
      <c r="AA663" s="126" t="str">
        <f t="shared" si="49"/>
        <v>No</v>
      </c>
    </row>
    <row r="664" spans="1:27" x14ac:dyDescent="0.3">
      <c r="A664" t="s">
        <v>118</v>
      </c>
      <c r="B664" t="s">
        <v>13</v>
      </c>
      <c r="C664" t="s">
        <v>9</v>
      </c>
      <c r="D664" t="s">
        <v>8</v>
      </c>
      <c r="E664" t="s">
        <v>11</v>
      </c>
      <c r="F664" t="s">
        <v>10</v>
      </c>
      <c r="G664">
        <v>0</v>
      </c>
      <c r="H664" t="s">
        <v>8</v>
      </c>
      <c r="I664" t="s">
        <v>19</v>
      </c>
      <c r="J664" t="s">
        <v>128</v>
      </c>
      <c r="L664" t="s">
        <v>80</v>
      </c>
      <c r="M664">
        <v>0</v>
      </c>
      <c r="N664" t="str">
        <f t="shared" si="48"/>
        <v>No</v>
      </c>
      <c r="O664" t="s">
        <v>214</v>
      </c>
      <c r="P664" s="126" t="str">
        <f t="shared" si="49"/>
        <v>Yes</v>
      </c>
      <c r="Q664" s="126" t="str">
        <f t="shared" si="49"/>
        <v>Yes</v>
      </c>
      <c r="R664" s="126" t="str">
        <f t="shared" si="49"/>
        <v>Yes</v>
      </c>
      <c r="S664" s="126" t="str">
        <f t="shared" si="49"/>
        <v>No</v>
      </c>
      <c r="T664" s="126" t="str">
        <f t="shared" si="49"/>
        <v>Yes</v>
      </c>
      <c r="U664" s="126" t="str">
        <f t="shared" si="49"/>
        <v>Yes</v>
      </c>
      <c r="V664" s="126" t="str">
        <f t="shared" si="49"/>
        <v>No</v>
      </c>
      <c r="W664" s="126" t="str">
        <f t="shared" si="49"/>
        <v>No</v>
      </c>
      <c r="X664" s="126" t="str">
        <f t="shared" si="49"/>
        <v>No</v>
      </c>
      <c r="Y664" s="126" t="str">
        <f t="shared" si="49"/>
        <v>No</v>
      </c>
      <c r="Z664" s="126" t="str">
        <f t="shared" si="49"/>
        <v>No</v>
      </c>
      <c r="AA664" s="126" t="str">
        <f t="shared" si="49"/>
        <v>No</v>
      </c>
    </row>
    <row r="665" spans="1:27" x14ac:dyDescent="0.3">
      <c r="A665" t="s">
        <v>118</v>
      </c>
      <c r="B665" t="s">
        <v>13</v>
      </c>
      <c r="C665" t="s">
        <v>9</v>
      </c>
      <c r="D665" t="s">
        <v>8</v>
      </c>
      <c r="E665" t="s">
        <v>11</v>
      </c>
      <c r="F665" t="s">
        <v>10</v>
      </c>
      <c r="G665">
        <v>1</v>
      </c>
      <c r="H665" t="s">
        <v>10</v>
      </c>
      <c r="I665" t="s">
        <v>20</v>
      </c>
      <c r="J665" t="s">
        <v>128</v>
      </c>
      <c r="L665" t="s">
        <v>80</v>
      </c>
      <c r="M665">
        <v>0</v>
      </c>
      <c r="N665" t="str">
        <f t="shared" si="48"/>
        <v>No</v>
      </c>
      <c r="O665" t="s">
        <v>214</v>
      </c>
      <c r="P665" s="126" t="str">
        <f t="shared" si="49"/>
        <v>Yes</v>
      </c>
      <c r="Q665" s="126" t="str">
        <f t="shared" si="49"/>
        <v>Yes</v>
      </c>
      <c r="R665" s="126" t="str">
        <f t="shared" si="49"/>
        <v>Yes</v>
      </c>
      <c r="S665" s="126" t="str">
        <f t="shared" si="49"/>
        <v>No</v>
      </c>
      <c r="T665" s="126" t="str">
        <f t="shared" si="49"/>
        <v>Yes</v>
      </c>
      <c r="U665" s="126" t="str">
        <f t="shared" si="49"/>
        <v>Yes</v>
      </c>
      <c r="V665" s="126" t="str">
        <f t="shared" si="49"/>
        <v>No</v>
      </c>
      <c r="W665" s="126" t="str">
        <f t="shared" si="49"/>
        <v>No</v>
      </c>
      <c r="X665" s="126" t="str">
        <f t="shared" si="49"/>
        <v>No</v>
      </c>
      <c r="Y665" s="126" t="str">
        <f t="shared" si="49"/>
        <v>No</v>
      </c>
      <c r="Z665" s="126" t="str">
        <f t="shared" si="49"/>
        <v>No</v>
      </c>
      <c r="AA665" s="126" t="str">
        <f t="shared" si="49"/>
        <v>No</v>
      </c>
    </row>
    <row r="666" spans="1:27" x14ac:dyDescent="0.3">
      <c r="A666" t="s">
        <v>118</v>
      </c>
      <c r="B666" t="s">
        <v>13</v>
      </c>
      <c r="C666" t="s">
        <v>9</v>
      </c>
      <c r="D666" t="s">
        <v>8</v>
      </c>
      <c r="E666" t="s">
        <v>11</v>
      </c>
      <c r="F666" t="s">
        <v>10</v>
      </c>
      <c r="G666">
        <v>1</v>
      </c>
      <c r="H666" t="s">
        <v>11</v>
      </c>
      <c r="I666" t="s">
        <v>16</v>
      </c>
      <c r="J666" t="s">
        <v>128</v>
      </c>
      <c r="L666" t="s">
        <v>80</v>
      </c>
      <c r="M666">
        <v>2</v>
      </c>
      <c r="N666" t="str">
        <f t="shared" si="48"/>
        <v>Yes</v>
      </c>
      <c r="O666" t="s">
        <v>214</v>
      </c>
      <c r="P666" s="126" t="str">
        <f t="shared" si="49"/>
        <v>Yes</v>
      </c>
      <c r="Q666" s="126" t="str">
        <f t="shared" si="49"/>
        <v>Yes</v>
      </c>
      <c r="R666" s="126" t="str">
        <f t="shared" si="49"/>
        <v>Yes</v>
      </c>
      <c r="S666" s="126" t="str">
        <f t="shared" si="49"/>
        <v>No</v>
      </c>
      <c r="T666" s="126" t="str">
        <f t="shared" si="49"/>
        <v>Yes</v>
      </c>
      <c r="U666" s="126" t="str">
        <f t="shared" si="49"/>
        <v>Yes</v>
      </c>
      <c r="V666" s="126" t="str">
        <f t="shared" si="49"/>
        <v>No</v>
      </c>
      <c r="W666" s="126" t="str">
        <f t="shared" si="49"/>
        <v>No</v>
      </c>
      <c r="X666" s="126" t="str">
        <f t="shared" si="49"/>
        <v>No</v>
      </c>
      <c r="Y666" s="126" t="str">
        <f t="shared" si="49"/>
        <v>No</v>
      </c>
      <c r="Z666" s="126" t="str">
        <f t="shared" si="49"/>
        <v>No</v>
      </c>
      <c r="AA666" s="126" t="str">
        <f t="shared" si="49"/>
        <v>No</v>
      </c>
    </row>
    <row r="667" spans="1:27" x14ac:dyDescent="0.3">
      <c r="A667" t="s">
        <v>118</v>
      </c>
      <c r="B667" t="s">
        <v>13</v>
      </c>
      <c r="C667" t="s">
        <v>9</v>
      </c>
      <c r="D667" t="s">
        <v>8</v>
      </c>
      <c r="E667" t="s">
        <v>11</v>
      </c>
      <c r="F667" t="s">
        <v>10</v>
      </c>
      <c r="G667">
        <v>0</v>
      </c>
      <c r="H667" t="s">
        <v>9</v>
      </c>
      <c r="I667" t="s">
        <v>19</v>
      </c>
      <c r="J667" t="s">
        <v>128</v>
      </c>
      <c r="L667" t="s">
        <v>80</v>
      </c>
      <c r="M667">
        <v>3</v>
      </c>
      <c r="N667" t="str">
        <f t="shared" si="48"/>
        <v>Yes</v>
      </c>
      <c r="O667" t="s">
        <v>214</v>
      </c>
      <c r="P667" s="126" t="str">
        <f t="shared" si="49"/>
        <v>Yes</v>
      </c>
      <c r="Q667" s="126" t="str">
        <f t="shared" si="49"/>
        <v>Yes</v>
      </c>
      <c r="R667" s="126" t="str">
        <f t="shared" si="49"/>
        <v>Yes</v>
      </c>
      <c r="S667" s="126" t="str">
        <f t="shared" si="49"/>
        <v>No</v>
      </c>
      <c r="T667" s="126" t="str">
        <f t="shared" si="49"/>
        <v>Yes</v>
      </c>
      <c r="U667" s="126" t="str">
        <f t="shared" si="49"/>
        <v>Yes</v>
      </c>
      <c r="V667" s="126" t="str">
        <f t="shared" si="49"/>
        <v>No</v>
      </c>
      <c r="W667" s="126" t="str">
        <f t="shared" si="49"/>
        <v>No</v>
      </c>
      <c r="X667" s="126" t="str">
        <f t="shared" si="49"/>
        <v>No</v>
      </c>
      <c r="Y667" s="126" t="str">
        <f t="shared" si="49"/>
        <v>No</v>
      </c>
      <c r="Z667" s="126" t="str">
        <f t="shared" si="49"/>
        <v>No</v>
      </c>
      <c r="AA667" s="126" t="str">
        <f t="shared" si="49"/>
        <v>No</v>
      </c>
    </row>
    <row r="668" spans="1:27" x14ac:dyDescent="0.3">
      <c r="A668" t="s">
        <v>118</v>
      </c>
      <c r="B668" t="s">
        <v>13</v>
      </c>
      <c r="C668" t="s">
        <v>9</v>
      </c>
      <c r="D668" t="s">
        <v>8</v>
      </c>
      <c r="E668" t="s">
        <v>11</v>
      </c>
      <c r="F668" t="s">
        <v>10</v>
      </c>
      <c r="G668">
        <v>0</v>
      </c>
      <c r="H668" t="s">
        <v>8</v>
      </c>
      <c r="I668" t="s">
        <v>19</v>
      </c>
      <c r="J668" t="s">
        <v>128</v>
      </c>
      <c r="L668" t="s">
        <v>80</v>
      </c>
      <c r="M668">
        <v>0</v>
      </c>
      <c r="N668" t="str">
        <f t="shared" si="48"/>
        <v>No</v>
      </c>
      <c r="O668" t="s">
        <v>214</v>
      </c>
      <c r="P668" s="126" t="str">
        <f t="shared" si="49"/>
        <v>Yes</v>
      </c>
      <c r="Q668" s="126" t="str">
        <f t="shared" si="49"/>
        <v>Yes</v>
      </c>
      <c r="R668" s="126" t="str">
        <f t="shared" si="49"/>
        <v>Yes</v>
      </c>
      <c r="S668" s="126" t="str">
        <f t="shared" si="49"/>
        <v>No</v>
      </c>
      <c r="T668" s="126" t="str">
        <f t="shared" si="49"/>
        <v>Yes</v>
      </c>
      <c r="U668" s="126" t="str">
        <f t="shared" si="49"/>
        <v>Yes</v>
      </c>
      <c r="V668" s="126" t="str">
        <f t="shared" si="49"/>
        <v>No</v>
      </c>
      <c r="W668" s="126" t="str">
        <f t="shared" si="49"/>
        <v>No</v>
      </c>
      <c r="X668" s="126" t="str">
        <f t="shared" si="49"/>
        <v>No</v>
      </c>
      <c r="Y668" s="126" t="str">
        <f t="shared" si="49"/>
        <v>No</v>
      </c>
      <c r="Z668" s="126" t="str">
        <f t="shared" si="49"/>
        <v>No</v>
      </c>
      <c r="AA668" s="126" t="str">
        <f t="shared" si="49"/>
        <v>No</v>
      </c>
    </row>
    <row r="669" spans="1:27" x14ac:dyDescent="0.3">
      <c r="A669" t="s">
        <v>118</v>
      </c>
      <c r="B669" t="s">
        <v>13</v>
      </c>
      <c r="C669" t="s">
        <v>9</v>
      </c>
      <c r="D669" t="s">
        <v>8</v>
      </c>
      <c r="E669" t="s">
        <v>11</v>
      </c>
      <c r="F669" t="s">
        <v>71</v>
      </c>
      <c r="G669">
        <v>1</v>
      </c>
      <c r="H669" t="s">
        <v>71</v>
      </c>
      <c r="I669" t="s">
        <v>19</v>
      </c>
      <c r="J669" t="s">
        <v>128</v>
      </c>
      <c r="L669" t="s">
        <v>80</v>
      </c>
      <c r="M669">
        <v>0</v>
      </c>
      <c r="N669" t="str">
        <f t="shared" si="48"/>
        <v>No</v>
      </c>
      <c r="O669" t="s">
        <v>214</v>
      </c>
      <c r="P669" s="126" t="str">
        <f t="shared" si="49"/>
        <v>Yes</v>
      </c>
      <c r="Q669" s="126" t="str">
        <f t="shared" si="49"/>
        <v>Yes</v>
      </c>
      <c r="R669" s="126" t="str">
        <f t="shared" si="49"/>
        <v>Yes</v>
      </c>
      <c r="S669" s="126" t="str">
        <f t="shared" ref="Q669:AA692" si="50">IF($A669="","",IF(OR($B669=S$1,$C669=S$1,$D669=S$1,$E669=S$1,$F669=S$1),"Yes","No"))</f>
        <v>No</v>
      </c>
      <c r="T669" s="126" t="str">
        <f t="shared" si="50"/>
        <v>No</v>
      </c>
      <c r="U669" s="126" t="str">
        <f t="shared" si="50"/>
        <v>Yes</v>
      </c>
      <c r="V669" s="126" t="str">
        <f t="shared" si="50"/>
        <v>Yes</v>
      </c>
      <c r="W669" s="126" t="str">
        <f t="shared" si="50"/>
        <v>No</v>
      </c>
      <c r="X669" s="126" t="str">
        <f t="shared" si="50"/>
        <v>No</v>
      </c>
      <c r="Y669" s="126" t="str">
        <f t="shared" si="50"/>
        <v>No</v>
      </c>
      <c r="Z669" s="126" t="str">
        <f t="shared" si="50"/>
        <v>No</v>
      </c>
      <c r="AA669" s="126" t="str">
        <f t="shared" si="50"/>
        <v>No</v>
      </c>
    </row>
    <row r="670" spans="1:27" x14ac:dyDescent="0.3">
      <c r="A670" t="s">
        <v>118</v>
      </c>
      <c r="B670" t="s">
        <v>13</v>
      </c>
      <c r="C670" t="s">
        <v>9</v>
      </c>
      <c r="D670" t="s">
        <v>8</v>
      </c>
      <c r="E670" t="s">
        <v>11</v>
      </c>
      <c r="F670" t="s">
        <v>71</v>
      </c>
      <c r="G670">
        <v>1</v>
      </c>
      <c r="H670" t="s">
        <v>8</v>
      </c>
      <c r="I670" t="s">
        <v>16</v>
      </c>
      <c r="J670" t="s">
        <v>128</v>
      </c>
      <c r="L670" t="s">
        <v>80</v>
      </c>
      <c r="M670">
        <v>2</v>
      </c>
      <c r="N670" t="str">
        <f t="shared" si="48"/>
        <v>Yes</v>
      </c>
      <c r="O670" t="s">
        <v>214</v>
      </c>
      <c r="P670" s="126" t="str">
        <f t="shared" ref="P670:P733" si="51">IF($A670="","",IF(OR($B670=P$1,$C670=P$1,$D670=P$1,$E670=P$1,$F670=P$1),"Yes","No"))</f>
        <v>Yes</v>
      </c>
      <c r="Q670" s="126" t="str">
        <f t="shared" si="50"/>
        <v>Yes</v>
      </c>
      <c r="R670" s="126" t="str">
        <f t="shared" si="50"/>
        <v>Yes</v>
      </c>
      <c r="S670" s="126" t="str">
        <f t="shared" si="50"/>
        <v>No</v>
      </c>
      <c r="T670" s="126" t="str">
        <f t="shared" si="50"/>
        <v>No</v>
      </c>
      <c r="U670" s="126" t="str">
        <f t="shared" si="50"/>
        <v>Yes</v>
      </c>
      <c r="V670" s="126" t="str">
        <f t="shared" si="50"/>
        <v>Yes</v>
      </c>
      <c r="W670" s="126" t="str">
        <f t="shared" si="50"/>
        <v>No</v>
      </c>
      <c r="X670" s="126" t="str">
        <f t="shared" si="50"/>
        <v>No</v>
      </c>
      <c r="Y670" s="126" t="str">
        <f t="shared" si="50"/>
        <v>No</v>
      </c>
      <c r="Z670" s="126" t="str">
        <f t="shared" si="50"/>
        <v>No</v>
      </c>
      <c r="AA670" s="126" t="str">
        <f t="shared" si="50"/>
        <v>No</v>
      </c>
    </row>
    <row r="671" spans="1:27" x14ac:dyDescent="0.3">
      <c r="A671" t="s">
        <v>118</v>
      </c>
      <c r="B671" t="s">
        <v>13</v>
      </c>
      <c r="C671" t="s">
        <v>9</v>
      </c>
      <c r="D671" t="s">
        <v>8</v>
      </c>
      <c r="E671" t="s">
        <v>11</v>
      </c>
      <c r="F671" t="s">
        <v>71</v>
      </c>
      <c r="G671">
        <v>1</v>
      </c>
      <c r="H671" t="s">
        <v>71</v>
      </c>
      <c r="I671" t="s">
        <v>148</v>
      </c>
      <c r="J671" t="s">
        <v>128</v>
      </c>
      <c r="L671" t="s">
        <v>80</v>
      </c>
      <c r="M671">
        <v>2</v>
      </c>
      <c r="N671" t="str">
        <f t="shared" si="48"/>
        <v>Yes</v>
      </c>
      <c r="O671" t="s">
        <v>214</v>
      </c>
      <c r="P671" s="126" t="str">
        <f t="shared" si="51"/>
        <v>Yes</v>
      </c>
      <c r="Q671" s="126" t="str">
        <f t="shared" si="50"/>
        <v>Yes</v>
      </c>
      <c r="R671" s="126" t="str">
        <f t="shared" si="50"/>
        <v>Yes</v>
      </c>
      <c r="S671" s="126" t="str">
        <f t="shared" si="50"/>
        <v>No</v>
      </c>
      <c r="T671" s="126" t="str">
        <f t="shared" si="50"/>
        <v>No</v>
      </c>
      <c r="U671" s="126" t="str">
        <f t="shared" si="50"/>
        <v>Yes</v>
      </c>
      <c r="V671" s="126" t="str">
        <f t="shared" si="50"/>
        <v>Yes</v>
      </c>
      <c r="W671" s="126" t="str">
        <f t="shared" si="50"/>
        <v>No</v>
      </c>
      <c r="X671" s="126" t="str">
        <f t="shared" si="50"/>
        <v>No</v>
      </c>
      <c r="Y671" s="126" t="str">
        <f t="shared" si="50"/>
        <v>No</v>
      </c>
      <c r="Z671" s="126" t="str">
        <f t="shared" si="50"/>
        <v>No</v>
      </c>
      <c r="AA671" s="126" t="str">
        <f t="shared" si="50"/>
        <v>No</v>
      </c>
    </row>
    <row r="672" spans="1:27" x14ac:dyDescent="0.3">
      <c r="A672" t="s">
        <v>118</v>
      </c>
      <c r="B672" t="s">
        <v>13</v>
      </c>
      <c r="C672" t="s">
        <v>70</v>
      </c>
      <c r="D672" t="s">
        <v>8</v>
      </c>
      <c r="E672" t="s">
        <v>11</v>
      </c>
      <c r="F672" t="s">
        <v>71</v>
      </c>
      <c r="G672">
        <v>1</v>
      </c>
      <c r="H672" t="s">
        <v>71</v>
      </c>
      <c r="I672" t="s">
        <v>15</v>
      </c>
      <c r="J672" t="s">
        <v>128</v>
      </c>
      <c r="L672" t="s">
        <v>80</v>
      </c>
      <c r="M672">
        <v>0</v>
      </c>
      <c r="N672" t="str">
        <f t="shared" si="48"/>
        <v>No</v>
      </c>
      <c r="O672" t="s">
        <v>214</v>
      </c>
      <c r="P672" s="126" t="str">
        <f t="shared" si="51"/>
        <v>Yes</v>
      </c>
      <c r="Q672" s="126" t="str">
        <f t="shared" si="50"/>
        <v>No</v>
      </c>
      <c r="R672" s="126" t="str">
        <f t="shared" si="50"/>
        <v>Yes</v>
      </c>
      <c r="S672" s="126" t="str">
        <f t="shared" si="50"/>
        <v>Yes</v>
      </c>
      <c r="T672" s="126" t="str">
        <f t="shared" si="50"/>
        <v>No</v>
      </c>
      <c r="U672" s="126" t="str">
        <f t="shared" si="50"/>
        <v>Yes</v>
      </c>
      <c r="V672" s="126" t="str">
        <f t="shared" si="50"/>
        <v>Yes</v>
      </c>
      <c r="W672" s="126" t="str">
        <f t="shared" si="50"/>
        <v>No</v>
      </c>
      <c r="X672" s="126" t="str">
        <f t="shared" si="50"/>
        <v>No</v>
      </c>
      <c r="Y672" s="126" t="str">
        <f t="shared" si="50"/>
        <v>No</v>
      </c>
      <c r="Z672" s="126" t="str">
        <f t="shared" si="50"/>
        <v>No</v>
      </c>
      <c r="AA672" s="126" t="str">
        <f t="shared" si="50"/>
        <v>No</v>
      </c>
    </row>
    <row r="673" spans="1:27" x14ac:dyDescent="0.3">
      <c r="A673" t="s">
        <v>118</v>
      </c>
      <c r="B673" t="s">
        <v>13</v>
      </c>
      <c r="C673" t="s">
        <v>70</v>
      </c>
      <c r="D673" t="s">
        <v>8</v>
      </c>
      <c r="E673" t="s">
        <v>11</v>
      </c>
      <c r="F673" t="s">
        <v>71</v>
      </c>
      <c r="G673">
        <v>1</v>
      </c>
      <c r="H673" t="s">
        <v>13</v>
      </c>
      <c r="I673" t="s">
        <v>18</v>
      </c>
      <c r="J673" t="s">
        <v>149</v>
      </c>
      <c r="L673" t="s">
        <v>80</v>
      </c>
      <c r="M673">
        <v>2</v>
      </c>
      <c r="N673" t="str">
        <f t="shared" si="48"/>
        <v>Yes</v>
      </c>
      <c r="O673" t="s">
        <v>214</v>
      </c>
      <c r="P673" s="126" t="str">
        <f t="shared" si="51"/>
        <v>Yes</v>
      </c>
      <c r="Q673" s="126" t="str">
        <f t="shared" si="50"/>
        <v>No</v>
      </c>
      <c r="R673" s="126" t="str">
        <f t="shared" si="50"/>
        <v>Yes</v>
      </c>
      <c r="S673" s="126" t="str">
        <f t="shared" si="50"/>
        <v>Yes</v>
      </c>
      <c r="T673" s="126" t="str">
        <f t="shared" si="50"/>
        <v>No</v>
      </c>
      <c r="U673" s="126" t="str">
        <f t="shared" si="50"/>
        <v>Yes</v>
      </c>
      <c r="V673" s="126" t="str">
        <f t="shared" si="50"/>
        <v>Yes</v>
      </c>
      <c r="W673" s="126" t="str">
        <f t="shared" si="50"/>
        <v>No</v>
      </c>
      <c r="X673" s="126" t="str">
        <f t="shared" si="50"/>
        <v>No</v>
      </c>
      <c r="Y673" s="126" t="str">
        <f t="shared" si="50"/>
        <v>No</v>
      </c>
      <c r="Z673" s="126" t="str">
        <f t="shared" si="50"/>
        <v>No</v>
      </c>
      <c r="AA673" s="126" t="str">
        <f t="shared" si="50"/>
        <v>No</v>
      </c>
    </row>
    <row r="674" spans="1:27" x14ac:dyDescent="0.3">
      <c r="A674" t="s">
        <v>118</v>
      </c>
      <c r="B674" t="s">
        <v>13</v>
      </c>
      <c r="C674" t="s">
        <v>70</v>
      </c>
      <c r="D674" t="s">
        <v>8</v>
      </c>
      <c r="E674" t="s">
        <v>11</v>
      </c>
      <c r="F674" t="s">
        <v>71</v>
      </c>
      <c r="G674">
        <v>1</v>
      </c>
      <c r="H674" t="s">
        <v>8</v>
      </c>
      <c r="I674" t="s">
        <v>15</v>
      </c>
      <c r="J674" t="s">
        <v>128</v>
      </c>
      <c r="L674" t="s">
        <v>80</v>
      </c>
      <c r="M674">
        <v>2</v>
      </c>
      <c r="N674" t="str">
        <f t="shared" si="48"/>
        <v>Yes</v>
      </c>
      <c r="O674" t="s">
        <v>214</v>
      </c>
      <c r="P674" s="126" t="str">
        <f t="shared" si="51"/>
        <v>Yes</v>
      </c>
      <c r="Q674" s="126" t="str">
        <f t="shared" si="50"/>
        <v>No</v>
      </c>
      <c r="R674" s="126" t="str">
        <f t="shared" si="50"/>
        <v>Yes</v>
      </c>
      <c r="S674" s="126" t="str">
        <f t="shared" si="50"/>
        <v>Yes</v>
      </c>
      <c r="T674" s="126" t="str">
        <f t="shared" si="50"/>
        <v>No</v>
      </c>
      <c r="U674" s="126" t="str">
        <f t="shared" si="50"/>
        <v>Yes</v>
      </c>
      <c r="V674" s="126" t="str">
        <f t="shared" si="50"/>
        <v>Yes</v>
      </c>
      <c r="W674" s="126" t="str">
        <f t="shared" si="50"/>
        <v>No</v>
      </c>
      <c r="X674" s="126" t="str">
        <f t="shared" si="50"/>
        <v>No</v>
      </c>
      <c r="Y674" s="126" t="str">
        <f t="shared" si="50"/>
        <v>No</v>
      </c>
      <c r="Z674" s="126" t="str">
        <f t="shared" si="50"/>
        <v>No</v>
      </c>
      <c r="AA674" s="126" t="str">
        <f t="shared" si="50"/>
        <v>No</v>
      </c>
    </row>
    <row r="675" spans="1:27" x14ac:dyDescent="0.3">
      <c r="A675" t="s">
        <v>118</v>
      </c>
      <c r="B675" t="s">
        <v>13</v>
      </c>
      <c r="C675" t="s">
        <v>70</v>
      </c>
      <c r="D675" t="s">
        <v>8</v>
      </c>
      <c r="E675" t="s">
        <v>11</v>
      </c>
      <c r="F675" t="s">
        <v>71</v>
      </c>
      <c r="G675">
        <v>1</v>
      </c>
      <c r="H675" t="s">
        <v>71</v>
      </c>
      <c r="I675" t="s">
        <v>19</v>
      </c>
      <c r="J675" t="s">
        <v>128</v>
      </c>
      <c r="L675" t="s">
        <v>80</v>
      </c>
      <c r="M675">
        <v>0</v>
      </c>
      <c r="N675" t="str">
        <f t="shared" si="48"/>
        <v>No</v>
      </c>
      <c r="O675" t="s">
        <v>214</v>
      </c>
      <c r="P675" s="126" t="str">
        <f t="shared" si="51"/>
        <v>Yes</v>
      </c>
      <c r="Q675" s="126" t="str">
        <f t="shared" si="50"/>
        <v>No</v>
      </c>
      <c r="R675" s="126" t="str">
        <f t="shared" si="50"/>
        <v>Yes</v>
      </c>
      <c r="S675" s="126" t="str">
        <f t="shared" si="50"/>
        <v>Yes</v>
      </c>
      <c r="T675" s="126" t="str">
        <f t="shared" si="50"/>
        <v>No</v>
      </c>
      <c r="U675" s="126" t="str">
        <f t="shared" si="50"/>
        <v>Yes</v>
      </c>
      <c r="V675" s="126" t="str">
        <f t="shared" si="50"/>
        <v>Yes</v>
      </c>
      <c r="W675" s="126" t="str">
        <f t="shared" si="50"/>
        <v>No</v>
      </c>
      <c r="X675" s="126" t="str">
        <f t="shared" si="50"/>
        <v>No</v>
      </c>
      <c r="Y675" s="126" t="str">
        <f t="shared" si="50"/>
        <v>No</v>
      </c>
      <c r="Z675" s="126" t="str">
        <f t="shared" si="50"/>
        <v>No</v>
      </c>
      <c r="AA675" s="126" t="str">
        <f t="shared" si="50"/>
        <v>No</v>
      </c>
    </row>
    <row r="676" spans="1:27" x14ac:dyDescent="0.3">
      <c r="A676" t="s">
        <v>118</v>
      </c>
      <c r="B676" t="s">
        <v>130</v>
      </c>
      <c r="C676" t="s">
        <v>9</v>
      </c>
      <c r="D676" t="s">
        <v>8</v>
      </c>
      <c r="E676" t="s">
        <v>70</v>
      </c>
      <c r="F676" t="s">
        <v>10</v>
      </c>
      <c r="G676">
        <v>2</v>
      </c>
      <c r="H676" t="s">
        <v>130</v>
      </c>
      <c r="I676" t="s">
        <v>18</v>
      </c>
      <c r="J676" t="s">
        <v>128</v>
      </c>
      <c r="L676" t="s">
        <v>80</v>
      </c>
      <c r="M676">
        <v>2</v>
      </c>
      <c r="N676" t="str">
        <f t="shared" si="48"/>
        <v>Yes</v>
      </c>
      <c r="O676" t="s">
        <v>214</v>
      </c>
      <c r="P676" s="126" t="str">
        <f t="shared" si="51"/>
        <v>No</v>
      </c>
      <c r="Q676" s="126" t="str">
        <f t="shared" si="50"/>
        <v>Yes</v>
      </c>
      <c r="R676" s="126" t="str">
        <f t="shared" si="50"/>
        <v>Yes</v>
      </c>
      <c r="S676" s="126" t="str">
        <f t="shared" si="50"/>
        <v>Yes</v>
      </c>
      <c r="T676" s="126" t="str">
        <f t="shared" si="50"/>
        <v>Yes</v>
      </c>
      <c r="U676" s="126" t="str">
        <f t="shared" si="50"/>
        <v>No</v>
      </c>
      <c r="V676" s="126" t="str">
        <f t="shared" si="50"/>
        <v>No</v>
      </c>
      <c r="W676" s="126" t="str">
        <f t="shared" si="50"/>
        <v>No</v>
      </c>
      <c r="X676" s="126" t="str">
        <f t="shared" si="50"/>
        <v>No</v>
      </c>
      <c r="Y676" s="126" t="str">
        <f t="shared" si="50"/>
        <v>Yes</v>
      </c>
      <c r="Z676" s="126" t="str">
        <f t="shared" si="50"/>
        <v>No</v>
      </c>
      <c r="AA676" s="126" t="str">
        <f t="shared" si="50"/>
        <v>No</v>
      </c>
    </row>
    <row r="677" spans="1:27" x14ac:dyDescent="0.3">
      <c r="A677" t="s">
        <v>118</v>
      </c>
      <c r="B677" t="s">
        <v>130</v>
      </c>
      <c r="C677" t="s">
        <v>9</v>
      </c>
      <c r="D677" t="s">
        <v>8</v>
      </c>
      <c r="E677" t="s">
        <v>70</v>
      </c>
      <c r="F677" t="s">
        <v>10</v>
      </c>
      <c r="G677">
        <v>1</v>
      </c>
      <c r="H677" t="s">
        <v>9</v>
      </c>
      <c r="I677" t="s">
        <v>18</v>
      </c>
      <c r="J677" t="s">
        <v>128</v>
      </c>
      <c r="L677" t="s">
        <v>80</v>
      </c>
      <c r="M677">
        <v>0</v>
      </c>
      <c r="N677" t="str">
        <f t="shared" si="48"/>
        <v>No</v>
      </c>
      <c r="O677" t="s">
        <v>214</v>
      </c>
      <c r="P677" s="126" t="str">
        <f t="shared" si="51"/>
        <v>No</v>
      </c>
      <c r="Q677" s="126" t="str">
        <f t="shared" si="50"/>
        <v>Yes</v>
      </c>
      <c r="R677" s="126" t="str">
        <f t="shared" si="50"/>
        <v>Yes</v>
      </c>
      <c r="S677" s="126" t="str">
        <f t="shared" si="50"/>
        <v>Yes</v>
      </c>
      <c r="T677" s="126" t="str">
        <f t="shared" si="50"/>
        <v>Yes</v>
      </c>
      <c r="U677" s="126" t="str">
        <f t="shared" si="50"/>
        <v>No</v>
      </c>
      <c r="V677" s="126" t="str">
        <f t="shared" si="50"/>
        <v>No</v>
      </c>
      <c r="W677" s="126" t="str">
        <f t="shared" si="50"/>
        <v>No</v>
      </c>
      <c r="X677" s="126" t="str">
        <f t="shared" si="50"/>
        <v>No</v>
      </c>
      <c r="Y677" s="126" t="str">
        <f t="shared" si="50"/>
        <v>Yes</v>
      </c>
      <c r="Z677" s="126" t="str">
        <f t="shared" si="50"/>
        <v>No</v>
      </c>
      <c r="AA677" s="126" t="str">
        <f t="shared" si="50"/>
        <v>No</v>
      </c>
    </row>
    <row r="678" spans="1:27" x14ac:dyDescent="0.3">
      <c r="A678" t="s">
        <v>118</v>
      </c>
      <c r="B678" t="s">
        <v>130</v>
      </c>
      <c r="C678" t="s">
        <v>9</v>
      </c>
      <c r="D678" t="s">
        <v>8</v>
      </c>
      <c r="E678" t="s">
        <v>70</v>
      </c>
      <c r="F678" t="s">
        <v>10</v>
      </c>
      <c r="G678">
        <v>0</v>
      </c>
      <c r="H678" t="s">
        <v>9</v>
      </c>
      <c r="I678" t="s">
        <v>15</v>
      </c>
      <c r="J678" t="s">
        <v>128</v>
      </c>
      <c r="L678" t="s">
        <v>80</v>
      </c>
      <c r="M678">
        <v>0</v>
      </c>
      <c r="N678" t="str">
        <f t="shared" si="48"/>
        <v>No</v>
      </c>
      <c r="O678" t="s">
        <v>214</v>
      </c>
      <c r="P678" s="126" t="str">
        <f t="shared" si="51"/>
        <v>No</v>
      </c>
      <c r="Q678" s="126" t="str">
        <f t="shared" si="50"/>
        <v>Yes</v>
      </c>
      <c r="R678" s="126" t="str">
        <f t="shared" si="50"/>
        <v>Yes</v>
      </c>
      <c r="S678" s="126" t="str">
        <f t="shared" si="50"/>
        <v>Yes</v>
      </c>
      <c r="T678" s="126" t="str">
        <f t="shared" si="50"/>
        <v>Yes</v>
      </c>
      <c r="U678" s="126" t="str">
        <f t="shared" si="50"/>
        <v>No</v>
      </c>
      <c r="V678" s="126" t="str">
        <f t="shared" si="50"/>
        <v>No</v>
      </c>
      <c r="W678" s="126" t="str">
        <f t="shared" si="50"/>
        <v>No</v>
      </c>
      <c r="X678" s="126" t="str">
        <f t="shared" si="50"/>
        <v>No</v>
      </c>
      <c r="Y678" s="126" t="str">
        <f t="shared" si="50"/>
        <v>Yes</v>
      </c>
      <c r="Z678" s="126" t="str">
        <f t="shared" si="50"/>
        <v>No</v>
      </c>
      <c r="AA678" s="126" t="str">
        <f t="shared" si="50"/>
        <v>No</v>
      </c>
    </row>
    <row r="679" spans="1:27" x14ac:dyDescent="0.3">
      <c r="A679" t="s">
        <v>118</v>
      </c>
      <c r="B679" t="s">
        <v>130</v>
      </c>
      <c r="C679" t="s">
        <v>9</v>
      </c>
      <c r="D679" t="s">
        <v>8</v>
      </c>
      <c r="E679" t="s">
        <v>70</v>
      </c>
      <c r="F679" t="s">
        <v>10</v>
      </c>
      <c r="G679">
        <v>1</v>
      </c>
      <c r="H679" t="s">
        <v>70</v>
      </c>
      <c r="I679" t="s">
        <v>18</v>
      </c>
      <c r="J679" t="s">
        <v>128</v>
      </c>
      <c r="L679" t="s">
        <v>80</v>
      </c>
      <c r="M679">
        <v>0</v>
      </c>
      <c r="N679" t="str">
        <f t="shared" si="48"/>
        <v>No</v>
      </c>
      <c r="O679" t="s">
        <v>214</v>
      </c>
      <c r="P679" s="126" t="str">
        <f t="shared" si="51"/>
        <v>No</v>
      </c>
      <c r="Q679" s="126" t="str">
        <f t="shared" si="50"/>
        <v>Yes</v>
      </c>
      <c r="R679" s="126" t="str">
        <f t="shared" si="50"/>
        <v>Yes</v>
      </c>
      <c r="S679" s="126" t="str">
        <f t="shared" si="50"/>
        <v>Yes</v>
      </c>
      <c r="T679" s="126" t="str">
        <f t="shared" si="50"/>
        <v>Yes</v>
      </c>
      <c r="U679" s="126" t="str">
        <f t="shared" si="50"/>
        <v>No</v>
      </c>
      <c r="V679" s="126" t="str">
        <f t="shared" si="50"/>
        <v>No</v>
      </c>
      <c r="W679" s="126" t="str">
        <f t="shared" si="50"/>
        <v>No</v>
      </c>
      <c r="X679" s="126" t="str">
        <f t="shared" si="50"/>
        <v>No</v>
      </c>
      <c r="Y679" s="126" t="str">
        <f t="shared" si="50"/>
        <v>Yes</v>
      </c>
      <c r="Z679" s="126" t="str">
        <f t="shared" si="50"/>
        <v>No</v>
      </c>
      <c r="AA679" s="126" t="str">
        <f t="shared" si="50"/>
        <v>No</v>
      </c>
    </row>
    <row r="680" spans="1:27" x14ac:dyDescent="0.3">
      <c r="A680" t="s">
        <v>118</v>
      </c>
      <c r="B680" t="s">
        <v>130</v>
      </c>
      <c r="C680" t="s">
        <v>9</v>
      </c>
      <c r="D680" t="s">
        <v>8</v>
      </c>
      <c r="E680" t="s">
        <v>70</v>
      </c>
      <c r="F680" t="s">
        <v>10</v>
      </c>
      <c r="G680">
        <v>1</v>
      </c>
      <c r="H680" t="s">
        <v>9</v>
      </c>
      <c r="I680" t="s">
        <v>19</v>
      </c>
      <c r="J680" t="s">
        <v>128</v>
      </c>
      <c r="L680" t="s">
        <v>80</v>
      </c>
      <c r="M680">
        <v>0</v>
      </c>
      <c r="N680" t="str">
        <f t="shared" si="48"/>
        <v>No</v>
      </c>
      <c r="O680" t="s">
        <v>214</v>
      </c>
      <c r="P680" s="126" t="str">
        <f t="shared" si="51"/>
        <v>No</v>
      </c>
      <c r="Q680" s="126" t="str">
        <f t="shared" si="50"/>
        <v>Yes</v>
      </c>
      <c r="R680" s="126" t="str">
        <f t="shared" si="50"/>
        <v>Yes</v>
      </c>
      <c r="S680" s="126" t="str">
        <f t="shared" si="50"/>
        <v>Yes</v>
      </c>
      <c r="T680" s="126" t="str">
        <f t="shared" si="50"/>
        <v>Yes</v>
      </c>
      <c r="U680" s="126" t="str">
        <f t="shared" si="50"/>
        <v>No</v>
      </c>
      <c r="V680" s="126" t="str">
        <f t="shared" si="50"/>
        <v>No</v>
      </c>
      <c r="W680" s="126" t="str">
        <f t="shared" si="50"/>
        <v>No</v>
      </c>
      <c r="X680" s="126" t="str">
        <f t="shared" si="50"/>
        <v>No</v>
      </c>
      <c r="Y680" s="126" t="str">
        <f t="shared" si="50"/>
        <v>Yes</v>
      </c>
      <c r="Z680" s="126" t="str">
        <f t="shared" si="50"/>
        <v>No</v>
      </c>
      <c r="AA680" s="126" t="str">
        <f t="shared" si="50"/>
        <v>No</v>
      </c>
    </row>
    <row r="681" spans="1:27" x14ac:dyDescent="0.3">
      <c r="A681" t="s">
        <v>118</v>
      </c>
      <c r="B681" t="s">
        <v>130</v>
      </c>
      <c r="C681" t="s">
        <v>9</v>
      </c>
      <c r="D681" t="s">
        <v>8</v>
      </c>
      <c r="E681" t="s">
        <v>70</v>
      </c>
      <c r="F681" t="s">
        <v>10</v>
      </c>
      <c r="G681">
        <v>0</v>
      </c>
      <c r="H681" t="s">
        <v>70</v>
      </c>
      <c r="I681" t="s">
        <v>19</v>
      </c>
      <c r="J681" t="s">
        <v>128</v>
      </c>
      <c r="L681" t="s">
        <v>80</v>
      </c>
      <c r="M681">
        <v>0</v>
      </c>
      <c r="N681" t="str">
        <f t="shared" si="48"/>
        <v>No</v>
      </c>
      <c r="O681" t="s">
        <v>214</v>
      </c>
      <c r="P681" s="126" t="str">
        <f t="shared" si="51"/>
        <v>No</v>
      </c>
      <c r="Q681" s="126" t="str">
        <f t="shared" si="50"/>
        <v>Yes</v>
      </c>
      <c r="R681" s="126" t="str">
        <f t="shared" si="50"/>
        <v>Yes</v>
      </c>
      <c r="S681" s="126" t="str">
        <f t="shared" si="50"/>
        <v>Yes</v>
      </c>
      <c r="T681" s="126" t="str">
        <f t="shared" si="50"/>
        <v>Yes</v>
      </c>
      <c r="U681" s="126" t="str">
        <f t="shared" si="50"/>
        <v>No</v>
      </c>
      <c r="V681" s="126" t="str">
        <f t="shared" si="50"/>
        <v>No</v>
      </c>
      <c r="W681" s="126" t="str">
        <f t="shared" si="50"/>
        <v>No</v>
      </c>
      <c r="X681" s="126" t="str">
        <f t="shared" si="50"/>
        <v>No</v>
      </c>
      <c r="Y681" s="126" t="str">
        <f t="shared" si="50"/>
        <v>Yes</v>
      </c>
      <c r="Z681" s="126" t="str">
        <f t="shared" si="50"/>
        <v>No</v>
      </c>
      <c r="AA681" s="126" t="str">
        <f t="shared" si="50"/>
        <v>No</v>
      </c>
    </row>
    <row r="682" spans="1:27" x14ac:dyDescent="0.3">
      <c r="A682" t="s">
        <v>118</v>
      </c>
      <c r="B682" t="s">
        <v>130</v>
      </c>
      <c r="C682" t="s">
        <v>9</v>
      </c>
      <c r="D682" t="s">
        <v>8</v>
      </c>
      <c r="E682" t="s">
        <v>70</v>
      </c>
      <c r="F682" t="s">
        <v>10</v>
      </c>
      <c r="G682">
        <v>0</v>
      </c>
      <c r="H682" t="s">
        <v>10</v>
      </c>
      <c r="I682" t="s">
        <v>15</v>
      </c>
      <c r="J682" t="s">
        <v>128</v>
      </c>
      <c r="L682" t="s">
        <v>80</v>
      </c>
      <c r="M682">
        <v>0</v>
      </c>
      <c r="N682" t="str">
        <f t="shared" si="48"/>
        <v>No</v>
      </c>
      <c r="O682" t="s">
        <v>214</v>
      </c>
      <c r="P682" s="126" t="str">
        <f t="shared" si="51"/>
        <v>No</v>
      </c>
      <c r="Q682" s="126" t="str">
        <f t="shared" si="50"/>
        <v>Yes</v>
      </c>
      <c r="R682" s="126" t="str">
        <f t="shared" si="50"/>
        <v>Yes</v>
      </c>
      <c r="S682" s="126" t="str">
        <f t="shared" si="50"/>
        <v>Yes</v>
      </c>
      <c r="T682" s="126" t="str">
        <f t="shared" si="50"/>
        <v>Yes</v>
      </c>
      <c r="U682" s="126" t="str">
        <f t="shared" si="50"/>
        <v>No</v>
      </c>
      <c r="V682" s="126" t="str">
        <f t="shared" si="50"/>
        <v>No</v>
      </c>
      <c r="W682" s="126" t="str">
        <f t="shared" si="50"/>
        <v>No</v>
      </c>
      <c r="X682" s="126" t="str">
        <f t="shared" si="50"/>
        <v>No</v>
      </c>
      <c r="Y682" s="126" t="str">
        <f t="shared" si="50"/>
        <v>Yes</v>
      </c>
      <c r="Z682" s="126" t="str">
        <f t="shared" si="50"/>
        <v>No</v>
      </c>
      <c r="AA682" s="126" t="str">
        <f t="shared" si="50"/>
        <v>No</v>
      </c>
    </row>
    <row r="683" spans="1:27" x14ac:dyDescent="0.3">
      <c r="A683" t="s">
        <v>118</v>
      </c>
      <c r="B683" t="s">
        <v>13</v>
      </c>
      <c r="C683" t="s">
        <v>9</v>
      </c>
      <c r="D683" t="s">
        <v>11</v>
      </c>
      <c r="E683" t="s">
        <v>70</v>
      </c>
      <c r="F683" t="s">
        <v>10</v>
      </c>
      <c r="G683">
        <v>0</v>
      </c>
      <c r="H683" t="s">
        <v>70</v>
      </c>
      <c r="I683" t="s">
        <v>19</v>
      </c>
      <c r="J683" t="s">
        <v>128</v>
      </c>
      <c r="L683" t="s">
        <v>80</v>
      </c>
      <c r="M683">
        <v>3</v>
      </c>
      <c r="N683" t="str">
        <f t="shared" si="48"/>
        <v>Yes</v>
      </c>
      <c r="O683" t="s">
        <v>214</v>
      </c>
      <c r="P683" s="126" t="str">
        <f t="shared" si="51"/>
        <v>Yes</v>
      </c>
      <c r="Q683" s="126" t="str">
        <f t="shared" si="50"/>
        <v>Yes</v>
      </c>
      <c r="R683" s="126" t="str">
        <f t="shared" si="50"/>
        <v>No</v>
      </c>
      <c r="S683" s="126" t="str">
        <f t="shared" si="50"/>
        <v>Yes</v>
      </c>
      <c r="T683" s="126" t="str">
        <f t="shared" si="50"/>
        <v>Yes</v>
      </c>
      <c r="U683" s="126" t="str">
        <f t="shared" si="50"/>
        <v>Yes</v>
      </c>
      <c r="V683" s="126" t="str">
        <f t="shared" si="50"/>
        <v>No</v>
      </c>
      <c r="W683" s="126" t="str">
        <f t="shared" si="50"/>
        <v>No</v>
      </c>
      <c r="X683" s="126" t="str">
        <f t="shared" si="50"/>
        <v>No</v>
      </c>
      <c r="Y683" s="126" t="str">
        <f t="shared" si="50"/>
        <v>No</v>
      </c>
      <c r="Z683" s="126" t="str">
        <f t="shared" si="50"/>
        <v>No</v>
      </c>
      <c r="AA683" s="126" t="str">
        <f t="shared" si="50"/>
        <v>No</v>
      </c>
    </row>
    <row r="684" spans="1:27" x14ac:dyDescent="0.3">
      <c r="A684" t="s">
        <v>118</v>
      </c>
      <c r="B684" t="s">
        <v>13</v>
      </c>
      <c r="C684" t="s">
        <v>9</v>
      </c>
      <c r="D684" t="s">
        <v>11</v>
      </c>
      <c r="E684" t="s">
        <v>70</v>
      </c>
      <c r="F684" t="s">
        <v>10</v>
      </c>
      <c r="G684">
        <v>0</v>
      </c>
      <c r="H684" t="s">
        <v>9</v>
      </c>
      <c r="I684" t="s">
        <v>19</v>
      </c>
      <c r="J684" t="s">
        <v>128</v>
      </c>
      <c r="L684" t="s">
        <v>80</v>
      </c>
      <c r="M684">
        <v>3</v>
      </c>
      <c r="N684" t="str">
        <f t="shared" si="48"/>
        <v>Yes</v>
      </c>
      <c r="O684" t="s">
        <v>214</v>
      </c>
      <c r="P684" s="126" t="str">
        <f t="shared" si="51"/>
        <v>Yes</v>
      </c>
      <c r="Q684" s="126" t="str">
        <f t="shared" si="50"/>
        <v>Yes</v>
      </c>
      <c r="R684" s="126" t="str">
        <f t="shared" si="50"/>
        <v>No</v>
      </c>
      <c r="S684" s="126" t="str">
        <f t="shared" si="50"/>
        <v>Yes</v>
      </c>
      <c r="T684" s="126" t="str">
        <f t="shared" si="50"/>
        <v>Yes</v>
      </c>
      <c r="U684" s="126" t="str">
        <f t="shared" si="50"/>
        <v>Yes</v>
      </c>
      <c r="V684" s="126" t="str">
        <f t="shared" si="50"/>
        <v>No</v>
      </c>
      <c r="W684" s="126" t="str">
        <f t="shared" si="50"/>
        <v>No</v>
      </c>
      <c r="X684" s="126" t="str">
        <f t="shared" si="50"/>
        <v>No</v>
      </c>
      <c r="Y684" s="126" t="str">
        <f t="shared" si="50"/>
        <v>No</v>
      </c>
      <c r="Z684" s="126" t="str">
        <f t="shared" si="50"/>
        <v>No</v>
      </c>
      <c r="AA684" s="126" t="str">
        <f t="shared" si="50"/>
        <v>No</v>
      </c>
    </row>
    <row r="685" spans="1:27" x14ac:dyDescent="0.3">
      <c r="A685" t="s">
        <v>118</v>
      </c>
      <c r="B685" t="s">
        <v>13</v>
      </c>
      <c r="C685" t="s">
        <v>9</v>
      </c>
      <c r="D685" t="s">
        <v>11</v>
      </c>
      <c r="E685" t="s">
        <v>70</v>
      </c>
      <c r="F685" t="s">
        <v>10</v>
      </c>
      <c r="G685">
        <v>2</v>
      </c>
      <c r="H685" t="s">
        <v>10</v>
      </c>
      <c r="I685" t="s">
        <v>20</v>
      </c>
      <c r="J685" t="s">
        <v>128</v>
      </c>
      <c r="L685" t="s">
        <v>80</v>
      </c>
      <c r="M685">
        <v>2</v>
      </c>
      <c r="N685" t="str">
        <f t="shared" si="48"/>
        <v>Yes</v>
      </c>
      <c r="O685" t="s">
        <v>214</v>
      </c>
      <c r="P685" s="126" t="str">
        <f t="shared" si="51"/>
        <v>Yes</v>
      </c>
      <c r="Q685" s="126" t="str">
        <f t="shared" si="50"/>
        <v>Yes</v>
      </c>
      <c r="R685" s="126" t="str">
        <f t="shared" si="50"/>
        <v>No</v>
      </c>
      <c r="S685" s="126" t="str">
        <f t="shared" si="50"/>
        <v>Yes</v>
      </c>
      <c r="T685" s="126" t="str">
        <f t="shared" si="50"/>
        <v>Yes</v>
      </c>
      <c r="U685" s="126" t="str">
        <f t="shared" si="50"/>
        <v>Yes</v>
      </c>
      <c r="V685" s="126" t="str">
        <f t="shared" si="50"/>
        <v>No</v>
      </c>
      <c r="W685" s="126" t="str">
        <f t="shared" si="50"/>
        <v>No</v>
      </c>
      <c r="X685" s="126" t="str">
        <f t="shared" si="50"/>
        <v>No</v>
      </c>
      <c r="Y685" s="126" t="str">
        <f t="shared" si="50"/>
        <v>No</v>
      </c>
      <c r="Z685" s="126" t="str">
        <f t="shared" si="50"/>
        <v>No</v>
      </c>
      <c r="AA685" s="126" t="str">
        <f t="shared" si="50"/>
        <v>No</v>
      </c>
    </row>
    <row r="686" spans="1:27" x14ac:dyDescent="0.3">
      <c r="A686" t="s">
        <v>118</v>
      </c>
      <c r="B686" t="s">
        <v>13</v>
      </c>
      <c r="C686" t="s">
        <v>9</v>
      </c>
      <c r="D686" t="s">
        <v>11</v>
      </c>
      <c r="E686" t="s">
        <v>70</v>
      </c>
      <c r="F686" t="s">
        <v>10</v>
      </c>
      <c r="G686">
        <v>1</v>
      </c>
      <c r="H686" t="s">
        <v>10</v>
      </c>
      <c r="I686" t="s">
        <v>20</v>
      </c>
      <c r="J686" t="s">
        <v>128</v>
      </c>
      <c r="L686" t="s">
        <v>80</v>
      </c>
      <c r="M686">
        <v>1</v>
      </c>
      <c r="N686" t="str">
        <f t="shared" si="48"/>
        <v>Yes</v>
      </c>
      <c r="O686" t="s">
        <v>214</v>
      </c>
      <c r="P686" s="126" t="str">
        <f t="shared" si="51"/>
        <v>Yes</v>
      </c>
      <c r="Q686" s="126" t="str">
        <f t="shared" si="50"/>
        <v>Yes</v>
      </c>
      <c r="R686" s="126" t="str">
        <f t="shared" si="50"/>
        <v>No</v>
      </c>
      <c r="S686" s="126" t="str">
        <f t="shared" si="50"/>
        <v>Yes</v>
      </c>
      <c r="T686" s="126" t="str">
        <f t="shared" si="50"/>
        <v>Yes</v>
      </c>
      <c r="U686" s="126" t="str">
        <f t="shared" si="50"/>
        <v>Yes</v>
      </c>
      <c r="V686" s="126" t="str">
        <f t="shared" si="50"/>
        <v>No</v>
      </c>
      <c r="W686" s="126" t="str">
        <f t="shared" si="50"/>
        <v>No</v>
      </c>
      <c r="X686" s="126" t="str">
        <f t="shared" si="50"/>
        <v>No</v>
      </c>
      <c r="Y686" s="126" t="str">
        <f t="shared" si="50"/>
        <v>No</v>
      </c>
      <c r="Z686" s="126" t="str">
        <f t="shared" si="50"/>
        <v>No</v>
      </c>
      <c r="AA686" s="126" t="str">
        <f t="shared" si="50"/>
        <v>No</v>
      </c>
    </row>
    <row r="687" spans="1:27" x14ac:dyDescent="0.3">
      <c r="A687" t="s">
        <v>118</v>
      </c>
      <c r="B687" t="s">
        <v>13</v>
      </c>
      <c r="C687" t="s">
        <v>9</v>
      </c>
      <c r="D687" t="s">
        <v>11</v>
      </c>
      <c r="E687" t="s">
        <v>8</v>
      </c>
      <c r="F687" t="s">
        <v>10</v>
      </c>
      <c r="G687">
        <v>0</v>
      </c>
      <c r="H687" t="s">
        <v>9</v>
      </c>
      <c r="I687" t="s">
        <v>19</v>
      </c>
      <c r="J687" t="s">
        <v>128</v>
      </c>
      <c r="L687" t="s">
        <v>80</v>
      </c>
      <c r="M687">
        <v>0</v>
      </c>
      <c r="N687" t="str">
        <f t="shared" si="48"/>
        <v>No</v>
      </c>
      <c r="O687" t="s">
        <v>214</v>
      </c>
      <c r="P687" s="126" t="str">
        <f t="shared" si="51"/>
        <v>Yes</v>
      </c>
      <c r="Q687" s="126" t="str">
        <f t="shared" si="50"/>
        <v>Yes</v>
      </c>
      <c r="R687" s="126" t="str">
        <f t="shared" si="50"/>
        <v>Yes</v>
      </c>
      <c r="S687" s="126" t="str">
        <f t="shared" si="50"/>
        <v>No</v>
      </c>
      <c r="T687" s="126" t="str">
        <f t="shared" si="50"/>
        <v>Yes</v>
      </c>
      <c r="U687" s="126" t="str">
        <f t="shared" si="50"/>
        <v>Yes</v>
      </c>
      <c r="V687" s="126" t="str">
        <f t="shared" si="50"/>
        <v>No</v>
      </c>
      <c r="W687" s="126" t="str">
        <f t="shared" si="50"/>
        <v>No</v>
      </c>
      <c r="X687" s="126" t="str">
        <f t="shared" si="50"/>
        <v>No</v>
      </c>
      <c r="Y687" s="126" t="str">
        <f t="shared" si="50"/>
        <v>No</v>
      </c>
      <c r="Z687" s="126" t="str">
        <f t="shared" si="50"/>
        <v>No</v>
      </c>
      <c r="AA687" s="126" t="str">
        <f t="shared" si="50"/>
        <v>No</v>
      </c>
    </row>
    <row r="688" spans="1:27" x14ac:dyDescent="0.3">
      <c r="A688" t="s">
        <v>118</v>
      </c>
      <c r="B688" t="s">
        <v>13</v>
      </c>
      <c r="C688" t="s">
        <v>130</v>
      </c>
      <c r="D688" t="s">
        <v>11</v>
      </c>
      <c r="E688" t="s">
        <v>8</v>
      </c>
      <c r="F688" t="s">
        <v>10</v>
      </c>
      <c r="G688">
        <v>1</v>
      </c>
      <c r="H688" t="s">
        <v>8</v>
      </c>
      <c r="I688" t="s">
        <v>18</v>
      </c>
      <c r="J688" t="s">
        <v>128</v>
      </c>
      <c r="L688" t="s">
        <v>80</v>
      </c>
      <c r="M688">
        <v>0</v>
      </c>
      <c r="N688" t="str">
        <f t="shared" si="48"/>
        <v>No</v>
      </c>
      <c r="O688" t="s">
        <v>214</v>
      </c>
      <c r="P688" s="126" t="str">
        <f t="shared" si="51"/>
        <v>Yes</v>
      </c>
      <c r="Q688" s="126" t="str">
        <f t="shared" si="50"/>
        <v>No</v>
      </c>
      <c r="R688" s="126" t="str">
        <f t="shared" si="50"/>
        <v>Yes</v>
      </c>
      <c r="S688" s="126" t="str">
        <f t="shared" si="50"/>
        <v>No</v>
      </c>
      <c r="T688" s="126" t="str">
        <f t="shared" si="50"/>
        <v>Yes</v>
      </c>
      <c r="U688" s="126" t="str">
        <f t="shared" si="50"/>
        <v>Yes</v>
      </c>
      <c r="V688" s="126" t="str">
        <f t="shared" si="50"/>
        <v>No</v>
      </c>
      <c r="W688" s="126" t="str">
        <f t="shared" si="50"/>
        <v>No</v>
      </c>
      <c r="X688" s="126" t="str">
        <f t="shared" si="50"/>
        <v>No</v>
      </c>
      <c r="Y688" s="126" t="str">
        <f t="shared" si="50"/>
        <v>Yes</v>
      </c>
      <c r="Z688" s="126" t="str">
        <f t="shared" si="50"/>
        <v>No</v>
      </c>
      <c r="AA688" s="126" t="str">
        <f t="shared" si="50"/>
        <v>No</v>
      </c>
    </row>
    <row r="689" spans="1:27" x14ac:dyDescent="0.3">
      <c r="A689" t="s">
        <v>118</v>
      </c>
      <c r="B689" t="s">
        <v>13</v>
      </c>
      <c r="C689" t="s">
        <v>130</v>
      </c>
      <c r="D689" t="s">
        <v>11</v>
      </c>
      <c r="E689" t="s">
        <v>8</v>
      </c>
      <c r="F689" t="s">
        <v>10</v>
      </c>
      <c r="G689">
        <v>1</v>
      </c>
      <c r="H689" t="s">
        <v>10</v>
      </c>
      <c r="I689" t="s">
        <v>148</v>
      </c>
      <c r="J689" t="s">
        <v>128</v>
      </c>
      <c r="L689" t="s">
        <v>80</v>
      </c>
      <c r="M689">
        <v>2</v>
      </c>
      <c r="N689" t="str">
        <f t="shared" si="48"/>
        <v>Yes</v>
      </c>
      <c r="O689" t="s">
        <v>214</v>
      </c>
      <c r="P689" s="126" t="str">
        <f t="shared" si="51"/>
        <v>Yes</v>
      </c>
      <c r="Q689" s="126" t="str">
        <f t="shared" si="50"/>
        <v>No</v>
      </c>
      <c r="R689" s="126" t="str">
        <f t="shared" si="50"/>
        <v>Yes</v>
      </c>
      <c r="S689" s="126" t="str">
        <f t="shared" si="50"/>
        <v>No</v>
      </c>
      <c r="T689" s="126" t="str">
        <f t="shared" si="50"/>
        <v>Yes</v>
      </c>
      <c r="U689" s="126" t="str">
        <f t="shared" si="50"/>
        <v>Yes</v>
      </c>
      <c r="V689" s="126" t="str">
        <f t="shared" si="50"/>
        <v>No</v>
      </c>
      <c r="W689" s="126" t="str">
        <f t="shared" si="50"/>
        <v>No</v>
      </c>
      <c r="X689" s="126" t="str">
        <f t="shared" si="50"/>
        <v>No</v>
      </c>
      <c r="Y689" s="126" t="str">
        <f t="shared" si="50"/>
        <v>Yes</v>
      </c>
      <c r="Z689" s="126" t="str">
        <f t="shared" si="50"/>
        <v>No</v>
      </c>
      <c r="AA689" s="126" t="str">
        <f t="shared" si="50"/>
        <v>No</v>
      </c>
    </row>
    <row r="690" spans="1:27" x14ac:dyDescent="0.3">
      <c r="A690" t="s">
        <v>118</v>
      </c>
      <c r="B690" t="s">
        <v>13</v>
      </c>
      <c r="C690" t="s">
        <v>130</v>
      </c>
      <c r="D690" t="s">
        <v>11</v>
      </c>
      <c r="E690" t="s">
        <v>8</v>
      </c>
      <c r="F690" t="s">
        <v>131</v>
      </c>
      <c r="G690">
        <v>2</v>
      </c>
      <c r="H690" t="s">
        <v>131</v>
      </c>
      <c r="I690" t="s">
        <v>18</v>
      </c>
      <c r="J690" t="s">
        <v>128</v>
      </c>
      <c r="L690" t="s">
        <v>80</v>
      </c>
      <c r="M690">
        <v>2</v>
      </c>
      <c r="N690" t="str">
        <f t="shared" si="48"/>
        <v>Yes</v>
      </c>
      <c r="O690" t="s">
        <v>214</v>
      </c>
      <c r="P690" s="126" t="str">
        <f t="shared" si="51"/>
        <v>Yes</v>
      </c>
      <c r="Q690" s="126" t="str">
        <f t="shared" si="50"/>
        <v>No</v>
      </c>
      <c r="R690" s="126" t="str">
        <f t="shared" si="50"/>
        <v>Yes</v>
      </c>
      <c r="S690" s="126" t="str">
        <f t="shared" si="50"/>
        <v>No</v>
      </c>
      <c r="T690" s="126" t="str">
        <f t="shared" si="50"/>
        <v>No</v>
      </c>
      <c r="U690" s="126" t="str">
        <f t="shared" si="50"/>
        <v>Yes</v>
      </c>
      <c r="V690" s="126" t="str">
        <f t="shared" si="50"/>
        <v>No</v>
      </c>
      <c r="W690" s="126" t="str">
        <f t="shared" si="50"/>
        <v>No</v>
      </c>
      <c r="X690" s="126" t="str">
        <f t="shared" si="50"/>
        <v>No</v>
      </c>
      <c r="Y690" s="126" t="str">
        <f t="shared" si="50"/>
        <v>Yes</v>
      </c>
      <c r="Z690" s="126" t="str">
        <f t="shared" si="50"/>
        <v>Yes</v>
      </c>
      <c r="AA690" s="126" t="str">
        <f t="shared" si="50"/>
        <v>No</v>
      </c>
    </row>
    <row r="691" spans="1:27" x14ac:dyDescent="0.3">
      <c r="A691" t="s">
        <v>118</v>
      </c>
      <c r="B691" t="s">
        <v>13</v>
      </c>
      <c r="C691" t="s">
        <v>130</v>
      </c>
      <c r="D691" t="s">
        <v>11</v>
      </c>
      <c r="E691" t="s">
        <v>8</v>
      </c>
      <c r="F691" t="s">
        <v>131</v>
      </c>
      <c r="G691">
        <v>1</v>
      </c>
      <c r="H691" t="s">
        <v>130</v>
      </c>
      <c r="I691" t="s">
        <v>19</v>
      </c>
      <c r="J691" t="s">
        <v>128</v>
      </c>
      <c r="L691" t="s">
        <v>80</v>
      </c>
      <c r="M691">
        <v>3</v>
      </c>
      <c r="N691" t="str">
        <f t="shared" si="48"/>
        <v>Yes</v>
      </c>
      <c r="O691" t="s">
        <v>214</v>
      </c>
      <c r="P691" s="126" t="str">
        <f t="shared" si="51"/>
        <v>Yes</v>
      </c>
      <c r="Q691" s="126" t="str">
        <f t="shared" si="50"/>
        <v>No</v>
      </c>
      <c r="R691" s="126" t="str">
        <f t="shared" si="50"/>
        <v>Yes</v>
      </c>
      <c r="S691" s="126" t="str">
        <f t="shared" si="50"/>
        <v>No</v>
      </c>
      <c r="T691" s="126" t="str">
        <f t="shared" si="50"/>
        <v>No</v>
      </c>
      <c r="U691" s="126" t="str">
        <f t="shared" si="50"/>
        <v>Yes</v>
      </c>
      <c r="V691" s="126" t="str">
        <f t="shared" si="50"/>
        <v>No</v>
      </c>
      <c r="W691" s="126" t="str">
        <f t="shared" si="50"/>
        <v>No</v>
      </c>
      <c r="X691" s="126" t="str">
        <f t="shared" si="50"/>
        <v>No</v>
      </c>
      <c r="Y691" s="126" t="str">
        <f t="shared" si="50"/>
        <v>Yes</v>
      </c>
      <c r="Z691" s="126" t="str">
        <f t="shared" si="50"/>
        <v>Yes</v>
      </c>
      <c r="AA691" s="126" t="str">
        <f t="shared" si="50"/>
        <v>No</v>
      </c>
    </row>
    <row r="692" spans="1:27" x14ac:dyDescent="0.3">
      <c r="A692" t="s">
        <v>118</v>
      </c>
      <c r="B692" t="s">
        <v>13</v>
      </c>
      <c r="C692" t="s">
        <v>130</v>
      </c>
      <c r="D692" t="s">
        <v>11</v>
      </c>
      <c r="E692" t="s">
        <v>8</v>
      </c>
      <c r="F692" t="s">
        <v>131</v>
      </c>
      <c r="G692">
        <v>0</v>
      </c>
      <c r="H692" t="s">
        <v>8</v>
      </c>
      <c r="I692" t="s">
        <v>19</v>
      </c>
      <c r="J692" t="s">
        <v>128</v>
      </c>
      <c r="L692" t="s">
        <v>80</v>
      </c>
      <c r="M692">
        <v>3</v>
      </c>
      <c r="N692" t="str">
        <f t="shared" si="48"/>
        <v>Yes</v>
      </c>
      <c r="O692" t="s">
        <v>214</v>
      </c>
      <c r="P692" s="126" t="str">
        <f t="shared" si="51"/>
        <v>Yes</v>
      </c>
      <c r="Q692" s="126" t="str">
        <f t="shared" si="50"/>
        <v>No</v>
      </c>
      <c r="R692" s="126" t="str">
        <f t="shared" si="50"/>
        <v>Yes</v>
      </c>
      <c r="S692" s="126" t="str">
        <f t="shared" si="50"/>
        <v>No</v>
      </c>
      <c r="T692" s="126" t="str">
        <f t="shared" si="50"/>
        <v>No</v>
      </c>
      <c r="U692" s="126" t="str">
        <f t="shared" ref="Q692:AA715" si="52">IF($A692="","",IF(OR($B692=U$1,$C692=U$1,$D692=U$1,$E692=U$1,$F692=U$1),"Yes","No"))</f>
        <v>Yes</v>
      </c>
      <c r="V692" s="126" t="str">
        <f t="shared" si="52"/>
        <v>No</v>
      </c>
      <c r="W692" s="126" t="str">
        <f t="shared" si="52"/>
        <v>No</v>
      </c>
      <c r="X692" s="126" t="str">
        <f t="shared" si="52"/>
        <v>No</v>
      </c>
      <c r="Y692" s="126" t="str">
        <f t="shared" si="52"/>
        <v>Yes</v>
      </c>
      <c r="Z692" s="126" t="str">
        <f t="shared" si="52"/>
        <v>Yes</v>
      </c>
      <c r="AA692" s="126" t="str">
        <f t="shared" si="52"/>
        <v>No</v>
      </c>
    </row>
    <row r="693" spans="1:27" x14ac:dyDescent="0.3">
      <c r="A693" t="s">
        <v>118</v>
      </c>
      <c r="B693" t="s">
        <v>13</v>
      </c>
      <c r="C693" t="s">
        <v>130</v>
      </c>
      <c r="D693" t="s">
        <v>11</v>
      </c>
      <c r="E693" t="s">
        <v>8</v>
      </c>
      <c r="F693" t="s">
        <v>131</v>
      </c>
      <c r="G693">
        <v>1</v>
      </c>
      <c r="H693" t="s">
        <v>131</v>
      </c>
      <c r="I693" t="s">
        <v>18</v>
      </c>
      <c r="J693" t="s">
        <v>149</v>
      </c>
      <c r="L693" t="s">
        <v>80</v>
      </c>
      <c r="M693">
        <v>2</v>
      </c>
      <c r="N693" t="str">
        <f t="shared" si="48"/>
        <v>Yes</v>
      </c>
      <c r="O693" t="s">
        <v>214</v>
      </c>
      <c r="P693" s="126" t="str">
        <f t="shared" si="51"/>
        <v>Yes</v>
      </c>
      <c r="Q693" s="126" t="str">
        <f t="shared" si="52"/>
        <v>No</v>
      </c>
      <c r="R693" s="126" t="str">
        <f t="shared" si="52"/>
        <v>Yes</v>
      </c>
      <c r="S693" s="126" t="str">
        <f t="shared" si="52"/>
        <v>No</v>
      </c>
      <c r="T693" s="126" t="str">
        <f t="shared" si="52"/>
        <v>No</v>
      </c>
      <c r="U693" s="126" t="str">
        <f t="shared" si="52"/>
        <v>Yes</v>
      </c>
      <c r="V693" s="126" t="str">
        <f t="shared" si="52"/>
        <v>No</v>
      </c>
      <c r="W693" s="126" t="str">
        <f t="shared" si="52"/>
        <v>No</v>
      </c>
      <c r="X693" s="126" t="str">
        <f t="shared" si="52"/>
        <v>No</v>
      </c>
      <c r="Y693" s="126" t="str">
        <f t="shared" si="52"/>
        <v>Yes</v>
      </c>
      <c r="Z693" s="126" t="str">
        <f t="shared" si="52"/>
        <v>Yes</v>
      </c>
      <c r="AA693" s="126" t="str">
        <f t="shared" si="52"/>
        <v>No</v>
      </c>
    </row>
    <row r="694" spans="1:27" x14ac:dyDescent="0.3">
      <c r="A694" t="s">
        <v>118</v>
      </c>
      <c r="B694" t="s">
        <v>13</v>
      </c>
      <c r="C694" t="s">
        <v>130</v>
      </c>
      <c r="D694" t="s">
        <v>11</v>
      </c>
      <c r="E694" t="s">
        <v>8</v>
      </c>
      <c r="F694" t="s">
        <v>131</v>
      </c>
      <c r="G694">
        <v>0</v>
      </c>
      <c r="H694" t="s">
        <v>8</v>
      </c>
      <c r="I694" t="s">
        <v>19</v>
      </c>
      <c r="J694" t="s">
        <v>128</v>
      </c>
      <c r="L694" t="s">
        <v>80</v>
      </c>
      <c r="M694">
        <v>3</v>
      </c>
      <c r="N694" t="str">
        <f t="shared" si="48"/>
        <v>Yes</v>
      </c>
      <c r="O694" t="s">
        <v>214</v>
      </c>
      <c r="P694" s="126" t="str">
        <f t="shared" si="51"/>
        <v>Yes</v>
      </c>
      <c r="Q694" s="126" t="str">
        <f t="shared" si="52"/>
        <v>No</v>
      </c>
      <c r="R694" s="126" t="str">
        <f t="shared" si="52"/>
        <v>Yes</v>
      </c>
      <c r="S694" s="126" t="str">
        <f t="shared" si="52"/>
        <v>No</v>
      </c>
      <c r="T694" s="126" t="str">
        <f t="shared" si="52"/>
        <v>No</v>
      </c>
      <c r="U694" s="126" t="str">
        <f t="shared" si="52"/>
        <v>Yes</v>
      </c>
      <c r="V694" s="126" t="str">
        <f t="shared" si="52"/>
        <v>No</v>
      </c>
      <c r="W694" s="126" t="str">
        <f t="shared" si="52"/>
        <v>No</v>
      </c>
      <c r="X694" s="126" t="str">
        <f t="shared" si="52"/>
        <v>No</v>
      </c>
      <c r="Y694" s="126" t="str">
        <f t="shared" si="52"/>
        <v>Yes</v>
      </c>
      <c r="Z694" s="126" t="str">
        <f t="shared" si="52"/>
        <v>Yes</v>
      </c>
      <c r="AA694" s="126" t="str">
        <f t="shared" si="52"/>
        <v>No</v>
      </c>
    </row>
    <row r="695" spans="1:27" x14ac:dyDescent="0.3">
      <c r="A695" t="s">
        <v>118</v>
      </c>
      <c r="B695" t="s">
        <v>13</v>
      </c>
      <c r="C695" t="s">
        <v>130</v>
      </c>
      <c r="D695" t="s">
        <v>11</v>
      </c>
      <c r="E695" t="s">
        <v>8</v>
      </c>
      <c r="F695" t="s">
        <v>70</v>
      </c>
      <c r="G695">
        <v>0</v>
      </c>
      <c r="H695" t="s">
        <v>8</v>
      </c>
      <c r="I695" t="s">
        <v>148</v>
      </c>
      <c r="J695" t="s">
        <v>128</v>
      </c>
      <c r="L695" t="s">
        <v>80</v>
      </c>
      <c r="M695">
        <v>0</v>
      </c>
      <c r="N695" t="str">
        <f t="shared" si="48"/>
        <v>Yes</v>
      </c>
      <c r="O695" t="s">
        <v>214</v>
      </c>
      <c r="P695" s="126" t="str">
        <f t="shared" si="51"/>
        <v>Yes</v>
      </c>
      <c r="Q695" s="126" t="str">
        <f t="shared" si="52"/>
        <v>No</v>
      </c>
      <c r="R695" s="126" t="str">
        <f t="shared" si="52"/>
        <v>Yes</v>
      </c>
      <c r="S695" s="126" t="str">
        <f t="shared" si="52"/>
        <v>Yes</v>
      </c>
      <c r="T695" s="126" t="str">
        <f t="shared" si="52"/>
        <v>No</v>
      </c>
      <c r="U695" s="126" t="str">
        <f t="shared" si="52"/>
        <v>Yes</v>
      </c>
      <c r="V695" s="126" t="str">
        <f t="shared" si="52"/>
        <v>No</v>
      </c>
      <c r="W695" s="126" t="str">
        <f t="shared" si="52"/>
        <v>No</v>
      </c>
      <c r="X695" s="126" t="str">
        <f t="shared" si="52"/>
        <v>No</v>
      </c>
      <c r="Y695" s="126" t="str">
        <f t="shared" si="52"/>
        <v>Yes</v>
      </c>
      <c r="Z695" s="126" t="str">
        <f t="shared" si="52"/>
        <v>No</v>
      </c>
      <c r="AA695" s="126" t="str">
        <f t="shared" si="52"/>
        <v>No</v>
      </c>
    </row>
    <row r="696" spans="1:27" x14ac:dyDescent="0.3">
      <c r="A696" t="s">
        <v>118</v>
      </c>
      <c r="B696" t="s">
        <v>13</v>
      </c>
      <c r="C696" t="s">
        <v>9</v>
      </c>
      <c r="D696" t="s">
        <v>8</v>
      </c>
      <c r="E696" t="s">
        <v>11</v>
      </c>
      <c r="F696" t="s">
        <v>10</v>
      </c>
      <c r="G696">
        <v>1</v>
      </c>
      <c r="H696" t="s">
        <v>11</v>
      </c>
      <c r="I696" t="s">
        <v>18</v>
      </c>
      <c r="J696" t="s">
        <v>128</v>
      </c>
      <c r="L696" t="s">
        <v>80</v>
      </c>
      <c r="M696">
        <v>2</v>
      </c>
      <c r="N696" t="str">
        <f t="shared" si="48"/>
        <v>Yes</v>
      </c>
      <c r="O696" t="s">
        <v>214</v>
      </c>
      <c r="P696" s="126" t="str">
        <f t="shared" si="51"/>
        <v>Yes</v>
      </c>
      <c r="Q696" s="126" t="str">
        <f t="shared" si="52"/>
        <v>Yes</v>
      </c>
      <c r="R696" s="126" t="str">
        <f t="shared" si="52"/>
        <v>Yes</v>
      </c>
      <c r="S696" s="126" t="str">
        <f t="shared" si="52"/>
        <v>No</v>
      </c>
      <c r="T696" s="126" t="str">
        <f t="shared" si="52"/>
        <v>Yes</v>
      </c>
      <c r="U696" s="126" t="str">
        <f t="shared" si="52"/>
        <v>Yes</v>
      </c>
      <c r="V696" s="126" t="str">
        <f t="shared" si="52"/>
        <v>No</v>
      </c>
      <c r="W696" s="126" t="str">
        <f t="shared" si="52"/>
        <v>No</v>
      </c>
      <c r="X696" s="126" t="str">
        <f t="shared" si="52"/>
        <v>No</v>
      </c>
      <c r="Y696" s="126" t="str">
        <f t="shared" si="52"/>
        <v>No</v>
      </c>
      <c r="Z696" s="126" t="str">
        <f t="shared" si="52"/>
        <v>No</v>
      </c>
      <c r="AA696" s="126" t="str">
        <f t="shared" si="52"/>
        <v>No</v>
      </c>
    </row>
    <row r="697" spans="1:27" x14ac:dyDescent="0.3">
      <c r="A697" t="s">
        <v>118</v>
      </c>
      <c r="B697" t="s">
        <v>13</v>
      </c>
      <c r="C697" t="s">
        <v>9</v>
      </c>
      <c r="D697" t="s">
        <v>8</v>
      </c>
      <c r="E697" t="s">
        <v>11</v>
      </c>
      <c r="F697" t="s">
        <v>10</v>
      </c>
      <c r="G697">
        <v>2</v>
      </c>
      <c r="H697" t="s">
        <v>13</v>
      </c>
      <c r="I697" t="s">
        <v>15</v>
      </c>
      <c r="J697" t="s">
        <v>128</v>
      </c>
      <c r="L697" t="s">
        <v>80</v>
      </c>
      <c r="M697">
        <v>0</v>
      </c>
      <c r="N697" t="str">
        <f t="shared" si="48"/>
        <v>No</v>
      </c>
      <c r="O697" t="s">
        <v>214</v>
      </c>
      <c r="P697" s="126" t="str">
        <f t="shared" si="51"/>
        <v>Yes</v>
      </c>
      <c r="Q697" s="126" t="str">
        <f t="shared" si="52"/>
        <v>Yes</v>
      </c>
      <c r="R697" s="126" t="str">
        <f t="shared" si="52"/>
        <v>Yes</v>
      </c>
      <c r="S697" s="126" t="str">
        <f t="shared" si="52"/>
        <v>No</v>
      </c>
      <c r="T697" s="126" t="str">
        <f t="shared" si="52"/>
        <v>Yes</v>
      </c>
      <c r="U697" s="126" t="str">
        <f t="shared" si="52"/>
        <v>Yes</v>
      </c>
      <c r="V697" s="126" t="str">
        <f t="shared" si="52"/>
        <v>No</v>
      </c>
      <c r="W697" s="126" t="str">
        <f t="shared" si="52"/>
        <v>No</v>
      </c>
      <c r="X697" s="126" t="str">
        <f t="shared" si="52"/>
        <v>No</v>
      </c>
      <c r="Y697" s="126" t="str">
        <f t="shared" si="52"/>
        <v>No</v>
      </c>
      <c r="Z697" s="126" t="str">
        <f t="shared" si="52"/>
        <v>No</v>
      </c>
      <c r="AA697" s="126" t="str">
        <f t="shared" si="52"/>
        <v>No</v>
      </c>
    </row>
    <row r="698" spans="1:27" x14ac:dyDescent="0.3">
      <c r="A698" t="s">
        <v>118</v>
      </c>
      <c r="B698" t="s">
        <v>13</v>
      </c>
      <c r="C698" t="s">
        <v>9</v>
      </c>
      <c r="D698" t="s">
        <v>8</v>
      </c>
      <c r="E698" t="s">
        <v>11</v>
      </c>
      <c r="F698" t="s">
        <v>10</v>
      </c>
      <c r="G698">
        <v>1</v>
      </c>
      <c r="H698" t="s">
        <v>9</v>
      </c>
      <c r="I698" t="s">
        <v>18</v>
      </c>
      <c r="J698" t="s">
        <v>128</v>
      </c>
      <c r="L698" t="s">
        <v>80</v>
      </c>
      <c r="M698">
        <v>2</v>
      </c>
      <c r="N698" t="str">
        <f t="shared" si="48"/>
        <v>Yes</v>
      </c>
      <c r="O698" t="s">
        <v>214</v>
      </c>
      <c r="P698" s="126" t="str">
        <f t="shared" si="51"/>
        <v>Yes</v>
      </c>
      <c r="Q698" s="126" t="str">
        <f t="shared" si="52"/>
        <v>Yes</v>
      </c>
      <c r="R698" s="126" t="str">
        <f t="shared" si="52"/>
        <v>Yes</v>
      </c>
      <c r="S698" s="126" t="str">
        <f t="shared" si="52"/>
        <v>No</v>
      </c>
      <c r="T698" s="126" t="str">
        <f t="shared" si="52"/>
        <v>Yes</v>
      </c>
      <c r="U698" s="126" t="str">
        <f t="shared" si="52"/>
        <v>Yes</v>
      </c>
      <c r="V698" s="126" t="str">
        <f t="shared" si="52"/>
        <v>No</v>
      </c>
      <c r="W698" s="126" t="str">
        <f t="shared" si="52"/>
        <v>No</v>
      </c>
      <c r="X698" s="126" t="str">
        <f t="shared" si="52"/>
        <v>No</v>
      </c>
      <c r="Y698" s="126" t="str">
        <f t="shared" si="52"/>
        <v>No</v>
      </c>
      <c r="Z698" s="126" t="str">
        <f t="shared" si="52"/>
        <v>No</v>
      </c>
      <c r="AA698" s="126" t="str">
        <f t="shared" si="52"/>
        <v>No</v>
      </c>
    </row>
    <row r="699" spans="1:27" x14ac:dyDescent="0.3">
      <c r="A699" t="s">
        <v>118</v>
      </c>
      <c r="B699" t="s">
        <v>13</v>
      </c>
      <c r="C699" t="s">
        <v>9</v>
      </c>
      <c r="D699" t="s">
        <v>8</v>
      </c>
      <c r="E699" t="s">
        <v>11</v>
      </c>
      <c r="F699" t="s">
        <v>10</v>
      </c>
      <c r="G699">
        <v>1</v>
      </c>
      <c r="H699" t="s">
        <v>8</v>
      </c>
      <c r="I699" t="s">
        <v>18</v>
      </c>
      <c r="J699" t="s">
        <v>128</v>
      </c>
      <c r="L699" t="s">
        <v>80</v>
      </c>
      <c r="M699">
        <v>0</v>
      </c>
      <c r="N699" t="str">
        <f t="shared" si="48"/>
        <v>No</v>
      </c>
      <c r="O699" t="s">
        <v>214</v>
      </c>
      <c r="P699" s="126" t="str">
        <f t="shared" si="51"/>
        <v>Yes</v>
      </c>
      <c r="Q699" s="126" t="str">
        <f t="shared" si="52"/>
        <v>Yes</v>
      </c>
      <c r="R699" s="126" t="str">
        <f t="shared" si="52"/>
        <v>Yes</v>
      </c>
      <c r="S699" s="126" t="str">
        <f t="shared" si="52"/>
        <v>No</v>
      </c>
      <c r="T699" s="126" t="str">
        <f t="shared" si="52"/>
        <v>Yes</v>
      </c>
      <c r="U699" s="126" t="str">
        <f t="shared" si="52"/>
        <v>Yes</v>
      </c>
      <c r="V699" s="126" t="str">
        <f t="shared" si="52"/>
        <v>No</v>
      </c>
      <c r="W699" s="126" t="str">
        <f t="shared" si="52"/>
        <v>No</v>
      </c>
      <c r="X699" s="126" t="str">
        <f t="shared" si="52"/>
        <v>No</v>
      </c>
      <c r="Y699" s="126" t="str">
        <f t="shared" si="52"/>
        <v>No</v>
      </c>
      <c r="Z699" s="126" t="str">
        <f t="shared" si="52"/>
        <v>No</v>
      </c>
      <c r="AA699" s="126" t="str">
        <f t="shared" si="52"/>
        <v>No</v>
      </c>
    </row>
    <row r="700" spans="1:27" x14ac:dyDescent="0.3">
      <c r="A700" t="s">
        <v>118</v>
      </c>
      <c r="B700" t="s">
        <v>13</v>
      </c>
      <c r="C700" t="s">
        <v>9</v>
      </c>
      <c r="D700" t="s">
        <v>8</v>
      </c>
      <c r="E700" t="s">
        <v>11</v>
      </c>
      <c r="F700" t="s">
        <v>10</v>
      </c>
      <c r="G700">
        <v>1</v>
      </c>
      <c r="H700" t="s">
        <v>13</v>
      </c>
      <c r="I700" t="s">
        <v>16</v>
      </c>
      <c r="J700" t="s">
        <v>128</v>
      </c>
      <c r="L700" t="s">
        <v>80</v>
      </c>
      <c r="M700">
        <v>0</v>
      </c>
      <c r="N700" t="str">
        <f t="shared" si="48"/>
        <v>No</v>
      </c>
      <c r="O700" t="s">
        <v>214</v>
      </c>
      <c r="P700" s="126" t="str">
        <f t="shared" si="51"/>
        <v>Yes</v>
      </c>
      <c r="Q700" s="126" t="str">
        <f t="shared" si="52"/>
        <v>Yes</v>
      </c>
      <c r="R700" s="126" t="str">
        <f t="shared" si="52"/>
        <v>Yes</v>
      </c>
      <c r="S700" s="126" t="str">
        <f t="shared" si="52"/>
        <v>No</v>
      </c>
      <c r="T700" s="126" t="str">
        <f t="shared" si="52"/>
        <v>Yes</v>
      </c>
      <c r="U700" s="126" t="str">
        <f t="shared" si="52"/>
        <v>Yes</v>
      </c>
      <c r="V700" s="126" t="str">
        <f t="shared" si="52"/>
        <v>No</v>
      </c>
      <c r="W700" s="126" t="str">
        <f t="shared" si="52"/>
        <v>No</v>
      </c>
      <c r="X700" s="126" t="str">
        <f t="shared" si="52"/>
        <v>No</v>
      </c>
      <c r="Y700" s="126" t="str">
        <f t="shared" si="52"/>
        <v>No</v>
      </c>
      <c r="Z700" s="126" t="str">
        <f t="shared" si="52"/>
        <v>No</v>
      </c>
      <c r="AA700" s="126" t="str">
        <f t="shared" si="52"/>
        <v>No</v>
      </c>
    </row>
    <row r="701" spans="1:27" x14ac:dyDescent="0.3">
      <c r="A701" t="s">
        <v>118</v>
      </c>
      <c r="B701" t="s">
        <v>13</v>
      </c>
      <c r="C701" t="s">
        <v>9</v>
      </c>
      <c r="D701" t="s">
        <v>8</v>
      </c>
      <c r="E701" t="s">
        <v>11</v>
      </c>
      <c r="F701" t="s">
        <v>10</v>
      </c>
      <c r="G701">
        <v>1</v>
      </c>
      <c r="H701" t="s">
        <v>11</v>
      </c>
      <c r="I701" t="s">
        <v>18</v>
      </c>
      <c r="J701" t="s">
        <v>128</v>
      </c>
      <c r="L701" t="s">
        <v>80</v>
      </c>
      <c r="M701">
        <v>3</v>
      </c>
      <c r="N701" t="str">
        <f t="shared" si="48"/>
        <v>Yes</v>
      </c>
      <c r="O701" t="s">
        <v>214</v>
      </c>
      <c r="P701" s="126" t="str">
        <f t="shared" si="51"/>
        <v>Yes</v>
      </c>
      <c r="Q701" s="126" t="str">
        <f t="shared" si="52"/>
        <v>Yes</v>
      </c>
      <c r="R701" s="126" t="str">
        <f t="shared" si="52"/>
        <v>Yes</v>
      </c>
      <c r="S701" s="126" t="str">
        <f t="shared" si="52"/>
        <v>No</v>
      </c>
      <c r="T701" s="126" t="str">
        <f t="shared" si="52"/>
        <v>Yes</v>
      </c>
      <c r="U701" s="126" t="str">
        <f t="shared" si="52"/>
        <v>Yes</v>
      </c>
      <c r="V701" s="126" t="str">
        <f t="shared" si="52"/>
        <v>No</v>
      </c>
      <c r="W701" s="126" t="str">
        <f t="shared" si="52"/>
        <v>No</v>
      </c>
      <c r="X701" s="126" t="str">
        <f t="shared" si="52"/>
        <v>No</v>
      </c>
      <c r="Y701" s="126" t="str">
        <f t="shared" si="52"/>
        <v>No</v>
      </c>
      <c r="Z701" s="126" t="str">
        <f t="shared" si="52"/>
        <v>No</v>
      </c>
      <c r="AA701" s="126" t="str">
        <f t="shared" si="52"/>
        <v>No</v>
      </c>
    </row>
    <row r="702" spans="1:27" x14ac:dyDescent="0.3">
      <c r="A702" t="s">
        <v>118</v>
      </c>
      <c r="B702" t="s">
        <v>13</v>
      </c>
      <c r="C702" t="s">
        <v>9</v>
      </c>
      <c r="D702" t="s">
        <v>8</v>
      </c>
      <c r="E702" t="s">
        <v>11</v>
      </c>
      <c r="F702" t="s">
        <v>10</v>
      </c>
      <c r="G702">
        <v>2</v>
      </c>
      <c r="H702" t="s">
        <v>11</v>
      </c>
      <c r="I702" t="s">
        <v>16</v>
      </c>
      <c r="J702" t="s">
        <v>128</v>
      </c>
      <c r="L702" t="s">
        <v>80</v>
      </c>
      <c r="M702">
        <v>2</v>
      </c>
      <c r="N702" t="str">
        <f t="shared" si="48"/>
        <v>Yes</v>
      </c>
      <c r="O702" t="s">
        <v>214</v>
      </c>
      <c r="P702" s="126" t="str">
        <f t="shared" si="51"/>
        <v>Yes</v>
      </c>
      <c r="Q702" s="126" t="str">
        <f t="shared" si="52"/>
        <v>Yes</v>
      </c>
      <c r="R702" s="126" t="str">
        <f t="shared" si="52"/>
        <v>Yes</v>
      </c>
      <c r="S702" s="126" t="str">
        <f t="shared" si="52"/>
        <v>No</v>
      </c>
      <c r="T702" s="126" t="str">
        <f t="shared" si="52"/>
        <v>Yes</v>
      </c>
      <c r="U702" s="126" t="str">
        <f t="shared" si="52"/>
        <v>Yes</v>
      </c>
      <c r="V702" s="126" t="str">
        <f t="shared" si="52"/>
        <v>No</v>
      </c>
      <c r="W702" s="126" t="str">
        <f t="shared" si="52"/>
        <v>No</v>
      </c>
      <c r="X702" s="126" t="str">
        <f t="shared" si="52"/>
        <v>No</v>
      </c>
      <c r="Y702" s="126" t="str">
        <f t="shared" si="52"/>
        <v>No</v>
      </c>
      <c r="Z702" s="126" t="str">
        <f t="shared" si="52"/>
        <v>No</v>
      </c>
      <c r="AA702" s="126" t="str">
        <f t="shared" si="52"/>
        <v>No</v>
      </c>
    </row>
    <row r="703" spans="1:27" x14ac:dyDescent="0.3">
      <c r="A703" t="s">
        <v>118</v>
      </c>
      <c r="B703" t="s">
        <v>13</v>
      </c>
      <c r="C703" t="s">
        <v>9</v>
      </c>
      <c r="D703" t="s">
        <v>8</v>
      </c>
      <c r="E703" t="s">
        <v>11</v>
      </c>
      <c r="F703" t="s">
        <v>10</v>
      </c>
      <c r="G703">
        <v>0</v>
      </c>
      <c r="H703" t="s">
        <v>13</v>
      </c>
      <c r="I703" t="s">
        <v>17</v>
      </c>
      <c r="J703" t="s">
        <v>128</v>
      </c>
      <c r="L703" t="s">
        <v>80</v>
      </c>
      <c r="M703">
        <v>0</v>
      </c>
      <c r="N703" t="str">
        <f t="shared" si="48"/>
        <v>No</v>
      </c>
      <c r="O703" t="s">
        <v>214</v>
      </c>
      <c r="P703" s="126" t="str">
        <f t="shared" si="51"/>
        <v>Yes</v>
      </c>
      <c r="Q703" s="126" t="str">
        <f t="shared" si="52"/>
        <v>Yes</v>
      </c>
      <c r="R703" s="126" t="str">
        <f t="shared" si="52"/>
        <v>Yes</v>
      </c>
      <c r="S703" s="126" t="str">
        <f t="shared" si="52"/>
        <v>No</v>
      </c>
      <c r="T703" s="126" t="str">
        <f t="shared" si="52"/>
        <v>Yes</v>
      </c>
      <c r="U703" s="126" t="str">
        <f t="shared" si="52"/>
        <v>Yes</v>
      </c>
      <c r="V703" s="126" t="str">
        <f t="shared" si="52"/>
        <v>No</v>
      </c>
      <c r="W703" s="126" t="str">
        <f t="shared" si="52"/>
        <v>No</v>
      </c>
      <c r="X703" s="126" t="str">
        <f t="shared" si="52"/>
        <v>No</v>
      </c>
      <c r="Y703" s="126" t="str">
        <f t="shared" si="52"/>
        <v>No</v>
      </c>
      <c r="Z703" s="126" t="str">
        <f t="shared" si="52"/>
        <v>No</v>
      </c>
      <c r="AA703" s="126" t="str">
        <f t="shared" si="52"/>
        <v>No</v>
      </c>
    </row>
    <row r="704" spans="1:27" x14ac:dyDescent="0.3">
      <c r="A704" t="s">
        <v>118</v>
      </c>
      <c r="B704" t="s">
        <v>130</v>
      </c>
      <c r="C704" t="s">
        <v>70</v>
      </c>
      <c r="D704" t="s">
        <v>8</v>
      </c>
      <c r="E704" t="s">
        <v>11</v>
      </c>
      <c r="F704" t="s">
        <v>131</v>
      </c>
      <c r="G704">
        <v>1</v>
      </c>
      <c r="H704" t="s">
        <v>130</v>
      </c>
      <c r="I704" t="s">
        <v>18</v>
      </c>
      <c r="J704" t="s">
        <v>128</v>
      </c>
      <c r="L704" t="s">
        <v>80</v>
      </c>
      <c r="M704">
        <v>0</v>
      </c>
      <c r="N704" t="str">
        <f t="shared" si="48"/>
        <v>No</v>
      </c>
      <c r="O704" t="s">
        <v>214</v>
      </c>
      <c r="P704" s="126" t="str">
        <f t="shared" si="51"/>
        <v>No</v>
      </c>
      <c r="Q704" s="126" t="str">
        <f t="shared" si="52"/>
        <v>No</v>
      </c>
      <c r="R704" s="126" t="str">
        <f t="shared" si="52"/>
        <v>Yes</v>
      </c>
      <c r="S704" s="126" t="str">
        <f t="shared" si="52"/>
        <v>Yes</v>
      </c>
      <c r="T704" s="126" t="str">
        <f t="shared" si="52"/>
        <v>No</v>
      </c>
      <c r="U704" s="126" t="str">
        <f t="shared" si="52"/>
        <v>Yes</v>
      </c>
      <c r="V704" s="126" t="str">
        <f t="shared" si="52"/>
        <v>No</v>
      </c>
      <c r="W704" s="126" t="str">
        <f t="shared" si="52"/>
        <v>No</v>
      </c>
      <c r="X704" s="126" t="str">
        <f t="shared" si="52"/>
        <v>No</v>
      </c>
      <c r="Y704" s="126" t="str">
        <f t="shared" si="52"/>
        <v>Yes</v>
      </c>
      <c r="Z704" s="126" t="str">
        <f t="shared" si="52"/>
        <v>Yes</v>
      </c>
      <c r="AA704" s="126" t="str">
        <f t="shared" si="52"/>
        <v>No</v>
      </c>
    </row>
    <row r="705" spans="1:27" x14ac:dyDescent="0.3">
      <c r="A705" t="s">
        <v>118</v>
      </c>
      <c r="B705" t="s">
        <v>130</v>
      </c>
      <c r="C705" t="s">
        <v>70</v>
      </c>
      <c r="D705" t="s">
        <v>8</v>
      </c>
      <c r="E705" t="s">
        <v>11</v>
      </c>
      <c r="F705" t="s">
        <v>131</v>
      </c>
      <c r="G705">
        <v>1</v>
      </c>
      <c r="H705" t="s">
        <v>11</v>
      </c>
      <c r="I705" t="s">
        <v>20</v>
      </c>
      <c r="J705" t="s">
        <v>128</v>
      </c>
      <c r="L705" t="s">
        <v>80</v>
      </c>
      <c r="M705">
        <v>2</v>
      </c>
      <c r="N705" t="str">
        <f t="shared" si="48"/>
        <v>Yes</v>
      </c>
      <c r="O705" t="s">
        <v>214</v>
      </c>
      <c r="P705" s="126" t="str">
        <f t="shared" si="51"/>
        <v>No</v>
      </c>
      <c r="Q705" s="126" t="str">
        <f t="shared" si="52"/>
        <v>No</v>
      </c>
      <c r="R705" s="126" t="str">
        <f t="shared" si="52"/>
        <v>Yes</v>
      </c>
      <c r="S705" s="126" t="str">
        <f t="shared" si="52"/>
        <v>Yes</v>
      </c>
      <c r="T705" s="126" t="str">
        <f t="shared" si="52"/>
        <v>No</v>
      </c>
      <c r="U705" s="126" t="str">
        <f t="shared" si="52"/>
        <v>Yes</v>
      </c>
      <c r="V705" s="126" t="str">
        <f t="shared" si="52"/>
        <v>No</v>
      </c>
      <c r="W705" s="126" t="str">
        <f t="shared" si="52"/>
        <v>No</v>
      </c>
      <c r="X705" s="126" t="str">
        <f t="shared" si="52"/>
        <v>No</v>
      </c>
      <c r="Y705" s="126" t="str">
        <f t="shared" si="52"/>
        <v>Yes</v>
      </c>
      <c r="Z705" s="126" t="str">
        <f t="shared" si="52"/>
        <v>Yes</v>
      </c>
      <c r="AA705" s="126" t="str">
        <f t="shared" si="52"/>
        <v>No</v>
      </c>
    </row>
    <row r="706" spans="1:27" x14ac:dyDescent="0.3">
      <c r="A706" t="s">
        <v>118</v>
      </c>
      <c r="B706" t="s">
        <v>130</v>
      </c>
      <c r="C706" t="s">
        <v>70</v>
      </c>
      <c r="D706" t="s">
        <v>8</v>
      </c>
      <c r="E706" t="s">
        <v>11</v>
      </c>
      <c r="F706" t="s">
        <v>131</v>
      </c>
      <c r="G706">
        <v>0</v>
      </c>
      <c r="H706" t="s">
        <v>8</v>
      </c>
      <c r="I706" t="s">
        <v>15</v>
      </c>
      <c r="J706" t="s">
        <v>128</v>
      </c>
      <c r="L706" t="s">
        <v>80</v>
      </c>
      <c r="M706">
        <v>2</v>
      </c>
      <c r="N706" t="str">
        <f t="shared" si="48"/>
        <v>Yes</v>
      </c>
      <c r="O706" t="s">
        <v>214</v>
      </c>
      <c r="P706" s="126" t="str">
        <f t="shared" si="51"/>
        <v>No</v>
      </c>
      <c r="Q706" s="126" t="str">
        <f t="shared" si="52"/>
        <v>No</v>
      </c>
      <c r="R706" s="126" t="str">
        <f t="shared" si="52"/>
        <v>Yes</v>
      </c>
      <c r="S706" s="126" t="str">
        <f t="shared" si="52"/>
        <v>Yes</v>
      </c>
      <c r="T706" s="126" t="str">
        <f t="shared" si="52"/>
        <v>No</v>
      </c>
      <c r="U706" s="126" t="str">
        <f t="shared" si="52"/>
        <v>Yes</v>
      </c>
      <c r="V706" s="126" t="str">
        <f t="shared" si="52"/>
        <v>No</v>
      </c>
      <c r="W706" s="126" t="str">
        <f t="shared" si="52"/>
        <v>No</v>
      </c>
      <c r="X706" s="126" t="str">
        <f t="shared" si="52"/>
        <v>No</v>
      </c>
      <c r="Y706" s="126" t="str">
        <f t="shared" si="52"/>
        <v>Yes</v>
      </c>
      <c r="Z706" s="126" t="str">
        <f t="shared" si="52"/>
        <v>Yes</v>
      </c>
      <c r="AA706" s="126" t="str">
        <f t="shared" si="52"/>
        <v>No</v>
      </c>
    </row>
    <row r="707" spans="1:27" x14ac:dyDescent="0.3">
      <c r="A707" t="s">
        <v>118</v>
      </c>
      <c r="B707" t="s">
        <v>130</v>
      </c>
      <c r="C707" t="s">
        <v>70</v>
      </c>
      <c r="D707" t="s">
        <v>8</v>
      </c>
      <c r="E707" t="s">
        <v>11</v>
      </c>
      <c r="F707" t="s">
        <v>131</v>
      </c>
      <c r="G707">
        <v>1</v>
      </c>
      <c r="H707" t="s">
        <v>70</v>
      </c>
      <c r="I707" t="s">
        <v>19</v>
      </c>
      <c r="J707" t="s">
        <v>128</v>
      </c>
      <c r="L707" t="s">
        <v>80</v>
      </c>
      <c r="M707">
        <v>3</v>
      </c>
      <c r="N707" t="str">
        <f t="shared" si="48"/>
        <v>Yes</v>
      </c>
      <c r="O707" t="s">
        <v>214</v>
      </c>
      <c r="P707" s="126" t="str">
        <f t="shared" si="51"/>
        <v>No</v>
      </c>
      <c r="Q707" s="126" t="str">
        <f t="shared" si="52"/>
        <v>No</v>
      </c>
      <c r="R707" s="126" t="str">
        <f t="shared" si="52"/>
        <v>Yes</v>
      </c>
      <c r="S707" s="126" t="str">
        <f t="shared" si="52"/>
        <v>Yes</v>
      </c>
      <c r="T707" s="126" t="str">
        <f t="shared" si="52"/>
        <v>No</v>
      </c>
      <c r="U707" s="126" t="str">
        <f t="shared" si="52"/>
        <v>Yes</v>
      </c>
      <c r="V707" s="126" t="str">
        <f t="shared" si="52"/>
        <v>No</v>
      </c>
      <c r="W707" s="126" t="str">
        <f t="shared" si="52"/>
        <v>No</v>
      </c>
      <c r="X707" s="126" t="str">
        <f t="shared" si="52"/>
        <v>No</v>
      </c>
      <c r="Y707" s="126" t="str">
        <f t="shared" si="52"/>
        <v>Yes</v>
      </c>
      <c r="Z707" s="126" t="str">
        <f t="shared" si="52"/>
        <v>Yes</v>
      </c>
      <c r="AA707" s="126" t="str">
        <f t="shared" si="52"/>
        <v>No</v>
      </c>
    </row>
    <row r="708" spans="1:27" x14ac:dyDescent="0.3">
      <c r="A708" t="s">
        <v>118</v>
      </c>
      <c r="B708" t="s">
        <v>13</v>
      </c>
      <c r="C708" t="s">
        <v>130</v>
      </c>
      <c r="D708" t="s">
        <v>70</v>
      </c>
      <c r="E708" t="s">
        <v>11</v>
      </c>
      <c r="F708" t="s">
        <v>131</v>
      </c>
      <c r="G708">
        <v>1</v>
      </c>
      <c r="H708" t="s">
        <v>11</v>
      </c>
      <c r="I708" t="s">
        <v>18</v>
      </c>
      <c r="J708" t="s">
        <v>149</v>
      </c>
      <c r="L708" t="s">
        <v>80</v>
      </c>
      <c r="M708">
        <v>0</v>
      </c>
      <c r="N708" t="str">
        <f t="shared" si="48"/>
        <v>No</v>
      </c>
      <c r="O708" t="s">
        <v>214</v>
      </c>
      <c r="P708" s="126" t="str">
        <f t="shared" si="51"/>
        <v>Yes</v>
      </c>
      <c r="Q708" s="126" t="str">
        <f t="shared" si="52"/>
        <v>No</v>
      </c>
      <c r="R708" s="126" t="str">
        <f t="shared" si="52"/>
        <v>No</v>
      </c>
      <c r="S708" s="126" t="str">
        <f t="shared" si="52"/>
        <v>Yes</v>
      </c>
      <c r="T708" s="126" t="str">
        <f t="shared" si="52"/>
        <v>No</v>
      </c>
      <c r="U708" s="126" t="str">
        <f t="shared" si="52"/>
        <v>Yes</v>
      </c>
      <c r="V708" s="126" t="str">
        <f t="shared" si="52"/>
        <v>No</v>
      </c>
      <c r="W708" s="126" t="str">
        <f t="shared" si="52"/>
        <v>No</v>
      </c>
      <c r="X708" s="126" t="str">
        <f t="shared" si="52"/>
        <v>No</v>
      </c>
      <c r="Y708" s="126" t="str">
        <f t="shared" si="52"/>
        <v>Yes</v>
      </c>
      <c r="Z708" s="126" t="str">
        <f t="shared" si="52"/>
        <v>Yes</v>
      </c>
      <c r="AA708" s="126" t="str">
        <f t="shared" si="52"/>
        <v>No</v>
      </c>
    </row>
    <row r="709" spans="1:27" x14ac:dyDescent="0.3">
      <c r="A709" t="s">
        <v>118</v>
      </c>
      <c r="B709" t="s">
        <v>130</v>
      </c>
      <c r="C709" t="s">
        <v>9</v>
      </c>
      <c r="D709" t="s">
        <v>70</v>
      </c>
      <c r="E709" t="s">
        <v>11</v>
      </c>
      <c r="F709" t="s">
        <v>131</v>
      </c>
      <c r="G709">
        <v>0</v>
      </c>
      <c r="H709" t="s">
        <v>9</v>
      </c>
      <c r="I709" t="s">
        <v>19</v>
      </c>
      <c r="J709" t="s">
        <v>128</v>
      </c>
      <c r="L709" t="s">
        <v>80</v>
      </c>
      <c r="M709">
        <v>0</v>
      </c>
      <c r="N709" t="str">
        <f t="shared" ref="N709:N772" si="53">IF(M709="","",IF(I709="Foul","Yes",IF(M709=0,"No","Yes")))</f>
        <v>No</v>
      </c>
      <c r="O709" t="s">
        <v>214</v>
      </c>
      <c r="P709" s="126" t="str">
        <f t="shared" si="51"/>
        <v>No</v>
      </c>
      <c r="Q709" s="126" t="str">
        <f t="shared" si="52"/>
        <v>Yes</v>
      </c>
      <c r="R709" s="126" t="str">
        <f t="shared" si="52"/>
        <v>No</v>
      </c>
      <c r="S709" s="126" t="str">
        <f t="shared" si="52"/>
        <v>Yes</v>
      </c>
      <c r="T709" s="126" t="str">
        <f t="shared" si="52"/>
        <v>No</v>
      </c>
      <c r="U709" s="126" t="str">
        <f t="shared" si="52"/>
        <v>Yes</v>
      </c>
      <c r="V709" s="126" t="str">
        <f t="shared" si="52"/>
        <v>No</v>
      </c>
      <c r="W709" s="126" t="str">
        <f t="shared" si="52"/>
        <v>No</v>
      </c>
      <c r="X709" s="126" t="str">
        <f t="shared" si="52"/>
        <v>No</v>
      </c>
      <c r="Y709" s="126" t="str">
        <f t="shared" si="52"/>
        <v>Yes</v>
      </c>
      <c r="Z709" s="126" t="str">
        <f t="shared" si="52"/>
        <v>Yes</v>
      </c>
      <c r="AA709" s="126" t="str">
        <f t="shared" si="52"/>
        <v>No</v>
      </c>
    </row>
    <row r="710" spans="1:27" x14ac:dyDescent="0.3">
      <c r="A710" t="s">
        <v>118</v>
      </c>
      <c r="B710" t="s">
        <v>130</v>
      </c>
      <c r="C710" t="s">
        <v>9</v>
      </c>
      <c r="D710" t="s">
        <v>70</v>
      </c>
      <c r="E710" t="s">
        <v>11</v>
      </c>
      <c r="F710" t="s">
        <v>131</v>
      </c>
      <c r="G710">
        <v>0</v>
      </c>
      <c r="H710" t="s">
        <v>130</v>
      </c>
      <c r="I710" t="s">
        <v>17</v>
      </c>
      <c r="J710" t="s">
        <v>128</v>
      </c>
      <c r="L710" t="s">
        <v>80</v>
      </c>
      <c r="M710">
        <v>0</v>
      </c>
      <c r="N710" t="str">
        <f t="shared" si="53"/>
        <v>No</v>
      </c>
      <c r="O710" t="s">
        <v>214</v>
      </c>
      <c r="P710" s="126" t="str">
        <f t="shared" si="51"/>
        <v>No</v>
      </c>
      <c r="Q710" s="126" t="str">
        <f t="shared" si="52"/>
        <v>Yes</v>
      </c>
      <c r="R710" s="126" t="str">
        <f t="shared" si="52"/>
        <v>No</v>
      </c>
      <c r="S710" s="126" t="str">
        <f t="shared" si="52"/>
        <v>Yes</v>
      </c>
      <c r="T710" s="126" t="str">
        <f t="shared" si="52"/>
        <v>No</v>
      </c>
      <c r="U710" s="126" t="str">
        <f t="shared" si="52"/>
        <v>Yes</v>
      </c>
      <c r="V710" s="126" t="str">
        <f t="shared" si="52"/>
        <v>No</v>
      </c>
      <c r="W710" s="126" t="str">
        <f t="shared" si="52"/>
        <v>No</v>
      </c>
      <c r="X710" s="126" t="str">
        <f t="shared" si="52"/>
        <v>No</v>
      </c>
      <c r="Y710" s="126" t="str">
        <f t="shared" si="52"/>
        <v>Yes</v>
      </c>
      <c r="Z710" s="126" t="str">
        <f t="shared" si="52"/>
        <v>Yes</v>
      </c>
      <c r="AA710" s="126" t="str">
        <f t="shared" si="52"/>
        <v>No</v>
      </c>
    </row>
    <row r="711" spans="1:27" x14ac:dyDescent="0.3">
      <c r="A711" t="s">
        <v>118</v>
      </c>
      <c r="B711" t="s">
        <v>130</v>
      </c>
      <c r="C711" t="s">
        <v>9</v>
      </c>
      <c r="D711" t="s">
        <v>70</v>
      </c>
      <c r="E711" t="s">
        <v>8</v>
      </c>
      <c r="F711" t="s">
        <v>131</v>
      </c>
      <c r="G711">
        <v>1</v>
      </c>
      <c r="H711" t="s">
        <v>70</v>
      </c>
      <c r="I711" t="s">
        <v>20</v>
      </c>
      <c r="J711" t="s">
        <v>128</v>
      </c>
      <c r="L711" t="s">
        <v>81</v>
      </c>
      <c r="M711">
        <v>0</v>
      </c>
      <c r="N711" t="str">
        <f t="shared" si="53"/>
        <v>No</v>
      </c>
      <c r="O711" t="s">
        <v>214</v>
      </c>
      <c r="P711" s="126" t="str">
        <f t="shared" si="51"/>
        <v>No</v>
      </c>
      <c r="Q711" s="126" t="str">
        <f t="shared" si="52"/>
        <v>Yes</v>
      </c>
      <c r="R711" s="126" t="str">
        <f t="shared" si="52"/>
        <v>Yes</v>
      </c>
      <c r="S711" s="126" t="str">
        <f t="shared" si="52"/>
        <v>Yes</v>
      </c>
      <c r="T711" s="126" t="str">
        <f t="shared" si="52"/>
        <v>No</v>
      </c>
      <c r="U711" s="126" t="str">
        <f t="shared" si="52"/>
        <v>No</v>
      </c>
      <c r="V711" s="126" t="str">
        <f t="shared" si="52"/>
        <v>No</v>
      </c>
      <c r="W711" s="126" t="str">
        <f t="shared" si="52"/>
        <v>No</v>
      </c>
      <c r="X711" s="126" t="str">
        <f t="shared" si="52"/>
        <v>No</v>
      </c>
      <c r="Y711" s="126" t="str">
        <f t="shared" si="52"/>
        <v>Yes</v>
      </c>
      <c r="Z711" s="126" t="str">
        <f t="shared" si="52"/>
        <v>Yes</v>
      </c>
      <c r="AA711" s="126" t="str">
        <f t="shared" si="52"/>
        <v>No</v>
      </c>
    </row>
    <row r="712" spans="1:27" x14ac:dyDescent="0.3">
      <c r="A712" t="s">
        <v>118</v>
      </c>
      <c r="B712" t="s">
        <v>13</v>
      </c>
      <c r="C712" t="s">
        <v>70</v>
      </c>
      <c r="D712" t="s">
        <v>8</v>
      </c>
      <c r="E712" t="s">
        <v>11</v>
      </c>
      <c r="F712" t="s">
        <v>10</v>
      </c>
      <c r="G712">
        <v>1</v>
      </c>
      <c r="H712" t="s">
        <v>8</v>
      </c>
      <c r="I712" t="s">
        <v>15</v>
      </c>
      <c r="J712" t="s">
        <v>128</v>
      </c>
      <c r="L712" t="s">
        <v>80</v>
      </c>
      <c r="M712">
        <v>0</v>
      </c>
      <c r="N712" t="str">
        <f t="shared" si="53"/>
        <v>No</v>
      </c>
      <c r="O712" t="s">
        <v>214</v>
      </c>
      <c r="P712" s="126" t="str">
        <f t="shared" si="51"/>
        <v>Yes</v>
      </c>
      <c r="Q712" s="126" t="str">
        <f t="shared" si="52"/>
        <v>No</v>
      </c>
      <c r="R712" s="126" t="str">
        <f t="shared" si="52"/>
        <v>Yes</v>
      </c>
      <c r="S712" s="126" t="str">
        <f t="shared" si="52"/>
        <v>Yes</v>
      </c>
      <c r="T712" s="126" t="str">
        <f t="shared" si="52"/>
        <v>Yes</v>
      </c>
      <c r="U712" s="126" t="str">
        <f t="shared" si="52"/>
        <v>Yes</v>
      </c>
      <c r="V712" s="126" t="str">
        <f t="shared" si="52"/>
        <v>No</v>
      </c>
      <c r="W712" s="126" t="str">
        <f t="shared" si="52"/>
        <v>No</v>
      </c>
      <c r="X712" s="126" t="str">
        <f t="shared" si="52"/>
        <v>No</v>
      </c>
      <c r="Y712" s="126" t="str">
        <f t="shared" si="52"/>
        <v>No</v>
      </c>
      <c r="Z712" s="126" t="str">
        <f t="shared" si="52"/>
        <v>No</v>
      </c>
      <c r="AA712" s="126" t="str">
        <f t="shared" si="52"/>
        <v>No</v>
      </c>
    </row>
    <row r="713" spans="1:27" x14ac:dyDescent="0.3">
      <c r="A713" t="s">
        <v>118</v>
      </c>
      <c r="B713" t="s">
        <v>13</v>
      </c>
      <c r="C713" t="s">
        <v>70</v>
      </c>
      <c r="D713" t="s">
        <v>8</v>
      </c>
      <c r="E713" t="s">
        <v>11</v>
      </c>
      <c r="F713" t="s">
        <v>10</v>
      </c>
      <c r="G713">
        <v>1</v>
      </c>
      <c r="H713" t="s">
        <v>8</v>
      </c>
      <c r="I713" t="s">
        <v>19</v>
      </c>
      <c r="J713" t="s">
        <v>128</v>
      </c>
      <c r="L713" t="s">
        <v>80</v>
      </c>
      <c r="M713">
        <v>3</v>
      </c>
      <c r="N713" t="str">
        <f t="shared" si="53"/>
        <v>Yes</v>
      </c>
      <c r="O713" t="s">
        <v>214</v>
      </c>
      <c r="P713" s="126" t="str">
        <f t="shared" si="51"/>
        <v>Yes</v>
      </c>
      <c r="Q713" s="126" t="str">
        <f t="shared" si="52"/>
        <v>No</v>
      </c>
      <c r="R713" s="126" t="str">
        <f t="shared" si="52"/>
        <v>Yes</v>
      </c>
      <c r="S713" s="126" t="str">
        <f t="shared" si="52"/>
        <v>Yes</v>
      </c>
      <c r="T713" s="126" t="str">
        <f t="shared" si="52"/>
        <v>Yes</v>
      </c>
      <c r="U713" s="126" t="str">
        <f t="shared" si="52"/>
        <v>Yes</v>
      </c>
      <c r="V713" s="126" t="str">
        <f t="shared" si="52"/>
        <v>No</v>
      </c>
      <c r="W713" s="126" t="str">
        <f t="shared" si="52"/>
        <v>No</v>
      </c>
      <c r="X713" s="126" t="str">
        <f t="shared" si="52"/>
        <v>No</v>
      </c>
      <c r="Y713" s="126" t="str">
        <f t="shared" si="52"/>
        <v>No</v>
      </c>
      <c r="Z713" s="126" t="str">
        <f t="shared" si="52"/>
        <v>No</v>
      </c>
      <c r="AA713" s="126" t="str">
        <f t="shared" si="52"/>
        <v>No</v>
      </c>
    </row>
    <row r="714" spans="1:27" x14ac:dyDescent="0.3">
      <c r="A714" t="s">
        <v>118</v>
      </c>
      <c r="B714" t="s">
        <v>13</v>
      </c>
      <c r="C714" t="s">
        <v>70</v>
      </c>
      <c r="D714" t="s">
        <v>8</v>
      </c>
      <c r="E714" t="s">
        <v>11</v>
      </c>
      <c r="F714" t="s">
        <v>10</v>
      </c>
      <c r="G714">
        <v>0</v>
      </c>
      <c r="H714" t="s">
        <v>8</v>
      </c>
      <c r="I714" t="s">
        <v>15</v>
      </c>
      <c r="J714" t="s">
        <v>128</v>
      </c>
      <c r="L714" t="s">
        <v>81</v>
      </c>
      <c r="M714">
        <v>0</v>
      </c>
      <c r="N714" t="str">
        <f t="shared" si="53"/>
        <v>No</v>
      </c>
      <c r="O714" t="s">
        <v>214</v>
      </c>
      <c r="P714" s="126" t="str">
        <f t="shared" si="51"/>
        <v>Yes</v>
      </c>
      <c r="Q714" s="126" t="str">
        <f t="shared" si="52"/>
        <v>No</v>
      </c>
      <c r="R714" s="126" t="str">
        <f t="shared" si="52"/>
        <v>Yes</v>
      </c>
      <c r="S714" s="126" t="str">
        <f t="shared" si="52"/>
        <v>Yes</v>
      </c>
      <c r="T714" s="126" t="str">
        <f t="shared" si="52"/>
        <v>Yes</v>
      </c>
      <c r="U714" s="126" t="str">
        <f t="shared" si="52"/>
        <v>Yes</v>
      </c>
      <c r="V714" s="126" t="str">
        <f t="shared" si="52"/>
        <v>No</v>
      </c>
      <c r="W714" s="126" t="str">
        <f t="shared" si="52"/>
        <v>No</v>
      </c>
      <c r="X714" s="126" t="str">
        <f t="shared" si="52"/>
        <v>No</v>
      </c>
      <c r="Y714" s="126" t="str">
        <f t="shared" si="52"/>
        <v>No</v>
      </c>
      <c r="Z714" s="126" t="str">
        <f t="shared" si="52"/>
        <v>No</v>
      </c>
      <c r="AA714" s="126" t="str">
        <f t="shared" si="52"/>
        <v>No</v>
      </c>
    </row>
    <row r="715" spans="1:27" x14ac:dyDescent="0.3">
      <c r="A715" t="s">
        <v>118</v>
      </c>
      <c r="B715" t="s">
        <v>13</v>
      </c>
      <c r="C715" t="s">
        <v>70</v>
      </c>
      <c r="D715" t="s">
        <v>8</v>
      </c>
      <c r="E715" t="s">
        <v>11</v>
      </c>
      <c r="F715" t="s">
        <v>10</v>
      </c>
      <c r="G715">
        <v>1</v>
      </c>
      <c r="H715" t="s">
        <v>10</v>
      </c>
      <c r="I715" t="s">
        <v>17</v>
      </c>
      <c r="J715" t="s">
        <v>128</v>
      </c>
      <c r="L715" t="s">
        <v>80</v>
      </c>
      <c r="M715">
        <v>0</v>
      </c>
      <c r="N715" t="str">
        <f t="shared" si="53"/>
        <v>No</v>
      </c>
      <c r="O715" t="s">
        <v>214</v>
      </c>
      <c r="P715" s="126" t="str">
        <f t="shared" si="51"/>
        <v>Yes</v>
      </c>
      <c r="Q715" s="126" t="str">
        <f t="shared" si="52"/>
        <v>No</v>
      </c>
      <c r="R715" s="126" t="str">
        <f t="shared" si="52"/>
        <v>Yes</v>
      </c>
      <c r="S715" s="126" t="str">
        <f t="shared" si="52"/>
        <v>Yes</v>
      </c>
      <c r="T715" s="126" t="str">
        <f t="shared" si="52"/>
        <v>Yes</v>
      </c>
      <c r="U715" s="126" t="str">
        <f t="shared" si="52"/>
        <v>Yes</v>
      </c>
      <c r="V715" s="126" t="str">
        <f t="shared" si="52"/>
        <v>No</v>
      </c>
      <c r="W715" s="126" t="str">
        <f t="shared" ref="Q715:AA738" si="54">IF($A715="","",IF(OR($B715=W$1,$C715=W$1,$D715=W$1,$E715=W$1,$F715=W$1),"Yes","No"))</f>
        <v>No</v>
      </c>
      <c r="X715" s="126" t="str">
        <f t="shared" si="54"/>
        <v>No</v>
      </c>
      <c r="Y715" s="126" t="str">
        <f t="shared" si="54"/>
        <v>No</v>
      </c>
      <c r="Z715" s="126" t="str">
        <f t="shared" si="54"/>
        <v>No</v>
      </c>
      <c r="AA715" s="126" t="str">
        <f t="shared" si="54"/>
        <v>No</v>
      </c>
    </row>
    <row r="716" spans="1:27" x14ac:dyDescent="0.3">
      <c r="A716" t="s">
        <v>118</v>
      </c>
      <c r="B716" t="s">
        <v>13</v>
      </c>
      <c r="C716" t="s">
        <v>9</v>
      </c>
      <c r="D716" t="s">
        <v>8</v>
      </c>
      <c r="E716" t="s">
        <v>11</v>
      </c>
      <c r="F716" t="s">
        <v>10</v>
      </c>
      <c r="G716">
        <v>1</v>
      </c>
      <c r="H716" t="s">
        <v>11</v>
      </c>
      <c r="I716" t="s">
        <v>18</v>
      </c>
      <c r="J716" t="s">
        <v>128</v>
      </c>
      <c r="L716" t="s">
        <v>80</v>
      </c>
      <c r="M716">
        <v>0</v>
      </c>
      <c r="N716" t="str">
        <f t="shared" si="53"/>
        <v>No</v>
      </c>
      <c r="O716" t="s">
        <v>214</v>
      </c>
      <c r="P716" s="126" t="str">
        <f t="shared" si="51"/>
        <v>Yes</v>
      </c>
      <c r="Q716" s="126" t="str">
        <f t="shared" si="54"/>
        <v>Yes</v>
      </c>
      <c r="R716" s="126" t="str">
        <f t="shared" si="54"/>
        <v>Yes</v>
      </c>
      <c r="S716" s="126" t="str">
        <f t="shared" si="54"/>
        <v>No</v>
      </c>
      <c r="T716" s="126" t="str">
        <f t="shared" si="54"/>
        <v>Yes</v>
      </c>
      <c r="U716" s="126" t="str">
        <f t="shared" si="54"/>
        <v>Yes</v>
      </c>
      <c r="V716" s="126" t="str">
        <f t="shared" si="54"/>
        <v>No</v>
      </c>
      <c r="W716" s="126" t="str">
        <f t="shared" si="54"/>
        <v>No</v>
      </c>
      <c r="X716" s="126" t="str">
        <f t="shared" si="54"/>
        <v>No</v>
      </c>
      <c r="Y716" s="126" t="str">
        <f t="shared" si="54"/>
        <v>No</v>
      </c>
      <c r="Z716" s="126" t="str">
        <f t="shared" si="54"/>
        <v>No</v>
      </c>
      <c r="AA716" s="126" t="str">
        <f t="shared" si="54"/>
        <v>No</v>
      </c>
    </row>
    <row r="717" spans="1:27" x14ac:dyDescent="0.3">
      <c r="A717" t="s">
        <v>118</v>
      </c>
      <c r="B717" t="s">
        <v>13</v>
      </c>
      <c r="C717" t="s">
        <v>9</v>
      </c>
      <c r="D717" t="s">
        <v>8</v>
      </c>
      <c r="E717" t="s">
        <v>11</v>
      </c>
      <c r="F717" t="s">
        <v>10</v>
      </c>
      <c r="G717">
        <v>1</v>
      </c>
      <c r="H717" t="s">
        <v>8</v>
      </c>
      <c r="I717" t="s">
        <v>19</v>
      </c>
      <c r="J717" t="s">
        <v>149</v>
      </c>
      <c r="L717" t="s">
        <v>80</v>
      </c>
      <c r="M717">
        <v>0</v>
      </c>
      <c r="N717" t="str">
        <f t="shared" si="53"/>
        <v>No</v>
      </c>
      <c r="O717" t="s">
        <v>214</v>
      </c>
      <c r="P717" s="126" t="str">
        <f t="shared" si="51"/>
        <v>Yes</v>
      </c>
      <c r="Q717" s="126" t="str">
        <f t="shared" si="54"/>
        <v>Yes</v>
      </c>
      <c r="R717" s="126" t="str">
        <f t="shared" si="54"/>
        <v>Yes</v>
      </c>
      <c r="S717" s="126" t="str">
        <f t="shared" si="54"/>
        <v>No</v>
      </c>
      <c r="T717" s="126" t="str">
        <f t="shared" si="54"/>
        <v>Yes</v>
      </c>
      <c r="U717" s="126" t="str">
        <f t="shared" si="54"/>
        <v>Yes</v>
      </c>
      <c r="V717" s="126" t="str">
        <f t="shared" si="54"/>
        <v>No</v>
      </c>
      <c r="W717" s="126" t="str">
        <f t="shared" si="54"/>
        <v>No</v>
      </c>
      <c r="X717" s="126" t="str">
        <f t="shared" si="54"/>
        <v>No</v>
      </c>
      <c r="Y717" s="126" t="str">
        <f t="shared" si="54"/>
        <v>No</v>
      </c>
      <c r="Z717" s="126" t="str">
        <f t="shared" si="54"/>
        <v>No</v>
      </c>
      <c r="AA717" s="126" t="str">
        <f t="shared" si="54"/>
        <v>No</v>
      </c>
    </row>
    <row r="718" spans="1:27" x14ac:dyDescent="0.3">
      <c r="A718" t="s">
        <v>118</v>
      </c>
      <c r="B718" t="s">
        <v>13</v>
      </c>
      <c r="C718" t="s">
        <v>9</v>
      </c>
      <c r="D718" t="s">
        <v>8</v>
      </c>
      <c r="E718" t="s">
        <v>11</v>
      </c>
      <c r="F718" t="s">
        <v>10</v>
      </c>
      <c r="G718">
        <v>0</v>
      </c>
      <c r="H718" t="s">
        <v>9</v>
      </c>
      <c r="I718" t="s">
        <v>19</v>
      </c>
      <c r="J718" t="s">
        <v>128</v>
      </c>
      <c r="L718" t="s">
        <v>80</v>
      </c>
      <c r="M718">
        <v>3</v>
      </c>
      <c r="N718" t="str">
        <f t="shared" si="53"/>
        <v>Yes</v>
      </c>
      <c r="O718" t="s">
        <v>214</v>
      </c>
      <c r="P718" s="126" t="str">
        <f t="shared" si="51"/>
        <v>Yes</v>
      </c>
      <c r="Q718" s="126" t="str">
        <f t="shared" si="54"/>
        <v>Yes</v>
      </c>
      <c r="R718" s="126" t="str">
        <f t="shared" si="54"/>
        <v>Yes</v>
      </c>
      <c r="S718" s="126" t="str">
        <f t="shared" si="54"/>
        <v>No</v>
      </c>
      <c r="T718" s="126" t="str">
        <f t="shared" si="54"/>
        <v>Yes</v>
      </c>
      <c r="U718" s="126" t="str">
        <f t="shared" si="54"/>
        <v>Yes</v>
      </c>
      <c r="V718" s="126" t="str">
        <f t="shared" si="54"/>
        <v>No</v>
      </c>
      <c r="W718" s="126" t="str">
        <f t="shared" si="54"/>
        <v>No</v>
      </c>
      <c r="X718" s="126" t="str">
        <f t="shared" si="54"/>
        <v>No</v>
      </c>
      <c r="Y718" s="126" t="str">
        <f t="shared" si="54"/>
        <v>No</v>
      </c>
      <c r="Z718" s="126" t="str">
        <f t="shared" si="54"/>
        <v>No</v>
      </c>
      <c r="AA718" s="126" t="str">
        <f t="shared" si="54"/>
        <v>No</v>
      </c>
    </row>
    <row r="719" spans="1:27" x14ac:dyDescent="0.3">
      <c r="A719" t="s">
        <v>118</v>
      </c>
      <c r="B719" t="s">
        <v>13</v>
      </c>
      <c r="C719" t="s">
        <v>9</v>
      </c>
      <c r="D719" t="s">
        <v>8</v>
      </c>
      <c r="E719" t="s">
        <v>11</v>
      </c>
      <c r="F719" t="s">
        <v>10</v>
      </c>
      <c r="G719">
        <v>1</v>
      </c>
      <c r="H719" t="s">
        <v>23</v>
      </c>
      <c r="I719" t="s">
        <v>17</v>
      </c>
      <c r="J719" t="s">
        <v>128</v>
      </c>
      <c r="L719" t="s">
        <v>81</v>
      </c>
      <c r="M719">
        <v>0</v>
      </c>
      <c r="N719" t="str">
        <f t="shared" si="53"/>
        <v>No</v>
      </c>
      <c r="O719" t="s">
        <v>214</v>
      </c>
      <c r="P719" s="126" t="str">
        <f t="shared" si="51"/>
        <v>Yes</v>
      </c>
      <c r="Q719" s="126" t="str">
        <f t="shared" si="54"/>
        <v>Yes</v>
      </c>
      <c r="R719" s="126" t="str">
        <f t="shared" si="54"/>
        <v>Yes</v>
      </c>
      <c r="S719" s="126" t="str">
        <f t="shared" si="54"/>
        <v>No</v>
      </c>
      <c r="T719" s="126" t="str">
        <f t="shared" si="54"/>
        <v>Yes</v>
      </c>
      <c r="U719" s="126" t="str">
        <f t="shared" si="54"/>
        <v>Yes</v>
      </c>
      <c r="V719" s="126" t="str">
        <f t="shared" si="54"/>
        <v>No</v>
      </c>
      <c r="W719" s="126" t="str">
        <f t="shared" si="54"/>
        <v>No</v>
      </c>
      <c r="X719" s="126" t="str">
        <f t="shared" si="54"/>
        <v>No</v>
      </c>
      <c r="Y719" s="126" t="str">
        <f t="shared" si="54"/>
        <v>No</v>
      </c>
      <c r="Z719" s="126" t="str">
        <f t="shared" si="54"/>
        <v>No</v>
      </c>
      <c r="AA719" s="126" t="str">
        <f t="shared" si="54"/>
        <v>No</v>
      </c>
    </row>
    <row r="720" spans="1:27" x14ac:dyDescent="0.3">
      <c r="A720" t="s">
        <v>118</v>
      </c>
      <c r="B720" t="s">
        <v>13</v>
      </c>
      <c r="C720" t="s">
        <v>9</v>
      </c>
      <c r="D720" t="s">
        <v>8</v>
      </c>
      <c r="E720" t="s">
        <v>11</v>
      </c>
      <c r="F720" t="s">
        <v>10</v>
      </c>
      <c r="G720">
        <v>0</v>
      </c>
      <c r="H720" t="s">
        <v>13</v>
      </c>
      <c r="I720" t="s">
        <v>148</v>
      </c>
      <c r="J720" t="s">
        <v>128</v>
      </c>
      <c r="L720" t="s">
        <v>80</v>
      </c>
      <c r="M720">
        <v>2</v>
      </c>
      <c r="N720" t="str">
        <f t="shared" si="53"/>
        <v>Yes</v>
      </c>
      <c r="O720" t="s">
        <v>214</v>
      </c>
      <c r="P720" s="126" t="str">
        <f t="shared" si="51"/>
        <v>Yes</v>
      </c>
      <c r="Q720" s="126" t="str">
        <f t="shared" si="54"/>
        <v>Yes</v>
      </c>
      <c r="R720" s="126" t="str">
        <f t="shared" si="54"/>
        <v>Yes</v>
      </c>
      <c r="S720" s="126" t="str">
        <f t="shared" si="54"/>
        <v>No</v>
      </c>
      <c r="T720" s="126" t="str">
        <f t="shared" si="54"/>
        <v>Yes</v>
      </c>
      <c r="U720" s="126" t="str">
        <f t="shared" si="54"/>
        <v>Yes</v>
      </c>
      <c r="V720" s="126" t="str">
        <f t="shared" si="54"/>
        <v>No</v>
      </c>
      <c r="W720" s="126" t="str">
        <f t="shared" si="54"/>
        <v>No</v>
      </c>
      <c r="X720" s="126" t="str">
        <f t="shared" si="54"/>
        <v>No</v>
      </c>
      <c r="Y720" s="126" t="str">
        <f t="shared" si="54"/>
        <v>No</v>
      </c>
      <c r="Z720" s="126" t="str">
        <f t="shared" si="54"/>
        <v>No</v>
      </c>
      <c r="AA720" s="126" t="str">
        <f t="shared" si="54"/>
        <v>No</v>
      </c>
    </row>
    <row r="721" spans="1:27" x14ac:dyDescent="0.3">
      <c r="A721" t="s">
        <v>118</v>
      </c>
      <c r="B721" t="s">
        <v>13</v>
      </c>
      <c r="C721" t="s">
        <v>9</v>
      </c>
      <c r="D721" t="s">
        <v>8</v>
      </c>
      <c r="E721" t="s">
        <v>11</v>
      </c>
      <c r="F721" t="s">
        <v>10</v>
      </c>
      <c r="G721">
        <v>0</v>
      </c>
      <c r="H721" t="s">
        <v>8</v>
      </c>
      <c r="I721" t="s">
        <v>19</v>
      </c>
      <c r="J721" t="s">
        <v>128</v>
      </c>
      <c r="L721" t="s">
        <v>80</v>
      </c>
      <c r="M721">
        <v>0</v>
      </c>
      <c r="N721" t="str">
        <f t="shared" si="53"/>
        <v>No</v>
      </c>
      <c r="O721" t="s">
        <v>214</v>
      </c>
      <c r="P721" s="126" t="str">
        <f t="shared" si="51"/>
        <v>Yes</v>
      </c>
      <c r="Q721" s="126" t="str">
        <f t="shared" si="54"/>
        <v>Yes</v>
      </c>
      <c r="R721" s="126" t="str">
        <f t="shared" si="54"/>
        <v>Yes</v>
      </c>
      <c r="S721" s="126" t="str">
        <f t="shared" si="54"/>
        <v>No</v>
      </c>
      <c r="T721" s="126" t="str">
        <f t="shared" si="54"/>
        <v>Yes</v>
      </c>
      <c r="U721" s="126" t="str">
        <f t="shared" si="54"/>
        <v>Yes</v>
      </c>
      <c r="V721" s="126" t="str">
        <f t="shared" si="54"/>
        <v>No</v>
      </c>
      <c r="W721" s="126" t="str">
        <f t="shared" si="54"/>
        <v>No</v>
      </c>
      <c r="X721" s="126" t="str">
        <f t="shared" si="54"/>
        <v>No</v>
      </c>
      <c r="Y721" s="126" t="str">
        <f t="shared" si="54"/>
        <v>No</v>
      </c>
      <c r="Z721" s="126" t="str">
        <f t="shared" si="54"/>
        <v>No</v>
      </c>
      <c r="AA721" s="126" t="str">
        <f t="shared" si="54"/>
        <v>No</v>
      </c>
    </row>
    <row r="722" spans="1:27" x14ac:dyDescent="0.3">
      <c r="A722" t="s">
        <v>118</v>
      </c>
      <c r="B722" t="s">
        <v>13</v>
      </c>
      <c r="C722" t="s">
        <v>9</v>
      </c>
      <c r="D722" t="s">
        <v>8</v>
      </c>
      <c r="E722" t="s">
        <v>11</v>
      </c>
      <c r="F722" t="s">
        <v>10</v>
      </c>
      <c r="G722">
        <v>0</v>
      </c>
      <c r="H722" t="s">
        <v>13</v>
      </c>
      <c r="I722" t="s">
        <v>15</v>
      </c>
      <c r="J722" t="s">
        <v>128</v>
      </c>
      <c r="L722" t="s">
        <v>80</v>
      </c>
      <c r="M722">
        <v>2</v>
      </c>
      <c r="N722" t="str">
        <f t="shared" si="53"/>
        <v>Yes</v>
      </c>
      <c r="O722" t="s">
        <v>214</v>
      </c>
      <c r="P722" s="126" t="str">
        <f t="shared" si="51"/>
        <v>Yes</v>
      </c>
      <c r="Q722" s="126" t="str">
        <f t="shared" si="54"/>
        <v>Yes</v>
      </c>
      <c r="R722" s="126" t="str">
        <f t="shared" si="54"/>
        <v>Yes</v>
      </c>
      <c r="S722" s="126" t="str">
        <f t="shared" si="54"/>
        <v>No</v>
      </c>
      <c r="T722" s="126" t="str">
        <f t="shared" si="54"/>
        <v>Yes</v>
      </c>
      <c r="U722" s="126" t="str">
        <f t="shared" si="54"/>
        <v>Yes</v>
      </c>
      <c r="V722" s="126" t="str">
        <f t="shared" si="54"/>
        <v>No</v>
      </c>
      <c r="W722" s="126" t="str">
        <f t="shared" si="54"/>
        <v>No</v>
      </c>
      <c r="X722" s="126" t="str">
        <f t="shared" si="54"/>
        <v>No</v>
      </c>
      <c r="Y722" s="126" t="str">
        <f t="shared" si="54"/>
        <v>No</v>
      </c>
      <c r="Z722" s="126" t="str">
        <f t="shared" si="54"/>
        <v>No</v>
      </c>
      <c r="AA722" s="126" t="str">
        <f t="shared" si="54"/>
        <v>No</v>
      </c>
    </row>
    <row r="723" spans="1:27" x14ac:dyDescent="0.3">
      <c r="A723" t="s">
        <v>118</v>
      </c>
      <c r="B723" t="s">
        <v>13</v>
      </c>
      <c r="C723" t="s">
        <v>9</v>
      </c>
      <c r="D723" t="s">
        <v>8</v>
      </c>
      <c r="E723" t="s">
        <v>11</v>
      </c>
      <c r="F723" t="s">
        <v>10</v>
      </c>
      <c r="G723">
        <v>0</v>
      </c>
      <c r="H723" t="s">
        <v>8</v>
      </c>
      <c r="I723" t="s">
        <v>19</v>
      </c>
      <c r="J723" t="s">
        <v>128</v>
      </c>
      <c r="L723" t="s">
        <v>81</v>
      </c>
      <c r="M723">
        <v>0</v>
      </c>
      <c r="N723" t="str">
        <f t="shared" si="53"/>
        <v>No</v>
      </c>
      <c r="O723" t="s">
        <v>214</v>
      </c>
      <c r="P723" s="126" t="str">
        <f t="shared" si="51"/>
        <v>Yes</v>
      </c>
      <c r="Q723" s="126" t="str">
        <f t="shared" si="54"/>
        <v>Yes</v>
      </c>
      <c r="R723" s="126" t="str">
        <f t="shared" si="54"/>
        <v>Yes</v>
      </c>
      <c r="S723" s="126" t="str">
        <f t="shared" si="54"/>
        <v>No</v>
      </c>
      <c r="T723" s="126" t="str">
        <f t="shared" si="54"/>
        <v>Yes</v>
      </c>
      <c r="U723" s="126" t="str">
        <f t="shared" si="54"/>
        <v>Yes</v>
      </c>
      <c r="V723" s="126" t="str">
        <f t="shared" si="54"/>
        <v>No</v>
      </c>
      <c r="W723" s="126" t="str">
        <f t="shared" si="54"/>
        <v>No</v>
      </c>
      <c r="X723" s="126" t="str">
        <f t="shared" si="54"/>
        <v>No</v>
      </c>
      <c r="Y723" s="126" t="str">
        <f t="shared" si="54"/>
        <v>No</v>
      </c>
      <c r="Z723" s="126" t="str">
        <f t="shared" si="54"/>
        <v>No</v>
      </c>
      <c r="AA723" s="126" t="str">
        <f t="shared" si="54"/>
        <v>No</v>
      </c>
    </row>
    <row r="724" spans="1:27" x14ac:dyDescent="0.3">
      <c r="A724" t="s">
        <v>118</v>
      </c>
      <c r="B724" t="s">
        <v>13</v>
      </c>
      <c r="C724" t="s">
        <v>9</v>
      </c>
      <c r="D724" t="s">
        <v>8</v>
      </c>
      <c r="E724" t="s">
        <v>11</v>
      </c>
      <c r="F724" t="s">
        <v>10</v>
      </c>
      <c r="G724">
        <v>0</v>
      </c>
      <c r="H724" t="s">
        <v>9</v>
      </c>
      <c r="I724" t="s">
        <v>19</v>
      </c>
      <c r="J724" t="s">
        <v>149</v>
      </c>
      <c r="L724" t="s">
        <v>80</v>
      </c>
      <c r="M724">
        <v>0</v>
      </c>
      <c r="N724" t="str">
        <f t="shared" si="53"/>
        <v>No</v>
      </c>
      <c r="O724" t="s">
        <v>214</v>
      </c>
      <c r="P724" s="126" t="str">
        <f t="shared" si="51"/>
        <v>Yes</v>
      </c>
      <c r="Q724" s="126" t="str">
        <f t="shared" si="54"/>
        <v>Yes</v>
      </c>
      <c r="R724" s="126" t="str">
        <f t="shared" si="54"/>
        <v>Yes</v>
      </c>
      <c r="S724" s="126" t="str">
        <f t="shared" si="54"/>
        <v>No</v>
      </c>
      <c r="T724" s="126" t="str">
        <f t="shared" si="54"/>
        <v>Yes</v>
      </c>
      <c r="U724" s="126" t="str">
        <f t="shared" si="54"/>
        <v>Yes</v>
      </c>
      <c r="V724" s="126" t="str">
        <f t="shared" si="54"/>
        <v>No</v>
      </c>
      <c r="W724" s="126" t="str">
        <f t="shared" si="54"/>
        <v>No</v>
      </c>
      <c r="X724" s="126" t="str">
        <f t="shared" si="54"/>
        <v>No</v>
      </c>
      <c r="Y724" s="126" t="str">
        <f t="shared" si="54"/>
        <v>No</v>
      </c>
      <c r="Z724" s="126" t="str">
        <f t="shared" si="54"/>
        <v>No</v>
      </c>
      <c r="AA724" s="126" t="str">
        <f t="shared" si="54"/>
        <v>No</v>
      </c>
    </row>
    <row r="725" spans="1:27" x14ac:dyDescent="0.3">
      <c r="A725" t="s">
        <v>118</v>
      </c>
      <c r="B725" t="s">
        <v>13</v>
      </c>
      <c r="C725" t="s">
        <v>9</v>
      </c>
      <c r="D725" t="s">
        <v>8</v>
      </c>
      <c r="E725" t="s">
        <v>11</v>
      </c>
      <c r="F725" t="s">
        <v>10</v>
      </c>
      <c r="G725">
        <v>0</v>
      </c>
      <c r="H725" t="s">
        <v>13</v>
      </c>
      <c r="I725" t="s">
        <v>15</v>
      </c>
      <c r="J725" t="s">
        <v>128</v>
      </c>
      <c r="L725" t="s">
        <v>80</v>
      </c>
      <c r="M725">
        <v>0</v>
      </c>
      <c r="N725" t="str">
        <f t="shared" si="53"/>
        <v>No</v>
      </c>
      <c r="O725" t="s">
        <v>214</v>
      </c>
      <c r="P725" s="126" t="str">
        <f t="shared" si="51"/>
        <v>Yes</v>
      </c>
      <c r="Q725" s="126" t="str">
        <f t="shared" si="54"/>
        <v>Yes</v>
      </c>
      <c r="R725" s="126" t="str">
        <f t="shared" si="54"/>
        <v>Yes</v>
      </c>
      <c r="S725" s="126" t="str">
        <f t="shared" si="54"/>
        <v>No</v>
      </c>
      <c r="T725" s="126" t="str">
        <f t="shared" si="54"/>
        <v>Yes</v>
      </c>
      <c r="U725" s="126" t="str">
        <f t="shared" si="54"/>
        <v>Yes</v>
      </c>
      <c r="V725" s="126" t="str">
        <f t="shared" si="54"/>
        <v>No</v>
      </c>
      <c r="W725" s="126" t="str">
        <f t="shared" si="54"/>
        <v>No</v>
      </c>
      <c r="X725" s="126" t="str">
        <f t="shared" si="54"/>
        <v>No</v>
      </c>
      <c r="Y725" s="126" t="str">
        <f t="shared" si="54"/>
        <v>No</v>
      </c>
      <c r="Z725" s="126" t="str">
        <f t="shared" si="54"/>
        <v>No</v>
      </c>
      <c r="AA725" s="126" t="str">
        <f t="shared" si="54"/>
        <v>No</v>
      </c>
    </row>
    <row r="726" spans="1:27" x14ac:dyDescent="0.3">
      <c r="A726" t="s">
        <v>118</v>
      </c>
      <c r="B726" t="s">
        <v>13</v>
      </c>
      <c r="C726" t="s">
        <v>9</v>
      </c>
      <c r="D726" t="s">
        <v>8</v>
      </c>
      <c r="E726" t="s">
        <v>11</v>
      </c>
      <c r="F726" t="s">
        <v>10</v>
      </c>
      <c r="G726">
        <v>0</v>
      </c>
      <c r="H726" t="s">
        <v>13</v>
      </c>
      <c r="I726" t="s">
        <v>15</v>
      </c>
      <c r="J726" t="s">
        <v>128</v>
      </c>
      <c r="L726" t="s">
        <v>80</v>
      </c>
      <c r="M726">
        <v>0</v>
      </c>
      <c r="N726" t="str">
        <f t="shared" si="53"/>
        <v>No</v>
      </c>
      <c r="O726" t="s">
        <v>214</v>
      </c>
      <c r="P726" s="126" t="str">
        <f t="shared" si="51"/>
        <v>Yes</v>
      </c>
      <c r="Q726" s="126" t="str">
        <f t="shared" si="54"/>
        <v>Yes</v>
      </c>
      <c r="R726" s="126" t="str">
        <f t="shared" si="54"/>
        <v>Yes</v>
      </c>
      <c r="S726" s="126" t="str">
        <f t="shared" si="54"/>
        <v>No</v>
      </c>
      <c r="T726" s="126" t="str">
        <f t="shared" si="54"/>
        <v>Yes</v>
      </c>
      <c r="U726" s="126" t="str">
        <f t="shared" si="54"/>
        <v>Yes</v>
      </c>
      <c r="V726" s="126" t="str">
        <f t="shared" si="54"/>
        <v>No</v>
      </c>
      <c r="W726" s="126" t="str">
        <f t="shared" si="54"/>
        <v>No</v>
      </c>
      <c r="X726" s="126" t="str">
        <f t="shared" si="54"/>
        <v>No</v>
      </c>
      <c r="Y726" s="126" t="str">
        <f t="shared" si="54"/>
        <v>No</v>
      </c>
      <c r="Z726" s="126" t="str">
        <f t="shared" si="54"/>
        <v>No</v>
      </c>
      <c r="AA726" s="126" t="str">
        <f t="shared" si="54"/>
        <v>No</v>
      </c>
    </row>
    <row r="727" spans="1:27" x14ac:dyDescent="0.3">
      <c r="A727" t="s">
        <v>118</v>
      </c>
      <c r="B727" t="s">
        <v>13</v>
      </c>
      <c r="C727" t="s">
        <v>9</v>
      </c>
      <c r="D727" t="s">
        <v>8</v>
      </c>
      <c r="E727" t="s">
        <v>11</v>
      </c>
      <c r="F727" t="s">
        <v>10</v>
      </c>
      <c r="G727">
        <v>1</v>
      </c>
      <c r="H727" t="s">
        <v>10</v>
      </c>
      <c r="I727" t="s">
        <v>17</v>
      </c>
      <c r="J727" t="s">
        <v>128</v>
      </c>
      <c r="L727" t="s">
        <v>80</v>
      </c>
      <c r="M727">
        <v>0</v>
      </c>
      <c r="N727" t="str">
        <f t="shared" si="53"/>
        <v>No</v>
      </c>
      <c r="O727" t="s">
        <v>214</v>
      </c>
      <c r="P727" s="126" t="str">
        <f t="shared" si="51"/>
        <v>Yes</v>
      </c>
      <c r="Q727" s="126" t="str">
        <f t="shared" si="54"/>
        <v>Yes</v>
      </c>
      <c r="R727" s="126" t="str">
        <f t="shared" si="54"/>
        <v>Yes</v>
      </c>
      <c r="S727" s="126" t="str">
        <f t="shared" si="54"/>
        <v>No</v>
      </c>
      <c r="T727" s="126" t="str">
        <f t="shared" si="54"/>
        <v>Yes</v>
      </c>
      <c r="U727" s="126" t="str">
        <f t="shared" si="54"/>
        <v>Yes</v>
      </c>
      <c r="V727" s="126" t="str">
        <f t="shared" si="54"/>
        <v>No</v>
      </c>
      <c r="W727" s="126" t="str">
        <f t="shared" si="54"/>
        <v>No</v>
      </c>
      <c r="X727" s="126" t="str">
        <f t="shared" si="54"/>
        <v>No</v>
      </c>
      <c r="Y727" s="126" t="str">
        <f t="shared" si="54"/>
        <v>No</v>
      </c>
      <c r="Z727" s="126" t="str">
        <f t="shared" si="54"/>
        <v>No</v>
      </c>
      <c r="AA727" s="126" t="str">
        <f t="shared" si="54"/>
        <v>No</v>
      </c>
    </row>
    <row r="728" spans="1:27" x14ac:dyDescent="0.3">
      <c r="A728" t="s">
        <v>118</v>
      </c>
      <c r="B728" t="s">
        <v>13</v>
      </c>
      <c r="C728" t="s">
        <v>9</v>
      </c>
      <c r="D728" t="s">
        <v>8</v>
      </c>
      <c r="E728" t="s">
        <v>11</v>
      </c>
      <c r="F728" t="s">
        <v>10</v>
      </c>
      <c r="G728">
        <v>1</v>
      </c>
      <c r="H728" t="s">
        <v>8</v>
      </c>
      <c r="I728" t="s">
        <v>17</v>
      </c>
      <c r="J728" t="s">
        <v>128</v>
      </c>
      <c r="L728" t="s">
        <v>80</v>
      </c>
      <c r="M728">
        <v>0</v>
      </c>
      <c r="N728" t="str">
        <f t="shared" si="53"/>
        <v>No</v>
      </c>
      <c r="O728" t="s">
        <v>214</v>
      </c>
      <c r="P728" s="126" t="str">
        <f t="shared" si="51"/>
        <v>Yes</v>
      </c>
      <c r="Q728" s="126" t="str">
        <f t="shared" si="54"/>
        <v>Yes</v>
      </c>
      <c r="R728" s="126" t="str">
        <f t="shared" si="54"/>
        <v>Yes</v>
      </c>
      <c r="S728" s="126" t="str">
        <f t="shared" si="54"/>
        <v>No</v>
      </c>
      <c r="T728" s="126" t="str">
        <f t="shared" si="54"/>
        <v>Yes</v>
      </c>
      <c r="U728" s="126" t="str">
        <f t="shared" si="54"/>
        <v>Yes</v>
      </c>
      <c r="V728" s="126" t="str">
        <f t="shared" si="54"/>
        <v>No</v>
      </c>
      <c r="W728" s="126" t="str">
        <f t="shared" si="54"/>
        <v>No</v>
      </c>
      <c r="X728" s="126" t="str">
        <f t="shared" si="54"/>
        <v>No</v>
      </c>
      <c r="Y728" s="126" t="str">
        <f t="shared" si="54"/>
        <v>No</v>
      </c>
      <c r="Z728" s="126" t="str">
        <f t="shared" si="54"/>
        <v>No</v>
      </c>
      <c r="AA728" s="126" t="str">
        <f t="shared" si="54"/>
        <v>No</v>
      </c>
    </row>
    <row r="729" spans="1:27" x14ac:dyDescent="0.3">
      <c r="A729" t="s">
        <v>118</v>
      </c>
      <c r="B729" t="s">
        <v>13</v>
      </c>
      <c r="C729" t="s">
        <v>9</v>
      </c>
      <c r="D729" t="s">
        <v>8</v>
      </c>
      <c r="E729" t="s">
        <v>11</v>
      </c>
      <c r="F729" t="s">
        <v>10</v>
      </c>
      <c r="G729">
        <v>2</v>
      </c>
      <c r="H729" t="s">
        <v>10</v>
      </c>
      <c r="I729" t="s">
        <v>148</v>
      </c>
      <c r="J729" t="s">
        <v>128</v>
      </c>
      <c r="L729" t="s">
        <v>80</v>
      </c>
      <c r="M729">
        <v>0</v>
      </c>
      <c r="N729" t="str">
        <f t="shared" si="53"/>
        <v>Yes</v>
      </c>
      <c r="O729" t="s">
        <v>214</v>
      </c>
      <c r="P729" s="126" t="str">
        <f t="shared" si="51"/>
        <v>Yes</v>
      </c>
      <c r="Q729" s="126" t="str">
        <f t="shared" si="54"/>
        <v>Yes</v>
      </c>
      <c r="R729" s="126" t="str">
        <f t="shared" si="54"/>
        <v>Yes</v>
      </c>
      <c r="S729" s="126" t="str">
        <f t="shared" si="54"/>
        <v>No</v>
      </c>
      <c r="T729" s="126" t="str">
        <f t="shared" si="54"/>
        <v>Yes</v>
      </c>
      <c r="U729" s="126" t="str">
        <f t="shared" si="54"/>
        <v>Yes</v>
      </c>
      <c r="V729" s="126" t="str">
        <f t="shared" si="54"/>
        <v>No</v>
      </c>
      <c r="W729" s="126" t="str">
        <f t="shared" si="54"/>
        <v>No</v>
      </c>
      <c r="X729" s="126" t="str">
        <f t="shared" si="54"/>
        <v>No</v>
      </c>
      <c r="Y729" s="126" t="str">
        <f t="shared" si="54"/>
        <v>No</v>
      </c>
      <c r="Z729" s="126" t="str">
        <f t="shared" si="54"/>
        <v>No</v>
      </c>
      <c r="AA729" s="126" t="str">
        <f t="shared" si="54"/>
        <v>No</v>
      </c>
    </row>
    <row r="730" spans="1:27" x14ac:dyDescent="0.3">
      <c r="A730" t="s">
        <v>118</v>
      </c>
      <c r="B730" t="s">
        <v>13</v>
      </c>
      <c r="C730" t="s">
        <v>9</v>
      </c>
      <c r="D730" t="s">
        <v>8</v>
      </c>
      <c r="E730" t="s">
        <v>11</v>
      </c>
      <c r="F730" t="s">
        <v>10</v>
      </c>
      <c r="G730">
        <v>1</v>
      </c>
      <c r="H730" t="s">
        <v>13</v>
      </c>
      <c r="I730" t="s">
        <v>148</v>
      </c>
      <c r="J730" t="s">
        <v>128</v>
      </c>
      <c r="L730" t="s">
        <v>80</v>
      </c>
      <c r="M730">
        <v>2</v>
      </c>
      <c r="N730" t="str">
        <f t="shared" si="53"/>
        <v>Yes</v>
      </c>
      <c r="O730" t="s">
        <v>214</v>
      </c>
      <c r="P730" s="126" t="str">
        <f t="shared" si="51"/>
        <v>Yes</v>
      </c>
      <c r="Q730" s="126" t="str">
        <f t="shared" si="54"/>
        <v>Yes</v>
      </c>
      <c r="R730" s="126" t="str">
        <f t="shared" si="54"/>
        <v>Yes</v>
      </c>
      <c r="S730" s="126" t="str">
        <f t="shared" si="54"/>
        <v>No</v>
      </c>
      <c r="T730" s="126" t="str">
        <f t="shared" si="54"/>
        <v>Yes</v>
      </c>
      <c r="U730" s="126" t="str">
        <f t="shared" si="54"/>
        <v>Yes</v>
      </c>
      <c r="V730" s="126" t="str">
        <f t="shared" si="54"/>
        <v>No</v>
      </c>
      <c r="W730" s="126" t="str">
        <f t="shared" si="54"/>
        <v>No</v>
      </c>
      <c r="X730" s="126" t="str">
        <f t="shared" si="54"/>
        <v>No</v>
      </c>
      <c r="Y730" s="126" t="str">
        <f t="shared" si="54"/>
        <v>No</v>
      </c>
      <c r="Z730" s="126" t="str">
        <f t="shared" si="54"/>
        <v>No</v>
      </c>
      <c r="AA730" s="126" t="str">
        <f t="shared" si="54"/>
        <v>No</v>
      </c>
    </row>
    <row r="731" spans="1:27" x14ac:dyDescent="0.3">
      <c r="A731" t="s">
        <v>119</v>
      </c>
      <c r="B731" t="s">
        <v>13</v>
      </c>
      <c r="C731" t="s">
        <v>9</v>
      </c>
      <c r="D731" t="s">
        <v>8</v>
      </c>
      <c r="E731" t="s">
        <v>11</v>
      </c>
      <c r="F731" t="s">
        <v>10</v>
      </c>
      <c r="G731">
        <v>2</v>
      </c>
      <c r="H731" t="s">
        <v>10</v>
      </c>
      <c r="I731" t="s">
        <v>17</v>
      </c>
      <c r="J731" t="s">
        <v>128</v>
      </c>
      <c r="L731" t="s">
        <v>80</v>
      </c>
      <c r="M731">
        <v>0</v>
      </c>
      <c r="N731" t="str">
        <f t="shared" si="53"/>
        <v>No</v>
      </c>
      <c r="O731" t="s">
        <v>152</v>
      </c>
      <c r="P731" s="126" t="str">
        <f t="shared" si="51"/>
        <v>Yes</v>
      </c>
      <c r="Q731" s="126" t="str">
        <f t="shared" si="54"/>
        <v>Yes</v>
      </c>
      <c r="R731" s="126" t="str">
        <f t="shared" si="54"/>
        <v>Yes</v>
      </c>
      <c r="S731" s="126" t="str">
        <f t="shared" si="54"/>
        <v>No</v>
      </c>
      <c r="T731" s="126" t="str">
        <f t="shared" si="54"/>
        <v>Yes</v>
      </c>
      <c r="U731" s="126" t="str">
        <f t="shared" si="54"/>
        <v>Yes</v>
      </c>
      <c r="V731" s="126" t="str">
        <f t="shared" si="54"/>
        <v>No</v>
      </c>
      <c r="W731" s="126" t="str">
        <f t="shared" si="54"/>
        <v>No</v>
      </c>
      <c r="X731" s="126" t="str">
        <f t="shared" si="54"/>
        <v>No</v>
      </c>
      <c r="Y731" s="126" t="str">
        <f t="shared" si="54"/>
        <v>No</v>
      </c>
      <c r="Z731" s="126" t="str">
        <f t="shared" si="54"/>
        <v>No</v>
      </c>
      <c r="AA731" s="126" t="str">
        <f t="shared" si="54"/>
        <v>No</v>
      </c>
    </row>
    <row r="732" spans="1:27" x14ac:dyDescent="0.3">
      <c r="A732" t="s">
        <v>119</v>
      </c>
      <c r="B732" t="s">
        <v>13</v>
      </c>
      <c r="C732" t="s">
        <v>9</v>
      </c>
      <c r="D732" t="s">
        <v>8</v>
      </c>
      <c r="E732" t="s">
        <v>11</v>
      </c>
      <c r="F732" t="s">
        <v>10</v>
      </c>
      <c r="G732">
        <v>1</v>
      </c>
      <c r="H732" t="s">
        <v>9</v>
      </c>
      <c r="I732" t="s">
        <v>19</v>
      </c>
      <c r="J732" t="s">
        <v>128</v>
      </c>
      <c r="L732" t="s">
        <v>80</v>
      </c>
      <c r="M732">
        <v>0</v>
      </c>
      <c r="N732" t="str">
        <f t="shared" si="53"/>
        <v>No</v>
      </c>
      <c r="O732" t="s">
        <v>152</v>
      </c>
      <c r="P732" s="126" t="str">
        <f t="shared" si="51"/>
        <v>Yes</v>
      </c>
      <c r="Q732" s="126" t="str">
        <f t="shared" si="54"/>
        <v>Yes</v>
      </c>
      <c r="R732" s="126" t="str">
        <f t="shared" si="54"/>
        <v>Yes</v>
      </c>
      <c r="S732" s="126" t="str">
        <f t="shared" si="54"/>
        <v>No</v>
      </c>
      <c r="T732" s="126" t="str">
        <f t="shared" si="54"/>
        <v>Yes</v>
      </c>
      <c r="U732" s="126" t="str">
        <f t="shared" si="54"/>
        <v>Yes</v>
      </c>
      <c r="V732" s="126" t="str">
        <f t="shared" si="54"/>
        <v>No</v>
      </c>
      <c r="W732" s="126" t="str">
        <f t="shared" si="54"/>
        <v>No</v>
      </c>
      <c r="X732" s="126" t="str">
        <f t="shared" si="54"/>
        <v>No</v>
      </c>
      <c r="Y732" s="126" t="str">
        <f t="shared" si="54"/>
        <v>No</v>
      </c>
      <c r="Z732" s="126" t="str">
        <f t="shared" si="54"/>
        <v>No</v>
      </c>
      <c r="AA732" s="126" t="str">
        <f t="shared" si="54"/>
        <v>No</v>
      </c>
    </row>
    <row r="733" spans="1:27" x14ac:dyDescent="0.3">
      <c r="A733" t="s">
        <v>119</v>
      </c>
      <c r="B733" t="s">
        <v>13</v>
      </c>
      <c r="C733" t="s">
        <v>9</v>
      </c>
      <c r="D733" t="s">
        <v>8</v>
      </c>
      <c r="E733" t="s">
        <v>11</v>
      </c>
      <c r="F733" t="s">
        <v>10</v>
      </c>
      <c r="G733">
        <v>0</v>
      </c>
      <c r="H733" t="s">
        <v>13</v>
      </c>
      <c r="I733" t="s">
        <v>15</v>
      </c>
      <c r="J733" t="s">
        <v>128</v>
      </c>
      <c r="L733" t="s">
        <v>80</v>
      </c>
      <c r="M733">
        <v>2</v>
      </c>
      <c r="N733" t="str">
        <f t="shared" si="53"/>
        <v>Yes</v>
      </c>
      <c r="O733" t="s">
        <v>152</v>
      </c>
      <c r="P733" s="126" t="str">
        <f t="shared" si="51"/>
        <v>Yes</v>
      </c>
      <c r="Q733" s="126" t="str">
        <f t="shared" si="54"/>
        <v>Yes</v>
      </c>
      <c r="R733" s="126" t="str">
        <f t="shared" si="54"/>
        <v>Yes</v>
      </c>
      <c r="S733" s="126" t="str">
        <f t="shared" si="54"/>
        <v>No</v>
      </c>
      <c r="T733" s="126" t="str">
        <f t="shared" si="54"/>
        <v>Yes</v>
      </c>
      <c r="U733" s="126" t="str">
        <f t="shared" si="54"/>
        <v>Yes</v>
      </c>
      <c r="V733" s="126" t="str">
        <f t="shared" si="54"/>
        <v>No</v>
      </c>
      <c r="W733" s="126" t="str">
        <f t="shared" si="54"/>
        <v>No</v>
      </c>
      <c r="X733" s="126" t="str">
        <f t="shared" si="54"/>
        <v>No</v>
      </c>
      <c r="Y733" s="126" t="str">
        <f t="shared" si="54"/>
        <v>No</v>
      </c>
      <c r="Z733" s="126" t="str">
        <f t="shared" si="54"/>
        <v>No</v>
      </c>
      <c r="AA733" s="126" t="str">
        <f t="shared" si="54"/>
        <v>No</v>
      </c>
    </row>
    <row r="734" spans="1:27" x14ac:dyDescent="0.3">
      <c r="A734" t="s">
        <v>119</v>
      </c>
      <c r="B734" t="s">
        <v>13</v>
      </c>
      <c r="C734" t="s">
        <v>9</v>
      </c>
      <c r="D734" t="s">
        <v>8</v>
      </c>
      <c r="E734" t="s">
        <v>11</v>
      </c>
      <c r="F734" t="s">
        <v>10</v>
      </c>
      <c r="G734">
        <v>1</v>
      </c>
      <c r="H734" t="s">
        <v>11</v>
      </c>
      <c r="I734" t="s">
        <v>18</v>
      </c>
      <c r="J734" t="s">
        <v>128</v>
      </c>
      <c r="L734" t="s">
        <v>80</v>
      </c>
      <c r="M734">
        <v>0</v>
      </c>
      <c r="N734" t="str">
        <f t="shared" si="53"/>
        <v>No</v>
      </c>
      <c r="O734" t="s">
        <v>152</v>
      </c>
      <c r="P734" s="126" t="str">
        <f t="shared" ref="P734:P797" si="55">IF($A734="","",IF(OR($B734=P$1,$C734=P$1,$D734=P$1,$E734=P$1,$F734=P$1),"Yes","No"))</f>
        <v>Yes</v>
      </c>
      <c r="Q734" s="126" t="str">
        <f t="shared" si="54"/>
        <v>Yes</v>
      </c>
      <c r="R734" s="126" t="str">
        <f t="shared" si="54"/>
        <v>Yes</v>
      </c>
      <c r="S734" s="126" t="str">
        <f t="shared" si="54"/>
        <v>No</v>
      </c>
      <c r="T734" s="126" t="str">
        <f t="shared" si="54"/>
        <v>Yes</v>
      </c>
      <c r="U734" s="126" t="str">
        <f t="shared" si="54"/>
        <v>Yes</v>
      </c>
      <c r="V734" s="126" t="str">
        <f t="shared" si="54"/>
        <v>No</v>
      </c>
      <c r="W734" s="126" t="str">
        <f t="shared" si="54"/>
        <v>No</v>
      </c>
      <c r="X734" s="126" t="str">
        <f t="shared" si="54"/>
        <v>No</v>
      </c>
      <c r="Y734" s="126" t="str">
        <f t="shared" si="54"/>
        <v>No</v>
      </c>
      <c r="Z734" s="126" t="str">
        <f t="shared" si="54"/>
        <v>No</v>
      </c>
      <c r="AA734" s="126" t="str">
        <f t="shared" si="54"/>
        <v>No</v>
      </c>
    </row>
    <row r="735" spans="1:27" x14ac:dyDescent="0.3">
      <c r="A735" t="s">
        <v>119</v>
      </c>
      <c r="B735" t="s">
        <v>13</v>
      </c>
      <c r="C735" t="s">
        <v>9</v>
      </c>
      <c r="D735" t="s">
        <v>8</v>
      </c>
      <c r="E735" t="s">
        <v>11</v>
      </c>
      <c r="F735" t="s">
        <v>10</v>
      </c>
      <c r="G735">
        <v>1</v>
      </c>
      <c r="H735" t="s">
        <v>10</v>
      </c>
      <c r="I735" t="s">
        <v>17</v>
      </c>
      <c r="J735" t="s">
        <v>128</v>
      </c>
      <c r="L735" t="s">
        <v>80</v>
      </c>
      <c r="M735">
        <v>0</v>
      </c>
      <c r="N735" t="str">
        <f t="shared" si="53"/>
        <v>No</v>
      </c>
      <c r="O735" t="s">
        <v>152</v>
      </c>
      <c r="P735" s="126" t="str">
        <f t="shared" si="55"/>
        <v>Yes</v>
      </c>
      <c r="Q735" s="126" t="str">
        <f t="shared" si="54"/>
        <v>Yes</v>
      </c>
      <c r="R735" s="126" t="str">
        <f t="shared" si="54"/>
        <v>Yes</v>
      </c>
      <c r="S735" s="126" t="str">
        <f t="shared" si="54"/>
        <v>No</v>
      </c>
      <c r="T735" s="126" t="str">
        <f t="shared" si="54"/>
        <v>Yes</v>
      </c>
      <c r="U735" s="126" t="str">
        <f t="shared" si="54"/>
        <v>Yes</v>
      </c>
      <c r="V735" s="126" t="str">
        <f t="shared" si="54"/>
        <v>No</v>
      </c>
      <c r="W735" s="126" t="str">
        <f t="shared" si="54"/>
        <v>No</v>
      </c>
      <c r="X735" s="126" t="str">
        <f t="shared" si="54"/>
        <v>No</v>
      </c>
      <c r="Y735" s="126" t="str">
        <f t="shared" si="54"/>
        <v>No</v>
      </c>
      <c r="Z735" s="126" t="str">
        <f t="shared" si="54"/>
        <v>No</v>
      </c>
      <c r="AA735" s="126" t="str">
        <f t="shared" si="54"/>
        <v>No</v>
      </c>
    </row>
    <row r="736" spans="1:27" x14ac:dyDescent="0.3">
      <c r="A736" t="s">
        <v>119</v>
      </c>
      <c r="B736" t="s">
        <v>13</v>
      </c>
      <c r="C736" t="s">
        <v>70</v>
      </c>
      <c r="D736" t="s">
        <v>8</v>
      </c>
      <c r="E736" t="s">
        <v>11</v>
      </c>
      <c r="F736" t="s">
        <v>71</v>
      </c>
      <c r="G736">
        <v>0</v>
      </c>
      <c r="H736" t="s">
        <v>13</v>
      </c>
      <c r="I736" t="s">
        <v>15</v>
      </c>
      <c r="J736" t="s">
        <v>128</v>
      </c>
      <c r="L736" t="s">
        <v>80</v>
      </c>
      <c r="M736">
        <v>2</v>
      </c>
      <c r="N736" t="str">
        <f t="shared" si="53"/>
        <v>Yes</v>
      </c>
      <c r="O736" t="s">
        <v>152</v>
      </c>
      <c r="P736" s="126" t="str">
        <f t="shared" si="55"/>
        <v>Yes</v>
      </c>
      <c r="Q736" s="126" t="str">
        <f t="shared" si="54"/>
        <v>No</v>
      </c>
      <c r="R736" s="126" t="str">
        <f t="shared" si="54"/>
        <v>Yes</v>
      </c>
      <c r="S736" s="126" t="str">
        <f t="shared" si="54"/>
        <v>Yes</v>
      </c>
      <c r="T736" s="126" t="str">
        <f t="shared" si="54"/>
        <v>No</v>
      </c>
      <c r="U736" s="126" t="str">
        <f t="shared" si="54"/>
        <v>Yes</v>
      </c>
      <c r="V736" s="126" t="str">
        <f t="shared" si="54"/>
        <v>Yes</v>
      </c>
      <c r="W736" s="126" t="str">
        <f t="shared" si="54"/>
        <v>No</v>
      </c>
      <c r="X736" s="126" t="str">
        <f t="shared" si="54"/>
        <v>No</v>
      </c>
      <c r="Y736" s="126" t="str">
        <f t="shared" si="54"/>
        <v>No</v>
      </c>
      <c r="Z736" s="126" t="str">
        <f t="shared" si="54"/>
        <v>No</v>
      </c>
      <c r="AA736" s="126" t="str">
        <f t="shared" si="54"/>
        <v>No</v>
      </c>
    </row>
    <row r="737" spans="1:27" x14ac:dyDescent="0.3">
      <c r="A737" t="s">
        <v>119</v>
      </c>
      <c r="B737" t="s">
        <v>13</v>
      </c>
      <c r="C737" t="s">
        <v>70</v>
      </c>
      <c r="D737" t="s">
        <v>8</v>
      </c>
      <c r="E737" t="s">
        <v>11</v>
      </c>
      <c r="F737" t="s">
        <v>71</v>
      </c>
      <c r="G737">
        <v>1</v>
      </c>
      <c r="H737" t="s">
        <v>8</v>
      </c>
      <c r="I737" t="s">
        <v>148</v>
      </c>
      <c r="J737" t="s">
        <v>149</v>
      </c>
      <c r="L737" t="s">
        <v>80</v>
      </c>
      <c r="M737">
        <v>2</v>
      </c>
      <c r="N737" t="str">
        <f t="shared" si="53"/>
        <v>Yes</v>
      </c>
      <c r="O737" t="s">
        <v>152</v>
      </c>
      <c r="P737" s="126" t="str">
        <f t="shared" si="55"/>
        <v>Yes</v>
      </c>
      <c r="Q737" s="126" t="str">
        <f t="shared" si="54"/>
        <v>No</v>
      </c>
      <c r="R737" s="126" t="str">
        <f t="shared" si="54"/>
        <v>Yes</v>
      </c>
      <c r="S737" s="126" t="str">
        <f t="shared" si="54"/>
        <v>Yes</v>
      </c>
      <c r="T737" s="126" t="str">
        <f t="shared" si="54"/>
        <v>No</v>
      </c>
      <c r="U737" s="126" t="str">
        <f t="shared" si="54"/>
        <v>Yes</v>
      </c>
      <c r="V737" s="126" t="str">
        <f t="shared" si="54"/>
        <v>Yes</v>
      </c>
      <c r="W737" s="126" t="str">
        <f t="shared" si="54"/>
        <v>No</v>
      </c>
      <c r="X737" s="126" t="str">
        <f t="shared" si="54"/>
        <v>No</v>
      </c>
      <c r="Y737" s="126" t="str">
        <f t="shared" si="54"/>
        <v>No</v>
      </c>
      <c r="Z737" s="126" t="str">
        <f t="shared" si="54"/>
        <v>No</v>
      </c>
      <c r="AA737" s="126" t="str">
        <f t="shared" si="54"/>
        <v>No</v>
      </c>
    </row>
    <row r="738" spans="1:27" x14ac:dyDescent="0.3">
      <c r="A738" t="s">
        <v>119</v>
      </c>
      <c r="B738" t="s">
        <v>13</v>
      </c>
      <c r="C738" t="s">
        <v>70</v>
      </c>
      <c r="D738" t="s">
        <v>8</v>
      </c>
      <c r="E738" t="s">
        <v>11</v>
      </c>
      <c r="F738" t="s">
        <v>71</v>
      </c>
      <c r="G738">
        <v>0</v>
      </c>
      <c r="H738" t="s">
        <v>8</v>
      </c>
      <c r="I738" t="s">
        <v>19</v>
      </c>
      <c r="J738" t="s">
        <v>128</v>
      </c>
      <c r="L738" t="s">
        <v>80</v>
      </c>
      <c r="M738">
        <v>3</v>
      </c>
      <c r="N738" t="str">
        <f t="shared" si="53"/>
        <v>Yes</v>
      </c>
      <c r="O738" t="s">
        <v>152</v>
      </c>
      <c r="P738" s="126" t="str">
        <f t="shared" si="55"/>
        <v>Yes</v>
      </c>
      <c r="Q738" s="126" t="str">
        <f t="shared" si="54"/>
        <v>No</v>
      </c>
      <c r="R738" s="126" t="str">
        <f t="shared" si="54"/>
        <v>Yes</v>
      </c>
      <c r="S738" s="126" t="str">
        <f t="shared" si="54"/>
        <v>Yes</v>
      </c>
      <c r="T738" s="126" t="str">
        <f t="shared" si="54"/>
        <v>No</v>
      </c>
      <c r="U738" s="126" t="str">
        <f t="shared" si="54"/>
        <v>Yes</v>
      </c>
      <c r="V738" s="126" t="str">
        <f t="shared" si="54"/>
        <v>Yes</v>
      </c>
      <c r="W738" s="126" t="str">
        <f t="shared" si="54"/>
        <v>No</v>
      </c>
      <c r="X738" s="126" t="str">
        <f t="shared" si="54"/>
        <v>No</v>
      </c>
      <c r="Y738" s="126" t="str">
        <f t="shared" ref="Q738:AA761" si="56">IF($A738="","",IF(OR($B738=Y$1,$C738=Y$1,$D738=Y$1,$E738=Y$1,$F738=Y$1),"Yes","No"))</f>
        <v>No</v>
      </c>
      <c r="Z738" s="126" t="str">
        <f t="shared" si="56"/>
        <v>No</v>
      </c>
      <c r="AA738" s="126" t="str">
        <f t="shared" si="56"/>
        <v>No</v>
      </c>
    </row>
    <row r="739" spans="1:27" x14ac:dyDescent="0.3">
      <c r="A739" t="s">
        <v>119</v>
      </c>
      <c r="B739" t="s">
        <v>13</v>
      </c>
      <c r="C739" t="s">
        <v>70</v>
      </c>
      <c r="D739" t="s">
        <v>8</v>
      </c>
      <c r="E739" t="s">
        <v>11</v>
      </c>
      <c r="F739" t="s">
        <v>71</v>
      </c>
      <c r="G739">
        <v>1</v>
      </c>
      <c r="H739" t="s">
        <v>71</v>
      </c>
      <c r="I739" t="s">
        <v>15</v>
      </c>
      <c r="J739" t="s">
        <v>128</v>
      </c>
      <c r="L739" t="s">
        <v>80</v>
      </c>
      <c r="M739">
        <v>0</v>
      </c>
      <c r="N739" t="str">
        <f t="shared" si="53"/>
        <v>No</v>
      </c>
      <c r="O739" t="s">
        <v>152</v>
      </c>
      <c r="P739" s="126" t="str">
        <f t="shared" si="55"/>
        <v>Yes</v>
      </c>
      <c r="Q739" s="126" t="str">
        <f t="shared" si="56"/>
        <v>No</v>
      </c>
      <c r="R739" s="126" t="str">
        <f t="shared" si="56"/>
        <v>Yes</v>
      </c>
      <c r="S739" s="126" t="str">
        <f t="shared" si="56"/>
        <v>Yes</v>
      </c>
      <c r="T739" s="126" t="str">
        <f t="shared" si="56"/>
        <v>No</v>
      </c>
      <c r="U739" s="126" t="str">
        <f t="shared" si="56"/>
        <v>Yes</v>
      </c>
      <c r="V739" s="126" t="str">
        <f t="shared" si="56"/>
        <v>Yes</v>
      </c>
      <c r="W739" s="126" t="str">
        <f t="shared" si="56"/>
        <v>No</v>
      </c>
      <c r="X739" s="126" t="str">
        <f t="shared" si="56"/>
        <v>No</v>
      </c>
      <c r="Y739" s="126" t="str">
        <f t="shared" si="56"/>
        <v>No</v>
      </c>
      <c r="Z739" s="126" t="str">
        <f t="shared" si="56"/>
        <v>No</v>
      </c>
      <c r="AA739" s="126" t="str">
        <f t="shared" si="56"/>
        <v>No</v>
      </c>
    </row>
    <row r="740" spans="1:27" x14ac:dyDescent="0.3">
      <c r="A740" t="s">
        <v>119</v>
      </c>
      <c r="B740" t="s">
        <v>13</v>
      </c>
      <c r="C740" t="s">
        <v>70</v>
      </c>
      <c r="D740" t="s">
        <v>8</v>
      </c>
      <c r="E740" t="s">
        <v>11</v>
      </c>
      <c r="F740" t="s">
        <v>71</v>
      </c>
      <c r="G740">
        <v>0</v>
      </c>
      <c r="H740" t="s">
        <v>8</v>
      </c>
      <c r="I740" t="s">
        <v>19</v>
      </c>
      <c r="J740" t="s">
        <v>128</v>
      </c>
      <c r="L740" t="s">
        <v>80</v>
      </c>
      <c r="M740">
        <v>0</v>
      </c>
      <c r="N740" t="str">
        <f t="shared" si="53"/>
        <v>No</v>
      </c>
      <c r="O740" t="s">
        <v>152</v>
      </c>
      <c r="P740" s="126" t="str">
        <f t="shared" si="55"/>
        <v>Yes</v>
      </c>
      <c r="Q740" s="126" t="str">
        <f t="shared" si="56"/>
        <v>No</v>
      </c>
      <c r="R740" s="126" t="str">
        <f t="shared" si="56"/>
        <v>Yes</v>
      </c>
      <c r="S740" s="126" t="str">
        <f t="shared" si="56"/>
        <v>Yes</v>
      </c>
      <c r="T740" s="126" t="str">
        <f t="shared" si="56"/>
        <v>No</v>
      </c>
      <c r="U740" s="126" t="str">
        <f t="shared" si="56"/>
        <v>Yes</v>
      </c>
      <c r="V740" s="126" t="str">
        <f t="shared" si="56"/>
        <v>Yes</v>
      </c>
      <c r="W740" s="126" t="str">
        <f t="shared" si="56"/>
        <v>No</v>
      </c>
      <c r="X740" s="126" t="str">
        <f t="shared" si="56"/>
        <v>No</v>
      </c>
      <c r="Y740" s="126" t="str">
        <f t="shared" si="56"/>
        <v>No</v>
      </c>
      <c r="Z740" s="126" t="str">
        <f t="shared" si="56"/>
        <v>No</v>
      </c>
      <c r="AA740" s="126" t="str">
        <f t="shared" si="56"/>
        <v>No</v>
      </c>
    </row>
    <row r="741" spans="1:27" x14ac:dyDescent="0.3">
      <c r="A741" t="s">
        <v>119</v>
      </c>
      <c r="B741" t="s">
        <v>130</v>
      </c>
      <c r="C741" t="s">
        <v>9</v>
      </c>
      <c r="D741" t="s">
        <v>8</v>
      </c>
      <c r="E741" t="s">
        <v>70</v>
      </c>
      <c r="F741" t="s">
        <v>71</v>
      </c>
      <c r="G741">
        <v>0</v>
      </c>
      <c r="H741" t="s">
        <v>70</v>
      </c>
      <c r="I741" t="s">
        <v>19</v>
      </c>
      <c r="J741" t="s">
        <v>128</v>
      </c>
      <c r="L741" t="s">
        <v>80</v>
      </c>
      <c r="M741">
        <v>3</v>
      </c>
      <c r="N741" t="str">
        <f t="shared" si="53"/>
        <v>Yes</v>
      </c>
      <c r="O741" t="s">
        <v>152</v>
      </c>
      <c r="P741" s="126" t="str">
        <f t="shared" si="55"/>
        <v>No</v>
      </c>
      <c r="Q741" s="126" t="str">
        <f t="shared" si="56"/>
        <v>Yes</v>
      </c>
      <c r="R741" s="126" t="str">
        <f t="shared" si="56"/>
        <v>Yes</v>
      </c>
      <c r="S741" s="126" t="str">
        <f t="shared" si="56"/>
        <v>Yes</v>
      </c>
      <c r="T741" s="126" t="str">
        <f t="shared" si="56"/>
        <v>No</v>
      </c>
      <c r="U741" s="126" t="str">
        <f t="shared" si="56"/>
        <v>No</v>
      </c>
      <c r="V741" s="126" t="str">
        <f t="shared" si="56"/>
        <v>Yes</v>
      </c>
      <c r="W741" s="126" t="str">
        <f t="shared" si="56"/>
        <v>No</v>
      </c>
      <c r="X741" s="126" t="str">
        <f t="shared" si="56"/>
        <v>No</v>
      </c>
      <c r="Y741" s="126" t="str">
        <f t="shared" si="56"/>
        <v>Yes</v>
      </c>
      <c r="Z741" s="126" t="str">
        <f t="shared" si="56"/>
        <v>No</v>
      </c>
      <c r="AA741" s="126" t="str">
        <f t="shared" si="56"/>
        <v>No</v>
      </c>
    </row>
    <row r="742" spans="1:27" x14ac:dyDescent="0.3">
      <c r="A742" t="s">
        <v>119</v>
      </c>
      <c r="B742" t="s">
        <v>130</v>
      </c>
      <c r="C742" t="s">
        <v>9</v>
      </c>
      <c r="D742" t="s">
        <v>8</v>
      </c>
      <c r="E742" t="s">
        <v>70</v>
      </c>
      <c r="F742" t="s">
        <v>71</v>
      </c>
      <c r="G742">
        <v>1</v>
      </c>
      <c r="H742" t="s">
        <v>8</v>
      </c>
      <c r="I742" t="s">
        <v>19</v>
      </c>
      <c r="J742" t="s">
        <v>128</v>
      </c>
      <c r="L742" t="s">
        <v>80</v>
      </c>
      <c r="M742">
        <v>3</v>
      </c>
      <c r="N742" t="str">
        <f t="shared" si="53"/>
        <v>Yes</v>
      </c>
      <c r="O742" t="s">
        <v>152</v>
      </c>
      <c r="P742" s="126" t="str">
        <f t="shared" si="55"/>
        <v>No</v>
      </c>
      <c r="Q742" s="126" t="str">
        <f t="shared" si="56"/>
        <v>Yes</v>
      </c>
      <c r="R742" s="126" t="str">
        <f t="shared" si="56"/>
        <v>Yes</v>
      </c>
      <c r="S742" s="126" t="str">
        <f t="shared" si="56"/>
        <v>Yes</v>
      </c>
      <c r="T742" s="126" t="str">
        <f t="shared" si="56"/>
        <v>No</v>
      </c>
      <c r="U742" s="126" t="str">
        <f t="shared" si="56"/>
        <v>No</v>
      </c>
      <c r="V742" s="126" t="str">
        <f t="shared" si="56"/>
        <v>Yes</v>
      </c>
      <c r="W742" s="126" t="str">
        <f t="shared" si="56"/>
        <v>No</v>
      </c>
      <c r="X742" s="126" t="str">
        <f t="shared" si="56"/>
        <v>No</v>
      </c>
      <c r="Y742" s="126" t="str">
        <f t="shared" si="56"/>
        <v>Yes</v>
      </c>
      <c r="Z742" s="126" t="str">
        <f t="shared" si="56"/>
        <v>No</v>
      </c>
      <c r="AA742" s="126" t="str">
        <f t="shared" si="56"/>
        <v>No</v>
      </c>
    </row>
    <row r="743" spans="1:27" x14ac:dyDescent="0.3">
      <c r="A743" t="s">
        <v>119</v>
      </c>
      <c r="B743" t="s">
        <v>130</v>
      </c>
      <c r="C743" t="s">
        <v>9</v>
      </c>
      <c r="D743" t="s">
        <v>8</v>
      </c>
      <c r="E743" t="s">
        <v>70</v>
      </c>
      <c r="F743" t="s">
        <v>71</v>
      </c>
      <c r="G743">
        <v>0</v>
      </c>
      <c r="H743" t="s">
        <v>8</v>
      </c>
      <c r="I743" t="s">
        <v>19</v>
      </c>
      <c r="J743" t="s">
        <v>149</v>
      </c>
      <c r="L743" t="s">
        <v>80</v>
      </c>
      <c r="M743">
        <v>0</v>
      </c>
      <c r="N743" t="str">
        <f t="shared" si="53"/>
        <v>No</v>
      </c>
      <c r="O743" t="s">
        <v>152</v>
      </c>
      <c r="P743" s="126" t="str">
        <f t="shared" si="55"/>
        <v>No</v>
      </c>
      <c r="Q743" s="126" t="str">
        <f t="shared" si="56"/>
        <v>Yes</v>
      </c>
      <c r="R743" s="126" t="str">
        <f t="shared" si="56"/>
        <v>Yes</v>
      </c>
      <c r="S743" s="126" t="str">
        <f t="shared" si="56"/>
        <v>Yes</v>
      </c>
      <c r="T743" s="126" t="str">
        <f t="shared" si="56"/>
        <v>No</v>
      </c>
      <c r="U743" s="126" t="str">
        <f t="shared" si="56"/>
        <v>No</v>
      </c>
      <c r="V743" s="126" t="str">
        <f t="shared" si="56"/>
        <v>Yes</v>
      </c>
      <c r="W743" s="126" t="str">
        <f t="shared" si="56"/>
        <v>No</v>
      </c>
      <c r="X743" s="126" t="str">
        <f t="shared" si="56"/>
        <v>No</v>
      </c>
      <c r="Y743" s="126" t="str">
        <f t="shared" si="56"/>
        <v>Yes</v>
      </c>
      <c r="Z743" s="126" t="str">
        <f t="shared" si="56"/>
        <v>No</v>
      </c>
      <c r="AA743" s="126" t="str">
        <f t="shared" si="56"/>
        <v>No</v>
      </c>
    </row>
    <row r="744" spans="1:27" x14ac:dyDescent="0.3">
      <c r="A744" t="s">
        <v>119</v>
      </c>
      <c r="B744" t="s">
        <v>130</v>
      </c>
      <c r="C744" t="s">
        <v>9</v>
      </c>
      <c r="D744" t="s">
        <v>11</v>
      </c>
      <c r="E744" t="s">
        <v>70</v>
      </c>
      <c r="F744" t="s">
        <v>10</v>
      </c>
      <c r="G744">
        <v>0</v>
      </c>
      <c r="H744" t="s">
        <v>70</v>
      </c>
      <c r="I744" t="s">
        <v>19</v>
      </c>
      <c r="J744" t="s">
        <v>128</v>
      </c>
      <c r="L744" t="s">
        <v>80</v>
      </c>
      <c r="M744">
        <v>0</v>
      </c>
      <c r="N744" t="str">
        <f t="shared" si="53"/>
        <v>No</v>
      </c>
      <c r="O744" t="s">
        <v>152</v>
      </c>
      <c r="P744" s="126" t="str">
        <f t="shared" si="55"/>
        <v>No</v>
      </c>
      <c r="Q744" s="126" t="str">
        <f t="shared" si="56"/>
        <v>Yes</v>
      </c>
      <c r="R744" s="126" t="str">
        <f t="shared" si="56"/>
        <v>No</v>
      </c>
      <c r="S744" s="126" t="str">
        <f t="shared" si="56"/>
        <v>Yes</v>
      </c>
      <c r="T744" s="126" t="str">
        <f t="shared" si="56"/>
        <v>Yes</v>
      </c>
      <c r="U744" s="126" t="str">
        <f t="shared" si="56"/>
        <v>Yes</v>
      </c>
      <c r="V744" s="126" t="str">
        <f t="shared" si="56"/>
        <v>No</v>
      </c>
      <c r="W744" s="126" t="str">
        <f t="shared" si="56"/>
        <v>No</v>
      </c>
      <c r="X744" s="126" t="str">
        <f t="shared" si="56"/>
        <v>No</v>
      </c>
      <c r="Y744" s="126" t="str">
        <f t="shared" si="56"/>
        <v>Yes</v>
      </c>
      <c r="Z744" s="126" t="str">
        <f t="shared" si="56"/>
        <v>No</v>
      </c>
      <c r="AA744" s="126" t="str">
        <f t="shared" si="56"/>
        <v>No</v>
      </c>
    </row>
    <row r="745" spans="1:27" x14ac:dyDescent="0.3">
      <c r="A745" t="s">
        <v>119</v>
      </c>
      <c r="B745" t="s">
        <v>130</v>
      </c>
      <c r="C745" t="s">
        <v>9</v>
      </c>
      <c r="D745" t="s">
        <v>11</v>
      </c>
      <c r="E745" t="s">
        <v>70</v>
      </c>
      <c r="F745" t="s">
        <v>10</v>
      </c>
      <c r="G745">
        <v>0</v>
      </c>
      <c r="H745" t="s">
        <v>130</v>
      </c>
      <c r="I745" t="s">
        <v>19</v>
      </c>
      <c r="J745" t="s">
        <v>128</v>
      </c>
      <c r="L745" t="s">
        <v>80</v>
      </c>
      <c r="M745">
        <v>0</v>
      </c>
      <c r="N745" t="str">
        <f t="shared" si="53"/>
        <v>No</v>
      </c>
      <c r="O745" t="s">
        <v>152</v>
      </c>
      <c r="P745" s="126" t="str">
        <f t="shared" si="55"/>
        <v>No</v>
      </c>
      <c r="Q745" s="126" t="str">
        <f t="shared" si="56"/>
        <v>Yes</v>
      </c>
      <c r="R745" s="126" t="str">
        <f t="shared" si="56"/>
        <v>No</v>
      </c>
      <c r="S745" s="126" t="str">
        <f t="shared" si="56"/>
        <v>Yes</v>
      </c>
      <c r="T745" s="126" t="str">
        <f t="shared" si="56"/>
        <v>Yes</v>
      </c>
      <c r="U745" s="126" t="str">
        <f t="shared" si="56"/>
        <v>Yes</v>
      </c>
      <c r="V745" s="126" t="str">
        <f t="shared" si="56"/>
        <v>No</v>
      </c>
      <c r="W745" s="126" t="str">
        <f t="shared" si="56"/>
        <v>No</v>
      </c>
      <c r="X745" s="126" t="str">
        <f t="shared" si="56"/>
        <v>No</v>
      </c>
      <c r="Y745" s="126" t="str">
        <f t="shared" si="56"/>
        <v>Yes</v>
      </c>
      <c r="Z745" s="126" t="str">
        <f t="shared" si="56"/>
        <v>No</v>
      </c>
      <c r="AA745" s="126" t="str">
        <f t="shared" si="56"/>
        <v>No</v>
      </c>
    </row>
    <row r="746" spans="1:27" x14ac:dyDescent="0.3">
      <c r="A746" t="s">
        <v>119</v>
      </c>
      <c r="B746" t="s">
        <v>130</v>
      </c>
      <c r="C746" t="s">
        <v>9</v>
      </c>
      <c r="D746" t="s">
        <v>11</v>
      </c>
      <c r="E746" t="s">
        <v>70</v>
      </c>
      <c r="F746" t="s">
        <v>10</v>
      </c>
      <c r="G746">
        <v>0</v>
      </c>
      <c r="H746" t="s">
        <v>9</v>
      </c>
      <c r="I746" t="s">
        <v>17</v>
      </c>
      <c r="J746" t="s">
        <v>128</v>
      </c>
      <c r="L746" t="s">
        <v>80</v>
      </c>
      <c r="M746">
        <v>0</v>
      </c>
      <c r="N746" t="str">
        <f t="shared" si="53"/>
        <v>No</v>
      </c>
      <c r="O746" t="s">
        <v>152</v>
      </c>
      <c r="P746" s="126" t="str">
        <f t="shared" si="55"/>
        <v>No</v>
      </c>
      <c r="Q746" s="126" t="str">
        <f t="shared" si="56"/>
        <v>Yes</v>
      </c>
      <c r="R746" s="126" t="str">
        <f t="shared" si="56"/>
        <v>No</v>
      </c>
      <c r="S746" s="126" t="str">
        <f t="shared" si="56"/>
        <v>Yes</v>
      </c>
      <c r="T746" s="126" t="str">
        <f t="shared" si="56"/>
        <v>Yes</v>
      </c>
      <c r="U746" s="126" t="str">
        <f t="shared" si="56"/>
        <v>Yes</v>
      </c>
      <c r="V746" s="126" t="str">
        <f t="shared" si="56"/>
        <v>No</v>
      </c>
      <c r="W746" s="126" t="str">
        <f t="shared" si="56"/>
        <v>No</v>
      </c>
      <c r="X746" s="126" t="str">
        <f t="shared" si="56"/>
        <v>No</v>
      </c>
      <c r="Y746" s="126" t="str">
        <f t="shared" si="56"/>
        <v>Yes</v>
      </c>
      <c r="Z746" s="126" t="str">
        <f t="shared" si="56"/>
        <v>No</v>
      </c>
      <c r="AA746" s="126" t="str">
        <f t="shared" si="56"/>
        <v>No</v>
      </c>
    </row>
    <row r="747" spans="1:27" x14ac:dyDescent="0.3">
      <c r="A747" t="s">
        <v>119</v>
      </c>
      <c r="B747" t="s">
        <v>130</v>
      </c>
      <c r="C747" t="s">
        <v>9</v>
      </c>
      <c r="D747" t="s">
        <v>11</v>
      </c>
      <c r="E747" t="s">
        <v>70</v>
      </c>
      <c r="F747" t="s">
        <v>10</v>
      </c>
      <c r="G747">
        <v>0</v>
      </c>
      <c r="H747" t="s">
        <v>70</v>
      </c>
      <c r="I747" t="s">
        <v>19</v>
      </c>
      <c r="J747" t="s">
        <v>128</v>
      </c>
      <c r="L747" t="s">
        <v>80</v>
      </c>
      <c r="M747">
        <v>0</v>
      </c>
      <c r="N747" t="str">
        <f t="shared" si="53"/>
        <v>No</v>
      </c>
      <c r="O747" t="s">
        <v>152</v>
      </c>
      <c r="P747" s="126" t="str">
        <f t="shared" si="55"/>
        <v>No</v>
      </c>
      <c r="Q747" s="126" t="str">
        <f t="shared" si="56"/>
        <v>Yes</v>
      </c>
      <c r="R747" s="126" t="str">
        <f t="shared" si="56"/>
        <v>No</v>
      </c>
      <c r="S747" s="126" t="str">
        <f t="shared" si="56"/>
        <v>Yes</v>
      </c>
      <c r="T747" s="126" t="str">
        <f t="shared" si="56"/>
        <v>Yes</v>
      </c>
      <c r="U747" s="126" t="str">
        <f t="shared" si="56"/>
        <v>Yes</v>
      </c>
      <c r="V747" s="126" t="str">
        <f t="shared" si="56"/>
        <v>No</v>
      </c>
      <c r="W747" s="126" t="str">
        <f t="shared" si="56"/>
        <v>No</v>
      </c>
      <c r="X747" s="126" t="str">
        <f t="shared" si="56"/>
        <v>No</v>
      </c>
      <c r="Y747" s="126" t="str">
        <f t="shared" si="56"/>
        <v>Yes</v>
      </c>
      <c r="Z747" s="126" t="str">
        <f t="shared" si="56"/>
        <v>No</v>
      </c>
      <c r="AA747" s="126" t="str">
        <f t="shared" si="56"/>
        <v>No</v>
      </c>
    </row>
    <row r="748" spans="1:27" x14ac:dyDescent="0.3">
      <c r="A748" t="s">
        <v>119</v>
      </c>
      <c r="B748" t="s">
        <v>13</v>
      </c>
      <c r="C748" t="s">
        <v>9</v>
      </c>
      <c r="D748" t="s">
        <v>11</v>
      </c>
      <c r="E748" t="s">
        <v>8</v>
      </c>
      <c r="F748" t="s">
        <v>10</v>
      </c>
      <c r="G748">
        <v>0</v>
      </c>
      <c r="H748" t="s">
        <v>10</v>
      </c>
      <c r="I748" t="s">
        <v>17</v>
      </c>
      <c r="J748" t="s">
        <v>128</v>
      </c>
      <c r="L748" t="s">
        <v>80</v>
      </c>
      <c r="M748">
        <v>0</v>
      </c>
      <c r="N748" t="str">
        <f t="shared" si="53"/>
        <v>No</v>
      </c>
      <c r="O748" t="s">
        <v>152</v>
      </c>
      <c r="P748" s="126" t="str">
        <f t="shared" si="55"/>
        <v>Yes</v>
      </c>
      <c r="Q748" s="126" t="str">
        <f t="shared" si="56"/>
        <v>Yes</v>
      </c>
      <c r="R748" s="126" t="str">
        <f t="shared" si="56"/>
        <v>Yes</v>
      </c>
      <c r="S748" s="126" t="str">
        <f t="shared" si="56"/>
        <v>No</v>
      </c>
      <c r="T748" s="126" t="str">
        <f t="shared" si="56"/>
        <v>Yes</v>
      </c>
      <c r="U748" s="126" t="str">
        <f t="shared" si="56"/>
        <v>Yes</v>
      </c>
      <c r="V748" s="126" t="str">
        <f t="shared" si="56"/>
        <v>No</v>
      </c>
      <c r="W748" s="126" t="str">
        <f t="shared" si="56"/>
        <v>No</v>
      </c>
      <c r="X748" s="126" t="str">
        <f t="shared" si="56"/>
        <v>No</v>
      </c>
      <c r="Y748" s="126" t="str">
        <f t="shared" si="56"/>
        <v>No</v>
      </c>
      <c r="Z748" s="126" t="str">
        <f t="shared" si="56"/>
        <v>No</v>
      </c>
      <c r="AA748" s="126" t="str">
        <f t="shared" si="56"/>
        <v>No</v>
      </c>
    </row>
    <row r="749" spans="1:27" x14ac:dyDescent="0.3">
      <c r="A749" t="s">
        <v>119</v>
      </c>
      <c r="B749" t="s">
        <v>13</v>
      </c>
      <c r="C749" t="s">
        <v>9</v>
      </c>
      <c r="D749" t="s">
        <v>11</v>
      </c>
      <c r="E749" t="s">
        <v>8</v>
      </c>
      <c r="F749" t="s">
        <v>10</v>
      </c>
      <c r="G749">
        <v>1</v>
      </c>
      <c r="H749" t="s">
        <v>13</v>
      </c>
      <c r="I749" t="s">
        <v>19</v>
      </c>
      <c r="J749" t="s">
        <v>128</v>
      </c>
      <c r="L749" t="s">
        <v>80</v>
      </c>
      <c r="M749">
        <v>3</v>
      </c>
      <c r="N749" t="str">
        <f t="shared" si="53"/>
        <v>Yes</v>
      </c>
      <c r="O749" t="s">
        <v>152</v>
      </c>
      <c r="P749" s="126" t="str">
        <f t="shared" si="55"/>
        <v>Yes</v>
      </c>
      <c r="Q749" s="126" t="str">
        <f t="shared" si="56"/>
        <v>Yes</v>
      </c>
      <c r="R749" s="126" t="str">
        <f t="shared" si="56"/>
        <v>Yes</v>
      </c>
      <c r="S749" s="126" t="str">
        <f t="shared" si="56"/>
        <v>No</v>
      </c>
      <c r="T749" s="126" t="str">
        <f t="shared" si="56"/>
        <v>Yes</v>
      </c>
      <c r="U749" s="126" t="str">
        <f t="shared" si="56"/>
        <v>Yes</v>
      </c>
      <c r="V749" s="126" t="str">
        <f t="shared" si="56"/>
        <v>No</v>
      </c>
      <c r="W749" s="126" t="str">
        <f t="shared" si="56"/>
        <v>No</v>
      </c>
      <c r="X749" s="126" t="str">
        <f t="shared" si="56"/>
        <v>No</v>
      </c>
      <c r="Y749" s="126" t="str">
        <f t="shared" si="56"/>
        <v>No</v>
      </c>
      <c r="Z749" s="126" t="str">
        <f t="shared" si="56"/>
        <v>No</v>
      </c>
      <c r="AA749" s="126" t="str">
        <f t="shared" si="56"/>
        <v>No</v>
      </c>
    </row>
    <row r="750" spans="1:27" x14ac:dyDescent="0.3">
      <c r="A750" t="s">
        <v>119</v>
      </c>
      <c r="B750" t="s">
        <v>13</v>
      </c>
      <c r="C750" t="s">
        <v>9</v>
      </c>
      <c r="D750" t="s">
        <v>11</v>
      </c>
      <c r="E750" t="s">
        <v>8</v>
      </c>
      <c r="F750" t="s">
        <v>71</v>
      </c>
      <c r="G750">
        <v>0</v>
      </c>
      <c r="H750" t="s">
        <v>13</v>
      </c>
      <c r="I750" t="s">
        <v>15</v>
      </c>
      <c r="J750" t="s">
        <v>149</v>
      </c>
      <c r="L750" t="s">
        <v>80</v>
      </c>
      <c r="M750">
        <v>0</v>
      </c>
      <c r="N750" t="str">
        <f t="shared" si="53"/>
        <v>No</v>
      </c>
      <c r="O750" t="s">
        <v>152</v>
      </c>
      <c r="P750" s="126" t="str">
        <f t="shared" si="55"/>
        <v>Yes</v>
      </c>
      <c r="Q750" s="126" t="str">
        <f t="shared" si="56"/>
        <v>Yes</v>
      </c>
      <c r="R750" s="126" t="str">
        <f t="shared" si="56"/>
        <v>Yes</v>
      </c>
      <c r="S750" s="126" t="str">
        <f t="shared" si="56"/>
        <v>No</v>
      </c>
      <c r="T750" s="126" t="str">
        <f t="shared" si="56"/>
        <v>No</v>
      </c>
      <c r="U750" s="126" t="str">
        <f t="shared" si="56"/>
        <v>Yes</v>
      </c>
      <c r="V750" s="126" t="str">
        <f t="shared" si="56"/>
        <v>Yes</v>
      </c>
      <c r="W750" s="126" t="str">
        <f t="shared" si="56"/>
        <v>No</v>
      </c>
      <c r="X750" s="126" t="str">
        <f t="shared" si="56"/>
        <v>No</v>
      </c>
      <c r="Y750" s="126" t="str">
        <f t="shared" si="56"/>
        <v>No</v>
      </c>
      <c r="Z750" s="126" t="str">
        <f t="shared" si="56"/>
        <v>No</v>
      </c>
      <c r="AA750" s="126" t="str">
        <f t="shared" si="56"/>
        <v>No</v>
      </c>
    </row>
    <row r="751" spans="1:27" x14ac:dyDescent="0.3">
      <c r="A751" t="s">
        <v>119</v>
      </c>
      <c r="B751" t="s">
        <v>13</v>
      </c>
      <c r="C751" t="s">
        <v>9</v>
      </c>
      <c r="D751" t="s">
        <v>11</v>
      </c>
      <c r="E751" t="s">
        <v>8</v>
      </c>
      <c r="F751" t="s">
        <v>71</v>
      </c>
      <c r="G751">
        <v>1</v>
      </c>
      <c r="H751" t="s">
        <v>9</v>
      </c>
      <c r="I751" t="s">
        <v>19</v>
      </c>
      <c r="J751" t="s">
        <v>128</v>
      </c>
      <c r="L751" t="s">
        <v>80</v>
      </c>
      <c r="M751">
        <v>3</v>
      </c>
      <c r="N751" t="str">
        <f t="shared" si="53"/>
        <v>Yes</v>
      </c>
      <c r="O751" t="s">
        <v>152</v>
      </c>
      <c r="P751" s="126" t="str">
        <f t="shared" si="55"/>
        <v>Yes</v>
      </c>
      <c r="Q751" s="126" t="str">
        <f t="shared" si="56"/>
        <v>Yes</v>
      </c>
      <c r="R751" s="126" t="str">
        <f t="shared" si="56"/>
        <v>Yes</v>
      </c>
      <c r="S751" s="126" t="str">
        <f t="shared" si="56"/>
        <v>No</v>
      </c>
      <c r="T751" s="126" t="str">
        <f t="shared" si="56"/>
        <v>No</v>
      </c>
      <c r="U751" s="126" t="str">
        <f t="shared" si="56"/>
        <v>Yes</v>
      </c>
      <c r="V751" s="126" t="str">
        <f t="shared" si="56"/>
        <v>Yes</v>
      </c>
      <c r="W751" s="126" t="str">
        <f t="shared" si="56"/>
        <v>No</v>
      </c>
      <c r="X751" s="126" t="str">
        <f t="shared" si="56"/>
        <v>No</v>
      </c>
      <c r="Y751" s="126" t="str">
        <f t="shared" si="56"/>
        <v>No</v>
      </c>
      <c r="Z751" s="126" t="str">
        <f t="shared" si="56"/>
        <v>No</v>
      </c>
      <c r="AA751" s="126" t="str">
        <f t="shared" si="56"/>
        <v>No</v>
      </c>
    </row>
    <row r="752" spans="1:27" x14ac:dyDescent="0.3">
      <c r="A752" t="s">
        <v>119</v>
      </c>
      <c r="B752" t="s">
        <v>13</v>
      </c>
      <c r="C752" t="s">
        <v>9</v>
      </c>
      <c r="D752" t="s">
        <v>70</v>
      </c>
      <c r="E752" t="s">
        <v>8</v>
      </c>
      <c r="F752" t="s">
        <v>71</v>
      </c>
      <c r="G752">
        <v>1</v>
      </c>
      <c r="H752" t="s">
        <v>8</v>
      </c>
      <c r="I752" t="s">
        <v>18</v>
      </c>
      <c r="J752" t="s">
        <v>128</v>
      </c>
      <c r="L752" t="s">
        <v>80</v>
      </c>
      <c r="M752">
        <v>2</v>
      </c>
      <c r="N752" t="str">
        <f t="shared" si="53"/>
        <v>Yes</v>
      </c>
      <c r="O752" t="s">
        <v>152</v>
      </c>
      <c r="P752" s="126" t="str">
        <f t="shared" si="55"/>
        <v>Yes</v>
      </c>
      <c r="Q752" s="126" t="str">
        <f t="shared" si="56"/>
        <v>Yes</v>
      </c>
      <c r="R752" s="126" t="str">
        <f t="shared" si="56"/>
        <v>Yes</v>
      </c>
      <c r="S752" s="126" t="str">
        <f t="shared" si="56"/>
        <v>Yes</v>
      </c>
      <c r="T752" s="126" t="str">
        <f t="shared" si="56"/>
        <v>No</v>
      </c>
      <c r="U752" s="126" t="str">
        <f t="shared" si="56"/>
        <v>No</v>
      </c>
      <c r="V752" s="126" t="str">
        <f t="shared" si="56"/>
        <v>Yes</v>
      </c>
      <c r="W752" s="126" t="str">
        <f t="shared" si="56"/>
        <v>No</v>
      </c>
      <c r="X752" s="126" t="str">
        <f t="shared" si="56"/>
        <v>No</v>
      </c>
      <c r="Y752" s="126" t="str">
        <f t="shared" si="56"/>
        <v>No</v>
      </c>
      <c r="Z752" s="126" t="str">
        <f t="shared" si="56"/>
        <v>No</v>
      </c>
      <c r="AA752" s="126" t="str">
        <f t="shared" si="56"/>
        <v>No</v>
      </c>
    </row>
    <row r="753" spans="1:27" x14ac:dyDescent="0.3">
      <c r="A753" t="s">
        <v>119</v>
      </c>
      <c r="B753" t="s">
        <v>13</v>
      </c>
      <c r="C753" t="s">
        <v>9</v>
      </c>
      <c r="D753" t="s">
        <v>70</v>
      </c>
      <c r="E753" t="s">
        <v>8</v>
      </c>
      <c r="F753" t="s">
        <v>71</v>
      </c>
      <c r="G753">
        <v>0</v>
      </c>
      <c r="H753" t="s">
        <v>8</v>
      </c>
      <c r="I753" t="s">
        <v>19</v>
      </c>
      <c r="J753" t="s">
        <v>128</v>
      </c>
      <c r="L753" t="s">
        <v>80</v>
      </c>
      <c r="M753">
        <v>0</v>
      </c>
      <c r="N753" t="str">
        <f t="shared" si="53"/>
        <v>No</v>
      </c>
      <c r="O753" t="s">
        <v>152</v>
      </c>
      <c r="P753" s="126" t="str">
        <f t="shared" si="55"/>
        <v>Yes</v>
      </c>
      <c r="Q753" s="126" t="str">
        <f t="shared" si="56"/>
        <v>Yes</v>
      </c>
      <c r="R753" s="126" t="str">
        <f t="shared" si="56"/>
        <v>Yes</v>
      </c>
      <c r="S753" s="126" t="str">
        <f t="shared" si="56"/>
        <v>Yes</v>
      </c>
      <c r="T753" s="126" t="str">
        <f t="shared" si="56"/>
        <v>No</v>
      </c>
      <c r="U753" s="126" t="str">
        <f t="shared" si="56"/>
        <v>No</v>
      </c>
      <c r="V753" s="126" t="str">
        <f t="shared" si="56"/>
        <v>Yes</v>
      </c>
      <c r="W753" s="126" t="str">
        <f t="shared" si="56"/>
        <v>No</v>
      </c>
      <c r="X753" s="126" t="str">
        <f t="shared" si="56"/>
        <v>No</v>
      </c>
      <c r="Y753" s="126" t="str">
        <f t="shared" si="56"/>
        <v>No</v>
      </c>
      <c r="Z753" s="126" t="str">
        <f t="shared" si="56"/>
        <v>No</v>
      </c>
      <c r="AA753" s="126" t="str">
        <f t="shared" si="56"/>
        <v>No</v>
      </c>
    </row>
    <row r="754" spans="1:27" x14ac:dyDescent="0.3">
      <c r="A754" t="s">
        <v>119</v>
      </c>
      <c r="B754" t="s">
        <v>13</v>
      </c>
      <c r="C754" t="s">
        <v>9</v>
      </c>
      <c r="D754" t="s">
        <v>70</v>
      </c>
      <c r="E754" t="s">
        <v>8</v>
      </c>
      <c r="F754" t="s">
        <v>71</v>
      </c>
      <c r="G754">
        <v>0</v>
      </c>
      <c r="H754" t="s">
        <v>70</v>
      </c>
      <c r="I754" t="s">
        <v>17</v>
      </c>
      <c r="J754" t="s">
        <v>128</v>
      </c>
      <c r="L754" t="s">
        <v>80</v>
      </c>
      <c r="M754">
        <v>0</v>
      </c>
      <c r="N754" t="str">
        <f t="shared" si="53"/>
        <v>No</v>
      </c>
      <c r="O754" t="s">
        <v>152</v>
      </c>
      <c r="P754" s="126" t="str">
        <f t="shared" si="55"/>
        <v>Yes</v>
      </c>
      <c r="Q754" s="126" t="str">
        <f t="shared" si="56"/>
        <v>Yes</v>
      </c>
      <c r="R754" s="126" t="str">
        <f t="shared" si="56"/>
        <v>Yes</v>
      </c>
      <c r="S754" s="126" t="str">
        <f t="shared" si="56"/>
        <v>Yes</v>
      </c>
      <c r="T754" s="126" t="str">
        <f t="shared" si="56"/>
        <v>No</v>
      </c>
      <c r="U754" s="126" t="str">
        <f t="shared" si="56"/>
        <v>No</v>
      </c>
      <c r="V754" s="126" t="str">
        <f t="shared" si="56"/>
        <v>Yes</v>
      </c>
      <c r="W754" s="126" t="str">
        <f t="shared" si="56"/>
        <v>No</v>
      </c>
      <c r="X754" s="126" t="str">
        <f t="shared" si="56"/>
        <v>No</v>
      </c>
      <c r="Y754" s="126" t="str">
        <f t="shared" si="56"/>
        <v>No</v>
      </c>
      <c r="Z754" s="126" t="str">
        <f t="shared" si="56"/>
        <v>No</v>
      </c>
      <c r="AA754" s="126" t="str">
        <f t="shared" si="56"/>
        <v>No</v>
      </c>
    </row>
    <row r="755" spans="1:27" x14ac:dyDescent="0.3">
      <c r="A755" t="s">
        <v>119</v>
      </c>
      <c r="B755" t="s">
        <v>13</v>
      </c>
      <c r="C755" t="s">
        <v>9</v>
      </c>
      <c r="D755" t="s">
        <v>70</v>
      </c>
      <c r="E755" t="s">
        <v>8</v>
      </c>
      <c r="F755" t="s">
        <v>71</v>
      </c>
      <c r="G755">
        <v>0</v>
      </c>
      <c r="H755" t="s">
        <v>70</v>
      </c>
      <c r="I755" t="s">
        <v>19</v>
      </c>
      <c r="J755" t="s">
        <v>128</v>
      </c>
      <c r="L755" t="s">
        <v>80</v>
      </c>
      <c r="M755">
        <v>0</v>
      </c>
      <c r="N755" t="str">
        <f t="shared" si="53"/>
        <v>No</v>
      </c>
      <c r="O755" t="s">
        <v>152</v>
      </c>
      <c r="P755" s="126" t="str">
        <f t="shared" si="55"/>
        <v>Yes</v>
      </c>
      <c r="Q755" s="126" t="str">
        <f t="shared" si="56"/>
        <v>Yes</v>
      </c>
      <c r="R755" s="126" t="str">
        <f t="shared" si="56"/>
        <v>Yes</v>
      </c>
      <c r="S755" s="126" t="str">
        <f t="shared" si="56"/>
        <v>Yes</v>
      </c>
      <c r="T755" s="126" t="str">
        <f t="shared" si="56"/>
        <v>No</v>
      </c>
      <c r="U755" s="126" t="str">
        <f t="shared" si="56"/>
        <v>No</v>
      </c>
      <c r="V755" s="126" t="str">
        <f t="shared" si="56"/>
        <v>Yes</v>
      </c>
      <c r="W755" s="126" t="str">
        <f t="shared" si="56"/>
        <v>No</v>
      </c>
      <c r="X755" s="126" t="str">
        <f t="shared" si="56"/>
        <v>No</v>
      </c>
      <c r="Y755" s="126" t="str">
        <f t="shared" si="56"/>
        <v>No</v>
      </c>
      <c r="Z755" s="126" t="str">
        <f t="shared" si="56"/>
        <v>No</v>
      </c>
      <c r="AA755" s="126" t="str">
        <f t="shared" si="56"/>
        <v>No</v>
      </c>
    </row>
    <row r="756" spans="1:27" x14ac:dyDescent="0.3">
      <c r="A756" t="s">
        <v>119</v>
      </c>
      <c r="B756" t="s">
        <v>13</v>
      </c>
      <c r="C756" t="s">
        <v>11</v>
      </c>
      <c r="D756" t="s">
        <v>70</v>
      </c>
      <c r="E756" t="s">
        <v>8</v>
      </c>
      <c r="F756" t="s">
        <v>131</v>
      </c>
      <c r="G756">
        <v>0</v>
      </c>
      <c r="H756" t="s">
        <v>8</v>
      </c>
      <c r="I756" t="s">
        <v>15</v>
      </c>
      <c r="J756" t="s">
        <v>128</v>
      </c>
      <c r="L756" t="s">
        <v>80</v>
      </c>
      <c r="M756">
        <v>0</v>
      </c>
      <c r="N756" t="str">
        <f t="shared" si="53"/>
        <v>No</v>
      </c>
      <c r="O756" t="s">
        <v>152</v>
      </c>
      <c r="P756" s="126" t="str">
        <f t="shared" si="55"/>
        <v>Yes</v>
      </c>
      <c r="Q756" s="126" t="str">
        <f t="shared" si="56"/>
        <v>No</v>
      </c>
      <c r="R756" s="126" t="str">
        <f t="shared" si="56"/>
        <v>Yes</v>
      </c>
      <c r="S756" s="126" t="str">
        <f t="shared" si="56"/>
        <v>Yes</v>
      </c>
      <c r="T756" s="126" t="str">
        <f t="shared" si="56"/>
        <v>No</v>
      </c>
      <c r="U756" s="126" t="str">
        <f t="shared" si="56"/>
        <v>Yes</v>
      </c>
      <c r="V756" s="126" t="str">
        <f t="shared" si="56"/>
        <v>No</v>
      </c>
      <c r="W756" s="126" t="str">
        <f t="shared" si="56"/>
        <v>No</v>
      </c>
      <c r="X756" s="126" t="str">
        <f t="shared" si="56"/>
        <v>No</v>
      </c>
      <c r="Y756" s="126" t="str">
        <f t="shared" si="56"/>
        <v>No</v>
      </c>
      <c r="Z756" s="126" t="str">
        <f t="shared" si="56"/>
        <v>Yes</v>
      </c>
      <c r="AA756" s="126" t="str">
        <f t="shared" si="56"/>
        <v>No</v>
      </c>
    </row>
    <row r="757" spans="1:27" x14ac:dyDescent="0.3">
      <c r="A757" t="s">
        <v>119</v>
      </c>
      <c r="B757" t="s">
        <v>13</v>
      </c>
      <c r="C757" t="s">
        <v>11</v>
      </c>
      <c r="D757" t="s">
        <v>70</v>
      </c>
      <c r="E757" t="s">
        <v>8</v>
      </c>
      <c r="F757" t="s">
        <v>131</v>
      </c>
      <c r="G757">
        <v>2</v>
      </c>
      <c r="H757" t="s">
        <v>11</v>
      </c>
      <c r="I757" t="s">
        <v>20</v>
      </c>
      <c r="J757" t="s">
        <v>128</v>
      </c>
      <c r="L757" t="s">
        <v>80</v>
      </c>
      <c r="M757">
        <v>0</v>
      </c>
      <c r="N757" t="str">
        <f t="shared" si="53"/>
        <v>No</v>
      </c>
      <c r="O757" t="s">
        <v>152</v>
      </c>
      <c r="P757" s="126" t="str">
        <f t="shared" si="55"/>
        <v>Yes</v>
      </c>
      <c r="Q757" s="126" t="str">
        <f t="shared" si="56"/>
        <v>No</v>
      </c>
      <c r="R757" s="126" t="str">
        <f t="shared" si="56"/>
        <v>Yes</v>
      </c>
      <c r="S757" s="126" t="str">
        <f t="shared" si="56"/>
        <v>Yes</v>
      </c>
      <c r="T757" s="126" t="str">
        <f t="shared" si="56"/>
        <v>No</v>
      </c>
      <c r="U757" s="126" t="str">
        <f t="shared" si="56"/>
        <v>Yes</v>
      </c>
      <c r="V757" s="126" t="str">
        <f t="shared" si="56"/>
        <v>No</v>
      </c>
      <c r="W757" s="126" t="str">
        <f t="shared" si="56"/>
        <v>No</v>
      </c>
      <c r="X757" s="126" t="str">
        <f t="shared" si="56"/>
        <v>No</v>
      </c>
      <c r="Y757" s="126" t="str">
        <f t="shared" si="56"/>
        <v>No</v>
      </c>
      <c r="Z757" s="126" t="str">
        <f t="shared" si="56"/>
        <v>Yes</v>
      </c>
      <c r="AA757" s="126" t="str">
        <f t="shared" si="56"/>
        <v>No</v>
      </c>
    </row>
    <row r="758" spans="1:27" x14ac:dyDescent="0.3">
      <c r="A758" t="s">
        <v>119</v>
      </c>
      <c r="B758" t="s">
        <v>130</v>
      </c>
      <c r="C758" t="s">
        <v>11</v>
      </c>
      <c r="D758" t="s">
        <v>70</v>
      </c>
      <c r="E758" t="s">
        <v>8</v>
      </c>
      <c r="F758" t="s">
        <v>131</v>
      </c>
      <c r="G758">
        <v>1</v>
      </c>
      <c r="H758" t="s">
        <v>8</v>
      </c>
      <c r="I758" t="s">
        <v>15</v>
      </c>
      <c r="J758" t="s">
        <v>128</v>
      </c>
      <c r="L758" t="s">
        <v>80</v>
      </c>
      <c r="M758">
        <v>0</v>
      </c>
      <c r="N758" t="str">
        <f t="shared" si="53"/>
        <v>No</v>
      </c>
      <c r="O758" t="s">
        <v>152</v>
      </c>
      <c r="P758" s="126" t="str">
        <f t="shared" si="55"/>
        <v>No</v>
      </c>
      <c r="Q758" s="126" t="str">
        <f t="shared" si="56"/>
        <v>No</v>
      </c>
      <c r="R758" s="126" t="str">
        <f t="shared" si="56"/>
        <v>Yes</v>
      </c>
      <c r="S758" s="126" t="str">
        <f t="shared" si="56"/>
        <v>Yes</v>
      </c>
      <c r="T758" s="126" t="str">
        <f t="shared" si="56"/>
        <v>No</v>
      </c>
      <c r="U758" s="126" t="str">
        <f t="shared" si="56"/>
        <v>Yes</v>
      </c>
      <c r="V758" s="126" t="str">
        <f t="shared" si="56"/>
        <v>No</v>
      </c>
      <c r="W758" s="126" t="str">
        <f t="shared" si="56"/>
        <v>No</v>
      </c>
      <c r="X758" s="126" t="str">
        <f t="shared" si="56"/>
        <v>No</v>
      </c>
      <c r="Y758" s="126" t="str">
        <f t="shared" si="56"/>
        <v>Yes</v>
      </c>
      <c r="Z758" s="126" t="str">
        <f t="shared" si="56"/>
        <v>Yes</v>
      </c>
      <c r="AA758" s="126" t="str">
        <f t="shared" si="56"/>
        <v>No</v>
      </c>
    </row>
    <row r="759" spans="1:27" x14ac:dyDescent="0.3">
      <c r="A759" t="s">
        <v>119</v>
      </c>
      <c r="B759" t="s">
        <v>130</v>
      </c>
      <c r="C759" t="s">
        <v>11</v>
      </c>
      <c r="D759" t="s">
        <v>70</v>
      </c>
      <c r="E759" t="s">
        <v>8</v>
      </c>
      <c r="F759" t="s">
        <v>131</v>
      </c>
      <c r="G759">
        <v>1</v>
      </c>
      <c r="H759" t="s">
        <v>130</v>
      </c>
      <c r="I759" t="s">
        <v>19</v>
      </c>
      <c r="J759" t="s">
        <v>128</v>
      </c>
      <c r="L759" t="s">
        <v>80</v>
      </c>
      <c r="M759">
        <v>0</v>
      </c>
      <c r="N759" t="str">
        <f t="shared" si="53"/>
        <v>No</v>
      </c>
      <c r="O759" t="s">
        <v>152</v>
      </c>
      <c r="P759" s="126" t="str">
        <f t="shared" si="55"/>
        <v>No</v>
      </c>
      <c r="Q759" s="126" t="str">
        <f t="shared" si="56"/>
        <v>No</v>
      </c>
      <c r="R759" s="126" t="str">
        <f t="shared" si="56"/>
        <v>Yes</v>
      </c>
      <c r="S759" s="126" t="str">
        <f t="shared" si="56"/>
        <v>Yes</v>
      </c>
      <c r="T759" s="126" t="str">
        <f t="shared" si="56"/>
        <v>No</v>
      </c>
      <c r="U759" s="126" t="str">
        <f t="shared" si="56"/>
        <v>Yes</v>
      </c>
      <c r="V759" s="126" t="str">
        <f t="shared" si="56"/>
        <v>No</v>
      </c>
      <c r="W759" s="126" t="str">
        <f t="shared" si="56"/>
        <v>No</v>
      </c>
      <c r="X759" s="126" t="str">
        <f t="shared" si="56"/>
        <v>No</v>
      </c>
      <c r="Y759" s="126" t="str">
        <f t="shared" si="56"/>
        <v>Yes</v>
      </c>
      <c r="Z759" s="126" t="str">
        <f t="shared" si="56"/>
        <v>Yes</v>
      </c>
      <c r="AA759" s="126" t="str">
        <f t="shared" si="56"/>
        <v>No</v>
      </c>
    </row>
    <row r="760" spans="1:27" x14ac:dyDescent="0.3">
      <c r="A760" t="s">
        <v>119</v>
      </c>
      <c r="B760" t="s">
        <v>13</v>
      </c>
      <c r="C760" t="s">
        <v>11</v>
      </c>
      <c r="D760" t="s">
        <v>70</v>
      </c>
      <c r="E760" t="s">
        <v>8</v>
      </c>
      <c r="F760" t="s">
        <v>131</v>
      </c>
      <c r="G760">
        <v>1</v>
      </c>
      <c r="H760" t="s">
        <v>8</v>
      </c>
      <c r="I760" t="s">
        <v>17</v>
      </c>
      <c r="J760" t="s">
        <v>128</v>
      </c>
      <c r="L760" t="s">
        <v>80</v>
      </c>
      <c r="M760">
        <v>0</v>
      </c>
      <c r="N760" t="str">
        <f t="shared" si="53"/>
        <v>No</v>
      </c>
      <c r="O760" t="s">
        <v>152</v>
      </c>
      <c r="P760" s="126" t="str">
        <f t="shared" si="55"/>
        <v>Yes</v>
      </c>
      <c r="Q760" s="126" t="str">
        <f t="shared" si="56"/>
        <v>No</v>
      </c>
      <c r="R760" s="126" t="str">
        <f t="shared" si="56"/>
        <v>Yes</v>
      </c>
      <c r="S760" s="126" t="str">
        <f t="shared" si="56"/>
        <v>Yes</v>
      </c>
      <c r="T760" s="126" t="str">
        <f t="shared" si="56"/>
        <v>No</v>
      </c>
      <c r="U760" s="126" t="str">
        <f t="shared" si="56"/>
        <v>Yes</v>
      </c>
      <c r="V760" s="126" t="str">
        <f t="shared" si="56"/>
        <v>No</v>
      </c>
      <c r="W760" s="126" t="str">
        <f t="shared" si="56"/>
        <v>No</v>
      </c>
      <c r="X760" s="126" t="str">
        <f t="shared" si="56"/>
        <v>No</v>
      </c>
      <c r="Y760" s="126" t="str">
        <f t="shared" si="56"/>
        <v>No</v>
      </c>
      <c r="Z760" s="126" t="str">
        <f t="shared" si="56"/>
        <v>Yes</v>
      </c>
      <c r="AA760" s="126" t="str">
        <f t="shared" si="56"/>
        <v>No</v>
      </c>
    </row>
    <row r="761" spans="1:27" x14ac:dyDescent="0.3">
      <c r="A761" t="s">
        <v>119</v>
      </c>
      <c r="B761" t="s">
        <v>13</v>
      </c>
      <c r="C761" t="s">
        <v>9</v>
      </c>
      <c r="D761" t="s">
        <v>8</v>
      </c>
      <c r="E761" t="s">
        <v>11</v>
      </c>
      <c r="F761" t="s">
        <v>10</v>
      </c>
      <c r="G761">
        <v>0</v>
      </c>
      <c r="H761" t="s">
        <v>9</v>
      </c>
      <c r="I761" t="s">
        <v>19</v>
      </c>
      <c r="J761" t="s">
        <v>128</v>
      </c>
      <c r="L761" t="s">
        <v>80</v>
      </c>
      <c r="M761">
        <v>0</v>
      </c>
      <c r="N761" t="str">
        <f t="shared" si="53"/>
        <v>No</v>
      </c>
      <c r="O761" t="s">
        <v>152</v>
      </c>
      <c r="P761" s="126" t="str">
        <f t="shared" si="55"/>
        <v>Yes</v>
      </c>
      <c r="Q761" s="126" t="str">
        <f t="shared" si="56"/>
        <v>Yes</v>
      </c>
      <c r="R761" s="126" t="str">
        <f t="shared" si="56"/>
        <v>Yes</v>
      </c>
      <c r="S761" s="126" t="str">
        <f t="shared" si="56"/>
        <v>No</v>
      </c>
      <c r="T761" s="126" t="str">
        <f t="shared" si="56"/>
        <v>Yes</v>
      </c>
      <c r="U761" s="126" t="str">
        <f t="shared" si="56"/>
        <v>Yes</v>
      </c>
      <c r="V761" s="126" t="str">
        <f t="shared" si="56"/>
        <v>No</v>
      </c>
      <c r="W761" s="126" t="str">
        <f t="shared" si="56"/>
        <v>No</v>
      </c>
      <c r="X761" s="126" t="str">
        <f t="shared" si="56"/>
        <v>No</v>
      </c>
      <c r="Y761" s="126" t="str">
        <f t="shared" si="56"/>
        <v>No</v>
      </c>
      <c r="Z761" s="126" t="str">
        <f t="shared" si="56"/>
        <v>No</v>
      </c>
      <c r="AA761" s="126" t="str">
        <f t="shared" ref="Q761:AA785" si="57">IF($A761="","",IF(OR($B761=AA$1,$C761=AA$1,$D761=AA$1,$E761=AA$1,$F761=AA$1),"Yes","No"))</f>
        <v>No</v>
      </c>
    </row>
    <row r="762" spans="1:27" x14ac:dyDescent="0.3">
      <c r="A762" t="s">
        <v>119</v>
      </c>
      <c r="B762" t="s">
        <v>13</v>
      </c>
      <c r="C762" t="s">
        <v>9</v>
      </c>
      <c r="D762" t="s">
        <v>8</v>
      </c>
      <c r="E762" t="s">
        <v>11</v>
      </c>
      <c r="F762" t="s">
        <v>10</v>
      </c>
      <c r="G762">
        <v>2</v>
      </c>
      <c r="H762" t="s">
        <v>11</v>
      </c>
      <c r="I762" t="s">
        <v>16</v>
      </c>
      <c r="J762" t="s">
        <v>128</v>
      </c>
      <c r="L762" t="s">
        <v>80</v>
      </c>
      <c r="M762">
        <v>0</v>
      </c>
      <c r="N762" t="str">
        <f t="shared" si="53"/>
        <v>No</v>
      </c>
      <c r="O762" t="s">
        <v>152</v>
      </c>
      <c r="P762" s="126" t="str">
        <f t="shared" si="55"/>
        <v>Yes</v>
      </c>
      <c r="Q762" s="126" t="str">
        <f t="shared" si="57"/>
        <v>Yes</v>
      </c>
      <c r="R762" s="126" t="str">
        <f t="shared" si="57"/>
        <v>Yes</v>
      </c>
      <c r="S762" s="126" t="str">
        <f t="shared" si="57"/>
        <v>No</v>
      </c>
      <c r="T762" s="126" t="str">
        <f t="shared" si="57"/>
        <v>Yes</v>
      </c>
      <c r="U762" s="126" t="str">
        <f t="shared" si="57"/>
        <v>Yes</v>
      </c>
      <c r="V762" s="126" t="str">
        <f t="shared" si="57"/>
        <v>No</v>
      </c>
      <c r="W762" s="126" t="str">
        <f t="shared" si="57"/>
        <v>No</v>
      </c>
      <c r="X762" s="126" t="str">
        <f t="shared" si="57"/>
        <v>No</v>
      </c>
      <c r="Y762" s="126" t="str">
        <f t="shared" si="57"/>
        <v>No</v>
      </c>
      <c r="Z762" s="126" t="str">
        <f t="shared" si="57"/>
        <v>No</v>
      </c>
      <c r="AA762" s="126" t="str">
        <f t="shared" si="57"/>
        <v>No</v>
      </c>
    </row>
    <row r="763" spans="1:27" x14ac:dyDescent="0.3">
      <c r="A763" t="s">
        <v>119</v>
      </c>
      <c r="B763" t="s">
        <v>13</v>
      </c>
      <c r="C763" t="s">
        <v>9</v>
      </c>
      <c r="D763" t="s">
        <v>8</v>
      </c>
      <c r="E763" t="s">
        <v>11</v>
      </c>
      <c r="F763" t="s">
        <v>10</v>
      </c>
      <c r="G763">
        <v>3</v>
      </c>
      <c r="H763" t="s">
        <v>9</v>
      </c>
      <c r="I763" t="s">
        <v>15</v>
      </c>
      <c r="J763" t="s">
        <v>128</v>
      </c>
      <c r="L763" t="s">
        <v>80</v>
      </c>
      <c r="M763">
        <v>2</v>
      </c>
      <c r="N763" t="str">
        <f t="shared" si="53"/>
        <v>Yes</v>
      </c>
      <c r="O763" t="s">
        <v>152</v>
      </c>
      <c r="P763" s="126" t="str">
        <f t="shared" si="55"/>
        <v>Yes</v>
      </c>
      <c r="Q763" s="126" t="str">
        <f t="shared" si="57"/>
        <v>Yes</v>
      </c>
      <c r="R763" s="126" t="str">
        <f t="shared" si="57"/>
        <v>Yes</v>
      </c>
      <c r="S763" s="126" t="str">
        <f t="shared" si="57"/>
        <v>No</v>
      </c>
      <c r="T763" s="126" t="str">
        <f t="shared" si="57"/>
        <v>Yes</v>
      </c>
      <c r="U763" s="126" t="str">
        <f t="shared" si="57"/>
        <v>Yes</v>
      </c>
      <c r="V763" s="126" t="str">
        <f t="shared" si="57"/>
        <v>No</v>
      </c>
      <c r="W763" s="126" t="str">
        <f t="shared" si="57"/>
        <v>No</v>
      </c>
      <c r="X763" s="126" t="str">
        <f t="shared" si="57"/>
        <v>No</v>
      </c>
      <c r="Y763" s="126" t="str">
        <f t="shared" si="57"/>
        <v>No</v>
      </c>
      <c r="Z763" s="126" t="str">
        <f t="shared" si="57"/>
        <v>No</v>
      </c>
      <c r="AA763" s="126" t="str">
        <f t="shared" si="57"/>
        <v>No</v>
      </c>
    </row>
    <row r="764" spans="1:27" x14ac:dyDescent="0.3">
      <c r="A764" t="s">
        <v>119</v>
      </c>
      <c r="B764" t="s">
        <v>13</v>
      </c>
      <c r="C764" t="s">
        <v>9</v>
      </c>
      <c r="D764" t="s">
        <v>8</v>
      </c>
      <c r="E764" t="s">
        <v>11</v>
      </c>
      <c r="F764" t="s">
        <v>10</v>
      </c>
      <c r="G764">
        <v>2</v>
      </c>
      <c r="H764" t="s">
        <v>13</v>
      </c>
      <c r="I764" t="s">
        <v>20</v>
      </c>
      <c r="J764" t="s">
        <v>128</v>
      </c>
      <c r="L764" t="s">
        <v>80</v>
      </c>
      <c r="M764">
        <v>0</v>
      </c>
      <c r="N764" t="str">
        <f t="shared" si="53"/>
        <v>No</v>
      </c>
      <c r="O764" t="s">
        <v>152</v>
      </c>
      <c r="P764" s="126" t="str">
        <f t="shared" si="55"/>
        <v>Yes</v>
      </c>
      <c r="Q764" s="126" t="str">
        <f t="shared" si="57"/>
        <v>Yes</v>
      </c>
      <c r="R764" s="126" t="str">
        <f t="shared" si="57"/>
        <v>Yes</v>
      </c>
      <c r="S764" s="126" t="str">
        <f t="shared" si="57"/>
        <v>No</v>
      </c>
      <c r="T764" s="126" t="str">
        <f t="shared" si="57"/>
        <v>Yes</v>
      </c>
      <c r="U764" s="126" t="str">
        <f t="shared" si="57"/>
        <v>Yes</v>
      </c>
      <c r="V764" s="126" t="str">
        <f t="shared" si="57"/>
        <v>No</v>
      </c>
      <c r="W764" s="126" t="str">
        <f t="shared" si="57"/>
        <v>No</v>
      </c>
      <c r="X764" s="126" t="str">
        <f t="shared" si="57"/>
        <v>No</v>
      </c>
      <c r="Y764" s="126" t="str">
        <f t="shared" si="57"/>
        <v>No</v>
      </c>
      <c r="Z764" s="126" t="str">
        <f t="shared" si="57"/>
        <v>No</v>
      </c>
      <c r="AA764" s="126" t="str">
        <f t="shared" si="57"/>
        <v>No</v>
      </c>
    </row>
    <row r="765" spans="1:27" x14ac:dyDescent="0.3">
      <c r="A765" t="s">
        <v>119</v>
      </c>
      <c r="B765" t="s">
        <v>13</v>
      </c>
      <c r="C765" t="s">
        <v>9</v>
      </c>
      <c r="D765" t="s">
        <v>70</v>
      </c>
      <c r="E765" t="s">
        <v>8</v>
      </c>
      <c r="F765" t="s">
        <v>10</v>
      </c>
      <c r="G765">
        <v>0</v>
      </c>
      <c r="H765" t="s">
        <v>8</v>
      </c>
      <c r="I765" t="s">
        <v>19</v>
      </c>
      <c r="J765" t="s">
        <v>128</v>
      </c>
      <c r="L765" t="s">
        <v>80</v>
      </c>
      <c r="M765">
        <v>0</v>
      </c>
      <c r="N765" t="str">
        <f t="shared" si="53"/>
        <v>No</v>
      </c>
      <c r="O765" t="s">
        <v>152</v>
      </c>
      <c r="P765" s="126" t="str">
        <f t="shared" si="55"/>
        <v>Yes</v>
      </c>
      <c r="Q765" s="126" t="str">
        <f t="shared" si="57"/>
        <v>Yes</v>
      </c>
      <c r="R765" s="126" t="str">
        <f t="shared" si="57"/>
        <v>Yes</v>
      </c>
      <c r="S765" s="126" t="str">
        <f t="shared" si="57"/>
        <v>Yes</v>
      </c>
      <c r="T765" s="126" t="str">
        <f t="shared" si="57"/>
        <v>Yes</v>
      </c>
      <c r="U765" s="126" t="str">
        <f t="shared" si="57"/>
        <v>No</v>
      </c>
      <c r="V765" s="126" t="str">
        <f t="shared" si="57"/>
        <v>No</v>
      </c>
      <c r="W765" s="126" t="str">
        <f t="shared" si="57"/>
        <v>No</v>
      </c>
      <c r="X765" s="126" t="str">
        <f t="shared" si="57"/>
        <v>No</v>
      </c>
      <c r="Y765" s="126" t="str">
        <f t="shared" si="57"/>
        <v>No</v>
      </c>
      <c r="Z765" s="126" t="str">
        <f t="shared" si="57"/>
        <v>No</v>
      </c>
      <c r="AA765" s="126" t="str">
        <f t="shared" si="57"/>
        <v>No</v>
      </c>
    </row>
    <row r="766" spans="1:27" x14ac:dyDescent="0.3">
      <c r="A766" t="s">
        <v>119</v>
      </c>
      <c r="B766" t="s">
        <v>13</v>
      </c>
      <c r="C766" t="s">
        <v>9</v>
      </c>
      <c r="D766" t="s">
        <v>70</v>
      </c>
      <c r="E766" t="s">
        <v>8</v>
      </c>
      <c r="F766" t="s">
        <v>10</v>
      </c>
      <c r="G766">
        <v>0</v>
      </c>
      <c r="H766" t="s">
        <v>8</v>
      </c>
      <c r="I766" t="s">
        <v>19</v>
      </c>
      <c r="J766" t="s">
        <v>128</v>
      </c>
      <c r="L766" t="s">
        <v>80</v>
      </c>
      <c r="M766">
        <v>3</v>
      </c>
      <c r="N766" t="str">
        <f t="shared" si="53"/>
        <v>Yes</v>
      </c>
      <c r="O766" t="s">
        <v>152</v>
      </c>
      <c r="P766" s="126" t="str">
        <f t="shared" si="55"/>
        <v>Yes</v>
      </c>
      <c r="Q766" s="126" t="str">
        <f t="shared" si="57"/>
        <v>Yes</v>
      </c>
      <c r="R766" s="126" t="str">
        <f t="shared" si="57"/>
        <v>Yes</v>
      </c>
      <c r="S766" s="126" t="str">
        <f t="shared" si="57"/>
        <v>Yes</v>
      </c>
      <c r="T766" s="126" t="str">
        <f t="shared" si="57"/>
        <v>Yes</v>
      </c>
      <c r="U766" s="126" t="str">
        <f t="shared" si="57"/>
        <v>No</v>
      </c>
      <c r="V766" s="126" t="str">
        <f t="shared" si="57"/>
        <v>No</v>
      </c>
      <c r="W766" s="126" t="str">
        <f t="shared" si="57"/>
        <v>No</v>
      </c>
      <c r="X766" s="126" t="str">
        <f t="shared" si="57"/>
        <v>No</v>
      </c>
      <c r="Y766" s="126" t="str">
        <f t="shared" si="57"/>
        <v>No</v>
      </c>
      <c r="Z766" s="126" t="str">
        <f t="shared" si="57"/>
        <v>No</v>
      </c>
      <c r="AA766" s="126" t="str">
        <f t="shared" si="57"/>
        <v>No</v>
      </c>
    </row>
    <row r="767" spans="1:27" x14ac:dyDescent="0.3">
      <c r="A767" t="s">
        <v>119</v>
      </c>
      <c r="B767" t="s">
        <v>13</v>
      </c>
      <c r="C767" t="s">
        <v>9</v>
      </c>
      <c r="D767" t="s">
        <v>70</v>
      </c>
      <c r="E767" t="s">
        <v>8</v>
      </c>
      <c r="F767" t="s">
        <v>10</v>
      </c>
      <c r="G767">
        <v>1</v>
      </c>
      <c r="H767" t="s">
        <v>9</v>
      </c>
      <c r="I767" t="s">
        <v>19</v>
      </c>
      <c r="J767" t="s">
        <v>128</v>
      </c>
      <c r="L767" t="s">
        <v>80</v>
      </c>
      <c r="M767">
        <v>0</v>
      </c>
      <c r="N767" t="str">
        <f t="shared" si="53"/>
        <v>No</v>
      </c>
      <c r="O767" t="s">
        <v>152</v>
      </c>
      <c r="P767" s="126" t="str">
        <f t="shared" si="55"/>
        <v>Yes</v>
      </c>
      <c r="Q767" s="126" t="str">
        <f t="shared" si="57"/>
        <v>Yes</v>
      </c>
      <c r="R767" s="126" t="str">
        <f t="shared" si="57"/>
        <v>Yes</v>
      </c>
      <c r="S767" s="126" t="str">
        <f t="shared" si="57"/>
        <v>Yes</v>
      </c>
      <c r="T767" s="126" t="str">
        <f t="shared" si="57"/>
        <v>Yes</v>
      </c>
      <c r="U767" s="126" t="str">
        <f t="shared" si="57"/>
        <v>No</v>
      </c>
      <c r="V767" s="126" t="str">
        <f t="shared" si="57"/>
        <v>No</v>
      </c>
      <c r="W767" s="126" t="str">
        <f t="shared" si="57"/>
        <v>No</v>
      </c>
      <c r="X767" s="126" t="str">
        <f t="shared" si="57"/>
        <v>No</v>
      </c>
      <c r="Y767" s="126" t="str">
        <f t="shared" si="57"/>
        <v>No</v>
      </c>
      <c r="Z767" s="126" t="str">
        <f t="shared" si="57"/>
        <v>No</v>
      </c>
      <c r="AA767" s="126" t="str">
        <f t="shared" si="57"/>
        <v>No</v>
      </c>
    </row>
    <row r="768" spans="1:27" x14ac:dyDescent="0.3">
      <c r="A768" t="s">
        <v>119</v>
      </c>
      <c r="B768" t="s">
        <v>13</v>
      </c>
      <c r="C768" t="s">
        <v>9</v>
      </c>
      <c r="D768" t="s">
        <v>70</v>
      </c>
      <c r="E768" t="s">
        <v>8</v>
      </c>
      <c r="F768" t="s">
        <v>10</v>
      </c>
      <c r="G768">
        <v>0</v>
      </c>
      <c r="H768" t="s">
        <v>70</v>
      </c>
      <c r="I768" t="s">
        <v>19</v>
      </c>
      <c r="J768" t="s">
        <v>128</v>
      </c>
      <c r="L768" t="s">
        <v>80</v>
      </c>
      <c r="M768">
        <v>0</v>
      </c>
      <c r="N768" t="str">
        <f t="shared" si="53"/>
        <v>No</v>
      </c>
      <c r="O768" t="s">
        <v>152</v>
      </c>
      <c r="P768" s="126" t="str">
        <f t="shared" si="55"/>
        <v>Yes</v>
      </c>
      <c r="Q768" s="126" t="str">
        <f t="shared" si="57"/>
        <v>Yes</v>
      </c>
      <c r="R768" s="126" t="str">
        <f t="shared" si="57"/>
        <v>Yes</v>
      </c>
      <c r="S768" s="126" t="str">
        <f t="shared" si="57"/>
        <v>Yes</v>
      </c>
      <c r="T768" s="126" t="str">
        <f t="shared" si="57"/>
        <v>Yes</v>
      </c>
      <c r="U768" s="126" t="str">
        <f t="shared" si="57"/>
        <v>No</v>
      </c>
      <c r="V768" s="126" t="str">
        <f t="shared" si="57"/>
        <v>No</v>
      </c>
      <c r="W768" s="126" t="str">
        <f t="shared" si="57"/>
        <v>No</v>
      </c>
      <c r="X768" s="126" t="str">
        <f t="shared" si="57"/>
        <v>No</v>
      </c>
      <c r="Y768" s="126" t="str">
        <f t="shared" si="57"/>
        <v>No</v>
      </c>
      <c r="Z768" s="126" t="str">
        <f t="shared" si="57"/>
        <v>No</v>
      </c>
      <c r="AA768" s="126" t="str">
        <f t="shared" si="57"/>
        <v>No</v>
      </c>
    </row>
    <row r="769" spans="1:27" x14ac:dyDescent="0.3">
      <c r="A769" t="s">
        <v>119</v>
      </c>
      <c r="B769" t="s">
        <v>13</v>
      </c>
      <c r="C769" t="s">
        <v>9</v>
      </c>
      <c r="D769" t="s">
        <v>70</v>
      </c>
      <c r="E769" t="s">
        <v>8</v>
      </c>
      <c r="F769" t="s">
        <v>10</v>
      </c>
      <c r="G769">
        <v>1</v>
      </c>
      <c r="H769" t="s">
        <v>70</v>
      </c>
      <c r="I769" t="s">
        <v>16</v>
      </c>
      <c r="J769" t="s">
        <v>128</v>
      </c>
      <c r="L769" t="s">
        <v>80</v>
      </c>
      <c r="M769">
        <v>0</v>
      </c>
      <c r="N769" t="str">
        <f t="shared" si="53"/>
        <v>No</v>
      </c>
      <c r="O769" t="s">
        <v>152</v>
      </c>
      <c r="P769" s="126" t="str">
        <f t="shared" si="55"/>
        <v>Yes</v>
      </c>
      <c r="Q769" s="126" t="str">
        <f t="shared" si="57"/>
        <v>Yes</v>
      </c>
      <c r="R769" s="126" t="str">
        <f t="shared" si="57"/>
        <v>Yes</v>
      </c>
      <c r="S769" s="126" t="str">
        <f t="shared" si="57"/>
        <v>Yes</v>
      </c>
      <c r="T769" s="126" t="str">
        <f t="shared" si="57"/>
        <v>Yes</v>
      </c>
      <c r="U769" s="126" t="str">
        <f t="shared" si="57"/>
        <v>No</v>
      </c>
      <c r="V769" s="126" t="str">
        <f t="shared" si="57"/>
        <v>No</v>
      </c>
      <c r="W769" s="126" t="str">
        <f t="shared" si="57"/>
        <v>No</v>
      </c>
      <c r="X769" s="126" t="str">
        <f t="shared" si="57"/>
        <v>No</v>
      </c>
      <c r="Y769" s="126" t="str">
        <f t="shared" si="57"/>
        <v>No</v>
      </c>
      <c r="Z769" s="126" t="str">
        <f t="shared" si="57"/>
        <v>No</v>
      </c>
      <c r="AA769" s="126" t="str">
        <f t="shared" si="57"/>
        <v>No</v>
      </c>
    </row>
    <row r="770" spans="1:27" x14ac:dyDescent="0.3">
      <c r="A770" t="s">
        <v>119</v>
      </c>
      <c r="B770" t="s">
        <v>13</v>
      </c>
      <c r="C770" t="s">
        <v>9</v>
      </c>
      <c r="D770" t="s">
        <v>70</v>
      </c>
      <c r="E770" t="s">
        <v>8</v>
      </c>
      <c r="F770" t="s">
        <v>10</v>
      </c>
      <c r="G770">
        <v>1</v>
      </c>
      <c r="H770" t="s">
        <v>70</v>
      </c>
      <c r="I770" t="s">
        <v>18</v>
      </c>
      <c r="J770" t="s">
        <v>149</v>
      </c>
      <c r="L770" t="s">
        <v>80</v>
      </c>
      <c r="M770">
        <v>2</v>
      </c>
      <c r="N770" t="str">
        <f t="shared" si="53"/>
        <v>Yes</v>
      </c>
      <c r="O770" t="s">
        <v>152</v>
      </c>
      <c r="P770" s="126" t="str">
        <f t="shared" si="55"/>
        <v>Yes</v>
      </c>
      <c r="Q770" s="126" t="str">
        <f t="shared" si="57"/>
        <v>Yes</v>
      </c>
      <c r="R770" s="126" t="str">
        <f t="shared" si="57"/>
        <v>Yes</v>
      </c>
      <c r="S770" s="126" t="str">
        <f t="shared" si="57"/>
        <v>Yes</v>
      </c>
      <c r="T770" s="126" t="str">
        <f t="shared" si="57"/>
        <v>Yes</v>
      </c>
      <c r="U770" s="126" t="str">
        <f t="shared" si="57"/>
        <v>No</v>
      </c>
      <c r="V770" s="126" t="str">
        <f t="shared" si="57"/>
        <v>No</v>
      </c>
      <c r="W770" s="126" t="str">
        <f t="shared" si="57"/>
        <v>No</v>
      </c>
      <c r="X770" s="126" t="str">
        <f t="shared" si="57"/>
        <v>No</v>
      </c>
      <c r="Y770" s="126" t="str">
        <f t="shared" si="57"/>
        <v>No</v>
      </c>
      <c r="Z770" s="126" t="str">
        <f t="shared" si="57"/>
        <v>No</v>
      </c>
      <c r="AA770" s="126" t="str">
        <f t="shared" si="57"/>
        <v>No</v>
      </c>
    </row>
    <row r="771" spans="1:27" x14ac:dyDescent="0.3">
      <c r="A771" t="s">
        <v>119</v>
      </c>
      <c r="B771" t="s">
        <v>13</v>
      </c>
      <c r="C771" t="s">
        <v>9</v>
      </c>
      <c r="D771" t="s">
        <v>70</v>
      </c>
      <c r="E771" t="s">
        <v>8</v>
      </c>
      <c r="F771" t="s">
        <v>10</v>
      </c>
      <c r="G771">
        <v>1</v>
      </c>
      <c r="H771" t="s">
        <v>13</v>
      </c>
      <c r="I771" t="s">
        <v>18</v>
      </c>
      <c r="J771" t="s">
        <v>149</v>
      </c>
      <c r="L771" t="s">
        <v>80</v>
      </c>
      <c r="M771">
        <v>0</v>
      </c>
      <c r="N771" t="str">
        <f t="shared" si="53"/>
        <v>No</v>
      </c>
      <c r="O771" t="s">
        <v>152</v>
      </c>
      <c r="P771" s="126" t="str">
        <f t="shared" si="55"/>
        <v>Yes</v>
      </c>
      <c r="Q771" s="126" t="str">
        <f t="shared" si="57"/>
        <v>Yes</v>
      </c>
      <c r="R771" s="126" t="str">
        <f t="shared" si="57"/>
        <v>Yes</v>
      </c>
      <c r="S771" s="126" t="str">
        <f t="shared" si="57"/>
        <v>Yes</v>
      </c>
      <c r="T771" s="126" t="str">
        <f t="shared" si="57"/>
        <v>Yes</v>
      </c>
      <c r="U771" s="126" t="str">
        <f t="shared" si="57"/>
        <v>No</v>
      </c>
      <c r="V771" s="126" t="str">
        <f t="shared" si="57"/>
        <v>No</v>
      </c>
      <c r="W771" s="126" t="str">
        <f t="shared" si="57"/>
        <v>No</v>
      </c>
      <c r="X771" s="126" t="str">
        <f t="shared" si="57"/>
        <v>No</v>
      </c>
      <c r="Y771" s="126" t="str">
        <f t="shared" si="57"/>
        <v>No</v>
      </c>
      <c r="Z771" s="126" t="str">
        <f t="shared" si="57"/>
        <v>No</v>
      </c>
      <c r="AA771" s="126" t="str">
        <f t="shared" si="57"/>
        <v>No</v>
      </c>
    </row>
    <row r="772" spans="1:27" x14ac:dyDescent="0.3">
      <c r="A772" t="s">
        <v>119</v>
      </c>
      <c r="B772" t="s">
        <v>13</v>
      </c>
      <c r="C772" t="s">
        <v>9</v>
      </c>
      <c r="D772" t="s">
        <v>70</v>
      </c>
      <c r="E772" t="s">
        <v>8</v>
      </c>
      <c r="F772" t="s">
        <v>10</v>
      </c>
      <c r="G772">
        <v>0</v>
      </c>
      <c r="H772" t="s">
        <v>9</v>
      </c>
      <c r="I772" t="s">
        <v>19</v>
      </c>
      <c r="J772" t="s">
        <v>128</v>
      </c>
      <c r="L772" t="s">
        <v>80</v>
      </c>
      <c r="M772">
        <v>0</v>
      </c>
      <c r="N772" t="str">
        <f t="shared" si="53"/>
        <v>No</v>
      </c>
      <c r="O772" t="s">
        <v>152</v>
      </c>
      <c r="P772" s="126" t="str">
        <f t="shared" si="55"/>
        <v>Yes</v>
      </c>
      <c r="Q772" s="126" t="str">
        <f t="shared" si="57"/>
        <v>Yes</v>
      </c>
      <c r="R772" s="126" t="str">
        <f t="shared" si="57"/>
        <v>Yes</v>
      </c>
      <c r="S772" s="126" t="str">
        <f t="shared" si="57"/>
        <v>Yes</v>
      </c>
      <c r="T772" s="126" t="str">
        <f t="shared" si="57"/>
        <v>Yes</v>
      </c>
      <c r="U772" s="126" t="str">
        <f t="shared" si="57"/>
        <v>No</v>
      </c>
      <c r="V772" s="126" t="str">
        <f t="shared" si="57"/>
        <v>No</v>
      </c>
      <c r="W772" s="126" t="str">
        <f t="shared" si="57"/>
        <v>No</v>
      </c>
      <c r="X772" s="126" t="str">
        <f t="shared" si="57"/>
        <v>No</v>
      </c>
      <c r="Y772" s="126" t="str">
        <f t="shared" si="57"/>
        <v>No</v>
      </c>
      <c r="Z772" s="126" t="str">
        <f t="shared" si="57"/>
        <v>No</v>
      </c>
      <c r="AA772" s="126" t="str">
        <f t="shared" si="57"/>
        <v>No</v>
      </c>
    </row>
    <row r="773" spans="1:27" x14ac:dyDescent="0.3">
      <c r="A773" t="s">
        <v>119</v>
      </c>
      <c r="B773" t="s">
        <v>130</v>
      </c>
      <c r="C773" t="s">
        <v>11</v>
      </c>
      <c r="D773" t="s">
        <v>70</v>
      </c>
      <c r="E773" t="s">
        <v>8</v>
      </c>
      <c r="F773" t="s">
        <v>71</v>
      </c>
      <c r="G773">
        <v>2</v>
      </c>
      <c r="H773" t="s">
        <v>11</v>
      </c>
      <c r="I773" t="s">
        <v>18</v>
      </c>
      <c r="J773" t="s">
        <v>128</v>
      </c>
      <c r="L773" t="s">
        <v>80</v>
      </c>
      <c r="M773">
        <v>2</v>
      </c>
      <c r="N773" t="str">
        <f t="shared" ref="N773:N836" si="58">IF(M773="","",IF(I773="Foul","Yes",IF(M773=0,"No","Yes")))</f>
        <v>Yes</v>
      </c>
      <c r="O773" t="s">
        <v>152</v>
      </c>
      <c r="P773" s="126" t="str">
        <f t="shared" si="55"/>
        <v>No</v>
      </c>
      <c r="Q773" s="126" t="str">
        <f t="shared" si="57"/>
        <v>No</v>
      </c>
      <c r="R773" s="126" t="str">
        <f t="shared" si="57"/>
        <v>Yes</v>
      </c>
      <c r="S773" s="126" t="str">
        <f t="shared" si="57"/>
        <v>Yes</v>
      </c>
      <c r="T773" s="126" t="str">
        <f t="shared" si="57"/>
        <v>No</v>
      </c>
      <c r="U773" s="126" t="str">
        <f t="shared" si="57"/>
        <v>Yes</v>
      </c>
      <c r="V773" s="126" t="str">
        <f t="shared" si="57"/>
        <v>Yes</v>
      </c>
      <c r="W773" s="126" t="str">
        <f t="shared" si="57"/>
        <v>No</v>
      </c>
      <c r="X773" s="126" t="str">
        <f t="shared" si="57"/>
        <v>No</v>
      </c>
      <c r="Y773" s="126" t="str">
        <f t="shared" si="57"/>
        <v>Yes</v>
      </c>
      <c r="Z773" s="126" t="str">
        <f t="shared" si="57"/>
        <v>No</v>
      </c>
      <c r="AA773" s="126" t="str">
        <f t="shared" si="57"/>
        <v>No</v>
      </c>
    </row>
    <row r="774" spans="1:27" x14ac:dyDescent="0.3">
      <c r="A774" t="s">
        <v>119</v>
      </c>
      <c r="B774" t="s">
        <v>130</v>
      </c>
      <c r="C774" t="s">
        <v>11</v>
      </c>
      <c r="D774" t="s">
        <v>70</v>
      </c>
      <c r="E774" t="s">
        <v>8</v>
      </c>
      <c r="F774" t="s">
        <v>71</v>
      </c>
      <c r="G774">
        <v>0</v>
      </c>
      <c r="H774" t="s">
        <v>70</v>
      </c>
      <c r="I774" t="s">
        <v>19</v>
      </c>
      <c r="J774" t="s">
        <v>149</v>
      </c>
      <c r="L774" t="s">
        <v>80</v>
      </c>
      <c r="M774">
        <v>3</v>
      </c>
      <c r="N774" t="str">
        <f t="shared" si="58"/>
        <v>Yes</v>
      </c>
      <c r="O774" t="s">
        <v>152</v>
      </c>
      <c r="P774" s="126" t="str">
        <f t="shared" si="55"/>
        <v>No</v>
      </c>
      <c r="Q774" s="126" t="str">
        <f t="shared" si="57"/>
        <v>No</v>
      </c>
      <c r="R774" s="126" t="str">
        <f t="shared" si="57"/>
        <v>Yes</v>
      </c>
      <c r="S774" s="126" t="str">
        <f t="shared" si="57"/>
        <v>Yes</v>
      </c>
      <c r="T774" s="126" t="str">
        <f t="shared" si="57"/>
        <v>No</v>
      </c>
      <c r="U774" s="126" t="str">
        <f t="shared" si="57"/>
        <v>Yes</v>
      </c>
      <c r="V774" s="126" t="str">
        <f t="shared" si="57"/>
        <v>Yes</v>
      </c>
      <c r="W774" s="126" t="str">
        <f t="shared" si="57"/>
        <v>No</v>
      </c>
      <c r="X774" s="126" t="str">
        <f t="shared" si="57"/>
        <v>No</v>
      </c>
      <c r="Y774" s="126" t="str">
        <f t="shared" si="57"/>
        <v>Yes</v>
      </c>
      <c r="Z774" s="126" t="str">
        <f t="shared" si="57"/>
        <v>No</v>
      </c>
      <c r="AA774" s="126" t="str">
        <f t="shared" si="57"/>
        <v>No</v>
      </c>
    </row>
    <row r="775" spans="1:27" x14ac:dyDescent="0.3">
      <c r="A775" t="s">
        <v>119</v>
      </c>
      <c r="B775" t="s">
        <v>130</v>
      </c>
      <c r="C775" t="s">
        <v>11</v>
      </c>
      <c r="D775" t="s">
        <v>70</v>
      </c>
      <c r="E775" t="s">
        <v>8</v>
      </c>
      <c r="F775" t="s">
        <v>71</v>
      </c>
      <c r="G775">
        <v>1</v>
      </c>
      <c r="H775" t="s">
        <v>70</v>
      </c>
      <c r="I775" t="s">
        <v>19</v>
      </c>
      <c r="J775" t="s">
        <v>128</v>
      </c>
      <c r="L775" t="s">
        <v>80</v>
      </c>
      <c r="M775">
        <v>3</v>
      </c>
      <c r="N775" t="str">
        <f t="shared" si="58"/>
        <v>Yes</v>
      </c>
      <c r="O775" t="s">
        <v>152</v>
      </c>
      <c r="P775" s="126" t="str">
        <f t="shared" si="55"/>
        <v>No</v>
      </c>
      <c r="Q775" s="126" t="str">
        <f t="shared" si="57"/>
        <v>No</v>
      </c>
      <c r="R775" s="126" t="str">
        <f t="shared" si="57"/>
        <v>Yes</v>
      </c>
      <c r="S775" s="126" t="str">
        <f t="shared" si="57"/>
        <v>Yes</v>
      </c>
      <c r="T775" s="126" t="str">
        <f t="shared" si="57"/>
        <v>No</v>
      </c>
      <c r="U775" s="126" t="str">
        <f t="shared" si="57"/>
        <v>Yes</v>
      </c>
      <c r="V775" s="126" t="str">
        <f t="shared" si="57"/>
        <v>Yes</v>
      </c>
      <c r="W775" s="126" t="str">
        <f t="shared" si="57"/>
        <v>No</v>
      </c>
      <c r="X775" s="126" t="str">
        <f t="shared" si="57"/>
        <v>No</v>
      </c>
      <c r="Y775" s="126" t="str">
        <f t="shared" si="57"/>
        <v>Yes</v>
      </c>
      <c r="Z775" s="126" t="str">
        <f t="shared" si="57"/>
        <v>No</v>
      </c>
      <c r="AA775" s="126" t="str">
        <f t="shared" si="57"/>
        <v>No</v>
      </c>
    </row>
    <row r="776" spans="1:27" x14ac:dyDescent="0.3">
      <c r="A776" t="s">
        <v>119</v>
      </c>
      <c r="B776" t="s">
        <v>130</v>
      </c>
      <c r="C776" t="s">
        <v>11</v>
      </c>
      <c r="D776" t="s">
        <v>70</v>
      </c>
      <c r="E776" t="s">
        <v>8</v>
      </c>
      <c r="F776" t="s">
        <v>71</v>
      </c>
      <c r="G776">
        <v>1</v>
      </c>
      <c r="H776" t="s">
        <v>71</v>
      </c>
      <c r="I776" t="s">
        <v>17</v>
      </c>
      <c r="J776" t="s">
        <v>128</v>
      </c>
      <c r="L776" t="s">
        <v>80</v>
      </c>
      <c r="M776">
        <v>0</v>
      </c>
      <c r="N776" t="str">
        <f t="shared" si="58"/>
        <v>No</v>
      </c>
      <c r="O776" t="s">
        <v>152</v>
      </c>
      <c r="P776" s="126" t="str">
        <f t="shared" si="55"/>
        <v>No</v>
      </c>
      <c r="Q776" s="126" t="str">
        <f t="shared" si="57"/>
        <v>No</v>
      </c>
      <c r="R776" s="126" t="str">
        <f t="shared" si="57"/>
        <v>Yes</v>
      </c>
      <c r="S776" s="126" t="str">
        <f t="shared" si="57"/>
        <v>Yes</v>
      </c>
      <c r="T776" s="126" t="str">
        <f t="shared" si="57"/>
        <v>No</v>
      </c>
      <c r="U776" s="126" t="str">
        <f t="shared" si="57"/>
        <v>Yes</v>
      </c>
      <c r="V776" s="126" t="str">
        <f t="shared" si="57"/>
        <v>Yes</v>
      </c>
      <c r="W776" s="126" t="str">
        <f t="shared" si="57"/>
        <v>No</v>
      </c>
      <c r="X776" s="126" t="str">
        <f t="shared" si="57"/>
        <v>No</v>
      </c>
      <c r="Y776" s="126" t="str">
        <f t="shared" si="57"/>
        <v>Yes</v>
      </c>
      <c r="Z776" s="126" t="str">
        <f t="shared" si="57"/>
        <v>No</v>
      </c>
      <c r="AA776" s="126" t="str">
        <f t="shared" si="57"/>
        <v>No</v>
      </c>
    </row>
    <row r="777" spans="1:27" x14ac:dyDescent="0.3">
      <c r="A777" t="s">
        <v>119</v>
      </c>
      <c r="B777" t="s">
        <v>130</v>
      </c>
      <c r="C777" t="s">
        <v>9</v>
      </c>
      <c r="D777" t="s">
        <v>70</v>
      </c>
      <c r="E777" t="s">
        <v>11</v>
      </c>
      <c r="F777" t="s">
        <v>10</v>
      </c>
      <c r="G777">
        <v>0</v>
      </c>
      <c r="H777" t="s">
        <v>130</v>
      </c>
      <c r="I777" t="s">
        <v>19</v>
      </c>
      <c r="J777" t="s">
        <v>128</v>
      </c>
      <c r="L777" t="s">
        <v>80</v>
      </c>
      <c r="M777">
        <v>0</v>
      </c>
      <c r="N777" t="str">
        <f t="shared" si="58"/>
        <v>No</v>
      </c>
      <c r="O777" t="s">
        <v>152</v>
      </c>
      <c r="P777" s="126" t="str">
        <f t="shared" si="55"/>
        <v>No</v>
      </c>
      <c r="Q777" s="126" t="str">
        <f t="shared" si="57"/>
        <v>Yes</v>
      </c>
      <c r="R777" s="126" t="str">
        <f t="shared" si="57"/>
        <v>No</v>
      </c>
      <c r="S777" s="126" t="str">
        <f t="shared" si="57"/>
        <v>Yes</v>
      </c>
      <c r="T777" s="126" t="str">
        <f t="shared" si="57"/>
        <v>Yes</v>
      </c>
      <c r="U777" s="126" t="str">
        <f t="shared" si="57"/>
        <v>Yes</v>
      </c>
      <c r="V777" s="126" t="str">
        <f t="shared" si="57"/>
        <v>No</v>
      </c>
      <c r="W777" s="126" t="str">
        <f t="shared" si="57"/>
        <v>No</v>
      </c>
      <c r="X777" s="126" t="str">
        <f t="shared" si="57"/>
        <v>No</v>
      </c>
      <c r="Y777" s="126" t="str">
        <f t="shared" si="57"/>
        <v>Yes</v>
      </c>
      <c r="Z777" s="126" t="str">
        <f t="shared" si="57"/>
        <v>No</v>
      </c>
      <c r="AA777" s="126" t="str">
        <f t="shared" si="57"/>
        <v>No</v>
      </c>
    </row>
    <row r="778" spans="1:27" x14ac:dyDescent="0.3">
      <c r="A778" t="s">
        <v>119</v>
      </c>
      <c r="B778" t="s">
        <v>130</v>
      </c>
      <c r="C778" t="s">
        <v>9</v>
      </c>
      <c r="D778" t="s">
        <v>70</v>
      </c>
      <c r="E778" t="s">
        <v>11</v>
      </c>
      <c r="F778" t="s">
        <v>10</v>
      </c>
      <c r="G778">
        <v>0</v>
      </c>
      <c r="H778" t="s">
        <v>130</v>
      </c>
      <c r="I778" t="s">
        <v>17</v>
      </c>
      <c r="J778" t="s">
        <v>149</v>
      </c>
      <c r="L778" t="s">
        <v>80</v>
      </c>
      <c r="M778">
        <v>0</v>
      </c>
      <c r="N778" t="str">
        <f t="shared" si="58"/>
        <v>No</v>
      </c>
      <c r="O778" t="s">
        <v>152</v>
      </c>
      <c r="P778" s="126" t="str">
        <f t="shared" si="55"/>
        <v>No</v>
      </c>
      <c r="Q778" s="126" t="str">
        <f t="shared" si="57"/>
        <v>Yes</v>
      </c>
      <c r="R778" s="126" t="str">
        <f t="shared" si="57"/>
        <v>No</v>
      </c>
      <c r="S778" s="126" t="str">
        <f t="shared" si="57"/>
        <v>Yes</v>
      </c>
      <c r="T778" s="126" t="str">
        <f t="shared" si="57"/>
        <v>Yes</v>
      </c>
      <c r="U778" s="126" t="str">
        <f t="shared" si="57"/>
        <v>Yes</v>
      </c>
      <c r="V778" s="126" t="str">
        <f t="shared" si="57"/>
        <v>No</v>
      </c>
      <c r="W778" s="126" t="str">
        <f t="shared" si="57"/>
        <v>No</v>
      </c>
      <c r="X778" s="126" t="str">
        <f t="shared" si="57"/>
        <v>No</v>
      </c>
      <c r="Y778" s="126" t="str">
        <f t="shared" si="57"/>
        <v>Yes</v>
      </c>
      <c r="Z778" s="126" t="str">
        <f t="shared" si="57"/>
        <v>No</v>
      </c>
      <c r="AA778" s="126" t="str">
        <f t="shared" si="57"/>
        <v>No</v>
      </c>
    </row>
    <row r="779" spans="1:27" x14ac:dyDescent="0.3">
      <c r="A779" t="s">
        <v>119</v>
      </c>
      <c r="B779" t="s">
        <v>13</v>
      </c>
      <c r="C779" t="s">
        <v>9</v>
      </c>
      <c r="D779" t="s">
        <v>70</v>
      </c>
      <c r="E779" t="s">
        <v>8</v>
      </c>
      <c r="F779" t="s">
        <v>10</v>
      </c>
      <c r="G779">
        <v>0</v>
      </c>
      <c r="H779" t="s">
        <v>70</v>
      </c>
      <c r="I779" t="s">
        <v>19</v>
      </c>
      <c r="J779" t="s">
        <v>128</v>
      </c>
      <c r="L779" t="s">
        <v>80</v>
      </c>
      <c r="M779">
        <v>0</v>
      </c>
      <c r="N779" t="str">
        <f t="shared" si="58"/>
        <v>No</v>
      </c>
      <c r="O779" t="s">
        <v>152</v>
      </c>
      <c r="P779" s="126" t="str">
        <f t="shared" si="55"/>
        <v>Yes</v>
      </c>
      <c r="Q779" s="126" t="str">
        <f t="shared" si="57"/>
        <v>Yes</v>
      </c>
      <c r="R779" s="126" t="str">
        <f t="shared" si="57"/>
        <v>Yes</v>
      </c>
      <c r="S779" s="126" t="str">
        <f t="shared" si="57"/>
        <v>Yes</v>
      </c>
      <c r="T779" s="126" t="str">
        <f t="shared" si="57"/>
        <v>Yes</v>
      </c>
      <c r="U779" s="126" t="str">
        <f t="shared" si="57"/>
        <v>No</v>
      </c>
      <c r="V779" s="126" t="str">
        <f t="shared" si="57"/>
        <v>No</v>
      </c>
      <c r="W779" s="126" t="str">
        <f t="shared" si="57"/>
        <v>No</v>
      </c>
      <c r="X779" s="126" t="str">
        <f t="shared" si="57"/>
        <v>No</v>
      </c>
      <c r="Y779" s="126" t="str">
        <f t="shared" si="57"/>
        <v>No</v>
      </c>
      <c r="Z779" s="126" t="str">
        <f t="shared" si="57"/>
        <v>No</v>
      </c>
      <c r="AA779" s="126" t="str">
        <f t="shared" si="57"/>
        <v>No</v>
      </c>
    </row>
    <row r="780" spans="1:27" x14ac:dyDescent="0.3">
      <c r="A780" t="s">
        <v>119</v>
      </c>
      <c r="B780" t="s">
        <v>13</v>
      </c>
      <c r="C780" t="s">
        <v>9</v>
      </c>
      <c r="D780" t="s">
        <v>70</v>
      </c>
      <c r="E780" t="s">
        <v>8</v>
      </c>
      <c r="F780" t="s">
        <v>10</v>
      </c>
      <c r="G780">
        <v>0</v>
      </c>
      <c r="H780" t="s">
        <v>8</v>
      </c>
      <c r="I780" t="s">
        <v>19</v>
      </c>
      <c r="J780" t="s">
        <v>128</v>
      </c>
      <c r="L780" t="s">
        <v>80</v>
      </c>
      <c r="M780">
        <v>0</v>
      </c>
      <c r="N780" t="str">
        <f t="shared" si="58"/>
        <v>No</v>
      </c>
      <c r="O780" t="s">
        <v>152</v>
      </c>
      <c r="P780" s="126" t="str">
        <f t="shared" si="55"/>
        <v>Yes</v>
      </c>
      <c r="Q780" s="126" t="str">
        <f t="shared" si="57"/>
        <v>Yes</v>
      </c>
      <c r="R780" s="126" t="str">
        <f t="shared" si="57"/>
        <v>Yes</v>
      </c>
      <c r="S780" s="126" t="str">
        <f t="shared" si="57"/>
        <v>Yes</v>
      </c>
      <c r="T780" s="126" t="str">
        <f t="shared" si="57"/>
        <v>Yes</v>
      </c>
      <c r="U780" s="126" t="str">
        <f t="shared" si="57"/>
        <v>No</v>
      </c>
      <c r="V780" s="126" t="str">
        <f t="shared" si="57"/>
        <v>No</v>
      </c>
      <c r="W780" s="126" t="str">
        <f t="shared" si="57"/>
        <v>No</v>
      </c>
      <c r="X780" s="126" t="str">
        <f t="shared" si="57"/>
        <v>No</v>
      </c>
      <c r="Y780" s="126" t="str">
        <f t="shared" si="57"/>
        <v>No</v>
      </c>
      <c r="Z780" s="126" t="str">
        <f t="shared" si="57"/>
        <v>No</v>
      </c>
      <c r="AA780" s="126" t="str">
        <f t="shared" si="57"/>
        <v>No</v>
      </c>
    </row>
    <row r="781" spans="1:27" x14ac:dyDescent="0.3">
      <c r="A781" t="s">
        <v>119</v>
      </c>
      <c r="B781" t="s">
        <v>13</v>
      </c>
      <c r="C781" t="s">
        <v>9</v>
      </c>
      <c r="D781" t="s">
        <v>70</v>
      </c>
      <c r="E781" t="s">
        <v>11</v>
      </c>
      <c r="F781" t="s">
        <v>10</v>
      </c>
      <c r="G781">
        <v>0</v>
      </c>
      <c r="H781" t="s">
        <v>13</v>
      </c>
      <c r="I781" t="s">
        <v>16</v>
      </c>
      <c r="J781" t="s">
        <v>128</v>
      </c>
      <c r="L781" t="s">
        <v>80</v>
      </c>
      <c r="M781">
        <v>2</v>
      </c>
      <c r="N781" t="str">
        <f t="shared" si="58"/>
        <v>Yes</v>
      </c>
      <c r="O781" t="s">
        <v>152</v>
      </c>
      <c r="P781" s="126" t="str">
        <f t="shared" si="55"/>
        <v>Yes</v>
      </c>
      <c r="Q781" s="126" t="str">
        <f t="shared" si="57"/>
        <v>Yes</v>
      </c>
      <c r="R781" s="126" t="str">
        <f t="shared" si="57"/>
        <v>No</v>
      </c>
      <c r="S781" s="126" t="str">
        <f t="shared" si="57"/>
        <v>Yes</v>
      </c>
      <c r="T781" s="126" t="str">
        <f t="shared" si="57"/>
        <v>Yes</v>
      </c>
      <c r="U781" s="126" t="str">
        <f t="shared" si="57"/>
        <v>Yes</v>
      </c>
      <c r="V781" s="126" t="str">
        <f t="shared" si="57"/>
        <v>No</v>
      </c>
      <c r="W781" s="126" t="str">
        <f t="shared" si="57"/>
        <v>No</v>
      </c>
      <c r="X781" s="126" t="str">
        <f t="shared" si="57"/>
        <v>No</v>
      </c>
      <c r="Y781" s="126" t="str">
        <f t="shared" si="57"/>
        <v>No</v>
      </c>
      <c r="Z781" s="126" t="str">
        <f t="shared" si="57"/>
        <v>No</v>
      </c>
      <c r="AA781" s="126" t="str">
        <f t="shared" si="57"/>
        <v>No</v>
      </c>
    </row>
    <row r="782" spans="1:27" x14ac:dyDescent="0.3">
      <c r="A782" t="s">
        <v>119</v>
      </c>
      <c r="B782" t="s">
        <v>13</v>
      </c>
      <c r="C782" t="s">
        <v>9</v>
      </c>
      <c r="D782" t="s">
        <v>70</v>
      </c>
      <c r="E782" t="s">
        <v>11</v>
      </c>
      <c r="F782" t="s">
        <v>10</v>
      </c>
      <c r="G782">
        <v>1</v>
      </c>
      <c r="H782" t="s">
        <v>13</v>
      </c>
      <c r="I782" t="s">
        <v>18</v>
      </c>
      <c r="J782" t="s">
        <v>149</v>
      </c>
      <c r="L782" t="s">
        <v>80</v>
      </c>
      <c r="M782">
        <v>2</v>
      </c>
      <c r="N782" t="str">
        <f t="shared" si="58"/>
        <v>Yes</v>
      </c>
      <c r="O782" t="s">
        <v>152</v>
      </c>
      <c r="P782" s="126" t="str">
        <f t="shared" si="55"/>
        <v>Yes</v>
      </c>
      <c r="Q782" s="126" t="str">
        <f t="shared" si="57"/>
        <v>Yes</v>
      </c>
      <c r="R782" s="126" t="str">
        <f t="shared" si="57"/>
        <v>No</v>
      </c>
      <c r="S782" s="126" t="str">
        <f t="shared" si="57"/>
        <v>Yes</v>
      </c>
      <c r="T782" s="126" t="str">
        <f t="shared" si="57"/>
        <v>Yes</v>
      </c>
      <c r="U782" s="126" t="str">
        <f t="shared" si="57"/>
        <v>Yes</v>
      </c>
      <c r="V782" s="126" t="str">
        <f t="shared" si="57"/>
        <v>No</v>
      </c>
      <c r="W782" s="126" t="str">
        <f t="shared" si="57"/>
        <v>No</v>
      </c>
      <c r="X782" s="126" t="str">
        <f t="shared" si="57"/>
        <v>No</v>
      </c>
      <c r="Y782" s="126" t="str">
        <f t="shared" si="57"/>
        <v>No</v>
      </c>
      <c r="Z782" s="126" t="str">
        <f t="shared" si="57"/>
        <v>No</v>
      </c>
      <c r="AA782" s="126" t="str">
        <f t="shared" si="57"/>
        <v>No</v>
      </c>
    </row>
    <row r="783" spans="1:27" x14ac:dyDescent="0.3">
      <c r="A783" t="s">
        <v>119</v>
      </c>
      <c r="B783" t="s">
        <v>13</v>
      </c>
      <c r="C783" t="s">
        <v>9</v>
      </c>
      <c r="D783" t="s">
        <v>70</v>
      </c>
      <c r="E783" t="s">
        <v>11</v>
      </c>
      <c r="F783" t="s">
        <v>10</v>
      </c>
      <c r="G783">
        <v>1</v>
      </c>
      <c r="H783" t="s">
        <v>13</v>
      </c>
      <c r="I783" t="s">
        <v>18</v>
      </c>
      <c r="J783" t="s">
        <v>149</v>
      </c>
      <c r="L783" t="s">
        <v>80</v>
      </c>
      <c r="M783">
        <v>2</v>
      </c>
      <c r="N783" t="str">
        <f t="shared" si="58"/>
        <v>Yes</v>
      </c>
      <c r="O783" t="s">
        <v>152</v>
      </c>
      <c r="P783" s="126" t="str">
        <f t="shared" si="55"/>
        <v>Yes</v>
      </c>
      <c r="Q783" s="126" t="str">
        <f t="shared" si="57"/>
        <v>Yes</v>
      </c>
      <c r="R783" s="126" t="str">
        <f t="shared" si="57"/>
        <v>No</v>
      </c>
      <c r="S783" s="126" t="str">
        <f t="shared" si="57"/>
        <v>Yes</v>
      </c>
      <c r="T783" s="126" t="str">
        <f t="shared" si="57"/>
        <v>Yes</v>
      </c>
      <c r="U783" s="126" t="str">
        <f t="shared" si="57"/>
        <v>Yes</v>
      </c>
      <c r="V783" s="126" t="str">
        <f t="shared" si="57"/>
        <v>No</v>
      </c>
      <c r="W783" s="126" t="str">
        <f t="shared" si="57"/>
        <v>No</v>
      </c>
      <c r="X783" s="126" t="str">
        <f t="shared" si="57"/>
        <v>No</v>
      </c>
      <c r="Y783" s="126" t="str">
        <f t="shared" si="57"/>
        <v>No</v>
      </c>
      <c r="Z783" s="126" t="str">
        <f t="shared" si="57"/>
        <v>No</v>
      </c>
      <c r="AA783" s="126" t="str">
        <f t="shared" si="57"/>
        <v>No</v>
      </c>
    </row>
    <row r="784" spans="1:27" x14ac:dyDescent="0.3">
      <c r="A784" t="s">
        <v>119</v>
      </c>
      <c r="B784" t="s">
        <v>13</v>
      </c>
      <c r="C784" t="s">
        <v>9</v>
      </c>
      <c r="D784" t="s">
        <v>70</v>
      </c>
      <c r="E784" t="s">
        <v>11</v>
      </c>
      <c r="F784" t="s">
        <v>10</v>
      </c>
      <c r="G784">
        <v>0</v>
      </c>
      <c r="H784" t="s">
        <v>9</v>
      </c>
      <c r="I784" t="s">
        <v>19</v>
      </c>
      <c r="J784" t="s">
        <v>128</v>
      </c>
      <c r="L784" t="s">
        <v>80</v>
      </c>
      <c r="M784">
        <v>0</v>
      </c>
      <c r="N784" t="str">
        <f t="shared" si="58"/>
        <v>No</v>
      </c>
      <c r="O784" t="s">
        <v>152</v>
      </c>
      <c r="P784" s="126" t="str">
        <f t="shared" si="55"/>
        <v>Yes</v>
      </c>
      <c r="Q784" s="126" t="str">
        <f t="shared" si="57"/>
        <v>Yes</v>
      </c>
      <c r="R784" s="126" t="str">
        <f t="shared" si="57"/>
        <v>No</v>
      </c>
      <c r="S784" s="126" t="str">
        <f t="shared" si="57"/>
        <v>Yes</v>
      </c>
      <c r="T784" s="126" t="str">
        <f t="shared" si="57"/>
        <v>Yes</v>
      </c>
      <c r="U784" s="126" t="str">
        <f t="shared" si="57"/>
        <v>Yes</v>
      </c>
      <c r="V784" s="126" t="str">
        <f t="shared" si="57"/>
        <v>No</v>
      </c>
      <c r="W784" s="126" t="str">
        <f t="shared" si="57"/>
        <v>No</v>
      </c>
      <c r="X784" s="126" t="str">
        <f t="shared" si="57"/>
        <v>No</v>
      </c>
      <c r="Y784" s="126" t="str">
        <f t="shared" si="57"/>
        <v>No</v>
      </c>
      <c r="Z784" s="126" t="str">
        <f t="shared" si="57"/>
        <v>No</v>
      </c>
      <c r="AA784" s="126" t="str">
        <f t="shared" si="57"/>
        <v>No</v>
      </c>
    </row>
    <row r="785" spans="1:27" x14ac:dyDescent="0.3">
      <c r="A785" t="s">
        <v>119</v>
      </c>
      <c r="B785" t="s">
        <v>13</v>
      </c>
      <c r="C785" t="s">
        <v>8</v>
      </c>
      <c r="D785" t="s">
        <v>70</v>
      </c>
      <c r="E785" t="s">
        <v>11</v>
      </c>
      <c r="F785" t="s">
        <v>10</v>
      </c>
      <c r="G785">
        <v>0</v>
      </c>
      <c r="H785" t="s">
        <v>8</v>
      </c>
      <c r="I785" t="s">
        <v>19</v>
      </c>
      <c r="J785" t="s">
        <v>128</v>
      </c>
      <c r="L785" t="s">
        <v>80</v>
      </c>
      <c r="M785">
        <v>0</v>
      </c>
      <c r="N785" t="str">
        <f t="shared" si="58"/>
        <v>No</v>
      </c>
      <c r="O785" t="s">
        <v>152</v>
      </c>
      <c r="P785" s="126" t="str">
        <f t="shared" si="55"/>
        <v>Yes</v>
      </c>
      <c r="Q785" s="126" t="str">
        <f t="shared" si="57"/>
        <v>No</v>
      </c>
      <c r="R785" s="126" t="str">
        <f t="shared" ref="Q785:AA808" si="59">IF($A785="","",IF(OR($B785=R$1,$C785=R$1,$D785=R$1,$E785=R$1,$F785=R$1),"Yes","No"))</f>
        <v>Yes</v>
      </c>
      <c r="S785" s="126" t="str">
        <f t="shared" si="59"/>
        <v>Yes</v>
      </c>
      <c r="T785" s="126" t="str">
        <f t="shared" si="59"/>
        <v>Yes</v>
      </c>
      <c r="U785" s="126" t="str">
        <f t="shared" si="59"/>
        <v>Yes</v>
      </c>
      <c r="V785" s="126" t="str">
        <f t="shared" si="59"/>
        <v>No</v>
      </c>
      <c r="W785" s="126" t="str">
        <f t="shared" si="59"/>
        <v>No</v>
      </c>
      <c r="X785" s="126" t="str">
        <f t="shared" si="59"/>
        <v>No</v>
      </c>
      <c r="Y785" s="126" t="str">
        <f t="shared" si="59"/>
        <v>No</v>
      </c>
      <c r="Z785" s="126" t="str">
        <f t="shared" si="59"/>
        <v>No</v>
      </c>
      <c r="AA785" s="126" t="str">
        <f t="shared" si="59"/>
        <v>No</v>
      </c>
    </row>
    <row r="786" spans="1:27" x14ac:dyDescent="0.3">
      <c r="A786" t="s">
        <v>119</v>
      </c>
      <c r="B786" t="s">
        <v>13</v>
      </c>
      <c r="C786" t="s">
        <v>8</v>
      </c>
      <c r="D786" t="s">
        <v>70</v>
      </c>
      <c r="E786" t="s">
        <v>11</v>
      </c>
      <c r="F786" t="s">
        <v>10</v>
      </c>
      <c r="G786">
        <v>0</v>
      </c>
      <c r="H786" t="s">
        <v>70</v>
      </c>
      <c r="I786" t="s">
        <v>19</v>
      </c>
      <c r="J786" t="s">
        <v>128</v>
      </c>
      <c r="L786" t="s">
        <v>80</v>
      </c>
      <c r="M786">
        <v>3</v>
      </c>
      <c r="N786" t="str">
        <f t="shared" si="58"/>
        <v>Yes</v>
      </c>
      <c r="O786" t="s">
        <v>152</v>
      </c>
      <c r="P786" s="126" t="str">
        <f t="shared" si="55"/>
        <v>Yes</v>
      </c>
      <c r="Q786" s="126" t="str">
        <f t="shared" si="59"/>
        <v>No</v>
      </c>
      <c r="R786" s="126" t="str">
        <f t="shared" si="59"/>
        <v>Yes</v>
      </c>
      <c r="S786" s="126" t="str">
        <f t="shared" si="59"/>
        <v>Yes</v>
      </c>
      <c r="T786" s="126" t="str">
        <f t="shared" si="59"/>
        <v>Yes</v>
      </c>
      <c r="U786" s="126" t="str">
        <f t="shared" si="59"/>
        <v>Yes</v>
      </c>
      <c r="V786" s="126" t="str">
        <f t="shared" si="59"/>
        <v>No</v>
      </c>
      <c r="W786" s="126" t="str">
        <f t="shared" si="59"/>
        <v>No</v>
      </c>
      <c r="X786" s="126" t="str">
        <f t="shared" si="59"/>
        <v>No</v>
      </c>
      <c r="Y786" s="126" t="str">
        <f t="shared" si="59"/>
        <v>No</v>
      </c>
      <c r="Z786" s="126" t="str">
        <f t="shared" si="59"/>
        <v>No</v>
      </c>
      <c r="AA786" s="126" t="str">
        <f t="shared" si="59"/>
        <v>No</v>
      </c>
    </row>
    <row r="787" spans="1:27" x14ac:dyDescent="0.3">
      <c r="A787" t="s">
        <v>119</v>
      </c>
      <c r="B787" t="s">
        <v>13</v>
      </c>
      <c r="C787" t="s">
        <v>8</v>
      </c>
      <c r="D787" t="s">
        <v>70</v>
      </c>
      <c r="E787" t="s">
        <v>11</v>
      </c>
      <c r="F787" t="s">
        <v>10</v>
      </c>
      <c r="G787">
        <v>1</v>
      </c>
      <c r="H787" t="s">
        <v>8</v>
      </c>
      <c r="I787" t="s">
        <v>16</v>
      </c>
      <c r="J787" t="s">
        <v>128</v>
      </c>
      <c r="L787" t="s">
        <v>80</v>
      </c>
      <c r="M787">
        <v>2</v>
      </c>
      <c r="N787" t="str">
        <f t="shared" si="58"/>
        <v>Yes</v>
      </c>
      <c r="O787" t="s">
        <v>152</v>
      </c>
      <c r="P787" s="126" t="str">
        <f t="shared" si="55"/>
        <v>Yes</v>
      </c>
      <c r="Q787" s="126" t="str">
        <f t="shared" si="59"/>
        <v>No</v>
      </c>
      <c r="R787" s="126" t="str">
        <f t="shared" si="59"/>
        <v>Yes</v>
      </c>
      <c r="S787" s="126" t="str">
        <f t="shared" si="59"/>
        <v>Yes</v>
      </c>
      <c r="T787" s="126" t="str">
        <f t="shared" si="59"/>
        <v>Yes</v>
      </c>
      <c r="U787" s="126" t="str">
        <f t="shared" si="59"/>
        <v>Yes</v>
      </c>
      <c r="V787" s="126" t="str">
        <f t="shared" si="59"/>
        <v>No</v>
      </c>
      <c r="W787" s="126" t="str">
        <f t="shared" si="59"/>
        <v>No</v>
      </c>
      <c r="X787" s="126" t="str">
        <f t="shared" si="59"/>
        <v>No</v>
      </c>
      <c r="Y787" s="126" t="str">
        <f t="shared" si="59"/>
        <v>No</v>
      </c>
      <c r="Z787" s="126" t="str">
        <f t="shared" si="59"/>
        <v>No</v>
      </c>
      <c r="AA787" s="126" t="str">
        <f t="shared" si="59"/>
        <v>No</v>
      </c>
    </row>
    <row r="788" spans="1:27" x14ac:dyDescent="0.3">
      <c r="A788" t="s">
        <v>119</v>
      </c>
      <c r="B788" t="s">
        <v>13</v>
      </c>
      <c r="C788" t="s">
        <v>8</v>
      </c>
      <c r="D788" t="s">
        <v>70</v>
      </c>
      <c r="E788" t="s">
        <v>11</v>
      </c>
      <c r="F788" t="s">
        <v>10</v>
      </c>
      <c r="G788">
        <v>0</v>
      </c>
      <c r="H788" t="s">
        <v>13</v>
      </c>
      <c r="I788" t="s">
        <v>15</v>
      </c>
      <c r="J788" t="s">
        <v>128</v>
      </c>
      <c r="L788" t="s">
        <v>80</v>
      </c>
      <c r="M788">
        <v>2</v>
      </c>
      <c r="N788" t="str">
        <f t="shared" si="58"/>
        <v>Yes</v>
      </c>
      <c r="O788" t="s">
        <v>152</v>
      </c>
      <c r="P788" s="126" t="str">
        <f t="shared" si="55"/>
        <v>Yes</v>
      </c>
      <c r="Q788" s="126" t="str">
        <f t="shared" si="59"/>
        <v>No</v>
      </c>
      <c r="R788" s="126" t="str">
        <f t="shared" si="59"/>
        <v>Yes</v>
      </c>
      <c r="S788" s="126" t="str">
        <f t="shared" si="59"/>
        <v>Yes</v>
      </c>
      <c r="T788" s="126" t="str">
        <f t="shared" si="59"/>
        <v>Yes</v>
      </c>
      <c r="U788" s="126" t="str">
        <f t="shared" si="59"/>
        <v>Yes</v>
      </c>
      <c r="V788" s="126" t="str">
        <f t="shared" si="59"/>
        <v>No</v>
      </c>
      <c r="W788" s="126" t="str">
        <f t="shared" si="59"/>
        <v>No</v>
      </c>
      <c r="X788" s="126" t="str">
        <f t="shared" si="59"/>
        <v>No</v>
      </c>
      <c r="Y788" s="126" t="str">
        <f t="shared" si="59"/>
        <v>No</v>
      </c>
      <c r="Z788" s="126" t="str">
        <f t="shared" si="59"/>
        <v>No</v>
      </c>
      <c r="AA788" s="126" t="str">
        <f t="shared" si="59"/>
        <v>No</v>
      </c>
    </row>
    <row r="789" spans="1:27" x14ac:dyDescent="0.3">
      <c r="A789" t="s">
        <v>119</v>
      </c>
      <c r="B789" t="s">
        <v>13</v>
      </c>
      <c r="C789" t="s">
        <v>8</v>
      </c>
      <c r="D789" t="s">
        <v>70</v>
      </c>
      <c r="E789" t="s">
        <v>11</v>
      </c>
      <c r="F789" t="s">
        <v>10</v>
      </c>
      <c r="G789">
        <v>1</v>
      </c>
      <c r="H789" t="s">
        <v>13</v>
      </c>
      <c r="I789" t="s">
        <v>16</v>
      </c>
      <c r="J789" t="s">
        <v>128</v>
      </c>
      <c r="L789" t="s">
        <v>80</v>
      </c>
      <c r="M789">
        <v>0</v>
      </c>
      <c r="N789" t="str">
        <f t="shared" si="58"/>
        <v>No</v>
      </c>
      <c r="O789" t="s">
        <v>152</v>
      </c>
      <c r="P789" s="126" t="str">
        <f t="shared" si="55"/>
        <v>Yes</v>
      </c>
      <c r="Q789" s="126" t="str">
        <f t="shared" si="59"/>
        <v>No</v>
      </c>
      <c r="R789" s="126" t="str">
        <f t="shared" si="59"/>
        <v>Yes</v>
      </c>
      <c r="S789" s="126" t="str">
        <f t="shared" si="59"/>
        <v>Yes</v>
      </c>
      <c r="T789" s="126" t="str">
        <f t="shared" si="59"/>
        <v>Yes</v>
      </c>
      <c r="U789" s="126" t="str">
        <f t="shared" si="59"/>
        <v>Yes</v>
      </c>
      <c r="V789" s="126" t="str">
        <f t="shared" si="59"/>
        <v>No</v>
      </c>
      <c r="W789" s="126" t="str">
        <f t="shared" si="59"/>
        <v>No</v>
      </c>
      <c r="X789" s="126" t="str">
        <f t="shared" si="59"/>
        <v>No</v>
      </c>
      <c r="Y789" s="126" t="str">
        <f t="shared" si="59"/>
        <v>No</v>
      </c>
      <c r="Z789" s="126" t="str">
        <f t="shared" si="59"/>
        <v>No</v>
      </c>
      <c r="AA789" s="126" t="str">
        <f t="shared" si="59"/>
        <v>No</v>
      </c>
    </row>
    <row r="790" spans="1:27" x14ac:dyDescent="0.3">
      <c r="A790" t="s">
        <v>194</v>
      </c>
      <c r="B790" t="s">
        <v>13</v>
      </c>
      <c r="C790" t="s">
        <v>9</v>
      </c>
      <c r="D790" t="s">
        <v>8</v>
      </c>
      <c r="E790" t="s">
        <v>11</v>
      </c>
      <c r="F790" t="s">
        <v>10</v>
      </c>
      <c r="G790">
        <v>1</v>
      </c>
      <c r="H790" t="s">
        <v>8</v>
      </c>
      <c r="I790" t="s">
        <v>15</v>
      </c>
      <c r="J790" t="s">
        <v>128</v>
      </c>
      <c r="L790" t="s">
        <v>80</v>
      </c>
      <c r="M790">
        <v>0</v>
      </c>
      <c r="N790" t="str">
        <f t="shared" si="58"/>
        <v>No</v>
      </c>
      <c r="O790" t="s">
        <v>152</v>
      </c>
      <c r="P790" s="126" t="str">
        <f t="shared" si="55"/>
        <v>Yes</v>
      </c>
      <c r="Q790" s="126" t="str">
        <f t="shared" si="59"/>
        <v>Yes</v>
      </c>
      <c r="R790" s="126" t="str">
        <f t="shared" si="59"/>
        <v>Yes</v>
      </c>
      <c r="S790" s="126" t="str">
        <f t="shared" si="59"/>
        <v>No</v>
      </c>
      <c r="T790" s="126" t="str">
        <f t="shared" si="59"/>
        <v>Yes</v>
      </c>
      <c r="U790" s="126" t="str">
        <f t="shared" si="59"/>
        <v>Yes</v>
      </c>
      <c r="V790" s="126" t="str">
        <f t="shared" si="59"/>
        <v>No</v>
      </c>
      <c r="W790" s="126" t="str">
        <f t="shared" si="59"/>
        <v>No</v>
      </c>
      <c r="X790" s="126" t="str">
        <f t="shared" si="59"/>
        <v>No</v>
      </c>
      <c r="Y790" s="126" t="str">
        <f t="shared" si="59"/>
        <v>No</v>
      </c>
      <c r="Z790" s="126" t="str">
        <f t="shared" si="59"/>
        <v>No</v>
      </c>
      <c r="AA790" s="126" t="str">
        <f t="shared" si="59"/>
        <v>No</v>
      </c>
    </row>
    <row r="791" spans="1:27" x14ac:dyDescent="0.3">
      <c r="A791" t="s">
        <v>194</v>
      </c>
      <c r="B791" t="s">
        <v>13</v>
      </c>
      <c r="C791" t="s">
        <v>9</v>
      </c>
      <c r="D791" t="s">
        <v>8</v>
      </c>
      <c r="E791" t="s">
        <v>11</v>
      </c>
      <c r="F791" t="s">
        <v>10</v>
      </c>
      <c r="G791">
        <v>2</v>
      </c>
      <c r="H791" t="s">
        <v>9</v>
      </c>
      <c r="I791" t="s">
        <v>17</v>
      </c>
      <c r="J791" t="s">
        <v>128</v>
      </c>
      <c r="L791" t="s">
        <v>80</v>
      </c>
      <c r="M791">
        <v>0</v>
      </c>
      <c r="N791" t="str">
        <f t="shared" si="58"/>
        <v>No</v>
      </c>
      <c r="O791" t="s">
        <v>152</v>
      </c>
      <c r="P791" s="126" t="str">
        <f t="shared" si="55"/>
        <v>Yes</v>
      </c>
      <c r="Q791" s="126" t="str">
        <f t="shared" si="59"/>
        <v>Yes</v>
      </c>
      <c r="R791" s="126" t="str">
        <f t="shared" si="59"/>
        <v>Yes</v>
      </c>
      <c r="S791" s="126" t="str">
        <f t="shared" si="59"/>
        <v>No</v>
      </c>
      <c r="T791" s="126" t="str">
        <f t="shared" si="59"/>
        <v>Yes</v>
      </c>
      <c r="U791" s="126" t="str">
        <f t="shared" si="59"/>
        <v>Yes</v>
      </c>
      <c r="V791" s="126" t="str">
        <f t="shared" si="59"/>
        <v>No</v>
      </c>
      <c r="W791" s="126" t="str">
        <f t="shared" si="59"/>
        <v>No</v>
      </c>
      <c r="X791" s="126" t="str">
        <f t="shared" si="59"/>
        <v>No</v>
      </c>
      <c r="Y791" s="126" t="str">
        <f t="shared" si="59"/>
        <v>No</v>
      </c>
      <c r="Z791" s="126" t="str">
        <f t="shared" si="59"/>
        <v>No</v>
      </c>
      <c r="AA791" s="126" t="str">
        <f t="shared" si="59"/>
        <v>No</v>
      </c>
    </row>
    <row r="792" spans="1:27" x14ac:dyDescent="0.3">
      <c r="A792" t="s">
        <v>194</v>
      </c>
      <c r="B792" t="s">
        <v>13</v>
      </c>
      <c r="C792" t="s">
        <v>9</v>
      </c>
      <c r="D792" t="s">
        <v>8</v>
      </c>
      <c r="E792" t="s">
        <v>11</v>
      </c>
      <c r="F792" t="s">
        <v>10</v>
      </c>
      <c r="G792">
        <v>2</v>
      </c>
      <c r="H792" t="s">
        <v>13</v>
      </c>
      <c r="I792" t="s">
        <v>18</v>
      </c>
      <c r="J792" t="s">
        <v>128</v>
      </c>
      <c r="L792" t="s">
        <v>80</v>
      </c>
      <c r="M792">
        <v>2</v>
      </c>
      <c r="N792" t="str">
        <f t="shared" si="58"/>
        <v>Yes</v>
      </c>
      <c r="O792" t="s">
        <v>152</v>
      </c>
      <c r="P792" s="126" t="str">
        <f t="shared" si="55"/>
        <v>Yes</v>
      </c>
      <c r="Q792" s="126" t="str">
        <f t="shared" si="59"/>
        <v>Yes</v>
      </c>
      <c r="R792" s="126" t="str">
        <f t="shared" si="59"/>
        <v>Yes</v>
      </c>
      <c r="S792" s="126" t="str">
        <f t="shared" si="59"/>
        <v>No</v>
      </c>
      <c r="T792" s="126" t="str">
        <f t="shared" si="59"/>
        <v>Yes</v>
      </c>
      <c r="U792" s="126" t="str">
        <f t="shared" si="59"/>
        <v>Yes</v>
      </c>
      <c r="V792" s="126" t="str">
        <f t="shared" si="59"/>
        <v>No</v>
      </c>
      <c r="W792" s="126" t="str">
        <f t="shared" si="59"/>
        <v>No</v>
      </c>
      <c r="X792" s="126" t="str">
        <f t="shared" si="59"/>
        <v>No</v>
      </c>
      <c r="Y792" s="126" t="str">
        <f t="shared" si="59"/>
        <v>No</v>
      </c>
      <c r="Z792" s="126" t="str">
        <f t="shared" si="59"/>
        <v>No</v>
      </c>
      <c r="AA792" s="126" t="str">
        <f t="shared" si="59"/>
        <v>No</v>
      </c>
    </row>
    <row r="793" spans="1:27" x14ac:dyDescent="0.3">
      <c r="A793" t="s">
        <v>194</v>
      </c>
      <c r="B793" t="s">
        <v>13</v>
      </c>
      <c r="C793" t="s">
        <v>9</v>
      </c>
      <c r="D793" t="s">
        <v>8</v>
      </c>
      <c r="E793" t="s">
        <v>11</v>
      </c>
      <c r="F793" t="s">
        <v>10</v>
      </c>
      <c r="G793">
        <v>0</v>
      </c>
      <c r="H793" t="s">
        <v>8</v>
      </c>
      <c r="I793" t="s">
        <v>15</v>
      </c>
      <c r="J793" t="s">
        <v>128</v>
      </c>
      <c r="L793" t="s">
        <v>80</v>
      </c>
      <c r="M793">
        <v>0</v>
      </c>
      <c r="N793" t="str">
        <f t="shared" si="58"/>
        <v>No</v>
      </c>
      <c r="O793" t="s">
        <v>152</v>
      </c>
      <c r="P793" s="126" t="str">
        <f t="shared" si="55"/>
        <v>Yes</v>
      </c>
      <c r="Q793" s="126" t="str">
        <f t="shared" si="59"/>
        <v>Yes</v>
      </c>
      <c r="R793" s="126" t="str">
        <f t="shared" si="59"/>
        <v>Yes</v>
      </c>
      <c r="S793" s="126" t="str">
        <f t="shared" si="59"/>
        <v>No</v>
      </c>
      <c r="T793" s="126" t="str">
        <f t="shared" si="59"/>
        <v>Yes</v>
      </c>
      <c r="U793" s="126" t="str">
        <f t="shared" si="59"/>
        <v>Yes</v>
      </c>
      <c r="V793" s="126" t="str">
        <f t="shared" si="59"/>
        <v>No</v>
      </c>
      <c r="W793" s="126" t="str">
        <f t="shared" si="59"/>
        <v>No</v>
      </c>
      <c r="X793" s="126" t="str">
        <f t="shared" si="59"/>
        <v>No</v>
      </c>
      <c r="Y793" s="126" t="str">
        <f t="shared" si="59"/>
        <v>No</v>
      </c>
      <c r="Z793" s="126" t="str">
        <f t="shared" si="59"/>
        <v>No</v>
      </c>
      <c r="AA793" s="126" t="str">
        <f t="shared" si="59"/>
        <v>No</v>
      </c>
    </row>
    <row r="794" spans="1:27" x14ac:dyDescent="0.3">
      <c r="A794" t="s">
        <v>194</v>
      </c>
      <c r="B794" t="s">
        <v>13</v>
      </c>
      <c r="C794" t="s">
        <v>9</v>
      </c>
      <c r="D794" t="s">
        <v>8</v>
      </c>
      <c r="E794" t="s">
        <v>11</v>
      </c>
      <c r="F794" t="s">
        <v>10</v>
      </c>
      <c r="G794">
        <v>1</v>
      </c>
      <c r="H794" t="s">
        <v>10</v>
      </c>
      <c r="I794" t="s">
        <v>18</v>
      </c>
      <c r="J794" t="s">
        <v>128</v>
      </c>
      <c r="L794" t="s">
        <v>80</v>
      </c>
      <c r="M794">
        <v>2</v>
      </c>
      <c r="N794" t="str">
        <f t="shared" si="58"/>
        <v>Yes</v>
      </c>
      <c r="O794" t="s">
        <v>152</v>
      </c>
      <c r="P794" s="126" t="str">
        <f t="shared" si="55"/>
        <v>Yes</v>
      </c>
      <c r="Q794" s="126" t="str">
        <f t="shared" si="59"/>
        <v>Yes</v>
      </c>
      <c r="R794" s="126" t="str">
        <f t="shared" si="59"/>
        <v>Yes</v>
      </c>
      <c r="S794" s="126" t="str">
        <f t="shared" si="59"/>
        <v>No</v>
      </c>
      <c r="T794" s="126" t="str">
        <f t="shared" si="59"/>
        <v>Yes</v>
      </c>
      <c r="U794" s="126" t="str">
        <f t="shared" si="59"/>
        <v>Yes</v>
      </c>
      <c r="V794" s="126" t="str">
        <f t="shared" si="59"/>
        <v>No</v>
      </c>
      <c r="W794" s="126" t="str">
        <f t="shared" si="59"/>
        <v>No</v>
      </c>
      <c r="X794" s="126" t="str">
        <f t="shared" si="59"/>
        <v>No</v>
      </c>
      <c r="Y794" s="126" t="str">
        <f t="shared" si="59"/>
        <v>No</v>
      </c>
      <c r="Z794" s="126" t="str">
        <f t="shared" si="59"/>
        <v>No</v>
      </c>
      <c r="AA794" s="126" t="str">
        <f t="shared" si="59"/>
        <v>No</v>
      </c>
    </row>
    <row r="795" spans="1:27" x14ac:dyDescent="0.3">
      <c r="A795" t="s">
        <v>194</v>
      </c>
      <c r="B795" t="s">
        <v>13</v>
      </c>
      <c r="C795" t="s">
        <v>9</v>
      </c>
      <c r="D795" t="s">
        <v>8</v>
      </c>
      <c r="E795" t="s">
        <v>11</v>
      </c>
      <c r="F795" t="s">
        <v>10</v>
      </c>
      <c r="G795">
        <v>1</v>
      </c>
      <c r="H795" t="s">
        <v>8</v>
      </c>
      <c r="I795" t="s">
        <v>16</v>
      </c>
      <c r="J795" t="s">
        <v>128</v>
      </c>
      <c r="L795" t="s">
        <v>80</v>
      </c>
      <c r="M795">
        <v>1</v>
      </c>
      <c r="N795" t="str">
        <f t="shared" si="58"/>
        <v>Yes</v>
      </c>
      <c r="O795" t="s">
        <v>152</v>
      </c>
      <c r="P795" s="126" t="str">
        <f t="shared" si="55"/>
        <v>Yes</v>
      </c>
      <c r="Q795" s="126" t="str">
        <f t="shared" si="59"/>
        <v>Yes</v>
      </c>
      <c r="R795" s="126" t="str">
        <f t="shared" si="59"/>
        <v>Yes</v>
      </c>
      <c r="S795" s="126" t="str">
        <f t="shared" si="59"/>
        <v>No</v>
      </c>
      <c r="T795" s="126" t="str">
        <f t="shared" si="59"/>
        <v>Yes</v>
      </c>
      <c r="U795" s="126" t="str">
        <f t="shared" si="59"/>
        <v>Yes</v>
      </c>
      <c r="V795" s="126" t="str">
        <f t="shared" si="59"/>
        <v>No</v>
      </c>
      <c r="W795" s="126" t="str">
        <f t="shared" si="59"/>
        <v>No</v>
      </c>
      <c r="X795" s="126" t="str">
        <f t="shared" si="59"/>
        <v>No</v>
      </c>
      <c r="Y795" s="126" t="str">
        <f t="shared" si="59"/>
        <v>No</v>
      </c>
      <c r="Z795" s="126" t="str">
        <f t="shared" si="59"/>
        <v>No</v>
      </c>
      <c r="AA795" s="126" t="str">
        <f t="shared" si="59"/>
        <v>No</v>
      </c>
    </row>
    <row r="796" spans="1:27" x14ac:dyDescent="0.3">
      <c r="A796" t="s">
        <v>194</v>
      </c>
      <c r="B796" t="s">
        <v>13</v>
      </c>
      <c r="C796" t="s">
        <v>9</v>
      </c>
      <c r="D796" t="s">
        <v>8</v>
      </c>
      <c r="E796" t="s">
        <v>11</v>
      </c>
      <c r="F796" t="s">
        <v>10</v>
      </c>
      <c r="G796">
        <v>2</v>
      </c>
      <c r="H796" t="s">
        <v>11</v>
      </c>
      <c r="I796" t="s">
        <v>18</v>
      </c>
      <c r="J796" t="s">
        <v>128</v>
      </c>
      <c r="L796" t="s">
        <v>80</v>
      </c>
      <c r="M796">
        <v>0</v>
      </c>
      <c r="N796" t="str">
        <f t="shared" si="58"/>
        <v>No</v>
      </c>
      <c r="O796" t="s">
        <v>152</v>
      </c>
      <c r="P796" s="126" t="str">
        <f t="shared" si="55"/>
        <v>Yes</v>
      </c>
      <c r="Q796" s="126" t="str">
        <f t="shared" si="59"/>
        <v>Yes</v>
      </c>
      <c r="R796" s="126" t="str">
        <f t="shared" si="59"/>
        <v>Yes</v>
      </c>
      <c r="S796" s="126" t="str">
        <f t="shared" si="59"/>
        <v>No</v>
      </c>
      <c r="T796" s="126" t="str">
        <f t="shared" si="59"/>
        <v>Yes</v>
      </c>
      <c r="U796" s="126" t="str">
        <f t="shared" si="59"/>
        <v>Yes</v>
      </c>
      <c r="V796" s="126" t="str">
        <f t="shared" si="59"/>
        <v>No</v>
      </c>
      <c r="W796" s="126" t="str">
        <f t="shared" si="59"/>
        <v>No</v>
      </c>
      <c r="X796" s="126" t="str">
        <f t="shared" si="59"/>
        <v>No</v>
      </c>
      <c r="Y796" s="126" t="str">
        <f t="shared" si="59"/>
        <v>No</v>
      </c>
      <c r="Z796" s="126" t="str">
        <f t="shared" si="59"/>
        <v>No</v>
      </c>
      <c r="AA796" s="126" t="str">
        <f t="shared" si="59"/>
        <v>No</v>
      </c>
    </row>
    <row r="797" spans="1:27" x14ac:dyDescent="0.3">
      <c r="A797" t="s">
        <v>194</v>
      </c>
      <c r="B797" t="s">
        <v>13</v>
      </c>
      <c r="C797" t="s">
        <v>9</v>
      </c>
      <c r="D797" t="s">
        <v>8</v>
      </c>
      <c r="E797" t="s">
        <v>11</v>
      </c>
      <c r="F797" t="s">
        <v>10</v>
      </c>
      <c r="G797">
        <v>2</v>
      </c>
      <c r="H797" t="s">
        <v>10</v>
      </c>
      <c r="I797" t="s">
        <v>148</v>
      </c>
      <c r="J797" t="s">
        <v>128</v>
      </c>
      <c r="L797" t="s">
        <v>80</v>
      </c>
      <c r="M797">
        <v>2</v>
      </c>
      <c r="N797" t="str">
        <f t="shared" si="58"/>
        <v>Yes</v>
      </c>
      <c r="O797" t="s">
        <v>152</v>
      </c>
      <c r="P797" s="126" t="str">
        <f t="shared" si="55"/>
        <v>Yes</v>
      </c>
      <c r="Q797" s="126" t="str">
        <f t="shared" si="59"/>
        <v>Yes</v>
      </c>
      <c r="R797" s="126" t="str">
        <f t="shared" si="59"/>
        <v>Yes</v>
      </c>
      <c r="S797" s="126" t="str">
        <f t="shared" si="59"/>
        <v>No</v>
      </c>
      <c r="T797" s="126" t="str">
        <f t="shared" si="59"/>
        <v>Yes</v>
      </c>
      <c r="U797" s="126" t="str">
        <f t="shared" si="59"/>
        <v>Yes</v>
      </c>
      <c r="V797" s="126" t="str">
        <f t="shared" si="59"/>
        <v>No</v>
      </c>
      <c r="W797" s="126" t="str">
        <f t="shared" si="59"/>
        <v>No</v>
      </c>
      <c r="X797" s="126" t="str">
        <f t="shared" si="59"/>
        <v>No</v>
      </c>
      <c r="Y797" s="126" t="str">
        <f t="shared" si="59"/>
        <v>No</v>
      </c>
      <c r="Z797" s="126" t="str">
        <f t="shared" si="59"/>
        <v>No</v>
      </c>
      <c r="AA797" s="126" t="str">
        <f t="shared" si="59"/>
        <v>No</v>
      </c>
    </row>
    <row r="798" spans="1:27" x14ac:dyDescent="0.3">
      <c r="A798" t="s">
        <v>194</v>
      </c>
      <c r="B798" t="s">
        <v>13</v>
      </c>
      <c r="C798" t="s">
        <v>70</v>
      </c>
      <c r="D798" t="s">
        <v>8</v>
      </c>
      <c r="E798" t="s">
        <v>11</v>
      </c>
      <c r="F798" t="s">
        <v>10</v>
      </c>
      <c r="G798">
        <v>1</v>
      </c>
      <c r="H798" t="s">
        <v>11</v>
      </c>
      <c r="I798" t="s">
        <v>18</v>
      </c>
      <c r="J798" t="s">
        <v>128</v>
      </c>
      <c r="L798" t="s">
        <v>80</v>
      </c>
      <c r="M798">
        <v>0</v>
      </c>
      <c r="N798" t="str">
        <f t="shared" si="58"/>
        <v>No</v>
      </c>
      <c r="O798" t="s">
        <v>152</v>
      </c>
      <c r="P798" s="126" t="str">
        <f t="shared" ref="P798:P861" si="60">IF($A798="","",IF(OR($B798=P$1,$C798=P$1,$D798=P$1,$E798=P$1,$F798=P$1),"Yes","No"))</f>
        <v>Yes</v>
      </c>
      <c r="Q798" s="126" t="str">
        <f t="shared" si="59"/>
        <v>No</v>
      </c>
      <c r="R798" s="126" t="str">
        <f t="shared" si="59"/>
        <v>Yes</v>
      </c>
      <c r="S798" s="126" t="str">
        <f t="shared" si="59"/>
        <v>Yes</v>
      </c>
      <c r="T798" s="126" t="str">
        <f t="shared" si="59"/>
        <v>Yes</v>
      </c>
      <c r="U798" s="126" t="str">
        <f t="shared" si="59"/>
        <v>Yes</v>
      </c>
      <c r="V798" s="126" t="str">
        <f t="shared" si="59"/>
        <v>No</v>
      </c>
      <c r="W798" s="126" t="str">
        <f t="shared" si="59"/>
        <v>No</v>
      </c>
      <c r="X798" s="126" t="str">
        <f t="shared" si="59"/>
        <v>No</v>
      </c>
      <c r="Y798" s="126" t="str">
        <f t="shared" si="59"/>
        <v>No</v>
      </c>
      <c r="Z798" s="126" t="str">
        <f t="shared" si="59"/>
        <v>No</v>
      </c>
      <c r="AA798" s="126" t="str">
        <f t="shared" si="59"/>
        <v>No</v>
      </c>
    </row>
    <row r="799" spans="1:27" x14ac:dyDescent="0.3">
      <c r="A799" t="s">
        <v>194</v>
      </c>
      <c r="B799" t="s">
        <v>13</v>
      </c>
      <c r="C799" t="s">
        <v>70</v>
      </c>
      <c r="D799" t="s">
        <v>8</v>
      </c>
      <c r="E799" t="s">
        <v>11</v>
      </c>
      <c r="F799" t="s">
        <v>10</v>
      </c>
      <c r="G799">
        <v>0</v>
      </c>
      <c r="H799" t="s">
        <v>13</v>
      </c>
      <c r="I799" t="s">
        <v>15</v>
      </c>
      <c r="J799" t="s">
        <v>128</v>
      </c>
      <c r="L799" t="s">
        <v>80</v>
      </c>
      <c r="M799">
        <v>2</v>
      </c>
      <c r="N799" t="str">
        <f t="shared" si="58"/>
        <v>Yes</v>
      </c>
      <c r="O799" t="s">
        <v>152</v>
      </c>
      <c r="P799" s="126" t="str">
        <f t="shared" si="60"/>
        <v>Yes</v>
      </c>
      <c r="Q799" s="126" t="str">
        <f t="shared" si="59"/>
        <v>No</v>
      </c>
      <c r="R799" s="126" t="str">
        <f t="shared" si="59"/>
        <v>Yes</v>
      </c>
      <c r="S799" s="126" t="str">
        <f t="shared" si="59"/>
        <v>Yes</v>
      </c>
      <c r="T799" s="126" t="str">
        <f t="shared" si="59"/>
        <v>Yes</v>
      </c>
      <c r="U799" s="126" t="str">
        <f t="shared" si="59"/>
        <v>Yes</v>
      </c>
      <c r="V799" s="126" t="str">
        <f t="shared" si="59"/>
        <v>No</v>
      </c>
      <c r="W799" s="126" t="str">
        <f t="shared" si="59"/>
        <v>No</v>
      </c>
      <c r="X799" s="126" t="str">
        <f t="shared" si="59"/>
        <v>No</v>
      </c>
      <c r="Y799" s="126" t="str">
        <f t="shared" si="59"/>
        <v>No</v>
      </c>
      <c r="Z799" s="126" t="str">
        <f t="shared" si="59"/>
        <v>No</v>
      </c>
      <c r="AA799" s="126" t="str">
        <f t="shared" si="59"/>
        <v>No</v>
      </c>
    </row>
    <row r="800" spans="1:27" x14ac:dyDescent="0.3">
      <c r="A800" t="s">
        <v>194</v>
      </c>
      <c r="B800" t="s">
        <v>13</v>
      </c>
      <c r="C800" t="s">
        <v>70</v>
      </c>
      <c r="D800" t="s">
        <v>8</v>
      </c>
      <c r="E800" t="s">
        <v>11</v>
      </c>
      <c r="F800" t="s">
        <v>10</v>
      </c>
      <c r="G800">
        <v>1</v>
      </c>
      <c r="H800" t="s">
        <v>11</v>
      </c>
      <c r="I800" t="s">
        <v>16</v>
      </c>
      <c r="J800" t="s">
        <v>128</v>
      </c>
      <c r="L800" t="s">
        <v>80</v>
      </c>
      <c r="M800">
        <v>0</v>
      </c>
      <c r="N800" t="str">
        <f t="shared" si="58"/>
        <v>No</v>
      </c>
      <c r="O800" t="s">
        <v>152</v>
      </c>
      <c r="P800" s="126" t="str">
        <f t="shared" si="60"/>
        <v>Yes</v>
      </c>
      <c r="Q800" s="126" t="str">
        <f t="shared" si="59"/>
        <v>No</v>
      </c>
      <c r="R800" s="126" t="str">
        <f t="shared" si="59"/>
        <v>Yes</v>
      </c>
      <c r="S800" s="126" t="str">
        <f t="shared" si="59"/>
        <v>Yes</v>
      </c>
      <c r="T800" s="126" t="str">
        <f t="shared" si="59"/>
        <v>Yes</v>
      </c>
      <c r="U800" s="126" t="str">
        <f t="shared" si="59"/>
        <v>Yes</v>
      </c>
      <c r="V800" s="126" t="str">
        <f t="shared" si="59"/>
        <v>No</v>
      </c>
      <c r="W800" s="126" t="str">
        <f t="shared" si="59"/>
        <v>No</v>
      </c>
      <c r="X800" s="126" t="str">
        <f t="shared" si="59"/>
        <v>No</v>
      </c>
      <c r="Y800" s="126" t="str">
        <f t="shared" si="59"/>
        <v>No</v>
      </c>
      <c r="Z800" s="126" t="str">
        <f t="shared" si="59"/>
        <v>No</v>
      </c>
      <c r="AA800" s="126" t="str">
        <f t="shared" si="59"/>
        <v>No</v>
      </c>
    </row>
    <row r="801" spans="1:27" x14ac:dyDescent="0.3">
      <c r="A801" t="s">
        <v>194</v>
      </c>
      <c r="B801" t="s">
        <v>13</v>
      </c>
      <c r="C801" t="s">
        <v>70</v>
      </c>
      <c r="D801" t="s">
        <v>8</v>
      </c>
      <c r="E801" t="s">
        <v>11</v>
      </c>
      <c r="F801" t="s">
        <v>10</v>
      </c>
      <c r="G801">
        <v>1</v>
      </c>
      <c r="H801" t="s">
        <v>13</v>
      </c>
      <c r="I801" t="s">
        <v>148</v>
      </c>
      <c r="J801" t="s">
        <v>149</v>
      </c>
      <c r="L801" t="s">
        <v>80</v>
      </c>
      <c r="M801">
        <v>2</v>
      </c>
      <c r="N801" t="str">
        <f t="shared" si="58"/>
        <v>Yes</v>
      </c>
      <c r="O801" t="s">
        <v>152</v>
      </c>
      <c r="P801" s="126" t="str">
        <f t="shared" si="60"/>
        <v>Yes</v>
      </c>
      <c r="Q801" s="126" t="str">
        <f t="shared" si="59"/>
        <v>No</v>
      </c>
      <c r="R801" s="126" t="str">
        <f t="shared" si="59"/>
        <v>Yes</v>
      </c>
      <c r="S801" s="126" t="str">
        <f t="shared" si="59"/>
        <v>Yes</v>
      </c>
      <c r="T801" s="126" t="str">
        <f t="shared" si="59"/>
        <v>Yes</v>
      </c>
      <c r="U801" s="126" t="str">
        <f t="shared" si="59"/>
        <v>Yes</v>
      </c>
      <c r="V801" s="126" t="str">
        <f t="shared" si="59"/>
        <v>No</v>
      </c>
      <c r="W801" s="126" t="str">
        <f t="shared" si="59"/>
        <v>No</v>
      </c>
      <c r="X801" s="126" t="str">
        <f t="shared" si="59"/>
        <v>No</v>
      </c>
      <c r="Y801" s="126" t="str">
        <f t="shared" si="59"/>
        <v>No</v>
      </c>
      <c r="Z801" s="126" t="str">
        <f t="shared" si="59"/>
        <v>No</v>
      </c>
      <c r="AA801" s="126" t="str">
        <f t="shared" si="59"/>
        <v>No</v>
      </c>
    </row>
    <row r="802" spans="1:27" x14ac:dyDescent="0.3">
      <c r="A802" t="s">
        <v>194</v>
      </c>
      <c r="B802" t="s">
        <v>130</v>
      </c>
      <c r="C802" t="s">
        <v>70</v>
      </c>
      <c r="D802" t="s">
        <v>14</v>
      </c>
      <c r="E802" t="s">
        <v>11</v>
      </c>
      <c r="F802" t="s">
        <v>71</v>
      </c>
      <c r="G802">
        <v>1</v>
      </c>
      <c r="H802" t="s">
        <v>130</v>
      </c>
      <c r="I802" t="s">
        <v>17</v>
      </c>
      <c r="J802" t="s">
        <v>128</v>
      </c>
      <c r="L802" t="s">
        <v>80</v>
      </c>
      <c r="M802">
        <v>0</v>
      </c>
      <c r="N802" t="str">
        <f t="shared" si="58"/>
        <v>No</v>
      </c>
      <c r="O802" t="s">
        <v>152</v>
      </c>
      <c r="P802" s="126" t="str">
        <f t="shared" si="60"/>
        <v>No</v>
      </c>
      <c r="Q802" s="126" t="str">
        <f t="shared" si="59"/>
        <v>No</v>
      </c>
      <c r="R802" s="126" t="str">
        <f t="shared" si="59"/>
        <v>No</v>
      </c>
      <c r="S802" s="126" t="str">
        <f t="shared" si="59"/>
        <v>Yes</v>
      </c>
      <c r="T802" s="126" t="str">
        <f t="shared" si="59"/>
        <v>No</v>
      </c>
      <c r="U802" s="126" t="str">
        <f t="shared" si="59"/>
        <v>Yes</v>
      </c>
      <c r="V802" s="126" t="str">
        <f t="shared" si="59"/>
        <v>Yes</v>
      </c>
      <c r="W802" s="126" t="str">
        <f t="shared" si="59"/>
        <v>No</v>
      </c>
      <c r="X802" s="126" t="str">
        <f t="shared" si="59"/>
        <v>Yes</v>
      </c>
      <c r="Y802" s="126" t="str">
        <f t="shared" si="59"/>
        <v>Yes</v>
      </c>
      <c r="Z802" s="126" t="str">
        <f t="shared" si="59"/>
        <v>No</v>
      </c>
      <c r="AA802" s="126" t="str">
        <f t="shared" si="59"/>
        <v>No</v>
      </c>
    </row>
    <row r="803" spans="1:27" x14ac:dyDescent="0.3">
      <c r="A803" t="s">
        <v>194</v>
      </c>
      <c r="B803" t="s">
        <v>130</v>
      </c>
      <c r="C803" t="s">
        <v>70</v>
      </c>
      <c r="D803" t="s">
        <v>14</v>
      </c>
      <c r="E803" t="s">
        <v>11</v>
      </c>
      <c r="F803" t="s">
        <v>71</v>
      </c>
      <c r="G803">
        <v>2</v>
      </c>
      <c r="H803" t="s">
        <v>70</v>
      </c>
      <c r="I803" t="s">
        <v>15</v>
      </c>
      <c r="J803" t="s">
        <v>128</v>
      </c>
      <c r="L803" t="s">
        <v>80</v>
      </c>
      <c r="M803">
        <v>0</v>
      </c>
      <c r="N803" t="str">
        <f t="shared" si="58"/>
        <v>No</v>
      </c>
      <c r="O803" t="s">
        <v>152</v>
      </c>
      <c r="P803" s="126" t="str">
        <f t="shared" si="60"/>
        <v>No</v>
      </c>
      <c r="Q803" s="126" t="str">
        <f t="shared" si="59"/>
        <v>No</v>
      </c>
      <c r="R803" s="126" t="str">
        <f t="shared" si="59"/>
        <v>No</v>
      </c>
      <c r="S803" s="126" t="str">
        <f t="shared" si="59"/>
        <v>Yes</v>
      </c>
      <c r="T803" s="126" t="str">
        <f t="shared" si="59"/>
        <v>No</v>
      </c>
      <c r="U803" s="126" t="str">
        <f t="shared" si="59"/>
        <v>Yes</v>
      </c>
      <c r="V803" s="126" t="str">
        <f t="shared" si="59"/>
        <v>Yes</v>
      </c>
      <c r="W803" s="126" t="str">
        <f t="shared" si="59"/>
        <v>No</v>
      </c>
      <c r="X803" s="126" t="str">
        <f t="shared" si="59"/>
        <v>Yes</v>
      </c>
      <c r="Y803" s="126" t="str">
        <f t="shared" si="59"/>
        <v>Yes</v>
      </c>
      <c r="Z803" s="126" t="str">
        <f t="shared" si="59"/>
        <v>No</v>
      </c>
      <c r="AA803" s="126" t="str">
        <f t="shared" si="59"/>
        <v>No</v>
      </c>
    </row>
    <row r="804" spans="1:27" x14ac:dyDescent="0.3">
      <c r="A804" t="s">
        <v>194</v>
      </c>
      <c r="B804" t="s">
        <v>130</v>
      </c>
      <c r="C804" t="s">
        <v>70</v>
      </c>
      <c r="D804" t="s">
        <v>14</v>
      </c>
      <c r="E804" t="s">
        <v>11</v>
      </c>
      <c r="F804" t="s">
        <v>71</v>
      </c>
      <c r="G804">
        <v>1</v>
      </c>
      <c r="H804" t="s">
        <v>11</v>
      </c>
      <c r="I804" t="s">
        <v>148</v>
      </c>
      <c r="J804" t="s">
        <v>128</v>
      </c>
      <c r="L804" t="s">
        <v>80</v>
      </c>
      <c r="M804">
        <v>2</v>
      </c>
      <c r="N804" t="str">
        <f t="shared" si="58"/>
        <v>Yes</v>
      </c>
      <c r="O804" t="s">
        <v>152</v>
      </c>
      <c r="P804" s="126" t="str">
        <f t="shared" si="60"/>
        <v>No</v>
      </c>
      <c r="Q804" s="126" t="str">
        <f t="shared" si="59"/>
        <v>No</v>
      </c>
      <c r="R804" s="126" t="str">
        <f t="shared" si="59"/>
        <v>No</v>
      </c>
      <c r="S804" s="126" t="str">
        <f t="shared" si="59"/>
        <v>Yes</v>
      </c>
      <c r="T804" s="126" t="str">
        <f t="shared" si="59"/>
        <v>No</v>
      </c>
      <c r="U804" s="126" t="str">
        <f t="shared" si="59"/>
        <v>Yes</v>
      </c>
      <c r="V804" s="126" t="str">
        <f t="shared" si="59"/>
        <v>Yes</v>
      </c>
      <c r="W804" s="126" t="str">
        <f t="shared" si="59"/>
        <v>No</v>
      </c>
      <c r="X804" s="126" t="str">
        <f t="shared" si="59"/>
        <v>Yes</v>
      </c>
      <c r="Y804" s="126" t="str">
        <f t="shared" si="59"/>
        <v>Yes</v>
      </c>
      <c r="Z804" s="126" t="str">
        <f t="shared" si="59"/>
        <v>No</v>
      </c>
      <c r="AA804" s="126" t="str">
        <f t="shared" si="59"/>
        <v>No</v>
      </c>
    </row>
    <row r="805" spans="1:27" x14ac:dyDescent="0.3">
      <c r="A805" t="s">
        <v>194</v>
      </c>
      <c r="B805" t="s">
        <v>130</v>
      </c>
      <c r="C805" t="s">
        <v>9</v>
      </c>
      <c r="D805" t="s">
        <v>14</v>
      </c>
      <c r="E805" t="s">
        <v>8</v>
      </c>
      <c r="F805" t="s">
        <v>10</v>
      </c>
      <c r="G805">
        <v>1</v>
      </c>
      <c r="H805" t="s">
        <v>10</v>
      </c>
      <c r="I805" t="s">
        <v>18</v>
      </c>
      <c r="J805" t="s">
        <v>128</v>
      </c>
      <c r="L805" t="s">
        <v>80</v>
      </c>
      <c r="M805">
        <v>0</v>
      </c>
      <c r="N805" t="str">
        <f t="shared" si="58"/>
        <v>No</v>
      </c>
      <c r="O805" t="s">
        <v>152</v>
      </c>
      <c r="P805" s="126" t="str">
        <f t="shared" si="60"/>
        <v>No</v>
      </c>
      <c r="Q805" s="126" t="str">
        <f t="shared" si="59"/>
        <v>Yes</v>
      </c>
      <c r="R805" s="126" t="str">
        <f t="shared" si="59"/>
        <v>Yes</v>
      </c>
      <c r="S805" s="126" t="str">
        <f t="shared" si="59"/>
        <v>No</v>
      </c>
      <c r="T805" s="126" t="str">
        <f t="shared" si="59"/>
        <v>Yes</v>
      </c>
      <c r="U805" s="126" t="str">
        <f t="shared" si="59"/>
        <v>No</v>
      </c>
      <c r="V805" s="126" t="str">
        <f t="shared" si="59"/>
        <v>No</v>
      </c>
      <c r="W805" s="126" t="str">
        <f t="shared" si="59"/>
        <v>No</v>
      </c>
      <c r="X805" s="126" t="str">
        <f t="shared" si="59"/>
        <v>Yes</v>
      </c>
      <c r="Y805" s="126" t="str">
        <f t="shared" si="59"/>
        <v>Yes</v>
      </c>
      <c r="Z805" s="126" t="str">
        <f t="shared" si="59"/>
        <v>No</v>
      </c>
      <c r="AA805" s="126" t="str">
        <f t="shared" si="59"/>
        <v>No</v>
      </c>
    </row>
    <row r="806" spans="1:27" x14ac:dyDescent="0.3">
      <c r="A806" t="s">
        <v>194</v>
      </c>
      <c r="B806" t="s">
        <v>130</v>
      </c>
      <c r="C806" t="s">
        <v>9</v>
      </c>
      <c r="D806" t="s">
        <v>14</v>
      </c>
      <c r="E806" t="s">
        <v>8</v>
      </c>
      <c r="F806" t="s">
        <v>10</v>
      </c>
      <c r="G806">
        <v>0</v>
      </c>
      <c r="H806" t="s">
        <v>9</v>
      </c>
      <c r="I806" t="s">
        <v>19</v>
      </c>
      <c r="J806" t="s">
        <v>128</v>
      </c>
      <c r="L806" t="s">
        <v>80</v>
      </c>
      <c r="M806">
        <v>0</v>
      </c>
      <c r="N806" t="str">
        <f t="shared" si="58"/>
        <v>No</v>
      </c>
      <c r="O806" t="s">
        <v>152</v>
      </c>
      <c r="P806" s="126" t="str">
        <f t="shared" si="60"/>
        <v>No</v>
      </c>
      <c r="Q806" s="126" t="str">
        <f t="shared" si="59"/>
        <v>Yes</v>
      </c>
      <c r="R806" s="126" t="str">
        <f t="shared" si="59"/>
        <v>Yes</v>
      </c>
      <c r="S806" s="126" t="str">
        <f t="shared" si="59"/>
        <v>No</v>
      </c>
      <c r="T806" s="126" t="str">
        <f t="shared" si="59"/>
        <v>Yes</v>
      </c>
      <c r="U806" s="126" t="str">
        <f t="shared" si="59"/>
        <v>No</v>
      </c>
      <c r="V806" s="126" t="str">
        <f t="shared" si="59"/>
        <v>No</v>
      </c>
      <c r="W806" s="126" t="str">
        <f t="shared" si="59"/>
        <v>No</v>
      </c>
      <c r="X806" s="126" t="str">
        <f t="shared" si="59"/>
        <v>Yes</v>
      </c>
      <c r="Y806" s="126" t="str">
        <f t="shared" si="59"/>
        <v>Yes</v>
      </c>
      <c r="Z806" s="126" t="str">
        <f t="shared" si="59"/>
        <v>No</v>
      </c>
      <c r="AA806" s="126" t="str">
        <f t="shared" si="59"/>
        <v>No</v>
      </c>
    </row>
    <row r="807" spans="1:27" x14ac:dyDescent="0.3">
      <c r="A807" t="s">
        <v>194</v>
      </c>
      <c r="B807" t="s">
        <v>130</v>
      </c>
      <c r="C807" t="s">
        <v>9</v>
      </c>
      <c r="D807" t="s">
        <v>14</v>
      </c>
      <c r="E807" t="s">
        <v>8</v>
      </c>
      <c r="F807" t="s">
        <v>10</v>
      </c>
      <c r="G807">
        <v>2</v>
      </c>
      <c r="H807" t="s">
        <v>9</v>
      </c>
      <c r="I807" t="s">
        <v>18</v>
      </c>
      <c r="J807" t="s">
        <v>128</v>
      </c>
      <c r="L807" t="s">
        <v>80</v>
      </c>
      <c r="M807">
        <v>2</v>
      </c>
      <c r="N807" t="str">
        <f t="shared" si="58"/>
        <v>Yes</v>
      </c>
      <c r="O807" t="s">
        <v>152</v>
      </c>
      <c r="P807" s="126" t="str">
        <f t="shared" si="60"/>
        <v>No</v>
      </c>
      <c r="Q807" s="126" t="str">
        <f t="shared" si="59"/>
        <v>Yes</v>
      </c>
      <c r="R807" s="126" t="str">
        <f t="shared" si="59"/>
        <v>Yes</v>
      </c>
      <c r="S807" s="126" t="str">
        <f t="shared" si="59"/>
        <v>No</v>
      </c>
      <c r="T807" s="126" t="str">
        <f t="shared" si="59"/>
        <v>Yes</v>
      </c>
      <c r="U807" s="126" t="str">
        <f t="shared" si="59"/>
        <v>No</v>
      </c>
      <c r="V807" s="126" t="str">
        <f t="shared" si="59"/>
        <v>No</v>
      </c>
      <c r="W807" s="126" t="str">
        <f t="shared" si="59"/>
        <v>No</v>
      </c>
      <c r="X807" s="126" t="str">
        <f t="shared" si="59"/>
        <v>Yes</v>
      </c>
      <c r="Y807" s="126" t="str">
        <f t="shared" si="59"/>
        <v>Yes</v>
      </c>
      <c r="Z807" s="126" t="str">
        <f t="shared" si="59"/>
        <v>No</v>
      </c>
      <c r="AA807" s="126" t="str">
        <f t="shared" si="59"/>
        <v>No</v>
      </c>
    </row>
    <row r="808" spans="1:27" x14ac:dyDescent="0.3">
      <c r="A808" t="s">
        <v>194</v>
      </c>
      <c r="B808" t="s">
        <v>130</v>
      </c>
      <c r="C808" t="s">
        <v>9</v>
      </c>
      <c r="D808" t="s">
        <v>14</v>
      </c>
      <c r="E808" t="s">
        <v>8</v>
      </c>
      <c r="F808" t="s">
        <v>10</v>
      </c>
      <c r="G808">
        <v>1</v>
      </c>
      <c r="H808" t="s">
        <v>10</v>
      </c>
      <c r="I808" t="s">
        <v>16</v>
      </c>
      <c r="J808" t="s">
        <v>128</v>
      </c>
      <c r="L808" t="s">
        <v>80</v>
      </c>
      <c r="M808">
        <v>2</v>
      </c>
      <c r="N808" t="str">
        <f t="shared" si="58"/>
        <v>Yes</v>
      </c>
      <c r="O808" t="s">
        <v>152</v>
      </c>
      <c r="P808" s="126" t="str">
        <f t="shared" si="60"/>
        <v>No</v>
      </c>
      <c r="Q808" s="126" t="str">
        <f t="shared" si="59"/>
        <v>Yes</v>
      </c>
      <c r="R808" s="126" t="str">
        <f t="shared" si="59"/>
        <v>Yes</v>
      </c>
      <c r="S808" s="126" t="str">
        <f t="shared" si="59"/>
        <v>No</v>
      </c>
      <c r="T808" s="126" t="str">
        <f t="shared" ref="Q808:AA831" si="61">IF($A808="","",IF(OR($B808=T$1,$C808=T$1,$D808=T$1,$E808=T$1,$F808=T$1),"Yes","No"))</f>
        <v>Yes</v>
      </c>
      <c r="U808" s="126" t="str">
        <f t="shared" si="61"/>
        <v>No</v>
      </c>
      <c r="V808" s="126" t="str">
        <f t="shared" si="61"/>
        <v>No</v>
      </c>
      <c r="W808" s="126" t="str">
        <f t="shared" si="61"/>
        <v>No</v>
      </c>
      <c r="X808" s="126" t="str">
        <f t="shared" si="61"/>
        <v>Yes</v>
      </c>
      <c r="Y808" s="126" t="str">
        <f t="shared" si="61"/>
        <v>Yes</v>
      </c>
      <c r="Z808" s="126" t="str">
        <f t="shared" si="61"/>
        <v>No</v>
      </c>
      <c r="AA808" s="126" t="str">
        <f t="shared" si="61"/>
        <v>No</v>
      </c>
    </row>
    <row r="809" spans="1:27" x14ac:dyDescent="0.3">
      <c r="A809" t="s">
        <v>194</v>
      </c>
      <c r="B809" t="s">
        <v>13</v>
      </c>
      <c r="C809" t="s">
        <v>130</v>
      </c>
      <c r="D809" t="s">
        <v>14</v>
      </c>
      <c r="E809" t="s">
        <v>8</v>
      </c>
      <c r="F809" t="s">
        <v>10</v>
      </c>
      <c r="G809">
        <v>1</v>
      </c>
      <c r="H809" t="s">
        <v>14</v>
      </c>
      <c r="I809" t="s">
        <v>19</v>
      </c>
      <c r="J809" t="s">
        <v>128</v>
      </c>
      <c r="L809" t="s">
        <v>80</v>
      </c>
      <c r="M809">
        <v>0</v>
      </c>
      <c r="N809" t="str">
        <f t="shared" si="58"/>
        <v>No</v>
      </c>
      <c r="O809" t="s">
        <v>152</v>
      </c>
      <c r="P809" s="126" t="str">
        <f t="shared" si="60"/>
        <v>Yes</v>
      </c>
      <c r="Q809" s="126" t="str">
        <f t="shared" si="61"/>
        <v>No</v>
      </c>
      <c r="R809" s="126" t="str">
        <f t="shared" si="61"/>
        <v>Yes</v>
      </c>
      <c r="S809" s="126" t="str">
        <f t="shared" si="61"/>
        <v>No</v>
      </c>
      <c r="T809" s="126" t="str">
        <f t="shared" si="61"/>
        <v>Yes</v>
      </c>
      <c r="U809" s="126" t="str">
        <f t="shared" si="61"/>
        <v>No</v>
      </c>
      <c r="V809" s="126" t="str">
        <f t="shared" si="61"/>
        <v>No</v>
      </c>
      <c r="W809" s="126" t="str">
        <f t="shared" si="61"/>
        <v>No</v>
      </c>
      <c r="X809" s="126" t="str">
        <f t="shared" si="61"/>
        <v>Yes</v>
      </c>
      <c r="Y809" s="126" t="str">
        <f t="shared" si="61"/>
        <v>Yes</v>
      </c>
      <c r="Z809" s="126" t="str">
        <f t="shared" si="61"/>
        <v>No</v>
      </c>
      <c r="AA809" s="126" t="str">
        <f t="shared" si="61"/>
        <v>No</v>
      </c>
    </row>
    <row r="810" spans="1:27" x14ac:dyDescent="0.3">
      <c r="A810" t="s">
        <v>194</v>
      </c>
      <c r="B810" t="s">
        <v>13</v>
      </c>
      <c r="C810" t="s">
        <v>130</v>
      </c>
      <c r="D810" t="s">
        <v>14</v>
      </c>
      <c r="E810" t="s">
        <v>8</v>
      </c>
      <c r="F810" t="s">
        <v>10</v>
      </c>
      <c r="G810">
        <v>2</v>
      </c>
      <c r="H810" t="s">
        <v>10</v>
      </c>
      <c r="I810" t="s">
        <v>17</v>
      </c>
      <c r="J810" t="s">
        <v>128</v>
      </c>
      <c r="L810" t="s">
        <v>80</v>
      </c>
      <c r="M810">
        <v>0</v>
      </c>
      <c r="N810" t="str">
        <f t="shared" si="58"/>
        <v>No</v>
      </c>
      <c r="O810" t="s">
        <v>152</v>
      </c>
      <c r="P810" s="126" t="str">
        <f t="shared" si="60"/>
        <v>Yes</v>
      </c>
      <c r="Q810" s="126" t="str">
        <f t="shared" si="61"/>
        <v>No</v>
      </c>
      <c r="R810" s="126" t="str">
        <f t="shared" si="61"/>
        <v>Yes</v>
      </c>
      <c r="S810" s="126" t="str">
        <f t="shared" si="61"/>
        <v>No</v>
      </c>
      <c r="T810" s="126" t="str">
        <f t="shared" si="61"/>
        <v>Yes</v>
      </c>
      <c r="U810" s="126" t="str">
        <f t="shared" si="61"/>
        <v>No</v>
      </c>
      <c r="V810" s="126" t="str">
        <f t="shared" si="61"/>
        <v>No</v>
      </c>
      <c r="W810" s="126" t="str">
        <f t="shared" si="61"/>
        <v>No</v>
      </c>
      <c r="X810" s="126" t="str">
        <f t="shared" si="61"/>
        <v>Yes</v>
      </c>
      <c r="Y810" s="126" t="str">
        <f t="shared" si="61"/>
        <v>Yes</v>
      </c>
      <c r="Z810" s="126" t="str">
        <f t="shared" si="61"/>
        <v>No</v>
      </c>
      <c r="AA810" s="126" t="str">
        <f t="shared" si="61"/>
        <v>No</v>
      </c>
    </row>
    <row r="811" spans="1:27" x14ac:dyDescent="0.3">
      <c r="A811" t="s">
        <v>194</v>
      </c>
      <c r="B811" t="s">
        <v>13</v>
      </c>
      <c r="C811" t="s">
        <v>70</v>
      </c>
      <c r="D811" t="s">
        <v>11</v>
      </c>
      <c r="E811" t="s">
        <v>8</v>
      </c>
      <c r="F811" t="s">
        <v>10</v>
      </c>
      <c r="G811">
        <v>1</v>
      </c>
      <c r="H811" t="s">
        <v>11</v>
      </c>
      <c r="I811" t="s">
        <v>16</v>
      </c>
      <c r="J811" t="s">
        <v>128</v>
      </c>
      <c r="L811" t="s">
        <v>80</v>
      </c>
      <c r="M811">
        <v>0</v>
      </c>
      <c r="N811" t="str">
        <f t="shared" si="58"/>
        <v>No</v>
      </c>
      <c r="O811" t="s">
        <v>152</v>
      </c>
      <c r="P811" s="126" t="str">
        <f t="shared" si="60"/>
        <v>Yes</v>
      </c>
      <c r="Q811" s="126" t="str">
        <f t="shared" si="61"/>
        <v>No</v>
      </c>
      <c r="R811" s="126" t="str">
        <f t="shared" si="61"/>
        <v>Yes</v>
      </c>
      <c r="S811" s="126" t="str">
        <f t="shared" si="61"/>
        <v>Yes</v>
      </c>
      <c r="T811" s="126" t="str">
        <f t="shared" si="61"/>
        <v>Yes</v>
      </c>
      <c r="U811" s="126" t="str">
        <f t="shared" si="61"/>
        <v>Yes</v>
      </c>
      <c r="V811" s="126" t="str">
        <f t="shared" si="61"/>
        <v>No</v>
      </c>
      <c r="W811" s="126" t="str">
        <f t="shared" si="61"/>
        <v>No</v>
      </c>
      <c r="X811" s="126" t="str">
        <f t="shared" si="61"/>
        <v>No</v>
      </c>
      <c r="Y811" s="126" t="str">
        <f t="shared" si="61"/>
        <v>No</v>
      </c>
      <c r="Z811" s="126" t="str">
        <f t="shared" si="61"/>
        <v>No</v>
      </c>
      <c r="AA811" s="126" t="str">
        <f t="shared" si="61"/>
        <v>No</v>
      </c>
    </row>
    <row r="812" spans="1:27" x14ac:dyDescent="0.3">
      <c r="A812" t="s">
        <v>194</v>
      </c>
      <c r="B812" t="s">
        <v>13</v>
      </c>
      <c r="C812" t="s">
        <v>70</v>
      </c>
      <c r="D812" t="s">
        <v>11</v>
      </c>
      <c r="E812" t="s">
        <v>8</v>
      </c>
      <c r="F812" t="s">
        <v>10</v>
      </c>
      <c r="G812">
        <v>1</v>
      </c>
      <c r="H812" t="s">
        <v>70</v>
      </c>
      <c r="I812" t="s">
        <v>17</v>
      </c>
      <c r="J812" t="s">
        <v>149</v>
      </c>
      <c r="L812" t="s">
        <v>80</v>
      </c>
      <c r="M812">
        <v>0</v>
      </c>
      <c r="N812" t="str">
        <f t="shared" si="58"/>
        <v>No</v>
      </c>
      <c r="O812" t="s">
        <v>152</v>
      </c>
      <c r="P812" s="126" t="str">
        <f t="shared" si="60"/>
        <v>Yes</v>
      </c>
      <c r="Q812" s="126" t="str">
        <f t="shared" si="61"/>
        <v>No</v>
      </c>
      <c r="R812" s="126" t="str">
        <f t="shared" si="61"/>
        <v>Yes</v>
      </c>
      <c r="S812" s="126" t="str">
        <f t="shared" si="61"/>
        <v>Yes</v>
      </c>
      <c r="T812" s="126" t="str">
        <f t="shared" si="61"/>
        <v>Yes</v>
      </c>
      <c r="U812" s="126" t="str">
        <f t="shared" si="61"/>
        <v>Yes</v>
      </c>
      <c r="V812" s="126" t="str">
        <f t="shared" si="61"/>
        <v>No</v>
      </c>
      <c r="W812" s="126" t="str">
        <f t="shared" si="61"/>
        <v>No</v>
      </c>
      <c r="X812" s="126" t="str">
        <f t="shared" si="61"/>
        <v>No</v>
      </c>
      <c r="Y812" s="126" t="str">
        <f t="shared" si="61"/>
        <v>No</v>
      </c>
      <c r="Z812" s="126" t="str">
        <f t="shared" si="61"/>
        <v>No</v>
      </c>
      <c r="AA812" s="126" t="str">
        <f t="shared" si="61"/>
        <v>No</v>
      </c>
    </row>
    <row r="813" spans="1:27" x14ac:dyDescent="0.3">
      <c r="A813" t="s">
        <v>194</v>
      </c>
      <c r="B813" t="s">
        <v>13</v>
      </c>
      <c r="C813" t="s">
        <v>70</v>
      </c>
      <c r="D813" t="s">
        <v>11</v>
      </c>
      <c r="E813" t="s">
        <v>8</v>
      </c>
      <c r="F813" t="s">
        <v>10</v>
      </c>
      <c r="G813">
        <v>1</v>
      </c>
      <c r="H813" t="s">
        <v>8</v>
      </c>
      <c r="I813" t="s">
        <v>18</v>
      </c>
      <c r="J813" t="s">
        <v>128</v>
      </c>
      <c r="L813" t="s">
        <v>80</v>
      </c>
      <c r="M813">
        <v>2</v>
      </c>
      <c r="N813" t="str">
        <f t="shared" si="58"/>
        <v>Yes</v>
      </c>
      <c r="O813" t="s">
        <v>152</v>
      </c>
      <c r="P813" s="126" t="str">
        <f t="shared" si="60"/>
        <v>Yes</v>
      </c>
      <c r="Q813" s="126" t="str">
        <f t="shared" si="61"/>
        <v>No</v>
      </c>
      <c r="R813" s="126" t="str">
        <f t="shared" si="61"/>
        <v>Yes</v>
      </c>
      <c r="S813" s="126" t="str">
        <f t="shared" si="61"/>
        <v>Yes</v>
      </c>
      <c r="T813" s="126" t="str">
        <f t="shared" si="61"/>
        <v>Yes</v>
      </c>
      <c r="U813" s="126" t="str">
        <f t="shared" si="61"/>
        <v>Yes</v>
      </c>
      <c r="V813" s="126" t="str">
        <f t="shared" si="61"/>
        <v>No</v>
      </c>
      <c r="W813" s="126" t="str">
        <f t="shared" si="61"/>
        <v>No</v>
      </c>
      <c r="X813" s="126" t="str">
        <f t="shared" si="61"/>
        <v>No</v>
      </c>
      <c r="Y813" s="126" t="str">
        <f t="shared" si="61"/>
        <v>No</v>
      </c>
      <c r="Z813" s="126" t="str">
        <f t="shared" si="61"/>
        <v>No</v>
      </c>
      <c r="AA813" s="126" t="str">
        <f t="shared" si="61"/>
        <v>No</v>
      </c>
    </row>
    <row r="814" spans="1:27" x14ac:dyDescent="0.3">
      <c r="A814" t="s">
        <v>194</v>
      </c>
      <c r="B814" t="s">
        <v>13</v>
      </c>
      <c r="C814" t="s">
        <v>70</v>
      </c>
      <c r="D814" t="s">
        <v>11</v>
      </c>
      <c r="E814" t="s">
        <v>8</v>
      </c>
      <c r="F814" t="s">
        <v>10</v>
      </c>
      <c r="G814">
        <v>2</v>
      </c>
      <c r="H814" t="s">
        <v>8</v>
      </c>
      <c r="I814" t="s">
        <v>16</v>
      </c>
      <c r="J814" t="s">
        <v>128</v>
      </c>
      <c r="L814" t="s">
        <v>80</v>
      </c>
      <c r="M814">
        <v>0</v>
      </c>
      <c r="N814" t="str">
        <f t="shared" si="58"/>
        <v>No</v>
      </c>
      <c r="O814" t="s">
        <v>152</v>
      </c>
      <c r="P814" s="126" t="str">
        <f t="shared" si="60"/>
        <v>Yes</v>
      </c>
      <c r="Q814" s="126" t="str">
        <f t="shared" si="61"/>
        <v>No</v>
      </c>
      <c r="R814" s="126" t="str">
        <f t="shared" si="61"/>
        <v>Yes</v>
      </c>
      <c r="S814" s="126" t="str">
        <f t="shared" si="61"/>
        <v>Yes</v>
      </c>
      <c r="T814" s="126" t="str">
        <f t="shared" si="61"/>
        <v>Yes</v>
      </c>
      <c r="U814" s="126" t="str">
        <f t="shared" si="61"/>
        <v>Yes</v>
      </c>
      <c r="V814" s="126" t="str">
        <f t="shared" si="61"/>
        <v>No</v>
      </c>
      <c r="W814" s="126" t="str">
        <f t="shared" si="61"/>
        <v>No</v>
      </c>
      <c r="X814" s="126" t="str">
        <f t="shared" si="61"/>
        <v>No</v>
      </c>
      <c r="Y814" s="126" t="str">
        <f t="shared" si="61"/>
        <v>No</v>
      </c>
      <c r="Z814" s="126" t="str">
        <f t="shared" si="61"/>
        <v>No</v>
      </c>
      <c r="AA814" s="126" t="str">
        <f t="shared" si="61"/>
        <v>No</v>
      </c>
    </row>
    <row r="815" spans="1:27" x14ac:dyDescent="0.3">
      <c r="A815" t="s">
        <v>194</v>
      </c>
      <c r="B815" t="s">
        <v>13</v>
      </c>
      <c r="C815" t="s">
        <v>70</v>
      </c>
      <c r="D815" t="s">
        <v>11</v>
      </c>
      <c r="E815" t="s">
        <v>8</v>
      </c>
      <c r="F815" t="s">
        <v>10</v>
      </c>
      <c r="G815">
        <v>1</v>
      </c>
      <c r="H815" t="s">
        <v>13</v>
      </c>
      <c r="I815" t="s">
        <v>18</v>
      </c>
      <c r="J815" t="s">
        <v>128</v>
      </c>
      <c r="L815" t="s">
        <v>80</v>
      </c>
      <c r="M815">
        <v>0</v>
      </c>
      <c r="N815" t="str">
        <f t="shared" si="58"/>
        <v>No</v>
      </c>
      <c r="O815" t="s">
        <v>152</v>
      </c>
      <c r="P815" s="126" t="str">
        <f t="shared" si="60"/>
        <v>Yes</v>
      </c>
      <c r="Q815" s="126" t="str">
        <f t="shared" si="61"/>
        <v>No</v>
      </c>
      <c r="R815" s="126" t="str">
        <f t="shared" si="61"/>
        <v>Yes</v>
      </c>
      <c r="S815" s="126" t="str">
        <f t="shared" si="61"/>
        <v>Yes</v>
      </c>
      <c r="T815" s="126" t="str">
        <f t="shared" si="61"/>
        <v>Yes</v>
      </c>
      <c r="U815" s="126" t="str">
        <f t="shared" si="61"/>
        <v>Yes</v>
      </c>
      <c r="V815" s="126" t="str">
        <f t="shared" si="61"/>
        <v>No</v>
      </c>
      <c r="W815" s="126" t="str">
        <f t="shared" si="61"/>
        <v>No</v>
      </c>
      <c r="X815" s="126" t="str">
        <f t="shared" si="61"/>
        <v>No</v>
      </c>
      <c r="Y815" s="126" t="str">
        <f t="shared" si="61"/>
        <v>No</v>
      </c>
      <c r="Z815" s="126" t="str">
        <f t="shared" si="61"/>
        <v>No</v>
      </c>
      <c r="AA815" s="126" t="str">
        <f t="shared" si="61"/>
        <v>No</v>
      </c>
    </row>
    <row r="816" spans="1:27" x14ac:dyDescent="0.3">
      <c r="A816" t="s">
        <v>194</v>
      </c>
      <c r="B816" t="s">
        <v>13</v>
      </c>
      <c r="C816" t="s">
        <v>70</v>
      </c>
      <c r="D816" t="s">
        <v>11</v>
      </c>
      <c r="E816" t="s">
        <v>8</v>
      </c>
      <c r="F816" t="s">
        <v>10</v>
      </c>
      <c r="G816">
        <v>1</v>
      </c>
      <c r="H816" t="s">
        <v>70</v>
      </c>
      <c r="I816" t="s">
        <v>18</v>
      </c>
      <c r="J816" t="s">
        <v>128</v>
      </c>
      <c r="L816" t="s">
        <v>80</v>
      </c>
      <c r="M816">
        <v>0</v>
      </c>
      <c r="N816" t="str">
        <f t="shared" si="58"/>
        <v>No</v>
      </c>
      <c r="O816" t="s">
        <v>152</v>
      </c>
      <c r="P816" s="126" t="str">
        <f t="shared" si="60"/>
        <v>Yes</v>
      </c>
      <c r="Q816" s="126" t="str">
        <f t="shared" si="61"/>
        <v>No</v>
      </c>
      <c r="R816" s="126" t="str">
        <f t="shared" si="61"/>
        <v>Yes</v>
      </c>
      <c r="S816" s="126" t="str">
        <f t="shared" si="61"/>
        <v>Yes</v>
      </c>
      <c r="T816" s="126" t="str">
        <f t="shared" si="61"/>
        <v>Yes</v>
      </c>
      <c r="U816" s="126" t="str">
        <f t="shared" si="61"/>
        <v>Yes</v>
      </c>
      <c r="V816" s="126" t="str">
        <f t="shared" si="61"/>
        <v>No</v>
      </c>
      <c r="W816" s="126" t="str">
        <f t="shared" si="61"/>
        <v>No</v>
      </c>
      <c r="X816" s="126" t="str">
        <f t="shared" si="61"/>
        <v>No</v>
      </c>
      <c r="Y816" s="126" t="str">
        <f t="shared" si="61"/>
        <v>No</v>
      </c>
      <c r="Z816" s="126" t="str">
        <f t="shared" si="61"/>
        <v>No</v>
      </c>
      <c r="AA816" s="126" t="str">
        <f t="shared" si="61"/>
        <v>No</v>
      </c>
    </row>
    <row r="817" spans="1:27" x14ac:dyDescent="0.3">
      <c r="A817" t="s">
        <v>194</v>
      </c>
      <c r="B817" t="s">
        <v>13</v>
      </c>
      <c r="C817" t="s">
        <v>70</v>
      </c>
      <c r="D817" t="s">
        <v>11</v>
      </c>
      <c r="E817" t="s">
        <v>8</v>
      </c>
      <c r="F817" t="s">
        <v>10</v>
      </c>
      <c r="G817">
        <v>0</v>
      </c>
      <c r="H817" t="s">
        <v>8</v>
      </c>
      <c r="I817" t="s">
        <v>148</v>
      </c>
      <c r="J817" t="s">
        <v>128</v>
      </c>
      <c r="L817" t="s">
        <v>80</v>
      </c>
      <c r="M817">
        <v>2</v>
      </c>
      <c r="N817" t="str">
        <f t="shared" si="58"/>
        <v>Yes</v>
      </c>
      <c r="O817" t="s">
        <v>152</v>
      </c>
      <c r="P817" s="126" t="str">
        <f t="shared" si="60"/>
        <v>Yes</v>
      </c>
      <c r="Q817" s="126" t="str">
        <f t="shared" si="61"/>
        <v>No</v>
      </c>
      <c r="R817" s="126" t="str">
        <f t="shared" si="61"/>
        <v>Yes</v>
      </c>
      <c r="S817" s="126" t="str">
        <f t="shared" si="61"/>
        <v>Yes</v>
      </c>
      <c r="T817" s="126" t="str">
        <f t="shared" si="61"/>
        <v>Yes</v>
      </c>
      <c r="U817" s="126" t="str">
        <f t="shared" si="61"/>
        <v>Yes</v>
      </c>
      <c r="V817" s="126" t="str">
        <f t="shared" si="61"/>
        <v>No</v>
      </c>
      <c r="W817" s="126" t="str">
        <f t="shared" si="61"/>
        <v>No</v>
      </c>
      <c r="X817" s="126" t="str">
        <f t="shared" si="61"/>
        <v>No</v>
      </c>
      <c r="Y817" s="126" t="str">
        <f t="shared" si="61"/>
        <v>No</v>
      </c>
      <c r="Z817" s="126" t="str">
        <f t="shared" si="61"/>
        <v>No</v>
      </c>
      <c r="AA817" s="126" t="str">
        <f t="shared" si="61"/>
        <v>No</v>
      </c>
    </row>
    <row r="818" spans="1:27" x14ac:dyDescent="0.3">
      <c r="A818" t="s">
        <v>194</v>
      </c>
      <c r="B818" t="s">
        <v>13</v>
      </c>
      <c r="C818" t="s">
        <v>70</v>
      </c>
      <c r="D818" t="s">
        <v>11</v>
      </c>
      <c r="E818" t="s">
        <v>8</v>
      </c>
      <c r="F818" t="s">
        <v>131</v>
      </c>
      <c r="G818">
        <v>0</v>
      </c>
      <c r="H818" t="s">
        <v>8</v>
      </c>
      <c r="I818" t="s">
        <v>19</v>
      </c>
      <c r="J818" t="s">
        <v>128</v>
      </c>
      <c r="L818" t="s">
        <v>80</v>
      </c>
      <c r="M818">
        <v>0</v>
      </c>
      <c r="N818" t="str">
        <f t="shared" si="58"/>
        <v>No</v>
      </c>
      <c r="O818" t="s">
        <v>152</v>
      </c>
      <c r="P818" s="126" t="str">
        <f t="shared" si="60"/>
        <v>Yes</v>
      </c>
      <c r="Q818" s="126" t="str">
        <f t="shared" si="61"/>
        <v>No</v>
      </c>
      <c r="R818" s="126" t="str">
        <f t="shared" si="61"/>
        <v>Yes</v>
      </c>
      <c r="S818" s="126" t="str">
        <f t="shared" si="61"/>
        <v>Yes</v>
      </c>
      <c r="T818" s="126" t="str">
        <f t="shared" si="61"/>
        <v>No</v>
      </c>
      <c r="U818" s="126" t="str">
        <f t="shared" si="61"/>
        <v>Yes</v>
      </c>
      <c r="V818" s="126" t="str">
        <f t="shared" si="61"/>
        <v>No</v>
      </c>
      <c r="W818" s="126" t="str">
        <f t="shared" si="61"/>
        <v>No</v>
      </c>
      <c r="X818" s="126" t="str">
        <f t="shared" si="61"/>
        <v>No</v>
      </c>
      <c r="Y818" s="126" t="str">
        <f t="shared" si="61"/>
        <v>No</v>
      </c>
      <c r="Z818" s="126" t="str">
        <f t="shared" si="61"/>
        <v>Yes</v>
      </c>
      <c r="AA818" s="126" t="str">
        <f t="shared" si="61"/>
        <v>No</v>
      </c>
    </row>
    <row r="819" spans="1:27" x14ac:dyDescent="0.3">
      <c r="A819" t="s">
        <v>194</v>
      </c>
      <c r="B819" t="s">
        <v>13</v>
      </c>
      <c r="C819" t="s">
        <v>70</v>
      </c>
      <c r="D819" t="s">
        <v>11</v>
      </c>
      <c r="E819" t="s">
        <v>8</v>
      </c>
      <c r="F819" t="s">
        <v>131</v>
      </c>
      <c r="G819">
        <v>2</v>
      </c>
      <c r="H819" t="s">
        <v>70</v>
      </c>
      <c r="I819" t="s">
        <v>19</v>
      </c>
      <c r="J819" t="s">
        <v>128</v>
      </c>
      <c r="L819" t="s">
        <v>80</v>
      </c>
      <c r="M819">
        <v>0</v>
      </c>
      <c r="N819" t="str">
        <f t="shared" si="58"/>
        <v>No</v>
      </c>
      <c r="O819" t="s">
        <v>152</v>
      </c>
      <c r="P819" s="126" t="str">
        <f t="shared" si="60"/>
        <v>Yes</v>
      </c>
      <c r="Q819" s="126" t="str">
        <f t="shared" si="61"/>
        <v>No</v>
      </c>
      <c r="R819" s="126" t="str">
        <f t="shared" si="61"/>
        <v>Yes</v>
      </c>
      <c r="S819" s="126" t="str">
        <f t="shared" si="61"/>
        <v>Yes</v>
      </c>
      <c r="T819" s="126" t="str">
        <f t="shared" si="61"/>
        <v>No</v>
      </c>
      <c r="U819" s="126" t="str">
        <f t="shared" si="61"/>
        <v>Yes</v>
      </c>
      <c r="V819" s="126" t="str">
        <f t="shared" si="61"/>
        <v>No</v>
      </c>
      <c r="W819" s="126" t="str">
        <f t="shared" si="61"/>
        <v>No</v>
      </c>
      <c r="X819" s="126" t="str">
        <f t="shared" si="61"/>
        <v>No</v>
      </c>
      <c r="Y819" s="126" t="str">
        <f t="shared" si="61"/>
        <v>No</v>
      </c>
      <c r="Z819" s="126" t="str">
        <f t="shared" si="61"/>
        <v>Yes</v>
      </c>
      <c r="AA819" s="126" t="str">
        <f t="shared" si="61"/>
        <v>No</v>
      </c>
    </row>
    <row r="820" spans="1:27" x14ac:dyDescent="0.3">
      <c r="A820" t="s">
        <v>194</v>
      </c>
      <c r="B820" t="s">
        <v>13</v>
      </c>
      <c r="C820" t="s">
        <v>70</v>
      </c>
      <c r="D820" t="s">
        <v>11</v>
      </c>
      <c r="E820" t="s">
        <v>8</v>
      </c>
      <c r="F820" t="s">
        <v>10</v>
      </c>
      <c r="G820">
        <v>2</v>
      </c>
      <c r="H820" t="s">
        <v>10</v>
      </c>
      <c r="I820" t="s">
        <v>21</v>
      </c>
      <c r="J820" t="s">
        <v>128</v>
      </c>
      <c r="L820" t="s">
        <v>80</v>
      </c>
      <c r="M820">
        <v>0</v>
      </c>
      <c r="N820" t="str">
        <f t="shared" si="58"/>
        <v>No</v>
      </c>
      <c r="O820" t="s">
        <v>152</v>
      </c>
      <c r="P820" s="126" t="str">
        <f t="shared" si="60"/>
        <v>Yes</v>
      </c>
      <c r="Q820" s="126" t="str">
        <f t="shared" si="61"/>
        <v>No</v>
      </c>
      <c r="R820" s="126" t="str">
        <f t="shared" si="61"/>
        <v>Yes</v>
      </c>
      <c r="S820" s="126" t="str">
        <f t="shared" si="61"/>
        <v>Yes</v>
      </c>
      <c r="T820" s="126" t="str">
        <f t="shared" si="61"/>
        <v>Yes</v>
      </c>
      <c r="U820" s="126" t="str">
        <f t="shared" si="61"/>
        <v>Yes</v>
      </c>
      <c r="V820" s="126" t="str">
        <f t="shared" si="61"/>
        <v>No</v>
      </c>
      <c r="W820" s="126" t="str">
        <f t="shared" si="61"/>
        <v>No</v>
      </c>
      <c r="X820" s="126" t="str">
        <f t="shared" si="61"/>
        <v>No</v>
      </c>
      <c r="Y820" s="126" t="str">
        <f t="shared" si="61"/>
        <v>No</v>
      </c>
      <c r="Z820" s="126" t="str">
        <f t="shared" si="61"/>
        <v>No</v>
      </c>
      <c r="AA820" s="126" t="str">
        <f t="shared" si="61"/>
        <v>No</v>
      </c>
    </row>
    <row r="821" spans="1:27" x14ac:dyDescent="0.3">
      <c r="A821" t="s">
        <v>194</v>
      </c>
      <c r="B821" t="s">
        <v>13</v>
      </c>
      <c r="C821" t="s">
        <v>70</v>
      </c>
      <c r="D821" t="s">
        <v>11</v>
      </c>
      <c r="E821" t="s">
        <v>8</v>
      </c>
      <c r="F821" t="s">
        <v>71</v>
      </c>
      <c r="G821">
        <v>2</v>
      </c>
      <c r="H821" t="s">
        <v>71</v>
      </c>
      <c r="I821" t="s">
        <v>18</v>
      </c>
      <c r="J821" t="s">
        <v>128</v>
      </c>
      <c r="L821" t="s">
        <v>80</v>
      </c>
      <c r="M821">
        <v>0</v>
      </c>
      <c r="N821" t="str">
        <f t="shared" si="58"/>
        <v>No</v>
      </c>
      <c r="O821" t="s">
        <v>152</v>
      </c>
      <c r="P821" s="126" t="str">
        <f t="shared" si="60"/>
        <v>Yes</v>
      </c>
      <c r="Q821" s="126" t="str">
        <f t="shared" si="61"/>
        <v>No</v>
      </c>
      <c r="R821" s="126" t="str">
        <f t="shared" si="61"/>
        <v>Yes</v>
      </c>
      <c r="S821" s="126" t="str">
        <f t="shared" si="61"/>
        <v>Yes</v>
      </c>
      <c r="T821" s="126" t="str">
        <f t="shared" si="61"/>
        <v>No</v>
      </c>
      <c r="U821" s="126" t="str">
        <f t="shared" si="61"/>
        <v>Yes</v>
      </c>
      <c r="V821" s="126" t="str">
        <f t="shared" si="61"/>
        <v>Yes</v>
      </c>
      <c r="W821" s="126" t="str">
        <f t="shared" si="61"/>
        <v>No</v>
      </c>
      <c r="X821" s="126" t="str">
        <f t="shared" si="61"/>
        <v>No</v>
      </c>
      <c r="Y821" s="126" t="str">
        <f t="shared" si="61"/>
        <v>No</v>
      </c>
      <c r="Z821" s="126" t="str">
        <f t="shared" si="61"/>
        <v>No</v>
      </c>
      <c r="AA821" s="126" t="str">
        <f t="shared" si="61"/>
        <v>No</v>
      </c>
    </row>
    <row r="822" spans="1:27" x14ac:dyDescent="0.3">
      <c r="A822" t="s">
        <v>194</v>
      </c>
      <c r="B822" t="s">
        <v>13</v>
      </c>
      <c r="C822" t="s">
        <v>70</v>
      </c>
      <c r="D822" t="s">
        <v>11</v>
      </c>
      <c r="E822" t="s">
        <v>8</v>
      </c>
      <c r="F822" t="s">
        <v>71</v>
      </c>
      <c r="G822">
        <v>2</v>
      </c>
      <c r="H822" t="s">
        <v>8</v>
      </c>
      <c r="I822" t="s">
        <v>18</v>
      </c>
      <c r="J822" t="s">
        <v>128</v>
      </c>
      <c r="L822" t="s">
        <v>80</v>
      </c>
      <c r="M822">
        <v>0</v>
      </c>
      <c r="N822" t="str">
        <f t="shared" si="58"/>
        <v>No</v>
      </c>
      <c r="O822" t="s">
        <v>152</v>
      </c>
      <c r="P822" s="126" t="str">
        <f t="shared" si="60"/>
        <v>Yes</v>
      </c>
      <c r="Q822" s="126" t="str">
        <f t="shared" si="61"/>
        <v>No</v>
      </c>
      <c r="R822" s="126" t="str">
        <f t="shared" si="61"/>
        <v>Yes</v>
      </c>
      <c r="S822" s="126" t="str">
        <f t="shared" si="61"/>
        <v>Yes</v>
      </c>
      <c r="T822" s="126" t="str">
        <f t="shared" si="61"/>
        <v>No</v>
      </c>
      <c r="U822" s="126" t="str">
        <f t="shared" si="61"/>
        <v>Yes</v>
      </c>
      <c r="V822" s="126" t="str">
        <f t="shared" si="61"/>
        <v>Yes</v>
      </c>
      <c r="W822" s="126" t="str">
        <f t="shared" si="61"/>
        <v>No</v>
      </c>
      <c r="X822" s="126" t="str">
        <f t="shared" si="61"/>
        <v>No</v>
      </c>
      <c r="Y822" s="126" t="str">
        <f t="shared" si="61"/>
        <v>No</v>
      </c>
      <c r="Z822" s="126" t="str">
        <f t="shared" si="61"/>
        <v>No</v>
      </c>
      <c r="AA822" s="126" t="str">
        <f t="shared" si="61"/>
        <v>No</v>
      </c>
    </row>
    <row r="823" spans="1:27" x14ac:dyDescent="0.3">
      <c r="A823" t="s">
        <v>194</v>
      </c>
      <c r="B823" t="s">
        <v>13</v>
      </c>
      <c r="C823" t="s">
        <v>70</v>
      </c>
      <c r="D823" t="s">
        <v>11</v>
      </c>
      <c r="E823" t="s">
        <v>8</v>
      </c>
      <c r="F823" t="s">
        <v>71</v>
      </c>
      <c r="G823">
        <v>1</v>
      </c>
      <c r="H823" t="s">
        <v>11</v>
      </c>
      <c r="I823" t="s">
        <v>18</v>
      </c>
      <c r="J823" t="s">
        <v>128</v>
      </c>
      <c r="L823" t="s">
        <v>80</v>
      </c>
      <c r="M823">
        <v>3</v>
      </c>
      <c r="N823" t="str">
        <f t="shared" si="58"/>
        <v>Yes</v>
      </c>
      <c r="O823" t="s">
        <v>152</v>
      </c>
      <c r="P823" s="126" t="str">
        <f t="shared" si="60"/>
        <v>Yes</v>
      </c>
      <c r="Q823" s="126" t="str">
        <f t="shared" si="61"/>
        <v>No</v>
      </c>
      <c r="R823" s="126" t="str">
        <f t="shared" si="61"/>
        <v>Yes</v>
      </c>
      <c r="S823" s="126" t="str">
        <f t="shared" si="61"/>
        <v>Yes</v>
      </c>
      <c r="T823" s="126" t="str">
        <f t="shared" si="61"/>
        <v>No</v>
      </c>
      <c r="U823" s="126" t="str">
        <f t="shared" si="61"/>
        <v>Yes</v>
      </c>
      <c r="V823" s="126" t="str">
        <f t="shared" si="61"/>
        <v>Yes</v>
      </c>
      <c r="W823" s="126" t="str">
        <f t="shared" si="61"/>
        <v>No</v>
      </c>
      <c r="X823" s="126" t="str">
        <f t="shared" si="61"/>
        <v>No</v>
      </c>
      <c r="Y823" s="126" t="str">
        <f t="shared" si="61"/>
        <v>No</v>
      </c>
      <c r="Z823" s="126" t="str">
        <f t="shared" si="61"/>
        <v>No</v>
      </c>
      <c r="AA823" s="126" t="str">
        <f t="shared" si="61"/>
        <v>No</v>
      </c>
    </row>
    <row r="824" spans="1:27" x14ac:dyDescent="0.3">
      <c r="A824" t="s">
        <v>194</v>
      </c>
      <c r="B824" t="s">
        <v>13</v>
      </c>
      <c r="C824" t="s">
        <v>9</v>
      </c>
      <c r="D824" t="s">
        <v>8</v>
      </c>
      <c r="E824" t="s">
        <v>11</v>
      </c>
      <c r="F824" t="s">
        <v>10</v>
      </c>
      <c r="G824">
        <v>1</v>
      </c>
      <c r="H824" t="s">
        <v>11</v>
      </c>
      <c r="I824" t="s">
        <v>16</v>
      </c>
      <c r="J824" t="s">
        <v>128</v>
      </c>
      <c r="L824" t="s">
        <v>80</v>
      </c>
      <c r="M824">
        <v>0</v>
      </c>
      <c r="N824" t="str">
        <f t="shared" si="58"/>
        <v>No</v>
      </c>
      <c r="O824" t="s">
        <v>152</v>
      </c>
      <c r="P824" s="126" t="str">
        <f t="shared" si="60"/>
        <v>Yes</v>
      </c>
      <c r="Q824" s="126" t="str">
        <f t="shared" si="61"/>
        <v>Yes</v>
      </c>
      <c r="R824" s="126" t="str">
        <f t="shared" si="61"/>
        <v>Yes</v>
      </c>
      <c r="S824" s="126" t="str">
        <f t="shared" si="61"/>
        <v>No</v>
      </c>
      <c r="T824" s="126" t="str">
        <f t="shared" si="61"/>
        <v>Yes</v>
      </c>
      <c r="U824" s="126" t="str">
        <f t="shared" si="61"/>
        <v>Yes</v>
      </c>
      <c r="V824" s="126" t="str">
        <f t="shared" si="61"/>
        <v>No</v>
      </c>
      <c r="W824" s="126" t="str">
        <f t="shared" si="61"/>
        <v>No</v>
      </c>
      <c r="X824" s="126" t="str">
        <f t="shared" si="61"/>
        <v>No</v>
      </c>
      <c r="Y824" s="126" t="str">
        <f t="shared" si="61"/>
        <v>No</v>
      </c>
      <c r="Z824" s="126" t="str">
        <f t="shared" si="61"/>
        <v>No</v>
      </c>
      <c r="AA824" s="126" t="str">
        <f t="shared" si="61"/>
        <v>No</v>
      </c>
    </row>
    <row r="825" spans="1:27" x14ac:dyDescent="0.3">
      <c r="A825" t="s">
        <v>194</v>
      </c>
      <c r="B825" t="s">
        <v>13</v>
      </c>
      <c r="C825" t="s">
        <v>9</v>
      </c>
      <c r="D825" t="s">
        <v>8</v>
      </c>
      <c r="E825" t="s">
        <v>11</v>
      </c>
      <c r="F825" t="s">
        <v>10</v>
      </c>
      <c r="G825">
        <v>2</v>
      </c>
      <c r="H825" t="s">
        <v>10</v>
      </c>
      <c r="I825" t="s">
        <v>148</v>
      </c>
      <c r="J825" t="s">
        <v>128</v>
      </c>
      <c r="L825" t="s">
        <v>80</v>
      </c>
      <c r="M825">
        <v>1</v>
      </c>
      <c r="N825" t="str">
        <f t="shared" si="58"/>
        <v>Yes</v>
      </c>
      <c r="O825" t="s">
        <v>152</v>
      </c>
      <c r="P825" s="126" t="str">
        <f t="shared" si="60"/>
        <v>Yes</v>
      </c>
      <c r="Q825" s="126" t="str">
        <f t="shared" si="61"/>
        <v>Yes</v>
      </c>
      <c r="R825" s="126" t="str">
        <f t="shared" si="61"/>
        <v>Yes</v>
      </c>
      <c r="S825" s="126" t="str">
        <f t="shared" si="61"/>
        <v>No</v>
      </c>
      <c r="T825" s="126" t="str">
        <f t="shared" si="61"/>
        <v>Yes</v>
      </c>
      <c r="U825" s="126" t="str">
        <f t="shared" si="61"/>
        <v>Yes</v>
      </c>
      <c r="V825" s="126" t="str">
        <f t="shared" si="61"/>
        <v>No</v>
      </c>
      <c r="W825" s="126" t="str">
        <f t="shared" si="61"/>
        <v>No</v>
      </c>
      <c r="X825" s="126" t="str">
        <f t="shared" si="61"/>
        <v>No</v>
      </c>
      <c r="Y825" s="126" t="str">
        <f t="shared" si="61"/>
        <v>No</v>
      </c>
      <c r="Z825" s="126" t="str">
        <f t="shared" si="61"/>
        <v>No</v>
      </c>
      <c r="AA825" s="126" t="str">
        <f t="shared" si="61"/>
        <v>No</v>
      </c>
    </row>
    <row r="826" spans="1:27" x14ac:dyDescent="0.3">
      <c r="A826" t="s">
        <v>194</v>
      </c>
      <c r="B826" t="s">
        <v>13</v>
      </c>
      <c r="C826" t="s">
        <v>9</v>
      </c>
      <c r="D826" t="s">
        <v>8</v>
      </c>
      <c r="E826" t="s">
        <v>11</v>
      </c>
      <c r="F826" t="s">
        <v>10</v>
      </c>
      <c r="G826">
        <v>0</v>
      </c>
      <c r="H826" t="s">
        <v>8</v>
      </c>
      <c r="I826" t="s">
        <v>19</v>
      </c>
      <c r="J826" t="s">
        <v>128</v>
      </c>
      <c r="L826" t="s">
        <v>80</v>
      </c>
      <c r="M826">
        <v>0</v>
      </c>
      <c r="N826" t="str">
        <f t="shared" si="58"/>
        <v>No</v>
      </c>
      <c r="O826" t="s">
        <v>152</v>
      </c>
      <c r="P826" s="126" t="str">
        <f t="shared" si="60"/>
        <v>Yes</v>
      </c>
      <c r="Q826" s="126" t="str">
        <f t="shared" si="61"/>
        <v>Yes</v>
      </c>
      <c r="R826" s="126" t="str">
        <f t="shared" si="61"/>
        <v>Yes</v>
      </c>
      <c r="S826" s="126" t="str">
        <f t="shared" si="61"/>
        <v>No</v>
      </c>
      <c r="T826" s="126" t="str">
        <f t="shared" si="61"/>
        <v>Yes</v>
      </c>
      <c r="U826" s="126" t="str">
        <f t="shared" si="61"/>
        <v>Yes</v>
      </c>
      <c r="V826" s="126" t="str">
        <f t="shared" si="61"/>
        <v>No</v>
      </c>
      <c r="W826" s="126" t="str">
        <f t="shared" si="61"/>
        <v>No</v>
      </c>
      <c r="X826" s="126" t="str">
        <f t="shared" si="61"/>
        <v>No</v>
      </c>
      <c r="Y826" s="126" t="str">
        <f t="shared" si="61"/>
        <v>No</v>
      </c>
      <c r="Z826" s="126" t="str">
        <f t="shared" si="61"/>
        <v>No</v>
      </c>
      <c r="AA826" s="126" t="str">
        <f t="shared" si="61"/>
        <v>No</v>
      </c>
    </row>
    <row r="827" spans="1:27" x14ac:dyDescent="0.3">
      <c r="A827" t="s">
        <v>194</v>
      </c>
      <c r="B827" t="s">
        <v>13</v>
      </c>
      <c r="C827" t="s">
        <v>9</v>
      </c>
      <c r="D827" t="s">
        <v>8</v>
      </c>
      <c r="E827" t="s">
        <v>11</v>
      </c>
      <c r="F827" t="s">
        <v>10</v>
      </c>
      <c r="G827">
        <v>0</v>
      </c>
      <c r="H827" t="s">
        <v>9</v>
      </c>
      <c r="I827" t="s">
        <v>19</v>
      </c>
      <c r="J827" t="s">
        <v>128</v>
      </c>
      <c r="L827" t="s">
        <v>80</v>
      </c>
      <c r="M827">
        <v>3</v>
      </c>
      <c r="N827" t="str">
        <f t="shared" si="58"/>
        <v>Yes</v>
      </c>
      <c r="O827" t="s">
        <v>152</v>
      </c>
      <c r="P827" s="126" t="str">
        <f t="shared" si="60"/>
        <v>Yes</v>
      </c>
      <c r="Q827" s="126" t="str">
        <f t="shared" si="61"/>
        <v>Yes</v>
      </c>
      <c r="R827" s="126" t="str">
        <f t="shared" si="61"/>
        <v>Yes</v>
      </c>
      <c r="S827" s="126" t="str">
        <f t="shared" si="61"/>
        <v>No</v>
      </c>
      <c r="T827" s="126" t="str">
        <f t="shared" si="61"/>
        <v>Yes</v>
      </c>
      <c r="U827" s="126" t="str">
        <f t="shared" si="61"/>
        <v>Yes</v>
      </c>
      <c r="V827" s="126" t="str">
        <f t="shared" si="61"/>
        <v>No</v>
      </c>
      <c r="W827" s="126" t="str">
        <f t="shared" si="61"/>
        <v>No</v>
      </c>
      <c r="X827" s="126" t="str">
        <f t="shared" si="61"/>
        <v>No</v>
      </c>
      <c r="Y827" s="126" t="str">
        <f t="shared" si="61"/>
        <v>No</v>
      </c>
      <c r="Z827" s="126" t="str">
        <f t="shared" si="61"/>
        <v>No</v>
      </c>
      <c r="AA827" s="126" t="str">
        <f t="shared" si="61"/>
        <v>No</v>
      </c>
    </row>
    <row r="828" spans="1:27" x14ac:dyDescent="0.3">
      <c r="A828" t="s">
        <v>194</v>
      </c>
      <c r="B828" t="s">
        <v>13</v>
      </c>
      <c r="C828" t="s">
        <v>9</v>
      </c>
      <c r="D828" t="s">
        <v>8</v>
      </c>
      <c r="E828" t="s">
        <v>11</v>
      </c>
      <c r="F828" t="s">
        <v>10</v>
      </c>
      <c r="G828">
        <v>2</v>
      </c>
      <c r="H828" t="s">
        <v>10</v>
      </c>
      <c r="I828" t="s">
        <v>18</v>
      </c>
      <c r="J828" t="s">
        <v>128</v>
      </c>
      <c r="L828" t="s">
        <v>80</v>
      </c>
      <c r="M828">
        <v>2</v>
      </c>
      <c r="N828" t="str">
        <f t="shared" si="58"/>
        <v>Yes</v>
      </c>
      <c r="O828" t="s">
        <v>152</v>
      </c>
      <c r="P828" s="126" t="str">
        <f t="shared" si="60"/>
        <v>Yes</v>
      </c>
      <c r="Q828" s="126" t="str">
        <f t="shared" si="61"/>
        <v>Yes</v>
      </c>
      <c r="R828" s="126" t="str">
        <f t="shared" si="61"/>
        <v>Yes</v>
      </c>
      <c r="S828" s="126" t="str">
        <f t="shared" si="61"/>
        <v>No</v>
      </c>
      <c r="T828" s="126" t="str">
        <f t="shared" si="61"/>
        <v>Yes</v>
      </c>
      <c r="U828" s="126" t="str">
        <f t="shared" si="61"/>
        <v>Yes</v>
      </c>
      <c r="V828" s="126" t="str">
        <f t="shared" si="61"/>
        <v>No</v>
      </c>
      <c r="W828" s="126" t="str">
        <f t="shared" si="61"/>
        <v>No</v>
      </c>
      <c r="X828" s="126" t="str">
        <f t="shared" si="61"/>
        <v>No</v>
      </c>
      <c r="Y828" s="126" t="str">
        <f t="shared" si="61"/>
        <v>No</v>
      </c>
      <c r="Z828" s="126" t="str">
        <f t="shared" si="61"/>
        <v>No</v>
      </c>
      <c r="AA828" s="126" t="str">
        <f t="shared" si="61"/>
        <v>No</v>
      </c>
    </row>
    <row r="829" spans="1:27" x14ac:dyDescent="0.3">
      <c r="A829" t="s">
        <v>194</v>
      </c>
      <c r="B829" t="s">
        <v>13</v>
      </c>
      <c r="C829" t="s">
        <v>9</v>
      </c>
      <c r="D829" t="s">
        <v>8</v>
      </c>
      <c r="E829" t="s">
        <v>11</v>
      </c>
      <c r="F829" t="s">
        <v>10</v>
      </c>
      <c r="G829">
        <v>1</v>
      </c>
      <c r="H829" t="s">
        <v>8</v>
      </c>
      <c r="I829" t="s">
        <v>15</v>
      </c>
      <c r="J829" t="s">
        <v>128</v>
      </c>
      <c r="L829" t="s">
        <v>80</v>
      </c>
      <c r="M829">
        <v>2</v>
      </c>
      <c r="N829" t="str">
        <f t="shared" si="58"/>
        <v>Yes</v>
      </c>
      <c r="O829" t="s">
        <v>152</v>
      </c>
      <c r="P829" s="126" t="str">
        <f t="shared" si="60"/>
        <v>Yes</v>
      </c>
      <c r="Q829" s="126" t="str">
        <f t="shared" si="61"/>
        <v>Yes</v>
      </c>
      <c r="R829" s="126" t="str">
        <f t="shared" si="61"/>
        <v>Yes</v>
      </c>
      <c r="S829" s="126" t="str">
        <f t="shared" si="61"/>
        <v>No</v>
      </c>
      <c r="T829" s="126" t="str">
        <f t="shared" si="61"/>
        <v>Yes</v>
      </c>
      <c r="U829" s="126" t="str">
        <f t="shared" si="61"/>
        <v>Yes</v>
      </c>
      <c r="V829" s="126" t="str">
        <f t="shared" si="61"/>
        <v>No</v>
      </c>
      <c r="W829" s="126" t="str">
        <f t="shared" si="61"/>
        <v>No</v>
      </c>
      <c r="X829" s="126" t="str">
        <f t="shared" si="61"/>
        <v>No</v>
      </c>
      <c r="Y829" s="126" t="str">
        <f t="shared" si="61"/>
        <v>No</v>
      </c>
      <c r="Z829" s="126" t="str">
        <f t="shared" si="61"/>
        <v>No</v>
      </c>
      <c r="AA829" s="126" t="str">
        <f t="shared" si="61"/>
        <v>No</v>
      </c>
    </row>
    <row r="830" spans="1:27" x14ac:dyDescent="0.3">
      <c r="A830" t="s">
        <v>194</v>
      </c>
      <c r="B830" t="s">
        <v>13</v>
      </c>
      <c r="C830" t="s">
        <v>9</v>
      </c>
      <c r="D830" t="s">
        <v>8</v>
      </c>
      <c r="E830" t="s">
        <v>11</v>
      </c>
      <c r="F830" t="s">
        <v>10</v>
      </c>
      <c r="G830">
        <v>0</v>
      </c>
      <c r="H830" t="s">
        <v>8</v>
      </c>
      <c r="I830" t="s">
        <v>19</v>
      </c>
      <c r="J830" t="s">
        <v>149</v>
      </c>
      <c r="L830" t="s">
        <v>80</v>
      </c>
      <c r="M830">
        <v>3</v>
      </c>
      <c r="N830" t="str">
        <f t="shared" si="58"/>
        <v>Yes</v>
      </c>
      <c r="O830" t="s">
        <v>152</v>
      </c>
      <c r="P830" s="126" t="str">
        <f t="shared" si="60"/>
        <v>Yes</v>
      </c>
      <c r="Q830" s="126" t="str">
        <f t="shared" si="61"/>
        <v>Yes</v>
      </c>
      <c r="R830" s="126" t="str">
        <f t="shared" si="61"/>
        <v>Yes</v>
      </c>
      <c r="S830" s="126" t="str">
        <f t="shared" si="61"/>
        <v>No</v>
      </c>
      <c r="T830" s="126" t="str">
        <f t="shared" si="61"/>
        <v>Yes</v>
      </c>
      <c r="U830" s="126" t="str">
        <f t="shared" si="61"/>
        <v>Yes</v>
      </c>
      <c r="V830" s="126" t="str">
        <f t="shared" si="61"/>
        <v>No</v>
      </c>
      <c r="W830" s="126" t="str">
        <f t="shared" si="61"/>
        <v>No</v>
      </c>
      <c r="X830" s="126" t="str">
        <f t="shared" si="61"/>
        <v>No</v>
      </c>
      <c r="Y830" s="126" t="str">
        <f t="shared" si="61"/>
        <v>No</v>
      </c>
      <c r="Z830" s="126" t="str">
        <f t="shared" si="61"/>
        <v>No</v>
      </c>
      <c r="AA830" s="126" t="str">
        <f t="shared" si="61"/>
        <v>No</v>
      </c>
    </row>
    <row r="831" spans="1:27" x14ac:dyDescent="0.3">
      <c r="A831" t="s">
        <v>194</v>
      </c>
      <c r="B831" t="s">
        <v>13</v>
      </c>
      <c r="C831" t="s">
        <v>9</v>
      </c>
      <c r="D831" t="s">
        <v>8</v>
      </c>
      <c r="E831" t="s">
        <v>11</v>
      </c>
      <c r="F831" t="s">
        <v>10</v>
      </c>
      <c r="G831">
        <v>1</v>
      </c>
      <c r="H831" t="s">
        <v>11</v>
      </c>
      <c r="I831" t="s">
        <v>18</v>
      </c>
      <c r="J831" t="s">
        <v>149</v>
      </c>
      <c r="L831" t="s">
        <v>80</v>
      </c>
      <c r="M831">
        <v>2</v>
      </c>
      <c r="N831" t="str">
        <f t="shared" si="58"/>
        <v>Yes</v>
      </c>
      <c r="O831" t="s">
        <v>152</v>
      </c>
      <c r="P831" s="126" t="str">
        <f t="shared" si="60"/>
        <v>Yes</v>
      </c>
      <c r="Q831" s="126" t="str">
        <f t="shared" si="61"/>
        <v>Yes</v>
      </c>
      <c r="R831" s="126" t="str">
        <f t="shared" si="61"/>
        <v>Yes</v>
      </c>
      <c r="S831" s="126" t="str">
        <f t="shared" si="61"/>
        <v>No</v>
      </c>
      <c r="T831" s="126" t="str">
        <f t="shared" si="61"/>
        <v>Yes</v>
      </c>
      <c r="U831" s="126" t="str">
        <f t="shared" si="61"/>
        <v>Yes</v>
      </c>
      <c r="V831" s="126" t="str">
        <f t="shared" ref="Q831:AA854" si="62">IF($A831="","",IF(OR($B831=V$1,$C831=V$1,$D831=V$1,$E831=V$1,$F831=V$1),"Yes","No"))</f>
        <v>No</v>
      </c>
      <c r="W831" s="126" t="str">
        <f t="shared" si="62"/>
        <v>No</v>
      </c>
      <c r="X831" s="126" t="str">
        <f t="shared" si="62"/>
        <v>No</v>
      </c>
      <c r="Y831" s="126" t="str">
        <f t="shared" si="62"/>
        <v>No</v>
      </c>
      <c r="Z831" s="126" t="str">
        <f t="shared" si="62"/>
        <v>No</v>
      </c>
      <c r="AA831" s="126" t="str">
        <f t="shared" si="62"/>
        <v>No</v>
      </c>
    </row>
    <row r="832" spans="1:27" x14ac:dyDescent="0.3">
      <c r="A832" t="s">
        <v>194</v>
      </c>
      <c r="B832" t="s">
        <v>13</v>
      </c>
      <c r="C832" t="s">
        <v>9</v>
      </c>
      <c r="D832" t="s">
        <v>8</v>
      </c>
      <c r="E832" t="s">
        <v>11</v>
      </c>
      <c r="F832" t="s">
        <v>10</v>
      </c>
      <c r="G832">
        <v>1</v>
      </c>
      <c r="H832" t="s">
        <v>13</v>
      </c>
      <c r="I832" t="s">
        <v>18</v>
      </c>
      <c r="J832" t="s">
        <v>149</v>
      </c>
      <c r="L832" t="s">
        <v>80</v>
      </c>
      <c r="M832">
        <v>2</v>
      </c>
      <c r="N832" t="str">
        <f t="shared" si="58"/>
        <v>Yes</v>
      </c>
      <c r="O832" t="s">
        <v>152</v>
      </c>
      <c r="P832" s="126" t="str">
        <f t="shared" si="60"/>
        <v>Yes</v>
      </c>
      <c r="Q832" s="126" t="str">
        <f t="shared" si="62"/>
        <v>Yes</v>
      </c>
      <c r="R832" s="126" t="str">
        <f t="shared" si="62"/>
        <v>Yes</v>
      </c>
      <c r="S832" s="126" t="str">
        <f t="shared" si="62"/>
        <v>No</v>
      </c>
      <c r="T832" s="126" t="str">
        <f t="shared" si="62"/>
        <v>Yes</v>
      </c>
      <c r="U832" s="126" t="str">
        <f t="shared" si="62"/>
        <v>Yes</v>
      </c>
      <c r="V832" s="126" t="str">
        <f t="shared" si="62"/>
        <v>No</v>
      </c>
      <c r="W832" s="126" t="str">
        <f t="shared" si="62"/>
        <v>No</v>
      </c>
      <c r="X832" s="126" t="str">
        <f t="shared" si="62"/>
        <v>No</v>
      </c>
      <c r="Y832" s="126" t="str">
        <f t="shared" si="62"/>
        <v>No</v>
      </c>
      <c r="Z832" s="126" t="str">
        <f t="shared" si="62"/>
        <v>No</v>
      </c>
      <c r="AA832" s="126" t="str">
        <f t="shared" si="62"/>
        <v>No</v>
      </c>
    </row>
    <row r="833" spans="1:27" x14ac:dyDescent="0.3">
      <c r="A833" t="s">
        <v>194</v>
      </c>
      <c r="B833" t="s">
        <v>13</v>
      </c>
      <c r="C833" t="s">
        <v>9</v>
      </c>
      <c r="D833" t="s">
        <v>8</v>
      </c>
      <c r="E833" t="s">
        <v>11</v>
      </c>
      <c r="F833" t="s">
        <v>10</v>
      </c>
      <c r="G833">
        <v>0</v>
      </c>
      <c r="H833" t="s">
        <v>9</v>
      </c>
      <c r="I833" t="s">
        <v>15</v>
      </c>
      <c r="J833" t="s">
        <v>128</v>
      </c>
      <c r="L833" t="s">
        <v>80</v>
      </c>
      <c r="M833">
        <v>0</v>
      </c>
      <c r="N833" t="str">
        <f t="shared" si="58"/>
        <v>No</v>
      </c>
      <c r="O833" t="s">
        <v>152</v>
      </c>
      <c r="P833" s="126" t="str">
        <f t="shared" si="60"/>
        <v>Yes</v>
      </c>
      <c r="Q833" s="126" t="str">
        <f t="shared" si="62"/>
        <v>Yes</v>
      </c>
      <c r="R833" s="126" t="str">
        <f t="shared" si="62"/>
        <v>Yes</v>
      </c>
      <c r="S833" s="126" t="str">
        <f t="shared" si="62"/>
        <v>No</v>
      </c>
      <c r="T833" s="126" t="str">
        <f t="shared" si="62"/>
        <v>Yes</v>
      </c>
      <c r="U833" s="126" t="str">
        <f t="shared" si="62"/>
        <v>Yes</v>
      </c>
      <c r="V833" s="126" t="str">
        <f t="shared" si="62"/>
        <v>No</v>
      </c>
      <c r="W833" s="126" t="str">
        <f t="shared" si="62"/>
        <v>No</v>
      </c>
      <c r="X833" s="126" t="str">
        <f t="shared" si="62"/>
        <v>No</v>
      </c>
      <c r="Y833" s="126" t="str">
        <f t="shared" si="62"/>
        <v>No</v>
      </c>
      <c r="Z833" s="126" t="str">
        <f t="shared" si="62"/>
        <v>No</v>
      </c>
      <c r="AA833" s="126" t="str">
        <f t="shared" si="62"/>
        <v>No</v>
      </c>
    </row>
    <row r="834" spans="1:27" x14ac:dyDescent="0.3">
      <c r="A834" t="s">
        <v>194</v>
      </c>
      <c r="B834" t="s">
        <v>13</v>
      </c>
      <c r="C834" t="s">
        <v>9</v>
      </c>
      <c r="D834" t="s">
        <v>8</v>
      </c>
      <c r="E834" t="s">
        <v>11</v>
      </c>
      <c r="F834" t="s">
        <v>10</v>
      </c>
      <c r="G834">
        <v>1</v>
      </c>
      <c r="H834" t="s">
        <v>11</v>
      </c>
      <c r="I834" t="s">
        <v>18</v>
      </c>
      <c r="J834" t="s">
        <v>128</v>
      </c>
      <c r="L834" t="s">
        <v>80</v>
      </c>
      <c r="M834">
        <v>2</v>
      </c>
      <c r="N834" t="str">
        <f t="shared" si="58"/>
        <v>Yes</v>
      </c>
      <c r="O834" t="s">
        <v>152</v>
      </c>
      <c r="P834" s="126" t="str">
        <f t="shared" si="60"/>
        <v>Yes</v>
      </c>
      <c r="Q834" s="126" t="str">
        <f t="shared" si="62"/>
        <v>Yes</v>
      </c>
      <c r="R834" s="126" t="str">
        <f t="shared" si="62"/>
        <v>Yes</v>
      </c>
      <c r="S834" s="126" t="str">
        <f t="shared" si="62"/>
        <v>No</v>
      </c>
      <c r="T834" s="126" t="str">
        <f t="shared" si="62"/>
        <v>Yes</v>
      </c>
      <c r="U834" s="126" t="str">
        <f t="shared" si="62"/>
        <v>Yes</v>
      </c>
      <c r="V834" s="126" t="str">
        <f t="shared" si="62"/>
        <v>No</v>
      </c>
      <c r="W834" s="126" t="str">
        <f t="shared" si="62"/>
        <v>No</v>
      </c>
      <c r="X834" s="126" t="str">
        <f t="shared" si="62"/>
        <v>No</v>
      </c>
      <c r="Y834" s="126" t="str">
        <f t="shared" si="62"/>
        <v>No</v>
      </c>
      <c r="Z834" s="126" t="str">
        <f t="shared" si="62"/>
        <v>No</v>
      </c>
      <c r="AA834" s="126" t="str">
        <f t="shared" si="62"/>
        <v>No</v>
      </c>
    </row>
    <row r="835" spans="1:27" x14ac:dyDescent="0.3">
      <c r="A835" t="s">
        <v>194</v>
      </c>
      <c r="B835" t="s">
        <v>13</v>
      </c>
      <c r="C835" t="s">
        <v>9</v>
      </c>
      <c r="D835" t="s">
        <v>8</v>
      </c>
      <c r="E835" t="s">
        <v>11</v>
      </c>
      <c r="F835" t="s">
        <v>10</v>
      </c>
      <c r="G835">
        <v>1</v>
      </c>
      <c r="H835" t="s">
        <v>8</v>
      </c>
      <c r="I835" t="s">
        <v>15</v>
      </c>
      <c r="J835" t="s">
        <v>128</v>
      </c>
      <c r="L835" t="s">
        <v>80</v>
      </c>
      <c r="M835">
        <v>2</v>
      </c>
      <c r="N835" t="str">
        <f t="shared" si="58"/>
        <v>Yes</v>
      </c>
      <c r="O835" t="s">
        <v>152</v>
      </c>
      <c r="P835" s="126" t="str">
        <f t="shared" si="60"/>
        <v>Yes</v>
      </c>
      <c r="Q835" s="126" t="str">
        <f t="shared" si="62"/>
        <v>Yes</v>
      </c>
      <c r="R835" s="126" t="str">
        <f t="shared" si="62"/>
        <v>Yes</v>
      </c>
      <c r="S835" s="126" t="str">
        <f t="shared" si="62"/>
        <v>No</v>
      </c>
      <c r="T835" s="126" t="str">
        <f t="shared" si="62"/>
        <v>Yes</v>
      </c>
      <c r="U835" s="126" t="str">
        <f t="shared" si="62"/>
        <v>Yes</v>
      </c>
      <c r="V835" s="126" t="str">
        <f t="shared" si="62"/>
        <v>No</v>
      </c>
      <c r="W835" s="126" t="str">
        <f t="shared" si="62"/>
        <v>No</v>
      </c>
      <c r="X835" s="126" t="str">
        <f t="shared" si="62"/>
        <v>No</v>
      </c>
      <c r="Y835" s="126" t="str">
        <f t="shared" si="62"/>
        <v>No</v>
      </c>
      <c r="Z835" s="126" t="str">
        <f t="shared" si="62"/>
        <v>No</v>
      </c>
      <c r="AA835" s="126" t="str">
        <f t="shared" si="62"/>
        <v>No</v>
      </c>
    </row>
    <row r="836" spans="1:27" x14ac:dyDescent="0.3">
      <c r="A836" t="s">
        <v>194</v>
      </c>
      <c r="B836" t="s">
        <v>13</v>
      </c>
      <c r="C836" t="s">
        <v>9</v>
      </c>
      <c r="D836" t="s">
        <v>8</v>
      </c>
      <c r="E836" t="s">
        <v>11</v>
      </c>
      <c r="F836" t="s">
        <v>10</v>
      </c>
      <c r="G836">
        <v>1</v>
      </c>
      <c r="H836" t="s">
        <v>8</v>
      </c>
      <c r="I836" t="s">
        <v>16</v>
      </c>
      <c r="J836" t="s">
        <v>128</v>
      </c>
      <c r="L836" t="s">
        <v>80</v>
      </c>
      <c r="M836">
        <v>3</v>
      </c>
      <c r="N836" t="str">
        <f t="shared" si="58"/>
        <v>Yes</v>
      </c>
      <c r="O836" t="s">
        <v>152</v>
      </c>
      <c r="P836" s="126" t="str">
        <f t="shared" si="60"/>
        <v>Yes</v>
      </c>
      <c r="Q836" s="126" t="str">
        <f t="shared" si="62"/>
        <v>Yes</v>
      </c>
      <c r="R836" s="126" t="str">
        <f t="shared" si="62"/>
        <v>Yes</v>
      </c>
      <c r="S836" s="126" t="str">
        <f t="shared" si="62"/>
        <v>No</v>
      </c>
      <c r="T836" s="126" t="str">
        <f t="shared" si="62"/>
        <v>Yes</v>
      </c>
      <c r="U836" s="126" t="str">
        <f t="shared" si="62"/>
        <v>Yes</v>
      </c>
      <c r="V836" s="126" t="str">
        <f t="shared" si="62"/>
        <v>No</v>
      </c>
      <c r="W836" s="126" t="str">
        <f t="shared" si="62"/>
        <v>No</v>
      </c>
      <c r="X836" s="126" t="str">
        <f t="shared" si="62"/>
        <v>No</v>
      </c>
      <c r="Y836" s="126" t="str">
        <f t="shared" si="62"/>
        <v>No</v>
      </c>
      <c r="Z836" s="126" t="str">
        <f t="shared" si="62"/>
        <v>No</v>
      </c>
      <c r="AA836" s="126" t="str">
        <f t="shared" si="62"/>
        <v>No</v>
      </c>
    </row>
    <row r="837" spans="1:27" x14ac:dyDescent="0.3">
      <c r="A837" t="s">
        <v>194</v>
      </c>
      <c r="B837" t="s">
        <v>13</v>
      </c>
      <c r="C837" t="s">
        <v>70</v>
      </c>
      <c r="D837" t="s">
        <v>8</v>
      </c>
      <c r="E837" t="s">
        <v>11</v>
      </c>
      <c r="F837" t="s">
        <v>10</v>
      </c>
      <c r="G837">
        <v>1</v>
      </c>
      <c r="H837" t="s">
        <v>10</v>
      </c>
      <c r="I837" t="s">
        <v>18</v>
      </c>
      <c r="J837" t="s">
        <v>128</v>
      </c>
      <c r="L837" t="s">
        <v>80</v>
      </c>
      <c r="M837">
        <v>2</v>
      </c>
      <c r="N837" t="str">
        <f t="shared" ref="N837:N900" si="63">IF(M837="","",IF(I837="Foul","Yes",IF(M837=0,"No","Yes")))</f>
        <v>Yes</v>
      </c>
      <c r="O837" t="s">
        <v>152</v>
      </c>
      <c r="P837" s="126" t="str">
        <f t="shared" si="60"/>
        <v>Yes</v>
      </c>
      <c r="Q837" s="126" t="str">
        <f t="shared" si="62"/>
        <v>No</v>
      </c>
      <c r="R837" s="126" t="str">
        <f t="shared" si="62"/>
        <v>Yes</v>
      </c>
      <c r="S837" s="126" t="str">
        <f t="shared" si="62"/>
        <v>Yes</v>
      </c>
      <c r="T837" s="126" t="str">
        <f t="shared" si="62"/>
        <v>Yes</v>
      </c>
      <c r="U837" s="126" t="str">
        <f t="shared" si="62"/>
        <v>Yes</v>
      </c>
      <c r="V837" s="126" t="str">
        <f t="shared" si="62"/>
        <v>No</v>
      </c>
      <c r="W837" s="126" t="str">
        <f t="shared" si="62"/>
        <v>No</v>
      </c>
      <c r="X837" s="126" t="str">
        <f t="shared" si="62"/>
        <v>No</v>
      </c>
      <c r="Y837" s="126" t="str">
        <f t="shared" si="62"/>
        <v>No</v>
      </c>
      <c r="Z837" s="126" t="str">
        <f t="shared" si="62"/>
        <v>No</v>
      </c>
      <c r="AA837" s="126" t="str">
        <f t="shared" si="62"/>
        <v>No</v>
      </c>
    </row>
    <row r="838" spans="1:27" x14ac:dyDescent="0.3">
      <c r="A838" t="s">
        <v>194</v>
      </c>
      <c r="B838" t="s">
        <v>13</v>
      </c>
      <c r="C838" t="s">
        <v>70</v>
      </c>
      <c r="D838" t="s">
        <v>8</v>
      </c>
      <c r="E838" t="s">
        <v>11</v>
      </c>
      <c r="F838" t="s">
        <v>10</v>
      </c>
      <c r="G838">
        <v>0</v>
      </c>
      <c r="H838" t="s">
        <v>8</v>
      </c>
      <c r="I838" t="s">
        <v>19</v>
      </c>
      <c r="J838" t="s">
        <v>128</v>
      </c>
      <c r="L838" t="s">
        <v>80</v>
      </c>
      <c r="M838">
        <v>0</v>
      </c>
      <c r="N838" t="str">
        <f t="shared" si="63"/>
        <v>No</v>
      </c>
      <c r="O838" t="s">
        <v>152</v>
      </c>
      <c r="P838" s="126" t="str">
        <f t="shared" si="60"/>
        <v>Yes</v>
      </c>
      <c r="Q838" s="126" t="str">
        <f t="shared" si="62"/>
        <v>No</v>
      </c>
      <c r="R838" s="126" t="str">
        <f t="shared" si="62"/>
        <v>Yes</v>
      </c>
      <c r="S838" s="126" t="str">
        <f t="shared" si="62"/>
        <v>Yes</v>
      </c>
      <c r="T838" s="126" t="str">
        <f t="shared" si="62"/>
        <v>Yes</v>
      </c>
      <c r="U838" s="126" t="str">
        <f t="shared" si="62"/>
        <v>Yes</v>
      </c>
      <c r="V838" s="126" t="str">
        <f t="shared" si="62"/>
        <v>No</v>
      </c>
      <c r="W838" s="126" t="str">
        <f t="shared" si="62"/>
        <v>No</v>
      </c>
      <c r="X838" s="126" t="str">
        <f t="shared" si="62"/>
        <v>No</v>
      </c>
      <c r="Y838" s="126" t="str">
        <f t="shared" si="62"/>
        <v>No</v>
      </c>
      <c r="Z838" s="126" t="str">
        <f t="shared" si="62"/>
        <v>No</v>
      </c>
      <c r="AA838" s="126" t="str">
        <f t="shared" si="62"/>
        <v>No</v>
      </c>
    </row>
    <row r="839" spans="1:27" x14ac:dyDescent="0.3">
      <c r="A839" t="s">
        <v>194</v>
      </c>
      <c r="B839" t="s">
        <v>13</v>
      </c>
      <c r="C839" t="s">
        <v>70</v>
      </c>
      <c r="D839" t="s">
        <v>8</v>
      </c>
      <c r="E839" t="s">
        <v>11</v>
      </c>
      <c r="F839" t="s">
        <v>10</v>
      </c>
      <c r="G839">
        <v>0</v>
      </c>
      <c r="H839" t="s">
        <v>70</v>
      </c>
      <c r="I839" t="s">
        <v>19</v>
      </c>
      <c r="J839" t="s">
        <v>149</v>
      </c>
      <c r="L839" t="s">
        <v>80</v>
      </c>
      <c r="M839">
        <v>0</v>
      </c>
      <c r="N839" t="str">
        <f t="shared" si="63"/>
        <v>No</v>
      </c>
      <c r="O839" t="s">
        <v>152</v>
      </c>
      <c r="P839" s="126" t="str">
        <f t="shared" si="60"/>
        <v>Yes</v>
      </c>
      <c r="Q839" s="126" t="str">
        <f t="shared" si="62"/>
        <v>No</v>
      </c>
      <c r="R839" s="126" t="str">
        <f t="shared" si="62"/>
        <v>Yes</v>
      </c>
      <c r="S839" s="126" t="str">
        <f t="shared" si="62"/>
        <v>Yes</v>
      </c>
      <c r="T839" s="126" t="str">
        <f t="shared" si="62"/>
        <v>Yes</v>
      </c>
      <c r="U839" s="126" t="str">
        <f t="shared" si="62"/>
        <v>Yes</v>
      </c>
      <c r="V839" s="126" t="str">
        <f t="shared" si="62"/>
        <v>No</v>
      </c>
      <c r="W839" s="126" t="str">
        <f t="shared" si="62"/>
        <v>No</v>
      </c>
      <c r="X839" s="126" t="str">
        <f t="shared" si="62"/>
        <v>No</v>
      </c>
      <c r="Y839" s="126" t="str">
        <f t="shared" si="62"/>
        <v>No</v>
      </c>
      <c r="Z839" s="126" t="str">
        <f t="shared" si="62"/>
        <v>No</v>
      </c>
      <c r="AA839" s="126" t="str">
        <f t="shared" si="62"/>
        <v>No</v>
      </c>
    </row>
    <row r="840" spans="1:27" x14ac:dyDescent="0.3">
      <c r="A840" t="s">
        <v>194</v>
      </c>
      <c r="B840" t="s">
        <v>13</v>
      </c>
      <c r="C840" t="s">
        <v>70</v>
      </c>
      <c r="D840" t="s">
        <v>8</v>
      </c>
      <c r="E840" t="s">
        <v>11</v>
      </c>
      <c r="F840" t="s">
        <v>10</v>
      </c>
      <c r="G840">
        <v>1</v>
      </c>
      <c r="H840" t="s">
        <v>8</v>
      </c>
      <c r="I840" t="s">
        <v>20</v>
      </c>
      <c r="J840" t="s">
        <v>128</v>
      </c>
      <c r="L840" t="s">
        <v>80</v>
      </c>
      <c r="M840">
        <v>0</v>
      </c>
      <c r="N840" t="str">
        <f t="shared" si="63"/>
        <v>No</v>
      </c>
      <c r="O840" t="s">
        <v>152</v>
      </c>
      <c r="P840" s="126" t="str">
        <f t="shared" si="60"/>
        <v>Yes</v>
      </c>
      <c r="Q840" s="126" t="str">
        <f t="shared" si="62"/>
        <v>No</v>
      </c>
      <c r="R840" s="126" t="str">
        <f t="shared" si="62"/>
        <v>Yes</v>
      </c>
      <c r="S840" s="126" t="str">
        <f t="shared" si="62"/>
        <v>Yes</v>
      </c>
      <c r="T840" s="126" t="str">
        <f t="shared" si="62"/>
        <v>Yes</v>
      </c>
      <c r="U840" s="126" t="str">
        <f t="shared" si="62"/>
        <v>Yes</v>
      </c>
      <c r="V840" s="126" t="str">
        <f t="shared" si="62"/>
        <v>No</v>
      </c>
      <c r="W840" s="126" t="str">
        <f t="shared" si="62"/>
        <v>No</v>
      </c>
      <c r="X840" s="126" t="str">
        <f t="shared" si="62"/>
        <v>No</v>
      </c>
      <c r="Y840" s="126" t="str">
        <f t="shared" si="62"/>
        <v>No</v>
      </c>
      <c r="Z840" s="126" t="str">
        <f t="shared" si="62"/>
        <v>No</v>
      </c>
      <c r="AA840" s="126" t="str">
        <f t="shared" si="62"/>
        <v>No</v>
      </c>
    </row>
    <row r="841" spans="1:27" x14ac:dyDescent="0.3">
      <c r="A841" t="s">
        <v>194</v>
      </c>
      <c r="B841" t="s">
        <v>13</v>
      </c>
      <c r="C841" t="s">
        <v>70</v>
      </c>
      <c r="D841" t="s">
        <v>8</v>
      </c>
      <c r="E841" t="s">
        <v>11</v>
      </c>
      <c r="F841" t="s">
        <v>10</v>
      </c>
      <c r="G841">
        <v>2</v>
      </c>
      <c r="H841" t="s">
        <v>70</v>
      </c>
      <c r="I841" t="s">
        <v>16</v>
      </c>
      <c r="J841" t="s">
        <v>128</v>
      </c>
      <c r="L841" t="s">
        <v>80</v>
      </c>
      <c r="M841">
        <v>2</v>
      </c>
      <c r="N841" t="str">
        <f t="shared" si="63"/>
        <v>Yes</v>
      </c>
      <c r="O841" t="s">
        <v>152</v>
      </c>
      <c r="P841" s="126" t="str">
        <f t="shared" si="60"/>
        <v>Yes</v>
      </c>
      <c r="Q841" s="126" t="str">
        <f t="shared" si="62"/>
        <v>No</v>
      </c>
      <c r="R841" s="126" t="str">
        <f t="shared" si="62"/>
        <v>Yes</v>
      </c>
      <c r="S841" s="126" t="str">
        <f t="shared" si="62"/>
        <v>Yes</v>
      </c>
      <c r="T841" s="126" t="str">
        <f t="shared" si="62"/>
        <v>Yes</v>
      </c>
      <c r="U841" s="126" t="str">
        <f t="shared" si="62"/>
        <v>Yes</v>
      </c>
      <c r="V841" s="126" t="str">
        <f t="shared" si="62"/>
        <v>No</v>
      </c>
      <c r="W841" s="126" t="str">
        <f t="shared" si="62"/>
        <v>No</v>
      </c>
      <c r="X841" s="126" t="str">
        <f t="shared" si="62"/>
        <v>No</v>
      </c>
      <c r="Y841" s="126" t="str">
        <f t="shared" si="62"/>
        <v>No</v>
      </c>
      <c r="Z841" s="126" t="str">
        <f t="shared" si="62"/>
        <v>No</v>
      </c>
      <c r="AA841" s="126" t="str">
        <f t="shared" si="62"/>
        <v>No</v>
      </c>
    </row>
    <row r="842" spans="1:27" x14ac:dyDescent="0.3">
      <c r="A842" t="s">
        <v>194</v>
      </c>
      <c r="B842" t="s">
        <v>13</v>
      </c>
      <c r="C842" t="s">
        <v>70</v>
      </c>
      <c r="D842" t="s">
        <v>8</v>
      </c>
      <c r="E842" t="s">
        <v>11</v>
      </c>
      <c r="F842" t="s">
        <v>10</v>
      </c>
      <c r="G842">
        <v>0</v>
      </c>
      <c r="H842" t="s">
        <v>11</v>
      </c>
      <c r="I842" t="s">
        <v>19</v>
      </c>
      <c r="J842" t="s">
        <v>128</v>
      </c>
      <c r="L842" t="s">
        <v>80</v>
      </c>
      <c r="M842">
        <v>0</v>
      </c>
      <c r="N842" t="str">
        <f t="shared" si="63"/>
        <v>No</v>
      </c>
      <c r="O842" t="s">
        <v>152</v>
      </c>
      <c r="P842" s="126" t="str">
        <f t="shared" si="60"/>
        <v>Yes</v>
      </c>
      <c r="Q842" s="126" t="str">
        <f t="shared" si="62"/>
        <v>No</v>
      </c>
      <c r="R842" s="126" t="str">
        <f t="shared" si="62"/>
        <v>Yes</v>
      </c>
      <c r="S842" s="126" t="str">
        <f t="shared" si="62"/>
        <v>Yes</v>
      </c>
      <c r="T842" s="126" t="str">
        <f t="shared" si="62"/>
        <v>Yes</v>
      </c>
      <c r="U842" s="126" t="str">
        <f t="shared" si="62"/>
        <v>Yes</v>
      </c>
      <c r="V842" s="126" t="str">
        <f t="shared" si="62"/>
        <v>No</v>
      </c>
      <c r="W842" s="126" t="str">
        <f t="shared" si="62"/>
        <v>No</v>
      </c>
      <c r="X842" s="126" t="str">
        <f t="shared" si="62"/>
        <v>No</v>
      </c>
      <c r="Y842" s="126" t="str">
        <f t="shared" si="62"/>
        <v>No</v>
      </c>
      <c r="Z842" s="126" t="str">
        <f t="shared" si="62"/>
        <v>No</v>
      </c>
      <c r="AA842" s="126" t="str">
        <f t="shared" si="62"/>
        <v>No</v>
      </c>
    </row>
    <row r="843" spans="1:27" x14ac:dyDescent="0.3">
      <c r="A843" t="s">
        <v>194</v>
      </c>
      <c r="B843" t="s">
        <v>130</v>
      </c>
      <c r="C843" t="s">
        <v>9</v>
      </c>
      <c r="D843" t="s">
        <v>8</v>
      </c>
      <c r="E843" t="s">
        <v>11</v>
      </c>
      <c r="F843" t="s">
        <v>10</v>
      </c>
      <c r="G843">
        <v>1</v>
      </c>
      <c r="H843" t="s">
        <v>8</v>
      </c>
      <c r="I843" t="s">
        <v>19</v>
      </c>
      <c r="J843" t="s">
        <v>128</v>
      </c>
      <c r="L843" t="s">
        <v>81</v>
      </c>
      <c r="M843">
        <v>3</v>
      </c>
      <c r="N843" t="str">
        <f t="shared" si="63"/>
        <v>Yes</v>
      </c>
      <c r="O843" t="s">
        <v>152</v>
      </c>
      <c r="P843" s="126" t="str">
        <f t="shared" si="60"/>
        <v>No</v>
      </c>
      <c r="Q843" s="126" t="str">
        <f t="shared" si="62"/>
        <v>Yes</v>
      </c>
      <c r="R843" s="126" t="str">
        <f t="shared" si="62"/>
        <v>Yes</v>
      </c>
      <c r="S843" s="126" t="str">
        <f t="shared" si="62"/>
        <v>No</v>
      </c>
      <c r="T843" s="126" t="str">
        <f t="shared" si="62"/>
        <v>Yes</v>
      </c>
      <c r="U843" s="126" t="str">
        <f t="shared" si="62"/>
        <v>Yes</v>
      </c>
      <c r="V843" s="126" t="str">
        <f t="shared" si="62"/>
        <v>No</v>
      </c>
      <c r="W843" s="126" t="str">
        <f t="shared" si="62"/>
        <v>No</v>
      </c>
      <c r="X843" s="126" t="str">
        <f t="shared" si="62"/>
        <v>No</v>
      </c>
      <c r="Y843" s="126" t="str">
        <f t="shared" si="62"/>
        <v>Yes</v>
      </c>
      <c r="Z843" s="126" t="str">
        <f t="shared" si="62"/>
        <v>No</v>
      </c>
      <c r="AA843" s="126" t="str">
        <f t="shared" si="62"/>
        <v>No</v>
      </c>
    </row>
    <row r="844" spans="1:27" x14ac:dyDescent="0.3">
      <c r="A844" t="s">
        <v>194</v>
      </c>
      <c r="B844" t="s">
        <v>130</v>
      </c>
      <c r="C844" t="s">
        <v>9</v>
      </c>
      <c r="D844" t="s">
        <v>8</v>
      </c>
      <c r="E844" t="s">
        <v>11</v>
      </c>
      <c r="F844" t="s">
        <v>10</v>
      </c>
      <c r="G844">
        <v>1</v>
      </c>
      <c r="H844" t="s">
        <v>10</v>
      </c>
      <c r="I844" t="s">
        <v>21</v>
      </c>
      <c r="J844" t="s">
        <v>128</v>
      </c>
      <c r="L844" t="s">
        <v>80</v>
      </c>
      <c r="M844">
        <v>2</v>
      </c>
      <c r="N844" t="str">
        <f t="shared" si="63"/>
        <v>Yes</v>
      </c>
      <c r="O844" t="s">
        <v>152</v>
      </c>
      <c r="P844" s="126" t="str">
        <f t="shared" si="60"/>
        <v>No</v>
      </c>
      <c r="Q844" s="126" t="str">
        <f t="shared" si="62"/>
        <v>Yes</v>
      </c>
      <c r="R844" s="126" t="str">
        <f t="shared" si="62"/>
        <v>Yes</v>
      </c>
      <c r="S844" s="126" t="str">
        <f t="shared" si="62"/>
        <v>No</v>
      </c>
      <c r="T844" s="126" t="str">
        <f t="shared" si="62"/>
        <v>Yes</v>
      </c>
      <c r="U844" s="126" t="str">
        <f t="shared" si="62"/>
        <v>Yes</v>
      </c>
      <c r="V844" s="126" t="str">
        <f t="shared" si="62"/>
        <v>No</v>
      </c>
      <c r="W844" s="126" t="str">
        <f t="shared" si="62"/>
        <v>No</v>
      </c>
      <c r="X844" s="126" t="str">
        <f t="shared" si="62"/>
        <v>No</v>
      </c>
      <c r="Y844" s="126" t="str">
        <f t="shared" si="62"/>
        <v>Yes</v>
      </c>
      <c r="Z844" s="126" t="str">
        <f t="shared" si="62"/>
        <v>No</v>
      </c>
      <c r="AA844" s="126" t="str">
        <f t="shared" si="62"/>
        <v>No</v>
      </c>
    </row>
    <row r="845" spans="1:27" x14ac:dyDescent="0.3">
      <c r="A845" t="s">
        <v>194</v>
      </c>
      <c r="B845" t="s">
        <v>130</v>
      </c>
      <c r="C845" t="s">
        <v>9</v>
      </c>
      <c r="D845" t="s">
        <v>8</v>
      </c>
      <c r="E845" t="s">
        <v>11</v>
      </c>
      <c r="F845" t="s">
        <v>10</v>
      </c>
      <c r="G845">
        <v>2</v>
      </c>
      <c r="H845" t="s">
        <v>130</v>
      </c>
      <c r="I845" t="s">
        <v>19</v>
      </c>
      <c r="J845" t="s">
        <v>128</v>
      </c>
      <c r="L845" t="s">
        <v>80</v>
      </c>
      <c r="M845">
        <v>0</v>
      </c>
      <c r="N845" t="str">
        <f t="shared" si="63"/>
        <v>No</v>
      </c>
      <c r="O845" t="s">
        <v>152</v>
      </c>
      <c r="P845" s="126" t="str">
        <f t="shared" si="60"/>
        <v>No</v>
      </c>
      <c r="Q845" s="126" t="str">
        <f t="shared" si="62"/>
        <v>Yes</v>
      </c>
      <c r="R845" s="126" t="str">
        <f t="shared" si="62"/>
        <v>Yes</v>
      </c>
      <c r="S845" s="126" t="str">
        <f t="shared" si="62"/>
        <v>No</v>
      </c>
      <c r="T845" s="126" t="str">
        <f t="shared" si="62"/>
        <v>Yes</v>
      </c>
      <c r="U845" s="126" t="str">
        <f t="shared" si="62"/>
        <v>Yes</v>
      </c>
      <c r="V845" s="126" t="str">
        <f t="shared" si="62"/>
        <v>No</v>
      </c>
      <c r="W845" s="126" t="str">
        <f t="shared" si="62"/>
        <v>No</v>
      </c>
      <c r="X845" s="126" t="str">
        <f t="shared" si="62"/>
        <v>No</v>
      </c>
      <c r="Y845" s="126" t="str">
        <f t="shared" si="62"/>
        <v>Yes</v>
      </c>
      <c r="Z845" s="126" t="str">
        <f t="shared" si="62"/>
        <v>No</v>
      </c>
      <c r="AA845" s="126" t="str">
        <f t="shared" si="62"/>
        <v>No</v>
      </c>
    </row>
    <row r="846" spans="1:27" x14ac:dyDescent="0.3">
      <c r="A846" t="s">
        <v>194</v>
      </c>
      <c r="B846" t="s">
        <v>130</v>
      </c>
      <c r="C846" t="s">
        <v>9</v>
      </c>
      <c r="D846" t="s">
        <v>8</v>
      </c>
      <c r="E846" t="s">
        <v>11</v>
      </c>
      <c r="F846" t="s">
        <v>10</v>
      </c>
      <c r="G846">
        <v>1</v>
      </c>
      <c r="H846" t="s">
        <v>8</v>
      </c>
      <c r="I846" t="s">
        <v>15</v>
      </c>
      <c r="J846" t="s">
        <v>128</v>
      </c>
      <c r="L846" t="s">
        <v>80</v>
      </c>
      <c r="M846">
        <v>0</v>
      </c>
      <c r="N846" t="str">
        <f t="shared" si="63"/>
        <v>No</v>
      </c>
      <c r="O846" t="s">
        <v>152</v>
      </c>
      <c r="P846" s="126" t="str">
        <f t="shared" si="60"/>
        <v>No</v>
      </c>
      <c r="Q846" s="126" t="str">
        <f t="shared" si="62"/>
        <v>Yes</v>
      </c>
      <c r="R846" s="126" t="str">
        <f t="shared" si="62"/>
        <v>Yes</v>
      </c>
      <c r="S846" s="126" t="str">
        <f t="shared" si="62"/>
        <v>No</v>
      </c>
      <c r="T846" s="126" t="str">
        <f t="shared" si="62"/>
        <v>Yes</v>
      </c>
      <c r="U846" s="126" t="str">
        <f t="shared" si="62"/>
        <v>Yes</v>
      </c>
      <c r="V846" s="126" t="str">
        <f t="shared" si="62"/>
        <v>No</v>
      </c>
      <c r="W846" s="126" t="str">
        <f t="shared" si="62"/>
        <v>No</v>
      </c>
      <c r="X846" s="126" t="str">
        <f t="shared" si="62"/>
        <v>No</v>
      </c>
      <c r="Y846" s="126" t="str">
        <f t="shared" si="62"/>
        <v>Yes</v>
      </c>
      <c r="Z846" s="126" t="str">
        <f t="shared" si="62"/>
        <v>No</v>
      </c>
      <c r="AA846" s="126" t="str">
        <f t="shared" si="62"/>
        <v>No</v>
      </c>
    </row>
    <row r="847" spans="1:27" x14ac:dyDescent="0.3">
      <c r="A847" t="s">
        <v>194</v>
      </c>
      <c r="B847" t="s">
        <v>13</v>
      </c>
      <c r="C847" t="s">
        <v>9</v>
      </c>
      <c r="D847" t="s">
        <v>8</v>
      </c>
      <c r="E847" t="s">
        <v>11</v>
      </c>
      <c r="F847" t="s">
        <v>10</v>
      </c>
      <c r="G847">
        <v>1</v>
      </c>
      <c r="H847" t="s">
        <v>9</v>
      </c>
      <c r="I847" t="s">
        <v>19</v>
      </c>
      <c r="J847" t="s">
        <v>128</v>
      </c>
      <c r="L847" t="s">
        <v>80</v>
      </c>
      <c r="M847">
        <v>0</v>
      </c>
      <c r="N847" t="str">
        <f t="shared" si="63"/>
        <v>No</v>
      </c>
      <c r="O847" t="s">
        <v>152</v>
      </c>
      <c r="P847" s="126" t="str">
        <f t="shared" si="60"/>
        <v>Yes</v>
      </c>
      <c r="Q847" s="126" t="str">
        <f t="shared" si="62"/>
        <v>Yes</v>
      </c>
      <c r="R847" s="126" t="str">
        <f t="shared" si="62"/>
        <v>Yes</v>
      </c>
      <c r="S847" s="126" t="str">
        <f t="shared" si="62"/>
        <v>No</v>
      </c>
      <c r="T847" s="126" t="str">
        <f t="shared" si="62"/>
        <v>Yes</v>
      </c>
      <c r="U847" s="126" t="str">
        <f t="shared" si="62"/>
        <v>Yes</v>
      </c>
      <c r="V847" s="126" t="str">
        <f t="shared" si="62"/>
        <v>No</v>
      </c>
      <c r="W847" s="126" t="str">
        <f t="shared" si="62"/>
        <v>No</v>
      </c>
      <c r="X847" s="126" t="str">
        <f t="shared" si="62"/>
        <v>No</v>
      </c>
      <c r="Y847" s="126" t="str">
        <f t="shared" si="62"/>
        <v>No</v>
      </c>
      <c r="Z847" s="126" t="str">
        <f t="shared" si="62"/>
        <v>No</v>
      </c>
      <c r="AA847" s="126" t="str">
        <f t="shared" si="62"/>
        <v>No</v>
      </c>
    </row>
    <row r="848" spans="1:27" x14ac:dyDescent="0.3">
      <c r="A848" t="s">
        <v>194</v>
      </c>
      <c r="B848" t="s">
        <v>13</v>
      </c>
      <c r="C848" t="s">
        <v>9</v>
      </c>
      <c r="D848" t="s">
        <v>8</v>
      </c>
      <c r="E848" t="s">
        <v>11</v>
      </c>
      <c r="F848" t="s">
        <v>10</v>
      </c>
      <c r="G848">
        <v>2</v>
      </c>
      <c r="H848" t="s">
        <v>8</v>
      </c>
      <c r="I848" t="s">
        <v>20</v>
      </c>
      <c r="J848" t="s">
        <v>128</v>
      </c>
      <c r="L848" t="s">
        <v>80</v>
      </c>
      <c r="M848">
        <v>0</v>
      </c>
      <c r="N848" t="str">
        <f t="shared" si="63"/>
        <v>No</v>
      </c>
      <c r="O848" t="s">
        <v>152</v>
      </c>
      <c r="P848" s="126" t="str">
        <f t="shared" si="60"/>
        <v>Yes</v>
      </c>
      <c r="Q848" s="126" t="str">
        <f t="shared" si="62"/>
        <v>Yes</v>
      </c>
      <c r="R848" s="126" t="str">
        <f t="shared" si="62"/>
        <v>Yes</v>
      </c>
      <c r="S848" s="126" t="str">
        <f t="shared" si="62"/>
        <v>No</v>
      </c>
      <c r="T848" s="126" t="str">
        <f t="shared" si="62"/>
        <v>Yes</v>
      </c>
      <c r="U848" s="126" t="str">
        <f t="shared" si="62"/>
        <v>Yes</v>
      </c>
      <c r="V848" s="126" t="str">
        <f t="shared" si="62"/>
        <v>No</v>
      </c>
      <c r="W848" s="126" t="str">
        <f t="shared" si="62"/>
        <v>No</v>
      </c>
      <c r="X848" s="126" t="str">
        <f t="shared" si="62"/>
        <v>No</v>
      </c>
      <c r="Y848" s="126" t="str">
        <f t="shared" si="62"/>
        <v>No</v>
      </c>
      <c r="Z848" s="126" t="str">
        <f t="shared" si="62"/>
        <v>No</v>
      </c>
      <c r="AA848" s="126" t="str">
        <f t="shared" si="62"/>
        <v>No</v>
      </c>
    </row>
    <row r="849" spans="1:27" x14ac:dyDescent="0.3">
      <c r="A849" t="s">
        <v>194</v>
      </c>
      <c r="B849" t="s">
        <v>13</v>
      </c>
      <c r="C849" t="s">
        <v>9</v>
      </c>
      <c r="D849" t="s">
        <v>8</v>
      </c>
      <c r="E849" t="s">
        <v>11</v>
      </c>
      <c r="F849" t="s">
        <v>10</v>
      </c>
      <c r="G849">
        <v>1</v>
      </c>
      <c r="H849" t="s">
        <v>9</v>
      </c>
      <c r="I849" t="s">
        <v>17</v>
      </c>
      <c r="J849" t="s">
        <v>128</v>
      </c>
      <c r="L849" t="s">
        <v>80</v>
      </c>
      <c r="M849">
        <v>0</v>
      </c>
      <c r="N849" t="str">
        <f t="shared" si="63"/>
        <v>No</v>
      </c>
      <c r="O849" t="s">
        <v>152</v>
      </c>
      <c r="P849" s="126" t="str">
        <f t="shared" si="60"/>
        <v>Yes</v>
      </c>
      <c r="Q849" s="126" t="str">
        <f t="shared" si="62"/>
        <v>Yes</v>
      </c>
      <c r="R849" s="126" t="str">
        <f t="shared" si="62"/>
        <v>Yes</v>
      </c>
      <c r="S849" s="126" t="str">
        <f t="shared" si="62"/>
        <v>No</v>
      </c>
      <c r="T849" s="126" t="str">
        <f t="shared" si="62"/>
        <v>Yes</v>
      </c>
      <c r="U849" s="126" t="str">
        <f t="shared" si="62"/>
        <v>Yes</v>
      </c>
      <c r="V849" s="126" t="str">
        <f t="shared" si="62"/>
        <v>No</v>
      </c>
      <c r="W849" s="126" t="str">
        <f t="shared" si="62"/>
        <v>No</v>
      </c>
      <c r="X849" s="126" t="str">
        <f t="shared" si="62"/>
        <v>No</v>
      </c>
      <c r="Y849" s="126" t="str">
        <f t="shared" si="62"/>
        <v>No</v>
      </c>
      <c r="Z849" s="126" t="str">
        <f t="shared" si="62"/>
        <v>No</v>
      </c>
      <c r="AA849" s="126" t="str">
        <f t="shared" si="62"/>
        <v>No</v>
      </c>
    </row>
    <row r="850" spans="1:27" x14ac:dyDescent="0.3">
      <c r="A850" t="s">
        <v>194</v>
      </c>
      <c r="B850" t="s">
        <v>13</v>
      </c>
      <c r="C850" t="s">
        <v>9</v>
      </c>
      <c r="D850" t="s">
        <v>8</v>
      </c>
      <c r="E850" t="s">
        <v>11</v>
      </c>
      <c r="F850" t="s">
        <v>10</v>
      </c>
      <c r="G850">
        <v>1</v>
      </c>
      <c r="H850" t="s">
        <v>10</v>
      </c>
      <c r="I850" t="s">
        <v>23</v>
      </c>
      <c r="J850" t="s">
        <v>128</v>
      </c>
      <c r="L850" t="s">
        <v>80</v>
      </c>
      <c r="M850">
        <v>0</v>
      </c>
      <c r="N850" t="str">
        <f t="shared" si="63"/>
        <v>No</v>
      </c>
      <c r="O850" t="s">
        <v>152</v>
      </c>
      <c r="P850" s="126" t="str">
        <f t="shared" si="60"/>
        <v>Yes</v>
      </c>
      <c r="Q850" s="126" t="str">
        <f t="shared" si="62"/>
        <v>Yes</v>
      </c>
      <c r="R850" s="126" t="str">
        <f t="shared" si="62"/>
        <v>Yes</v>
      </c>
      <c r="S850" s="126" t="str">
        <f t="shared" si="62"/>
        <v>No</v>
      </c>
      <c r="T850" s="126" t="str">
        <f t="shared" si="62"/>
        <v>Yes</v>
      </c>
      <c r="U850" s="126" t="str">
        <f t="shared" si="62"/>
        <v>Yes</v>
      </c>
      <c r="V850" s="126" t="str">
        <f t="shared" si="62"/>
        <v>No</v>
      </c>
      <c r="W850" s="126" t="str">
        <f t="shared" si="62"/>
        <v>No</v>
      </c>
      <c r="X850" s="126" t="str">
        <f t="shared" si="62"/>
        <v>No</v>
      </c>
      <c r="Y850" s="126" t="str">
        <f t="shared" si="62"/>
        <v>No</v>
      </c>
      <c r="Z850" s="126" t="str">
        <f t="shared" si="62"/>
        <v>No</v>
      </c>
      <c r="AA850" s="126" t="str">
        <f t="shared" si="62"/>
        <v>No</v>
      </c>
    </row>
    <row r="851" spans="1:27" x14ac:dyDescent="0.3">
      <c r="A851" t="s">
        <v>194</v>
      </c>
      <c r="B851" t="s">
        <v>13</v>
      </c>
      <c r="C851" t="s">
        <v>9</v>
      </c>
      <c r="D851" t="s">
        <v>8</v>
      </c>
      <c r="E851" t="s">
        <v>11</v>
      </c>
      <c r="F851" t="s">
        <v>10</v>
      </c>
      <c r="G851">
        <v>0</v>
      </c>
      <c r="H851" t="s">
        <v>9</v>
      </c>
      <c r="I851" t="s">
        <v>17</v>
      </c>
      <c r="J851" t="s">
        <v>149</v>
      </c>
      <c r="L851" t="s">
        <v>80</v>
      </c>
      <c r="M851">
        <v>0</v>
      </c>
      <c r="N851" t="str">
        <f t="shared" si="63"/>
        <v>No</v>
      </c>
      <c r="O851" t="s">
        <v>152</v>
      </c>
      <c r="P851" s="126" t="str">
        <f t="shared" si="60"/>
        <v>Yes</v>
      </c>
      <c r="Q851" s="126" t="str">
        <f t="shared" si="62"/>
        <v>Yes</v>
      </c>
      <c r="R851" s="126" t="str">
        <f t="shared" si="62"/>
        <v>Yes</v>
      </c>
      <c r="S851" s="126" t="str">
        <f t="shared" si="62"/>
        <v>No</v>
      </c>
      <c r="T851" s="126" t="str">
        <f t="shared" si="62"/>
        <v>Yes</v>
      </c>
      <c r="U851" s="126" t="str">
        <f t="shared" si="62"/>
        <v>Yes</v>
      </c>
      <c r="V851" s="126" t="str">
        <f t="shared" si="62"/>
        <v>No</v>
      </c>
      <c r="W851" s="126" t="str">
        <f t="shared" si="62"/>
        <v>No</v>
      </c>
      <c r="X851" s="126" t="str">
        <f t="shared" si="62"/>
        <v>No</v>
      </c>
      <c r="Y851" s="126" t="str">
        <f t="shared" si="62"/>
        <v>No</v>
      </c>
      <c r="Z851" s="126" t="str">
        <f t="shared" si="62"/>
        <v>No</v>
      </c>
      <c r="AA851" s="126" t="str">
        <f t="shared" si="62"/>
        <v>No</v>
      </c>
    </row>
    <row r="852" spans="1:27" x14ac:dyDescent="0.3">
      <c r="A852" t="s">
        <v>195</v>
      </c>
      <c r="B852" t="s">
        <v>13</v>
      </c>
      <c r="C852" t="s">
        <v>9</v>
      </c>
      <c r="D852" t="s">
        <v>8</v>
      </c>
      <c r="E852" t="s">
        <v>11</v>
      </c>
      <c r="F852" t="s">
        <v>10</v>
      </c>
      <c r="G852">
        <v>1</v>
      </c>
      <c r="H852" t="s">
        <v>23</v>
      </c>
      <c r="I852" t="s">
        <v>17</v>
      </c>
      <c r="J852" t="s">
        <v>128</v>
      </c>
      <c r="L852" t="s">
        <v>80</v>
      </c>
      <c r="M852">
        <v>0</v>
      </c>
      <c r="N852" t="str">
        <f t="shared" si="63"/>
        <v>No</v>
      </c>
      <c r="O852" t="s">
        <v>214</v>
      </c>
      <c r="P852" s="126" t="str">
        <f t="shared" si="60"/>
        <v>Yes</v>
      </c>
      <c r="Q852" s="126" t="str">
        <f t="shared" si="62"/>
        <v>Yes</v>
      </c>
      <c r="R852" s="126" t="str">
        <f t="shared" si="62"/>
        <v>Yes</v>
      </c>
      <c r="S852" s="126" t="str">
        <f t="shared" si="62"/>
        <v>No</v>
      </c>
      <c r="T852" s="126" t="str">
        <f t="shared" si="62"/>
        <v>Yes</v>
      </c>
      <c r="U852" s="126" t="str">
        <f t="shared" si="62"/>
        <v>Yes</v>
      </c>
      <c r="V852" s="126" t="str">
        <f t="shared" si="62"/>
        <v>No</v>
      </c>
      <c r="W852" s="126" t="str">
        <f t="shared" si="62"/>
        <v>No</v>
      </c>
      <c r="X852" s="126" t="str">
        <f t="shared" si="62"/>
        <v>No</v>
      </c>
      <c r="Y852" s="126" t="str">
        <f t="shared" si="62"/>
        <v>No</v>
      </c>
      <c r="Z852" s="126" t="str">
        <f t="shared" si="62"/>
        <v>No</v>
      </c>
      <c r="AA852" s="126" t="str">
        <f t="shared" si="62"/>
        <v>No</v>
      </c>
    </row>
    <row r="853" spans="1:27" x14ac:dyDescent="0.3">
      <c r="A853" t="s">
        <v>195</v>
      </c>
      <c r="B853" t="s">
        <v>13</v>
      </c>
      <c r="C853" t="s">
        <v>9</v>
      </c>
      <c r="D853" t="s">
        <v>8</v>
      </c>
      <c r="E853" t="s">
        <v>11</v>
      </c>
      <c r="F853" t="s">
        <v>10</v>
      </c>
      <c r="G853">
        <v>1</v>
      </c>
      <c r="H853" t="s">
        <v>11</v>
      </c>
      <c r="I853" t="s">
        <v>16</v>
      </c>
      <c r="J853" t="s">
        <v>128</v>
      </c>
      <c r="L853" t="s">
        <v>80</v>
      </c>
      <c r="M853">
        <v>0</v>
      </c>
      <c r="N853" t="str">
        <f t="shared" si="63"/>
        <v>No</v>
      </c>
      <c r="O853" t="s">
        <v>214</v>
      </c>
      <c r="P853" s="126" t="str">
        <f t="shared" si="60"/>
        <v>Yes</v>
      </c>
      <c r="Q853" s="126" t="str">
        <f t="shared" si="62"/>
        <v>Yes</v>
      </c>
      <c r="R853" s="126" t="str">
        <f t="shared" si="62"/>
        <v>Yes</v>
      </c>
      <c r="S853" s="126" t="str">
        <f t="shared" si="62"/>
        <v>No</v>
      </c>
      <c r="T853" s="126" t="str">
        <f t="shared" si="62"/>
        <v>Yes</v>
      </c>
      <c r="U853" s="126" t="str">
        <f t="shared" si="62"/>
        <v>Yes</v>
      </c>
      <c r="V853" s="126" t="str">
        <f t="shared" si="62"/>
        <v>No</v>
      </c>
      <c r="W853" s="126" t="str">
        <f t="shared" si="62"/>
        <v>No</v>
      </c>
      <c r="X853" s="126" t="str">
        <f t="shared" si="62"/>
        <v>No</v>
      </c>
      <c r="Y853" s="126" t="str">
        <f t="shared" si="62"/>
        <v>No</v>
      </c>
      <c r="Z853" s="126" t="str">
        <f t="shared" si="62"/>
        <v>No</v>
      </c>
      <c r="AA853" s="126" t="str">
        <f t="shared" si="62"/>
        <v>No</v>
      </c>
    </row>
    <row r="854" spans="1:27" x14ac:dyDescent="0.3">
      <c r="A854" t="s">
        <v>195</v>
      </c>
      <c r="B854" t="s">
        <v>13</v>
      </c>
      <c r="C854" t="s">
        <v>9</v>
      </c>
      <c r="D854" t="s">
        <v>8</v>
      </c>
      <c r="E854" t="s">
        <v>11</v>
      </c>
      <c r="F854" t="s">
        <v>10</v>
      </c>
      <c r="G854">
        <v>0</v>
      </c>
      <c r="H854" t="s">
        <v>9</v>
      </c>
      <c r="I854" t="s">
        <v>19</v>
      </c>
      <c r="J854" t="s">
        <v>128</v>
      </c>
      <c r="L854" t="s">
        <v>80</v>
      </c>
      <c r="M854">
        <v>3</v>
      </c>
      <c r="N854" t="str">
        <f t="shared" si="63"/>
        <v>Yes</v>
      </c>
      <c r="O854" t="s">
        <v>214</v>
      </c>
      <c r="P854" s="126" t="str">
        <f t="shared" si="60"/>
        <v>Yes</v>
      </c>
      <c r="Q854" s="126" t="str">
        <f t="shared" si="62"/>
        <v>Yes</v>
      </c>
      <c r="R854" s="126" t="str">
        <f t="shared" si="62"/>
        <v>Yes</v>
      </c>
      <c r="S854" s="126" t="str">
        <f t="shared" si="62"/>
        <v>No</v>
      </c>
      <c r="T854" s="126" t="str">
        <f t="shared" si="62"/>
        <v>Yes</v>
      </c>
      <c r="U854" s="126" t="str">
        <f t="shared" si="62"/>
        <v>Yes</v>
      </c>
      <c r="V854" s="126" t="str">
        <f t="shared" si="62"/>
        <v>No</v>
      </c>
      <c r="W854" s="126" t="str">
        <f t="shared" si="62"/>
        <v>No</v>
      </c>
      <c r="X854" s="126" t="str">
        <f t="shared" ref="Q854:AA877" si="64">IF($A854="","",IF(OR($B854=X$1,$C854=X$1,$D854=X$1,$E854=X$1,$F854=X$1),"Yes","No"))</f>
        <v>No</v>
      </c>
      <c r="Y854" s="126" t="str">
        <f t="shared" si="64"/>
        <v>No</v>
      </c>
      <c r="Z854" s="126" t="str">
        <f t="shared" si="64"/>
        <v>No</v>
      </c>
      <c r="AA854" s="126" t="str">
        <f t="shared" si="64"/>
        <v>No</v>
      </c>
    </row>
    <row r="855" spans="1:27" x14ac:dyDescent="0.3">
      <c r="A855" t="s">
        <v>195</v>
      </c>
      <c r="B855" t="s">
        <v>13</v>
      </c>
      <c r="C855" t="s">
        <v>9</v>
      </c>
      <c r="D855" t="s">
        <v>8</v>
      </c>
      <c r="E855" t="s">
        <v>11</v>
      </c>
      <c r="F855" t="s">
        <v>10</v>
      </c>
      <c r="G855">
        <v>1</v>
      </c>
      <c r="H855" t="s">
        <v>8</v>
      </c>
      <c r="I855" t="s">
        <v>18</v>
      </c>
      <c r="J855" t="s">
        <v>128</v>
      </c>
      <c r="L855" t="s">
        <v>80</v>
      </c>
      <c r="M855">
        <v>0</v>
      </c>
      <c r="N855" t="str">
        <f t="shared" si="63"/>
        <v>No</v>
      </c>
      <c r="O855" t="s">
        <v>214</v>
      </c>
      <c r="P855" s="126" t="str">
        <f t="shared" si="60"/>
        <v>Yes</v>
      </c>
      <c r="Q855" s="126" t="str">
        <f t="shared" si="64"/>
        <v>Yes</v>
      </c>
      <c r="R855" s="126" t="str">
        <f t="shared" si="64"/>
        <v>Yes</v>
      </c>
      <c r="S855" s="126" t="str">
        <f t="shared" si="64"/>
        <v>No</v>
      </c>
      <c r="T855" s="126" t="str">
        <f t="shared" si="64"/>
        <v>Yes</v>
      </c>
      <c r="U855" s="126" t="str">
        <f t="shared" si="64"/>
        <v>Yes</v>
      </c>
      <c r="V855" s="126" t="str">
        <f t="shared" si="64"/>
        <v>No</v>
      </c>
      <c r="W855" s="126" t="str">
        <f t="shared" si="64"/>
        <v>No</v>
      </c>
      <c r="X855" s="126" t="str">
        <f t="shared" si="64"/>
        <v>No</v>
      </c>
      <c r="Y855" s="126" t="str">
        <f t="shared" si="64"/>
        <v>No</v>
      </c>
      <c r="Z855" s="126" t="str">
        <f t="shared" si="64"/>
        <v>No</v>
      </c>
      <c r="AA855" s="126" t="str">
        <f t="shared" si="64"/>
        <v>No</v>
      </c>
    </row>
    <row r="856" spans="1:27" x14ac:dyDescent="0.3">
      <c r="A856" t="s">
        <v>195</v>
      </c>
      <c r="B856" t="s">
        <v>13</v>
      </c>
      <c r="C856" t="s">
        <v>9</v>
      </c>
      <c r="D856" t="s">
        <v>8</v>
      </c>
      <c r="E856" t="s">
        <v>11</v>
      </c>
      <c r="F856" t="s">
        <v>10</v>
      </c>
      <c r="G856">
        <v>1</v>
      </c>
      <c r="H856" t="s">
        <v>10</v>
      </c>
      <c r="I856" t="s">
        <v>17</v>
      </c>
      <c r="J856" t="s">
        <v>128</v>
      </c>
      <c r="L856" t="s">
        <v>80</v>
      </c>
      <c r="M856">
        <v>0</v>
      </c>
      <c r="N856" t="str">
        <f t="shared" si="63"/>
        <v>No</v>
      </c>
      <c r="O856" t="s">
        <v>214</v>
      </c>
      <c r="P856" s="126" t="str">
        <f t="shared" si="60"/>
        <v>Yes</v>
      </c>
      <c r="Q856" s="126" t="str">
        <f t="shared" si="64"/>
        <v>Yes</v>
      </c>
      <c r="R856" s="126" t="str">
        <f t="shared" si="64"/>
        <v>Yes</v>
      </c>
      <c r="S856" s="126" t="str">
        <f t="shared" si="64"/>
        <v>No</v>
      </c>
      <c r="T856" s="126" t="str">
        <f t="shared" si="64"/>
        <v>Yes</v>
      </c>
      <c r="U856" s="126" t="str">
        <f t="shared" si="64"/>
        <v>Yes</v>
      </c>
      <c r="V856" s="126" t="str">
        <f t="shared" si="64"/>
        <v>No</v>
      </c>
      <c r="W856" s="126" t="str">
        <f t="shared" si="64"/>
        <v>No</v>
      </c>
      <c r="X856" s="126" t="str">
        <f t="shared" si="64"/>
        <v>No</v>
      </c>
      <c r="Y856" s="126" t="str">
        <f t="shared" si="64"/>
        <v>No</v>
      </c>
      <c r="Z856" s="126" t="str">
        <f t="shared" si="64"/>
        <v>No</v>
      </c>
      <c r="AA856" s="126" t="str">
        <f t="shared" si="64"/>
        <v>No</v>
      </c>
    </row>
    <row r="857" spans="1:27" x14ac:dyDescent="0.3">
      <c r="A857" t="s">
        <v>195</v>
      </c>
      <c r="B857" t="s">
        <v>13</v>
      </c>
      <c r="C857" t="s">
        <v>9</v>
      </c>
      <c r="D857" t="s">
        <v>8</v>
      </c>
      <c r="E857" t="s">
        <v>11</v>
      </c>
      <c r="F857" t="s">
        <v>10</v>
      </c>
      <c r="G857">
        <v>0</v>
      </c>
      <c r="H857" t="s">
        <v>8</v>
      </c>
      <c r="I857" t="s">
        <v>15</v>
      </c>
      <c r="J857" t="s">
        <v>128</v>
      </c>
      <c r="L857" t="s">
        <v>80</v>
      </c>
      <c r="M857">
        <v>0</v>
      </c>
      <c r="N857" t="str">
        <f t="shared" si="63"/>
        <v>No</v>
      </c>
      <c r="O857" t="s">
        <v>214</v>
      </c>
      <c r="P857" s="126" t="str">
        <f t="shared" si="60"/>
        <v>Yes</v>
      </c>
      <c r="Q857" s="126" t="str">
        <f t="shared" si="64"/>
        <v>Yes</v>
      </c>
      <c r="R857" s="126" t="str">
        <f t="shared" si="64"/>
        <v>Yes</v>
      </c>
      <c r="S857" s="126" t="str">
        <f t="shared" si="64"/>
        <v>No</v>
      </c>
      <c r="T857" s="126" t="str">
        <f t="shared" si="64"/>
        <v>Yes</v>
      </c>
      <c r="U857" s="126" t="str">
        <f t="shared" si="64"/>
        <v>Yes</v>
      </c>
      <c r="V857" s="126" t="str">
        <f t="shared" si="64"/>
        <v>No</v>
      </c>
      <c r="W857" s="126" t="str">
        <f t="shared" si="64"/>
        <v>No</v>
      </c>
      <c r="X857" s="126" t="str">
        <f t="shared" si="64"/>
        <v>No</v>
      </c>
      <c r="Y857" s="126" t="str">
        <f t="shared" si="64"/>
        <v>No</v>
      </c>
      <c r="Z857" s="126" t="str">
        <f t="shared" si="64"/>
        <v>No</v>
      </c>
      <c r="AA857" s="126" t="str">
        <f t="shared" si="64"/>
        <v>No</v>
      </c>
    </row>
    <row r="858" spans="1:27" x14ac:dyDescent="0.3">
      <c r="A858" t="s">
        <v>195</v>
      </c>
      <c r="B858" t="s">
        <v>13</v>
      </c>
      <c r="C858" t="s">
        <v>9</v>
      </c>
      <c r="D858" t="s">
        <v>8</v>
      </c>
      <c r="E858" t="s">
        <v>70</v>
      </c>
      <c r="F858" t="s">
        <v>10</v>
      </c>
      <c r="G858">
        <v>0</v>
      </c>
      <c r="H858" t="s">
        <v>23</v>
      </c>
      <c r="I858" t="s">
        <v>17</v>
      </c>
      <c r="J858" t="s">
        <v>128</v>
      </c>
      <c r="L858" t="s">
        <v>80</v>
      </c>
      <c r="M858">
        <v>0</v>
      </c>
      <c r="N858" t="str">
        <f t="shared" si="63"/>
        <v>No</v>
      </c>
      <c r="O858" t="s">
        <v>214</v>
      </c>
      <c r="P858" s="126" t="str">
        <f t="shared" si="60"/>
        <v>Yes</v>
      </c>
      <c r="Q858" s="126" t="str">
        <f t="shared" si="64"/>
        <v>Yes</v>
      </c>
      <c r="R858" s="126" t="str">
        <f t="shared" si="64"/>
        <v>Yes</v>
      </c>
      <c r="S858" s="126" t="str">
        <f t="shared" si="64"/>
        <v>Yes</v>
      </c>
      <c r="T858" s="126" t="str">
        <f t="shared" si="64"/>
        <v>Yes</v>
      </c>
      <c r="U858" s="126" t="str">
        <f t="shared" si="64"/>
        <v>No</v>
      </c>
      <c r="V858" s="126" t="str">
        <f t="shared" si="64"/>
        <v>No</v>
      </c>
      <c r="W858" s="126" t="str">
        <f t="shared" si="64"/>
        <v>No</v>
      </c>
      <c r="X858" s="126" t="str">
        <f t="shared" si="64"/>
        <v>No</v>
      </c>
      <c r="Y858" s="126" t="str">
        <f t="shared" si="64"/>
        <v>No</v>
      </c>
      <c r="Z858" s="126" t="str">
        <f t="shared" si="64"/>
        <v>No</v>
      </c>
      <c r="AA858" s="126" t="str">
        <f t="shared" si="64"/>
        <v>No</v>
      </c>
    </row>
    <row r="859" spans="1:27" x14ac:dyDescent="0.3">
      <c r="A859" t="s">
        <v>195</v>
      </c>
      <c r="B859" t="s">
        <v>13</v>
      </c>
      <c r="C859" t="s">
        <v>9</v>
      </c>
      <c r="D859" t="s">
        <v>8</v>
      </c>
      <c r="E859" t="s">
        <v>70</v>
      </c>
      <c r="F859" t="s">
        <v>10</v>
      </c>
      <c r="G859">
        <v>1</v>
      </c>
      <c r="H859" t="s">
        <v>13</v>
      </c>
      <c r="I859" t="s">
        <v>18</v>
      </c>
      <c r="J859" t="s">
        <v>128</v>
      </c>
      <c r="L859" t="s">
        <v>80</v>
      </c>
      <c r="M859">
        <v>2</v>
      </c>
      <c r="N859" t="str">
        <f t="shared" si="63"/>
        <v>Yes</v>
      </c>
      <c r="O859" t="s">
        <v>214</v>
      </c>
      <c r="P859" s="126" t="str">
        <f t="shared" si="60"/>
        <v>Yes</v>
      </c>
      <c r="Q859" s="126" t="str">
        <f t="shared" si="64"/>
        <v>Yes</v>
      </c>
      <c r="R859" s="126" t="str">
        <f t="shared" si="64"/>
        <v>Yes</v>
      </c>
      <c r="S859" s="126" t="str">
        <f t="shared" si="64"/>
        <v>Yes</v>
      </c>
      <c r="T859" s="126" t="str">
        <f t="shared" si="64"/>
        <v>Yes</v>
      </c>
      <c r="U859" s="126" t="str">
        <f t="shared" si="64"/>
        <v>No</v>
      </c>
      <c r="V859" s="126" t="str">
        <f t="shared" si="64"/>
        <v>No</v>
      </c>
      <c r="W859" s="126" t="str">
        <f t="shared" si="64"/>
        <v>No</v>
      </c>
      <c r="X859" s="126" t="str">
        <f t="shared" si="64"/>
        <v>No</v>
      </c>
      <c r="Y859" s="126" t="str">
        <f t="shared" si="64"/>
        <v>No</v>
      </c>
      <c r="Z859" s="126" t="str">
        <f t="shared" si="64"/>
        <v>No</v>
      </c>
      <c r="AA859" s="126" t="str">
        <f t="shared" si="64"/>
        <v>No</v>
      </c>
    </row>
    <row r="860" spans="1:27" x14ac:dyDescent="0.3">
      <c r="A860" t="s">
        <v>195</v>
      </c>
      <c r="B860" t="s">
        <v>13</v>
      </c>
      <c r="C860" t="s">
        <v>130</v>
      </c>
      <c r="D860" t="s">
        <v>8</v>
      </c>
      <c r="E860" t="s">
        <v>70</v>
      </c>
      <c r="F860" t="s">
        <v>71</v>
      </c>
      <c r="G860">
        <v>1</v>
      </c>
      <c r="H860" t="s">
        <v>13</v>
      </c>
      <c r="I860" t="s">
        <v>18</v>
      </c>
      <c r="J860" t="s">
        <v>128</v>
      </c>
      <c r="L860" t="s">
        <v>80</v>
      </c>
      <c r="M860">
        <v>0</v>
      </c>
      <c r="N860" t="str">
        <f t="shared" si="63"/>
        <v>No</v>
      </c>
      <c r="O860" t="s">
        <v>214</v>
      </c>
      <c r="P860" s="126" t="str">
        <f t="shared" si="60"/>
        <v>Yes</v>
      </c>
      <c r="Q860" s="126" t="str">
        <f t="shared" si="64"/>
        <v>No</v>
      </c>
      <c r="R860" s="126" t="str">
        <f t="shared" si="64"/>
        <v>Yes</v>
      </c>
      <c r="S860" s="126" t="str">
        <f t="shared" si="64"/>
        <v>Yes</v>
      </c>
      <c r="T860" s="126" t="str">
        <f t="shared" si="64"/>
        <v>No</v>
      </c>
      <c r="U860" s="126" t="str">
        <f t="shared" si="64"/>
        <v>No</v>
      </c>
      <c r="V860" s="126" t="str">
        <f t="shared" si="64"/>
        <v>Yes</v>
      </c>
      <c r="W860" s="126" t="str">
        <f t="shared" si="64"/>
        <v>No</v>
      </c>
      <c r="X860" s="126" t="str">
        <f t="shared" si="64"/>
        <v>No</v>
      </c>
      <c r="Y860" s="126" t="str">
        <f t="shared" si="64"/>
        <v>Yes</v>
      </c>
      <c r="Z860" s="126" t="str">
        <f t="shared" si="64"/>
        <v>No</v>
      </c>
      <c r="AA860" s="126" t="str">
        <f t="shared" si="64"/>
        <v>No</v>
      </c>
    </row>
    <row r="861" spans="1:27" x14ac:dyDescent="0.3">
      <c r="A861" t="s">
        <v>195</v>
      </c>
      <c r="B861" t="s">
        <v>13</v>
      </c>
      <c r="C861" t="s">
        <v>130</v>
      </c>
      <c r="D861" t="s">
        <v>8</v>
      </c>
      <c r="E861" t="s">
        <v>70</v>
      </c>
      <c r="F861" t="s">
        <v>71</v>
      </c>
      <c r="G861">
        <v>1</v>
      </c>
      <c r="H861" t="s">
        <v>8</v>
      </c>
      <c r="I861" t="s">
        <v>19</v>
      </c>
      <c r="J861" t="s">
        <v>128</v>
      </c>
      <c r="L861" t="s">
        <v>80</v>
      </c>
      <c r="M861">
        <v>0</v>
      </c>
      <c r="N861" t="str">
        <f t="shared" si="63"/>
        <v>No</v>
      </c>
      <c r="O861" t="s">
        <v>214</v>
      </c>
      <c r="P861" s="126" t="str">
        <f t="shared" si="60"/>
        <v>Yes</v>
      </c>
      <c r="Q861" s="126" t="str">
        <f t="shared" si="64"/>
        <v>No</v>
      </c>
      <c r="R861" s="126" t="str">
        <f t="shared" si="64"/>
        <v>Yes</v>
      </c>
      <c r="S861" s="126" t="str">
        <f t="shared" si="64"/>
        <v>Yes</v>
      </c>
      <c r="T861" s="126" t="str">
        <f t="shared" si="64"/>
        <v>No</v>
      </c>
      <c r="U861" s="126" t="str">
        <f t="shared" si="64"/>
        <v>No</v>
      </c>
      <c r="V861" s="126" t="str">
        <f t="shared" si="64"/>
        <v>Yes</v>
      </c>
      <c r="W861" s="126" t="str">
        <f t="shared" si="64"/>
        <v>No</v>
      </c>
      <c r="X861" s="126" t="str">
        <f t="shared" si="64"/>
        <v>No</v>
      </c>
      <c r="Y861" s="126" t="str">
        <f t="shared" si="64"/>
        <v>Yes</v>
      </c>
      <c r="Z861" s="126" t="str">
        <f t="shared" si="64"/>
        <v>No</v>
      </c>
      <c r="AA861" s="126" t="str">
        <f t="shared" si="64"/>
        <v>No</v>
      </c>
    </row>
    <row r="862" spans="1:27" x14ac:dyDescent="0.3">
      <c r="A862" t="s">
        <v>195</v>
      </c>
      <c r="B862" t="s">
        <v>13</v>
      </c>
      <c r="C862" t="s">
        <v>130</v>
      </c>
      <c r="D862" t="s">
        <v>8</v>
      </c>
      <c r="E862" t="s">
        <v>70</v>
      </c>
      <c r="F862" t="s">
        <v>71</v>
      </c>
      <c r="G862">
        <v>1</v>
      </c>
      <c r="H862" t="s">
        <v>13</v>
      </c>
      <c r="I862" t="s">
        <v>19</v>
      </c>
      <c r="J862" t="s">
        <v>128</v>
      </c>
      <c r="L862" t="s">
        <v>80</v>
      </c>
      <c r="M862">
        <v>0</v>
      </c>
      <c r="N862" t="str">
        <f t="shared" si="63"/>
        <v>No</v>
      </c>
      <c r="O862" t="s">
        <v>214</v>
      </c>
      <c r="P862" s="126" t="str">
        <f t="shared" ref="P862:AA918" si="65">IF($A862="","",IF(OR($B862=P$1,$C862=P$1,$D862=P$1,$E862=P$1,$F862=P$1),"Yes","No"))</f>
        <v>Yes</v>
      </c>
      <c r="Q862" s="126" t="str">
        <f t="shared" si="64"/>
        <v>No</v>
      </c>
      <c r="R862" s="126" t="str">
        <f t="shared" si="64"/>
        <v>Yes</v>
      </c>
      <c r="S862" s="126" t="str">
        <f t="shared" si="64"/>
        <v>Yes</v>
      </c>
      <c r="T862" s="126" t="str">
        <f t="shared" si="64"/>
        <v>No</v>
      </c>
      <c r="U862" s="126" t="str">
        <f t="shared" si="64"/>
        <v>No</v>
      </c>
      <c r="V862" s="126" t="str">
        <f t="shared" si="64"/>
        <v>Yes</v>
      </c>
      <c r="W862" s="126" t="str">
        <f t="shared" si="64"/>
        <v>No</v>
      </c>
      <c r="X862" s="126" t="str">
        <f t="shared" si="64"/>
        <v>No</v>
      </c>
      <c r="Y862" s="126" t="str">
        <f t="shared" si="64"/>
        <v>Yes</v>
      </c>
      <c r="Z862" s="126" t="str">
        <f t="shared" si="64"/>
        <v>No</v>
      </c>
      <c r="AA862" s="126" t="str">
        <f t="shared" si="64"/>
        <v>No</v>
      </c>
    </row>
    <row r="863" spans="1:27" x14ac:dyDescent="0.3">
      <c r="A863" t="s">
        <v>195</v>
      </c>
      <c r="B863" t="s">
        <v>130</v>
      </c>
      <c r="C863" t="s">
        <v>14</v>
      </c>
      <c r="D863" t="s">
        <v>11</v>
      </c>
      <c r="E863" t="s">
        <v>70</v>
      </c>
      <c r="F863" t="s">
        <v>71</v>
      </c>
      <c r="G863">
        <v>0</v>
      </c>
      <c r="H863" t="s">
        <v>130</v>
      </c>
      <c r="I863" t="s">
        <v>17</v>
      </c>
      <c r="J863" t="s">
        <v>128</v>
      </c>
      <c r="L863" t="s">
        <v>80</v>
      </c>
      <c r="M863">
        <v>0</v>
      </c>
      <c r="N863" t="str">
        <f t="shared" si="63"/>
        <v>No</v>
      </c>
      <c r="O863" t="s">
        <v>214</v>
      </c>
      <c r="P863" s="126" t="str">
        <f t="shared" si="65"/>
        <v>No</v>
      </c>
      <c r="Q863" s="126" t="str">
        <f t="shared" si="64"/>
        <v>No</v>
      </c>
      <c r="R863" s="126" t="str">
        <f t="shared" si="64"/>
        <v>No</v>
      </c>
      <c r="S863" s="126" t="str">
        <f t="shared" si="64"/>
        <v>Yes</v>
      </c>
      <c r="T863" s="126" t="str">
        <f t="shared" si="64"/>
        <v>No</v>
      </c>
      <c r="U863" s="126" t="str">
        <f t="shared" si="64"/>
        <v>Yes</v>
      </c>
      <c r="V863" s="126" t="str">
        <f t="shared" si="64"/>
        <v>Yes</v>
      </c>
      <c r="W863" s="126" t="str">
        <f t="shared" si="64"/>
        <v>No</v>
      </c>
      <c r="X863" s="126" t="str">
        <f t="shared" si="64"/>
        <v>Yes</v>
      </c>
      <c r="Y863" s="126" t="str">
        <f t="shared" si="64"/>
        <v>Yes</v>
      </c>
      <c r="Z863" s="126" t="str">
        <f t="shared" si="64"/>
        <v>No</v>
      </c>
      <c r="AA863" s="126" t="str">
        <f t="shared" si="64"/>
        <v>No</v>
      </c>
    </row>
    <row r="864" spans="1:27" x14ac:dyDescent="0.3">
      <c r="A864" t="s">
        <v>195</v>
      </c>
      <c r="B864" t="s">
        <v>130</v>
      </c>
      <c r="C864" t="s">
        <v>14</v>
      </c>
      <c r="D864" t="s">
        <v>11</v>
      </c>
      <c r="E864" t="s">
        <v>70</v>
      </c>
      <c r="F864" t="s">
        <v>71</v>
      </c>
      <c r="G864">
        <v>0</v>
      </c>
      <c r="H864" t="s">
        <v>70</v>
      </c>
      <c r="I864" t="s">
        <v>17</v>
      </c>
      <c r="J864" t="s">
        <v>128</v>
      </c>
      <c r="L864" t="s">
        <v>80</v>
      </c>
      <c r="M864">
        <v>0</v>
      </c>
      <c r="N864" t="str">
        <f t="shared" si="63"/>
        <v>No</v>
      </c>
      <c r="O864" t="s">
        <v>214</v>
      </c>
      <c r="P864" s="126" t="str">
        <f t="shared" si="65"/>
        <v>No</v>
      </c>
      <c r="Q864" s="126" t="str">
        <f t="shared" si="64"/>
        <v>No</v>
      </c>
      <c r="R864" s="126" t="str">
        <f t="shared" si="64"/>
        <v>No</v>
      </c>
      <c r="S864" s="126" t="str">
        <f t="shared" si="64"/>
        <v>Yes</v>
      </c>
      <c r="T864" s="126" t="str">
        <f t="shared" si="64"/>
        <v>No</v>
      </c>
      <c r="U864" s="126" t="str">
        <f t="shared" si="64"/>
        <v>Yes</v>
      </c>
      <c r="V864" s="126" t="str">
        <f t="shared" si="64"/>
        <v>Yes</v>
      </c>
      <c r="W864" s="126" t="str">
        <f t="shared" si="64"/>
        <v>No</v>
      </c>
      <c r="X864" s="126" t="str">
        <f t="shared" si="64"/>
        <v>Yes</v>
      </c>
      <c r="Y864" s="126" t="str">
        <f t="shared" si="64"/>
        <v>Yes</v>
      </c>
      <c r="Z864" s="126" t="str">
        <f t="shared" si="64"/>
        <v>No</v>
      </c>
      <c r="AA864" s="126" t="str">
        <f t="shared" si="64"/>
        <v>No</v>
      </c>
    </row>
    <row r="865" spans="1:27" x14ac:dyDescent="0.3">
      <c r="A865" t="s">
        <v>195</v>
      </c>
      <c r="B865" t="s">
        <v>130</v>
      </c>
      <c r="C865" t="s">
        <v>9</v>
      </c>
      <c r="D865" t="s">
        <v>11</v>
      </c>
      <c r="E865" t="s">
        <v>70</v>
      </c>
      <c r="F865" t="s">
        <v>71</v>
      </c>
      <c r="G865">
        <v>1</v>
      </c>
      <c r="H865" t="s">
        <v>70</v>
      </c>
      <c r="I865" t="s">
        <v>19</v>
      </c>
      <c r="J865" t="s">
        <v>128</v>
      </c>
      <c r="L865" t="s">
        <v>80</v>
      </c>
      <c r="M865">
        <v>0</v>
      </c>
      <c r="N865" t="str">
        <f t="shared" si="63"/>
        <v>No</v>
      </c>
      <c r="O865" t="s">
        <v>214</v>
      </c>
      <c r="P865" s="126" t="str">
        <f t="shared" si="65"/>
        <v>No</v>
      </c>
      <c r="Q865" s="126" t="str">
        <f t="shared" si="64"/>
        <v>Yes</v>
      </c>
      <c r="R865" s="126" t="str">
        <f t="shared" si="64"/>
        <v>No</v>
      </c>
      <c r="S865" s="126" t="str">
        <f t="shared" si="64"/>
        <v>Yes</v>
      </c>
      <c r="T865" s="126" t="str">
        <f t="shared" si="64"/>
        <v>No</v>
      </c>
      <c r="U865" s="126" t="str">
        <f t="shared" si="64"/>
        <v>Yes</v>
      </c>
      <c r="V865" s="126" t="str">
        <f t="shared" si="64"/>
        <v>Yes</v>
      </c>
      <c r="W865" s="126" t="str">
        <f t="shared" si="64"/>
        <v>No</v>
      </c>
      <c r="X865" s="126" t="str">
        <f t="shared" si="64"/>
        <v>No</v>
      </c>
      <c r="Y865" s="126" t="str">
        <f t="shared" si="64"/>
        <v>Yes</v>
      </c>
      <c r="Z865" s="126" t="str">
        <f t="shared" si="64"/>
        <v>No</v>
      </c>
      <c r="AA865" s="126" t="str">
        <f t="shared" si="64"/>
        <v>No</v>
      </c>
    </row>
    <row r="866" spans="1:27" x14ac:dyDescent="0.3">
      <c r="A866" t="s">
        <v>195</v>
      </c>
      <c r="B866" t="s">
        <v>130</v>
      </c>
      <c r="C866" t="s">
        <v>9</v>
      </c>
      <c r="D866" t="s">
        <v>11</v>
      </c>
      <c r="E866" t="s">
        <v>70</v>
      </c>
      <c r="F866" t="s">
        <v>71</v>
      </c>
      <c r="G866">
        <v>1</v>
      </c>
      <c r="H866" t="s">
        <v>11</v>
      </c>
      <c r="I866" t="s">
        <v>18</v>
      </c>
      <c r="J866" t="s">
        <v>128</v>
      </c>
      <c r="L866" t="s">
        <v>80</v>
      </c>
      <c r="M866">
        <v>0</v>
      </c>
      <c r="N866" t="str">
        <f t="shared" si="63"/>
        <v>No</v>
      </c>
      <c r="O866" t="s">
        <v>214</v>
      </c>
      <c r="P866" s="126" t="str">
        <f t="shared" si="65"/>
        <v>No</v>
      </c>
      <c r="Q866" s="126" t="str">
        <f t="shared" si="64"/>
        <v>Yes</v>
      </c>
      <c r="R866" s="126" t="str">
        <f t="shared" si="64"/>
        <v>No</v>
      </c>
      <c r="S866" s="126" t="str">
        <f t="shared" si="64"/>
        <v>Yes</v>
      </c>
      <c r="T866" s="126" t="str">
        <f t="shared" si="64"/>
        <v>No</v>
      </c>
      <c r="U866" s="126" t="str">
        <f t="shared" si="64"/>
        <v>Yes</v>
      </c>
      <c r="V866" s="126" t="str">
        <f t="shared" si="64"/>
        <v>Yes</v>
      </c>
      <c r="W866" s="126" t="str">
        <f t="shared" si="64"/>
        <v>No</v>
      </c>
      <c r="X866" s="126" t="str">
        <f t="shared" si="64"/>
        <v>No</v>
      </c>
      <c r="Y866" s="126" t="str">
        <f t="shared" si="64"/>
        <v>Yes</v>
      </c>
      <c r="Z866" s="126" t="str">
        <f t="shared" si="64"/>
        <v>No</v>
      </c>
      <c r="AA866" s="126" t="str">
        <f t="shared" si="64"/>
        <v>No</v>
      </c>
    </row>
    <row r="867" spans="1:27" x14ac:dyDescent="0.3">
      <c r="A867" t="s">
        <v>195</v>
      </c>
      <c r="B867" t="s">
        <v>13</v>
      </c>
      <c r="C867" t="s">
        <v>9</v>
      </c>
      <c r="D867" t="s">
        <v>8</v>
      </c>
      <c r="E867" t="s">
        <v>11</v>
      </c>
      <c r="F867" t="s">
        <v>10</v>
      </c>
      <c r="G867">
        <v>0</v>
      </c>
      <c r="H867" t="s">
        <v>8</v>
      </c>
      <c r="I867" t="s">
        <v>17</v>
      </c>
      <c r="J867" t="s">
        <v>128</v>
      </c>
      <c r="L867" t="s">
        <v>80</v>
      </c>
      <c r="M867">
        <v>0</v>
      </c>
      <c r="N867" t="str">
        <f t="shared" si="63"/>
        <v>No</v>
      </c>
      <c r="O867" t="s">
        <v>214</v>
      </c>
      <c r="P867" s="126" t="str">
        <f t="shared" si="65"/>
        <v>Yes</v>
      </c>
      <c r="Q867" s="126" t="str">
        <f t="shared" si="64"/>
        <v>Yes</v>
      </c>
      <c r="R867" s="126" t="str">
        <f t="shared" si="64"/>
        <v>Yes</v>
      </c>
      <c r="S867" s="126" t="str">
        <f t="shared" si="64"/>
        <v>No</v>
      </c>
      <c r="T867" s="126" t="str">
        <f t="shared" si="64"/>
        <v>Yes</v>
      </c>
      <c r="U867" s="126" t="str">
        <f t="shared" si="64"/>
        <v>Yes</v>
      </c>
      <c r="V867" s="126" t="str">
        <f t="shared" si="64"/>
        <v>No</v>
      </c>
      <c r="W867" s="126" t="str">
        <f t="shared" si="64"/>
        <v>No</v>
      </c>
      <c r="X867" s="126" t="str">
        <f t="shared" si="64"/>
        <v>No</v>
      </c>
      <c r="Y867" s="126" t="str">
        <f t="shared" si="64"/>
        <v>No</v>
      </c>
      <c r="Z867" s="126" t="str">
        <f t="shared" si="64"/>
        <v>No</v>
      </c>
      <c r="AA867" s="126" t="str">
        <f t="shared" si="64"/>
        <v>No</v>
      </c>
    </row>
    <row r="868" spans="1:27" x14ac:dyDescent="0.3">
      <c r="A868" t="s">
        <v>195</v>
      </c>
      <c r="B868" t="s">
        <v>13</v>
      </c>
      <c r="C868" t="s">
        <v>9</v>
      </c>
      <c r="D868" t="s">
        <v>8</v>
      </c>
      <c r="E868" t="s">
        <v>11</v>
      </c>
      <c r="F868" t="s">
        <v>10</v>
      </c>
      <c r="G868">
        <v>0</v>
      </c>
      <c r="H868" t="s">
        <v>8</v>
      </c>
      <c r="I868" t="s">
        <v>19</v>
      </c>
      <c r="J868" t="s">
        <v>128</v>
      </c>
      <c r="L868" t="s">
        <v>80</v>
      </c>
      <c r="M868">
        <v>3</v>
      </c>
      <c r="N868" t="str">
        <f t="shared" si="63"/>
        <v>Yes</v>
      </c>
      <c r="O868" t="s">
        <v>214</v>
      </c>
      <c r="P868" s="126" t="str">
        <f t="shared" si="65"/>
        <v>Yes</v>
      </c>
      <c r="Q868" s="126" t="str">
        <f t="shared" si="64"/>
        <v>Yes</v>
      </c>
      <c r="R868" s="126" t="str">
        <f t="shared" si="64"/>
        <v>Yes</v>
      </c>
      <c r="S868" s="126" t="str">
        <f t="shared" si="64"/>
        <v>No</v>
      </c>
      <c r="T868" s="126" t="str">
        <f t="shared" si="64"/>
        <v>Yes</v>
      </c>
      <c r="U868" s="126" t="str">
        <f t="shared" si="64"/>
        <v>Yes</v>
      </c>
      <c r="V868" s="126" t="str">
        <f t="shared" si="64"/>
        <v>No</v>
      </c>
      <c r="W868" s="126" t="str">
        <f t="shared" si="64"/>
        <v>No</v>
      </c>
      <c r="X868" s="126" t="str">
        <f t="shared" si="64"/>
        <v>No</v>
      </c>
      <c r="Y868" s="126" t="str">
        <f t="shared" si="64"/>
        <v>No</v>
      </c>
      <c r="Z868" s="126" t="str">
        <f t="shared" si="64"/>
        <v>No</v>
      </c>
      <c r="AA868" s="126" t="str">
        <f t="shared" si="64"/>
        <v>No</v>
      </c>
    </row>
    <row r="869" spans="1:27" x14ac:dyDescent="0.3">
      <c r="A869" t="s">
        <v>195</v>
      </c>
      <c r="B869" t="s">
        <v>13</v>
      </c>
      <c r="C869" t="s">
        <v>9</v>
      </c>
      <c r="D869" t="s">
        <v>8</v>
      </c>
      <c r="E869" t="s">
        <v>11</v>
      </c>
      <c r="F869" t="s">
        <v>10</v>
      </c>
      <c r="G869">
        <v>0</v>
      </c>
      <c r="H869" t="s">
        <v>9</v>
      </c>
      <c r="I869" t="s">
        <v>19</v>
      </c>
      <c r="J869" t="s">
        <v>128</v>
      </c>
      <c r="L869" t="s">
        <v>80</v>
      </c>
      <c r="M869">
        <v>3</v>
      </c>
      <c r="N869" t="str">
        <f t="shared" si="63"/>
        <v>Yes</v>
      </c>
      <c r="O869" t="s">
        <v>214</v>
      </c>
      <c r="P869" s="126" t="str">
        <f t="shared" si="65"/>
        <v>Yes</v>
      </c>
      <c r="Q869" s="126" t="str">
        <f t="shared" si="64"/>
        <v>Yes</v>
      </c>
      <c r="R869" s="126" t="str">
        <f t="shared" si="64"/>
        <v>Yes</v>
      </c>
      <c r="S869" s="126" t="str">
        <f t="shared" si="64"/>
        <v>No</v>
      </c>
      <c r="T869" s="126" t="str">
        <f t="shared" si="64"/>
        <v>Yes</v>
      </c>
      <c r="U869" s="126" t="str">
        <f t="shared" si="64"/>
        <v>Yes</v>
      </c>
      <c r="V869" s="126" t="str">
        <f t="shared" si="64"/>
        <v>No</v>
      </c>
      <c r="W869" s="126" t="str">
        <f t="shared" si="64"/>
        <v>No</v>
      </c>
      <c r="X869" s="126" t="str">
        <f t="shared" si="64"/>
        <v>No</v>
      </c>
      <c r="Y869" s="126" t="str">
        <f t="shared" si="64"/>
        <v>No</v>
      </c>
      <c r="Z869" s="126" t="str">
        <f t="shared" si="64"/>
        <v>No</v>
      </c>
      <c r="AA869" s="126" t="str">
        <f t="shared" si="64"/>
        <v>No</v>
      </c>
    </row>
    <row r="870" spans="1:27" x14ac:dyDescent="0.3">
      <c r="A870" t="s">
        <v>195</v>
      </c>
      <c r="B870" t="s">
        <v>13</v>
      </c>
      <c r="C870" t="s">
        <v>9</v>
      </c>
      <c r="D870" t="s">
        <v>8</v>
      </c>
      <c r="E870" t="s">
        <v>11</v>
      </c>
      <c r="F870" t="s">
        <v>10</v>
      </c>
      <c r="G870">
        <v>1</v>
      </c>
      <c r="H870" t="s">
        <v>10</v>
      </c>
      <c r="I870" t="s">
        <v>18</v>
      </c>
      <c r="J870" t="s">
        <v>128</v>
      </c>
      <c r="L870" t="s">
        <v>80</v>
      </c>
      <c r="M870">
        <v>0</v>
      </c>
      <c r="N870" t="str">
        <f t="shared" si="63"/>
        <v>No</v>
      </c>
      <c r="O870" t="s">
        <v>214</v>
      </c>
      <c r="P870" s="126" t="str">
        <f t="shared" si="65"/>
        <v>Yes</v>
      </c>
      <c r="Q870" s="126" t="str">
        <f t="shared" si="64"/>
        <v>Yes</v>
      </c>
      <c r="R870" s="126" t="str">
        <f t="shared" si="64"/>
        <v>Yes</v>
      </c>
      <c r="S870" s="126" t="str">
        <f t="shared" si="64"/>
        <v>No</v>
      </c>
      <c r="T870" s="126" t="str">
        <f t="shared" si="64"/>
        <v>Yes</v>
      </c>
      <c r="U870" s="126" t="str">
        <f t="shared" si="64"/>
        <v>Yes</v>
      </c>
      <c r="V870" s="126" t="str">
        <f t="shared" si="64"/>
        <v>No</v>
      </c>
      <c r="W870" s="126" t="str">
        <f t="shared" si="64"/>
        <v>No</v>
      </c>
      <c r="X870" s="126" t="str">
        <f t="shared" si="64"/>
        <v>No</v>
      </c>
      <c r="Y870" s="126" t="str">
        <f t="shared" si="64"/>
        <v>No</v>
      </c>
      <c r="Z870" s="126" t="str">
        <f t="shared" si="64"/>
        <v>No</v>
      </c>
      <c r="AA870" s="126" t="str">
        <f t="shared" si="64"/>
        <v>No</v>
      </c>
    </row>
    <row r="871" spans="1:27" x14ac:dyDescent="0.3">
      <c r="A871" t="s">
        <v>195</v>
      </c>
      <c r="B871" t="s">
        <v>13</v>
      </c>
      <c r="C871" t="s">
        <v>9</v>
      </c>
      <c r="D871" t="s">
        <v>8</v>
      </c>
      <c r="E871" t="s">
        <v>11</v>
      </c>
      <c r="F871" t="s">
        <v>10</v>
      </c>
      <c r="G871">
        <v>0</v>
      </c>
      <c r="H871" t="s">
        <v>23</v>
      </c>
      <c r="I871" t="s">
        <v>17</v>
      </c>
      <c r="J871" t="s">
        <v>128</v>
      </c>
      <c r="L871" t="s">
        <v>80</v>
      </c>
      <c r="M871">
        <v>0</v>
      </c>
      <c r="N871" t="str">
        <f t="shared" si="63"/>
        <v>No</v>
      </c>
      <c r="O871" t="s">
        <v>214</v>
      </c>
      <c r="P871" s="126" t="str">
        <f t="shared" si="65"/>
        <v>Yes</v>
      </c>
      <c r="Q871" s="126" t="str">
        <f t="shared" si="64"/>
        <v>Yes</v>
      </c>
      <c r="R871" s="126" t="str">
        <f t="shared" si="64"/>
        <v>Yes</v>
      </c>
      <c r="S871" s="126" t="str">
        <f t="shared" si="64"/>
        <v>No</v>
      </c>
      <c r="T871" s="126" t="str">
        <f t="shared" si="64"/>
        <v>Yes</v>
      </c>
      <c r="U871" s="126" t="str">
        <f t="shared" si="64"/>
        <v>Yes</v>
      </c>
      <c r="V871" s="126" t="str">
        <f t="shared" si="64"/>
        <v>No</v>
      </c>
      <c r="W871" s="126" t="str">
        <f t="shared" si="64"/>
        <v>No</v>
      </c>
      <c r="X871" s="126" t="str">
        <f t="shared" si="64"/>
        <v>No</v>
      </c>
      <c r="Y871" s="126" t="str">
        <f t="shared" si="64"/>
        <v>No</v>
      </c>
      <c r="Z871" s="126" t="str">
        <f t="shared" si="64"/>
        <v>No</v>
      </c>
      <c r="AA871" s="126" t="str">
        <f t="shared" si="64"/>
        <v>No</v>
      </c>
    </row>
    <row r="872" spans="1:27" x14ac:dyDescent="0.3">
      <c r="A872" t="s">
        <v>195</v>
      </c>
      <c r="B872" t="s">
        <v>13</v>
      </c>
      <c r="C872" t="s">
        <v>9</v>
      </c>
      <c r="D872" t="s">
        <v>8</v>
      </c>
      <c r="E872" t="s">
        <v>11</v>
      </c>
      <c r="F872" t="s">
        <v>10</v>
      </c>
      <c r="G872">
        <v>1</v>
      </c>
      <c r="H872" t="s">
        <v>13</v>
      </c>
      <c r="I872" t="s">
        <v>18</v>
      </c>
      <c r="J872" t="s">
        <v>149</v>
      </c>
      <c r="L872" t="s">
        <v>80</v>
      </c>
      <c r="M872">
        <v>0</v>
      </c>
      <c r="N872" t="str">
        <f t="shared" si="63"/>
        <v>No</v>
      </c>
      <c r="O872" t="s">
        <v>214</v>
      </c>
      <c r="P872" s="126" t="str">
        <f t="shared" si="65"/>
        <v>Yes</v>
      </c>
      <c r="Q872" s="126" t="str">
        <f t="shared" si="64"/>
        <v>Yes</v>
      </c>
      <c r="R872" s="126" t="str">
        <f t="shared" si="64"/>
        <v>Yes</v>
      </c>
      <c r="S872" s="126" t="str">
        <f t="shared" si="64"/>
        <v>No</v>
      </c>
      <c r="T872" s="126" t="str">
        <f t="shared" si="64"/>
        <v>Yes</v>
      </c>
      <c r="U872" s="126" t="str">
        <f t="shared" si="64"/>
        <v>Yes</v>
      </c>
      <c r="V872" s="126" t="str">
        <f t="shared" si="64"/>
        <v>No</v>
      </c>
      <c r="W872" s="126" t="str">
        <f t="shared" si="64"/>
        <v>No</v>
      </c>
      <c r="X872" s="126" t="str">
        <f t="shared" si="64"/>
        <v>No</v>
      </c>
      <c r="Y872" s="126" t="str">
        <f t="shared" si="64"/>
        <v>No</v>
      </c>
      <c r="Z872" s="126" t="str">
        <f t="shared" si="64"/>
        <v>No</v>
      </c>
      <c r="AA872" s="126" t="str">
        <f t="shared" si="64"/>
        <v>No</v>
      </c>
    </row>
    <row r="873" spans="1:27" x14ac:dyDescent="0.3">
      <c r="A873" t="s">
        <v>195</v>
      </c>
      <c r="B873" t="s">
        <v>13</v>
      </c>
      <c r="C873" t="s">
        <v>9</v>
      </c>
      <c r="D873" t="s">
        <v>8</v>
      </c>
      <c r="E873" t="s">
        <v>11</v>
      </c>
      <c r="F873" t="s">
        <v>10</v>
      </c>
      <c r="G873">
        <v>3</v>
      </c>
      <c r="H873" t="s">
        <v>23</v>
      </c>
      <c r="I873" t="s">
        <v>17</v>
      </c>
      <c r="J873" t="s">
        <v>128</v>
      </c>
      <c r="L873" t="s">
        <v>80</v>
      </c>
      <c r="M873">
        <v>0</v>
      </c>
      <c r="N873" t="str">
        <f t="shared" si="63"/>
        <v>No</v>
      </c>
      <c r="O873" t="s">
        <v>214</v>
      </c>
      <c r="P873" s="126" t="str">
        <f t="shared" si="65"/>
        <v>Yes</v>
      </c>
      <c r="Q873" s="126" t="str">
        <f t="shared" si="64"/>
        <v>Yes</v>
      </c>
      <c r="R873" s="126" t="str">
        <f t="shared" si="64"/>
        <v>Yes</v>
      </c>
      <c r="S873" s="126" t="str">
        <f t="shared" si="64"/>
        <v>No</v>
      </c>
      <c r="T873" s="126" t="str">
        <f t="shared" si="64"/>
        <v>Yes</v>
      </c>
      <c r="U873" s="126" t="str">
        <f t="shared" si="64"/>
        <v>Yes</v>
      </c>
      <c r="V873" s="126" t="str">
        <f t="shared" si="64"/>
        <v>No</v>
      </c>
      <c r="W873" s="126" t="str">
        <f t="shared" si="64"/>
        <v>No</v>
      </c>
      <c r="X873" s="126" t="str">
        <f t="shared" si="64"/>
        <v>No</v>
      </c>
      <c r="Y873" s="126" t="str">
        <f t="shared" si="64"/>
        <v>No</v>
      </c>
      <c r="Z873" s="126" t="str">
        <f t="shared" si="64"/>
        <v>No</v>
      </c>
      <c r="AA873" s="126" t="str">
        <f t="shared" si="64"/>
        <v>No</v>
      </c>
    </row>
    <row r="874" spans="1:27" x14ac:dyDescent="0.3">
      <c r="A874" t="s">
        <v>195</v>
      </c>
      <c r="B874" t="s">
        <v>13</v>
      </c>
      <c r="C874" t="s">
        <v>130</v>
      </c>
      <c r="D874" t="s">
        <v>8</v>
      </c>
      <c r="E874" t="s">
        <v>70</v>
      </c>
      <c r="F874" t="s">
        <v>10</v>
      </c>
      <c r="G874">
        <v>1</v>
      </c>
      <c r="H874" t="s">
        <v>8</v>
      </c>
      <c r="I874" t="s">
        <v>19</v>
      </c>
      <c r="J874" t="s">
        <v>128</v>
      </c>
      <c r="L874" t="s">
        <v>80</v>
      </c>
      <c r="M874">
        <v>0</v>
      </c>
      <c r="N874" t="str">
        <f t="shared" si="63"/>
        <v>No</v>
      </c>
      <c r="O874" t="s">
        <v>214</v>
      </c>
      <c r="P874" s="126" t="str">
        <f t="shared" si="65"/>
        <v>Yes</v>
      </c>
      <c r="Q874" s="126" t="str">
        <f t="shared" si="64"/>
        <v>No</v>
      </c>
      <c r="R874" s="126" t="str">
        <f t="shared" si="64"/>
        <v>Yes</v>
      </c>
      <c r="S874" s="126" t="str">
        <f t="shared" si="64"/>
        <v>Yes</v>
      </c>
      <c r="T874" s="126" t="str">
        <f t="shared" si="64"/>
        <v>Yes</v>
      </c>
      <c r="U874" s="126" t="str">
        <f t="shared" si="64"/>
        <v>No</v>
      </c>
      <c r="V874" s="126" t="str">
        <f t="shared" si="64"/>
        <v>No</v>
      </c>
      <c r="W874" s="126" t="str">
        <f t="shared" si="64"/>
        <v>No</v>
      </c>
      <c r="X874" s="126" t="str">
        <f t="shared" si="64"/>
        <v>No</v>
      </c>
      <c r="Y874" s="126" t="str">
        <f t="shared" si="64"/>
        <v>Yes</v>
      </c>
      <c r="Z874" s="126" t="str">
        <f t="shared" si="64"/>
        <v>No</v>
      </c>
      <c r="AA874" s="126" t="str">
        <f t="shared" si="64"/>
        <v>No</v>
      </c>
    </row>
    <row r="875" spans="1:27" x14ac:dyDescent="0.3">
      <c r="A875" t="s">
        <v>195</v>
      </c>
      <c r="B875" t="s">
        <v>13</v>
      </c>
      <c r="C875" t="s">
        <v>130</v>
      </c>
      <c r="D875" t="s">
        <v>8</v>
      </c>
      <c r="E875" t="s">
        <v>70</v>
      </c>
      <c r="F875" t="s">
        <v>10</v>
      </c>
      <c r="G875">
        <v>0</v>
      </c>
      <c r="H875" t="s">
        <v>70</v>
      </c>
      <c r="I875" t="s">
        <v>19</v>
      </c>
      <c r="J875" t="s">
        <v>128</v>
      </c>
      <c r="L875" t="s">
        <v>80</v>
      </c>
      <c r="M875">
        <v>0</v>
      </c>
      <c r="N875" t="str">
        <f t="shared" si="63"/>
        <v>No</v>
      </c>
      <c r="O875" t="s">
        <v>214</v>
      </c>
      <c r="P875" s="126" t="str">
        <f t="shared" si="65"/>
        <v>Yes</v>
      </c>
      <c r="Q875" s="126" t="str">
        <f t="shared" si="64"/>
        <v>No</v>
      </c>
      <c r="R875" s="126" t="str">
        <f t="shared" si="64"/>
        <v>Yes</v>
      </c>
      <c r="S875" s="126" t="str">
        <f t="shared" si="64"/>
        <v>Yes</v>
      </c>
      <c r="T875" s="126" t="str">
        <f t="shared" si="64"/>
        <v>Yes</v>
      </c>
      <c r="U875" s="126" t="str">
        <f t="shared" si="64"/>
        <v>No</v>
      </c>
      <c r="V875" s="126" t="str">
        <f t="shared" si="64"/>
        <v>No</v>
      </c>
      <c r="W875" s="126" t="str">
        <f t="shared" si="64"/>
        <v>No</v>
      </c>
      <c r="X875" s="126" t="str">
        <f t="shared" si="64"/>
        <v>No</v>
      </c>
      <c r="Y875" s="126" t="str">
        <f t="shared" si="64"/>
        <v>Yes</v>
      </c>
      <c r="Z875" s="126" t="str">
        <f t="shared" si="64"/>
        <v>No</v>
      </c>
      <c r="AA875" s="126" t="str">
        <f t="shared" si="64"/>
        <v>No</v>
      </c>
    </row>
    <row r="876" spans="1:27" x14ac:dyDescent="0.3">
      <c r="A876" t="s">
        <v>195</v>
      </c>
      <c r="B876" t="s">
        <v>13</v>
      </c>
      <c r="C876" t="s">
        <v>130</v>
      </c>
      <c r="D876" t="s">
        <v>8</v>
      </c>
      <c r="E876" t="s">
        <v>70</v>
      </c>
      <c r="F876" t="s">
        <v>10</v>
      </c>
      <c r="G876">
        <v>1</v>
      </c>
      <c r="H876" t="s">
        <v>10</v>
      </c>
      <c r="I876" t="s">
        <v>20</v>
      </c>
      <c r="J876" t="s">
        <v>128</v>
      </c>
      <c r="L876" t="s">
        <v>80</v>
      </c>
      <c r="M876">
        <v>0</v>
      </c>
      <c r="N876" t="str">
        <f t="shared" si="63"/>
        <v>No</v>
      </c>
      <c r="O876" t="s">
        <v>214</v>
      </c>
      <c r="P876" s="126" t="str">
        <f t="shared" si="65"/>
        <v>Yes</v>
      </c>
      <c r="Q876" s="126" t="str">
        <f t="shared" si="64"/>
        <v>No</v>
      </c>
      <c r="R876" s="126" t="str">
        <f t="shared" si="64"/>
        <v>Yes</v>
      </c>
      <c r="S876" s="126" t="str">
        <f t="shared" si="64"/>
        <v>Yes</v>
      </c>
      <c r="T876" s="126" t="str">
        <f t="shared" si="64"/>
        <v>Yes</v>
      </c>
      <c r="U876" s="126" t="str">
        <f t="shared" si="64"/>
        <v>No</v>
      </c>
      <c r="V876" s="126" t="str">
        <f t="shared" si="64"/>
        <v>No</v>
      </c>
      <c r="W876" s="126" t="str">
        <f t="shared" si="64"/>
        <v>No</v>
      </c>
      <c r="X876" s="126" t="str">
        <f t="shared" si="64"/>
        <v>No</v>
      </c>
      <c r="Y876" s="126" t="str">
        <f t="shared" si="64"/>
        <v>Yes</v>
      </c>
      <c r="Z876" s="126" t="str">
        <f t="shared" si="64"/>
        <v>No</v>
      </c>
      <c r="AA876" s="126" t="str">
        <f t="shared" si="64"/>
        <v>No</v>
      </c>
    </row>
    <row r="877" spans="1:27" x14ac:dyDescent="0.3">
      <c r="A877" t="s">
        <v>195</v>
      </c>
      <c r="B877" t="s">
        <v>13</v>
      </c>
      <c r="C877" t="s">
        <v>130</v>
      </c>
      <c r="D877" t="s">
        <v>8</v>
      </c>
      <c r="E877" t="s">
        <v>70</v>
      </c>
      <c r="F877" t="s">
        <v>10</v>
      </c>
      <c r="G877">
        <v>1</v>
      </c>
      <c r="H877" t="s">
        <v>8</v>
      </c>
      <c r="I877" t="s">
        <v>18</v>
      </c>
      <c r="J877" t="s">
        <v>128</v>
      </c>
      <c r="L877" t="s">
        <v>80</v>
      </c>
      <c r="M877">
        <v>2</v>
      </c>
      <c r="N877" t="str">
        <f t="shared" si="63"/>
        <v>Yes</v>
      </c>
      <c r="O877" t="s">
        <v>214</v>
      </c>
      <c r="P877" s="126" t="str">
        <f t="shared" si="65"/>
        <v>Yes</v>
      </c>
      <c r="Q877" s="126" t="str">
        <f t="shared" si="64"/>
        <v>No</v>
      </c>
      <c r="R877" s="126" t="str">
        <f t="shared" si="64"/>
        <v>Yes</v>
      </c>
      <c r="S877" s="126" t="str">
        <f t="shared" si="64"/>
        <v>Yes</v>
      </c>
      <c r="T877" s="126" t="str">
        <f t="shared" si="64"/>
        <v>Yes</v>
      </c>
      <c r="U877" s="126" t="str">
        <f t="shared" si="64"/>
        <v>No</v>
      </c>
      <c r="V877" s="126" t="str">
        <f t="shared" si="64"/>
        <v>No</v>
      </c>
      <c r="W877" s="126" t="str">
        <f t="shared" si="64"/>
        <v>No</v>
      </c>
      <c r="X877" s="126" t="str">
        <f t="shared" si="64"/>
        <v>No</v>
      </c>
      <c r="Y877" s="126" t="str">
        <f t="shared" si="64"/>
        <v>Yes</v>
      </c>
      <c r="Z877" s="126" t="str">
        <f t="shared" ref="Q877:AA900" si="66">IF($A877="","",IF(OR($B877=Z$1,$C877=Z$1,$D877=Z$1,$E877=Z$1,$F877=Z$1),"Yes","No"))</f>
        <v>No</v>
      </c>
      <c r="AA877" s="126" t="str">
        <f t="shared" si="66"/>
        <v>No</v>
      </c>
    </row>
    <row r="878" spans="1:27" x14ac:dyDescent="0.3">
      <c r="A878" t="s">
        <v>195</v>
      </c>
      <c r="B878" t="s">
        <v>13</v>
      </c>
      <c r="C878" t="s">
        <v>130</v>
      </c>
      <c r="D878" t="s">
        <v>8</v>
      </c>
      <c r="E878" t="s">
        <v>70</v>
      </c>
      <c r="F878" t="s">
        <v>10</v>
      </c>
      <c r="G878">
        <v>1</v>
      </c>
      <c r="H878" t="s">
        <v>130</v>
      </c>
      <c r="I878" t="s">
        <v>18</v>
      </c>
      <c r="J878" t="s">
        <v>149</v>
      </c>
      <c r="L878" t="s">
        <v>80</v>
      </c>
      <c r="M878">
        <v>0</v>
      </c>
      <c r="N878" t="str">
        <f t="shared" si="63"/>
        <v>No</v>
      </c>
      <c r="O878" t="s">
        <v>214</v>
      </c>
      <c r="P878" s="126" t="str">
        <f t="shared" si="65"/>
        <v>Yes</v>
      </c>
      <c r="Q878" s="126" t="str">
        <f t="shared" si="66"/>
        <v>No</v>
      </c>
      <c r="R878" s="126" t="str">
        <f t="shared" si="66"/>
        <v>Yes</v>
      </c>
      <c r="S878" s="126" t="str">
        <f t="shared" si="66"/>
        <v>Yes</v>
      </c>
      <c r="T878" s="126" t="str">
        <f t="shared" si="66"/>
        <v>Yes</v>
      </c>
      <c r="U878" s="126" t="str">
        <f t="shared" si="66"/>
        <v>No</v>
      </c>
      <c r="V878" s="126" t="str">
        <f t="shared" si="66"/>
        <v>No</v>
      </c>
      <c r="W878" s="126" t="str">
        <f t="shared" si="66"/>
        <v>No</v>
      </c>
      <c r="X878" s="126" t="str">
        <f t="shared" si="66"/>
        <v>No</v>
      </c>
      <c r="Y878" s="126" t="str">
        <f t="shared" si="66"/>
        <v>Yes</v>
      </c>
      <c r="Z878" s="126" t="str">
        <f t="shared" si="66"/>
        <v>No</v>
      </c>
      <c r="AA878" s="126" t="str">
        <f t="shared" si="66"/>
        <v>No</v>
      </c>
    </row>
    <row r="879" spans="1:27" x14ac:dyDescent="0.3">
      <c r="A879" t="s">
        <v>195</v>
      </c>
      <c r="B879" t="s">
        <v>13</v>
      </c>
      <c r="C879" t="s">
        <v>9</v>
      </c>
      <c r="D879" t="s">
        <v>8</v>
      </c>
      <c r="E879" t="s">
        <v>70</v>
      </c>
      <c r="F879" t="s">
        <v>10</v>
      </c>
      <c r="G879">
        <v>2</v>
      </c>
      <c r="H879" t="s">
        <v>8</v>
      </c>
      <c r="I879" t="s">
        <v>16</v>
      </c>
      <c r="J879" t="s">
        <v>128</v>
      </c>
      <c r="L879" t="s">
        <v>80</v>
      </c>
      <c r="M879">
        <v>2</v>
      </c>
      <c r="N879" t="str">
        <f t="shared" si="63"/>
        <v>Yes</v>
      </c>
      <c r="O879" t="s">
        <v>214</v>
      </c>
      <c r="P879" s="126" t="str">
        <f t="shared" si="65"/>
        <v>Yes</v>
      </c>
      <c r="Q879" s="126" t="str">
        <f t="shared" si="66"/>
        <v>Yes</v>
      </c>
      <c r="R879" s="126" t="str">
        <f t="shared" si="66"/>
        <v>Yes</v>
      </c>
      <c r="S879" s="126" t="str">
        <f t="shared" si="66"/>
        <v>Yes</v>
      </c>
      <c r="T879" s="126" t="str">
        <f t="shared" si="66"/>
        <v>Yes</v>
      </c>
      <c r="U879" s="126" t="str">
        <f t="shared" si="66"/>
        <v>No</v>
      </c>
      <c r="V879" s="126" t="str">
        <f t="shared" si="66"/>
        <v>No</v>
      </c>
      <c r="W879" s="126" t="str">
        <f t="shared" si="66"/>
        <v>No</v>
      </c>
      <c r="X879" s="126" t="str">
        <f t="shared" si="66"/>
        <v>No</v>
      </c>
      <c r="Y879" s="126" t="str">
        <f t="shared" si="66"/>
        <v>No</v>
      </c>
      <c r="Z879" s="126" t="str">
        <f t="shared" si="66"/>
        <v>No</v>
      </c>
      <c r="AA879" s="126" t="str">
        <f t="shared" si="66"/>
        <v>No</v>
      </c>
    </row>
    <row r="880" spans="1:27" x14ac:dyDescent="0.3">
      <c r="A880" t="s">
        <v>195</v>
      </c>
      <c r="B880" t="s">
        <v>13</v>
      </c>
      <c r="C880" t="s">
        <v>9</v>
      </c>
      <c r="D880" t="s">
        <v>8</v>
      </c>
      <c r="E880" t="s">
        <v>70</v>
      </c>
      <c r="F880" t="s">
        <v>10</v>
      </c>
      <c r="G880">
        <v>0</v>
      </c>
      <c r="H880" t="s">
        <v>13</v>
      </c>
      <c r="I880" t="s">
        <v>17</v>
      </c>
      <c r="J880" t="s">
        <v>128</v>
      </c>
      <c r="L880" t="s">
        <v>80</v>
      </c>
      <c r="M880">
        <v>0</v>
      </c>
      <c r="N880" t="str">
        <f t="shared" si="63"/>
        <v>No</v>
      </c>
      <c r="O880" t="s">
        <v>214</v>
      </c>
      <c r="P880" s="126" t="str">
        <f t="shared" si="65"/>
        <v>Yes</v>
      </c>
      <c r="Q880" s="126" t="str">
        <f t="shared" si="66"/>
        <v>Yes</v>
      </c>
      <c r="R880" s="126" t="str">
        <f t="shared" si="66"/>
        <v>Yes</v>
      </c>
      <c r="S880" s="126" t="str">
        <f t="shared" si="66"/>
        <v>Yes</v>
      </c>
      <c r="T880" s="126" t="str">
        <f t="shared" si="66"/>
        <v>Yes</v>
      </c>
      <c r="U880" s="126" t="str">
        <f t="shared" si="66"/>
        <v>No</v>
      </c>
      <c r="V880" s="126" t="str">
        <f t="shared" si="66"/>
        <v>No</v>
      </c>
      <c r="W880" s="126" t="str">
        <f t="shared" si="66"/>
        <v>No</v>
      </c>
      <c r="X880" s="126" t="str">
        <f t="shared" si="66"/>
        <v>No</v>
      </c>
      <c r="Y880" s="126" t="str">
        <f t="shared" si="66"/>
        <v>No</v>
      </c>
      <c r="Z880" s="126" t="str">
        <f t="shared" si="66"/>
        <v>No</v>
      </c>
      <c r="AA880" s="126" t="str">
        <f t="shared" si="66"/>
        <v>No</v>
      </c>
    </row>
    <row r="881" spans="1:27" x14ac:dyDescent="0.3">
      <c r="A881" t="s">
        <v>195</v>
      </c>
      <c r="B881" t="s">
        <v>130</v>
      </c>
      <c r="C881" t="s">
        <v>9</v>
      </c>
      <c r="D881" t="s">
        <v>8</v>
      </c>
      <c r="E881" t="s">
        <v>11</v>
      </c>
      <c r="F881" t="s">
        <v>10</v>
      </c>
      <c r="G881">
        <v>1</v>
      </c>
      <c r="H881" t="s">
        <v>8</v>
      </c>
      <c r="I881" t="s">
        <v>15</v>
      </c>
      <c r="J881" t="s">
        <v>128</v>
      </c>
      <c r="L881" t="s">
        <v>80</v>
      </c>
      <c r="M881">
        <v>2</v>
      </c>
      <c r="N881" t="str">
        <f t="shared" si="63"/>
        <v>Yes</v>
      </c>
      <c r="O881" t="s">
        <v>214</v>
      </c>
      <c r="P881" s="126" t="str">
        <f t="shared" si="65"/>
        <v>No</v>
      </c>
      <c r="Q881" s="126" t="str">
        <f t="shared" si="66"/>
        <v>Yes</v>
      </c>
      <c r="R881" s="126" t="str">
        <f t="shared" si="66"/>
        <v>Yes</v>
      </c>
      <c r="S881" s="126" t="str">
        <f t="shared" si="66"/>
        <v>No</v>
      </c>
      <c r="T881" s="126" t="str">
        <f t="shared" si="66"/>
        <v>Yes</v>
      </c>
      <c r="U881" s="126" t="str">
        <f t="shared" si="66"/>
        <v>Yes</v>
      </c>
      <c r="V881" s="126" t="str">
        <f t="shared" si="66"/>
        <v>No</v>
      </c>
      <c r="W881" s="126" t="str">
        <f t="shared" si="66"/>
        <v>No</v>
      </c>
      <c r="X881" s="126" t="str">
        <f t="shared" si="66"/>
        <v>No</v>
      </c>
      <c r="Y881" s="126" t="str">
        <f t="shared" si="66"/>
        <v>Yes</v>
      </c>
      <c r="Z881" s="126" t="str">
        <f t="shared" si="66"/>
        <v>No</v>
      </c>
      <c r="AA881" s="126" t="str">
        <f t="shared" si="66"/>
        <v>No</v>
      </c>
    </row>
    <row r="882" spans="1:27" x14ac:dyDescent="0.3">
      <c r="A882" t="s">
        <v>195</v>
      </c>
      <c r="B882" t="s">
        <v>13</v>
      </c>
      <c r="C882" t="s">
        <v>9</v>
      </c>
      <c r="D882" t="s">
        <v>8</v>
      </c>
      <c r="E882" t="s">
        <v>11</v>
      </c>
      <c r="F882" t="s">
        <v>10</v>
      </c>
      <c r="G882">
        <v>1</v>
      </c>
      <c r="H882" t="s">
        <v>10</v>
      </c>
      <c r="I882" t="s">
        <v>16</v>
      </c>
      <c r="J882" t="s">
        <v>128</v>
      </c>
      <c r="L882" t="s">
        <v>80</v>
      </c>
      <c r="M882">
        <v>0</v>
      </c>
      <c r="N882" t="str">
        <f t="shared" si="63"/>
        <v>No</v>
      </c>
      <c r="O882" t="s">
        <v>214</v>
      </c>
      <c r="P882" s="126" t="str">
        <f t="shared" si="65"/>
        <v>Yes</v>
      </c>
      <c r="Q882" s="126" t="str">
        <f t="shared" si="66"/>
        <v>Yes</v>
      </c>
      <c r="R882" s="126" t="str">
        <f t="shared" si="66"/>
        <v>Yes</v>
      </c>
      <c r="S882" s="126" t="str">
        <f t="shared" si="66"/>
        <v>No</v>
      </c>
      <c r="T882" s="126" t="str">
        <f t="shared" si="66"/>
        <v>Yes</v>
      </c>
      <c r="U882" s="126" t="str">
        <f t="shared" si="66"/>
        <v>Yes</v>
      </c>
      <c r="V882" s="126" t="str">
        <f t="shared" si="66"/>
        <v>No</v>
      </c>
      <c r="W882" s="126" t="str">
        <f t="shared" si="66"/>
        <v>No</v>
      </c>
      <c r="X882" s="126" t="str">
        <f t="shared" si="66"/>
        <v>No</v>
      </c>
      <c r="Y882" s="126" t="str">
        <f t="shared" si="66"/>
        <v>No</v>
      </c>
      <c r="Z882" s="126" t="str">
        <f t="shared" si="66"/>
        <v>No</v>
      </c>
      <c r="AA882" s="126" t="str">
        <f t="shared" si="66"/>
        <v>No</v>
      </c>
    </row>
    <row r="883" spans="1:27" x14ac:dyDescent="0.3">
      <c r="A883" t="s">
        <v>195</v>
      </c>
      <c r="B883" t="s">
        <v>13</v>
      </c>
      <c r="C883" t="s">
        <v>9</v>
      </c>
      <c r="D883" t="s">
        <v>8</v>
      </c>
      <c r="E883" t="s">
        <v>11</v>
      </c>
      <c r="F883" t="s">
        <v>10</v>
      </c>
      <c r="G883">
        <v>0</v>
      </c>
      <c r="H883" t="s">
        <v>9</v>
      </c>
      <c r="I883" t="s">
        <v>19</v>
      </c>
      <c r="J883" t="s">
        <v>149</v>
      </c>
      <c r="L883" t="s">
        <v>80</v>
      </c>
      <c r="M883">
        <v>3</v>
      </c>
      <c r="N883" t="str">
        <f t="shared" si="63"/>
        <v>Yes</v>
      </c>
      <c r="O883" t="s">
        <v>214</v>
      </c>
      <c r="P883" s="126" t="str">
        <f t="shared" si="65"/>
        <v>Yes</v>
      </c>
      <c r="Q883" s="126" t="str">
        <f t="shared" si="66"/>
        <v>Yes</v>
      </c>
      <c r="R883" s="126" t="str">
        <f t="shared" si="66"/>
        <v>Yes</v>
      </c>
      <c r="S883" s="126" t="str">
        <f t="shared" si="66"/>
        <v>No</v>
      </c>
      <c r="T883" s="126" t="str">
        <f t="shared" si="66"/>
        <v>Yes</v>
      </c>
      <c r="U883" s="126" t="str">
        <f t="shared" si="66"/>
        <v>Yes</v>
      </c>
      <c r="V883" s="126" t="str">
        <f t="shared" si="66"/>
        <v>No</v>
      </c>
      <c r="W883" s="126" t="str">
        <f t="shared" si="66"/>
        <v>No</v>
      </c>
      <c r="X883" s="126" t="str">
        <f t="shared" si="66"/>
        <v>No</v>
      </c>
      <c r="Y883" s="126" t="str">
        <f t="shared" si="66"/>
        <v>No</v>
      </c>
      <c r="Z883" s="126" t="str">
        <f t="shared" si="66"/>
        <v>No</v>
      </c>
      <c r="AA883" s="126" t="str">
        <f t="shared" si="66"/>
        <v>No</v>
      </c>
    </row>
    <row r="884" spans="1:27" x14ac:dyDescent="0.3">
      <c r="A884" t="s">
        <v>195</v>
      </c>
      <c r="B884" t="s">
        <v>13</v>
      </c>
      <c r="C884" t="s">
        <v>9</v>
      </c>
      <c r="D884" t="s">
        <v>8</v>
      </c>
      <c r="E884" t="s">
        <v>11</v>
      </c>
      <c r="F884" t="s">
        <v>10</v>
      </c>
      <c r="G884">
        <v>1</v>
      </c>
      <c r="H884" t="s">
        <v>11</v>
      </c>
      <c r="I884" t="s">
        <v>19</v>
      </c>
      <c r="J884" t="s">
        <v>128</v>
      </c>
      <c r="L884" t="s">
        <v>80</v>
      </c>
      <c r="M884">
        <v>0</v>
      </c>
      <c r="N884" t="str">
        <f t="shared" si="63"/>
        <v>No</v>
      </c>
      <c r="O884" t="s">
        <v>214</v>
      </c>
      <c r="P884" s="126" t="str">
        <f t="shared" si="65"/>
        <v>Yes</v>
      </c>
      <c r="Q884" s="126" t="str">
        <f t="shared" si="66"/>
        <v>Yes</v>
      </c>
      <c r="R884" s="126" t="str">
        <f t="shared" si="66"/>
        <v>Yes</v>
      </c>
      <c r="S884" s="126" t="str">
        <f t="shared" si="66"/>
        <v>No</v>
      </c>
      <c r="T884" s="126" t="str">
        <f t="shared" si="66"/>
        <v>Yes</v>
      </c>
      <c r="U884" s="126" t="str">
        <f t="shared" si="66"/>
        <v>Yes</v>
      </c>
      <c r="V884" s="126" t="str">
        <f t="shared" si="66"/>
        <v>No</v>
      </c>
      <c r="W884" s="126" t="str">
        <f t="shared" si="66"/>
        <v>No</v>
      </c>
      <c r="X884" s="126" t="str">
        <f t="shared" si="66"/>
        <v>No</v>
      </c>
      <c r="Y884" s="126" t="str">
        <f t="shared" si="66"/>
        <v>No</v>
      </c>
      <c r="Z884" s="126" t="str">
        <f t="shared" si="66"/>
        <v>No</v>
      </c>
      <c r="AA884" s="126" t="str">
        <f t="shared" si="66"/>
        <v>No</v>
      </c>
    </row>
    <row r="885" spans="1:27" x14ac:dyDescent="0.3">
      <c r="A885" t="s">
        <v>195</v>
      </c>
      <c r="B885" t="s">
        <v>13</v>
      </c>
      <c r="C885" t="s">
        <v>9</v>
      </c>
      <c r="D885" t="s">
        <v>8</v>
      </c>
      <c r="E885" t="s">
        <v>11</v>
      </c>
      <c r="F885" t="s">
        <v>71</v>
      </c>
      <c r="G885">
        <v>1</v>
      </c>
      <c r="H885" t="s">
        <v>8</v>
      </c>
      <c r="I885" t="s">
        <v>16</v>
      </c>
      <c r="J885" t="s">
        <v>128</v>
      </c>
      <c r="L885" t="s">
        <v>80</v>
      </c>
      <c r="M885">
        <v>2</v>
      </c>
      <c r="N885" t="str">
        <f t="shared" si="63"/>
        <v>Yes</v>
      </c>
      <c r="O885" t="s">
        <v>214</v>
      </c>
      <c r="P885" s="126" t="str">
        <f t="shared" si="65"/>
        <v>Yes</v>
      </c>
      <c r="Q885" s="126" t="str">
        <f t="shared" si="66"/>
        <v>Yes</v>
      </c>
      <c r="R885" s="126" t="str">
        <f t="shared" si="66"/>
        <v>Yes</v>
      </c>
      <c r="S885" s="126" t="str">
        <f t="shared" si="66"/>
        <v>No</v>
      </c>
      <c r="T885" s="126" t="str">
        <f t="shared" si="66"/>
        <v>No</v>
      </c>
      <c r="U885" s="126" t="str">
        <f t="shared" si="66"/>
        <v>Yes</v>
      </c>
      <c r="V885" s="126" t="str">
        <f t="shared" si="66"/>
        <v>Yes</v>
      </c>
      <c r="W885" s="126" t="str">
        <f t="shared" si="66"/>
        <v>No</v>
      </c>
      <c r="X885" s="126" t="str">
        <f t="shared" si="66"/>
        <v>No</v>
      </c>
      <c r="Y885" s="126" t="str">
        <f t="shared" si="66"/>
        <v>No</v>
      </c>
      <c r="Z885" s="126" t="str">
        <f t="shared" si="66"/>
        <v>No</v>
      </c>
      <c r="AA885" s="126" t="str">
        <f t="shared" si="66"/>
        <v>No</v>
      </c>
    </row>
    <row r="886" spans="1:27" x14ac:dyDescent="0.3">
      <c r="A886" t="s">
        <v>195</v>
      </c>
      <c r="B886" t="s">
        <v>13</v>
      </c>
      <c r="C886" t="s">
        <v>9</v>
      </c>
      <c r="D886" t="s">
        <v>8</v>
      </c>
      <c r="E886" t="s">
        <v>11</v>
      </c>
      <c r="F886" t="s">
        <v>71</v>
      </c>
      <c r="G886">
        <v>1</v>
      </c>
      <c r="H886" t="s">
        <v>9</v>
      </c>
      <c r="I886" t="s">
        <v>18</v>
      </c>
      <c r="J886" t="s">
        <v>149</v>
      </c>
      <c r="L886" t="s">
        <v>80</v>
      </c>
      <c r="M886">
        <v>2</v>
      </c>
      <c r="N886" t="str">
        <f t="shared" si="63"/>
        <v>Yes</v>
      </c>
      <c r="O886" t="s">
        <v>214</v>
      </c>
      <c r="P886" s="126" t="str">
        <f t="shared" si="65"/>
        <v>Yes</v>
      </c>
      <c r="Q886" s="126" t="str">
        <f t="shared" si="66"/>
        <v>Yes</v>
      </c>
      <c r="R886" s="126" t="str">
        <f t="shared" si="66"/>
        <v>Yes</v>
      </c>
      <c r="S886" s="126" t="str">
        <f t="shared" si="66"/>
        <v>No</v>
      </c>
      <c r="T886" s="126" t="str">
        <f t="shared" si="66"/>
        <v>No</v>
      </c>
      <c r="U886" s="126" t="str">
        <f t="shared" si="66"/>
        <v>Yes</v>
      </c>
      <c r="V886" s="126" t="str">
        <f t="shared" si="66"/>
        <v>Yes</v>
      </c>
      <c r="W886" s="126" t="str">
        <f t="shared" si="66"/>
        <v>No</v>
      </c>
      <c r="X886" s="126" t="str">
        <f t="shared" si="66"/>
        <v>No</v>
      </c>
      <c r="Y886" s="126" t="str">
        <f t="shared" si="66"/>
        <v>No</v>
      </c>
      <c r="Z886" s="126" t="str">
        <f t="shared" si="66"/>
        <v>No</v>
      </c>
      <c r="AA886" s="126" t="str">
        <f t="shared" si="66"/>
        <v>No</v>
      </c>
    </row>
    <row r="887" spans="1:27" x14ac:dyDescent="0.3">
      <c r="A887" t="s">
        <v>195</v>
      </c>
      <c r="B887" t="s">
        <v>13</v>
      </c>
      <c r="C887" t="s">
        <v>9</v>
      </c>
      <c r="D887" t="s">
        <v>8</v>
      </c>
      <c r="E887" t="s">
        <v>11</v>
      </c>
      <c r="F887" t="s">
        <v>71</v>
      </c>
      <c r="G887">
        <v>1</v>
      </c>
      <c r="H887" t="s">
        <v>13</v>
      </c>
      <c r="I887" t="s">
        <v>18</v>
      </c>
      <c r="J887" t="s">
        <v>149</v>
      </c>
      <c r="L887" t="s">
        <v>80</v>
      </c>
      <c r="M887">
        <v>0</v>
      </c>
      <c r="N887" t="str">
        <f t="shared" si="63"/>
        <v>No</v>
      </c>
      <c r="O887" t="s">
        <v>214</v>
      </c>
      <c r="P887" s="126" t="str">
        <f t="shared" si="65"/>
        <v>Yes</v>
      </c>
      <c r="Q887" s="126" t="str">
        <f t="shared" si="66"/>
        <v>Yes</v>
      </c>
      <c r="R887" s="126" t="str">
        <f t="shared" si="66"/>
        <v>Yes</v>
      </c>
      <c r="S887" s="126" t="str">
        <f t="shared" si="66"/>
        <v>No</v>
      </c>
      <c r="T887" s="126" t="str">
        <f t="shared" si="66"/>
        <v>No</v>
      </c>
      <c r="U887" s="126" t="str">
        <f t="shared" si="66"/>
        <v>Yes</v>
      </c>
      <c r="V887" s="126" t="str">
        <f t="shared" si="66"/>
        <v>Yes</v>
      </c>
      <c r="W887" s="126" t="str">
        <f t="shared" si="66"/>
        <v>No</v>
      </c>
      <c r="X887" s="126" t="str">
        <f t="shared" si="66"/>
        <v>No</v>
      </c>
      <c r="Y887" s="126" t="str">
        <f t="shared" si="66"/>
        <v>No</v>
      </c>
      <c r="Z887" s="126" t="str">
        <f t="shared" si="66"/>
        <v>No</v>
      </c>
      <c r="AA887" s="126" t="str">
        <f t="shared" si="66"/>
        <v>No</v>
      </c>
    </row>
    <row r="888" spans="1:27" x14ac:dyDescent="0.3">
      <c r="A888" t="s">
        <v>195</v>
      </c>
      <c r="B888" t="s">
        <v>13</v>
      </c>
      <c r="C888" t="s">
        <v>9</v>
      </c>
      <c r="D888" t="s">
        <v>8</v>
      </c>
      <c r="E888" t="s">
        <v>11</v>
      </c>
      <c r="F888" t="s">
        <v>71</v>
      </c>
      <c r="G888">
        <v>1</v>
      </c>
      <c r="H888" t="s">
        <v>71</v>
      </c>
      <c r="I888" t="s">
        <v>19</v>
      </c>
      <c r="J888" t="s">
        <v>128</v>
      </c>
      <c r="L888" t="s">
        <v>80</v>
      </c>
      <c r="M888">
        <v>0</v>
      </c>
      <c r="N888" t="str">
        <f t="shared" si="63"/>
        <v>No</v>
      </c>
      <c r="O888" t="s">
        <v>214</v>
      </c>
      <c r="P888" s="126" t="str">
        <f t="shared" si="65"/>
        <v>Yes</v>
      </c>
      <c r="Q888" s="126" t="str">
        <f t="shared" si="66"/>
        <v>Yes</v>
      </c>
      <c r="R888" s="126" t="str">
        <f t="shared" si="66"/>
        <v>Yes</v>
      </c>
      <c r="S888" s="126" t="str">
        <f t="shared" si="66"/>
        <v>No</v>
      </c>
      <c r="T888" s="126" t="str">
        <f t="shared" si="66"/>
        <v>No</v>
      </c>
      <c r="U888" s="126" t="str">
        <f t="shared" si="66"/>
        <v>Yes</v>
      </c>
      <c r="V888" s="126" t="str">
        <f t="shared" si="66"/>
        <v>Yes</v>
      </c>
      <c r="W888" s="126" t="str">
        <f t="shared" si="66"/>
        <v>No</v>
      </c>
      <c r="X888" s="126" t="str">
        <f t="shared" si="66"/>
        <v>No</v>
      </c>
      <c r="Y888" s="126" t="str">
        <f t="shared" si="66"/>
        <v>No</v>
      </c>
      <c r="Z888" s="126" t="str">
        <f t="shared" si="66"/>
        <v>No</v>
      </c>
      <c r="AA888" s="126" t="str">
        <f t="shared" si="66"/>
        <v>No</v>
      </c>
    </row>
    <row r="889" spans="1:27" x14ac:dyDescent="0.3">
      <c r="A889" t="s">
        <v>195</v>
      </c>
      <c r="B889" t="s">
        <v>13</v>
      </c>
      <c r="C889" t="s">
        <v>9</v>
      </c>
      <c r="D889" t="s">
        <v>8</v>
      </c>
      <c r="E889" t="s">
        <v>11</v>
      </c>
      <c r="F889" t="s">
        <v>71</v>
      </c>
      <c r="G889">
        <v>1</v>
      </c>
      <c r="H889" t="s">
        <v>8</v>
      </c>
      <c r="I889" t="s">
        <v>16</v>
      </c>
      <c r="J889" t="s">
        <v>149</v>
      </c>
      <c r="L889" t="s">
        <v>80</v>
      </c>
      <c r="M889">
        <v>0</v>
      </c>
      <c r="N889" t="str">
        <f t="shared" si="63"/>
        <v>No</v>
      </c>
      <c r="O889" t="s">
        <v>214</v>
      </c>
      <c r="P889" s="126" t="str">
        <f t="shared" si="65"/>
        <v>Yes</v>
      </c>
      <c r="Q889" s="126" t="str">
        <f t="shared" si="66"/>
        <v>Yes</v>
      </c>
      <c r="R889" s="126" t="str">
        <f t="shared" si="66"/>
        <v>Yes</v>
      </c>
      <c r="S889" s="126" t="str">
        <f t="shared" si="66"/>
        <v>No</v>
      </c>
      <c r="T889" s="126" t="str">
        <f t="shared" si="66"/>
        <v>No</v>
      </c>
      <c r="U889" s="126" t="str">
        <f t="shared" si="66"/>
        <v>Yes</v>
      </c>
      <c r="V889" s="126" t="str">
        <f t="shared" si="66"/>
        <v>Yes</v>
      </c>
      <c r="W889" s="126" t="str">
        <f t="shared" si="66"/>
        <v>No</v>
      </c>
      <c r="X889" s="126" t="str">
        <f t="shared" si="66"/>
        <v>No</v>
      </c>
      <c r="Y889" s="126" t="str">
        <f t="shared" si="66"/>
        <v>No</v>
      </c>
      <c r="Z889" s="126" t="str">
        <f t="shared" si="66"/>
        <v>No</v>
      </c>
      <c r="AA889" s="126" t="str">
        <f t="shared" si="66"/>
        <v>No</v>
      </c>
    </row>
    <row r="890" spans="1:27" x14ac:dyDescent="0.3">
      <c r="A890" t="s">
        <v>195</v>
      </c>
      <c r="B890" t="s">
        <v>13</v>
      </c>
      <c r="C890" t="s">
        <v>9</v>
      </c>
      <c r="D890" t="s">
        <v>8</v>
      </c>
      <c r="E890" t="s">
        <v>11</v>
      </c>
      <c r="F890" t="s">
        <v>71</v>
      </c>
      <c r="G890">
        <v>1</v>
      </c>
      <c r="H890" t="s">
        <v>8</v>
      </c>
      <c r="I890" t="s">
        <v>19</v>
      </c>
      <c r="J890" t="s">
        <v>128</v>
      </c>
      <c r="L890" t="s">
        <v>80</v>
      </c>
      <c r="M890">
        <v>3</v>
      </c>
      <c r="N890" t="str">
        <f t="shared" si="63"/>
        <v>Yes</v>
      </c>
      <c r="O890" t="s">
        <v>214</v>
      </c>
      <c r="P890" s="126" t="str">
        <f t="shared" si="65"/>
        <v>Yes</v>
      </c>
      <c r="Q890" s="126" t="str">
        <f t="shared" si="66"/>
        <v>Yes</v>
      </c>
      <c r="R890" s="126" t="str">
        <f t="shared" si="66"/>
        <v>Yes</v>
      </c>
      <c r="S890" s="126" t="str">
        <f t="shared" si="66"/>
        <v>No</v>
      </c>
      <c r="T890" s="126" t="str">
        <f t="shared" si="66"/>
        <v>No</v>
      </c>
      <c r="U890" s="126" t="str">
        <f t="shared" si="66"/>
        <v>Yes</v>
      </c>
      <c r="V890" s="126" t="str">
        <f t="shared" si="66"/>
        <v>Yes</v>
      </c>
      <c r="W890" s="126" t="str">
        <f t="shared" si="66"/>
        <v>No</v>
      </c>
      <c r="X890" s="126" t="str">
        <f t="shared" si="66"/>
        <v>No</v>
      </c>
      <c r="Y890" s="126" t="str">
        <f t="shared" si="66"/>
        <v>No</v>
      </c>
      <c r="Z890" s="126" t="str">
        <f t="shared" si="66"/>
        <v>No</v>
      </c>
      <c r="AA890" s="126" t="str">
        <f t="shared" si="66"/>
        <v>No</v>
      </c>
    </row>
    <row r="891" spans="1:27" x14ac:dyDescent="0.3">
      <c r="A891" t="s">
        <v>195</v>
      </c>
      <c r="B891" t="s">
        <v>13</v>
      </c>
      <c r="C891" t="s">
        <v>9</v>
      </c>
      <c r="D891" t="s">
        <v>8</v>
      </c>
      <c r="E891" t="s">
        <v>11</v>
      </c>
      <c r="F891" t="s">
        <v>71</v>
      </c>
      <c r="G891">
        <v>1</v>
      </c>
      <c r="H891" t="s">
        <v>8</v>
      </c>
      <c r="I891" t="s">
        <v>19</v>
      </c>
      <c r="J891" t="s">
        <v>128</v>
      </c>
      <c r="L891" t="s">
        <v>80</v>
      </c>
      <c r="M891">
        <v>0</v>
      </c>
      <c r="N891" t="str">
        <f t="shared" si="63"/>
        <v>No</v>
      </c>
      <c r="O891" t="s">
        <v>214</v>
      </c>
      <c r="P891" s="126" t="str">
        <f t="shared" si="65"/>
        <v>Yes</v>
      </c>
      <c r="Q891" s="126" t="str">
        <f t="shared" si="66"/>
        <v>Yes</v>
      </c>
      <c r="R891" s="126" t="str">
        <f t="shared" si="66"/>
        <v>Yes</v>
      </c>
      <c r="S891" s="126" t="str">
        <f t="shared" si="66"/>
        <v>No</v>
      </c>
      <c r="T891" s="126" t="str">
        <f t="shared" si="66"/>
        <v>No</v>
      </c>
      <c r="U891" s="126" t="str">
        <f t="shared" si="66"/>
        <v>Yes</v>
      </c>
      <c r="V891" s="126" t="str">
        <f t="shared" si="66"/>
        <v>Yes</v>
      </c>
      <c r="W891" s="126" t="str">
        <f t="shared" si="66"/>
        <v>No</v>
      </c>
      <c r="X891" s="126" t="str">
        <f t="shared" si="66"/>
        <v>No</v>
      </c>
      <c r="Y891" s="126" t="str">
        <f t="shared" si="66"/>
        <v>No</v>
      </c>
      <c r="Z891" s="126" t="str">
        <f t="shared" si="66"/>
        <v>No</v>
      </c>
      <c r="AA891" s="126" t="str">
        <f t="shared" si="66"/>
        <v>No</v>
      </c>
    </row>
    <row r="892" spans="1:27" x14ac:dyDescent="0.3">
      <c r="A892" t="s">
        <v>195</v>
      </c>
      <c r="B892" t="s">
        <v>130</v>
      </c>
      <c r="C892" t="s">
        <v>9</v>
      </c>
      <c r="D892" t="s">
        <v>8</v>
      </c>
      <c r="E892" t="s">
        <v>70</v>
      </c>
      <c r="F892" t="s">
        <v>71</v>
      </c>
      <c r="G892">
        <v>1</v>
      </c>
      <c r="H892" t="s">
        <v>70</v>
      </c>
      <c r="I892" t="s">
        <v>15</v>
      </c>
      <c r="J892" t="s">
        <v>128</v>
      </c>
      <c r="L892" t="s">
        <v>80</v>
      </c>
      <c r="M892">
        <v>0</v>
      </c>
      <c r="N892" t="str">
        <f t="shared" si="63"/>
        <v>No</v>
      </c>
      <c r="O892" t="s">
        <v>214</v>
      </c>
      <c r="P892" s="126" t="str">
        <f t="shared" si="65"/>
        <v>No</v>
      </c>
      <c r="Q892" s="126" t="str">
        <f t="shared" si="66"/>
        <v>Yes</v>
      </c>
      <c r="R892" s="126" t="str">
        <f t="shared" si="66"/>
        <v>Yes</v>
      </c>
      <c r="S892" s="126" t="str">
        <f t="shared" si="66"/>
        <v>Yes</v>
      </c>
      <c r="T892" s="126" t="str">
        <f t="shared" si="66"/>
        <v>No</v>
      </c>
      <c r="U892" s="126" t="str">
        <f t="shared" si="66"/>
        <v>No</v>
      </c>
      <c r="V892" s="126" t="str">
        <f t="shared" si="66"/>
        <v>Yes</v>
      </c>
      <c r="W892" s="126" t="str">
        <f t="shared" si="66"/>
        <v>No</v>
      </c>
      <c r="X892" s="126" t="str">
        <f t="shared" si="66"/>
        <v>No</v>
      </c>
      <c r="Y892" s="126" t="str">
        <f t="shared" si="66"/>
        <v>Yes</v>
      </c>
      <c r="Z892" s="126" t="str">
        <f t="shared" si="66"/>
        <v>No</v>
      </c>
      <c r="AA892" s="126" t="str">
        <f t="shared" si="66"/>
        <v>No</v>
      </c>
    </row>
    <row r="893" spans="1:27" x14ac:dyDescent="0.3">
      <c r="A893" t="s">
        <v>195</v>
      </c>
      <c r="B893" t="s">
        <v>130</v>
      </c>
      <c r="C893" t="s">
        <v>9</v>
      </c>
      <c r="D893" t="s">
        <v>8</v>
      </c>
      <c r="E893" t="s">
        <v>70</v>
      </c>
      <c r="F893" t="s">
        <v>71</v>
      </c>
      <c r="G893">
        <v>2</v>
      </c>
      <c r="H893" t="s">
        <v>71</v>
      </c>
      <c r="I893" t="s">
        <v>148</v>
      </c>
      <c r="J893" t="s">
        <v>128</v>
      </c>
      <c r="L893" t="s">
        <v>80</v>
      </c>
      <c r="M893">
        <v>1</v>
      </c>
      <c r="N893" t="str">
        <f t="shared" si="63"/>
        <v>Yes</v>
      </c>
      <c r="O893" t="s">
        <v>214</v>
      </c>
      <c r="P893" s="126" t="str">
        <f t="shared" si="65"/>
        <v>No</v>
      </c>
      <c r="Q893" s="126" t="str">
        <f t="shared" si="66"/>
        <v>Yes</v>
      </c>
      <c r="R893" s="126" t="str">
        <f t="shared" si="66"/>
        <v>Yes</v>
      </c>
      <c r="S893" s="126" t="str">
        <f t="shared" si="66"/>
        <v>Yes</v>
      </c>
      <c r="T893" s="126" t="str">
        <f t="shared" si="66"/>
        <v>No</v>
      </c>
      <c r="U893" s="126" t="str">
        <f t="shared" si="66"/>
        <v>No</v>
      </c>
      <c r="V893" s="126" t="str">
        <f t="shared" si="66"/>
        <v>Yes</v>
      </c>
      <c r="W893" s="126" t="str">
        <f t="shared" si="66"/>
        <v>No</v>
      </c>
      <c r="X893" s="126" t="str">
        <f t="shared" si="66"/>
        <v>No</v>
      </c>
      <c r="Y893" s="126" t="str">
        <f t="shared" si="66"/>
        <v>Yes</v>
      </c>
      <c r="Z893" s="126" t="str">
        <f t="shared" si="66"/>
        <v>No</v>
      </c>
      <c r="AA893" s="126" t="str">
        <f t="shared" si="66"/>
        <v>No</v>
      </c>
    </row>
    <row r="894" spans="1:27" x14ac:dyDescent="0.3">
      <c r="A894" t="s">
        <v>195</v>
      </c>
      <c r="B894" t="s">
        <v>130</v>
      </c>
      <c r="C894" t="s">
        <v>9</v>
      </c>
      <c r="D894" t="s">
        <v>8</v>
      </c>
      <c r="E894" t="s">
        <v>70</v>
      </c>
      <c r="F894" t="s">
        <v>71</v>
      </c>
      <c r="G894">
        <v>1</v>
      </c>
      <c r="H894" t="s">
        <v>130</v>
      </c>
      <c r="I894" t="s">
        <v>19</v>
      </c>
      <c r="J894" t="s">
        <v>128</v>
      </c>
      <c r="L894" t="s">
        <v>80</v>
      </c>
      <c r="M894">
        <v>0</v>
      </c>
      <c r="N894" t="str">
        <f t="shared" si="63"/>
        <v>No</v>
      </c>
      <c r="O894" t="s">
        <v>214</v>
      </c>
      <c r="P894" s="126" t="str">
        <f t="shared" si="65"/>
        <v>No</v>
      </c>
      <c r="Q894" s="126" t="str">
        <f t="shared" si="66"/>
        <v>Yes</v>
      </c>
      <c r="R894" s="126" t="str">
        <f t="shared" si="66"/>
        <v>Yes</v>
      </c>
      <c r="S894" s="126" t="str">
        <f t="shared" si="66"/>
        <v>Yes</v>
      </c>
      <c r="T894" s="126" t="str">
        <f t="shared" si="66"/>
        <v>No</v>
      </c>
      <c r="U894" s="126" t="str">
        <f t="shared" si="66"/>
        <v>No</v>
      </c>
      <c r="V894" s="126" t="str">
        <f t="shared" si="66"/>
        <v>Yes</v>
      </c>
      <c r="W894" s="126" t="str">
        <f t="shared" si="66"/>
        <v>No</v>
      </c>
      <c r="X894" s="126" t="str">
        <f t="shared" si="66"/>
        <v>No</v>
      </c>
      <c r="Y894" s="126" t="str">
        <f t="shared" si="66"/>
        <v>Yes</v>
      </c>
      <c r="Z894" s="126" t="str">
        <f t="shared" si="66"/>
        <v>No</v>
      </c>
      <c r="AA894" s="126" t="str">
        <f t="shared" si="66"/>
        <v>No</v>
      </c>
    </row>
    <row r="895" spans="1:27" x14ac:dyDescent="0.3">
      <c r="A895" t="s">
        <v>195</v>
      </c>
      <c r="B895" t="s">
        <v>130</v>
      </c>
      <c r="C895" t="s">
        <v>9</v>
      </c>
      <c r="D895" t="s">
        <v>8</v>
      </c>
      <c r="E895" t="s">
        <v>70</v>
      </c>
      <c r="F895" t="s">
        <v>10</v>
      </c>
      <c r="G895">
        <v>1</v>
      </c>
      <c r="H895" t="s">
        <v>8</v>
      </c>
      <c r="I895" t="s">
        <v>15</v>
      </c>
      <c r="J895" t="s">
        <v>128</v>
      </c>
      <c r="L895" t="s">
        <v>80</v>
      </c>
      <c r="M895">
        <v>0</v>
      </c>
      <c r="N895" t="str">
        <f t="shared" si="63"/>
        <v>No</v>
      </c>
      <c r="O895" t="s">
        <v>214</v>
      </c>
      <c r="P895" s="126" t="str">
        <f t="shared" si="65"/>
        <v>No</v>
      </c>
      <c r="Q895" s="126" t="str">
        <f t="shared" si="66"/>
        <v>Yes</v>
      </c>
      <c r="R895" s="126" t="str">
        <f t="shared" si="66"/>
        <v>Yes</v>
      </c>
      <c r="S895" s="126" t="str">
        <f t="shared" si="66"/>
        <v>Yes</v>
      </c>
      <c r="T895" s="126" t="str">
        <f t="shared" si="66"/>
        <v>Yes</v>
      </c>
      <c r="U895" s="126" t="str">
        <f t="shared" si="66"/>
        <v>No</v>
      </c>
      <c r="V895" s="126" t="str">
        <f t="shared" si="66"/>
        <v>No</v>
      </c>
      <c r="W895" s="126" t="str">
        <f t="shared" si="66"/>
        <v>No</v>
      </c>
      <c r="X895" s="126" t="str">
        <f t="shared" si="66"/>
        <v>No</v>
      </c>
      <c r="Y895" s="126" t="str">
        <f t="shared" si="66"/>
        <v>Yes</v>
      </c>
      <c r="Z895" s="126" t="str">
        <f t="shared" si="66"/>
        <v>No</v>
      </c>
      <c r="AA895" s="126" t="str">
        <f t="shared" si="66"/>
        <v>No</v>
      </c>
    </row>
    <row r="896" spans="1:27" x14ac:dyDescent="0.3">
      <c r="A896" t="s">
        <v>195</v>
      </c>
      <c r="B896" t="s">
        <v>130</v>
      </c>
      <c r="C896" t="s">
        <v>9</v>
      </c>
      <c r="D896" t="s">
        <v>8</v>
      </c>
      <c r="E896" t="s">
        <v>70</v>
      </c>
      <c r="F896" t="s">
        <v>10</v>
      </c>
      <c r="G896">
        <v>0</v>
      </c>
      <c r="H896" t="s">
        <v>9</v>
      </c>
      <c r="I896" t="s">
        <v>17</v>
      </c>
      <c r="J896" t="s">
        <v>128</v>
      </c>
      <c r="L896" t="s">
        <v>80</v>
      </c>
      <c r="M896">
        <v>0</v>
      </c>
      <c r="N896" t="str">
        <f t="shared" si="63"/>
        <v>No</v>
      </c>
      <c r="O896" t="s">
        <v>214</v>
      </c>
      <c r="P896" s="126" t="str">
        <f t="shared" si="65"/>
        <v>No</v>
      </c>
      <c r="Q896" s="126" t="str">
        <f t="shared" si="66"/>
        <v>Yes</v>
      </c>
      <c r="R896" s="126" t="str">
        <f t="shared" si="66"/>
        <v>Yes</v>
      </c>
      <c r="S896" s="126" t="str">
        <f t="shared" si="66"/>
        <v>Yes</v>
      </c>
      <c r="T896" s="126" t="str">
        <f t="shared" si="66"/>
        <v>Yes</v>
      </c>
      <c r="U896" s="126" t="str">
        <f t="shared" si="66"/>
        <v>No</v>
      </c>
      <c r="V896" s="126" t="str">
        <f t="shared" si="66"/>
        <v>No</v>
      </c>
      <c r="W896" s="126" t="str">
        <f t="shared" si="66"/>
        <v>No</v>
      </c>
      <c r="X896" s="126" t="str">
        <f t="shared" si="66"/>
        <v>No</v>
      </c>
      <c r="Y896" s="126" t="str">
        <f t="shared" si="66"/>
        <v>Yes</v>
      </c>
      <c r="Z896" s="126" t="str">
        <f t="shared" si="66"/>
        <v>No</v>
      </c>
      <c r="AA896" s="126" t="str">
        <f t="shared" si="66"/>
        <v>No</v>
      </c>
    </row>
    <row r="897" spans="1:27" x14ac:dyDescent="0.3">
      <c r="A897" t="s">
        <v>195</v>
      </c>
      <c r="B897" t="s">
        <v>13</v>
      </c>
      <c r="C897" t="s">
        <v>130</v>
      </c>
      <c r="D897" t="s">
        <v>8</v>
      </c>
      <c r="E897" t="s">
        <v>70</v>
      </c>
      <c r="F897" t="s">
        <v>10</v>
      </c>
      <c r="G897">
        <v>0</v>
      </c>
      <c r="H897" t="s">
        <v>13</v>
      </c>
      <c r="I897" t="s">
        <v>17</v>
      </c>
      <c r="J897" t="s">
        <v>128</v>
      </c>
      <c r="L897" t="s">
        <v>80</v>
      </c>
      <c r="M897">
        <v>0</v>
      </c>
      <c r="N897" t="str">
        <f t="shared" si="63"/>
        <v>No</v>
      </c>
      <c r="O897" t="s">
        <v>214</v>
      </c>
      <c r="P897" s="126" t="str">
        <f t="shared" si="65"/>
        <v>Yes</v>
      </c>
      <c r="Q897" s="126" t="str">
        <f t="shared" si="66"/>
        <v>No</v>
      </c>
      <c r="R897" s="126" t="str">
        <f t="shared" si="66"/>
        <v>Yes</v>
      </c>
      <c r="S897" s="126" t="str">
        <f t="shared" si="66"/>
        <v>Yes</v>
      </c>
      <c r="T897" s="126" t="str">
        <f t="shared" si="66"/>
        <v>Yes</v>
      </c>
      <c r="U897" s="126" t="str">
        <f t="shared" si="66"/>
        <v>No</v>
      </c>
      <c r="V897" s="126" t="str">
        <f t="shared" si="66"/>
        <v>No</v>
      </c>
      <c r="W897" s="126" t="str">
        <f t="shared" si="66"/>
        <v>No</v>
      </c>
      <c r="X897" s="126" t="str">
        <f t="shared" si="66"/>
        <v>No</v>
      </c>
      <c r="Y897" s="126" t="str">
        <f t="shared" si="66"/>
        <v>Yes</v>
      </c>
      <c r="Z897" s="126" t="str">
        <f t="shared" si="66"/>
        <v>No</v>
      </c>
      <c r="AA897" s="126" t="str">
        <f t="shared" si="66"/>
        <v>No</v>
      </c>
    </row>
    <row r="898" spans="1:27" x14ac:dyDescent="0.3">
      <c r="A898" t="s">
        <v>195</v>
      </c>
      <c r="B898" t="s">
        <v>13</v>
      </c>
      <c r="C898" t="s">
        <v>70</v>
      </c>
      <c r="D898" t="s">
        <v>8</v>
      </c>
      <c r="E898" t="s">
        <v>11</v>
      </c>
      <c r="F898" t="s">
        <v>10</v>
      </c>
      <c r="G898">
        <v>1</v>
      </c>
      <c r="H898" t="s">
        <v>8</v>
      </c>
      <c r="I898" t="s">
        <v>20</v>
      </c>
      <c r="J898" t="s">
        <v>128</v>
      </c>
      <c r="L898" t="s">
        <v>80</v>
      </c>
      <c r="M898">
        <v>0</v>
      </c>
      <c r="N898" t="str">
        <f t="shared" si="63"/>
        <v>No</v>
      </c>
      <c r="O898" t="s">
        <v>214</v>
      </c>
      <c r="P898" s="126" t="str">
        <f t="shared" si="65"/>
        <v>Yes</v>
      </c>
      <c r="Q898" s="126" t="str">
        <f t="shared" si="66"/>
        <v>No</v>
      </c>
      <c r="R898" s="126" t="str">
        <f t="shared" si="66"/>
        <v>Yes</v>
      </c>
      <c r="S898" s="126" t="str">
        <f t="shared" si="66"/>
        <v>Yes</v>
      </c>
      <c r="T898" s="126" t="str">
        <f t="shared" si="66"/>
        <v>Yes</v>
      </c>
      <c r="U898" s="126" t="str">
        <f t="shared" si="66"/>
        <v>Yes</v>
      </c>
      <c r="V898" s="126" t="str">
        <f t="shared" si="66"/>
        <v>No</v>
      </c>
      <c r="W898" s="126" t="str">
        <f t="shared" si="66"/>
        <v>No</v>
      </c>
      <c r="X898" s="126" t="str">
        <f t="shared" si="66"/>
        <v>No</v>
      </c>
      <c r="Y898" s="126" t="str">
        <f t="shared" si="66"/>
        <v>No</v>
      </c>
      <c r="Z898" s="126" t="str">
        <f t="shared" si="66"/>
        <v>No</v>
      </c>
      <c r="AA898" s="126" t="str">
        <f t="shared" si="66"/>
        <v>No</v>
      </c>
    </row>
    <row r="899" spans="1:27" x14ac:dyDescent="0.3">
      <c r="A899" t="s">
        <v>195</v>
      </c>
      <c r="B899" t="s">
        <v>13</v>
      </c>
      <c r="C899" t="s">
        <v>70</v>
      </c>
      <c r="D899" t="s">
        <v>8</v>
      </c>
      <c r="E899" t="s">
        <v>11</v>
      </c>
      <c r="F899" t="s">
        <v>10</v>
      </c>
      <c r="G899">
        <v>2</v>
      </c>
      <c r="H899" t="s">
        <v>11</v>
      </c>
      <c r="I899" t="s">
        <v>16</v>
      </c>
      <c r="J899" t="s">
        <v>128</v>
      </c>
      <c r="L899" t="s">
        <v>80</v>
      </c>
      <c r="M899">
        <v>0</v>
      </c>
      <c r="N899" t="str">
        <f t="shared" si="63"/>
        <v>No</v>
      </c>
      <c r="O899" t="s">
        <v>214</v>
      </c>
      <c r="P899" s="126" t="str">
        <f t="shared" si="65"/>
        <v>Yes</v>
      </c>
      <c r="Q899" s="126" t="str">
        <f t="shared" si="66"/>
        <v>No</v>
      </c>
      <c r="R899" s="126" t="str">
        <f t="shared" si="66"/>
        <v>Yes</v>
      </c>
      <c r="S899" s="126" t="str">
        <f t="shared" si="66"/>
        <v>Yes</v>
      </c>
      <c r="T899" s="126" t="str">
        <f t="shared" si="66"/>
        <v>Yes</v>
      </c>
      <c r="U899" s="126" t="str">
        <f t="shared" si="66"/>
        <v>Yes</v>
      </c>
      <c r="V899" s="126" t="str">
        <f t="shared" si="66"/>
        <v>No</v>
      </c>
      <c r="W899" s="126" t="str">
        <f t="shared" si="66"/>
        <v>No</v>
      </c>
      <c r="X899" s="126" t="str">
        <f t="shared" si="66"/>
        <v>No</v>
      </c>
      <c r="Y899" s="126" t="str">
        <f t="shared" si="66"/>
        <v>No</v>
      </c>
      <c r="Z899" s="126" t="str">
        <f t="shared" si="66"/>
        <v>No</v>
      </c>
      <c r="AA899" s="126" t="str">
        <f t="shared" si="66"/>
        <v>No</v>
      </c>
    </row>
    <row r="900" spans="1:27" x14ac:dyDescent="0.3">
      <c r="A900" t="s">
        <v>195</v>
      </c>
      <c r="B900" t="s">
        <v>13</v>
      </c>
      <c r="C900" t="s">
        <v>70</v>
      </c>
      <c r="D900" t="s">
        <v>8</v>
      </c>
      <c r="E900" t="s">
        <v>11</v>
      </c>
      <c r="F900" t="s">
        <v>10</v>
      </c>
      <c r="G900">
        <v>1</v>
      </c>
      <c r="H900" t="s">
        <v>13</v>
      </c>
      <c r="I900" t="s">
        <v>18</v>
      </c>
      <c r="J900" t="s">
        <v>149</v>
      </c>
      <c r="L900" t="s">
        <v>80</v>
      </c>
      <c r="M900">
        <v>2</v>
      </c>
      <c r="N900" t="str">
        <f t="shared" si="63"/>
        <v>Yes</v>
      </c>
      <c r="O900" t="s">
        <v>214</v>
      </c>
      <c r="P900" s="126" t="str">
        <f t="shared" si="65"/>
        <v>Yes</v>
      </c>
      <c r="Q900" s="126" t="str">
        <f t="shared" si="66"/>
        <v>No</v>
      </c>
      <c r="R900" s="126" t="str">
        <f t="shared" si="66"/>
        <v>Yes</v>
      </c>
      <c r="S900" s="126" t="str">
        <f t="shared" si="66"/>
        <v>Yes</v>
      </c>
      <c r="T900" s="126" t="str">
        <f t="shared" si="66"/>
        <v>Yes</v>
      </c>
      <c r="U900" s="126" t="str">
        <f t="shared" si="66"/>
        <v>Yes</v>
      </c>
      <c r="V900" s="126" t="str">
        <f t="shared" si="66"/>
        <v>No</v>
      </c>
      <c r="W900" s="126" t="str">
        <f t="shared" si="66"/>
        <v>No</v>
      </c>
      <c r="X900" s="126" t="str">
        <f t="shared" si="66"/>
        <v>No</v>
      </c>
      <c r="Y900" s="126" t="str">
        <f t="shared" si="66"/>
        <v>No</v>
      </c>
      <c r="Z900" s="126" t="str">
        <f t="shared" si="66"/>
        <v>No</v>
      </c>
      <c r="AA900" s="126" t="str">
        <f t="shared" si="66"/>
        <v>No</v>
      </c>
    </row>
    <row r="901" spans="1:27" x14ac:dyDescent="0.3">
      <c r="A901" t="s">
        <v>195</v>
      </c>
      <c r="B901" t="s">
        <v>13</v>
      </c>
      <c r="C901" t="s">
        <v>70</v>
      </c>
      <c r="D901" t="s">
        <v>8</v>
      </c>
      <c r="E901" t="s">
        <v>11</v>
      </c>
      <c r="F901" t="s">
        <v>10</v>
      </c>
      <c r="G901">
        <v>1</v>
      </c>
      <c r="H901" t="s">
        <v>13</v>
      </c>
      <c r="I901" t="s">
        <v>16</v>
      </c>
      <c r="J901" t="s">
        <v>128</v>
      </c>
      <c r="L901" t="s">
        <v>80</v>
      </c>
      <c r="M901">
        <v>0</v>
      </c>
      <c r="N901" t="str">
        <f t="shared" ref="N901:N964" si="67">IF(M901="","",IF(I901="Foul","Yes",IF(M901=0,"No","Yes")))</f>
        <v>No</v>
      </c>
      <c r="O901" t="s">
        <v>214</v>
      </c>
      <c r="P901" s="126" t="str">
        <f t="shared" si="65"/>
        <v>Yes</v>
      </c>
      <c r="Q901" s="126" t="str">
        <f t="shared" si="65"/>
        <v>No</v>
      </c>
      <c r="R901" s="126" t="str">
        <f t="shared" si="65"/>
        <v>Yes</v>
      </c>
      <c r="S901" s="126" t="str">
        <f t="shared" si="65"/>
        <v>Yes</v>
      </c>
      <c r="T901" s="126" t="str">
        <f t="shared" si="65"/>
        <v>Yes</v>
      </c>
      <c r="U901" s="126" t="str">
        <f t="shared" si="65"/>
        <v>Yes</v>
      </c>
      <c r="V901" s="126" t="str">
        <f t="shared" si="65"/>
        <v>No</v>
      </c>
      <c r="W901" s="126" t="str">
        <f t="shared" si="65"/>
        <v>No</v>
      </c>
      <c r="X901" s="126" t="str">
        <f t="shared" si="65"/>
        <v>No</v>
      </c>
      <c r="Y901" s="126" t="str">
        <f t="shared" si="65"/>
        <v>No</v>
      </c>
      <c r="Z901" s="126" t="str">
        <f t="shared" si="65"/>
        <v>No</v>
      </c>
      <c r="AA901" s="126" t="str">
        <f t="shared" si="65"/>
        <v>No</v>
      </c>
    </row>
    <row r="902" spans="1:27" x14ac:dyDescent="0.3">
      <c r="A902" t="s">
        <v>195</v>
      </c>
      <c r="B902" t="s">
        <v>13</v>
      </c>
      <c r="C902" t="s">
        <v>9</v>
      </c>
      <c r="D902" t="s">
        <v>8</v>
      </c>
      <c r="E902" t="s">
        <v>11</v>
      </c>
      <c r="F902" t="s">
        <v>10</v>
      </c>
      <c r="G902">
        <v>2</v>
      </c>
      <c r="H902" t="s">
        <v>11</v>
      </c>
      <c r="I902" t="s">
        <v>18</v>
      </c>
      <c r="J902" t="s">
        <v>128</v>
      </c>
      <c r="L902" t="s">
        <v>80</v>
      </c>
      <c r="M902">
        <v>2</v>
      </c>
      <c r="N902" t="str">
        <f t="shared" si="67"/>
        <v>Yes</v>
      </c>
      <c r="O902" t="s">
        <v>214</v>
      </c>
      <c r="P902" s="126" t="str">
        <f t="shared" si="65"/>
        <v>Yes</v>
      </c>
      <c r="Q902" s="126" t="str">
        <f t="shared" si="65"/>
        <v>Yes</v>
      </c>
      <c r="R902" s="126" t="str">
        <f t="shared" si="65"/>
        <v>Yes</v>
      </c>
      <c r="S902" s="126" t="str">
        <f t="shared" si="65"/>
        <v>No</v>
      </c>
      <c r="T902" s="126" t="str">
        <f t="shared" si="65"/>
        <v>Yes</v>
      </c>
      <c r="U902" s="126" t="str">
        <f t="shared" si="65"/>
        <v>Yes</v>
      </c>
      <c r="V902" s="126" t="str">
        <f t="shared" si="65"/>
        <v>No</v>
      </c>
      <c r="W902" s="126" t="str">
        <f t="shared" si="65"/>
        <v>No</v>
      </c>
      <c r="X902" s="126" t="str">
        <f t="shared" si="65"/>
        <v>No</v>
      </c>
      <c r="Y902" s="126" t="str">
        <f t="shared" si="65"/>
        <v>No</v>
      </c>
      <c r="Z902" s="126" t="str">
        <f t="shared" si="65"/>
        <v>No</v>
      </c>
      <c r="AA902" s="126" t="str">
        <f t="shared" si="65"/>
        <v>No</v>
      </c>
    </row>
    <row r="903" spans="1:27" x14ac:dyDescent="0.3">
      <c r="A903" t="s">
        <v>195</v>
      </c>
      <c r="B903" t="s">
        <v>13</v>
      </c>
      <c r="C903" t="s">
        <v>9</v>
      </c>
      <c r="D903" t="s">
        <v>8</v>
      </c>
      <c r="E903" t="s">
        <v>11</v>
      </c>
      <c r="F903" t="s">
        <v>10</v>
      </c>
      <c r="G903">
        <v>1</v>
      </c>
      <c r="H903" t="s">
        <v>8</v>
      </c>
      <c r="I903" t="s">
        <v>18</v>
      </c>
      <c r="J903" t="s">
        <v>128</v>
      </c>
      <c r="L903" t="s">
        <v>80</v>
      </c>
      <c r="M903">
        <v>0</v>
      </c>
      <c r="N903" t="str">
        <f t="shared" si="67"/>
        <v>No</v>
      </c>
      <c r="O903" t="s">
        <v>214</v>
      </c>
      <c r="P903" s="126" t="str">
        <f t="shared" si="65"/>
        <v>Yes</v>
      </c>
      <c r="Q903" s="126" t="str">
        <f t="shared" si="65"/>
        <v>Yes</v>
      </c>
      <c r="R903" s="126" t="str">
        <f t="shared" si="65"/>
        <v>Yes</v>
      </c>
      <c r="S903" s="126" t="str">
        <f t="shared" si="65"/>
        <v>No</v>
      </c>
      <c r="T903" s="126" t="str">
        <f t="shared" si="65"/>
        <v>Yes</v>
      </c>
      <c r="U903" s="126" t="str">
        <f t="shared" si="65"/>
        <v>Yes</v>
      </c>
      <c r="V903" s="126" t="str">
        <f t="shared" si="65"/>
        <v>No</v>
      </c>
      <c r="W903" s="126" t="str">
        <f t="shared" si="65"/>
        <v>No</v>
      </c>
      <c r="X903" s="126" t="str">
        <f t="shared" si="65"/>
        <v>No</v>
      </c>
      <c r="Y903" s="126" t="str">
        <f t="shared" si="65"/>
        <v>No</v>
      </c>
      <c r="Z903" s="126" t="str">
        <f t="shared" si="65"/>
        <v>No</v>
      </c>
      <c r="AA903" s="126" t="str">
        <f t="shared" si="65"/>
        <v>No</v>
      </c>
    </row>
    <row r="904" spans="1:27" x14ac:dyDescent="0.3">
      <c r="A904" t="s">
        <v>195</v>
      </c>
      <c r="B904" t="s">
        <v>13</v>
      </c>
      <c r="C904" t="s">
        <v>9</v>
      </c>
      <c r="D904" t="s">
        <v>8</v>
      </c>
      <c r="E904" t="s">
        <v>11</v>
      </c>
      <c r="F904" t="s">
        <v>10</v>
      </c>
      <c r="G904">
        <v>1</v>
      </c>
      <c r="H904" t="s">
        <v>13</v>
      </c>
      <c r="I904" t="s">
        <v>18</v>
      </c>
      <c r="J904" t="s">
        <v>128</v>
      </c>
      <c r="L904" t="s">
        <v>80</v>
      </c>
      <c r="M904">
        <v>2</v>
      </c>
      <c r="N904" t="str">
        <f t="shared" si="67"/>
        <v>Yes</v>
      </c>
      <c r="O904" t="s">
        <v>214</v>
      </c>
      <c r="P904" s="126" t="str">
        <f t="shared" si="65"/>
        <v>Yes</v>
      </c>
      <c r="Q904" s="126" t="str">
        <f t="shared" si="65"/>
        <v>Yes</v>
      </c>
      <c r="R904" s="126" t="str">
        <f t="shared" si="65"/>
        <v>Yes</v>
      </c>
      <c r="S904" s="126" t="str">
        <f t="shared" si="65"/>
        <v>No</v>
      </c>
      <c r="T904" s="126" t="str">
        <f t="shared" si="65"/>
        <v>Yes</v>
      </c>
      <c r="U904" s="126" t="str">
        <f t="shared" si="65"/>
        <v>Yes</v>
      </c>
      <c r="V904" s="126" t="str">
        <f t="shared" si="65"/>
        <v>No</v>
      </c>
      <c r="W904" s="126" t="str">
        <f t="shared" si="65"/>
        <v>No</v>
      </c>
      <c r="X904" s="126" t="str">
        <f t="shared" si="65"/>
        <v>No</v>
      </c>
      <c r="Y904" s="126" t="str">
        <f t="shared" si="65"/>
        <v>No</v>
      </c>
      <c r="Z904" s="126" t="str">
        <f t="shared" si="65"/>
        <v>No</v>
      </c>
      <c r="AA904" s="126" t="str">
        <f t="shared" si="65"/>
        <v>No</v>
      </c>
    </row>
    <row r="905" spans="1:27" x14ac:dyDescent="0.3">
      <c r="A905" t="s">
        <v>195</v>
      </c>
      <c r="B905" t="s">
        <v>13</v>
      </c>
      <c r="C905" t="s">
        <v>9</v>
      </c>
      <c r="D905" t="s">
        <v>8</v>
      </c>
      <c r="E905" t="s">
        <v>11</v>
      </c>
      <c r="F905" t="s">
        <v>10</v>
      </c>
      <c r="G905">
        <v>1</v>
      </c>
      <c r="H905" t="s">
        <v>11</v>
      </c>
      <c r="I905" t="s">
        <v>18</v>
      </c>
      <c r="J905" t="s">
        <v>128</v>
      </c>
      <c r="L905" t="s">
        <v>80</v>
      </c>
      <c r="M905">
        <v>2</v>
      </c>
      <c r="N905" t="str">
        <f t="shared" si="67"/>
        <v>Yes</v>
      </c>
      <c r="O905" t="s">
        <v>214</v>
      </c>
      <c r="P905" s="126" t="str">
        <f t="shared" si="65"/>
        <v>Yes</v>
      </c>
      <c r="Q905" s="126" t="str">
        <f t="shared" si="65"/>
        <v>Yes</v>
      </c>
      <c r="R905" s="126" t="str">
        <f t="shared" si="65"/>
        <v>Yes</v>
      </c>
      <c r="S905" s="126" t="str">
        <f t="shared" si="65"/>
        <v>No</v>
      </c>
      <c r="T905" s="126" t="str">
        <f t="shared" si="65"/>
        <v>Yes</v>
      </c>
      <c r="U905" s="126" t="str">
        <f t="shared" si="65"/>
        <v>Yes</v>
      </c>
      <c r="V905" s="126" t="str">
        <f t="shared" si="65"/>
        <v>No</v>
      </c>
      <c r="W905" s="126" t="str">
        <f t="shared" si="65"/>
        <v>No</v>
      </c>
      <c r="X905" s="126" t="str">
        <f t="shared" si="65"/>
        <v>No</v>
      </c>
      <c r="Y905" s="126" t="str">
        <f t="shared" si="65"/>
        <v>No</v>
      </c>
      <c r="Z905" s="126" t="str">
        <f t="shared" si="65"/>
        <v>No</v>
      </c>
      <c r="AA905" s="126" t="str">
        <f t="shared" si="65"/>
        <v>No</v>
      </c>
    </row>
    <row r="906" spans="1:27" x14ac:dyDescent="0.3">
      <c r="A906" t="s">
        <v>195</v>
      </c>
      <c r="B906" t="s">
        <v>13</v>
      </c>
      <c r="C906" t="s">
        <v>9</v>
      </c>
      <c r="D906" t="s">
        <v>8</v>
      </c>
      <c r="E906" t="s">
        <v>11</v>
      </c>
      <c r="F906" t="s">
        <v>10</v>
      </c>
      <c r="G906">
        <v>2</v>
      </c>
      <c r="H906" t="s">
        <v>11</v>
      </c>
      <c r="I906" t="s">
        <v>18</v>
      </c>
      <c r="J906" t="s">
        <v>128</v>
      </c>
      <c r="L906" t="s">
        <v>80</v>
      </c>
      <c r="M906">
        <v>0</v>
      </c>
      <c r="N906" t="str">
        <f t="shared" si="67"/>
        <v>No</v>
      </c>
      <c r="O906" t="s">
        <v>214</v>
      </c>
      <c r="P906" s="126" t="str">
        <f t="shared" si="65"/>
        <v>Yes</v>
      </c>
      <c r="Q906" s="126" t="str">
        <f t="shared" si="65"/>
        <v>Yes</v>
      </c>
      <c r="R906" s="126" t="str">
        <f t="shared" si="65"/>
        <v>Yes</v>
      </c>
      <c r="S906" s="126" t="str">
        <f t="shared" si="65"/>
        <v>No</v>
      </c>
      <c r="T906" s="126" t="str">
        <f t="shared" si="65"/>
        <v>Yes</v>
      </c>
      <c r="U906" s="126" t="str">
        <f t="shared" si="65"/>
        <v>Yes</v>
      </c>
      <c r="V906" s="126" t="str">
        <f t="shared" si="65"/>
        <v>No</v>
      </c>
      <c r="W906" s="126" t="str">
        <f t="shared" si="65"/>
        <v>No</v>
      </c>
      <c r="X906" s="126" t="str">
        <f t="shared" si="65"/>
        <v>No</v>
      </c>
      <c r="Y906" s="126" t="str">
        <f t="shared" si="65"/>
        <v>No</v>
      </c>
      <c r="Z906" s="126" t="str">
        <f t="shared" si="65"/>
        <v>No</v>
      </c>
      <c r="AA906" s="126" t="str">
        <f t="shared" si="65"/>
        <v>No</v>
      </c>
    </row>
    <row r="907" spans="1:27" x14ac:dyDescent="0.3">
      <c r="A907" t="s">
        <v>195</v>
      </c>
      <c r="B907" t="s">
        <v>13</v>
      </c>
      <c r="C907" t="s">
        <v>9</v>
      </c>
      <c r="D907" t="s">
        <v>8</v>
      </c>
      <c r="E907" t="s">
        <v>11</v>
      </c>
      <c r="F907" t="s">
        <v>10</v>
      </c>
      <c r="G907">
        <v>1</v>
      </c>
      <c r="H907" t="s">
        <v>8</v>
      </c>
      <c r="I907" t="s">
        <v>15</v>
      </c>
      <c r="J907" t="s">
        <v>128</v>
      </c>
      <c r="L907" t="s">
        <v>80</v>
      </c>
      <c r="M907">
        <v>0</v>
      </c>
      <c r="N907" t="str">
        <f t="shared" si="67"/>
        <v>No</v>
      </c>
      <c r="O907" t="s">
        <v>214</v>
      </c>
      <c r="P907" s="126" t="str">
        <f t="shared" si="65"/>
        <v>Yes</v>
      </c>
      <c r="Q907" s="126" t="str">
        <f t="shared" si="65"/>
        <v>Yes</v>
      </c>
      <c r="R907" s="126" t="str">
        <f t="shared" si="65"/>
        <v>Yes</v>
      </c>
      <c r="S907" s="126" t="str">
        <f t="shared" si="65"/>
        <v>No</v>
      </c>
      <c r="T907" s="126" t="str">
        <f t="shared" si="65"/>
        <v>Yes</v>
      </c>
      <c r="U907" s="126" t="str">
        <f t="shared" si="65"/>
        <v>Yes</v>
      </c>
      <c r="V907" s="126" t="str">
        <f t="shared" si="65"/>
        <v>No</v>
      </c>
      <c r="W907" s="126" t="str">
        <f t="shared" si="65"/>
        <v>No</v>
      </c>
      <c r="X907" s="126" t="str">
        <f t="shared" si="65"/>
        <v>No</v>
      </c>
      <c r="Y907" s="126" t="str">
        <f t="shared" si="65"/>
        <v>No</v>
      </c>
      <c r="Z907" s="126" t="str">
        <f t="shared" si="65"/>
        <v>No</v>
      </c>
      <c r="AA907" s="126" t="str">
        <f t="shared" si="65"/>
        <v>No</v>
      </c>
    </row>
    <row r="908" spans="1:27" x14ac:dyDescent="0.3">
      <c r="A908" t="s">
        <v>195</v>
      </c>
      <c r="B908" t="s">
        <v>13</v>
      </c>
      <c r="C908" t="s">
        <v>9</v>
      </c>
      <c r="D908" t="s">
        <v>8</v>
      </c>
      <c r="E908" t="s">
        <v>11</v>
      </c>
      <c r="F908" t="s">
        <v>10</v>
      </c>
      <c r="G908">
        <v>1</v>
      </c>
      <c r="H908" t="s">
        <v>13</v>
      </c>
      <c r="I908" t="s">
        <v>16</v>
      </c>
      <c r="J908" t="s">
        <v>128</v>
      </c>
      <c r="L908" t="s">
        <v>80</v>
      </c>
      <c r="M908">
        <v>0</v>
      </c>
      <c r="N908" t="str">
        <f t="shared" si="67"/>
        <v>No</v>
      </c>
      <c r="O908" t="s">
        <v>214</v>
      </c>
      <c r="P908" s="126" t="str">
        <f t="shared" si="65"/>
        <v>Yes</v>
      </c>
      <c r="Q908" s="126" t="str">
        <f t="shared" si="65"/>
        <v>Yes</v>
      </c>
      <c r="R908" s="126" t="str">
        <f t="shared" si="65"/>
        <v>Yes</v>
      </c>
      <c r="S908" s="126" t="str">
        <f t="shared" si="65"/>
        <v>No</v>
      </c>
      <c r="T908" s="126" t="str">
        <f t="shared" si="65"/>
        <v>Yes</v>
      </c>
      <c r="U908" s="126" t="str">
        <f t="shared" si="65"/>
        <v>Yes</v>
      </c>
      <c r="V908" s="126" t="str">
        <f t="shared" si="65"/>
        <v>No</v>
      </c>
      <c r="W908" s="126" t="str">
        <f t="shared" si="65"/>
        <v>No</v>
      </c>
      <c r="X908" s="126" t="str">
        <f t="shared" si="65"/>
        <v>No</v>
      </c>
      <c r="Y908" s="126" t="str">
        <f t="shared" si="65"/>
        <v>No</v>
      </c>
      <c r="Z908" s="126" t="str">
        <f t="shared" si="65"/>
        <v>No</v>
      </c>
      <c r="AA908" s="126" t="str">
        <f t="shared" si="65"/>
        <v>No</v>
      </c>
    </row>
    <row r="909" spans="1:27" x14ac:dyDescent="0.3">
      <c r="A909" t="s">
        <v>197</v>
      </c>
      <c r="B909" t="s">
        <v>13</v>
      </c>
      <c r="C909" t="s">
        <v>9</v>
      </c>
      <c r="D909" t="s">
        <v>8</v>
      </c>
      <c r="E909" t="s">
        <v>11</v>
      </c>
      <c r="F909" t="s">
        <v>10</v>
      </c>
      <c r="G909">
        <v>1</v>
      </c>
      <c r="H909" t="s">
        <v>11</v>
      </c>
      <c r="I909" t="s">
        <v>18</v>
      </c>
      <c r="J909" t="s">
        <v>128</v>
      </c>
      <c r="L909" t="s">
        <v>80</v>
      </c>
      <c r="M909">
        <v>2</v>
      </c>
      <c r="N909" t="str">
        <f t="shared" si="67"/>
        <v>Yes</v>
      </c>
      <c r="O909" t="s">
        <v>214</v>
      </c>
      <c r="P909" s="126" t="str">
        <f t="shared" si="65"/>
        <v>Yes</v>
      </c>
      <c r="Q909" s="126" t="str">
        <f t="shared" si="65"/>
        <v>Yes</v>
      </c>
      <c r="R909" s="126" t="str">
        <f t="shared" si="65"/>
        <v>Yes</v>
      </c>
      <c r="S909" s="126" t="str">
        <f t="shared" si="65"/>
        <v>No</v>
      </c>
      <c r="T909" s="126" t="str">
        <f t="shared" si="65"/>
        <v>Yes</v>
      </c>
      <c r="U909" s="126" t="str">
        <f t="shared" si="65"/>
        <v>Yes</v>
      </c>
      <c r="V909" s="126" t="str">
        <f t="shared" si="65"/>
        <v>No</v>
      </c>
      <c r="W909" s="126" t="str">
        <f t="shared" si="65"/>
        <v>No</v>
      </c>
      <c r="X909" s="126" t="str">
        <f t="shared" si="65"/>
        <v>No</v>
      </c>
      <c r="Y909" s="126" t="str">
        <f t="shared" si="65"/>
        <v>No</v>
      </c>
      <c r="Z909" s="126" t="str">
        <f t="shared" si="65"/>
        <v>No</v>
      </c>
      <c r="AA909" s="126" t="str">
        <f t="shared" si="65"/>
        <v>No</v>
      </c>
    </row>
    <row r="910" spans="1:27" x14ac:dyDescent="0.3">
      <c r="A910" t="s">
        <v>197</v>
      </c>
      <c r="B910" t="s">
        <v>13</v>
      </c>
      <c r="C910" t="s">
        <v>9</v>
      </c>
      <c r="D910" t="s">
        <v>8</v>
      </c>
      <c r="E910" t="s">
        <v>11</v>
      </c>
      <c r="F910" t="s">
        <v>10</v>
      </c>
      <c r="G910">
        <v>1</v>
      </c>
      <c r="H910" t="s">
        <v>13</v>
      </c>
      <c r="I910" t="s">
        <v>16</v>
      </c>
      <c r="J910" t="s">
        <v>128</v>
      </c>
      <c r="L910" t="s">
        <v>80</v>
      </c>
      <c r="M910">
        <v>0</v>
      </c>
      <c r="N910" t="str">
        <f t="shared" si="67"/>
        <v>No</v>
      </c>
      <c r="O910" t="s">
        <v>214</v>
      </c>
      <c r="P910" s="126" t="str">
        <f t="shared" si="65"/>
        <v>Yes</v>
      </c>
      <c r="Q910" s="126" t="str">
        <f t="shared" si="65"/>
        <v>Yes</v>
      </c>
      <c r="R910" s="126" t="str">
        <f t="shared" si="65"/>
        <v>Yes</v>
      </c>
      <c r="S910" s="126" t="str">
        <f t="shared" si="65"/>
        <v>No</v>
      </c>
      <c r="T910" s="126" t="str">
        <f t="shared" si="65"/>
        <v>Yes</v>
      </c>
      <c r="U910" s="126" t="str">
        <f t="shared" si="65"/>
        <v>Yes</v>
      </c>
      <c r="V910" s="126" t="str">
        <f t="shared" si="65"/>
        <v>No</v>
      </c>
      <c r="W910" s="126" t="str">
        <f t="shared" si="65"/>
        <v>No</v>
      </c>
      <c r="X910" s="126" t="str">
        <f t="shared" si="65"/>
        <v>No</v>
      </c>
      <c r="Y910" s="126" t="str">
        <f t="shared" si="65"/>
        <v>No</v>
      </c>
      <c r="Z910" s="126" t="str">
        <f t="shared" si="65"/>
        <v>No</v>
      </c>
      <c r="AA910" s="126" t="str">
        <f t="shared" si="65"/>
        <v>No</v>
      </c>
    </row>
    <row r="911" spans="1:27" x14ac:dyDescent="0.3">
      <c r="A911" t="s">
        <v>197</v>
      </c>
      <c r="B911" t="s">
        <v>13</v>
      </c>
      <c r="C911" t="s">
        <v>9</v>
      </c>
      <c r="D911" t="s">
        <v>8</v>
      </c>
      <c r="E911" t="s">
        <v>11</v>
      </c>
      <c r="F911" t="s">
        <v>10</v>
      </c>
      <c r="G911">
        <v>1</v>
      </c>
      <c r="H911" t="s">
        <v>8</v>
      </c>
      <c r="I911" t="s">
        <v>16</v>
      </c>
      <c r="J911" t="s">
        <v>128</v>
      </c>
      <c r="L911" t="s">
        <v>80</v>
      </c>
      <c r="M911">
        <v>0</v>
      </c>
      <c r="N911" t="str">
        <f t="shared" si="67"/>
        <v>No</v>
      </c>
      <c r="O911" t="s">
        <v>214</v>
      </c>
      <c r="P911" s="126" t="str">
        <f t="shared" si="65"/>
        <v>Yes</v>
      </c>
      <c r="Q911" s="126" t="str">
        <f t="shared" si="65"/>
        <v>Yes</v>
      </c>
      <c r="R911" s="126" t="str">
        <f t="shared" si="65"/>
        <v>Yes</v>
      </c>
      <c r="S911" s="126" t="str">
        <f t="shared" si="65"/>
        <v>No</v>
      </c>
      <c r="T911" s="126" t="str">
        <f t="shared" si="65"/>
        <v>Yes</v>
      </c>
      <c r="U911" s="126" t="str">
        <f t="shared" si="65"/>
        <v>Yes</v>
      </c>
      <c r="V911" s="126" t="str">
        <f t="shared" si="65"/>
        <v>No</v>
      </c>
      <c r="W911" s="126" t="str">
        <f t="shared" si="65"/>
        <v>No</v>
      </c>
      <c r="X911" s="126" t="str">
        <f t="shared" si="65"/>
        <v>No</v>
      </c>
      <c r="Y911" s="126" t="str">
        <f t="shared" si="65"/>
        <v>No</v>
      </c>
      <c r="Z911" s="126" t="str">
        <f t="shared" si="65"/>
        <v>No</v>
      </c>
      <c r="AA911" s="126" t="str">
        <f t="shared" si="65"/>
        <v>No</v>
      </c>
    </row>
    <row r="912" spans="1:27" x14ac:dyDescent="0.3">
      <c r="A912" t="s">
        <v>197</v>
      </c>
      <c r="B912" t="s">
        <v>13</v>
      </c>
      <c r="C912" t="s">
        <v>9</v>
      </c>
      <c r="D912" t="s">
        <v>8</v>
      </c>
      <c r="E912" t="s">
        <v>11</v>
      </c>
      <c r="F912" t="s">
        <v>10</v>
      </c>
      <c r="G912">
        <v>1</v>
      </c>
      <c r="H912" t="s">
        <v>10</v>
      </c>
      <c r="I912" t="s">
        <v>20</v>
      </c>
      <c r="J912" t="s">
        <v>128</v>
      </c>
      <c r="L912" t="s">
        <v>80</v>
      </c>
      <c r="M912">
        <v>0</v>
      </c>
      <c r="N912" t="str">
        <f t="shared" si="67"/>
        <v>No</v>
      </c>
      <c r="O912" t="s">
        <v>214</v>
      </c>
      <c r="P912" s="126" t="str">
        <f t="shared" si="65"/>
        <v>Yes</v>
      </c>
      <c r="Q912" s="126" t="str">
        <f t="shared" si="65"/>
        <v>Yes</v>
      </c>
      <c r="R912" s="126" t="str">
        <f t="shared" si="65"/>
        <v>Yes</v>
      </c>
      <c r="S912" s="126" t="str">
        <f t="shared" si="65"/>
        <v>No</v>
      </c>
      <c r="T912" s="126" t="str">
        <f t="shared" si="65"/>
        <v>Yes</v>
      </c>
      <c r="U912" s="126" t="str">
        <f t="shared" si="65"/>
        <v>Yes</v>
      </c>
      <c r="V912" s="126" t="str">
        <f t="shared" si="65"/>
        <v>No</v>
      </c>
      <c r="W912" s="126" t="str">
        <f t="shared" si="65"/>
        <v>No</v>
      </c>
      <c r="X912" s="126" t="str">
        <f t="shared" si="65"/>
        <v>No</v>
      </c>
      <c r="Y912" s="126" t="str">
        <f t="shared" si="65"/>
        <v>No</v>
      </c>
      <c r="Z912" s="126" t="str">
        <f t="shared" si="65"/>
        <v>No</v>
      </c>
      <c r="AA912" s="126" t="str">
        <f t="shared" si="65"/>
        <v>No</v>
      </c>
    </row>
    <row r="913" spans="1:27" x14ac:dyDescent="0.3">
      <c r="A913" t="s">
        <v>197</v>
      </c>
      <c r="B913" t="s">
        <v>13</v>
      </c>
      <c r="C913" t="s">
        <v>9</v>
      </c>
      <c r="D913" t="s">
        <v>8</v>
      </c>
      <c r="E913" t="s">
        <v>11</v>
      </c>
      <c r="F913" t="s">
        <v>10</v>
      </c>
      <c r="G913">
        <v>1</v>
      </c>
      <c r="H913" t="s">
        <v>11</v>
      </c>
      <c r="I913" t="s">
        <v>148</v>
      </c>
      <c r="J913" t="s">
        <v>128</v>
      </c>
      <c r="L913" t="s">
        <v>80</v>
      </c>
      <c r="M913">
        <v>2</v>
      </c>
      <c r="N913" t="str">
        <f t="shared" si="67"/>
        <v>Yes</v>
      </c>
      <c r="O913" t="s">
        <v>214</v>
      </c>
      <c r="P913" s="126" t="str">
        <f t="shared" si="65"/>
        <v>Yes</v>
      </c>
      <c r="Q913" s="126" t="str">
        <f t="shared" si="65"/>
        <v>Yes</v>
      </c>
      <c r="R913" s="126" t="str">
        <f t="shared" si="65"/>
        <v>Yes</v>
      </c>
      <c r="S913" s="126" t="str">
        <f t="shared" si="65"/>
        <v>No</v>
      </c>
      <c r="T913" s="126" t="str">
        <f t="shared" si="65"/>
        <v>Yes</v>
      </c>
      <c r="U913" s="126" t="str">
        <f t="shared" si="65"/>
        <v>Yes</v>
      </c>
      <c r="V913" s="126" t="str">
        <f t="shared" si="65"/>
        <v>No</v>
      </c>
      <c r="W913" s="126" t="str">
        <f t="shared" si="65"/>
        <v>No</v>
      </c>
      <c r="X913" s="126" t="str">
        <f t="shared" si="65"/>
        <v>No</v>
      </c>
      <c r="Y913" s="126" t="str">
        <f t="shared" si="65"/>
        <v>No</v>
      </c>
      <c r="Z913" s="126" t="str">
        <f t="shared" si="65"/>
        <v>No</v>
      </c>
      <c r="AA913" s="126" t="str">
        <f t="shared" si="65"/>
        <v>No</v>
      </c>
    </row>
    <row r="914" spans="1:27" x14ac:dyDescent="0.3">
      <c r="A914" t="s">
        <v>197</v>
      </c>
      <c r="B914" t="s">
        <v>13</v>
      </c>
      <c r="C914" t="s">
        <v>130</v>
      </c>
      <c r="D914" t="s">
        <v>8</v>
      </c>
      <c r="E914" t="s">
        <v>70</v>
      </c>
      <c r="F914" t="s">
        <v>10</v>
      </c>
      <c r="G914">
        <v>2</v>
      </c>
      <c r="H914" t="s">
        <v>10</v>
      </c>
      <c r="I914" t="s">
        <v>18</v>
      </c>
      <c r="J914" t="s">
        <v>128</v>
      </c>
      <c r="L914" t="s">
        <v>80</v>
      </c>
      <c r="M914">
        <v>2</v>
      </c>
      <c r="N914" t="str">
        <f t="shared" si="67"/>
        <v>Yes</v>
      </c>
      <c r="O914" t="s">
        <v>214</v>
      </c>
      <c r="P914" s="126" t="str">
        <f t="shared" si="65"/>
        <v>Yes</v>
      </c>
      <c r="Q914" s="126" t="str">
        <f t="shared" si="65"/>
        <v>No</v>
      </c>
      <c r="R914" s="126" t="str">
        <f t="shared" si="65"/>
        <v>Yes</v>
      </c>
      <c r="S914" s="126" t="str">
        <f t="shared" si="65"/>
        <v>Yes</v>
      </c>
      <c r="T914" s="126" t="str">
        <f t="shared" si="65"/>
        <v>Yes</v>
      </c>
      <c r="U914" s="126" t="str">
        <f t="shared" si="65"/>
        <v>No</v>
      </c>
      <c r="V914" s="126" t="str">
        <f t="shared" si="65"/>
        <v>No</v>
      </c>
      <c r="W914" s="126" t="str">
        <f t="shared" si="65"/>
        <v>No</v>
      </c>
      <c r="X914" s="126" t="str">
        <f t="shared" si="65"/>
        <v>No</v>
      </c>
      <c r="Y914" s="126" t="str">
        <f t="shared" si="65"/>
        <v>Yes</v>
      </c>
      <c r="Z914" s="126" t="str">
        <f t="shared" si="65"/>
        <v>No</v>
      </c>
      <c r="AA914" s="126" t="str">
        <f t="shared" si="65"/>
        <v>No</v>
      </c>
    </row>
    <row r="915" spans="1:27" x14ac:dyDescent="0.3">
      <c r="A915" t="s">
        <v>197</v>
      </c>
      <c r="B915" t="s">
        <v>13</v>
      </c>
      <c r="C915" t="s">
        <v>130</v>
      </c>
      <c r="D915" t="s">
        <v>8</v>
      </c>
      <c r="E915" t="s">
        <v>70</v>
      </c>
      <c r="F915" t="s">
        <v>10</v>
      </c>
      <c r="G915">
        <v>0</v>
      </c>
      <c r="H915" t="s">
        <v>130</v>
      </c>
      <c r="I915" t="s">
        <v>19</v>
      </c>
      <c r="J915" t="s">
        <v>128</v>
      </c>
      <c r="L915" t="s">
        <v>80</v>
      </c>
      <c r="M915">
        <v>3</v>
      </c>
      <c r="N915" t="str">
        <f t="shared" si="67"/>
        <v>Yes</v>
      </c>
      <c r="O915" t="s">
        <v>214</v>
      </c>
      <c r="P915" s="126" t="str">
        <f t="shared" si="65"/>
        <v>Yes</v>
      </c>
      <c r="Q915" s="126" t="str">
        <f t="shared" si="65"/>
        <v>No</v>
      </c>
      <c r="R915" s="126" t="str">
        <f t="shared" si="65"/>
        <v>Yes</v>
      </c>
      <c r="S915" s="126" t="str">
        <f t="shared" si="65"/>
        <v>Yes</v>
      </c>
      <c r="T915" s="126" t="str">
        <f t="shared" si="65"/>
        <v>Yes</v>
      </c>
      <c r="U915" s="126" t="str">
        <f t="shared" si="65"/>
        <v>No</v>
      </c>
      <c r="V915" s="126" t="str">
        <f t="shared" si="65"/>
        <v>No</v>
      </c>
      <c r="W915" s="126" t="str">
        <f t="shared" si="65"/>
        <v>No</v>
      </c>
      <c r="X915" s="126" t="str">
        <f t="shared" si="65"/>
        <v>No</v>
      </c>
      <c r="Y915" s="126" t="str">
        <f t="shared" si="65"/>
        <v>Yes</v>
      </c>
      <c r="Z915" s="126" t="str">
        <f t="shared" si="65"/>
        <v>No</v>
      </c>
      <c r="AA915" s="126" t="str">
        <f t="shared" si="65"/>
        <v>No</v>
      </c>
    </row>
    <row r="916" spans="1:27" x14ac:dyDescent="0.3">
      <c r="A916" t="s">
        <v>197</v>
      </c>
      <c r="B916" t="s">
        <v>13</v>
      </c>
      <c r="C916" t="s">
        <v>130</v>
      </c>
      <c r="D916" t="s">
        <v>8</v>
      </c>
      <c r="E916" t="s">
        <v>70</v>
      </c>
      <c r="F916" t="s">
        <v>10</v>
      </c>
      <c r="G916">
        <v>0</v>
      </c>
      <c r="H916" t="s">
        <v>8</v>
      </c>
      <c r="I916" t="s">
        <v>19</v>
      </c>
      <c r="J916" t="s">
        <v>128</v>
      </c>
      <c r="L916" t="s">
        <v>80</v>
      </c>
      <c r="M916">
        <v>3</v>
      </c>
      <c r="N916" t="str">
        <f t="shared" si="67"/>
        <v>Yes</v>
      </c>
      <c r="O916" t="s">
        <v>214</v>
      </c>
      <c r="P916" s="126" t="str">
        <f t="shared" si="65"/>
        <v>Yes</v>
      </c>
      <c r="Q916" s="126" t="str">
        <f t="shared" si="65"/>
        <v>No</v>
      </c>
      <c r="R916" s="126" t="str">
        <f t="shared" si="65"/>
        <v>Yes</v>
      </c>
      <c r="S916" s="126" t="str">
        <f t="shared" si="65"/>
        <v>Yes</v>
      </c>
      <c r="T916" s="126" t="str">
        <f t="shared" si="65"/>
        <v>Yes</v>
      </c>
      <c r="U916" s="126" t="str">
        <f t="shared" si="65"/>
        <v>No</v>
      </c>
      <c r="V916" s="126" t="str">
        <f t="shared" si="65"/>
        <v>No</v>
      </c>
      <c r="W916" s="126" t="str">
        <f t="shared" si="65"/>
        <v>No</v>
      </c>
      <c r="X916" s="126" t="str">
        <f t="shared" si="65"/>
        <v>No</v>
      </c>
      <c r="Y916" s="126" t="str">
        <f t="shared" si="65"/>
        <v>Yes</v>
      </c>
      <c r="Z916" s="126" t="str">
        <f t="shared" si="65"/>
        <v>No</v>
      </c>
      <c r="AA916" s="126" t="str">
        <f t="shared" si="65"/>
        <v>No</v>
      </c>
    </row>
    <row r="917" spans="1:27" x14ac:dyDescent="0.3">
      <c r="A917" t="s">
        <v>197</v>
      </c>
      <c r="B917" t="s">
        <v>13</v>
      </c>
      <c r="C917" t="s">
        <v>130</v>
      </c>
      <c r="D917" t="s">
        <v>8</v>
      </c>
      <c r="E917" t="s">
        <v>70</v>
      </c>
      <c r="F917" t="s">
        <v>10</v>
      </c>
      <c r="G917">
        <v>0</v>
      </c>
      <c r="H917" t="s">
        <v>70</v>
      </c>
      <c r="I917" t="s">
        <v>19</v>
      </c>
      <c r="J917" t="s">
        <v>128</v>
      </c>
      <c r="L917" t="s">
        <v>80</v>
      </c>
      <c r="M917">
        <v>3</v>
      </c>
      <c r="N917" t="str">
        <f t="shared" si="67"/>
        <v>Yes</v>
      </c>
      <c r="O917" t="s">
        <v>214</v>
      </c>
      <c r="P917" s="126" t="str">
        <f t="shared" si="65"/>
        <v>Yes</v>
      </c>
      <c r="Q917" s="126" t="str">
        <f t="shared" si="65"/>
        <v>No</v>
      </c>
      <c r="R917" s="126" t="str">
        <f t="shared" si="65"/>
        <v>Yes</v>
      </c>
      <c r="S917" s="126" t="str">
        <f t="shared" si="65"/>
        <v>Yes</v>
      </c>
      <c r="T917" s="126" t="str">
        <f t="shared" si="65"/>
        <v>Yes</v>
      </c>
      <c r="U917" s="126" t="str">
        <f t="shared" si="65"/>
        <v>No</v>
      </c>
      <c r="V917" s="126" t="str">
        <f t="shared" si="65"/>
        <v>No</v>
      </c>
      <c r="W917" s="126" t="str">
        <f t="shared" si="65"/>
        <v>No</v>
      </c>
      <c r="X917" s="126" t="str">
        <f t="shared" si="65"/>
        <v>No</v>
      </c>
      <c r="Y917" s="126" t="str">
        <f t="shared" si="65"/>
        <v>Yes</v>
      </c>
      <c r="Z917" s="126" t="str">
        <f t="shared" si="65"/>
        <v>No</v>
      </c>
      <c r="AA917" s="126" t="str">
        <f t="shared" si="65"/>
        <v>No</v>
      </c>
    </row>
    <row r="918" spans="1:27" x14ac:dyDescent="0.3">
      <c r="A918" t="s">
        <v>197</v>
      </c>
      <c r="B918" t="s">
        <v>13</v>
      </c>
      <c r="C918" t="s">
        <v>130</v>
      </c>
      <c r="D918" t="s">
        <v>8</v>
      </c>
      <c r="E918" t="s">
        <v>70</v>
      </c>
      <c r="F918" t="s">
        <v>10</v>
      </c>
      <c r="G918">
        <v>0</v>
      </c>
      <c r="H918" t="s">
        <v>130</v>
      </c>
      <c r="I918" t="s">
        <v>19</v>
      </c>
      <c r="J918" t="s">
        <v>128</v>
      </c>
      <c r="L918" t="s">
        <v>80</v>
      </c>
      <c r="M918">
        <v>0</v>
      </c>
      <c r="N918" t="str">
        <f t="shared" si="67"/>
        <v>No</v>
      </c>
      <c r="O918" t="s">
        <v>214</v>
      </c>
      <c r="P918" s="126" t="str">
        <f t="shared" si="65"/>
        <v>Yes</v>
      </c>
      <c r="Q918" s="126" t="str">
        <f t="shared" si="65"/>
        <v>No</v>
      </c>
      <c r="R918" s="126" t="str">
        <f t="shared" si="65"/>
        <v>Yes</v>
      </c>
      <c r="S918" s="126" t="str">
        <f t="shared" si="65"/>
        <v>Yes</v>
      </c>
      <c r="T918" s="126" t="str">
        <f t="shared" si="65"/>
        <v>Yes</v>
      </c>
      <c r="U918" s="126" t="str">
        <f t="shared" si="65"/>
        <v>No</v>
      </c>
      <c r="V918" s="126" t="str">
        <f t="shared" si="65"/>
        <v>No</v>
      </c>
      <c r="W918" s="126" t="str">
        <f t="shared" si="65"/>
        <v>No</v>
      </c>
      <c r="X918" s="126" t="str">
        <f t="shared" si="65"/>
        <v>No</v>
      </c>
      <c r="Y918" s="126" t="str">
        <f t="shared" si="65"/>
        <v>Yes</v>
      </c>
      <c r="Z918" s="126" t="str">
        <f t="shared" si="65"/>
        <v>No</v>
      </c>
      <c r="AA918" s="126" t="str">
        <f t="shared" si="65"/>
        <v>No</v>
      </c>
    </row>
    <row r="919" spans="1:27" x14ac:dyDescent="0.3">
      <c r="A919" t="s">
        <v>197</v>
      </c>
      <c r="B919" t="s">
        <v>13</v>
      </c>
      <c r="C919" t="s">
        <v>130</v>
      </c>
      <c r="D919" t="s">
        <v>8</v>
      </c>
      <c r="E919" t="s">
        <v>70</v>
      </c>
      <c r="F919" t="s">
        <v>10</v>
      </c>
      <c r="G919">
        <v>2</v>
      </c>
      <c r="H919" t="s">
        <v>8</v>
      </c>
      <c r="I919" t="s">
        <v>18</v>
      </c>
      <c r="J919" t="s">
        <v>128</v>
      </c>
      <c r="L919" t="s">
        <v>80</v>
      </c>
      <c r="M919">
        <v>0</v>
      </c>
      <c r="N919" t="str">
        <f t="shared" si="67"/>
        <v>No</v>
      </c>
      <c r="O919" t="s">
        <v>214</v>
      </c>
      <c r="P919" s="126" t="str">
        <f t="shared" ref="P919:AA940" si="68">IF($A919="","",IF(OR($B919=P$1,$C919=P$1,$D919=P$1,$E919=P$1,$F919=P$1),"Yes","No"))</f>
        <v>Yes</v>
      </c>
      <c r="Q919" s="126" t="str">
        <f t="shared" si="68"/>
        <v>No</v>
      </c>
      <c r="R919" s="126" t="str">
        <f t="shared" si="68"/>
        <v>Yes</v>
      </c>
      <c r="S919" s="126" t="str">
        <f t="shared" si="68"/>
        <v>Yes</v>
      </c>
      <c r="T919" s="126" t="str">
        <f t="shared" si="68"/>
        <v>Yes</v>
      </c>
      <c r="U919" s="126" t="str">
        <f t="shared" si="68"/>
        <v>No</v>
      </c>
      <c r="V919" s="126" t="str">
        <f t="shared" si="68"/>
        <v>No</v>
      </c>
      <c r="W919" s="126" t="str">
        <f t="shared" si="68"/>
        <v>No</v>
      </c>
      <c r="X919" s="126" t="str">
        <f t="shared" si="68"/>
        <v>No</v>
      </c>
      <c r="Y919" s="126" t="str">
        <f t="shared" si="68"/>
        <v>Yes</v>
      </c>
      <c r="Z919" s="126" t="str">
        <f t="shared" si="68"/>
        <v>No</v>
      </c>
      <c r="AA919" s="126" t="str">
        <f t="shared" si="68"/>
        <v>No</v>
      </c>
    </row>
    <row r="920" spans="1:27" x14ac:dyDescent="0.3">
      <c r="A920" t="s">
        <v>197</v>
      </c>
      <c r="B920" t="s">
        <v>130</v>
      </c>
      <c r="C920" t="s">
        <v>9</v>
      </c>
      <c r="D920" t="s">
        <v>70</v>
      </c>
      <c r="E920" t="s">
        <v>11</v>
      </c>
      <c r="F920" t="s">
        <v>71</v>
      </c>
      <c r="G920">
        <v>0</v>
      </c>
      <c r="H920" t="s">
        <v>11</v>
      </c>
      <c r="I920" t="s">
        <v>17</v>
      </c>
      <c r="J920" t="s">
        <v>128</v>
      </c>
      <c r="L920" t="s">
        <v>80</v>
      </c>
      <c r="M920">
        <v>0</v>
      </c>
      <c r="N920" t="str">
        <f t="shared" si="67"/>
        <v>No</v>
      </c>
      <c r="O920" t="s">
        <v>214</v>
      </c>
      <c r="P920" s="126" t="str">
        <f t="shared" si="68"/>
        <v>No</v>
      </c>
      <c r="Q920" s="126" t="str">
        <f t="shared" si="68"/>
        <v>Yes</v>
      </c>
      <c r="R920" s="126" t="str">
        <f t="shared" si="68"/>
        <v>No</v>
      </c>
      <c r="S920" s="126" t="str">
        <f t="shared" si="68"/>
        <v>Yes</v>
      </c>
      <c r="T920" s="126" t="str">
        <f t="shared" si="68"/>
        <v>No</v>
      </c>
      <c r="U920" s="126" t="str">
        <f t="shared" si="68"/>
        <v>Yes</v>
      </c>
      <c r="V920" s="126" t="str">
        <f t="shared" si="68"/>
        <v>Yes</v>
      </c>
      <c r="W920" s="126" t="str">
        <f t="shared" si="68"/>
        <v>No</v>
      </c>
      <c r="X920" s="126" t="str">
        <f t="shared" si="68"/>
        <v>No</v>
      </c>
      <c r="Y920" s="126" t="str">
        <f t="shared" si="68"/>
        <v>Yes</v>
      </c>
      <c r="Z920" s="126" t="str">
        <f t="shared" si="68"/>
        <v>No</v>
      </c>
      <c r="AA920" s="126" t="str">
        <f t="shared" si="68"/>
        <v>No</v>
      </c>
    </row>
    <row r="921" spans="1:27" x14ac:dyDescent="0.3">
      <c r="A921" t="s">
        <v>197</v>
      </c>
      <c r="B921" t="s">
        <v>13</v>
      </c>
      <c r="C921" t="s">
        <v>9</v>
      </c>
      <c r="D921" t="s">
        <v>70</v>
      </c>
      <c r="E921" t="s">
        <v>11</v>
      </c>
      <c r="F921" t="s">
        <v>71</v>
      </c>
      <c r="G921">
        <v>1</v>
      </c>
      <c r="H921" t="s">
        <v>11</v>
      </c>
      <c r="I921" t="s">
        <v>18</v>
      </c>
      <c r="J921" t="s">
        <v>128</v>
      </c>
      <c r="L921" t="s">
        <v>80</v>
      </c>
      <c r="M921">
        <v>0</v>
      </c>
      <c r="N921" t="str">
        <f t="shared" si="67"/>
        <v>No</v>
      </c>
      <c r="O921" t="s">
        <v>214</v>
      </c>
      <c r="P921" s="126" t="str">
        <f t="shared" si="68"/>
        <v>Yes</v>
      </c>
      <c r="Q921" s="126" t="str">
        <f t="shared" si="68"/>
        <v>Yes</v>
      </c>
      <c r="R921" s="126" t="str">
        <f t="shared" si="68"/>
        <v>No</v>
      </c>
      <c r="S921" s="126" t="str">
        <f t="shared" si="68"/>
        <v>Yes</v>
      </c>
      <c r="T921" s="126" t="str">
        <f t="shared" si="68"/>
        <v>No</v>
      </c>
      <c r="U921" s="126" t="str">
        <f t="shared" si="68"/>
        <v>Yes</v>
      </c>
      <c r="V921" s="126" t="str">
        <f t="shared" si="68"/>
        <v>Yes</v>
      </c>
      <c r="W921" s="126" t="str">
        <f t="shared" si="68"/>
        <v>No</v>
      </c>
      <c r="X921" s="126" t="str">
        <f t="shared" si="68"/>
        <v>No</v>
      </c>
      <c r="Y921" s="126" t="str">
        <f t="shared" si="68"/>
        <v>No</v>
      </c>
      <c r="Z921" s="126" t="str">
        <f t="shared" si="68"/>
        <v>No</v>
      </c>
      <c r="AA921" s="126" t="str">
        <f t="shared" si="68"/>
        <v>No</v>
      </c>
    </row>
    <row r="922" spans="1:27" x14ac:dyDescent="0.3">
      <c r="A922" t="s">
        <v>197</v>
      </c>
      <c r="B922" t="s">
        <v>13</v>
      </c>
      <c r="C922" t="s">
        <v>9</v>
      </c>
      <c r="D922" t="s">
        <v>70</v>
      </c>
      <c r="E922" t="s">
        <v>11</v>
      </c>
      <c r="F922" t="s">
        <v>71</v>
      </c>
      <c r="G922">
        <v>0</v>
      </c>
      <c r="H922" t="s">
        <v>13</v>
      </c>
      <c r="I922" t="s">
        <v>15</v>
      </c>
      <c r="J922" t="s">
        <v>128</v>
      </c>
      <c r="L922" t="s">
        <v>80</v>
      </c>
      <c r="M922">
        <v>0</v>
      </c>
      <c r="N922" t="str">
        <f t="shared" si="67"/>
        <v>No</v>
      </c>
      <c r="O922" t="s">
        <v>214</v>
      </c>
      <c r="P922" s="126" t="str">
        <f t="shared" si="68"/>
        <v>Yes</v>
      </c>
      <c r="Q922" s="126" t="str">
        <f t="shared" si="68"/>
        <v>Yes</v>
      </c>
      <c r="R922" s="126" t="str">
        <f t="shared" si="68"/>
        <v>No</v>
      </c>
      <c r="S922" s="126" t="str">
        <f t="shared" si="68"/>
        <v>Yes</v>
      </c>
      <c r="T922" s="126" t="str">
        <f t="shared" si="68"/>
        <v>No</v>
      </c>
      <c r="U922" s="126" t="str">
        <f t="shared" si="68"/>
        <v>Yes</v>
      </c>
      <c r="V922" s="126" t="str">
        <f t="shared" si="68"/>
        <v>Yes</v>
      </c>
      <c r="W922" s="126" t="str">
        <f t="shared" si="68"/>
        <v>No</v>
      </c>
      <c r="X922" s="126" t="str">
        <f t="shared" si="68"/>
        <v>No</v>
      </c>
      <c r="Y922" s="126" t="str">
        <f t="shared" si="68"/>
        <v>No</v>
      </c>
      <c r="Z922" s="126" t="str">
        <f t="shared" si="68"/>
        <v>No</v>
      </c>
      <c r="AA922" s="126" t="str">
        <f t="shared" si="68"/>
        <v>No</v>
      </c>
    </row>
    <row r="923" spans="1:27" x14ac:dyDescent="0.3">
      <c r="A923" t="s">
        <v>197</v>
      </c>
      <c r="B923" t="s">
        <v>13</v>
      </c>
      <c r="C923" t="s">
        <v>9</v>
      </c>
      <c r="D923" t="s">
        <v>70</v>
      </c>
      <c r="E923" t="s">
        <v>11</v>
      </c>
      <c r="F923" t="s">
        <v>71</v>
      </c>
      <c r="G923">
        <v>1</v>
      </c>
      <c r="H923" t="s">
        <v>71</v>
      </c>
      <c r="I923" t="s">
        <v>19</v>
      </c>
      <c r="J923" t="s">
        <v>128</v>
      </c>
      <c r="L923" t="s">
        <v>80</v>
      </c>
      <c r="M923">
        <v>0</v>
      </c>
      <c r="N923" t="str">
        <f t="shared" si="67"/>
        <v>No</v>
      </c>
      <c r="O923" t="s">
        <v>214</v>
      </c>
      <c r="P923" s="126" t="str">
        <f t="shared" si="68"/>
        <v>Yes</v>
      </c>
      <c r="Q923" s="126" t="str">
        <f t="shared" si="68"/>
        <v>Yes</v>
      </c>
      <c r="R923" s="126" t="str">
        <f t="shared" si="68"/>
        <v>No</v>
      </c>
      <c r="S923" s="126" t="str">
        <f t="shared" si="68"/>
        <v>Yes</v>
      </c>
      <c r="T923" s="126" t="str">
        <f t="shared" si="68"/>
        <v>No</v>
      </c>
      <c r="U923" s="126" t="str">
        <f t="shared" si="68"/>
        <v>Yes</v>
      </c>
      <c r="V923" s="126" t="str">
        <f t="shared" si="68"/>
        <v>Yes</v>
      </c>
      <c r="W923" s="126" t="str">
        <f t="shared" si="68"/>
        <v>No</v>
      </c>
      <c r="X923" s="126" t="str">
        <f t="shared" si="68"/>
        <v>No</v>
      </c>
      <c r="Y923" s="126" t="str">
        <f t="shared" si="68"/>
        <v>No</v>
      </c>
      <c r="Z923" s="126" t="str">
        <f t="shared" si="68"/>
        <v>No</v>
      </c>
      <c r="AA923" s="126" t="str">
        <f t="shared" si="68"/>
        <v>No</v>
      </c>
    </row>
    <row r="924" spans="1:27" x14ac:dyDescent="0.3">
      <c r="A924" t="s">
        <v>197</v>
      </c>
      <c r="B924" t="s">
        <v>13</v>
      </c>
      <c r="C924" t="s">
        <v>9</v>
      </c>
      <c r="D924" t="s">
        <v>8</v>
      </c>
      <c r="E924" t="s">
        <v>11</v>
      </c>
      <c r="F924" t="s">
        <v>71</v>
      </c>
      <c r="G924">
        <v>1</v>
      </c>
      <c r="H924" t="s">
        <v>11</v>
      </c>
      <c r="I924" t="s">
        <v>19</v>
      </c>
      <c r="J924" t="s">
        <v>128</v>
      </c>
      <c r="L924" t="s">
        <v>80</v>
      </c>
      <c r="M924">
        <v>3</v>
      </c>
      <c r="N924" t="str">
        <f t="shared" si="67"/>
        <v>Yes</v>
      </c>
      <c r="O924" t="s">
        <v>214</v>
      </c>
      <c r="P924" s="126" t="str">
        <f t="shared" si="68"/>
        <v>Yes</v>
      </c>
      <c r="Q924" s="126" t="str">
        <f t="shared" si="68"/>
        <v>Yes</v>
      </c>
      <c r="R924" s="126" t="str">
        <f t="shared" si="68"/>
        <v>Yes</v>
      </c>
      <c r="S924" s="126" t="str">
        <f t="shared" si="68"/>
        <v>No</v>
      </c>
      <c r="T924" s="126" t="str">
        <f t="shared" si="68"/>
        <v>No</v>
      </c>
      <c r="U924" s="126" t="str">
        <f t="shared" si="68"/>
        <v>Yes</v>
      </c>
      <c r="V924" s="126" t="str">
        <f t="shared" si="68"/>
        <v>Yes</v>
      </c>
      <c r="W924" s="126" t="str">
        <f t="shared" si="68"/>
        <v>No</v>
      </c>
      <c r="X924" s="126" t="str">
        <f t="shared" si="68"/>
        <v>No</v>
      </c>
      <c r="Y924" s="126" t="str">
        <f t="shared" si="68"/>
        <v>No</v>
      </c>
      <c r="Z924" s="126" t="str">
        <f t="shared" si="68"/>
        <v>No</v>
      </c>
      <c r="AA924" s="126" t="str">
        <f t="shared" si="68"/>
        <v>No</v>
      </c>
    </row>
    <row r="925" spans="1:27" x14ac:dyDescent="0.3">
      <c r="A925" t="s">
        <v>197</v>
      </c>
      <c r="B925" t="s">
        <v>13</v>
      </c>
      <c r="C925" t="s">
        <v>9</v>
      </c>
      <c r="D925" t="s">
        <v>8</v>
      </c>
      <c r="E925" t="s">
        <v>11</v>
      </c>
      <c r="F925" t="s">
        <v>71</v>
      </c>
      <c r="G925">
        <v>1</v>
      </c>
      <c r="H925" t="s">
        <v>9</v>
      </c>
      <c r="I925" t="s">
        <v>148</v>
      </c>
      <c r="J925" t="s">
        <v>128</v>
      </c>
      <c r="L925" t="s">
        <v>80</v>
      </c>
      <c r="M925">
        <v>2</v>
      </c>
      <c r="N925" t="str">
        <f t="shared" si="67"/>
        <v>Yes</v>
      </c>
      <c r="O925" t="s">
        <v>214</v>
      </c>
      <c r="P925" s="126" t="str">
        <f t="shared" si="68"/>
        <v>Yes</v>
      </c>
      <c r="Q925" s="126" t="str">
        <f t="shared" si="68"/>
        <v>Yes</v>
      </c>
      <c r="R925" s="126" t="str">
        <f t="shared" si="68"/>
        <v>Yes</v>
      </c>
      <c r="S925" s="126" t="str">
        <f t="shared" si="68"/>
        <v>No</v>
      </c>
      <c r="T925" s="126" t="str">
        <f t="shared" si="68"/>
        <v>No</v>
      </c>
      <c r="U925" s="126" t="str">
        <f t="shared" si="68"/>
        <v>Yes</v>
      </c>
      <c r="V925" s="126" t="str">
        <f t="shared" si="68"/>
        <v>Yes</v>
      </c>
      <c r="W925" s="126" t="str">
        <f t="shared" si="68"/>
        <v>No</v>
      </c>
      <c r="X925" s="126" t="str">
        <f t="shared" si="68"/>
        <v>No</v>
      </c>
      <c r="Y925" s="126" t="str">
        <f t="shared" si="68"/>
        <v>No</v>
      </c>
      <c r="Z925" s="126" t="str">
        <f t="shared" si="68"/>
        <v>No</v>
      </c>
      <c r="AA925" s="126" t="str">
        <f t="shared" si="68"/>
        <v>No</v>
      </c>
    </row>
    <row r="926" spans="1:27" x14ac:dyDescent="0.3">
      <c r="A926" t="s">
        <v>197</v>
      </c>
      <c r="B926" t="s">
        <v>13</v>
      </c>
      <c r="C926" t="s">
        <v>9</v>
      </c>
      <c r="D926" t="s">
        <v>8</v>
      </c>
      <c r="E926" t="s">
        <v>11</v>
      </c>
      <c r="F926" t="s">
        <v>10</v>
      </c>
      <c r="G926">
        <v>0</v>
      </c>
      <c r="H926" t="s">
        <v>9</v>
      </c>
      <c r="I926" t="s">
        <v>15</v>
      </c>
      <c r="J926" t="s">
        <v>128</v>
      </c>
      <c r="L926" t="s">
        <v>80</v>
      </c>
      <c r="M926">
        <v>2</v>
      </c>
      <c r="N926" t="str">
        <f t="shared" si="67"/>
        <v>Yes</v>
      </c>
      <c r="O926" t="s">
        <v>214</v>
      </c>
      <c r="P926" s="126" t="str">
        <f t="shared" si="68"/>
        <v>Yes</v>
      </c>
      <c r="Q926" s="126" t="str">
        <f t="shared" si="68"/>
        <v>Yes</v>
      </c>
      <c r="R926" s="126" t="str">
        <f t="shared" si="68"/>
        <v>Yes</v>
      </c>
      <c r="S926" s="126" t="str">
        <f t="shared" si="68"/>
        <v>No</v>
      </c>
      <c r="T926" s="126" t="str">
        <f t="shared" si="68"/>
        <v>Yes</v>
      </c>
      <c r="U926" s="126" t="str">
        <f t="shared" si="68"/>
        <v>Yes</v>
      </c>
      <c r="V926" s="126" t="str">
        <f t="shared" si="68"/>
        <v>No</v>
      </c>
      <c r="W926" s="126" t="str">
        <f t="shared" si="68"/>
        <v>No</v>
      </c>
      <c r="X926" s="126" t="str">
        <f t="shared" si="68"/>
        <v>No</v>
      </c>
      <c r="Y926" s="126" t="str">
        <f t="shared" si="68"/>
        <v>No</v>
      </c>
      <c r="Z926" s="126" t="str">
        <f t="shared" si="68"/>
        <v>No</v>
      </c>
      <c r="AA926" s="126" t="str">
        <f t="shared" si="68"/>
        <v>No</v>
      </c>
    </row>
    <row r="927" spans="1:27" x14ac:dyDescent="0.3">
      <c r="A927" t="s">
        <v>197</v>
      </c>
      <c r="B927" t="s">
        <v>13</v>
      </c>
      <c r="C927" t="s">
        <v>9</v>
      </c>
      <c r="D927" t="s">
        <v>8</v>
      </c>
      <c r="E927" t="s">
        <v>11</v>
      </c>
      <c r="F927" t="s">
        <v>10</v>
      </c>
      <c r="G927">
        <v>2</v>
      </c>
      <c r="H927" t="s">
        <v>10</v>
      </c>
      <c r="I927" t="s">
        <v>17</v>
      </c>
      <c r="J927" t="s">
        <v>128</v>
      </c>
      <c r="L927" t="s">
        <v>80</v>
      </c>
      <c r="M927">
        <v>0</v>
      </c>
      <c r="N927" t="str">
        <f t="shared" si="67"/>
        <v>No</v>
      </c>
      <c r="O927" t="s">
        <v>214</v>
      </c>
      <c r="P927" s="126" t="str">
        <f t="shared" si="68"/>
        <v>Yes</v>
      </c>
      <c r="Q927" s="126" t="str">
        <f t="shared" si="68"/>
        <v>Yes</v>
      </c>
      <c r="R927" s="126" t="str">
        <f t="shared" si="68"/>
        <v>Yes</v>
      </c>
      <c r="S927" s="126" t="str">
        <f t="shared" si="68"/>
        <v>No</v>
      </c>
      <c r="T927" s="126" t="str">
        <f t="shared" si="68"/>
        <v>Yes</v>
      </c>
      <c r="U927" s="126" t="str">
        <f t="shared" si="68"/>
        <v>Yes</v>
      </c>
      <c r="V927" s="126" t="str">
        <f t="shared" si="68"/>
        <v>No</v>
      </c>
      <c r="W927" s="126" t="str">
        <f t="shared" si="68"/>
        <v>No</v>
      </c>
      <c r="X927" s="126" t="str">
        <f t="shared" si="68"/>
        <v>No</v>
      </c>
      <c r="Y927" s="126" t="str">
        <f t="shared" si="68"/>
        <v>No</v>
      </c>
      <c r="Z927" s="126" t="str">
        <f t="shared" si="68"/>
        <v>No</v>
      </c>
      <c r="AA927" s="126" t="str">
        <f t="shared" si="68"/>
        <v>No</v>
      </c>
    </row>
    <row r="928" spans="1:27" x14ac:dyDescent="0.3">
      <c r="A928" t="s">
        <v>197</v>
      </c>
      <c r="B928" t="s">
        <v>13</v>
      </c>
      <c r="C928" t="s">
        <v>9</v>
      </c>
      <c r="D928" t="s">
        <v>8</v>
      </c>
      <c r="E928" t="s">
        <v>11</v>
      </c>
      <c r="F928" t="s">
        <v>10</v>
      </c>
      <c r="G928">
        <v>1</v>
      </c>
      <c r="H928" t="s">
        <v>13</v>
      </c>
      <c r="I928" t="s">
        <v>20</v>
      </c>
      <c r="J928" t="s">
        <v>128</v>
      </c>
      <c r="L928" t="s">
        <v>80</v>
      </c>
      <c r="M928">
        <v>0</v>
      </c>
      <c r="N928" t="str">
        <f t="shared" si="67"/>
        <v>No</v>
      </c>
      <c r="O928" t="s">
        <v>214</v>
      </c>
      <c r="P928" s="126" t="str">
        <f t="shared" si="68"/>
        <v>Yes</v>
      </c>
      <c r="Q928" s="126" t="str">
        <f t="shared" si="68"/>
        <v>Yes</v>
      </c>
      <c r="R928" s="126" t="str">
        <f t="shared" si="68"/>
        <v>Yes</v>
      </c>
      <c r="S928" s="126" t="str">
        <f t="shared" si="68"/>
        <v>No</v>
      </c>
      <c r="T928" s="126" t="str">
        <f t="shared" si="68"/>
        <v>Yes</v>
      </c>
      <c r="U928" s="126" t="str">
        <f t="shared" si="68"/>
        <v>Yes</v>
      </c>
      <c r="V928" s="126" t="str">
        <f t="shared" si="68"/>
        <v>No</v>
      </c>
      <c r="W928" s="126" t="str">
        <f t="shared" si="68"/>
        <v>No</v>
      </c>
      <c r="X928" s="126" t="str">
        <f t="shared" si="68"/>
        <v>No</v>
      </c>
      <c r="Y928" s="126" t="str">
        <f t="shared" si="68"/>
        <v>No</v>
      </c>
      <c r="Z928" s="126" t="str">
        <f t="shared" si="68"/>
        <v>No</v>
      </c>
      <c r="AA928" s="126" t="str">
        <f t="shared" si="68"/>
        <v>No</v>
      </c>
    </row>
    <row r="929" spans="1:27" x14ac:dyDescent="0.3">
      <c r="A929" t="s">
        <v>197</v>
      </c>
      <c r="B929" t="s">
        <v>13</v>
      </c>
      <c r="C929" t="s">
        <v>9</v>
      </c>
      <c r="D929" t="s">
        <v>8</v>
      </c>
      <c r="E929" t="s">
        <v>70</v>
      </c>
      <c r="F929" t="s">
        <v>10</v>
      </c>
      <c r="G929">
        <v>1</v>
      </c>
      <c r="H929" t="s">
        <v>9</v>
      </c>
      <c r="I929" t="s">
        <v>15</v>
      </c>
      <c r="J929" t="s">
        <v>128</v>
      </c>
      <c r="L929" t="s">
        <v>80</v>
      </c>
      <c r="M929">
        <v>2</v>
      </c>
      <c r="N929" t="str">
        <f t="shared" si="67"/>
        <v>Yes</v>
      </c>
      <c r="O929" t="s">
        <v>214</v>
      </c>
      <c r="P929" s="126" t="str">
        <f t="shared" si="68"/>
        <v>Yes</v>
      </c>
      <c r="Q929" s="126" t="str">
        <f t="shared" si="68"/>
        <v>Yes</v>
      </c>
      <c r="R929" s="126" t="str">
        <f t="shared" si="68"/>
        <v>Yes</v>
      </c>
      <c r="S929" s="126" t="str">
        <f t="shared" si="68"/>
        <v>Yes</v>
      </c>
      <c r="T929" s="126" t="str">
        <f t="shared" si="68"/>
        <v>Yes</v>
      </c>
      <c r="U929" s="126" t="str">
        <f t="shared" si="68"/>
        <v>No</v>
      </c>
      <c r="V929" s="126" t="str">
        <f t="shared" si="68"/>
        <v>No</v>
      </c>
      <c r="W929" s="126" t="str">
        <f t="shared" si="68"/>
        <v>No</v>
      </c>
      <c r="X929" s="126" t="str">
        <f t="shared" si="68"/>
        <v>No</v>
      </c>
      <c r="Y929" s="126" t="str">
        <f t="shared" si="68"/>
        <v>No</v>
      </c>
      <c r="Z929" s="126" t="str">
        <f t="shared" si="68"/>
        <v>No</v>
      </c>
      <c r="AA929" s="126" t="str">
        <f t="shared" si="68"/>
        <v>No</v>
      </c>
    </row>
    <row r="930" spans="1:27" x14ac:dyDescent="0.3">
      <c r="A930" t="s">
        <v>197</v>
      </c>
      <c r="B930" t="s">
        <v>13</v>
      </c>
      <c r="C930" t="s">
        <v>9</v>
      </c>
      <c r="D930" t="s">
        <v>8</v>
      </c>
      <c r="E930" t="s">
        <v>70</v>
      </c>
      <c r="F930" t="s">
        <v>10</v>
      </c>
      <c r="G930">
        <v>1</v>
      </c>
      <c r="H930" t="s">
        <v>9</v>
      </c>
      <c r="I930" t="s">
        <v>15</v>
      </c>
      <c r="J930" t="s">
        <v>128</v>
      </c>
      <c r="L930" t="s">
        <v>80</v>
      </c>
      <c r="M930">
        <v>0</v>
      </c>
      <c r="N930" t="str">
        <f t="shared" si="67"/>
        <v>No</v>
      </c>
      <c r="O930" t="s">
        <v>214</v>
      </c>
      <c r="P930" s="126" t="str">
        <f t="shared" si="68"/>
        <v>Yes</v>
      </c>
      <c r="Q930" s="126" t="str">
        <f t="shared" si="68"/>
        <v>Yes</v>
      </c>
      <c r="R930" s="126" t="str">
        <f t="shared" si="68"/>
        <v>Yes</v>
      </c>
      <c r="S930" s="126" t="str">
        <f t="shared" si="68"/>
        <v>Yes</v>
      </c>
      <c r="T930" s="126" t="str">
        <f t="shared" si="68"/>
        <v>Yes</v>
      </c>
      <c r="U930" s="126" t="str">
        <f t="shared" si="68"/>
        <v>No</v>
      </c>
      <c r="V930" s="126" t="str">
        <f t="shared" si="68"/>
        <v>No</v>
      </c>
      <c r="W930" s="126" t="str">
        <f t="shared" si="68"/>
        <v>No</v>
      </c>
      <c r="X930" s="126" t="str">
        <f t="shared" si="68"/>
        <v>No</v>
      </c>
      <c r="Y930" s="126" t="str">
        <f t="shared" si="68"/>
        <v>No</v>
      </c>
      <c r="Z930" s="126" t="str">
        <f t="shared" si="68"/>
        <v>No</v>
      </c>
      <c r="AA930" s="126" t="str">
        <f t="shared" si="68"/>
        <v>No</v>
      </c>
    </row>
    <row r="931" spans="1:27" x14ac:dyDescent="0.3">
      <c r="A931" t="s">
        <v>197</v>
      </c>
      <c r="B931" t="s">
        <v>13</v>
      </c>
      <c r="C931" t="s">
        <v>9</v>
      </c>
      <c r="D931" t="s">
        <v>8</v>
      </c>
      <c r="E931" t="s">
        <v>70</v>
      </c>
      <c r="F931" t="s">
        <v>10</v>
      </c>
      <c r="G931">
        <v>0</v>
      </c>
      <c r="H931" t="s">
        <v>70</v>
      </c>
      <c r="I931" t="s">
        <v>16</v>
      </c>
      <c r="J931" t="s">
        <v>128</v>
      </c>
      <c r="L931" t="s">
        <v>80</v>
      </c>
      <c r="M931">
        <v>0</v>
      </c>
      <c r="N931" t="str">
        <f t="shared" si="67"/>
        <v>No</v>
      </c>
      <c r="O931" t="s">
        <v>214</v>
      </c>
      <c r="P931" s="126" t="str">
        <f t="shared" si="68"/>
        <v>Yes</v>
      </c>
      <c r="Q931" s="126" t="str">
        <f t="shared" si="68"/>
        <v>Yes</v>
      </c>
      <c r="R931" s="126" t="str">
        <f t="shared" si="68"/>
        <v>Yes</v>
      </c>
      <c r="S931" s="126" t="str">
        <f t="shared" si="68"/>
        <v>Yes</v>
      </c>
      <c r="T931" s="126" t="str">
        <f t="shared" si="68"/>
        <v>Yes</v>
      </c>
      <c r="U931" s="126" t="str">
        <f t="shared" si="68"/>
        <v>No</v>
      </c>
      <c r="V931" s="126" t="str">
        <f t="shared" si="68"/>
        <v>No</v>
      </c>
      <c r="W931" s="126" t="str">
        <f t="shared" si="68"/>
        <v>No</v>
      </c>
      <c r="X931" s="126" t="str">
        <f t="shared" si="68"/>
        <v>No</v>
      </c>
      <c r="Y931" s="126" t="str">
        <f t="shared" si="68"/>
        <v>No</v>
      </c>
      <c r="Z931" s="126" t="str">
        <f t="shared" si="68"/>
        <v>No</v>
      </c>
      <c r="AA931" s="126" t="str">
        <f t="shared" si="68"/>
        <v>No</v>
      </c>
    </row>
    <row r="932" spans="1:27" x14ac:dyDescent="0.3">
      <c r="A932" t="s">
        <v>197</v>
      </c>
      <c r="B932" t="s">
        <v>13</v>
      </c>
      <c r="C932" t="s">
        <v>130</v>
      </c>
      <c r="D932" t="s">
        <v>8</v>
      </c>
      <c r="E932" t="s">
        <v>70</v>
      </c>
      <c r="F932" t="s">
        <v>10</v>
      </c>
      <c r="G932">
        <v>2</v>
      </c>
      <c r="H932" t="s">
        <v>10</v>
      </c>
      <c r="I932" t="s">
        <v>18</v>
      </c>
      <c r="J932" t="s">
        <v>128</v>
      </c>
      <c r="L932" t="s">
        <v>80</v>
      </c>
      <c r="M932">
        <v>0</v>
      </c>
      <c r="N932" t="str">
        <f t="shared" si="67"/>
        <v>No</v>
      </c>
      <c r="O932" t="s">
        <v>214</v>
      </c>
      <c r="P932" s="126" t="str">
        <f t="shared" si="68"/>
        <v>Yes</v>
      </c>
      <c r="Q932" s="126" t="str">
        <f t="shared" si="68"/>
        <v>No</v>
      </c>
      <c r="R932" s="126" t="str">
        <f t="shared" si="68"/>
        <v>Yes</v>
      </c>
      <c r="S932" s="126" t="str">
        <f t="shared" si="68"/>
        <v>Yes</v>
      </c>
      <c r="T932" s="126" t="str">
        <f t="shared" si="68"/>
        <v>Yes</v>
      </c>
      <c r="U932" s="126" t="str">
        <f t="shared" si="68"/>
        <v>No</v>
      </c>
      <c r="V932" s="126" t="str">
        <f t="shared" si="68"/>
        <v>No</v>
      </c>
      <c r="W932" s="126" t="str">
        <f t="shared" si="68"/>
        <v>No</v>
      </c>
      <c r="X932" s="126" t="str">
        <f t="shared" si="68"/>
        <v>No</v>
      </c>
      <c r="Y932" s="126" t="str">
        <f t="shared" si="68"/>
        <v>Yes</v>
      </c>
      <c r="Z932" s="126" t="str">
        <f t="shared" si="68"/>
        <v>No</v>
      </c>
      <c r="AA932" s="126" t="str">
        <f t="shared" si="68"/>
        <v>No</v>
      </c>
    </row>
    <row r="933" spans="1:27" x14ac:dyDescent="0.3">
      <c r="A933" t="s">
        <v>197</v>
      </c>
      <c r="B933" t="s">
        <v>13</v>
      </c>
      <c r="C933" t="s">
        <v>130</v>
      </c>
      <c r="D933" t="s">
        <v>8</v>
      </c>
      <c r="E933" t="s">
        <v>70</v>
      </c>
      <c r="F933" t="s">
        <v>10</v>
      </c>
      <c r="G933">
        <v>1</v>
      </c>
      <c r="H933" t="s">
        <v>13</v>
      </c>
      <c r="I933" t="s">
        <v>18</v>
      </c>
      <c r="J933" t="s">
        <v>128</v>
      </c>
      <c r="L933" t="s">
        <v>80</v>
      </c>
      <c r="M933">
        <v>0</v>
      </c>
      <c r="N933" t="str">
        <f t="shared" si="67"/>
        <v>No</v>
      </c>
      <c r="O933" t="s">
        <v>214</v>
      </c>
      <c r="P933" s="126" t="str">
        <f t="shared" si="68"/>
        <v>Yes</v>
      </c>
      <c r="Q933" s="126" t="str">
        <f t="shared" si="68"/>
        <v>No</v>
      </c>
      <c r="R933" s="126" t="str">
        <f t="shared" si="68"/>
        <v>Yes</v>
      </c>
      <c r="S933" s="126" t="str">
        <f t="shared" si="68"/>
        <v>Yes</v>
      </c>
      <c r="T933" s="126" t="str">
        <f t="shared" si="68"/>
        <v>Yes</v>
      </c>
      <c r="U933" s="126" t="str">
        <f t="shared" si="68"/>
        <v>No</v>
      </c>
      <c r="V933" s="126" t="str">
        <f t="shared" si="68"/>
        <v>No</v>
      </c>
      <c r="W933" s="126" t="str">
        <f t="shared" si="68"/>
        <v>No</v>
      </c>
      <c r="X933" s="126" t="str">
        <f t="shared" si="68"/>
        <v>No</v>
      </c>
      <c r="Y933" s="126" t="str">
        <f t="shared" si="68"/>
        <v>Yes</v>
      </c>
      <c r="Z933" s="126" t="str">
        <f t="shared" si="68"/>
        <v>No</v>
      </c>
      <c r="AA933" s="126" t="str">
        <f t="shared" si="68"/>
        <v>No</v>
      </c>
    </row>
    <row r="934" spans="1:27" x14ac:dyDescent="0.3">
      <c r="A934" t="s">
        <v>197</v>
      </c>
      <c r="B934" t="s">
        <v>13</v>
      </c>
      <c r="C934" t="s">
        <v>130</v>
      </c>
      <c r="D934" t="s">
        <v>8</v>
      </c>
      <c r="E934" t="s">
        <v>70</v>
      </c>
      <c r="F934" t="s">
        <v>10</v>
      </c>
      <c r="G934">
        <v>0</v>
      </c>
      <c r="H934" t="s">
        <v>70</v>
      </c>
      <c r="I934" t="s">
        <v>19</v>
      </c>
      <c r="J934" t="s">
        <v>128</v>
      </c>
      <c r="L934" t="s">
        <v>80</v>
      </c>
      <c r="M934">
        <v>0</v>
      </c>
      <c r="N934" t="str">
        <f t="shared" si="67"/>
        <v>No</v>
      </c>
      <c r="O934" t="s">
        <v>214</v>
      </c>
      <c r="P934" s="126" t="str">
        <f t="shared" si="68"/>
        <v>Yes</v>
      </c>
      <c r="Q934" s="126" t="str">
        <f t="shared" si="68"/>
        <v>No</v>
      </c>
      <c r="R934" s="126" t="str">
        <f t="shared" si="68"/>
        <v>Yes</v>
      </c>
      <c r="S934" s="126" t="str">
        <f t="shared" si="68"/>
        <v>Yes</v>
      </c>
      <c r="T934" s="126" t="str">
        <f t="shared" si="68"/>
        <v>Yes</v>
      </c>
      <c r="U934" s="126" t="str">
        <f t="shared" si="68"/>
        <v>No</v>
      </c>
      <c r="V934" s="126" t="str">
        <f t="shared" si="68"/>
        <v>No</v>
      </c>
      <c r="W934" s="126" t="str">
        <f t="shared" si="68"/>
        <v>No</v>
      </c>
      <c r="X934" s="126" t="str">
        <f t="shared" si="68"/>
        <v>No</v>
      </c>
      <c r="Y934" s="126" t="str">
        <f t="shared" si="68"/>
        <v>Yes</v>
      </c>
      <c r="Z934" s="126" t="str">
        <f t="shared" si="68"/>
        <v>No</v>
      </c>
      <c r="AA934" s="126" t="str">
        <f t="shared" si="68"/>
        <v>No</v>
      </c>
    </row>
    <row r="935" spans="1:27" x14ac:dyDescent="0.3">
      <c r="A935" t="s">
        <v>197</v>
      </c>
      <c r="B935" t="s">
        <v>13</v>
      </c>
      <c r="C935" t="s">
        <v>130</v>
      </c>
      <c r="D935" t="s">
        <v>8</v>
      </c>
      <c r="E935" t="s">
        <v>70</v>
      </c>
      <c r="F935" t="s">
        <v>71</v>
      </c>
      <c r="G935">
        <v>2</v>
      </c>
      <c r="H935" t="s">
        <v>71</v>
      </c>
      <c r="I935" t="s">
        <v>18</v>
      </c>
      <c r="J935" t="s">
        <v>128</v>
      </c>
      <c r="L935" t="s">
        <v>80</v>
      </c>
      <c r="M935">
        <v>0</v>
      </c>
      <c r="N935" t="str">
        <f t="shared" si="67"/>
        <v>No</v>
      </c>
      <c r="O935" t="s">
        <v>214</v>
      </c>
      <c r="P935" s="126" t="str">
        <f t="shared" si="68"/>
        <v>Yes</v>
      </c>
      <c r="Q935" s="126" t="str">
        <f t="shared" si="68"/>
        <v>No</v>
      </c>
      <c r="R935" s="126" t="str">
        <f t="shared" si="68"/>
        <v>Yes</v>
      </c>
      <c r="S935" s="126" t="str">
        <f t="shared" si="68"/>
        <v>Yes</v>
      </c>
      <c r="T935" s="126" t="str">
        <f t="shared" si="68"/>
        <v>No</v>
      </c>
      <c r="U935" s="126" t="str">
        <f t="shared" si="68"/>
        <v>No</v>
      </c>
      <c r="V935" s="126" t="str">
        <f t="shared" si="68"/>
        <v>Yes</v>
      </c>
      <c r="W935" s="126" t="str">
        <f t="shared" si="68"/>
        <v>No</v>
      </c>
      <c r="X935" s="126" t="str">
        <f t="shared" si="68"/>
        <v>No</v>
      </c>
      <c r="Y935" s="126" t="str">
        <f t="shared" si="68"/>
        <v>Yes</v>
      </c>
      <c r="Z935" s="126" t="str">
        <f t="shared" si="68"/>
        <v>No</v>
      </c>
      <c r="AA935" s="126" t="str">
        <f t="shared" si="68"/>
        <v>No</v>
      </c>
    </row>
    <row r="936" spans="1:27" x14ac:dyDescent="0.3">
      <c r="A936" t="s">
        <v>197</v>
      </c>
      <c r="B936" t="s">
        <v>13</v>
      </c>
      <c r="C936" t="s">
        <v>130</v>
      </c>
      <c r="D936" t="s">
        <v>8</v>
      </c>
      <c r="E936" t="s">
        <v>70</v>
      </c>
      <c r="F936" t="s">
        <v>71</v>
      </c>
      <c r="G936">
        <v>0</v>
      </c>
      <c r="H936" t="s">
        <v>70</v>
      </c>
      <c r="I936" t="s">
        <v>17</v>
      </c>
      <c r="J936" t="s">
        <v>128</v>
      </c>
      <c r="L936" t="s">
        <v>80</v>
      </c>
      <c r="M936">
        <v>0</v>
      </c>
      <c r="N936" t="str">
        <f t="shared" si="67"/>
        <v>No</v>
      </c>
      <c r="O936" t="s">
        <v>214</v>
      </c>
      <c r="P936" s="126" t="str">
        <f t="shared" si="68"/>
        <v>Yes</v>
      </c>
      <c r="Q936" s="126" t="str">
        <f t="shared" si="68"/>
        <v>No</v>
      </c>
      <c r="R936" s="126" t="str">
        <f t="shared" si="68"/>
        <v>Yes</v>
      </c>
      <c r="S936" s="126" t="str">
        <f t="shared" si="68"/>
        <v>Yes</v>
      </c>
      <c r="T936" s="126" t="str">
        <f t="shared" si="68"/>
        <v>No</v>
      </c>
      <c r="U936" s="126" t="str">
        <f t="shared" si="68"/>
        <v>No</v>
      </c>
      <c r="V936" s="126" t="str">
        <f t="shared" si="68"/>
        <v>Yes</v>
      </c>
      <c r="W936" s="126" t="str">
        <f t="shared" si="68"/>
        <v>No</v>
      </c>
      <c r="X936" s="126" t="str">
        <f t="shared" si="68"/>
        <v>No</v>
      </c>
      <c r="Y936" s="126" t="str">
        <f t="shared" si="68"/>
        <v>Yes</v>
      </c>
      <c r="Z936" s="126" t="str">
        <f t="shared" si="68"/>
        <v>No</v>
      </c>
      <c r="AA936" s="126" t="str">
        <f t="shared" si="68"/>
        <v>No</v>
      </c>
    </row>
    <row r="937" spans="1:27" x14ac:dyDescent="0.3">
      <c r="A937" t="s">
        <v>197</v>
      </c>
      <c r="B937" t="s">
        <v>13</v>
      </c>
      <c r="C937" t="s">
        <v>130</v>
      </c>
      <c r="D937" t="s">
        <v>8</v>
      </c>
      <c r="E937" t="s">
        <v>70</v>
      </c>
      <c r="F937" t="s">
        <v>71</v>
      </c>
      <c r="G937">
        <v>1</v>
      </c>
      <c r="H937" t="s">
        <v>8</v>
      </c>
      <c r="I937" t="s">
        <v>18</v>
      </c>
      <c r="J937" t="s">
        <v>128</v>
      </c>
      <c r="L937" t="s">
        <v>80</v>
      </c>
      <c r="M937">
        <v>3</v>
      </c>
      <c r="N937" t="str">
        <f t="shared" si="67"/>
        <v>Yes</v>
      </c>
      <c r="O937" t="s">
        <v>214</v>
      </c>
      <c r="P937" s="126" t="str">
        <f t="shared" si="68"/>
        <v>Yes</v>
      </c>
      <c r="Q937" s="126" t="str">
        <f t="shared" si="68"/>
        <v>No</v>
      </c>
      <c r="R937" s="126" t="str">
        <f t="shared" si="68"/>
        <v>Yes</v>
      </c>
      <c r="S937" s="126" t="str">
        <f t="shared" si="68"/>
        <v>Yes</v>
      </c>
      <c r="T937" s="126" t="str">
        <f t="shared" si="68"/>
        <v>No</v>
      </c>
      <c r="U937" s="126" t="str">
        <f t="shared" si="68"/>
        <v>No</v>
      </c>
      <c r="V937" s="126" t="str">
        <f t="shared" si="68"/>
        <v>Yes</v>
      </c>
      <c r="W937" s="126" t="str">
        <f t="shared" si="68"/>
        <v>No</v>
      </c>
      <c r="X937" s="126" t="str">
        <f t="shared" si="68"/>
        <v>No</v>
      </c>
      <c r="Y937" s="126" t="str">
        <f t="shared" si="68"/>
        <v>Yes</v>
      </c>
      <c r="Z937" s="126" t="str">
        <f t="shared" si="68"/>
        <v>No</v>
      </c>
      <c r="AA937" s="126" t="str">
        <f t="shared" si="68"/>
        <v>No</v>
      </c>
    </row>
    <row r="938" spans="1:27" x14ac:dyDescent="0.3">
      <c r="A938" t="s">
        <v>197</v>
      </c>
      <c r="B938" t="s">
        <v>13</v>
      </c>
      <c r="C938" t="s">
        <v>130</v>
      </c>
      <c r="D938" t="s">
        <v>8</v>
      </c>
      <c r="E938" t="s">
        <v>70</v>
      </c>
      <c r="F938" t="s">
        <v>71</v>
      </c>
      <c r="G938">
        <v>0</v>
      </c>
      <c r="H938" t="s">
        <v>13</v>
      </c>
      <c r="I938" t="s">
        <v>17</v>
      </c>
      <c r="J938" t="s">
        <v>149</v>
      </c>
      <c r="L938" t="s">
        <v>80</v>
      </c>
      <c r="M938">
        <v>0</v>
      </c>
      <c r="N938" t="str">
        <f t="shared" si="67"/>
        <v>No</v>
      </c>
      <c r="O938" t="s">
        <v>214</v>
      </c>
      <c r="P938" s="126" t="str">
        <f t="shared" si="68"/>
        <v>Yes</v>
      </c>
      <c r="Q938" s="126" t="str">
        <f t="shared" si="68"/>
        <v>No</v>
      </c>
      <c r="R938" s="126" t="str">
        <f t="shared" si="68"/>
        <v>Yes</v>
      </c>
      <c r="S938" s="126" t="str">
        <f t="shared" si="68"/>
        <v>Yes</v>
      </c>
      <c r="T938" s="126" t="str">
        <f t="shared" si="68"/>
        <v>No</v>
      </c>
      <c r="U938" s="126" t="str">
        <f t="shared" si="68"/>
        <v>No</v>
      </c>
      <c r="V938" s="126" t="str">
        <f t="shared" si="68"/>
        <v>Yes</v>
      </c>
      <c r="W938" s="126" t="str">
        <f t="shared" si="68"/>
        <v>No</v>
      </c>
      <c r="X938" s="126" t="str">
        <f t="shared" si="68"/>
        <v>No</v>
      </c>
      <c r="Y938" s="126" t="str">
        <f t="shared" si="68"/>
        <v>Yes</v>
      </c>
      <c r="Z938" s="126" t="str">
        <f t="shared" si="68"/>
        <v>No</v>
      </c>
      <c r="AA938" s="126" t="str">
        <f t="shared" si="68"/>
        <v>No</v>
      </c>
    </row>
    <row r="939" spans="1:27" x14ac:dyDescent="0.3">
      <c r="A939" t="s">
        <v>197</v>
      </c>
      <c r="B939" t="s">
        <v>13</v>
      </c>
      <c r="C939" t="s">
        <v>130</v>
      </c>
      <c r="D939" t="s">
        <v>8</v>
      </c>
      <c r="E939" t="s">
        <v>70</v>
      </c>
      <c r="F939" t="s">
        <v>71</v>
      </c>
      <c r="G939">
        <v>0</v>
      </c>
      <c r="H939" t="s">
        <v>13</v>
      </c>
      <c r="I939" t="s">
        <v>17</v>
      </c>
      <c r="J939" t="s">
        <v>128</v>
      </c>
      <c r="L939" t="s">
        <v>80</v>
      </c>
      <c r="M939">
        <v>0</v>
      </c>
      <c r="N939" t="str">
        <f t="shared" si="67"/>
        <v>No</v>
      </c>
      <c r="O939" t="s">
        <v>214</v>
      </c>
      <c r="P939" s="126" t="str">
        <f t="shared" si="68"/>
        <v>Yes</v>
      </c>
      <c r="Q939" s="126" t="str">
        <f t="shared" si="68"/>
        <v>No</v>
      </c>
      <c r="R939" s="126" t="str">
        <f t="shared" si="68"/>
        <v>Yes</v>
      </c>
      <c r="S939" s="126" t="str">
        <f t="shared" si="68"/>
        <v>Yes</v>
      </c>
      <c r="T939" s="126" t="str">
        <f t="shared" si="68"/>
        <v>No</v>
      </c>
      <c r="U939" s="126" t="str">
        <f t="shared" si="68"/>
        <v>No</v>
      </c>
      <c r="V939" s="126" t="str">
        <f t="shared" si="68"/>
        <v>Yes</v>
      </c>
      <c r="W939" s="126" t="str">
        <f t="shared" si="68"/>
        <v>No</v>
      </c>
      <c r="X939" s="126" t="str">
        <f t="shared" si="68"/>
        <v>No</v>
      </c>
      <c r="Y939" s="126" t="str">
        <f t="shared" si="68"/>
        <v>Yes</v>
      </c>
      <c r="Z939" s="126" t="str">
        <f t="shared" si="68"/>
        <v>No</v>
      </c>
      <c r="AA939" s="126" t="str">
        <f t="shared" si="68"/>
        <v>No</v>
      </c>
    </row>
    <row r="940" spans="1:27" x14ac:dyDescent="0.3">
      <c r="A940" t="s">
        <v>197</v>
      </c>
      <c r="B940" t="s">
        <v>13</v>
      </c>
      <c r="C940" t="s">
        <v>130</v>
      </c>
      <c r="D940" t="s">
        <v>8</v>
      </c>
      <c r="E940" t="s">
        <v>70</v>
      </c>
      <c r="F940" t="s">
        <v>71</v>
      </c>
      <c r="G940">
        <v>0</v>
      </c>
      <c r="H940" t="s">
        <v>13</v>
      </c>
      <c r="I940" t="s">
        <v>15</v>
      </c>
      <c r="J940" t="s">
        <v>128</v>
      </c>
      <c r="L940" t="s">
        <v>80</v>
      </c>
      <c r="M940">
        <v>0</v>
      </c>
      <c r="N940" t="str">
        <f t="shared" si="67"/>
        <v>No</v>
      </c>
      <c r="O940" t="s">
        <v>214</v>
      </c>
      <c r="P940" s="126" t="str">
        <f t="shared" si="68"/>
        <v>Yes</v>
      </c>
      <c r="Q940" s="126" t="str">
        <f t="shared" si="68"/>
        <v>No</v>
      </c>
      <c r="R940" s="126" t="str">
        <f t="shared" si="68"/>
        <v>Yes</v>
      </c>
      <c r="S940" s="126" t="str">
        <f t="shared" ref="Q940:AA963" si="69">IF($A940="","",IF(OR($B940=S$1,$C940=S$1,$D940=S$1,$E940=S$1,$F940=S$1),"Yes","No"))</f>
        <v>Yes</v>
      </c>
      <c r="T940" s="126" t="str">
        <f t="shared" si="69"/>
        <v>No</v>
      </c>
      <c r="U940" s="126" t="str">
        <f t="shared" si="69"/>
        <v>No</v>
      </c>
      <c r="V940" s="126" t="str">
        <f t="shared" si="69"/>
        <v>Yes</v>
      </c>
      <c r="W940" s="126" t="str">
        <f t="shared" si="69"/>
        <v>No</v>
      </c>
      <c r="X940" s="126" t="str">
        <f t="shared" si="69"/>
        <v>No</v>
      </c>
      <c r="Y940" s="126" t="str">
        <f t="shared" si="69"/>
        <v>Yes</v>
      </c>
      <c r="Z940" s="126" t="str">
        <f t="shared" si="69"/>
        <v>No</v>
      </c>
      <c r="AA940" s="126" t="str">
        <f t="shared" si="69"/>
        <v>No</v>
      </c>
    </row>
    <row r="941" spans="1:27" x14ac:dyDescent="0.3">
      <c r="A941" t="s">
        <v>197</v>
      </c>
      <c r="B941" t="s">
        <v>13</v>
      </c>
      <c r="C941" t="s">
        <v>9</v>
      </c>
      <c r="D941" t="s">
        <v>8</v>
      </c>
      <c r="E941" t="s">
        <v>11</v>
      </c>
      <c r="F941" t="s">
        <v>10</v>
      </c>
      <c r="G941">
        <v>0</v>
      </c>
      <c r="H941" t="s">
        <v>13</v>
      </c>
      <c r="I941" t="s">
        <v>15</v>
      </c>
      <c r="J941" t="s">
        <v>128</v>
      </c>
      <c r="L941" t="s">
        <v>80</v>
      </c>
      <c r="M941">
        <v>0</v>
      </c>
      <c r="N941" t="str">
        <f t="shared" si="67"/>
        <v>No</v>
      </c>
      <c r="O941" t="s">
        <v>214</v>
      </c>
      <c r="P941" s="126" t="str">
        <f t="shared" ref="P941:P1004" si="70">IF($A941="","",IF(OR($B941=P$1,$C941=P$1,$D941=P$1,$E941=P$1,$F941=P$1),"Yes","No"))</f>
        <v>Yes</v>
      </c>
      <c r="Q941" s="126" t="str">
        <f t="shared" si="69"/>
        <v>Yes</v>
      </c>
      <c r="R941" s="126" t="str">
        <f t="shared" si="69"/>
        <v>Yes</v>
      </c>
      <c r="S941" s="126" t="str">
        <f t="shared" si="69"/>
        <v>No</v>
      </c>
      <c r="T941" s="126" t="str">
        <f t="shared" si="69"/>
        <v>Yes</v>
      </c>
      <c r="U941" s="126" t="str">
        <f t="shared" si="69"/>
        <v>Yes</v>
      </c>
      <c r="V941" s="126" t="str">
        <f t="shared" si="69"/>
        <v>No</v>
      </c>
      <c r="W941" s="126" t="str">
        <f t="shared" si="69"/>
        <v>No</v>
      </c>
      <c r="X941" s="126" t="str">
        <f t="shared" si="69"/>
        <v>No</v>
      </c>
      <c r="Y941" s="126" t="str">
        <f t="shared" si="69"/>
        <v>No</v>
      </c>
      <c r="Z941" s="126" t="str">
        <f t="shared" si="69"/>
        <v>No</v>
      </c>
      <c r="AA941" s="126" t="str">
        <f t="shared" si="69"/>
        <v>No</v>
      </c>
    </row>
    <row r="942" spans="1:27" x14ac:dyDescent="0.3">
      <c r="A942" t="s">
        <v>197</v>
      </c>
      <c r="B942" t="s">
        <v>13</v>
      </c>
      <c r="C942" t="s">
        <v>9</v>
      </c>
      <c r="D942" t="s">
        <v>8</v>
      </c>
      <c r="E942" t="s">
        <v>11</v>
      </c>
      <c r="F942" t="s">
        <v>10</v>
      </c>
      <c r="G942">
        <v>1</v>
      </c>
      <c r="H942" t="s">
        <v>10</v>
      </c>
      <c r="I942" t="s">
        <v>17</v>
      </c>
      <c r="J942" t="s">
        <v>128</v>
      </c>
      <c r="L942" t="s">
        <v>80</v>
      </c>
      <c r="M942">
        <v>0</v>
      </c>
      <c r="N942" t="str">
        <f t="shared" si="67"/>
        <v>No</v>
      </c>
      <c r="O942" t="s">
        <v>214</v>
      </c>
      <c r="P942" s="126" t="str">
        <f t="shared" si="70"/>
        <v>Yes</v>
      </c>
      <c r="Q942" s="126" t="str">
        <f t="shared" si="69"/>
        <v>Yes</v>
      </c>
      <c r="R942" s="126" t="str">
        <f t="shared" si="69"/>
        <v>Yes</v>
      </c>
      <c r="S942" s="126" t="str">
        <f t="shared" si="69"/>
        <v>No</v>
      </c>
      <c r="T942" s="126" t="str">
        <f t="shared" si="69"/>
        <v>Yes</v>
      </c>
      <c r="U942" s="126" t="str">
        <f t="shared" si="69"/>
        <v>Yes</v>
      </c>
      <c r="V942" s="126" t="str">
        <f t="shared" si="69"/>
        <v>No</v>
      </c>
      <c r="W942" s="126" t="str">
        <f t="shared" si="69"/>
        <v>No</v>
      </c>
      <c r="X942" s="126" t="str">
        <f t="shared" si="69"/>
        <v>No</v>
      </c>
      <c r="Y942" s="126" t="str">
        <f t="shared" si="69"/>
        <v>No</v>
      </c>
      <c r="Z942" s="126" t="str">
        <f t="shared" si="69"/>
        <v>No</v>
      </c>
      <c r="AA942" s="126" t="str">
        <f t="shared" si="69"/>
        <v>No</v>
      </c>
    </row>
    <row r="943" spans="1:27" x14ac:dyDescent="0.3">
      <c r="A943" t="s">
        <v>197</v>
      </c>
      <c r="B943" t="s">
        <v>13</v>
      </c>
      <c r="C943" t="s">
        <v>9</v>
      </c>
      <c r="D943" t="s">
        <v>8</v>
      </c>
      <c r="E943" t="s">
        <v>11</v>
      </c>
      <c r="F943" t="s">
        <v>10</v>
      </c>
      <c r="G943">
        <v>1</v>
      </c>
      <c r="H943" t="s">
        <v>13</v>
      </c>
      <c r="I943" t="s">
        <v>19</v>
      </c>
      <c r="J943" t="s">
        <v>128</v>
      </c>
      <c r="L943" t="s">
        <v>80</v>
      </c>
      <c r="M943">
        <v>0</v>
      </c>
      <c r="N943" t="str">
        <f t="shared" si="67"/>
        <v>No</v>
      </c>
      <c r="O943" t="s">
        <v>214</v>
      </c>
      <c r="P943" s="126" t="str">
        <f t="shared" si="70"/>
        <v>Yes</v>
      </c>
      <c r="Q943" s="126" t="str">
        <f t="shared" si="69"/>
        <v>Yes</v>
      </c>
      <c r="R943" s="126" t="str">
        <f t="shared" si="69"/>
        <v>Yes</v>
      </c>
      <c r="S943" s="126" t="str">
        <f t="shared" si="69"/>
        <v>No</v>
      </c>
      <c r="T943" s="126" t="str">
        <f t="shared" si="69"/>
        <v>Yes</v>
      </c>
      <c r="U943" s="126" t="str">
        <f t="shared" si="69"/>
        <v>Yes</v>
      </c>
      <c r="V943" s="126" t="str">
        <f t="shared" si="69"/>
        <v>No</v>
      </c>
      <c r="W943" s="126" t="str">
        <f t="shared" si="69"/>
        <v>No</v>
      </c>
      <c r="X943" s="126" t="str">
        <f t="shared" si="69"/>
        <v>No</v>
      </c>
      <c r="Y943" s="126" t="str">
        <f t="shared" si="69"/>
        <v>No</v>
      </c>
      <c r="Z943" s="126" t="str">
        <f t="shared" si="69"/>
        <v>No</v>
      </c>
      <c r="AA943" s="126" t="str">
        <f t="shared" si="69"/>
        <v>No</v>
      </c>
    </row>
    <row r="944" spans="1:27" x14ac:dyDescent="0.3">
      <c r="A944" t="s">
        <v>197</v>
      </c>
      <c r="B944" t="s">
        <v>13</v>
      </c>
      <c r="C944" t="s">
        <v>9</v>
      </c>
      <c r="D944" t="s">
        <v>8</v>
      </c>
      <c r="E944" t="s">
        <v>11</v>
      </c>
      <c r="F944" t="s">
        <v>10</v>
      </c>
      <c r="G944">
        <v>0</v>
      </c>
      <c r="H944" t="s">
        <v>9</v>
      </c>
      <c r="I944" t="s">
        <v>19</v>
      </c>
      <c r="J944" t="s">
        <v>128</v>
      </c>
      <c r="L944" t="s">
        <v>80</v>
      </c>
      <c r="M944">
        <v>3</v>
      </c>
      <c r="N944" t="str">
        <f t="shared" si="67"/>
        <v>Yes</v>
      </c>
      <c r="O944" t="s">
        <v>214</v>
      </c>
      <c r="P944" s="126" t="str">
        <f t="shared" si="70"/>
        <v>Yes</v>
      </c>
      <c r="Q944" s="126" t="str">
        <f t="shared" si="69"/>
        <v>Yes</v>
      </c>
      <c r="R944" s="126" t="str">
        <f t="shared" si="69"/>
        <v>Yes</v>
      </c>
      <c r="S944" s="126" t="str">
        <f t="shared" si="69"/>
        <v>No</v>
      </c>
      <c r="T944" s="126" t="str">
        <f t="shared" si="69"/>
        <v>Yes</v>
      </c>
      <c r="U944" s="126" t="str">
        <f t="shared" si="69"/>
        <v>Yes</v>
      </c>
      <c r="V944" s="126" t="str">
        <f t="shared" si="69"/>
        <v>No</v>
      </c>
      <c r="W944" s="126" t="str">
        <f t="shared" si="69"/>
        <v>No</v>
      </c>
      <c r="X944" s="126" t="str">
        <f t="shared" si="69"/>
        <v>No</v>
      </c>
      <c r="Y944" s="126" t="str">
        <f t="shared" si="69"/>
        <v>No</v>
      </c>
      <c r="Z944" s="126" t="str">
        <f t="shared" si="69"/>
        <v>No</v>
      </c>
      <c r="AA944" s="126" t="str">
        <f t="shared" si="69"/>
        <v>No</v>
      </c>
    </row>
    <row r="945" spans="1:27" x14ac:dyDescent="0.3">
      <c r="A945" t="s">
        <v>197</v>
      </c>
      <c r="B945" t="s">
        <v>13</v>
      </c>
      <c r="C945" t="s">
        <v>9</v>
      </c>
      <c r="D945" t="s">
        <v>8</v>
      </c>
      <c r="E945" t="s">
        <v>11</v>
      </c>
      <c r="F945" t="s">
        <v>10</v>
      </c>
      <c r="G945">
        <v>1</v>
      </c>
      <c r="H945" t="s">
        <v>11</v>
      </c>
      <c r="I945" t="s">
        <v>17</v>
      </c>
      <c r="J945" t="s">
        <v>128</v>
      </c>
      <c r="L945" t="s">
        <v>80</v>
      </c>
      <c r="M945">
        <v>0</v>
      </c>
      <c r="N945" t="str">
        <f t="shared" si="67"/>
        <v>No</v>
      </c>
      <c r="O945" t="s">
        <v>214</v>
      </c>
      <c r="P945" s="126" t="str">
        <f t="shared" si="70"/>
        <v>Yes</v>
      </c>
      <c r="Q945" s="126" t="str">
        <f t="shared" si="69"/>
        <v>Yes</v>
      </c>
      <c r="R945" s="126" t="str">
        <f t="shared" si="69"/>
        <v>Yes</v>
      </c>
      <c r="S945" s="126" t="str">
        <f t="shared" si="69"/>
        <v>No</v>
      </c>
      <c r="T945" s="126" t="str">
        <f t="shared" si="69"/>
        <v>Yes</v>
      </c>
      <c r="U945" s="126" t="str">
        <f t="shared" si="69"/>
        <v>Yes</v>
      </c>
      <c r="V945" s="126" t="str">
        <f t="shared" si="69"/>
        <v>No</v>
      </c>
      <c r="W945" s="126" t="str">
        <f t="shared" si="69"/>
        <v>No</v>
      </c>
      <c r="X945" s="126" t="str">
        <f t="shared" si="69"/>
        <v>No</v>
      </c>
      <c r="Y945" s="126" t="str">
        <f t="shared" si="69"/>
        <v>No</v>
      </c>
      <c r="Z945" s="126" t="str">
        <f t="shared" si="69"/>
        <v>No</v>
      </c>
      <c r="AA945" s="126" t="str">
        <f t="shared" si="69"/>
        <v>No</v>
      </c>
    </row>
    <row r="946" spans="1:27" x14ac:dyDescent="0.3">
      <c r="A946" t="s">
        <v>197</v>
      </c>
      <c r="B946" t="s">
        <v>13</v>
      </c>
      <c r="C946" t="s">
        <v>9</v>
      </c>
      <c r="D946" t="s">
        <v>8</v>
      </c>
      <c r="E946" t="s">
        <v>11</v>
      </c>
      <c r="F946" t="s">
        <v>10</v>
      </c>
      <c r="G946">
        <v>0</v>
      </c>
      <c r="H946" t="s">
        <v>13</v>
      </c>
      <c r="I946" t="s">
        <v>17</v>
      </c>
      <c r="J946" t="s">
        <v>149</v>
      </c>
      <c r="L946" t="s">
        <v>80</v>
      </c>
      <c r="M946">
        <v>0</v>
      </c>
      <c r="N946" t="str">
        <f t="shared" si="67"/>
        <v>No</v>
      </c>
      <c r="O946" t="s">
        <v>214</v>
      </c>
      <c r="P946" s="126" t="str">
        <f t="shared" si="70"/>
        <v>Yes</v>
      </c>
      <c r="Q946" s="126" t="str">
        <f t="shared" si="69"/>
        <v>Yes</v>
      </c>
      <c r="R946" s="126" t="str">
        <f t="shared" si="69"/>
        <v>Yes</v>
      </c>
      <c r="S946" s="126" t="str">
        <f t="shared" si="69"/>
        <v>No</v>
      </c>
      <c r="T946" s="126" t="str">
        <f t="shared" si="69"/>
        <v>Yes</v>
      </c>
      <c r="U946" s="126" t="str">
        <f t="shared" si="69"/>
        <v>Yes</v>
      </c>
      <c r="V946" s="126" t="str">
        <f t="shared" si="69"/>
        <v>No</v>
      </c>
      <c r="W946" s="126" t="str">
        <f t="shared" si="69"/>
        <v>No</v>
      </c>
      <c r="X946" s="126" t="str">
        <f t="shared" si="69"/>
        <v>No</v>
      </c>
      <c r="Y946" s="126" t="str">
        <f t="shared" si="69"/>
        <v>No</v>
      </c>
      <c r="Z946" s="126" t="str">
        <f t="shared" si="69"/>
        <v>No</v>
      </c>
      <c r="AA946" s="126" t="str">
        <f t="shared" si="69"/>
        <v>No</v>
      </c>
    </row>
    <row r="947" spans="1:27" x14ac:dyDescent="0.3">
      <c r="A947" t="s">
        <v>197</v>
      </c>
      <c r="B947" t="s">
        <v>13</v>
      </c>
      <c r="C947" t="s">
        <v>9</v>
      </c>
      <c r="D947" t="s">
        <v>8</v>
      </c>
      <c r="E947" t="s">
        <v>11</v>
      </c>
      <c r="F947" t="s">
        <v>10</v>
      </c>
      <c r="G947">
        <v>0</v>
      </c>
      <c r="H947" t="s">
        <v>8</v>
      </c>
      <c r="I947" t="s">
        <v>19</v>
      </c>
      <c r="J947" t="s">
        <v>128</v>
      </c>
      <c r="L947" t="s">
        <v>80</v>
      </c>
      <c r="M947">
        <v>0</v>
      </c>
      <c r="N947" t="str">
        <f t="shared" si="67"/>
        <v>No</v>
      </c>
      <c r="O947" t="s">
        <v>214</v>
      </c>
      <c r="P947" s="126" t="str">
        <f t="shared" si="70"/>
        <v>Yes</v>
      </c>
      <c r="Q947" s="126" t="str">
        <f t="shared" si="69"/>
        <v>Yes</v>
      </c>
      <c r="R947" s="126" t="str">
        <f t="shared" si="69"/>
        <v>Yes</v>
      </c>
      <c r="S947" s="126" t="str">
        <f t="shared" si="69"/>
        <v>No</v>
      </c>
      <c r="T947" s="126" t="str">
        <f t="shared" si="69"/>
        <v>Yes</v>
      </c>
      <c r="U947" s="126" t="str">
        <f t="shared" si="69"/>
        <v>Yes</v>
      </c>
      <c r="V947" s="126" t="str">
        <f t="shared" si="69"/>
        <v>No</v>
      </c>
      <c r="W947" s="126" t="str">
        <f t="shared" si="69"/>
        <v>No</v>
      </c>
      <c r="X947" s="126" t="str">
        <f t="shared" si="69"/>
        <v>No</v>
      </c>
      <c r="Y947" s="126" t="str">
        <f t="shared" si="69"/>
        <v>No</v>
      </c>
      <c r="Z947" s="126" t="str">
        <f t="shared" si="69"/>
        <v>No</v>
      </c>
      <c r="AA947" s="126" t="str">
        <f t="shared" si="69"/>
        <v>No</v>
      </c>
    </row>
    <row r="948" spans="1:27" x14ac:dyDescent="0.3">
      <c r="A948" t="s">
        <v>197</v>
      </c>
      <c r="B948" t="s">
        <v>13</v>
      </c>
      <c r="C948" t="s">
        <v>9</v>
      </c>
      <c r="D948" t="s">
        <v>8</v>
      </c>
      <c r="E948" t="s">
        <v>70</v>
      </c>
      <c r="F948" t="s">
        <v>10</v>
      </c>
      <c r="G948">
        <v>1</v>
      </c>
      <c r="H948" t="s">
        <v>8</v>
      </c>
      <c r="I948" t="s">
        <v>18</v>
      </c>
      <c r="J948" t="s">
        <v>128</v>
      </c>
      <c r="L948" t="s">
        <v>80</v>
      </c>
      <c r="M948">
        <v>2</v>
      </c>
      <c r="N948" t="str">
        <f t="shared" si="67"/>
        <v>Yes</v>
      </c>
      <c r="O948" t="s">
        <v>214</v>
      </c>
      <c r="P948" s="126" t="str">
        <f t="shared" si="70"/>
        <v>Yes</v>
      </c>
      <c r="Q948" s="126" t="str">
        <f t="shared" si="69"/>
        <v>Yes</v>
      </c>
      <c r="R948" s="126" t="str">
        <f t="shared" si="69"/>
        <v>Yes</v>
      </c>
      <c r="S948" s="126" t="str">
        <f t="shared" si="69"/>
        <v>Yes</v>
      </c>
      <c r="T948" s="126" t="str">
        <f t="shared" si="69"/>
        <v>Yes</v>
      </c>
      <c r="U948" s="126" t="str">
        <f t="shared" si="69"/>
        <v>No</v>
      </c>
      <c r="V948" s="126" t="str">
        <f t="shared" si="69"/>
        <v>No</v>
      </c>
      <c r="W948" s="126" t="str">
        <f t="shared" si="69"/>
        <v>No</v>
      </c>
      <c r="X948" s="126" t="str">
        <f t="shared" si="69"/>
        <v>No</v>
      </c>
      <c r="Y948" s="126" t="str">
        <f t="shared" si="69"/>
        <v>No</v>
      </c>
      <c r="Z948" s="126" t="str">
        <f t="shared" si="69"/>
        <v>No</v>
      </c>
      <c r="AA948" s="126" t="str">
        <f t="shared" si="69"/>
        <v>No</v>
      </c>
    </row>
    <row r="949" spans="1:27" x14ac:dyDescent="0.3">
      <c r="A949" t="s">
        <v>197</v>
      </c>
      <c r="B949" t="s">
        <v>13</v>
      </c>
      <c r="C949" t="s">
        <v>9</v>
      </c>
      <c r="D949" t="s">
        <v>8</v>
      </c>
      <c r="E949" t="s">
        <v>70</v>
      </c>
      <c r="F949" t="s">
        <v>71</v>
      </c>
      <c r="G949">
        <v>1</v>
      </c>
      <c r="H949" t="s">
        <v>9</v>
      </c>
      <c r="I949" t="s">
        <v>19</v>
      </c>
      <c r="J949" t="s">
        <v>128</v>
      </c>
      <c r="L949" t="s">
        <v>80</v>
      </c>
      <c r="M949">
        <v>0</v>
      </c>
      <c r="N949" t="str">
        <f t="shared" si="67"/>
        <v>No</v>
      </c>
      <c r="O949" t="s">
        <v>214</v>
      </c>
      <c r="P949" s="126" t="str">
        <f t="shared" si="70"/>
        <v>Yes</v>
      </c>
      <c r="Q949" s="126" t="str">
        <f t="shared" si="69"/>
        <v>Yes</v>
      </c>
      <c r="R949" s="126" t="str">
        <f t="shared" si="69"/>
        <v>Yes</v>
      </c>
      <c r="S949" s="126" t="str">
        <f t="shared" si="69"/>
        <v>Yes</v>
      </c>
      <c r="T949" s="126" t="str">
        <f t="shared" si="69"/>
        <v>No</v>
      </c>
      <c r="U949" s="126" t="str">
        <f t="shared" si="69"/>
        <v>No</v>
      </c>
      <c r="V949" s="126" t="str">
        <f t="shared" si="69"/>
        <v>Yes</v>
      </c>
      <c r="W949" s="126" t="str">
        <f t="shared" si="69"/>
        <v>No</v>
      </c>
      <c r="X949" s="126" t="str">
        <f t="shared" si="69"/>
        <v>No</v>
      </c>
      <c r="Y949" s="126" t="str">
        <f t="shared" si="69"/>
        <v>No</v>
      </c>
      <c r="Z949" s="126" t="str">
        <f t="shared" si="69"/>
        <v>No</v>
      </c>
      <c r="AA949" s="126" t="str">
        <f t="shared" si="69"/>
        <v>No</v>
      </c>
    </row>
    <row r="950" spans="1:27" x14ac:dyDescent="0.3">
      <c r="A950" t="s">
        <v>197</v>
      </c>
      <c r="B950" t="s">
        <v>13</v>
      </c>
      <c r="C950" t="s">
        <v>9</v>
      </c>
      <c r="D950" t="s">
        <v>8</v>
      </c>
      <c r="E950" t="s">
        <v>70</v>
      </c>
      <c r="F950" t="s">
        <v>71</v>
      </c>
      <c r="G950">
        <v>0</v>
      </c>
      <c r="H950" t="s">
        <v>9</v>
      </c>
      <c r="I950" t="s">
        <v>19</v>
      </c>
      <c r="J950" t="s">
        <v>128</v>
      </c>
      <c r="L950" t="s">
        <v>80</v>
      </c>
      <c r="M950">
        <v>3</v>
      </c>
      <c r="N950" t="str">
        <f t="shared" si="67"/>
        <v>Yes</v>
      </c>
      <c r="O950" t="s">
        <v>214</v>
      </c>
      <c r="P950" s="126" t="str">
        <f t="shared" si="70"/>
        <v>Yes</v>
      </c>
      <c r="Q950" s="126" t="str">
        <f t="shared" si="69"/>
        <v>Yes</v>
      </c>
      <c r="R950" s="126" t="str">
        <f t="shared" si="69"/>
        <v>Yes</v>
      </c>
      <c r="S950" s="126" t="str">
        <f t="shared" si="69"/>
        <v>Yes</v>
      </c>
      <c r="T950" s="126" t="str">
        <f t="shared" si="69"/>
        <v>No</v>
      </c>
      <c r="U950" s="126" t="str">
        <f t="shared" si="69"/>
        <v>No</v>
      </c>
      <c r="V950" s="126" t="str">
        <f t="shared" si="69"/>
        <v>Yes</v>
      </c>
      <c r="W950" s="126" t="str">
        <f t="shared" si="69"/>
        <v>No</v>
      </c>
      <c r="X950" s="126" t="str">
        <f t="shared" si="69"/>
        <v>No</v>
      </c>
      <c r="Y950" s="126" t="str">
        <f t="shared" si="69"/>
        <v>No</v>
      </c>
      <c r="Z950" s="126" t="str">
        <f t="shared" si="69"/>
        <v>No</v>
      </c>
      <c r="AA950" s="126" t="str">
        <f t="shared" si="69"/>
        <v>No</v>
      </c>
    </row>
    <row r="951" spans="1:27" x14ac:dyDescent="0.3">
      <c r="A951" t="s">
        <v>197</v>
      </c>
      <c r="B951" t="s">
        <v>13</v>
      </c>
      <c r="C951" t="s">
        <v>9</v>
      </c>
      <c r="D951" t="s">
        <v>8</v>
      </c>
      <c r="E951" t="s">
        <v>70</v>
      </c>
      <c r="F951" t="s">
        <v>71</v>
      </c>
      <c r="G951">
        <v>2</v>
      </c>
      <c r="H951" t="s">
        <v>71</v>
      </c>
      <c r="I951" t="s">
        <v>18</v>
      </c>
      <c r="J951" t="s">
        <v>128</v>
      </c>
      <c r="L951" t="s">
        <v>80</v>
      </c>
      <c r="M951">
        <v>2</v>
      </c>
      <c r="N951" t="str">
        <f t="shared" si="67"/>
        <v>Yes</v>
      </c>
      <c r="O951" t="s">
        <v>214</v>
      </c>
      <c r="P951" s="126" t="str">
        <f t="shared" si="70"/>
        <v>Yes</v>
      </c>
      <c r="Q951" s="126" t="str">
        <f t="shared" si="69"/>
        <v>Yes</v>
      </c>
      <c r="R951" s="126" t="str">
        <f t="shared" si="69"/>
        <v>Yes</v>
      </c>
      <c r="S951" s="126" t="str">
        <f t="shared" si="69"/>
        <v>Yes</v>
      </c>
      <c r="T951" s="126" t="str">
        <f t="shared" si="69"/>
        <v>No</v>
      </c>
      <c r="U951" s="126" t="str">
        <f t="shared" si="69"/>
        <v>No</v>
      </c>
      <c r="V951" s="126" t="str">
        <f t="shared" si="69"/>
        <v>Yes</v>
      </c>
      <c r="W951" s="126" t="str">
        <f t="shared" si="69"/>
        <v>No</v>
      </c>
      <c r="X951" s="126" t="str">
        <f t="shared" si="69"/>
        <v>No</v>
      </c>
      <c r="Y951" s="126" t="str">
        <f t="shared" si="69"/>
        <v>No</v>
      </c>
      <c r="Z951" s="126" t="str">
        <f t="shared" si="69"/>
        <v>No</v>
      </c>
      <c r="AA951" s="126" t="str">
        <f t="shared" si="69"/>
        <v>No</v>
      </c>
    </row>
    <row r="952" spans="1:27" x14ac:dyDescent="0.3">
      <c r="A952" t="s">
        <v>197</v>
      </c>
      <c r="B952" t="s">
        <v>13</v>
      </c>
      <c r="C952" t="s">
        <v>9</v>
      </c>
      <c r="D952" t="s">
        <v>8</v>
      </c>
      <c r="E952" t="s">
        <v>70</v>
      </c>
      <c r="F952" t="s">
        <v>71</v>
      </c>
      <c r="G952">
        <v>0</v>
      </c>
      <c r="H952" t="s">
        <v>13</v>
      </c>
      <c r="I952" t="s">
        <v>19</v>
      </c>
      <c r="J952" t="s">
        <v>128</v>
      </c>
      <c r="L952" t="s">
        <v>80</v>
      </c>
      <c r="M952">
        <v>0</v>
      </c>
      <c r="N952" t="str">
        <f t="shared" si="67"/>
        <v>No</v>
      </c>
      <c r="O952" t="s">
        <v>214</v>
      </c>
      <c r="P952" s="126" t="str">
        <f t="shared" si="70"/>
        <v>Yes</v>
      </c>
      <c r="Q952" s="126" t="str">
        <f t="shared" si="69"/>
        <v>Yes</v>
      </c>
      <c r="R952" s="126" t="str">
        <f t="shared" si="69"/>
        <v>Yes</v>
      </c>
      <c r="S952" s="126" t="str">
        <f t="shared" si="69"/>
        <v>Yes</v>
      </c>
      <c r="T952" s="126" t="str">
        <f t="shared" si="69"/>
        <v>No</v>
      </c>
      <c r="U952" s="126" t="str">
        <f t="shared" si="69"/>
        <v>No</v>
      </c>
      <c r="V952" s="126" t="str">
        <f t="shared" si="69"/>
        <v>Yes</v>
      </c>
      <c r="W952" s="126" t="str">
        <f t="shared" si="69"/>
        <v>No</v>
      </c>
      <c r="X952" s="126" t="str">
        <f t="shared" si="69"/>
        <v>No</v>
      </c>
      <c r="Y952" s="126" t="str">
        <f t="shared" si="69"/>
        <v>No</v>
      </c>
      <c r="Z952" s="126" t="str">
        <f t="shared" si="69"/>
        <v>No</v>
      </c>
      <c r="AA952" s="126" t="str">
        <f t="shared" si="69"/>
        <v>No</v>
      </c>
    </row>
    <row r="953" spans="1:27" x14ac:dyDescent="0.3">
      <c r="A953" t="s">
        <v>197</v>
      </c>
      <c r="B953" t="s">
        <v>13</v>
      </c>
      <c r="C953" t="s">
        <v>130</v>
      </c>
      <c r="D953" t="s">
        <v>8</v>
      </c>
      <c r="E953" t="s">
        <v>70</v>
      </c>
      <c r="F953" t="s">
        <v>71</v>
      </c>
      <c r="G953">
        <v>0</v>
      </c>
      <c r="H953" t="s">
        <v>8</v>
      </c>
      <c r="I953" t="s">
        <v>19</v>
      </c>
      <c r="J953" t="s">
        <v>128</v>
      </c>
      <c r="L953" t="s">
        <v>80</v>
      </c>
      <c r="M953">
        <v>0</v>
      </c>
      <c r="N953" t="str">
        <f t="shared" si="67"/>
        <v>No</v>
      </c>
      <c r="O953" t="s">
        <v>214</v>
      </c>
      <c r="P953" s="126" t="str">
        <f t="shared" si="70"/>
        <v>Yes</v>
      </c>
      <c r="Q953" s="126" t="str">
        <f t="shared" si="69"/>
        <v>No</v>
      </c>
      <c r="R953" s="126" t="str">
        <f t="shared" si="69"/>
        <v>Yes</v>
      </c>
      <c r="S953" s="126" t="str">
        <f t="shared" si="69"/>
        <v>Yes</v>
      </c>
      <c r="T953" s="126" t="str">
        <f t="shared" si="69"/>
        <v>No</v>
      </c>
      <c r="U953" s="126" t="str">
        <f t="shared" si="69"/>
        <v>No</v>
      </c>
      <c r="V953" s="126" t="str">
        <f t="shared" si="69"/>
        <v>Yes</v>
      </c>
      <c r="W953" s="126" t="str">
        <f t="shared" si="69"/>
        <v>No</v>
      </c>
      <c r="X953" s="126" t="str">
        <f t="shared" si="69"/>
        <v>No</v>
      </c>
      <c r="Y953" s="126" t="str">
        <f t="shared" si="69"/>
        <v>Yes</v>
      </c>
      <c r="Z953" s="126" t="str">
        <f t="shared" si="69"/>
        <v>No</v>
      </c>
      <c r="AA953" s="126" t="str">
        <f t="shared" si="69"/>
        <v>No</v>
      </c>
    </row>
    <row r="954" spans="1:27" x14ac:dyDescent="0.3">
      <c r="A954" t="s">
        <v>197</v>
      </c>
      <c r="B954" t="s">
        <v>13</v>
      </c>
      <c r="C954" t="s">
        <v>9</v>
      </c>
      <c r="D954" t="s">
        <v>8</v>
      </c>
      <c r="E954" t="s">
        <v>11</v>
      </c>
      <c r="F954" t="s">
        <v>10</v>
      </c>
      <c r="G954">
        <v>0</v>
      </c>
      <c r="H954" t="s">
        <v>8</v>
      </c>
      <c r="I954" t="s">
        <v>19</v>
      </c>
      <c r="J954" t="s">
        <v>128</v>
      </c>
      <c r="L954" t="s">
        <v>80</v>
      </c>
      <c r="M954">
        <v>0</v>
      </c>
      <c r="N954" t="str">
        <f t="shared" si="67"/>
        <v>No</v>
      </c>
      <c r="O954" t="s">
        <v>214</v>
      </c>
      <c r="P954" s="126" t="str">
        <f t="shared" si="70"/>
        <v>Yes</v>
      </c>
      <c r="Q954" s="126" t="str">
        <f t="shared" si="69"/>
        <v>Yes</v>
      </c>
      <c r="R954" s="126" t="str">
        <f t="shared" si="69"/>
        <v>Yes</v>
      </c>
      <c r="S954" s="126" t="str">
        <f t="shared" si="69"/>
        <v>No</v>
      </c>
      <c r="T954" s="126" t="str">
        <f t="shared" si="69"/>
        <v>Yes</v>
      </c>
      <c r="U954" s="126" t="str">
        <f t="shared" si="69"/>
        <v>Yes</v>
      </c>
      <c r="V954" s="126" t="str">
        <f t="shared" si="69"/>
        <v>No</v>
      </c>
      <c r="W954" s="126" t="str">
        <f t="shared" si="69"/>
        <v>No</v>
      </c>
      <c r="X954" s="126" t="str">
        <f t="shared" si="69"/>
        <v>No</v>
      </c>
      <c r="Y954" s="126" t="str">
        <f t="shared" si="69"/>
        <v>No</v>
      </c>
      <c r="Z954" s="126" t="str">
        <f t="shared" si="69"/>
        <v>No</v>
      </c>
      <c r="AA954" s="126" t="str">
        <f t="shared" si="69"/>
        <v>No</v>
      </c>
    </row>
    <row r="955" spans="1:27" x14ac:dyDescent="0.3">
      <c r="A955" t="s">
        <v>197</v>
      </c>
      <c r="B955" t="s">
        <v>13</v>
      </c>
      <c r="C955" t="s">
        <v>9</v>
      </c>
      <c r="D955" t="s">
        <v>8</v>
      </c>
      <c r="E955" t="s">
        <v>11</v>
      </c>
      <c r="F955" t="s">
        <v>10</v>
      </c>
      <c r="G955">
        <v>1</v>
      </c>
      <c r="H955" t="s">
        <v>8</v>
      </c>
      <c r="I955" t="s">
        <v>15</v>
      </c>
      <c r="J955" t="s">
        <v>128</v>
      </c>
      <c r="L955" t="s">
        <v>80</v>
      </c>
      <c r="M955">
        <v>0</v>
      </c>
      <c r="N955" t="str">
        <f t="shared" si="67"/>
        <v>No</v>
      </c>
      <c r="O955" t="s">
        <v>214</v>
      </c>
      <c r="P955" s="126" t="str">
        <f t="shared" si="70"/>
        <v>Yes</v>
      </c>
      <c r="Q955" s="126" t="str">
        <f t="shared" si="69"/>
        <v>Yes</v>
      </c>
      <c r="R955" s="126" t="str">
        <f t="shared" si="69"/>
        <v>Yes</v>
      </c>
      <c r="S955" s="126" t="str">
        <f t="shared" si="69"/>
        <v>No</v>
      </c>
      <c r="T955" s="126" t="str">
        <f t="shared" si="69"/>
        <v>Yes</v>
      </c>
      <c r="U955" s="126" t="str">
        <f t="shared" si="69"/>
        <v>Yes</v>
      </c>
      <c r="V955" s="126" t="str">
        <f t="shared" si="69"/>
        <v>No</v>
      </c>
      <c r="W955" s="126" t="str">
        <f t="shared" si="69"/>
        <v>No</v>
      </c>
      <c r="X955" s="126" t="str">
        <f t="shared" si="69"/>
        <v>No</v>
      </c>
      <c r="Y955" s="126" t="str">
        <f t="shared" si="69"/>
        <v>No</v>
      </c>
      <c r="Z955" s="126" t="str">
        <f t="shared" si="69"/>
        <v>No</v>
      </c>
      <c r="AA955" s="126" t="str">
        <f t="shared" si="69"/>
        <v>No</v>
      </c>
    </row>
    <row r="956" spans="1:27" x14ac:dyDescent="0.3">
      <c r="A956" t="s">
        <v>197</v>
      </c>
      <c r="B956" t="s">
        <v>13</v>
      </c>
      <c r="C956" t="s">
        <v>9</v>
      </c>
      <c r="D956" t="s">
        <v>8</v>
      </c>
      <c r="E956" t="s">
        <v>11</v>
      </c>
      <c r="F956" t="s">
        <v>10</v>
      </c>
      <c r="G956">
        <v>0</v>
      </c>
      <c r="H956" t="s">
        <v>8</v>
      </c>
      <c r="I956" t="s">
        <v>19</v>
      </c>
      <c r="J956" t="s">
        <v>128</v>
      </c>
      <c r="L956" t="s">
        <v>80</v>
      </c>
      <c r="M956">
        <v>0</v>
      </c>
      <c r="N956" t="str">
        <f t="shared" si="67"/>
        <v>No</v>
      </c>
      <c r="O956" t="s">
        <v>214</v>
      </c>
      <c r="P956" s="126" t="str">
        <f t="shared" si="70"/>
        <v>Yes</v>
      </c>
      <c r="Q956" s="126" t="str">
        <f t="shared" si="69"/>
        <v>Yes</v>
      </c>
      <c r="R956" s="126" t="str">
        <f t="shared" si="69"/>
        <v>Yes</v>
      </c>
      <c r="S956" s="126" t="str">
        <f t="shared" si="69"/>
        <v>No</v>
      </c>
      <c r="T956" s="126" t="str">
        <f t="shared" si="69"/>
        <v>Yes</v>
      </c>
      <c r="U956" s="126" t="str">
        <f t="shared" si="69"/>
        <v>Yes</v>
      </c>
      <c r="V956" s="126" t="str">
        <f t="shared" si="69"/>
        <v>No</v>
      </c>
      <c r="W956" s="126" t="str">
        <f t="shared" si="69"/>
        <v>No</v>
      </c>
      <c r="X956" s="126" t="str">
        <f t="shared" si="69"/>
        <v>No</v>
      </c>
      <c r="Y956" s="126" t="str">
        <f t="shared" si="69"/>
        <v>No</v>
      </c>
      <c r="Z956" s="126" t="str">
        <f t="shared" si="69"/>
        <v>No</v>
      </c>
      <c r="AA956" s="126" t="str">
        <f t="shared" si="69"/>
        <v>No</v>
      </c>
    </row>
    <row r="957" spans="1:27" x14ac:dyDescent="0.3">
      <c r="A957" t="s">
        <v>197</v>
      </c>
      <c r="B957" t="s">
        <v>13</v>
      </c>
      <c r="C957" t="s">
        <v>9</v>
      </c>
      <c r="D957" t="s">
        <v>8</v>
      </c>
      <c r="E957" t="s">
        <v>11</v>
      </c>
      <c r="F957" t="s">
        <v>71</v>
      </c>
      <c r="G957">
        <v>1</v>
      </c>
      <c r="H957" t="s">
        <v>13</v>
      </c>
      <c r="I957" t="s">
        <v>17</v>
      </c>
      <c r="J957" t="s">
        <v>128</v>
      </c>
      <c r="L957" t="s">
        <v>80</v>
      </c>
      <c r="M957">
        <v>0</v>
      </c>
      <c r="N957" t="str">
        <f t="shared" si="67"/>
        <v>No</v>
      </c>
      <c r="O957" t="s">
        <v>214</v>
      </c>
      <c r="P957" s="126" t="str">
        <f t="shared" si="70"/>
        <v>Yes</v>
      </c>
      <c r="Q957" s="126" t="str">
        <f t="shared" si="69"/>
        <v>Yes</v>
      </c>
      <c r="R957" s="126" t="str">
        <f t="shared" si="69"/>
        <v>Yes</v>
      </c>
      <c r="S957" s="126" t="str">
        <f t="shared" si="69"/>
        <v>No</v>
      </c>
      <c r="T957" s="126" t="str">
        <f t="shared" si="69"/>
        <v>No</v>
      </c>
      <c r="U957" s="126" t="str">
        <f t="shared" si="69"/>
        <v>Yes</v>
      </c>
      <c r="V957" s="126" t="str">
        <f t="shared" si="69"/>
        <v>Yes</v>
      </c>
      <c r="W957" s="126" t="str">
        <f t="shared" si="69"/>
        <v>No</v>
      </c>
      <c r="X957" s="126" t="str">
        <f t="shared" si="69"/>
        <v>No</v>
      </c>
      <c r="Y957" s="126" t="str">
        <f t="shared" si="69"/>
        <v>No</v>
      </c>
      <c r="Z957" s="126" t="str">
        <f t="shared" si="69"/>
        <v>No</v>
      </c>
      <c r="AA957" s="126" t="str">
        <f t="shared" si="69"/>
        <v>No</v>
      </c>
    </row>
    <row r="958" spans="1:27" x14ac:dyDescent="0.3">
      <c r="A958" t="s">
        <v>197</v>
      </c>
      <c r="B958" t="s">
        <v>13</v>
      </c>
      <c r="C958" t="s">
        <v>9</v>
      </c>
      <c r="D958" t="s">
        <v>8</v>
      </c>
      <c r="E958" t="s">
        <v>11</v>
      </c>
      <c r="F958" t="s">
        <v>71</v>
      </c>
      <c r="G958">
        <v>2</v>
      </c>
      <c r="H958" t="s">
        <v>11</v>
      </c>
      <c r="I958" t="s">
        <v>20</v>
      </c>
      <c r="J958" t="s">
        <v>128</v>
      </c>
      <c r="L958" t="s">
        <v>80</v>
      </c>
      <c r="M958">
        <v>0</v>
      </c>
      <c r="N958" t="str">
        <f t="shared" si="67"/>
        <v>No</v>
      </c>
      <c r="O958" t="s">
        <v>214</v>
      </c>
      <c r="P958" s="126" t="str">
        <f t="shared" si="70"/>
        <v>Yes</v>
      </c>
      <c r="Q958" s="126" t="str">
        <f t="shared" si="69"/>
        <v>Yes</v>
      </c>
      <c r="R958" s="126" t="str">
        <f t="shared" si="69"/>
        <v>Yes</v>
      </c>
      <c r="S958" s="126" t="str">
        <f t="shared" si="69"/>
        <v>No</v>
      </c>
      <c r="T958" s="126" t="str">
        <f t="shared" si="69"/>
        <v>No</v>
      </c>
      <c r="U958" s="126" t="str">
        <f t="shared" si="69"/>
        <v>Yes</v>
      </c>
      <c r="V958" s="126" t="str">
        <f t="shared" si="69"/>
        <v>Yes</v>
      </c>
      <c r="W958" s="126" t="str">
        <f t="shared" si="69"/>
        <v>No</v>
      </c>
      <c r="X958" s="126" t="str">
        <f t="shared" si="69"/>
        <v>No</v>
      </c>
      <c r="Y958" s="126" t="str">
        <f t="shared" si="69"/>
        <v>No</v>
      </c>
      <c r="Z958" s="126" t="str">
        <f t="shared" si="69"/>
        <v>No</v>
      </c>
      <c r="AA958" s="126" t="str">
        <f t="shared" si="69"/>
        <v>No</v>
      </c>
    </row>
    <row r="959" spans="1:27" x14ac:dyDescent="0.3">
      <c r="A959" t="s">
        <v>197</v>
      </c>
      <c r="B959" t="s">
        <v>13</v>
      </c>
      <c r="C959" t="s">
        <v>9</v>
      </c>
      <c r="D959" t="s">
        <v>8</v>
      </c>
      <c r="E959" t="s">
        <v>11</v>
      </c>
      <c r="F959" t="s">
        <v>71</v>
      </c>
      <c r="G959">
        <v>1</v>
      </c>
      <c r="H959" t="s">
        <v>13</v>
      </c>
      <c r="I959" t="s">
        <v>16</v>
      </c>
      <c r="J959" t="s">
        <v>128</v>
      </c>
      <c r="L959" t="s">
        <v>80</v>
      </c>
      <c r="M959">
        <v>2</v>
      </c>
      <c r="N959" t="str">
        <f t="shared" si="67"/>
        <v>Yes</v>
      </c>
      <c r="O959" t="s">
        <v>214</v>
      </c>
      <c r="P959" s="126" t="str">
        <f t="shared" si="70"/>
        <v>Yes</v>
      </c>
      <c r="Q959" s="126" t="str">
        <f t="shared" si="69"/>
        <v>Yes</v>
      </c>
      <c r="R959" s="126" t="str">
        <f t="shared" si="69"/>
        <v>Yes</v>
      </c>
      <c r="S959" s="126" t="str">
        <f t="shared" si="69"/>
        <v>No</v>
      </c>
      <c r="T959" s="126" t="str">
        <f t="shared" si="69"/>
        <v>No</v>
      </c>
      <c r="U959" s="126" t="str">
        <f t="shared" si="69"/>
        <v>Yes</v>
      </c>
      <c r="V959" s="126" t="str">
        <f t="shared" si="69"/>
        <v>Yes</v>
      </c>
      <c r="W959" s="126" t="str">
        <f t="shared" si="69"/>
        <v>No</v>
      </c>
      <c r="X959" s="126" t="str">
        <f t="shared" si="69"/>
        <v>No</v>
      </c>
      <c r="Y959" s="126" t="str">
        <f t="shared" si="69"/>
        <v>No</v>
      </c>
      <c r="Z959" s="126" t="str">
        <f t="shared" si="69"/>
        <v>No</v>
      </c>
      <c r="AA959" s="126" t="str">
        <f t="shared" si="69"/>
        <v>No</v>
      </c>
    </row>
    <row r="960" spans="1:27" x14ac:dyDescent="0.3">
      <c r="A960" t="s">
        <v>197</v>
      </c>
      <c r="B960" t="s">
        <v>13</v>
      </c>
      <c r="C960" t="s">
        <v>9</v>
      </c>
      <c r="D960" t="s">
        <v>8</v>
      </c>
      <c r="E960" t="s">
        <v>70</v>
      </c>
      <c r="F960" t="s">
        <v>71</v>
      </c>
      <c r="G960">
        <v>2</v>
      </c>
      <c r="H960" t="s">
        <v>13</v>
      </c>
      <c r="I960" t="s">
        <v>17</v>
      </c>
      <c r="J960" t="s">
        <v>128</v>
      </c>
      <c r="L960" t="s">
        <v>80</v>
      </c>
      <c r="M960">
        <v>0</v>
      </c>
      <c r="N960" t="str">
        <f t="shared" si="67"/>
        <v>No</v>
      </c>
      <c r="O960" t="s">
        <v>214</v>
      </c>
      <c r="P960" s="126" t="str">
        <f t="shared" si="70"/>
        <v>Yes</v>
      </c>
      <c r="Q960" s="126" t="str">
        <f t="shared" si="69"/>
        <v>Yes</v>
      </c>
      <c r="R960" s="126" t="str">
        <f t="shared" si="69"/>
        <v>Yes</v>
      </c>
      <c r="S960" s="126" t="str">
        <f t="shared" si="69"/>
        <v>Yes</v>
      </c>
      <c r="T960" s="126" t="str">
        <f t="shared" si="69"/>
        <v>No</v>
      </c>
      <c r="U960" s="126" t="str">
        <f t="shared" si="69"/>
        <v>No</v>
      </c>
      <c r="V960" s="126" t="str">
        <f t="shared" si="69"/>
        <v>Yes</v>
      </c>
      <c r="W960" s="126" t="str">
        <f t="shared" si="69"/>
        <v>No</v>
      </c>
      <c r="X960" s="126" t="str">
        <f t="shared" si="69"/>
        <v>No</v>
      </c>
      <c r="Y960" s="126" t="str">
        <f t="shared" si="69"/>
        <v>No</v>
      </c>
      <c r="Z960" s="126" t="str">
        <f t="shared" si="69"/>
        <v>No</v>
      </c>
      <c r="AA960" s="126" t="str">
        <f t="shared" si="69"/>
        <v>No</v>
      </c>
    </row>
    <row r="961" spans="1:27" x14ac:dyDescent="0.3">
      <c r="A961" t="s">
        <v>197</v>
      </c>
      <c r="B961" t="s">
        <v>13</v>
      </c>
      <c r="C961" t="s">
        <v>9</v>
      </c>
      <c r="D961" t="s">
        <v>8</v>
      </c>
      <c r="E961" t="s">
        <v>70</v>
      </c>
      <c r="F961" t="s">
        <v>71</v>
      </c>
      <c r="G961">
        <v>0</v>
      </c>
      <c r="H961" t="s">
        <v>9</v>
      </c>
      <c r="I961" t="s">
        <v>15</v>
      </c>
      <c r="J961" t="s">
        <v>128</v>
      </c>
      <c r="L961" t="s">
        <v>80</v>
      </c>
      <c r="M961">
        <v>0</v>
      </c>
      <c r="N961" t="str">
        <f t="shared" si="67"/>
        <v>No</v>
      </c>
      <c r="O961" t="s">
        <v>214</v>
      </c>
      <c r="P961" s="126" t="str">
        <f t="shared" si="70"/>
        <v>Yes</v>
      </c>
      <c r="Q961" s="126" t="str">
        <f t="shared" si="69"/>
        <v>Yes</v>
      </c>
      <c r="R961" s="126" t="str">
        <f t="shared" si="69"/>
        <v>Yes</v>
      </c>
      <c r="S961" s="126" t="str">
        <f t="shared" si="69"/>
        <v>Yes</v>
      </c>
      <c r="T961" s="126" t="str">
        <f t="shared" si="69"/>
        <v>No</v>
      </c>
      <c r="U961" s="126" t="str">
        <f t="shared" si="69"/>
        <v>No</v>
      </c>
      <c r="V961" s="126" t="str">
        <f t="shared" si="69"/>
        <v>Yes</v>
      </c>
      <c r="W961" s="126" t="str">
        <f t="shared" si="69"/>
        <v>No</v>
      </c>
      <c r="X961" s="126" t="str">
        <f t="shared" si="69"/>
        <v>No</v>
      </c>
      <c r="Y961" s="126" t="str">
        <f t="shared" si="69"/>
        <v>No</v>
      </c>
      <c r="Z961" s="126" t="str">
        <f t="shared" si="69"/>
        <v>No</v>
      </c>
      <c r="AA961" s="126" t="str">
        <f t="shared" si="69"/>
        <v>No</v>
      </c>
    </row>
    <row r="962" spans="1:27" x14ac:dyDescent="0.3">
      <c r="A962" t="s">
        <v>197</v>
      </c>
      <c r="B962" t="s">
        <v>13</v>
      </c>
      <c r="C962" t="s">
        <v>9</v>
      </c>
      <c r="D962" t="s">
        <v>8</v>
      </c>
      <c r="E962" t="s">
        <v>11</v>
      </c>
      <c r="F962" t="s">
        <v>71</v>
      </c>
      <c r="G962">
        <v>1</v>
      </c>
      <c r="H962" t="s">
        <v>71</v>
      </c>
      <c r="I962" t="s">
        <v>17</v>
      </c>
      <c r="J962" t="s">
        <v>128</v>
      </c>
      <c r="L962" t="s">
        <v>80</v>
      </c>
      <c r="M962">
        <v>0</v>
      </c>
      <c r="N962" t="str">
        <f t="shared" si="67"/>
        <v>No</v>
      </c>
      <c r="O962" t="s">
        <v>214</v>
      </c>
      <c r="P962" s="126" t="str">
        <f t="shared" si="70"/>
        <v>Yes</v>
      </c>
      <c r="Q962" s="126" t="str">
        <f t="shared" si="69"/>
        <v>Yes</v>
      </c>
      <c r="R962" s="126" t="str">
        <f t="shared" si="69"/>
        <v>Yes</v>
      </c>
      <c r="S962" s="126" t="str">
        <f t="shared" si="69"/>
        <v>No</v>
      </c>
      <c r="T962" s="126" t="str">
        <f t="shared" si="69"/>
        <v>No</v>
      </c>
      <c r="U962" s="126" t="str">
        <f t="shared" si="69"/>
        <v>Yes</v>
      </c>
      <c r="V962" s="126" t="str">
        <f t="shared" si="69"/>
        <v>Yes</v>
      </c>
      <c r="W962" s="126" t="str">
        <f t="shared" si="69"/>
        <v>No</v>
      </c>
      <c r="X962" s="126" t="str">
        <f t="shared" si="69"/>
        <v>No</v>
      </c>
      <c r="Y962" s="126" t="str">
        <f t="shared" si="69"/>
        <v>No</v>
      </c>
      <c r="Z962" s="126" t="str">
        <f t="shared" si="69"/>
        <v>No</v>
      </c>
      <c r="AA962" s="126" t="str">
        <f t="shared" si="69"/>
        <v>No</v>
      </c>
    </row>
    <row r="963" spans="1:27" x14ac:dyDescent="0.3">
      <c r="A963" t="s">
        <v>197</v>
      </c>
      <c r="B963" t="s">
        <v>13</v>
      </c>
      <c r="C963" t="s">
        <v>9</v>
      </c>
      <c r="D963" t="s">
        <v>8</v>
      </c>
      <c r="E963" t="s">
        <v>11</v>
      </c>
      <c r="F963" t="s">
        <v>10</v>
      </c>
      <c r="G963">
        <v>1</v>
      </c>
      <c r="H963" t="s">
        <v>8</v>
      </c>
      <c r="I963" t="s">
        <v>18</v>
      </c>
      <c r="J963" t="s">
        <v>128</v>
      </c>
      <c r="L963" t="s">
        <v>80</v>
      </c>
      <c r="M963">
        <v>0</v>
      </c>
      <c r="N963" t="str">
        <f t="shared" si="67"/>
        <v>No</v>
      </c>
      <c r="O963" t="s">
        <v>214</v>
      </c>
      <c r="P963" s="126" t="str">
        <f t="shared" si="70"/>
        <v>Yes</v>
      </c>
      <c r="Q963" s="126" t="str">
        <f t="shared" si="69"/>
        <v>Yes</v>
      </c>
      <c r="R963" s="126" t="str">
        <f t="shared" si="69"/>
        <v>Yes</v>
      </c>
      <c r="S963" s="126" t="str">
        <f t="shared" si="69"/>
        <v>No</v>
      </c>
      <c r="T963" s="126" t="str">
        <f t="shared" si="69"/>
        <v>Yes</v>
      </c>
      <c r="U963" s="126" t="str">
        <f t="shared" ref="Q963:AA986" si="71">IF($A963="","",IF(OR($B963=U$1,$C963=U$1,$D963=U$1,$E963=U$1,$F963=U$1),"Yes","No"))</f>
        <v>Yes</v>
      </c>
      <c r="V963" s="126" t="str">
        <f t="shared" si="71"/>
        <v>No</v>
      </c>
      <c r="W963" s="126" t="str">
        <f t="shared" si="71"/>
        <v>No</v>
      </c>
      <c r="X963" s="126" t="str">
        <f t="shared" si="71"/>
        <v>No</v>
      </c>
      <c r="Y963" s="126" t="str">
        <f t="shared" si="71"/>
        <v>No</v>
      </c>
      <c r="Z963" s="126" t="str">
        <f t="shared" si="71"/>
        <v>No</v>
      </c>
      <c r="AA963" s="126" t="str">
        <f t="shared" si="71"/>
        <v>No</v>
      </c>
    </row>
    <row r="964" spans="1:27" x14ac:dyDescent="0.3">
      <c r="A964" t="s">
        <v>197</v>
      </c>
      <c r="B964" t="s">
        <v>13</v>
      </c>
      <c r="C964" t="s">
        <v>9</v>
      </c>
      <c r="D964" t="s">
        <v>8</v>
      </c>
      <c r="E964" t="s">
        <v>11</v>
      </c>
      <c r="F964" t="s">
        <v>10</v>
      </c>
      <c r="G964">
        <v>0</v>
      </c>
      <c r="H964" t="s">
        <v>13</v>
      </c>
      <c r="I964" t="s">
        <v>19</v>
      </c>
      <c r="J964" t="s">
        <v>128</v>
      </c>
      <c r="L964" t="s">
        <v>80</v>
      </c>
      <c r="M964">
        <v>0</v>
      </c>
      <c r="N964" t="str">
        <f t="shared" si="67"/>
        <v>No</v>
      </c>
      <c r="O964" t="s">
        <v>214</v>
      </c>
      <c r="P964" s="126" t="str">
        <f t="shared" si="70"/>
        <v>Yes</v>
      </c>
      <c r="Q964" s="126" t="str">
        <f t="shared" si="71"/>
        <v>Yes</v>
      </c>
      <c r="R964" s="126" t="str">
        <f t="shared" si="71"/>
        <v>Yes</v>
      </c>
      <c r="S964" s="126" t="str">
        <f t="shared" si="71"/>
        <v>No</v>
      </c>
      <c r="T964" s="126" t="str">
        <f t="shared" si="71"/>
        <v>Yes</v>
      </c>
      <c r="U964" s="126" t="str">
        <f t="shared" si="71"/>
        <v>Yes</v>
      </c>
      <c r="V964" s="126" t="str">
        <f t="shared" si="71"/>
        <v>No</v>
      </c>
      <c r="W964" s="126" t="str">
        <f t="shared" si="71"/>
        <v>No</v>
      </c>
      <c r="X964" s="126" t="str">
        <f t="shared" si="71"/>
        <v>No</v>
      </c>
      <c r="Y964" s="126" t="str">
        <f t="shared" si="71"/>
        <v>No</v>
      </c>
      <c r="Z964" s="126" t="str">
        <f t="shared" si="71"/>
        <v>No</v>
      </c>
      <c r="AA964" s="126" t="str">
        <f t="shared" si="71"/>
        <v>No</v>
      </c>
    </row>
    <row r="965" spans="1:27" x14ac:dyDescent="0.3">
      <c r="A965" t="s">
        <v>197</v>
      </c>
      <c r="B965" t="s">
        <v>13</v>
      </c>
      <c r="C965" t="s">
        <v>9</v>
      </c>
      <c r="D965" t="s">
        <v>8</v>
      </c>
      <c r="E965" t="s">
        <v>11</v>
      </c>
      <c r="F965" t="s">
        <v>10</v>
      </c>
      <c r="G965">
        <v>1</v>
      </c>
      <c r="H965" t="s">
        <v>13</v>
      </c>
      <c r="I965" t="s">
        <v>18</v>
      </c>
      <c r="J965" t="s">
        <v>128</v>
      </c>
      <c r="L965" t="s">
        <v>80</v>
      </c>
      <c r="M965">
        <v>0</v>
      </c>
      <c r="N965" t="str">
        <f t="shared" ref="N965:N1028" si="72">IF(M965="","",IF(I965="Foul","Yes",IF(M965=0,"No","Yes")))</f>
        <v>No</v>
      </c>
      <c r="O965" t="s">
        <v>214</v>
      </c>
      <c r="P965" s="126" t="str">
        <f t="shared" si="70"/>
        <v>Yes</v>
      </c>
      <c r="Q965" s="126" t="str">
        <f t="shared" si="71"/>
        <v>Yes</v>
      </c>
      <c r="R965" s="126" t="str">
        <f t="shared" si="71"/>
        <v>Yes</v>
      </c>
      <c r="S965" s="126" t="str">
        <f t="shared" si="71"/>
        <v>No</v>
      </c>
      <c r="T965" s="126" t="str">
        <f t="shared" si="71"/>
        <v>Yes</v>
      </c>
      <c r="U965" s="126" t="str">
        <f t="shared" si="71"/>
        <v>Yes</v>
      </c>
      <c r="V965" s="126" t="str">
        <f t="shared" si="71"/>
        <v>No</v>
      </c>
      <c r="W965" s="126" t="str">
        <f t="shared" si="71"/>
        <v>No</v>
      </c>
      <c r="X965" s="126" t="str">
        <f t="shared" si="71"/>
        <v>No</v>
      </c>
      <c r="Y965" s="126" t="str">
        <f t="shared" si="71"/>
        <v>No</v>
      </c>
      <c r="Z965" s="126" t="str">
        <f t="shared" si="71"/>
        <v>No</v>
      </c>
      <c r="AA965" s="126" t="str">
        <f t="shared" si="71"/>
        <v>No</v>
      </c>
    </row>
    <row r="966" spans="1:27" x14ac:dyDescent="0.3">
      <c r="A966" t="s">
        <v>197</v>
      </c>
      <c r="B966" t="s">
        <v>13</v>
      </c>
      <c r="C966" t="s">
        <v>9</v>
      </c>
      <c r="D966" t="s">
        <v>8</v>
      </c>
      <c r="E966" t="s">
        <v>11</v>
      </c>
      <c r="F966" t="s">
        <v>10</v>
      </c>
      <c r="G966">
        <v>0</v>
      </c>
      <c r="H966" t="s">
        <v>9</v>
      </c>
      <c r="I966" t="s">
        <v>15</v>
      </c>
      <c r="J966" t="s">
        <v>128</v>
      </c>
      <c r="L966" t="s">
        <v>80</v>
      </c>
      <c r="M966">
        <v>2</v>
      </c>
      <c r="N966" t="str">
        <f t="shared" si="72"/>
        <v>Yes</v>
      </c>
      <c r="O966" t="s">
        <v>214</v>
      </c>
      <c r="P966" s="126" t="str">
        <f t="shared" si="70"/>
        <v>Yes</v>
      </c>
      <c r="Q966" s="126" t="str">
        <f t="shared" si="71"/>
        <v>Yes</v>
      </c>
      <c r="R966" s="126" t="str">
        <f t="shared" si="71"/>
        <v>Yes</v>
      </c>
      <c r="S966" s="126" t="str">
        <f t="shared" si="71"/>
        <v>No</v>
      </c>
      <c r="T966" s="126" t="str">
        <f t="shared" si="71"/>
        <v>Yes</v>
      </c>
      <c r="U966" s="126" t="str">
        <f t="shared" si="71"/>
        <v>Yes</v>
      </c>
      <c r="V966" s="126" t="str">
        <f t="shared" si="71"/>
        <v>No</v>
      </c>
      <c r="W966" s="126" t="str">
        <f t="shared" si="71"/>
        <v>No</v>
      </c>
      <c r="X966" s="126" t="str">
        <f t="shared" si="71"/>
        <v>No</v>
      </c>
      <c r="Y966" s="126" t="str">
        <f t="shared" si="71"/>
        <v>No</v>
      </c>
      <c r="Z966" s="126" t="str">
        <f t="shared" si="71"/>
        <v>No</v>
      </c>
      <c r="AA966" s="126" t="str">
        <f t="shared" si="71"/>
        <v>No</v>
      </c>
    </row>
    <row r="967" spans="1:27" x14ac:dyDescent="0.3">
      <c r="A967" t="s">
        <v>197</v>
      </c>
      <c r="B967" t="s">
        <v>13</v>
      </c>
      <c r="C967" t="s">
        <v>9</v>
      </c>
      <c r="D967" t="s">
        <v>8</v>
      </c>
      <c r="E967" t="s">
        <v>11</v>
      </c>
      <c r="F967" t="s">
        <v>10</v>
      </c>
      <c r="G967">
        <v>0</v>
      </c>
      <c r="H967" t="s">
        <v>13</v>
      </c>
      <c r="I967" t="s">
        <v>15</v>
      </c>
      <c r="J967" t="s">
        <v>128</v>
      </c>
      <c r="L967" t="s">
        <v>80</v>
      </c>
      <c r="M967">
        <v>0</v>
      </c>
      <c r="N967" t="str">
        <f t="shared" si="72"/>
        <v>No</v>
      </c>
      <c r="O967" t="s">
        <v>214</v>
      </c>
      <c r="P967" s="126" t="str">
        <f t="shared" si="70"/>
        <v>Yes</v>
      </c>
      <c r="Q967" s="126" t="str">
        <f t="shared" si="71"/>
        <v>Yes</v>
      </c>
      <c r="R967" s="126" t="str">
        <f t="shared" si="71"/>
        <v>Yes</v>
      </c>
      <c r="S967" s="126" t="str">
        <f t="shared" si="71"/>
        <v>No</v>
      </c>
      <c r="T967" s="126" t="str">
        <f t="shared" si="71"/>
        <v>Yes</v>
      </c>
      <c r="U967" s="126" t="str">
        <f t="shared" si="71"/>
        <v>Yes</v>
      </c>
      <c r="V967" s="126" t="str">
        <f t="shared" si="71"/>
        <v>No</v>
      </c>
      <c r="W967" s="126" t="str">
        <f t="shared" si="71"/>
        <v>No</v>
      </c>
      <c r="X967" s="126" t="str">
        <f t="shared" si="71"/>
        <v>No</v>
      </c>
      <c r="Y967" s="126" t="str">
        <f t="shared" si="71"/>
        <v>No</v>
      </c>
      <c r="Z967" s="126" t="str">
        <f t="shared" si="71"/>
        <v>No</v>
      </c>
      <c r="AA967" s="126" t="str">
        <f t="shared" si="71"/>
        <v>No</v>
      </c>
    </row>
    <row r="968" spans="1:27" x14ac:dyDescent="0.3">
      <c r="A968" t="s">
        <v>197</v>
      </c>
      <c r="B968" t="s">
        <v>13</v>
      </c>
      <c r="C968" t="s">
        <v>9</v>
      </c>
      <c r="D968" t="s">
        <v>8</v>
      </c>
      <c r="E968" t="s">
        <v>11</v>
      </c>
      <c r="F968" t="s">
        <v>10</v>
      </c>
      <c r="G968">
        <v>1</v>
      </c>
      <c r="H968" t="s">
        <v>8</v>
      </c>
      <c r="I968" t="s">
        <v>17</v>
      </c>
      <c r="J968" t="s">
        <v>128</v>
      </c>
      <c r="L968" t="s">
        <v>80</v>
      </c>
      <c r="M968">
        <v>0</v>
      </c>
      <c r="N968" t="str">
        <f t="shared" si="72"/>
        <v>No</v>
      </c>
      <c r="O968" t="s">
        <v>214</v>
      </c>
      <c r="P968" s="126" t="str">
        <f t="shared" si="70"/>
        <v>Yes</v>
      </c>
      <c r="Q968" s="126" t="str">
        <f t="shared" si="71"/>
        <v>Yes</v>
      </c>
      <c r="R968" s="126" t="str">
        <f t="shared" si="71"/>
        <v>Yes</v>
      </c>
      <c r="S968" s="126" t="str">
        <f t="shared" si="71"/>
        <v>No</v>
      </c>
      <c r="T968" s="126" t="str">
        <f t="shared" si="71"/>
        <v>Yes</v>
      </c>
      <c r="U968" s="126" t="str">
        <f t="shared" si="71"/>
        <v>Yes</v>
      </c>
      <c r="V968" s="126" t="str">
        <f t="shared" si="71"/>
        <v>No</v>
      </c>
      <c r="W968" s="126" t="str">
        <f t="shared" si="71"/>
        <v>No</v>
      </c>
      <c r="X968" s="126" t="str">
        <f t="shared" si="71"/>
        <v>No</v>
      </c>
      <c r="Y968" s="126" t="str">
        <f t="shared" si="71"/>
        <v>No</v>
      </c>
      <c r="Z968" s="126" t="str">
        <f t="shared" si="71"/>
        <v>No</v>
      </c>
      <c r="AA968" s="126" t="str">
        <f t="shared" si="71"/>
        <v>No</v>
      </c>
    </row>
    <row r="969" spans="1:27" x14ac:dyDescent="0.3">
      <c r="A969" t="s">
        <v>197</v>
      </c>
      <c r="B969" t="s">
        <v>13</v>
      </c>
      <c r="C969" t="s">
        <v>9</v>
      </c>
      <c r="D969" t="s">
        <v>8</v>
      </c>
      <c r="E969" t="s">
        <v>130</v>
      </c>
      <c r="F969" t="s">
        <v>70</v>
      </c>
      <c r="G969">
        <v>1</v>
      </c>
      <c r="H969" t="s">
        <v>13</v>
      </c>
      <c r="I969" t="s">
        <v>18</v>
      </c>
      <c r="J969" t="s">
        <v>128</v>
      </c>
      <c r="L969" t="s">
        <v>80</v>
      </c>
      <c r="M969">
        <v>0</v>
      </c>
      <c r="N969" t="str">
        <f t="shared" si="72"/>
        <v>No</v>
      </c>
      <c r="O969" t="s">
        <v>214</v>
      </c>
      <c r="P969" s="126" t="str">
        <f t="shared" si="70"/>
        <v>Yes</v>
      </c>
      <c r="Q969" s="126" t="str">
        <f t="shared" si="71"/>
        <v>Yes</v>
      </c>
      <c r="R969" s="126" t="str">
        <f t="shared" si="71"/>
        <v>Yes</v>
      </c>
      <c r="S969" s="126" t="str">
        <f t="shared" si="71"/>
        <v>Yes</v>
      </c>
      <c r="T969" s="126" t="str">
        <f t="shared" si="71"/>
        <v>No</v>
      </c>
      <c r="U969" s="126" t="str">
        <f t="shared" si="71"/>
        <v>No</v>
      </c>
      <c r="V969" s="126" t="str">
        <f t="shared" si="71"/>
        <v>No</v>
      </c>
      <c r="W969" s="126" t="str">
        <f t="shared" si="71"/>
        <v>No</v>
      </c>
      <c r="X969" s="126" t="str">
        <f t="shared" si="71"/>
        <v>No</v>
      </c>
      <c r="Y969" s="126" t="str">
        <f t="shared" si="71"/>
        <v>Yes</v>
      </c>
      <c r="Z969" s="126" t="str">
        <f t="shared" si="71"/>
        <v>No</v>
      </c>
      <c r="AA969" s="126" t="str">
        <f t="shared" si="71"/>
        <v>No</v>
      </c>
    </row>
    <row r="970" spans="1:27" x14ac:dyDescent="0.3">
      <c r="A970" t="s">
        <v>198</v>
      </c>
      <c r="B970" t="s">
        <v>13</v>
      </c>
      <c r="C970" t="s">
        <v>9</v>
      </c>
      <c r="D970" t="s">
        <v>8</v>
      </c>
      <c r="E970" t="s">
        <v>11</v>
      </c>
      <c r="F970" t="s">
        <v>10</v>
      </c>
      <c r="G970">
        <v>1</v>
      </c>
      <c r="H970" t="s">
        <v>10</v>
      </c>
      <c r="I970" t="s">
        <v>18</v>
      </c>
      <c r="J970" t="s">
        <v>128</v>
      </c>
      <c r="L970" t="s">
        <v>80</v>
      </c>
      <c r="M970">
        <v>2</v>
      </c>
      <c r="N970" t="str">
        <f t="shared" si="72"/>
        <v>Yes</v>
      </c>
      <c r="O970" t="s">
        <v>152</v>
      </c>
      <c r="P970" s="126" t="str">
        <f t="shared" si="70"/>
        <v>Yes</v>
      </c>
      <c r="Q970" s="126" t="str">
        <f t="shared" si="71"/>
        <v>Yes</v>
      </c>
      <c r="R970" s="126" t="str">
        <f t="shared" si="71"/>
        <v>Yes</v>
      </c>
      <c r="S970" s="126" t="str">
        <f t="shared" si="71"/>
        <v>No</v>
      </c>
      <c r="T970" s="126" t="str">
        <f t="shared" si="71"/>
        <v>Yes</v>
      </c>
      <c r="U970" s="126" t="str">
        <f t="shared" si="71"/>
        <v>Yes</v>
      </c>
      <c r="V970" s="126" t="str">
        <f t="shared" si="71"/>
        <v>No</v>
      </c>
      <c r="W970" s="126" t="str">
        <f t="shared" si="71"/>
        <v>No</v>
      </c>
      <c r="X970" s="126" t="str">
        <f t="shared" si="71"/>
        <v>No</v>
      </c>
      <c r="Y970" s="126" t="str">
        <f t="shared" si="71"/>
        <v>No</v>
      </c>
      <c r="Z970" s="126" t="str">
        <f t="shared" si="71"/>
        <v>No</v>
      </c>
      <c r="AA970" s="126" t="str">
        <f t="shared" si="71"/>
        <v>No</v>
      </c>
    </row>
    <row r="971" spans="1:27" x14ac:dyDescent="0.3">
      <c r="A971" t="s">
        <v>198</v>
      </c>
      <c r="B971" t="s">
        <v>13</v>
      </c>
      <c r="C971" t="s">
        <v>9</v>
      </c>
      <c r="D971" t="s">
        <v>8</v>
      </c>
      <c r="E971" t="s">
        <v>11</v>
      </c>
      <c r="F971" t="s">
        <v>10</v>
      </c>
      <c r="G971">
        <v>1</v>
      </c>
      <c r="H971" t="s">
        <v>8</v>
      </c>
      <c r="I971" t="s">
        <v>17</v>
      </c>
      <c r="J971" t="s">
        <v>128</v>
      </c>
      <c r="L971" t="s">
        <v>80</v>
      </c>
      <c r="M971">
        <v>0</v>
      </c>
      <c r="N971" t="str">
        <f t="shared" si="72"/>
        <v>No</v>
      </c>
      <c r="O971" t="s">
        <v>152</v>
      </c>
      <c r="P971" s="126" t="str">
        <f t="shared" si="70"/>
        <v>Yes</v>
      </c>
      <c r="Q971" s="126" t="str">
        <f t="shared" si="71"/>
        <v>Yes</v>
      </c>
      <c r="R971" s="126" t="str">
        <f t="shared" si="71"/>
        <v>Yes</v>
      </c>
      <c r="S971" s="126" t="str">
        <f t="shared" si="71"/>
        <v>No</v>
      </c>
      <c r="T971" s="126" t="str">
        <f t="shared" si="71"/>
        <v>Yes</v>
      </c>
      <c r="U971" s="126" t="str">
        <f t="shared" si="71"/>
        <v>Yes</v>
      </c>
      <c r="V971" s="126" t="str">
        <f t="shared" si="71"/>
        <v>No</v>
      </c>
      <c r="W971" s="126" t="str">
        <f t="shared" si="71"/>
        <v>No</v>
      </c>
      <c r="X971" s="126" t="str">
        <f t="shared" si="71"/>
        <v>No</v>
      </c>
      <c r="Y971" s="126" t="str">
        <f t="shared" si="71"/>
        <v>No</v>
      </c>
      <c r="Z971" s="126" t="str">
        <f t="shared" si="71"/>
        <v>No</v>
      </c>
      <c r="AA971" s="126" t="str">
        <f t="shared" si="71"/>
        <v>No</v>
      </c>
    </row>
    <row r="972" spans="1:27" x14ac:dyDescent="0.3">
      <c r="A972" t="s">
        <v>198</v>
      </c>
      <c r="B972" t="s">
        <v>13</v>
      </c>
      <c r="C972" t="s">
        <v>9</v>
      </c>
      <c r="D972" t="s">
        <v>8</v>
      </c>
      <c r="E972" t="s">
        <v>11</v>
      </c>
      <c r="F972" t="s">
        <v>10</v>
      </c>
      <c r="G972">
        <v>1</v>
      </c>
      <c r="H972" t="s">
        <v>9</v>
      </c>
      <c r="I972" t="s">
        <v>19</v>
      </c>
      <c r="J972" t="s">
        <v>128</v>
      </c>
      <c r="L972" t="s">
        <v>80</v>
      </c>
      <c r="M972">
        <v>0</v>
      </c>
      <c r="N972" t="str">
        <f t="shared" si="72"/>
        <v>No</v>
      </c>
      <c r="O972" t="s">
        <v>152</v>
      </c>
      <c r="P972" s="126" t="str">
        <f t="shared" si="70"/>
        <v>Yes</v>
      </c>
      <c r="Q972" s="126" t="str">
        <f t="shared" si="71"/>
        <v>Yes</v>
      </c>
      <c r="R972" s="126" t="str">
        <f t="shared" si="71"/>
        <v>Yes</v>
      </c>
      <c r="S972" s="126" t="str">
        <f t="shared" si="71"/>
        <v>No</v>
      </c>
      <c r="T972" s="126" t="str">
        <f t="shared" si="71"/>
        <v>Yes</v>
      </c>
      <c r="U972" s="126" t="str">
        <f t="shared" si="71"/>
        <v>Yes</v>
      </c>
      <c r="V972" s="126" t="str">
        <f t="shared" si="71"/>
        <v>No</v>
      </c>
      <c r="W972" s="126" t="str">
        <f t="shared" si="71"/>
        <v>No</v>
      </c>
      <c r="X972" s="126" t="str">
        <f t="shared" si="71"/>
        <v>No</v>
      </c>
      <c r="Y972" s="126" t="str">
        <f t="shared" si="71"/>
        <v>No</v>
      </c>
      <c r="Z972" s="126" t="str">
        <f t="shared" si="71"/>
        <v>No</v>
      </c>
      <c r="AA972" s="126" t="str">
        <f t="shared" si="71"/>
        <v>No</v>
      </c>
    </row>
    <row r="973" spans="1:27" x14ac:dyDescent="0.3">
      <c r="A973" t="s">
        <v>198</v>
      </c>
      <c r="B973" t="s">
        <v>13</v>
      </c>
      <c r="C973" t="s">
        <v>9</v>
      </c>
      <c r="D973" t="s">
        <v>8</v>
      </c>
      <c r="E973" t="s">
        <v>11</v>
      </c>
      <c r="F973" t="s">
        <v>10</v>
      </c>
      <c r="G973">
        <v>0</v>
      </c>
      <c r="H973" t="s">
        <v>11</v>
      </c>
      <c r="I973" t="s">
        <v>17</v>
      </c>
      <c r="J973" t="s">
        <v>128</v>
      </c>
      <c r="L973" t="s">
        <v>80</v>
      </c>
      <c r="M973">
        <v>0</v>
      </c>
      <c r="N973" t="str">
        <f t="shared" si="72"/>
        <v>No</v>
      </c>
      <c r="O973" t="s">
        <v>152</v>
      </c>
      <c r="P973" s="126" t="str">
        <f t="shared" si="70"/>
        <v>Yes</v>
      </c>
      <c r="Q973" s="126" t="str">
        <f t="shared" si="71"/>
        <v>Yes</v>
      </c>
      <c r="R973" s="126" t="str">
        <f t="shared" si="71"/>
        <v>Yes</v>
      </c>
      <c r="S973" s="126" t="str">
        <f t="shared" si="71"/>
        <v>No</v>
      </c>
      <c r="T973" s="126" t="str">
        <f t="shared" si="71"/>
        <v>Yes</v>
      </c>
      <c r="U973" s="126" t="str">
        <f t="shared" si="71"/>
        <v>Yes</v>
      </c>
      <c r="V973" s="126" t="str">
        <f t="shared" si="71"/>
        <v>No</v>
      </c>
      <c r="W973" s="126" t="str">
        <f t="shared" si="71"/>
        <v>No</v>
      </c>
      <c r="X973" s="126" t="str">
        <f t="shared" si="71"/>
        <v>No</v>
      </c>
      <c r="Y973" s="126" t="str">
        <f t="shared" si="71"/>
        <v>No</v>
      </c>
      <c r="Z973" s="126" t="str">
        <f t="shared" si="71"/>
        <v>No</v>
      </c>
      <c r="AA973" s="126" t="str">
        <f t="shared" si="71"/>
        <v>No</v>
      </c>
    </row>
    <row r="974" spans="1:27" x14ac:dyDescent="0.3">
      <c r="A974" t="s">
        <v>198</v>
      </c>
      <c r="B974" t="s">
        <v>13</v>
      </c>
      <c r="C974" t="s">
        <v>9</v>
      </c>
      <c r="D974" t="s">
        <v>8</v>
      </c>
      <c r="E974" t="s">
        <v>11</v>
      </c>
      <c r="F974" t="s">
        <v>10</v>
      </c>
      <c r="G974">
        <v>1</v>
      </c>
      <c r="H974" t="s">
        <v>11</v>
      </c>
      <c r="I974" t="s">
        <v>18</v>
      </c>
      <c r="J974" t="s">
        <v>149</v>
      </c>
      <c r="L974" t="s">
        <v>80</v>
      </c>
      <c r="M974">
        <v>0</v>
      </c>
      <c r="N974" t="str">
        <f t="shared" si="72"/>
        <v>No</v>
      </c>
      <c r="O974" t="s">
        <v>152</v>
      </c>
      <c r="P974" s="126" t="str">
        <f t="shared" si="70"/>
        <v>Yes</v>
      </c>
      <c r="Q974" s="126" t="str">
        <f t="shared" si="71"/>
        <v>Yes</v>
      </c>
      <c r="R974" s="126" t="str">
        <f t="shared" si="71"/>
        <v>Yes</v>
      </c>
      <c r="S974" s="126" t="str">
        <f t="shared" si="71"/>
        <v>No</v>
      </c>
      <c r="T974" s="126" t="str">
        <f t="shared" si="71"/>
        <v>Yes</v>
      </c>
      <c r="U974" s="126" t="str">
        <f t="shared" si="71"/>
        <v>Yes</v>
      </c>
      <c r="V974" s="126" t="str">
        <f t="shared" si="71"/>
        <v>No</v>
      </c>
      <c r="W974" s="126" t="str">
        <f t="shared" si="71"/>
        <v>No</v>
      </c>
      <c r="X974" s="126" t="str">
        <f t="shared" si="71"/>
        <v>No</v>
      </c>
      <c r="Y974" s="126" t="str">
        <f t="shared" si="71"/>
        <v>No</v>
      </c>
      <c r="Z974" s="126" t="str">
        <f t="shared" si="71"/>
        <v>No</v>
      </c>
      <c r="AA974" s="126" t="str">
        <f t="shared" si="71"/>
        <v>No</v>
      </c>
    </row>
    <row r="975" spans="1:27" x14ac:dyDescent="0.3">
      <c r="A975" t="s">
        <v>198</v>
      </c>
      <c r="B975" t="s">
        <v>13</v>
      </c>
      <c r="C975" t="s">
        <v>9</v>
      </c>
      <c r="D975" t="s">
        <v>8</v>
      </c>
      <c r="E975" t="s">
        <v>70</v>
      </c>
      <c r="F975" t="s">
        <v>10</v>
      </c>
      <c r="G975">
        <v>1</v>
      </c>
      <c r="H975" t="s">
        <v>10</v>
      </c>
      <c r="I975" t="s">
        <v>20</v>
      </c>
      <c r="J975" t="s">
        <v>128</v>
      </c>
      <c r="L975" t="s">
        <v>80</v>
      </c>
      <c r="M975">
        <v>2</v>
      </c>
      <c r="N975" t="str">
        <f t="shared" si="72"/>
        <v>Yes</v>
      </c>
      <c r="O975" t="s">
        <v>152</v>
      </c>
      <c r="P975" s="126" t="str">
        <f t="shared" si="70"/>
        <v>Yes</v>
      </c>
      <c r="Q975" s="126" t="str">
        <f t="shared" si="71"/>
        <v>Yes</v>
      </c>
      <c r="R975" s="126" t="str">
        <f t="shared" si="71"/>
        <v>Yes</v>
      </c>
      <c r="S975" s="126" t="str">
        <f t="shared" si="71"/>
        <v>Yes</v>
      </c>
      <c r="T975" s="126" t="str">
        <f t="shared" si="71"/>
        <v>Yes</v>
      </c>
      <c r="U975" s="126" t="str">
        <f t="shared" si="71"/>
        <v>No</v>
      </c>
      <c r="V975" s="126" t="str">
        <f t="shared" si="71"/>
        <v>No</v>
      </c>
      <c r="W975" s="126" t="str">
        <f t="shared" si="71"/>
        <v>No</v>
      </c>
      <c r="X975" s="126" t="str">
        <f t="shared" si="71"/>
        <v>No</v>
      </c>
      <c r="Y975" s="126" t="str">
        <f t="shared" si="71"/>
        <v>No</v>
      </c>
      <c r="Z975" s="126" t="str">
        <f t="shared" si="71"/>
        <v>No</v>
      </c>
      <c r="AA975" s="126" t="str">
        <f t="shared" si="71"/>
        <v>No</v>
      </c>
    </row>
    <row r="976" spans="1:27" x14ac:dyDescent="0.3">
      <c r="A976" t="s">
        <v>198</v>
      </c>
      <c r="B976" t="s">
        <v>13</v>
      </c>
      <c r="C976" t="s">
        <v>9</v>
      </c>
      <c r="D976" t="s">
        <v>8</v>
      </c>
      <c r="E976" t="s">
        <v>70</v>
      </c>
      <c r="F976" t="s">
        <v>10</v>
      </c>
      <c r="G976">
        <v>2</v>
      </c>
      <c r="H976" t="s">
        <v>10</v>
      </c>
      <c r="I976" t="s">
        <v>18</v>
      </c>
      <c r="J976" t="s">
        <v>128</v>
      </c>
      <c r="L976" t="s">
        <v>80</v>
      </c>
      <c r="M976">
        <v>2</v>
      </c>
      <c r="N976" t="str">
        <f t="shared" si="72"/>
        <v>Yes</v>
      </c>
      <c r="O976" t="s">
        <v>152</v>
      </c>
      <c r="P976" s="126" t="str">
        <f t="shared" si="70"/>
        <v>Yes</v>
      </c>
      <c r="Q976" s="126" t="str">
        <f t="shared" si="71"/>
        <v>Yes</v>
      </c>
      <c r="R976" s="126" t="str">
        <f t="shared" si="71"/>
        <v>Yes</v>
      </c>
      <c r="S976" s="126" t="str">
        <f t="shared" si="71"/>
        <v>Yes</v>
      </c>
      <c r="T976" s="126" t="str">
        <f t="shared" si="71"/>
        <v>Yes</v>
      </c>
      <c r="U976" s="126" t="str">
        <f t="shared" si="71"/>
        <v>No</v>
      </c>
      <c r="V976" s="126" t="str">
        <f t="shared" si="71"/>
        <v>No</v>
      </c>
      <c r="W976" s="126" t="str">
        <f t="shared" si="71"/>
        <v>No</v>
      </c>
      <c r="X976" s="126" t="str">
        <f t="shared" si="71"/>
        <v>No</v>
      </c>
      <c r="Y976" s="126" t="str">
        <f t="shared" si="71"/>
        <v>No</v>
      </c>
      <c r="Z976" s="126" t="str">
        <f t="shared" si="71"/>
        <v>No</v>
      </c>
      <c r="AA976" s="126" t="str">
        <f t="shared" si="71"/>
        <v>No</v>
      </c>
    </row>
    <row r="977" spans="1:27" x14ac:dyDescent="0.3">
      <c r="A977" t="s">
        <v>198</v>
      </c>
      <c r="B977" t="s">
        <v>13</v>
      </c>
      <c r="C977" t="s">
        <v>9</v>
      </c>
      <c r="D977" t="s">
        <v>8</v>
      </c>
      <c r="E977" t="s">
        <v>70</v>
      </c>
      <c r="F977" t="s">
        <v>10</v>
      </c>
      <c r="G977">
        <v>1</v>
      </c>
      <c r="H977" t="s">
        <v>70</v>
      </c>
      <c r="I977" t="s">
        <v>19</v>
      </c>
      <c r="J977" t="s">
        <v>128</v>
      </c>
      <c r="L977" t="s">
        <v>80</v>
      </c>
      <c r="M977">
        <v>3</v>
      </c>
      <c r="N977" t="str">
        <f t="shared" si="72"/>
        <v>Yes</v>
      </c>
      <c r="O977" t="s">
        <v>152</v>
      </c>
      <c r="P977" s="126" t="str">
        <f t="shared" si="70"/>
        <v>Yes</v>
      </c>
      <c r="Q977" s="126" t="str">
        <f t="shared" si="71"/>
        <v>Yes</v>
      </c>
      <c r="R977" s="126" t="str">
        <f t="shared" si="71"/>
        <v>Yes</v>
      </c>
      <c r="S977" s="126" t="str">
        <f t="shared" si="71"/>
        <v>Yes</v>
      </c>
      <c r="T977" s="126" t="str">
        <f t="shared" si="71"/>
        <v>Yes</v>
      </c>
      <c r="U977" s="126" t="str">
        <f t="shared" si="71"/>
        <v>No</v>
      </c>
      <c r="V977" s="126" t="str">
        <f t="shared" si="71"/>
        <v>No</v>
      </c>
      <c r="W977" s="126" t="str">
        <f t="shared" si="71"/>
        <v>No</v>
      </c>
      <c r="X977" s="126" t="str">
        <f t="shared" si="71"/>
        <v>No</v>
      </c>
      <c r="Y977" s="126" t="str">
        <f t="shared" si="71"/>
        <v>No</v>
      </c>
      <c r="Z977" s="126" t="str">
        <f t="shared" si="71"/>
        <v>No</v>
      </c>
      <c r="AA977" s="126" t="str">
        <f t="shared" si="71"/>
        <v>No</v>
      </c>
    </row>
    <row r="978" spans="1:27" x14ac:dyDescent="0.3">
      <c r="A978" t="s">
        <v>198</v>
      </c>
      <c r="B978" t="s">
        <v>13</v>
      </c>
      <c r="C978" t="s">
        <v>9</v>
      </c>
      <c r="D978" t="s">
        <v>8</v>
      </c>
      <c r="E978" t="s">
        <v>70</v>
      </c>
      <c r="F978" t="s">
        <v>10</v>
      </c>
      <c r="G978">
        <v>0</v>
      </c>
      <c r="H978" t="s">
        <v>13</v>
      </c>
      <c r="I978" t="s">
        <v>17</v>
      </c>
      <c r="J978" t="s">
        <v>128</v>
      </c>
      <c r="L978" t="s">
        <v>80</v>
      </c>
      <c r="M978">
        <v>0</v>
      </c>
      <c r="N978" t="str">
        <f t="shared" si="72"/>
        <v>No</v>
      </c>
      <c r="O978" t="s">
        <v>152</v>
      </c>
      <c r="P978" s="126" t="str">
        <f t="shared" si="70"/>
        <v>Yes</v>
      </c>
      <c r="Q978" s="126" t="str">
        <f t="shared" si="71"/>
        <v>Yes</v>
      </c>
      <c r="R978" s="126" t="str">
        <f t="shared" si="71"/>
        <v>Yes</v>
      </c>
      <c r="S978" s="126" t="str">
        <f t="shared" si="71"/>
        <v>Yes</v>
      </c>
      <c r="T978" s="126" t="str">
        <f t="shared" si="71"/>
        <v>Yes</v>
      </c>
      <c r="U978" s="126" t="str">
        <f t="shared" si="71"/>
        <v>No</v>
      </c>
      <c r="V978" s="126" t="str">
        <f t="shared" si="71"/>
        <v>No</v>
      </c>
      <c r="W978" s="126" t="str">
        <f t="shared" si="71"/>
        <v>No</v>
      </c>
      <c r="X978" s="126" t="str">
        <f t="shared" si="71"/>
        <v>No</v>
      </c>
      <c r="Y978" s="126" t="str">
        <f t="shared" si="71"/>
        <v>No</v>
      </c>
      <c r="Z978" s="126" t="str">
        <f t="shared" si="71"/>
        <v>No</v>
      </c>
      <c r="AA978" s="126" t="str">
        <f t="shared" si="71"/>
        <v>No</v>
      </c>
    </row>
    <row r="979" spans="1:27" x14ac:dyDescent="0.3">
      <c r="A979" t="s">
        <v>198</v>
      </c>
      <c r="B979" t="s">
        <v>130</v>
      </c>
      <c r="C979" t="s">
        <v>9</v>
      </c>
      <c r="D979" t="s">
        <v>8</v>
      </c>
      <c r="E979" t="s">
        <v>70</v>
      </c>
      <c r="F979" t="s">
        <v>10</v>
      </c>
      <c r="G979">
        <v>1</v>
      </c>
      <c r="H979" t="s">
        <v>130</v>
      </c>
      <c r="I979" t="s">
        <v>18</v>
      </c>
      <c r="J979" t="s">
        <v>128</v>
      </c>
      <c r="L979" t="s">
        <v>80</v>
      </c>
      <c r="M979">
        <v>2</v>
      </c>
      <c r="N979" t="str">
        <f t="shared" si="72"/>
        <v>Yes</v>
      </c>
      <c r="O979" t="s">
        <v>152</v>
      </c>
      <c r="P979" s="126" t="str">
        <f t="shared" si="70"/>
        <v>No</v>
      </c>
      <c r="Q979" s="126" t="str">
        <f t="shared" si="71"/>
        <v>Yes</v>
      </c>
      <c r="R979" s="126" t="str">
        <f t="shared" si="71"/>
        <v>Yes</v>
      </c>
      <c r="S979" s="126" t="str">
        <f t="shared" si="71"/>
        <v>Yes</v>
      </c>
      <c r="T979" s="126" t="str">
        <f t="shared" si="71"/>
        <v>Yes</v>
      </c>
      <c r="U979" s="126" t="str">
        <f t="shared" si="71"/>
        <v>No</v>
      </c>
      <c r="V979" s="126" t="str">
        <f t="shared" si="71"/>
        <v>No</v>
      </c>
      <c r="W979" s="126" t="str">
        <f t="shared" si="71"/>
        <v>No</v>
      </c>
      <c r="X979" s="126" t="str">
        <f t="shared" si="71"/>
        <v>No</v>
      </c>
      <c r="Y979" s="126" t="str">
        <f t="shared" si="71"/>
        <v>Yes</v>
      </c>
      <c r="Z979" s="126" t="str">
        <f t="shared" si="71"/>
        <v>No</v>
      </c>
      <c r="AA979" s="126" t="str">
        <f t="shared" si="71"/>
        <v>No</v>
      </c>
    </row>
    <row r="980" spans="1:27" x14ac:dyDescent="0.3">
      <c r="A980" t="s">
        <v>198</v>
      </c>
      <c r="B980" t="s">
        <v>130</v>
      </c>
      <c r="C980" t="s">
        <v>9</v>
      </c>
      <c r="D980" t="s">
        <v>8</v>
      </c>
      <c r="E980" t="s">
        <v>70</v>
      </c>
      <c r="F980" t="s">
        <v>10</v>
      </c>
      <c r="G980">
        <v>2</v>
      </c>
      <c r="H980" t="s">
        <v>9</v>
      </c>
      <c r="I980" t="s">
        <v>19</v>
      </c>
      <c r="J980" t="s">
        <v>128</v>
      </c>
      <c r="L980" t="s">
        <v>80</v>
      </c>
      <c r="M980">
        <v>3</v>
      </c>
      <c r="N980" t="str">
        <f t="shared" si="72"/>
        <v>Yes</v>
      </c>
      <c r="O980" t="s">
        <v>152</v>
      </c>
      <c r="P980" s="126" t="str">
        <f t="shared" si="70"/>
        <v>No</v>
      </c>
      <c r="Q980" s="126" t="str">
        <f t="shared" si="71"/>
        <v>Yes</v>
      </c>
      <c r="R980" s="126" t="str">
        <f t="shared" si="71"/>
        <v>Yes</v>
      </c>
      <c r="S980" s="126" t="str">
        <f t="shared" si="71"/>
        <v>Yes</v>
      </c>
      <c r="T980" s="126" t="str">
        <f t="shared" si="71"/>
        <v>Yes</v>
      </c>
      <c r="U980" s="126" t="str">
        <f t="shared" si="71"/>
        <v>No</v>
      </c>
      <c r="V980" s="126" t="str">
        <f t="shared" si="71"/>
        <v>No</v>
      </c>
      <c r="W980" s="126" t="str">
        <f t="shared" si="71"/>
        <v>No</v>
      </c>
      <c r="X980" s="126" t="str">
        <f t="shared" si="71"/>
        <v>No</v>
      </c>
      <c r="Y980" s="126" t="str">
        <f t="shared" si="71"/>
        <v>Yes</v>
      </c>
      <c r="Z980" s="126" t="str">
        <f t="shared" si="71"/>
        <v>No</v>
      </c>
      <c r="AA980" s="126" t="str">
        <f t="shared" si="71"/>
        <v>No</v>
      </c>
    </row>
    <row r="981" spans="1:27" x14ac:dyDescent="0.3">
      <c r="A981" t="s">
        <v>198</v>
      </c>
      <c r="B981" t="s">
        <v>130</v>
      </c>
      <c r="C981" t="s">
        <v>9</v>
      </c>
      <c r="D981" t="s">
        <v>8</v>
      </c>
      <c r="E981" t="s">
        <v>70</v>
      </c>
      <c r="F981" t="s">
        <v>71</v>
      </c>
      <c r="G981">
        <v>1</v>
      </c>
      <c r="H981" t="s">
        <v>71</v>
      </c>
      <c r="I981" t="s">
        <v>18</v>
      </c>
      <c r="J981" t="s">
        <v>128</v>
      </c>
      <c r="L981" t="s">
        <v>80</v>
      </c>
      <c r="M981">
        <v>2</v>
      </c>
      <c r="N981" t="str">
        <f t="shared" si="72"/>
        <v>Yes</v>
      </c>
      <c r="O981" t="s">
        <v>152</v>
      </c>
      <c r="P981" s="126" t="str">
        <f t="shared" si="70"/>
        <v>No</v>
      </c>
      <c r="Q981" s="126" t="str">
        <f t="shared" si="71"/>
        <v>Yes</v>
      </c>
      <c r="R981" s="126" t="str">
        <f t="shared" si="71"/>
        <v>Yes</v>
      </c>
      <c r="S981" s="126" t="str">
        <f t="shared" si="71"/>
        <v>Yes</v>
      </c>
      <c r="T981" s="126" t="str">
        <f t="shared" si="71"/>
        <v>No</v>
      </c>
      <c r="U981" s="126" t="str">
        <f t="shared" si="71"/>
        <v>No</v>
      </c>
      <c r="V981" s="126" t="str">
        <f t="shared" si="71"/>
        <v>Yes</v>
      </c>
      <c r="W981" s="126" t="str">
        <f t="shared" si="71"/>
        <v>No</v>
      </c>
      <c r="X981" s="126" t="str">
        <f t="shared" si="71"/>
        <v>No</v>
      </c>
      <c r="Y981" s="126" t="str">
        <f t="shared" si="71"/>
        <v>Yes</v>
      </c>
      <c r="Z981" s="126" t="str">
        <f t="shared" si="71"/>
        <v>No</v>
      </c>
      <c r="AA981" s="126" t="str">
        <f t="shared" si="71"/>
        <v>No</v>
      </c>
    </row>
    <row r="982" spans="1:27" x14ac:dyDescent="0.3">
      <c r="A982" t="s">
        <v>198</v>
      </c>
      <c r="B982" t="s">
        <v>130</v>
      </c>
      <c r="C982" t="s">
        <v>9</v>
      </c>
      <c r="D982" t="s">
        <v>8</v>
      </c>
      <c r="E982" t="s">
        <v>70</v>
      </c>
      <c r="F982" t="s">
        <v>71</v>
      </c>
      <c r="G982">
        <v>1</v>
      </c>
      <c r="H982" t="s">
        <v>8</v>
      </c>
      <c r="I982" t="s">
        <v>19</v>
      </c>
      <c r="J982" t="s">
        <v>128</v>
      </c>
      <c r="L982" t="s">
        <v>80</v>
      </c>
      <c r="M982">
        <v>3</v>
      </c>
      <c r="N982" t="str">
        <f t="shared" si="72"/>
        <v>Yes</v>
      </c>
      <c r="O982" t="s">
        <v>152</v>
      </c>
      <c r="P982" s="126" t="str">
        <f t="shared" si="70"/>
        <v>No</v>
      </c>
      <c r="Q982" s="126" t="str">
        <f t="shared" si="71"/>
        <v>Yes</v>
      </c>
      <c r="R982" s="126" t="str">
        <f t="shared" si="71"/>
        <v>Yes</v>
      </c>
      <c r="S982" s="126" t="str">
        <f t="shared" si="71"/>
        <v>Yes</v>
      </c>
      <c r="T982" s="126" t="str">
        <f t="shared" si="71"/>
        <v>No</v>
      </c>
      <c r="U982" s="126" t="str">
        <f t="shared" si="71"/>
        <v>No</v>
      </c>
      <c r="V982" s="126" t="str">
        <f t="shared" si="71"/>
        <v>Yes</v>
      </c>
      <c r="W982" s="126" t="str">
        <f t="shared" si="71"/>
        <v>No</v>
      </c>
      <c r="X982" s="126" t="str">
        <f t="shared" si="71"/>
        <v>No</v>
      </c>
      <c r="Y982" s="126" t="str">
        <f t="shared" si="71"/>
        <v>Yes</v>
      </c>
      <c r="Z982" s="126" t="str">
        <f t="shared" si="71"/>
        <v>No</v>
      </c>
      <c r="AA982" s="126" t="str">
        <f t="shared" si="71"/>
        <v>No</v>
      </c>
    </row>
    <row r="983" spans="1:27" x14ac:dyDescent="0.3">
      <c r="A983" t="s">
        <v>198</v>
      </c>
      <c r="B983" t="s">
        <v>13</v>
      </c>
      <c r="C983" t="s">
        <v>130</v>
      </c>
      <c r="D983" t="s">
        <v>8</v>
      </c>
      <c r="E983" t="s">
        <v>70</v>
      </c>
      <c r="F983" t="s">
        <v>71</v>
      </c>
      <c r="G983">
        <v>0</v>
      </c>
      <c r="H983" t="s">
        <v>8</v>
      </c>
      <c r="I983" t="s">
        <v>19</v>
      </c>
      <c r="J983" t="s">
        <v>128</v>
      </c>
      <c r="L983" t="s">
        <v>80</v>
      </c>
      <c r="M983">
        <v>0</v>
      </c>
      <c r="N983" t="str">
        <f t="shared" si="72"/>
        <v>No</v>
      </c>
      <c r="O983" t="s">
        <v>152</v>
      </c>
      <c r="P983" s="126" t="str">
        <f t="shared" si="70"/>
        <v>Yes</v>
      </c>
      <c r="Q983" s="126" t="str">
        <f t="shared" si="71"/>
        <v>No</v>
      </c>
      <c r="R983" s="126" t="str">
        <f t="shared" si="71"/>
        <v>Yes</v>
      </c>
      <c r="S983" s="126" t="str">
        <f t="shared" si="71"/>
        <v>Yes</v>
      </c>
      <c r="T983" s="126" t="str">
        <f t="shared" si="71"/>
        <v>No</v>
      </c>
      <c r="U983" s="126" t="str">
        <f t="shared" si="71"/>
        <v>No</v>
      </c>
      <c r="V983" s="126" t="str">
        <f t="shared" si="71"/>
        <v>Yes</v>
      </c>
      <c r="W983" s="126" t="str">
        <f t="shared" si="71"/>
        <v>No</v>
      </c>
      <c r="X983" s="126" t="str">
        <f t="shared" si="71"/>
        <v>No</v>
      </c>
      <c r="Y983" s="126" t="str">
        <f t="shared" si="71"/>
        <v>Yes</v>
      </c>
      <c r="Z983" s="126" t="str">
        <f t="shared" si="71"/>
        <v>No</v>
      </c>
      <c r="AA983" s="126" t="str">
        <f t="shared" si="71"/>
        <v>No</v>
      </c>
    </row>
    <row r="984" spans="1:27" x14ac:dyDescent="0.3">
      <c r="A984" t="s">
        <v>198</v>
      </c>
      <c r="B984" t="s">
        <v>13</v>
      </c>
      <c r="C984" t="s">
        <v>130</v>
      </c>
      <c r="D984" t="s">
        <v>8</v>
      </c>
      <c r="E984" t="s">
        <v>70</v>
      </c>
      <c r="F984" t="s">
        <v>71</v>
      </c>
      <c r="G984">
        <v>1</v>
      </c>
      <c r="H984" t="s">
        <v>70</v>
      </c>
      <c r="I984" t="s">
        <v>19</v>
      </c>
      <c r="J984" t="s">
        <v>128</v>
      </c>
      <c r="L984" t="s">
        <v>80</v>
      </c>
      <c r="M984">
        <v>0</v>
      </c>
      <c r="N984" t="str">
        <f t="shared" si="72"/>
        <v>No</v>
      </c>
      <c r="O984" t="s">
        <v>152</v>
      </c>
      <c r="P984" s="126" t="str">
        <f t="shared" si="70"/>
        <v>Yes</v>
      </c>
      <c r="Q984" s="126" t="str">
        <f t="shared" si="71"/>
        <v>No</v>
      </c>
      <c r="R984" s="126" t="str">
        <f t="shared" si="71"/>
        <v>Yes</v>
      </c>
      <c r="S984" s="126" t="str">
        <f t="shared" si="71"/>
        <v>Yes</v>
      </c>
      <c r="T984" s="126" t="str">
        <f t="shared" si="71"/>
        <v>No</v>
      </c>
      <c r="U984" s="126" t="str">
        <f t="shared" si="71"/>
        <v>No</v>
      </c>
      <c r="V984" s="126" t="str">
        <f t="shared" si="71"/>
        <v>Yes</v>
      </c>
      <c r="W984" s="126" t="str">
        <f t="shared" si="71"/>
        <v>No</v>
      </c>
      <c r="X984" s="126" t="str">
        <f t="shared" si="71"/>
        <v>No</v>
      </c>
      <c r="Y984" s="126" t="str">
        <f t="shared" si="71"/>
        <v>Yes</v>
      </c>
      <c r="Z984" s="126" t="str">
        <f t="shared" si="71"/>
        <v>No</v>
      </c>
      <c r="AA984" s="126" t="str">
        <f t="shared" si="71"/>
        <v>No</v>
      </c>
    </row>
    <row r="985" spans="1:27" x14ac:dyDescent="0.3">
      <c r="A985" t="s">
        <v>198</v>
      </c>
      <c r="B985" t="s">
        <v>13</v>
      </c>
      <c r="C985" t="s">
        <v>9</v>
      </c>
      <c r="D985" t="s">
        <v>70</v>
      </c>
      <c r="E985" t="s">
        <v>11</v>
      </c>
      <c r="F985" t="s">
        <v>10</v>
      </c>
      <c r="G985">
        <v>0</v>
      </c>
      <c r="H985" t="s">
        <v>9</v>
      </c>
      <c r="I985" t="s">
        <v>19</v>
      </c>
      <c r="J985" t="s">
        <v>128</v>
      </c>
      <c r="L985" t="s">
        <v>80</v>
      </c>
      <c r="M985">
        <v>3</v>
      </c>
      <c r="N985" t="str">
        <f t="shared" si="72"/>
        <v>Yes</v>
      </c>
      <c r="O985" t="s">
        <v>152</v>
      </c>
      <c r="P985" s="126" t="str">
        <f t="shared" si="70"/>
        <v>Yes</v>
      </c>
      <c r="Q985" s="126" t="str">
        <f t="shared" si="71"/>
        <v>Yes</v>
      </c>
      <c r="R985" s="126" t="str">
        <f t="shared" si="71"/>
        <v>No</v>
      </c>
      <c r="S985" s="126" t="str">
        <f t="shared" si="71"/>
        <v>Yes</v>
      </c>
      <c r="T985" s="126" t="str">
        <f t="shared" si="71"/>
        <v>Yes</v>
      </c>
      <c r="U985" s="126" t="str">
        <f t="shared" si="71"/>
        <v>Yes</v>
      </c>
      <c r="V985" s="126" t="str">
        <f t="shared" si="71"/>
        <v>No</v>
      </c>
      <c r="W985" s="126" t="str">
        <f t="shared" si="71"/>
        <v>No</v>
      </c>
      <c r="X985" s="126" t="str">
        <f t="shared" si="71"/>
        <v>No</v>
      </c>
      <c r="Y985" s="126" t="str">
        <f t="shared" si="71"/>
        <v>No</v>
      </c>
      <c r="Z985" s="126" t="str">
        <f t="shared" si="71"/>
        <v>No</v>
      </c>
      <c r="AA985" s="126" t="str">
        <f t="shared" si="71"/>
        <v>No</v>
      </c>
    </row>
    <row r="986" spans="1:27" x14ac:dyDescent="0.3">
      <c r="A986" t="s">
        <v>198</v>
      </c>
      <c r="B986" t="s">
        <v>13</v>
      </c>
      <c r="C986" t="s">
        <v>9</v>
      </c>
      <c r="D986" t="s">
        <v>70</v>
      </c>
      <c r="E986" t="s">
        <v>11</v>
      </c>
      <c r="F986" t="s">
        <v>10</v>
      </c>
      <c r="G986">
        <v>2</v>
      </c>
      <c r="H986" t="s">
        <v>10</v>
      </c>
      <c r="I986" t="s">
        <v>20</v>
      </c>
      <c r="J986" t="s">
        <v>128</v>
      </c>
      <c r="L986" t="s">
        <v>80</v>
      </c>
      <c r="M986">
        <v>2</v>
      </c>
      <c r="N986" t="str">
        <f t="shared" si="72"/>
        <v>Yes</v>
      </c>
      <c r="O986" t="s">
        <v>152</v>
      </c>
      <c r="P986" s="126" t="str">
        <f t="shared" si="70"/>
        <v>Yes</v>
      </c>
      <c r="Q986" s="126" t="str">
        <f t="shared" si="71"/>
        <v>Yes</v>
      </c>
      <c r="R986" s="126" t="str">
        <f t="shared" si="71"/>
        <v>No</v>
      </c>
      <c r="S986" s="126" t="str">
        <f t="shared" si="71"/>
        <v>Yes</v>
      </c>
      <c r="T986" s="126" t="str">
        <f t="shared" si="71"/>
        <v>Yes</v>
      </c>
      <c r="U986" s="126" t="str">
        <f t="shared" si="71"/>
        <v>Yes</v>
      </c>
      <c r="V986" s="126" t="str">
        <f t="shared" si="71"/>
        <v>No</v>
      </c>
      <c r="W986" s="126" t="str">
        <f t="shared" ref="Q986:AA1009" si="73">IF($A986="","",IF(OR($B986=W$1,$C986=W$1,$D986=W$1,$E986=W$1,$F986=W$1),"Yes","No"))</f>
        <v>No</v>
      </c>
      <c r="X986" s="126" t="str">
        <f t="shared" si="73"/>
        <v>No</v>
      </c>
      <c r="Y986" s="126" t="str">
        <f t="shared" si="73"/>
        <v>No</v>
      </c>
      <c r="Z986" s="126" t="str">
        <f t="shared" si="73"/>
        <v>No</v>
      </c>
      <c r="AA986" s="126" t="str">
        <f t="shared" si="73"/>
        <v>No</v>
      </c>
    </row>
    <row r="987" spans="1:27" x14ac:dyDescent="0.3">
      <c r="A987" t="s">
        <v>198</v>
      </c>
      <c r="B987" t="s">
        <v>13</v>
      </c>
      <c r="C987" t="s">
        <v>9</v>
      </c>
      <c r="D987" t="s">
        <v>70</v>
      </c>
      <c r="E987" t="s">
        <v>11</v>
      </c>
      <c r="F987" t="s">
        <v>10</v>
      </c>
      <c r="G987">
        <v>1</v>
      </c>
      <c r="H987" t="s">
        <v>13</v>
      </c>
      <c r="I987" t="s">
        <v>18</v>
      </c>
      <c r="J987" t="s">
        <v>128</v>
      </c>
      <c r="L987" t="s">
        <v>80</v>
      </c>
      <c r="M987">
        <v>0</v>
      </c>
      <c r="N987" t="str">
        <f t="shared" si="72"/>
        <v>No</v>
      </c>
      <c r="O987" t="s">
        <v>152</v>
      </c>
      <c r="P987" s="126" t="str">
        <f t="shared" si="70"/>
        <v>Yes</v>
      </c>
      <c r="Q987" s="126" t="str">
        <f t="shared" si="73"/>
        <v>Yes</v>
      </c>
      <c r="R987" s="126" t="str">
        <f t="shared" si="73"/>
        <v>No</v>
      </c>
      <c r="S987" s="126" t="str">
        <f t="shared" si="73"/>
        <v>Yes</v>
      </c>
      <c r="T987" s="126" t="str">
        <f t="shared" si="73"/>
        <v>Yes</v>
      </c>
      <c r="U987" s="126" t="str">
        <f t="shared" si="73"/>
        <v>Yes</v>
      </c>
      <c r="V987" s="126" t="str">
        <f t="shared" si="73"/>
        <v>No</v>
      </c>
      <c r="W987" s="126" t="str">
        <f t="shared" si="73"/>
        <v>No</v>
      </c>
      <c r="X987" s="126" t="str">
        <f t="shared" si="73"/>
        <v>No</v>
      </c>
      <c r="Y987" s="126" t="str">
        <f t="shared" si="73"/>
        <v>No</v>
      </c>
      <c r="Z987" s="126" t="str">
        <f t="shared" si="73"/>
        <v>No</v>
      </c>
      <c r="AA987" s="126" t="str">
        <f t="shared" si="73"/>
        <v>No</v>
      </c>
    </row>
    <row r="988" spans="1:27" x14ac:dyDescent="0.3">
      <c r="A988" t="s">
        <v>198</v>
      </c>
      <c r="B988" t="s">
        <v>13</v>
      </c>
      <c r="C988" t="s">
        <v>9</v>
      </c>
      <c r="D988" t="s">
        <v>70</v>
      </c>
      <c r="E988" t="s">
        <v>11</v>
      </c>
      <c r="F988" t="s">
        <v>10</v>
      </c>
      <c r="G988">
        <v>1</v>
      </c>
      <c r="H988" t="s">
        <v>11</v>
      </c>
      <c r="I988" t="s">
        <v>18</v>
      </c>
      <c r="J988" t="s">
        <v>128</v>
      </c>
      <c r="L988" t="s">
        <v>80</v>
      </c>
      <c r="M988">
        <v>2</v>
      </c>
      <c r="N988" t="str">
        <f t="shared" si="72"/>
        <v>Yes</v>
      </c>
      <c r="O988" t="s">
        <v>152</v>
      </c>
      <c r="P988" s="126" t="str">
        <f t="shared" si="70"/>
        <v>Yes</v>
      </c>
      <c r="Q988" s="126" t="str">
        <f t="shared" si="73"/>
        <v>Yes</v>
      </c>
      <c r="R988" s="126" t="str">
        <f t="shared" si="73"/>
        <v>No</v>
      </c>
      <c r="S988" s="126" t="str">
        <f t="shared" si="73"/>
        <v>Yes</v>
      </c>
      <c r="T988" s="126" t="str">
        <f t="shared" si="73"/>
        <v>Yes</v>
      </c>
      <c r="U988" s="126" t="str">
        <f t="shared" si="73"/>
        <v>Yes</v>
      </c>
      <c r="V988" s="126" t="str">
        <f t="shared" si="73"/>
        <v>No</v>
      </c>
      <c r="W988" s="126" t="str">
        <f t="shared" si="73"/>
        <v>No</v>
      </c>
      <c r="X988" s="126" t="str">
        <f t="shared" si="73"/>
        <v>No</v>
      </c>
      <c r="Y988" s="126" t="str">
        <f t="shared" si="73"/>
        <v>No</v>
      </c>
      <c r="Z988" s="126" t="str">
        <f t="shared" si="73"/>
        <v>No</v>
      </c>
      <c r="AA988" s="126" t="str">
        <f t="shared" si="73"/>
        <v>No</v>
      </c>
    </row>
    <row r="989" spans="1:27" x14ac:dyDescent="0.3">
      <c r="A989" t="s">
        <v>198</v>
      </c>
      <c r="B989" t="s">
        <v>13</v>
      </c>
      <c r="C989" t="s">
        <v>9</v>
      </c>
      <c r="D989" t="s">
        <v>70</v>
      </c>
      <c r="E989" t="s">
        <v>11</v>
      </c>
      <c r="F989" t="s">
        <v>10</v>
      </c>
      <c r="G989">
        <v>0</v>
      </c>
      <c r="H989" t="s">
        <v>70</v>
      </c>
      <c r="I989" t="s">
        <v>148</v>
      </c>
      <c r="J989" t="s">
        <v>128</v>
      </c>
      <c r="L989" t="s">
        <v>80</v>
      </c>
      <c r="M989">
        <v>2</v>
      </c>
      <c r="N989" t="str">
        <f t="shared" si="72"/>
        <v>Yes</v>
      </c>
      <c r="O989" t="s">
        <v>152</v>
      </c>
      <c r="P989" s="126" t="str">
        <f t="shared" si="70"/>
        <v>Yes</v>
      </c>
      <c r="Q989" s="126" t="str">
        <f t="shared" si="73"/>
        <v>Yes</v>
      </c>
      <c r="R989" s="126" t="str">
        <f t="shared" si="73"/>
        <v>No</v>
      </c>
      <c r="S989" s="126" t="str">
        <f t="shared" si="73"/>
        <v>Yes</v>
      </c>
      <c r="T989" s="126" t="str">
        <f t="shared" si="73"/>
        <v>Yes</v>
      </c>
      <c r="U989" s="126" t="str">
        <f t="shared" si="73"/>
        <v>Yes</v>
      </c>
      <c r="V989" s="126" t="str">
        <f t="shared" si="73"/>
        <v>No</v>
      </c>
      <c r="W989" s="126" t="str">
        <f t="shared" si="73"/>
        <v>No</v>
      </c>
      <c r="X989" s="126" t="str">
        <f t="shared" si="73"/>
        <v>No</v>
      </c>
      <c r="Y989" s="126" t="str">
        <f t="shared" si="73"/>
        <v>No</v>
      </c>
      <c r="Z989" s="126" t="str">
        <f t="shared" si="73"/>
        <v>No</v>
      </c>
      <c r="AA989" s="126" t="str">
        <f t="shared" si="73"/>
        <v>No</v>
      </c>
    </row>
    <row r="990" spans="1:27" x14ac:dyDescent="0.3">
      <c r="A990" t="s">
        <v>198</v>
      </c>
      <c r="B990" t="s">
        <v>130</v>
      </c>
      <c r="C990" t="s">
        <v>9</v>
      </c>
      <c r="D990" t="s">
        <v>8</v>
      </c>
      <c r="E990" t="s">
        <v>11</v>
      </c>
      <c r="F990" t="s">
        <v>10</v>
      </c>
      <c r="G990">
        <v>1</v>
      </c>
      <c r="H990" t="s">
        <v>8</v>
      </c>
      <c r="I990" t="s">
        <v>19</v>
      </c>
      <c r="J990" t="s">
        <v>128</v>
      </c>
      <c r="L990" t="s">
        <v>81</v>
      </c>
      <c r="M990">
        <v>0</v>
      </c>
      <c r="N990" t="str">
        <f t="shared" si="72"/>
        <v>No</v>
      </c>
      <c r="O990" t="s">
        <v>152</v>
      </c>
      <c r="P990" s="126" t="str">
        <f t="shared" si="70"/>
        <v>No</v>
      </c>
      <c r="Q990" s="126" t="str">
        <f t="shared" si="73"/>
        <v>Yes</v>
      </c>
      <c r="R990" s="126" t="str">
        <f t="shared" si="73"/>
        <v>Yes</v>
      </c>
      <c r="S990" s="126" t="str">
        <f t="shared" si="73"/>
        <v>No</v>
      </c>
      <c r="T990" s="126" t="str">
        <f t="shared" si="73"/>
        <v>Yes</v>
      </c>
      <c r="U990" s="126" t="str">
        <f t="shared" si="73"/>
        <v>Yes</v>
      </c>
      <c r="V990" s="126" t="str">
        <f t="shared" si="73"/>
        <v>No</v>
      </c>
      <c r="W990" s="126" t="str">
        <f t="shared" si="73"/>
        <v>No</v>
      </c>
      <c r="X990" s="126" t="str">
        <f t="shared" si="73"/>
        <v>No</v>
      </c>
      <c r="Y990" s="126" t="str">
        <f t="shared" si="73"/>
        <v>Yes</v>
      </c>
      <c r="Z990" s="126" t="str">
        <f t="shared" si="73"/>
        <v>No</v>
      </c>
      <c r="AA990" s="126" t="str">
        <f t="shared" si="73"/>
        <v>No</v>
      </c>
    </row>
    <row r="991" spans="1:27" x14ac:dyDescent="0.3">
      <c r="A991" t="s">
        <v>198</v>
      </c>
      <c r="B991" t="s">
        <v>130</v>
      </c>
      <c r="C991" t="s">
        <v>9</v>
      </c>
      <c r="D991" t="s">
        <v>8</v>
      </c>
      <c r="E991" t="s">
        <v>11</v>
      </c>
      <c r="F991" t="s">
        <v>10</v>
      </c>
      <c r="G991">
        <v>2</v>
      </c>
      <c r="H991" t="s">
        <v>9</v>
      </c>
      <c r="I991" t="s">
        <v>19</v>
      </c>
      <c r="J991" t="s">
        <v>128</v>
      </c>
      <c r="L991" t="s">
        <v>80</v>
      </c>
      <c r="M991">
        <v>3</v>
      </c>
      <c r="N991" t="str">
        <f t="shared" si="72"/>
        <v>Yes</v>
      </c>
      <c r="O991" t="s">
        <v>152</v>
      </c>
      <c r="P991" s="126" t="str">
        <f t="shared" si="70"/>
        <v>No</v>
      </c>
      <c r="Q991" s="126" t="str">
        <f t="shared" si="73"/>
        <v>Yes</v>
      </c>
      <c r="R991" s="126" t="str">
        <f t="shared" si="73"/>
        <v>Yes</v>
      </c>
      <c r="S991" s="126" t="str">
        <f t="shared" si="73"/>
        <v>No</v>
      </c>
      <c r="T991" s="126" t="str">
        <f t="shared" si="73"/>
        <v>Yes</v>
      </c>
      <c r="U991" s="126" t="str">
        <f t="shared" si="73"/>
        <v>Yes</v>
      </c>
      <c r="V991" s="126" t="str">
        <f t="shared" si="73"/>
        <v>No</v>
      </c>
      <c r="W991" s="126" t="str">
        <f t="shared" si="73"/>
        <v>No</v>
      </c>
      <c r="X991" s="126" t="str">
        <f t="shared" si="73"/>
        <v>No</v>
      </c>
      <c r="Y991" s="126" t="str">
        <f t="shared" si="73"/>
        <v>Yes</v>
      </c>
      <c r="Z991" s="126" t="str">
        <f t="shared" si="73"/>
        <v>No</v>
      </c>
      <c r="AA991" s="126" t="str">
        <f t="shared" si="73"/>
        <v>No</v>
      </c>
    </row>
    <row r="992" spans="1:27" x14ac:dyDescent="0.3">
      <c r="A992" t="s">
        <v>198</v>
      </c>
      <c r="B992" t="s">
        <v>130</v>
      </c>
      <c r="C992" t="s">
        <v>9</v>
      </c>
      <c r="D992" t="s">
        <v>8</v>
      </c>
      <c r="E992" t="s">
        <v>11</v>
      </c>
      <c r="F992" t="s">
        <v>10</v>
      </c>
      <c r="G992">
        <v>1</v>
      </c>
      <c r="H992" t="s">
        <v>10</v>
      </c>
      <c r="I992" t="s">
        <v>21</v>
      </c>
      <c r="J992" t="s">
        <v>128</v>
      </c>
      <c r="L992" t="s">
        <v>80</v>
      </c>
      <c r="M992">
        <v>0</v>
      </c>
      <c r="N992" t="str">
        <f t="shared" si="72"/>
        <v>No</v>
      </c>
      <c r="O992" t="s">
        <v>152</v>
      </c>
      <c r="P992" s="126" t="str">
        <f t="shared" si="70"/>
        <v>No</v>
      </c>
      <c r="Q992" s="126" t="str">
        <f t="shared" si="73"/>
        <v>Yes</v>
      </c>
      <c r="R992" s="126" t="str">
        <f t="shared" si="73"/>
        <v>Yes</v>
      </c>
      <c r="S992" s="126" t="str">
        <f t="shared" si="73"/>
        <v>No</v>
      </c>
      <c r="T992" s="126" t="str">
        <f t="shared" si="73"/>
        <v>Yes</v>
      </c>
      <c r="U992" s="126" t="str">
        <f t="shared" si="73"/>
        <v>Yes</v>
      </c>
      <c r="V992" s="126" t="str">
        <f t="shared" si="73"/>
        <v>No</v>
      </c>
      <c r="W992" s="126" t="str">
        <f t="shared" si="73"/>
        <v>No</v>
      </c>
      <c r="X992" s="126" t="str">
        <f t="shared" si="73"/>
        <v>No</v>
      </c>
      <c r="Y992" s="126" t="str">
        <f t="shared" si="73"/>
        <v>Yes</v>
      </c>
      <c r="Z992" s="126" t="str">
        <f t="shared" si="73"/>
        <v>No</v>
      </c>
      <c r="AA992" s="126" t="str">
        <f t="shared" si="73"/>
        <v>No</v>
      </c>
    </row>
    <row r="993" spans="1:27" x14ac:dyDescent="0.3">
      <c r="A993" t="s">
        <v>198</v>
      </c>
      <c r="B993" t="s">
        <v>130</v>
      </c>
      <c r="C993" t="s">
        <v>9</v>
      </c>
      <c r="D993" t="s">
        <v>8</v>
      </c>
      <c r="E993" t="s">
        <v>11</v>
      </c>
      <c r="F993" t="s">
        <v>10</v>
      </c>
      <c r="G993">
        <v>1</v>
      </c>
      <c r="H993" t="s">
        <v>9</v>
      </c>
      <c r="I993" t="s">
        <v>18</v>
      </c>
      <c r="J993" t="s">
        <v>149</v>
      </c>
      <c r="L993" t="s">
        <v>80</v>
      </c>
      <c r="M993">
        <v>0</v>
      </c>
      <c r="N993" t="str">
        <f t="shared" si="72"/>
        <v>No</v>
      </c>
      <c r="O993" t="s">
        <v>152</v>
      </c>
      <c r="P993" s="126" t="str">
        <f t="shared" si="70"/>
        <v>No</v>
      </c>
      <c r="Q993" s="126" t="str">
        <f t="shared" si="73"/>
        <v>Yes</v>
      </c>
      <c r="R993" s="126" t="str">
        <f t="shared" si="73"/>
        <v>Yes</v>
      </c>
      <c r="S993" s="126" t="str">
        <f t="shared" si="73"/>
        <v>No</v>
      </c>
      <c r="T993" s="126" t="str">
        <f t="shared" si="73"/>
        <v>Yes</v>
      </c>
      <c r="U993" s="126" t="str">
        <f t="shared" si="73"/>
        <v>Yes</v>
      </c>
      <c r="V993" s="126" t="str">
        <f t="shared" si="73"/>
        <v>No</v>
      </c>
      <c r="W993" s="126" t="str">
        <f t="shared" si="73"/>
        <v>No</v>
      </c>
      <c r="X993" s="126" t="str">
        <f t="shared" si="73"/>
        <v>No</v>
      </c>
      <c r="Y993" s="126" t="str">
        <f t="shared" si="73"/>
        <v>Yes</v>
      </c>
      <c r="Z993" s="126" t="str">
        <f t="shared" si="73"/>
        <v>No</v>
      </c>
      <c r="AA993" s="126" t="str">
        <f t="shared" si="73"/>
        <v>No</v>
      </c>
    </row>
    <row r="994" spans="1:27" x14ac:dyDescent="0.3">
      <c r="A994" t="s">
        <v>198</v>
      </c>
      <c r="B994" t="s">
        <v>130</v>
      </c>
      <c r="C994" t="s">
        <v>9</v>
      </c>
      <c r="D994" t="s">
        <v>8</v>
      </c>
      <c r="E994" t="s">
        <v>11</v>
      </c>
      <c r="F994" t="s">
        <v>71</v>
      </c>
      <c r="G994">
        <v>1</v>
      </c>
      <c r="H994" t="s">
        <v>9</v>
      </c>
      <c r="I994" t="s">
        <v>17</v>
      </c>
      <c r="J994" t="s">
        <v>128</v>
      </c>
      <c r="L994" t="s">
        <v>80</v>
      </c>
      <c r="M994">
        <v>0</v>
      </c>
      <c r="N994" t="str">
        <f t="shared" si="72"/>
        <v>No</v>
      </c>
      <c r="O994" t="s">
        <v>152</v>
      </c>
      <c r="P994" s="126" t="str">
        <f t="shared" si="70"/>
        <v>No</v>
      </c>
      <c r="Q994" s="126" t="str">
        <f t="shared" si="73"/>
        <v>Yes</v>
      </c>
      <c r="R994" s="126" t="str">
        <f t="shared" si="73"/>
        <v>Yes</v>
      </c>
      <c r="S994" s="126" t="str">
        <f t="shared" si="73"/>
        <v>No</v>
      </c>
      <c r="T994" s="126" t="str">
        <f t="shared" si="73"/>
        <v>No</v>
      </c>
      <c r="U994" s="126" t="str">
        <f t="shared" si="73"/>
        <v>Yes</v>
      </c>
      <c r="V994" s="126" t="str">
        <f t="shared" si="73"/>
        <v>Yes</v>
      </c>
      <c r="W994" s="126" t="str">
        <f t="shared" si="73"/>
        <v>No</v>
      </c>
      <c r="X994" s="126" t="str">
        <f t="shared" si="73"/>
        <v>No</v>
      </c>
      <c r="Y994" s="126" t="str">
        <f t="shared" si="73"/>
        <v>Yes</v>
      </c>
      <c r="Z994" s="126" t="str">
        <f t="shared" si="73"/>
        <v>No</v>
      </c>
      <c r="AA994" s="126" t="str">
        <f t="shared" si="73"/>
        <v>No</v>
      </c>
    </row>
    <row r="995" spans="1:27" x14ac:dyDescent="0.3">
      <c r="A995" t="s">
        <v>198</v>
      </c>
      <c r="B995" t="s">
        <v>130</v>
      </c>
      <c r="C995" t="s">
        <v>9</v>
      </c>
      <c r="D995" t="s">
        <v>8</v>
      </c>
      <c r="E995" t="s">
        <v>11</v>
      </c>
      <c r="F995" t="s">
        <v>71</v>
      </c>
      <c r="G995">
        <v>0</v>
      </c>
      <c r="H995" t="s">
        <v>8</v>
      </c>
      <c r="I995" t="s">
        <v>19</v>
      </c>
      <c r="J995" t="s">
        <v>128</v>
      </c>
      <c r="L995" t="s">
        <v>80</v>
      </c>
      <c r="M995">
        <v>0</v>
      </c>
      <c r="N995" t="str">
        <f t="shared" si="72"/>
        <v>No</v>
      </c>
      <c r="O995" t="s">
        <v>152</v>
      </c>
      <c r="P995" s="126" t="str">
        <f t="shared" si="70"/>
        <v>No</v>
      </c>
      <c r="Q995" s="126" t="str">
        <f t="shared" si="73"/>
        <v>Yes</v>
      </c>
      <c r="R995" s="126" t="str">
        <f t="shared" si="73"/>
        <v>Yes</v>
      </c>
      <c r="S995" s="126" t="str">
        <f t="shared" si="73"/>
        <v>No</v>
      </c>
      <c r="T995" s="126" t="str">
        <f t="shared" si="73"/>
        <v>No</v>
      </c>
      <c r="U995" s="126" t="str">
        <f t="shared" si="73"/>
        <v>Yes</v>
      </c>
      <c r="V995" s="126" t="str">
        <f t="shared" si="73"/>
        <v>Yes</v>
      </c>
      <c r="W995" s="126" t="str">
        <f t="shared" si="73"/>
        <v>No</v>
      </c>
      <c r="X995" s="126" t="str">
        <f t="shared" si="73"/>
        <v>No</v>
      </c>
      <c r="Y995" s="126" t="str">
        <f t="shared" si="73"/>
        <v>Yes</v>
      </c>
      <c r="Z995" s="126" t="str">
        <f t="shared" si="73"/>
        <v>No</v>
      </c>
      <c r="AA995" s="126" t="str">
        <f t="shared" si="73"/>
        <v>No</v>
      </c>
    </row>
    <row r="996" spans="1:27" x14ac:dyDescent="0.3">
      <c r="A996" t="s">
        <v>198</v>
      </c>
      <c r="B996" t="s">
        <v>130</v>
      </c>
      <c r="C996" t="s">
        <v>9</v>
      </c>
      <c r="D996" t="s">
        <v>8</v>
      </c>
      <c r="E996" t="s">
        <v>11</v>
      </c>
      <c r="F996" t="s">
        <v>71</v>
      </c>
      <c r="G996">
        <v>0</v>
      </c>
      <c r="H996" t="s">
        <v>9</v>
      </c>
      <c r="I996" t="s">
        <v>19</v>
      </c>
      <c r="J996" t="s">
        <v>128</v>
      </c>
      <c r="L996" t="s">
        <v>80</v>
      </c>
      <c r="M996">
        <v>3</v>
      </c>
      <c r="N996" t="str">
        <f t="shared" si="72"/>
        <v>Yes</v>
      </c>
      <c r="O996" t="s">
        <v>152</v>
      </c>
      <c r="P996" s="126" t="str">
        <f t="shared" si="70"/>
        <v>No</v>
      </c>
      <c r="Q996" s="126" t="str">
        <f t="shared" si="73"/>
        <v>Yes</v>
      </c>
      <c r="R996" s="126" t="str">
        <f t="shared" si="73"/>
        <v>Yes</v>
      </c>
      <c r="S996" s="126" t="str">
        <f t="shared" si="73"/>
        <v>No</v>
      </c>
      <c r="T996" s="126" t="str">
        <f t="shared" si="73"/>
        <v>No</v>
      </c>
      <c r="U996" s="126" t="str">
        <f t="shared" si="73"/>
        <v>Yes</v>
      </c>
      <c r="V996" s="126" t="str">
        <f t="shared" si="73"/>
        <v>Yes</v>
      </c>
      <c r="W996" s="126" t="str">
        <f t="shared" si="73"/>
        <v>No</v>
      </c>
      <c r="X996" s="126" t="str">
        <f t="shared" si="73"/>
        <v>No</v>
      </c>
      <c r="Y996" s="126" t="str">
        <f t="shared" si="73"/>
        <v>Yes</v>
      </c>
      <c r="Z996" s="126" t="str">
        <f t="shared" si="73"/>
        <v>No</v>
      </c>
      <c r="AA996" s="126" t="str">
        <f t="shared" si="73"/>
        <v>No</v>
      </c>
    </row>
    <row r="997" spans="1:27" x14ac:dyDescent="0.3">
      <c r="A997" t="s">
        <v>198</v>
      </c>
      <c r="B997" t="s">
        <v>13</v>
      </c>
      <c r="C997" t="s">
        <v>9</v>
      </c>
      <c r="D997" t="s">
        <v>8</v>
      </c>
      <c r="E997" t="s">
        <v>70</v>
      </c>
      <c r="F997" t="s">
        <v>71</v>
      </c>
      <c r="G997">
        <v>0</v>
      </c>
      <c r="H997" t="s">
        <v>70</v>
      </c>
      <c r="I997" t="s">
        <v>19</v>
      </c>
      <c r="J997" t="s">
        <v>128</v>
      </c>
      <c r="L997" t="s">
        <v>80</v>
      </c>
      <c r="M997">
        <v>0</v>
      </c>
      <c r="N997" t="str">
        <f t="shared" si="72"/>
        <v>No</v>
      </c>
      <c r="O997" t="s">
        <v>152</v>
      </c>
      <c r="P997" s="126" t="str">
        <f t="shared" si="70"/>
        <v>Yes</v>
      </c>
      <c r="Q997" s="126" t="str">
        <f t="shared" si="73"/>
        <v>Yes</v>
      </c>
      <c r="R997" s="126" t="str">
        <f t="shared" si="73"/>
        <v>Yes</v>
      </c>
      <c r="S997" s="126" t="str">
        <f t="shared" si="73"/>
        <v>Yes</v>
      </c>
      <c r="T997" s="126" t="str">
        <f t="shared" si="73"/>
        <v>No</v>
      </c>
      <c r="U997" s="126" t="str">
        <f t="shared" si="73"/>
        <v>No</v>
      </c>
      <c r="V997" s="126" t="str">
        <f t="shared" si="73"/>
        <v>Yes</v>
      </c>
      <c r="W997" s="126" t="str">
        <f t="shared" si="73"/>
        <v>No</v>
      </c>
      <c r="X997" s="126" t="str">
        <f t="shared" si="73"/>
        <v>No</v>
      </c>
      <c r="Y997" s="126" t="str">
        <f t="shared" si="73"/>
        <v>No</v>
      </c>
      <c r="Z997" s="126" t="str">
        <f t="shared" si="73"/>
        <v>No</v>
      </c>
      <c r="AA997" s="126" t="str">
        <f t="shared" si="73"/>
        <v>No</v>
      </c>
    </row>
    <row r="998" spans="1:27" x14ac:dyDescent="0.3">
      <c r="A998" t="s">
        <v>198</v>
      </c>
      <c r="B998" t="s">
        <v>13</v>
      </c>
      <c r="C998" t="s">
        <v>9</v>
      </c>
      <c r="D998" t="s">
        <v>8</v>
      </c>
      <c r="E998" t="s">
        <v>70</v>
      </c>
      <c r="F998" t="s">
        <v>71</v>
      </c>
      <c r="G998">
        <v>1</v>
      </c>
      <c r="H998" t="s">
        <v>8</v>
      </c>
      <c r="I998" t="s">
        <v>20</v>
      </c>
      <c r="J998" t="s">
        <v>128</v>
      </c>
      <c r="L998" t="s">
        <v>80</v>
      </c>
      <c r="M998">
        <v>2</v>
      </c>
      <c r="N998" t="str">
        <f t="shared" si="72"/>
        <v>Yes</v>
      </c>
      <c r="O998" t="s">
        <v>152</v>
      </c>
      <c r="P998" s="126" t="str">
        <f t="shared" si="70"/>
        <v>Yes</v>
      </c>
      <c r="Q998" s="126" t="str">
        <f t="shared" si="73"/>
        <v>Yes</v>
      </c>
      <c r="R998" s="126" t="str">
        <f t="shared" si="73"/>
        <v>Yes</v>
      </c>
      <c r="S998" s="126" t="str">
        <f t="shared" si="73"/>
        <v>Yes</v>
      </c>
      <c r="T998" s="126" t="str">
        <f t="shared" si="73"/>
        <v>No</v>
      </c>
      <c r="U998" s="126" t="str">
        <f t="shared" si="73"/>
        <v>No</v>
      </c>
      <c r="V998" s="126" t="str">
        <f t="shared" si="73"/>
        <v>Yes</v>
      </c>
      <c r="W998" s="126" t="str">
        <f t="shared" si="73"/>
        <v>No</v>
      </c>
      <c r="X998" s="126" t="str">
        <f t="shared" si="73"/>
        <v>No</v>
      </c>
      <c r="Y998" s="126" t="str">
        <f t="shared" si="73"/>
        <v>No</v>
      </c>
      <c r="Z998" s="126" t="str">
        <f t="shared" si="73"/>
        <v>No</v>
      </c>
      <c r="AA998" s="126" t="str">
        <f t="shared" si="73"/>
        <v>No</v>
      </c>
    </row>
    <row r="999" spans="1:27" x14ac:dyDescent="0.3">
      <c r="A999" t="s">
        <v>198</v>
      </c>
      <c r="B999" t="s">
        <v>13</v>
      </c>
      <c r="C999" t="s">
        <v>9</v>
      </c>
      <c r="D999" t="s">
        <v>8</v>
      </c>
      <c r="E999" t="s">
        <v>70</v>
      </c>
      <c r="F999" t="s">
        <v>71</v>
      </c>
      <c r="G999">
        <v>0</v>
      </c>
      <c r="H999" t="s">
        <v>71</v>
      </c>
      <c r="I999" t="s">
        <v>19</v>
      </c>
      <c r="J999" t="s">
        <v>128</v>
      </c>
      <c r="L999" t="s">
        <v>80</v>
      </c>
      <c r="M999">
        <v>0</v>
      </c>
      <c r="N999" t="str">
        <f t="shared" si="72"/>
        <v>No</v>
      </c>
      <c r="O999" t="s">
        <v>152</v>
      </c>
      <c r="P999" s="126" t="str">
        <f t="shared" si="70"/>
        <v>Yes</v>
      </c>
      <c r="Q999" s="126" t="str">
        <f t="shared" si="73"/>
        <v>Yes</v>
      </c>
      <c r="R999" s="126" t="str">
        <f t="shared" si="73"/>
        <v>Yes</v>
      </c>
      <c r="S999" s="126" t="str">
        <f t="shared" si="73"/>
        <v>Yes</v>
      </c>
      <c r="T999" s="126" t="str">
        <f t="shared" si="73"/>
        <v>No</v>
      </c>
      <c r="U999" s="126" t="str">
        <f t="shared" si="73"/>
        <v>No</v>
      </c>
      <c r="V999" s="126" t="str">
        <f t="shared" si="73"/>
        <v>Yes</v>
      </c>
      <c r="W999" s="126" t="str">
        <f t="shared" si="73"/>
        <v>No</v>
      </c>
      <c r="X999" s="126" t="str">
        <f t="shared" si="73"/>
        <v>No</v>
      </c>
      <c r="Y999" s="126" t="str">
        <f t="shared" si="73"/>
        <v>No</v>
      </c>
      <c r="Z999" s="126" t="str">
        <f t="shared" si="73"/>
        <v>No</v>
      </c>
      <c r="AA999" s="126" t="str">
        <f t="shared" si="73"/>
        <v>No</v>
      </c>
    </row>
    <row r="1000" spans="1:27" x14ac:dyDescent="0.3">
      <c r="A1000" t="s">
        <v>198</v>
      </c>
      <c r="B1000" t="s">
        <v>13</v>
      </c>
      <c r="C1000" t="s">
        <v>9</v>
      </c>
      <c r="D1000" t="s">
        <v>8</v>
      </c>
      <c r="E1000" t="s">
        <v>70</v>
      </c>
      <c r="F1000" t="s">
        <v>10</v>
      </c>
      <c r="G1000">
        <v>1</v>
      </c>
      <c r="H1000" t="s">
        <v>70</v>
      </c>
      <c r="I1000" t="s">
        <v>19</v>
      </c>
      <c r="J1000" t="s">
        <v>128</v>
      </c>
      <c r="L1000" t="s">
        <v>80</v>
      </c>
      <c r="M1000">
        <v>0</v>
      </c>
      <c r="N1000" t="str">
        <f t="shared" si="72"/>
        <v>No</v>
      </c>
      <c r="O1000" t="s">
        <v>152</v>
      </c>
      <c r="P1000" s="126" t="str">
        <f t="shared" si="70"/>
        <v>Yes</v>
      </c>
      <c r="Q1000" s="126" t="str">
        <f t="shared" si="73"/>
        <v>Yes</v>
      </c>
      <c r="R1000" s="126" t="str">
        <f t="shared" si="73"/>
        <v>Yes</v>
      </c>
      <c r="S1000" s="126" t="str">
        <f t="shared" si="73"/>
        <v>Yes</v>
      </c>
      <c r="T1000" s="126" t="str">
        <f t="shared" si="73"/>
        <v>Yes</v>
      </c>
      <c r="U1000" s="126" t="str">
        <f t="shared" si="73"/>
        <v>No</v>
      </c>
      <c r="V1000" s="126" t="str">
        <f t="shared" si="73"/>
        <v>No</v>
      </c>
      <c r="W1000" s="126" t="str">
        <f t="shared" si="73"/>
        <v>No</v>
      </c>
      <c r="X1000" s="126" t="str">
        <f t="shared" si="73"/>
        <v>No</v>
      </c>
      <c r="Y1000" s="126" t="str">
        <f t="shared" si="73"/>
        <v>No</v>
      </c>
      <c r="Z1000" s="126" t="str">
        <f t="shared" si="73"/>
        <v>No</v>
      </c>
      <c r="AA1000" s="126" t="str">
        <f t="shared" si="73"/>
        <v>No</v>
      </c>
    </row>
    <row r="1001" spans="1:27" x14ac:dyDescent="0.3">
      <c r="A1001" t="s">
        <v>198</v>
      </c>
      <c r="B1001" t="s">
        <v>13</v>
      </c>
      <c r="C1001" t="s">
        <v>9</v>
      </c>
      <c r="D1001" t="s">
        <v>8</v>
      </c>
      <c r="E1001" t="s">
        <v>70</v>
      </c>
      <c r="F1001" t="s">
        <v>10</v>
      </c>
      <c r="G1001">
        <v>1</v>
      </c>
      <c r="H1001" t="s">
        <v>8</v>
      </c>
      <c r="I1001" t="s">
        <v>18</v>
      </c>
      <c r="J1001" t="s">
        <v>128</v>
      </c>
      <c r="L1001" t="s">
        <v>80</v>
      </c>
      <c r="M1001">
        <v>1</v>
      </c>
      <c r="N1001" t="str">
        <f t="shared" si="72"/>
        <v>Yes</v>
      </c>
      <c r="O1001" t="s">
        <v>152</v>
      </c>
      <c r="P1001" s="126" t="str">
        <f t="shared" si="70"/>
        <v>Yes</v>
      </c>
      <c r="Q1001" s="126" t="str">
        <f t="shared" si="73"/>
        <v>Yes</v>
      </c>
      <c r="R1001" s="126" t="str">
        <f t="shared" si="73"/>
        <v>Yes</v>
      </c>
      <c r="S1001" s="126" t="str">
        <f t="shared" si="73"/>
        <v>Yes</v>
      </c>
      <c r="T1001" s="126" t="str">
        <f t="shared" si="73"/>
        <v>Yes</v>
      </c>
      <c r="U1001" s="126" t="str">
        <f t="shared" si="73"/>
        <v>No</v>
      </c>
      <c r="V1001" s="126" t="str">
        <f t="shared" si="73"/>
        <v>No</v>
      </c>
      <c r="W1001" s="126" t="str">
        <f t="shared" si="73"/>
        <v>No</v>
      </c>
      <c r="X1001" s="126" t="str">
        <f t="shared" si="73"/>
        <v>No</v>
      </c>
      <c r="Y1001" s="126" t="str">
        <f t="shared" si="73"/>
        <v>No</v>
      </c>
      <c r="Z1001" s="126" t="str">
        <f t="shared" si="73"/>
        <v>No</v>
      </c>
      <c r="AA1001" s="126" t="str">
        <f t="shared" si="73"/>
        <v>No</v>
      </c>
    </row>
    <row r="1002" spans="1:27" x14ac:dyDescent="0.3">
      <c r="A1002" t="s">
        <v>198</v>
      </c>
      <c r="B1002" t="s">
        <v>13</v>
      </c>
      <c r="C1002" t="s">
        <v>9</v>
      </c>
      <c r="D1002" t="s">
        <v>8</v>
      </c>
      <c r="E1002" t="s">
        <v>70</v>
      </c>
      <c r="F1002" t="s">
        <v>10</v>
      </c>
      <c r="G1002">
        <v>2</v>
      </c>
      <c r="H1002" t="s">
        <v>13</v>
      </c>
      <c r="I1002" t="s">
        <v>18</v>
      </c>
      <c r="J1002" t="s">
        <v>128</v>
      </c>
      <c r="L1002" t="s">
        <v>80</v>
      </c>
      <c r="M1002">
        <v>2</v>
      </c>
      <c r="N1002" t="str">
        <f t="shared" si="72"/>
        <v>Yes</v>
      </c>
      <c r="O1002" t="s">
        <v>152</v>
      </c>
      <c r="P1002" s="126" t="str">
        <f t="shared" si="70"/>
        <v>Yes</v>
      </c>
      <c r="Q1002" s="126" t="str">
        <f t="shared" si="73"/>
        <v>Yes</v>
      </c>
      <c r="R1002" s="126" t="str">
        <f t="shared" si="73"/>
        <v>Yes</v>
      </c>
      <c r="S1002" s="126" t="str">
        <f t="shared" si="73"/>
        <v>Yes</v>
      </c>
      <c r="T1002" s="126" t="str">
        <f t="shared" si="73"/>
        <v>Yes</v>
      </c>
      <c r="U1002" s="126" t="str">
        <f t="shared" si="73"/>
        <v>No</v>
      </c>
      <c r="V1002" s="126" t="str">
        <f t="shared" si="73"/>
        <v>No</v>
      </c>
      <c r="W1002" s="126" t="str">
        <f t="shared" si="73"/>
        <v>No</v>
      </c>
      <c r="X1002" s="126" t="str">
        <f t="shared" si="73"/>
        <v>No</v>
      </c>
      <c r="Y1002" s="126" t="str">
        <f t="shared" si="73"/>
        <v>No</v>
      </c>
      <c r="Z1002" s="126" t="str">
        <f t="shared" si="73"/>
        <v>No</v>
      </c>
      <c r="AA1002" s="126" t="str">
        <f t="shared" si="73"/>
        <v>No</v>
      </c>
    </row>
    <row r="1003" spans="1:27" x14ac:dyDescent="0.3">
      <c r="A1003" t="s">
        <v>198</v>
      </c>
      <c r="B1003" t="s">
        <v>13</v>
      </c>
      <c r="C1003" t="s">
        <v>9</v>
      </c>
      <c r="D1003" t="s">
        <v>8</v>
      </c>
      <c r="E1003" t="s">
        <v>70</v>
      </c>
      <c r="F1003" t="s">
        <v>10</v>
      </c>
      <c r="G1003">
        <v>0</v>
      </c>
      <c r="H1003" t="s">
        <v>8</v>
      </c>
      <c r="I1003" t="s">
        <v>148</v>
      </c>
      <c r="J1003" t="s">
        <v>128</v>
      </c>
      <c r="L1003" t="s">
        <v>80</v>
      </c>
      <c r="M1003">
        <v>2</v>
      </c>
      <c r="N1003" t="str">
        <f t="shared" si="72"/>
        <v>Yes</v>
      </c>
      <c r="O1003" t="s">
        <v>152</v>
      </c>
      <c r="P1003" s="126" t="str">
        <f t="shared" si="70"/>
        <v>Yes</v>
      </c>
      <c r="Q1003" s="126" t="str">
        <f t="shared" si="73"/>
        <v>Yes</v>
      </c>
      <c r="R1003" s="126" t="str">
        <f t="shared" si="73"/>
        <v>Yes</v>
      </c>
      <c r="S1003" s="126" t="str">
        <f t="shared" si="73"/>
        <v>Yes</v>
      </c>
      <c r="T1003" s="126" t="str">
        <f t="shared" si="73"/>
        <v>Yes</v>
      </c>
      <c r="U1003" s="126" t="str">
        <f t="shared" si="73"/>
        <v>No</v>
      </c>
      <c r="V1003" s="126" t="str">
        <f t="shared" si="73"/>
        <v>No</v>
      </c>
      <c r="W1003" s="126" t="str">
        <f t="shared" si="73"/>
        <v>No</v>
      </c>
      <c r="X1003" s="126" t="str">
        <f t="shared" si="73"/>
        <v>No</v>
      </c>
      <c r="Y1003" s="126" t="str">
        <f t="shared" si="73"/>
        <v>No</v>
      </c>
      <c r="Z1003" s="126" t="str">
        <f t="shared" si="73"/>
        <v>No</v>
      </c>
      <c r="AA1003" s="126" t="str">
        <f t="shared" si="73"/>
        <v>No</v>
      </c>
    </row>
    <row r="1004" spans="1:27" x14ac:dyDescent="0.3">
      <c r="A1004" t="s">
        <v>198</v>
      </c>
      <c r="B1004" t="s">
        <v>13</v>
      </c>
      <c r="C1004" t="s">
        <v>9</v>
      </c>
      <c r="D1004" t="s">
        <v>8</v>
      </c>
      <c r="E1004" t="s">
        <v>11</v>
      </c>
      <c r="F1004" t="s">
        <v>10</v>
      </c>
      <c r="G1004">
        <v>1</v>
      </c>
      <c r="H1004" t="s">
        <v>11</v>
      </c>
      <c r="I1004" t="s">
        <v>16</v>
      </c>
      <c r="J1004" t="s">
        <v>128</v>
      </c>
      <c r="L1004" t="s">
        <v>80</v>
      </c>
      <c r="M1004">
        <v>0</v>
      </c>
      <c r="N1004" t="str">
        <f t="shared" si="72"/>
        <v>No</v>
      </c>
      <c r="O1004" t="s">
        <v>152</v>
      </c>
      <c r="P1004" s="126" t="str">
        <f t="shared" si="70"/>
        <v>Yes</v>
      </c>
      <c r="Q1004" s="126" t="str">
        <f t="shared" si="73"/>
        <v>Yes</v>
      </c>
      <c r="R1004" s="126" t="str">
        <f t="shared" si="73"/>
        <v>Yes</v>
      </c>
      <c r="S1004" s="126" t="str">
        <f t="shared" si="73"/>
        <v>No</v>
      </c>
      <c r="T1004" s="126" t="str">
        <f t="shared" si="73"/>
        <v>Yes</v>
      </c>
      <c r="U1004" s="126" t="str">
        <f t="shared" si="73"/>
        <v>Yes</v>
      </c>
      <c r="V1004" s="126" t="str">
        <f t="shared" si="73"/>
        <v>No</v>
      </c>
      <c r="W1004" s="126" t="str">
        <f t="shared" si="73"/>
        <v>No</v>
      </c>
      <c r="X1004" s="126" t="str">
        <f t="shared" si="73"/>
        <v>No</v>
      </c>
      <c r="Y1004" s="126" t="str">
        <f t="shared" si="73"/>
        <v>No</v>
      </c>
      <c r="Z1004" s="126" t="str">
        <f t="shared" si="73"/>
        <v>No</v>
      </c>
      <c r="AA1004" s="126" t="str">
        <f t="shared" si="73"/>
        <v>No</v>
      </c>
    </row>
    <row r="1005" spans="1:27" x14ac:dyDescent="0.3">
      <c r="A1005" t="s">
        <v>198</v>
      </c>
      <c r="B1005" t="s">
        <v>13</v>
      </c>
      <c r="C1005" t="s">
        <v>9</v>
      </c>
      <c r="D1005" t="s">
        <v>8</v>
      </c>
      <c r="E1005" t="s">
        <v>11</v>
      </c>
      <c r="F1005" t="s">
        <v>10</v>
      </c>
      <c r="G1005">
        <v>2</v>
      </c>
      <c r="H1005" t="s">
        <v>10</v>
      </c>
      <c r="I1005" t="s">
        <v>20</v>
      </c>
      <c r="J1005" t="s">
        <v>128</v>
      </c>
      <c r="L1005" t="s">
        <v>80</v>
      </c>
      <c r="M1005">
        <v>2</v>
      </c>
      <c r="N1005" t="str">
        <f t="shared" si="72"/>
        <v>Yes</v>
      </c>
      <c r="O1005" t="s">
        <v>152</v>
      </c>
      <c r="P1005" s="126" t="str">
        <f t="shared" ref="P1005:P1068" si="74">IF($A1005="","",IF(OR($B1005=P$1,$C1005=P$1,$D1005=P$1,$E1005=P$1,$F1005=P$1),"Yes","No"))</f>
        <v>Yes</v>
      </c>
      <c r="Q1005" s="126" t="str">
        <f t="shared" si="73"/>
        <v>Yes</v>
      </c>
      <c r="R1005" s="126" t="str">
        <f t="shared" si="73"/>
        <v>Yes</v>
      </c>
      <c r="S1005" s="126" t="str">
        <f t="shared" si="73"/>
        <v>No</v>
      </c>
      <c r="T1005" s="126" t="str">
        <f t="shared" si="73"/>
        <v>Yes</v>
      </c>
      <c r="U1005" s="126" t="str">
        <f t="shared" si="73"/>
        <v>Yes</v>
      </c>
      <c r="V1005" s="126" t="str">
        <f t="shared" si="73"/>
        <v>No</v>
      </c>
      <c r="W1005" s="126" t="str">
        <f t="shared" si="73"/>
        <v>No</v>
      </c>
      <c r="X1005" s="126" t="str">
        <f t="shared" si="73"/>
        <v>No</v>
      </c>
      <c r="Y1005" s="126" t="str">
        <f t="shared" si="73"/>
        <v>No</v>
      </c>
      <c r="Z1005" s="126" t="str">
        <f t="shared" si="73"/>
        <v>No</v>
      </c>
      <c r="AA1005" s="126" t="str">
        <f t="shared" si="73"/>
        <v>No</v>
      </c>
    </row>
    <row r="1006" spans="1:27" x14ac:dyDescent="0.3">
      <c r="A1006" t="s">
        <v>198</v>
      </c>
      <c r="B1006" t="s">
        <v>13</v>
      </c>
      <c r="C1006" t="s">
        <v>9</v>
      </c>
      <c r="D1006" t="s">
        <v>8</v>
      </c>
      <c r="E1006" t="s">
        <v>11</v>
      </c>
      <c r="F1006" t="s">
        <v>10</v>
      </c>
      <c r="G1006">
        <v>1</v>
      </c>
      <c r="H1006" t="s">
        <v>10</v>
      </c>
      <c r="I1006" t="s">
        <v>18</v>
      </c>
      <c r="J1006" t="s">
        <v>128</v>
      </c>
      <c r="L1006" t="s">
        <v>80</v>
      </c>
      <c r="M1006">
        <v>0</v>
      </c>
      <c r="N1006" t="str">
        <f t="shared" si="72"/>
        <v>No</v>
      </c>
      <c r="O1006" t="s">
        <v>152</v>
      </c>
      <c r="P1006" s="126" t="str">
        <f t="shared" si="74"/>
        <v>Yes</v>
      </c>
      <c r="Q1006" s="126" t="str">
        <f t="shared" si="73"/>
        <v>Yes</v>
      </c>
      <c r="R1006" s="126" t="str">
        <f t="shared" si="73"/>
        <v>Yes</v>
      </c>
      <c r="S1006" s="126" t="str">
        <f t="shared" si="73"/>
        <v>No</v>
      </c>
      <c r="T1006" s="126" t="str">
        <f t="shared" si="73"/>
        <v>Yes</v>
      </c>
      <c r="U1006" s="126" t="str">
        <f t="shared" si="73"/>
        <v>Yes</v>
      </c>
      <c r="V1006" s="126" t="str">
        <f t="shared" si="73"/>
        <v>No</v>
      </c>
      <c r="W1006" s="126" t="str">
        <f t="shared" si="73"/>
        <v>No</v>
      </c>
      <c r="X1006" s="126" t="str">
        <f t="shared" si="73"/>
        <v>No</v>
      </c>
      <c r="Y1006" s="126" t="str">
        <f t="shared" si="73"/>
        <v>No</v>
      </c>
      <c r="Z1006" s="126" t="str">
        <f t="shared" si="73"/>
        <v>No</v>
      </c>
      <c r="AA1006" s="126" t="str">
        <f t="shared" si="73"/>
        <v>No</v>
      </c>
    </row>
    <row r="1007" spans="1:27" x14ac:dyDescent="0.3">
      <c r="A1007" t="s">
        <v>198</v>
      </c>
      <c r="B1007" t="s">
        <v>13</v>
      </c>
      <c r="C1007" t="s">
        <v>9</v>
      </c>
      <c r="D1007" t="s">
        <v>8</v>
      </c>
      <c r="E1007" t="s">
        <v>11</v>
      </c>
      <c r="F1007" t="s">
        <v>10</v>
      </c>
      <c r="G1007">
        <v>1</v>
      </c>
      <c r="H1007" t="s">
        <v>13</v>
      </c>
      <c r="I1007" t="s">
        <v>17</v>
      </c>
      <c r="J1007" t="s">
        <v>128</v>
      </c>
      <c r="L1007" t="s">
        <v>80</v>
      </c>
      <c r="M1007">
        <v>0</v>
      </c>
      <c r="N1007" t="str">
        <f t="shared" si="72"/>
        <v>No</v>
      </c>
      <c r="O1007" t="s">
        <v>152</v>
      </c>
      <c r="P1007" s="126" t="str">
        <f t="shared" si="74"/>
        <v>Yes</v>
      </c>
      <c r="Q1007" s="126" t="str">
        <f t="shared" si="73"/>
        <v>Yes</v>
      </c>
      <c r="R1007" s="126" t="str">
        <f t="shared" si="73"/>
        <v>Yes</v>
      </c>
      <c r="S1007" s="126" t="str">
        <f t="shared" si="73"/>
        <v>No</v>
      </c>
      <c r="T1007" s="126" t="str">
        <f t="shared" si="73"/>
        <v>Yes</v>
      </c>
      <c r="U1007" s="126" t="str">
        <f t="shared" si="73"/>
        <v>Yes</v>
      </c>
      <c r="V1007" s="126" t="str">
        <f t="shared" si="73"/>
        <v>No</v>
      </c>
      <c r="W1007" s="126" t="str">
        <f t="shared" si="73"/>
        <v>No</v>
      </c>
      <c r="X1007" s="126" t="str">
        <f t="shared" si="73"/>
        <v>No</v>
      </c>
      <c r="Y1007" s="126" t="str">
        <f t="shared" si="73"/>
        <v>No</v>
      </c>
      <c r="Z1007" s="126" t="str">
        <f t="shared" si="73"/>
        <v>No</v>
      </c>
      <c r="AA1007" s="126" t="str">
        <f t="shared" si="73"/>
        <v>No</v>
      </c>
    </row>
    <row r="1008" spans="1:27" x14ac:dyDescent="0.3">
      <c r="A1008" t="s">
        <v>198</v>
      </c>
      <c r="B1008" t="s">
        <v>13</v>
      </c>
      <c r="C1008" t="s">
        <v>9</v>
      </c>
      <c r="D1008" t="s">
        <v>8</v>
      </c>
      <c r="E1008" t="s">
        <v>11</v>
      </c>
      <c r="F1008" t="s">
        <v>10</v>
      </c>
      <c r="G1008">
        <v>1</v>
      </c>
      <c r="H1008" t="s">
        <v>9</v>
      </c>
      <c r="I1008" t="s">
        <v>18</v>
      </c>
      <c r="J1008" t="s">
        <v>128</v>
      </c>
      <c r="L1008" t="s">
        <v>80</v>
      </c>
      <c r="M1008">
        <v>2</v>
      </c>
      <c r="N1008" t="str">
        <f t="shared" si="72"/>
        <v>Yes</v>
      </c>
      <c r="O1008" t="s">
        <v>152</v>
      </c>
      <c r="P1008" s="126" t="str">
        <f t="shared" si="74"/>
        <v>Yes</v>
      </c>
      <c r="Q1008" s="126" t="str">
        <f t="shared" si="73"/>
        <v>Yes</v>
      </c>
      <c r="R1008" s="126" t="str">
        <f t="shared" si="73"/>
        <v>Yes</v>
      </c>
      <c r="S1008" s="126" t="str">
        <f t="shared" si="73"/>
        <v>No</v>
      </c>
      <c r="T1008" s="126" t="str">
        <f t="shared" si="73"/>
        <v>Yes</v>
      </c>
      <c r="U1008" s="126" t="str">
        <f t="shared" si="73"/>
        <v>Yes</v>
      </c>
      <c r="V1008" s="126" t="str">
        <f t="shared" si="73"/>
        <v>No</v>
      </c>
      <c r="W1008" s="126" t="str">
        <f t="shared" si="73"/>
        <v>No</v>
      </c>
      <c r="X1008" s="126" t="str">
        <f t="shared" si="73"/>
        <v>No</v>
      </c>
      <c r="Y1008" s="126" t="str">
        <f t="shared" si="73"/>
        <v>No</v>
      </c>
      <c r="Z1008" s="126" t="str">
        <f t="shared" si="73"/>
        <v>No</v>
      </c>
      <c r="AA1008" s="126" t="str">
        <f t="shared" si="73"/>
        <v>No</v>
      </c>
    </row>
    <row r="1009" spans="1:27" x14ac:dyDescent="0.3">
      <c r="A1009" t="s">
        <v>198</v>
      </c>
      <c r="B1009" t="s">
        <v>13</v>
      </c>
      <c r="C1009" t="s">
        <v>9</v>
      </c>
      <c r="D1009" t="s">
        <v>8</v>
      </c>
      <c r="E1009" t="s">
        <v>11</v>
      </c>
      <c r="F1009" t="s">
        <v>10</v>
      </c>
      <c r="G1009">
        <v>1</v>
      </c>
      <c r="H1009" t="s">
        <v>13</v>
      </c>
      <c r="I1009" t="s">
        <v>18</v>
      </c>
      <c r="J1009" t="s">
        <v>128</v>
      </c>
      <c r="L1009" t="s">
        <v>80</v>
      </c>
      <c r="M1009">
        <v>2</v>
      </c>
      <c r="N1009" t="str">
        <f t="shared" si="72"/>
        <v>Yes</v>
      </c>
      <c r="O1009" t="s">
        <v>152</v>
      </c>
      <c r="P1009" s="126" t="str">
        <f t="shared" si="74"/>
        <v>Yes</v>
      </c>
      <c r="Q1009" s="126" t="str">
        <f t="shared" si="73"/>
        <v>Yes</v>
      </c>
      <c r="R1009" s="126" t="str">
        <f t="shared" si="73"/>
        <v>Yes</v>
      </c>
      <c r="S1009" s="126" t="str">
        <f t="shared" si="73"/>
        <v>No</v>
      </c>
      <c r="T1009" s="126" t="str">
        <f t="shared" si="73"/>
        <v>Yes</v>
      </c>
      <c r="U1009" s="126" t="str">
        <f t="shared" si="73"/>
        <v>Yes</v>
      </c>
      <c r="V1009" s="126" t="str">
        <f t="shared" si="73"/>
        <v>No</v>
      </c>
      <c r="W1009" s="126" t="str">
        <f t="shared" si="73"/>
        <v>No</v>
      </c>
      <c r="X1009" s="126" t="str">
        <f t="shared" si="73"/>
        <v>No</v>
      </c>
      <c r="Y1009" s="126" t="str">
        <f t="shared" ref="Q1009:AA1032" si="75">IF($A1009="","",IF(OR($B1009=Y$1,$C1009=Y$1,$D1009=Y$1,$E1009=Y$1,$F1009=Y$1),"Yes","No"))</f>
        <v>No</v>
      </c>
      <c r="Z1009" s="126" t="str">
        <f t="shared" si="75"/>
        <v>No</v>
      </c>
      <c r="AA1009" s="126" t="str">
        <f t="shared" si="75"/>
        <v>No</v>
      </c>
    </row>
    <row r="1010" spans="1:27" x14ac:dyDescent="0.3">
      <c r="A1010" t="s">
        <v>198</v>
      </c>
      <c r="B1010" t="s">
        <v>13</v>
      </c>
      <c r="C1010" t="s">
        <v>9</v>
      </c>
      <c r="D1010" t="s">
        <v>8</v>
      </c>
      <c r="E1010" t="s">
        <v>11</v>
      </c>
      <c r="F1010" t="s">
        <v>10</v>
      </c>
      <c r="G1010">
        <v>1</v>
      </c>
      <c r="H1010" t="s">
        <v>9</v>
      </c>
      <c r="I1010" t="s">
        <v>19</v>
      </c>
      <c r="J1010" t="s">
        <v>149</v>
      </c>
      <c r="L1010" t="s">
        <v>80</v>
      </c>
      <c r="M1010">
        <v>0</v>
      </c>
      <c r="N1010" t="str">
        <f t="shared" si="72"/>
        <v>No</v>
      </c>
      <c r="O1010" t="s">
        <v>152</v>
      </c>
      <c r="P1010" s="126" t="str">
        <f t="shared" si="74"/>
        <v>Yes</v>
      </c>
      <c r="Q1010" s="126" t="str">
        <f t="shared" si="75"/>
        <v>Yes</v>
      </c>
      <c r="R1010" s="126" t="str">
        <f t="shared" si="75"/>
        <v>Yes</v>
      </c>
      <c r="S1010" s="126" t="str">
        <f t="shared" si="75"/>
        <v>No</v>
      </c>
      <c r="T1010" s="126" t="str">
        <f t="shared" si="75"/>
        <v>Yes</v>
      </c>
      <c r="U1010" s="126" t="str">
        <f t="shared" si="75"/>
        <v>Yes</v>
      </c>
      <c r="V1010" s="126" t="str">
        <f t="shared" si="75"/>
        <v>No</v>
      </c>
      <c r="W1010" s="126" t="str">
        <f t="shared" si="75"/>
        <v>No</v>
      </c>
      <c r="X1010" s="126" t="str">
        <f t="shared" si="75"/>
        <v>No</v>
      </c>
      <c r="Y1010" s="126" t="str">
        <f t="shared" si="75"/>
        <v>No</v>
      </c>
      <c r="Z1010" s="126" t="str">
        <f t="shared" si="75"/>
        <v>No</v>
      </c>
      <c r="AA1010" s="126" t="str">
        <f t="shared" si="75"/>
        <v>No</v>
      </c>
    </row>
    <row r="1011" spans="1:27" x14ac:dyDescent="0.3">
      <c r="A1011" t="s">
        <v>198</v>
      </c>
      <c r="B1011" t="s">
        <v>13</v>
      </c>
      <c r="C1011" t="s">
        <v>9</v>
      </c>
      <c r="D1011" t="s">
        <v>8</v>
      </c>
      <c r="E1011" t="s">
        <v>70</v>
      </c>
      <c r="F1011" t="s">
        <v>10</v>
      </c>
      <c r="G1011">
        <v>2</v>
      </c>
      <c r="H1011" t="s">
        <v>8</v>
      </c>
      <c r="I1011" t="s">
        <v>18</v>
      </c>
      <c r="J1011" t="s">
        <v>128</v>
      </c>
      <c r="L1011" t="s">
        <v>80</v>
      </c>
      <c r="M1011">
        <v>0</v>
      </c>
      <c r="N1011" t="str">
        <f t="shared" si="72"/>
        <v>No</v>
      </c>
      <c r="O1011" t="s">
        <v>152</v>
      </c>
      <c r="P1011" s="126" t="str">
        <f t="shared" si="74"/>
        <v>Yes</v>
      </c>
      <c r="Q1011" s="126" t="str">
        <f t="shared" si="75"/>
        <v>Yes</v>
      </c>
      <c r="R1011" s="126" t="str">
        <f t="shared" si="75"/>
        <v>Yes</v>
      </c>
      <c r="S1011" s="126" t="str">
        <f t="shared" si="75"/>
        <v>Yes</v>
      </c>
      <c r="T1011" s="126" t="str">
        <f t="shared" si="75"/>
        <v>Yes</v>
      </c>
      <c r="U1011" s="126" t="str">
        <f t="shared" si="75"/>
        <v>No</v>
      </c>
      <c r="V1011" s="126" t="str">
        <f t="shared" si="75"/>
        <v>No</v>
      </c>
      <c r="W1011" s="126" t="str">
        <f t="shared" si="75"/>
        <v>No</v>
      </c>
      <c r="X1011" s="126" t="str">
        <f t="shared" si="75"/>
        <v>No</v>
      </c>
      <c r="Y1011" s="126" t="str">
        <f t="shared" si="75"/>
        <v>No</v>
      </c>
      <c r="Z1011" s="126" t="str">
        <f t="shared" si="75"/>
        <v>No</v>
      </c>
      <c r="AA1011" s="126" t="str">
        <f t="shared" si="75"/>
        <v>No</v>
      </c>
    </row>
    <row r="1012" spans="1:27" x14ac:dyDescent="0.3">
      <c r="A1012" t="s">
        <v>198</v>
      </c>
      <c r="B1012" t="s">
        <v>13</v>
      </c>
      <c r="C1012" t="s">
        <v>9</v>
      </c>
      <c r="D1012" t="s">
        <v>8</v>
      </c>
      <c r="E1012" t="s">
        <v>70</v>
      </c>
      <c r="F1012" t="s">
        <v>10</v>
      </c>
      <c r="G1012">
        <v>0</v>
      </c>
      <c r="H1012" t="s">
        <v>9</v>
      </c>
      <c r="I1012" t="s">
        <v>17</v>
      </c>
      <c r="J1012" t="s">
        <v>128</v>
      </c>
      <c r="L1012" t="s">
        <v>80</v>
      </c>
      <c r="M1012">
        <v>0</v>
      </c>
      <c r="N1012" t="str">
        <f t="shared" si="72"/>
        <v>No</v>
      </c>
      <c r="O1012" t="s">
        <v>152</v>
      </c>
      <c r="P1012" s="126" t="str">
        <f t="shared" si="74"/>
        <v>Yes</v>
      </c>
      <c r="Q1012" s="126" t="str">
        <f t="shared" si="75"/>
        <v>Yes</v>
      </c>
      <c r="R1012" s="126" t="str">
        <f t="shared" si="75"/>
        <v>Yes</v>
      </c>
      <c r="S1012" s="126" t="str">
        <f t="shared" si="75"/>
        <v>Yes</v>
      </c>
      <c r="T1012" s="126" t="str">
        <f t="shared" si="75"/>
        <v>Yes</v>
      </c>
      <c r="U1012" s="126" t="str">
        <f t="shared" si="75"/>
        <v>No</v>
      </c>
      <c r="V1012" s="126" t="str">
        <f t="shared" si="75"/>
        <v>No</v>
      </c>
      <c r="W1012" s="126" t="str">
        <f t="shared" si="75"/>
        <v>No</v>
      </c>
      <c r="X1012" s="126" t="str">
        <f t="shared" si="75"/>
        <v>No</v>
      </c>
      <c r="Y1012" s="126" t="str">
        <f t="shared" si="75"/>
        <v>No</v>
      </c>
      <c r="Z1012" s="126" t="str">
        <f t="shared" si="75"/>
        <v>No</v>
      </c>
      <c r="AA1012" s="126" t="str">
        <f t="shared" si="75"/>
        <v>No</v>
      </c>
    </row>
    <row r="1013" spans="1:27" x14ac:dyDescent="0.3">
      <c r="A1013" t="s">
        <v>198</v>
      </c>
      <c r="B1013" t="s">
        <v>13</v>
      </c>
      <c r="C1013" t="s">
        <v>9</v>
      </c>
      <c r="D1013" t="s">
        <v>8</v>
      </c>
      <c r="E1013" t="s">
        <v>70</v>
      </c>
      <c r="F1013" t="s">
        <v>10</v>
      </c>
      <c r="G1013">
        <v>0</v>
      </c>
      <c r="H1013" t="s">
        <v>9</v>
      </c>
      <c r="I1013" t="s">
        <v>19</v>
      </c>
      <c r="J1013" t="s">
        <v>149</v>
      </c>
      <c r="L1013" t="s">
        <v>80</v>
      </c>
      <c r="M1013">
        <v>0</v>
      </c>
      <c r="N1013" t="str">
        <f t="shared" si="72"/>
        <v>No</v>
      </c>
      <c r="O1013" t="s">
        <v>152</v>
      </c>
      <c r="P1013" s="126" t="str">
        <f t="shared" si="74"/>
        <v>Yes</v>
      </c>
      <c r="Q1013" s="126" t="str">
        <f t="shared" si="75"/>
        <v>Yes</v>
      </c>
      <c r="R1013" s="126" t="str">
        <f t="shared" si="75"/>
        <v>Yes</v>
      </c>
      <c r="S1013" s="126" t="str">
        <f t="shared" si="75"/>
        <v>Yes</v>
      </c>
      <c r="T1013" s="126" t="str">
        <f t="shared" si="75"/>
        <v>Yes</v>
      </c>
      <c r="U1013" s="126" t="str">
        <f t="shared" si="75"/>
        <v>No</v>
      </c>
      <c r="V1013" s="126" t="str">
        <f t="shared" si="75"/>
        <v>No</v>
      </c>
      <c r="W1013" s="126" t="str">
        <f t="shared" si="75"/>
        <v>No</v>
      </c>
      <c r="X1013" s="126" t="str">
        <f t="shared" si="75"/>
        <v>No</v>
      </c>
      <c r="Y1013" s="126" t="str">
        <f t="shared" si="75"/>
        <v>No</v>
      </c>
      <c r="Z1013" s="126" t="str">
        <f t="shared" si="75"/>
        <v>No</v>
      </c>
      <c r="AA1013" s="126" t="str">
        <f t="shared" si="75"/>
        <v>No</v>
      </c>
    </row>
    <row r="1014" spans="1:27" x14ac:dyDescent="0.3">
      <c r="A1014" t="s">
        <v>198</v>
      </c>
      <c r="B1014" t="s">
        <v>13</v>
      </c>
      <c r="C1014" t="s">
        <v>130</v>
      </c>
      <c r="D1014" t="s">
        <v>8</v>
      </c>
      <c r="E1014" t="s">
        <v>70</v>
      </c>
      <c r="F1014" t="s">
        <v>10</v>
      </c>
      <c r="G1014">
        <v>1</v>
      </c>
      <c r="H1014" t="s">
        <v>10</v>
      </c>
      <c r="I1014" t="s">
        <v>18</v>
      </c>
      <c r="J1014" t="s">
        <v>128</v>
      </c>
      <c r="L1014" t="s">
        <v>80</v>
      </c>
      <c r="M1014">
        <v>2</v>
      </c>
      <c r="N1014" t="str">
        <f t="shared" si="72"/>
        <v>Yes</v>
      </c>
      <c r="O1014" t="s">
        <v>152</v>
      </c>
      <c r="P1014" s="126" t="str">
        <f t="shared" si="74"/>
        <v>Yes</v>
      </c>
      <c r="Q1014" s="126" t="str">
        <f t="shared" si="75"/>
        <v>No</v>
      </c>
      <c r="R1014" s="126" t="str">
        <f t="shared" si="75"/>
        <v>Yes</v>
      </c>
      <c r="S1014" s="126" t="str">
        <f t="shared" si="75"/>
        <v>Yes</v>
      </c>
      <c r="T1014" s="126" t="str">
        <f t="shared" si="75"/>
        <v>Yes</v>
      </c>
      <c r="U1014" s="126" t="str">
        <f t="shared" si="75"/>
        <v>No</v>
      </c>
      <c r="V1014" s="126" t="str">
        <f t="shared" si="75"/>
        <v>No</v>
      </c>
      <c r="W1014" s="126" t="str">
        <f t="shared" si="75"/>
        <v>No</v>
      </c>
      <c r="X1014" s="126" t="str">
        <f t="shared" si="75"/>
        <v>No</v>
      </c>
      <c r="Y1014" s="126" t="str">
        <f t="shared" si="75"/>
        <v>Yes</v>
      </c>
      <c r="Z1014" s="126" t="str">
        <f t="shared" si="75"/>
        <v>No</v>
      </c>
      <c r="AA1014" s="126" t="str">
        <f t="shared" si="75"/>
        <v>No</v>
      </c>
    </row>
    <row r="1015" spans="1:27" x14ac:dyDescent="0.3">
      <c r="A1015" t="s">
        <v>198</v>
      </c>
      <c r="B1015" t="s">
        <v>13</v>
      </c>
      <c r="C1015" t="s">
        <v>130</v>
      </c>
      <c r="D1015" t="s">
        <v>8</v>
      </c>
      <c r="E1015" t="s">
        <v>70</v>
      </c>
      <c r="F1015" t="s">
        <v>10</v>
      </c>
      <c r="G1015">
        <v>1</v>
      </c>
      <c r="H1015" t="s">
        <v>10</v>
      </c>
      <c r="I1015" t="s">
        <v>18</v>
      </c>
      <c r="J1015" t="s">
        <v>128</v>
      </c>
      <c r="L1015" t="s">
        <v>80</v>
      </c>
      <c r="M1015">
        <v>2</v>
      </c>
      <c r="N1015" t="str">
        <f t="shared" si="72"/>
        <v>Yes</v>
      </c>
      <c r="O1015" t="s">
        <v>152</v>
      </c>
      <c r="P1015" s="126" t="str">
        <f t="shared" si="74"/>
        <v>Yes</v>
      </c>
      <c r="Q1015" s="126" t="str">
        <f t="shared" si="75"/>
        <v>No</v>
      </c>
      <c r="R1015" s="126" t="str">
        <f t="shared" si="75"/>
        <v>Yes</v>
      </c>
      <c r="S1015" s="126" t="str">
        <f t="shared" si="75"/>
        <v>Yes</v>
      </c>
      <c r="T1015" s="126" t="str">
        <f t="shared" si="75"/>
        <v>Yes</v>
      </c>
      <c r="U1015" s="126" t="str">
        <f t="shared" si="75"/>
        <v>No</v>
      </c>
      <c r="V1015" s="126" t="str">
        <f t="shared" si="75"/>
        <v>No</v>
      </c>
      <c r="W1015" s="126" t="str">
        <f t="shared" si="75"/>
        <v>No</v>
      </c>
      <c r="X1015" s="126" t="str">
        <f t="shared" si="75"/>
        <v>No</v>
      </c>
      <c r="Y1015" s="126" t="str">
        <f t="shared" si="75"/>
        <v>Yes</v>
      </c>
      <c r="Z1015" s="126" t="str">
        <f t="shared" si="75"/>
        <v>No</v>
      </c>
      <c r="AA1015" s="126" t="str">
        <f t="shared" si="75"/>
        <v>No</v>
      </c>
    </row>
    <row r="1016" spans="1:27" x14ac:dyDescent="0.3">
      <c r="A1016" t="s">
        <v>198</v>
      </c>
      <c r="B1016" t="s">
        <v>13</v>
      </c>
      <c r="C1016" t="s">
        <v>130</v>
      </c>
      <c r="D1016" t="s">
        <v>8</v>
      </c>
      <c r="E1016" t="s">
        <v>70</v>
      </c>
      <c r="F1016" t="s">
        <v>10</v>
      </c>
      <c r="G1016">
        <v>0</v>
      </c>
      <c r="H1016" t="s">
        <v>8</v>
      </c>
      <c r="I1016" t="s">
        <v>19</v>
      </c>
      <c r="J1016" t="s">
        <v>128</v>
      </c>
      <c r="L1016" t="s">
        <v>80</v>
      </c>
      <c r="M1016">
        <v>0</v>
      </c>
      <c r="N1016" t="str">
        <f t="shared" si="72"/>
        <v>No</v>
      </c>
      <c r="O1016" t="s">
        <v>152</v>
      </c>
      <c r="P1016" s="126" t="str">
        <f t="shared" si="74"/>
        <v>Yes</v>
      </c>
      <c r="Q1016" s="126" t="str">
        <f t="shared" si="75"/>
        <v>No</v>
      </c>
      <c r="R1016" s="126" t="str">
        <f t="shared" si="75"/>
        <v>Yes</v>
      </c>
      <c r="S1016" s="126" t="str">
        <f t="shared" si="75"/>
        <v>Yes</v>
      </c>
      <c r="T1016" s="126" t="str">
        <f t="shared" si="75"/>
        <v>Yes</v>
      </c>
      <c r="U1016" s="126" t="str">
        <f t="shared" si="75"/>
        <v>No</v>
      </c>
      <c r="V1016" s="126" t="str">
        <f t="shared" si="75"/>
        <v>No</v>
      </c>
      <c r="W1016" s="126" t="str">
        <f t="shared" si="75"/>
        <v>No</v>
      </c>
      <c r="X1016" s="126" t="str">
        <f t="shared" si="75"/>
        <v>No</v>
      </c>
      <c r="Y1016" s="126" t="str">
        <f t="shared" si="75"/>
        <v>Yes</v>
      </c>
      <c r="Z1016" s="126" t="str">
        <f t="shared" si="75"/>
        <v>No</v>
      </c>
      <c r="AA1016" s="126" t="str">
        <f t="shared" si="75"/>
        <v>No</v>
      </c>
    </row>
    <row r="1017" spans="1:27" x14ac:dyDescent="0.3">
      <c r="A1017" t="s">
        <v>198</v>
      </c>
      <c r="B1017" t="s">
        <v>13</v>
      </c>
      <c r="C1017" t="s">
        <v>130</v>
      </c>
      <c r="D1017" t="s">
        <v>8</v>
      </c>
      <c r="E1017" t="s">
        <v>70</v>
      </c>
      <c r="F1017" t="s">
        <v>10</v>
      </c>
      <c r="G1017">
        <v>1</v>
      </c>
      <c r="H1017" t="s">
        <v>13</v>
      </c>
      <c r="I1017" t="s">
        <v>17</v>
      </c>
      <c r="J1017" t="s">
        <v>128</v>
      </c>
      <c r="L1017" t="s">
        <v>81</v>
      </c>
      <c r="M1017">
        <v>0</v>
      </c>
      <c r="N1017" t="str">
        <f t="shared" si="72"/>
        <v>No</v>
      </c>
      <c r="O1017" t="s">
        <v>152</v>
      </c>
      <c r="P1017" s="126" t="str">
        <f t="shared" si="74"/>
        <v>Yes</v>
      </c>
      <c r="Q1017" s="126" t="str">
        <f t="shared" si="75"/>
        <v>No</v>
      </c>
      <c r="R1017" s="126" t="str">
        <f t="shared" si="75"/>
        <v>Yes</v>
      </c>
      <c r="S1017" s="126" t="str">
        <f t="shared" si="75"/>
        <v>Yes</v>
      </c>
      <c r="T1017" s="126" t="str">
        <f t="shared" si="75"/>
        <v>Yes</v>
      </c>
      <c r="U1017" s="126" t="str">
        <f t="shared" si="75"/>
        <v>No</v>
      </c>
      <c r="V1017" s="126" t="str">
        <f t="shared" si="75"/>
        <v>No</v>
      </c>
      <c r="W1017" s="126" t="str">
        <f t="shared" si="75"/>
        <v>No</v>
      </c>
      <c r="X1017" s="126" t="str">
        <f t="shared" si="75"/>
        <v>No</v>
      </c>
      <c r="Y1017" s="126" t="str">
        <f t="shared" si="75"/>
        <v>Yes</v>
      </c>
      <c r="Z1017" s="126" t="str">
        <f t="shared" si="75"/>
        <v>No</v>
      </c>
      <c r="AA1017" s="126" t="str">
        <f t="shared" si="75"/>
        <v>No</v>
      </c>
    </row>
    <row r="1018" spans="1:27" x14ac:dyDescent="0.3">
      <c r="A1018" t="s">
        <v>198</v>
      </c>
      <c r="B1018" t="s">
        <v>13</v>
      </c>
      <c r="C1018" t="s">
        <v>130</v>
      </c>
      <c r="D1018" t="s">
        <v>8</v>
      </c>
      <c r="E1018" t="s">
        <v>70</v>
      </c>
      <c r="F1018" t="s">
        <v>10</v>
      </c>
      <c r="G1018">
        <v>1</v>
      </c>
      <c r="H1018" t="s">
        <v>10</v>
      </c>
      <c r="I1018" t="s">
        <v>17</v>
      </c>
      <c r="J1018" t="s">
        <v>128</v>
      </c>
      <c r="L1018" t="s">
        <v>80</v>
      </c>
      <c r="M1018">
        <v>0</v>
      </c>
      <c r="N1018" t="str">
        <f t="shared" si="72"/>
        <v>No</v>
      </c>
      <c r="O1018" t="s">
        <v>152</v>
      </c>
      <c r="P1018" s="126" t="str">
        <f t="shared" si="74"/>
        <v>Yes</v>
      </c>
      <c r="Q1018" s="126" t="str">
        <f t="shared" si="75"/>
        <v>No</v>
      </c>
      <c r="R1018" s="126" t="str">
        <f t="shared" si="75"/>
        <v>Yes</v>
      </c>
      <c r="S1018" s="126" t="str">
        <f t="shared" si="75"/>
        <v>Yes</v>
      </c>
      <c r="T1018" s="126" t="str">
        <f t="shared" si="75"/>
        <v>Yes</v>
      </c>
      <c r="U1018" s="126" t="str">
        <f t="shared" si="75"/>
        <v>No</v>
      </c>
      <c r="V1018" s="126" t="str">
        <f t="shared" si="75"/>
        <v>No</v>
      </c>
      <c r="W1018" s="126" t="str">
        <f t="shared" si="75"/>
        <v>No</v>
      </c>
      <c r="X1018" s="126" t="str">
        <f t="shared" si="75"/>
        <v>No</v>
      </c>
      <c r="Y1018" s="126" t="str">
        <f t="shared" si="75"/>
        <v>Yes</v>
      </c>
      <c r="Z1018" s="126" t="str">
        <f t="shared" si="75"/>
        <v>No</v>
      </c>
      <c r="AA1018" s="126" t="str">
        <f t="shared" si="75"/>
        <v>No</v>
      </c>
    </row>
    <row r="1019" spans="1:27" x14ac:dyDescent="0.3">
      <c r="A1019" t="s">
        <v>198</v>
      </c>
      <c r="B1019" t="s">
        <v>130</v>
      </c>
      <c r="C1019" t="s">
        <v>9</v>
      </c>
      <c r="D1019" t="s">
        <v>70</v>
      </c>
      <c r="E1019" t="s">
        <v>11</v>
      </c>
      <c r="F1019" t="s">
        <v>71</v>
      </c>
      <c r="G1019">
        <v>0</v>
      </c>
      <c r="H1019" t="s">
        <v>70</v>
      </c>
      <c r="I1019" t="s">
        <v>19</v>
      </c>
      <c r="J1019" t="s">
        <v>128</v>
      </c>
      <c r="L1019" t="s">
        <v>80</v>
      </c>
      <c r="M1019">
        <v>3</v>
      </c>
      <c r="N1019" t="str">
        <f t="shared" si="72"/>
        <v>Yes</v>
      </c>
      <c r="O1019" t="s">
        <v>152</v>
      </c>
      <c r="P1019" s="126" t="str">
        <f t="shared" si="74"/>
        <v>No</v>
      </c>
      <c r="Q1019" s="126" t="str">
        <f t="shared" si="75"/>
        <v>Yes</v>
      </c>
      <c r="R1019" s="126" t="str">
        <f t="shared" si="75"/>
        <v>No</v>
      </c>
      <c r="S1019" s="126" t="str">
        <f t="shared" si="75"/>
        <v>Yes</v>
      </c>
      <c r="T1019" s="126" t="str">
        <f t="shared" si="75"/>
        <v>No</v>
      </c>
      <c r="U1019" s="126" t="str">
        <f t="shared" si="75"/>
        <v>Yes</v>
      </c>
      <c r="V1019" s="126" t="str">
        <f t="shared" si="75"/>
        <v>Yes</v>
      </c>
      <c r="W1019" s="126" t="str">
        <f t="shared" si="75"/>
        <v>No</v>
      </c>
      <c r="X1019" s="126" t="str">
        <f t="shared" si="75"/>
        <v>No</v>
      </c>
      <c r="Y1019" s="126" t="str">
        <f t="shared" si="75"/>
        <v>Yes</v>
      </c>
      <c r="Z1019" s="126" t="str">
        <f t="shared" si="75"/>
        <v>No</v>
      </c>
      <c r="AA1019" s="126" t="str">
        <f t="shared" si="75"/>
        <v>No</v>
      </c>
    </row>
    <row r="1020" spans="1:27" x14ac:dyDescent="0.3">
      <c r="A1020" t="s">
        <v>198</v>
      </c>
      <c r="B1020" t="s">
        <v>130</v>
      </c>
      <c r="C1020" t="s">
        <v>9</v>
      </c>
      <c r="D1020" t="s">
        <v>70</v>
      </c>
      <c r="E1020" t="s">
        <v>11</v>
      </c>
      <c r="F1020" t="s">
        <v>71</v>
      </c>
      <c r="G1020">
        <v>1</v>
      </c>
      <c r="H1020" t="s">
        <v>71</v>
      </c>
      <c r="I1020" t="s">
        <v>19</v>
      </c>
      <c r="J1020" t="s">
        <v>128</v>
      </c>
      <c r="L1020" t="s">
        <v>80</v>
      </c>
      <c r="M1020">
        <v>0</v>
      </c>
      <c r="N1020" t="str">
        <f t="shared" si="72"/>
        <v>No</v>
      </c>
      <c r="O1020" t="s">
        <v>152</v>
      </c>
      <c r="P1020" s="126" t="str">
        <f t="shared" si="74"/>
        <v>No</v>
      </c>
      <c r="Q1020" s="126" t="str">
        <f t="shared" si="75"/>
        <v>Yes</v>
      </c>
      <c r="R1020" s="126" t="str">
        <f t="shared" si="75"/>
        <v>No</v>
      </c>
      <c r="S1020" s="126" t="str">
        <f t="shared" si="75"/>
        <v>Yes</v>
      </c>
      <c r="T1020" s="126" t="str">
        <f t="shared" si="75"/>
        <v>No</v>
      </c>
      <c r="U1020" s="126" t="str">
        <f t="shared" si="75"/>
        <v>Yes</v>
      </c>
      <c r="V1020" s="126" t="str">
        <f t="shared" si="75"/>
        <v>Yes</v>
      </c>
      <c r="W1020" s="126" t="str">
        <f t="shared" si="75"/>
        <v>No</v>
      </c>
      <c r="X1020" s="126" t="str">
        <f t="shared" si="75"/>
        <v>No</v>
      </c>
      <c r="Y1020" s="126" t="str">
        <f t="shared" si="75"/>
        <v>Yes</v>
      </c>
      <c r="Z1020" s="126" t="str">
        <f t="shared" si="75"/>
        <v>No</v>
      </c>
      <c r="AA1020" s="126" t="str">
        <f t="shared" si="75"/>
        <v>No</v>
      </c>
    </row>
    <row r="1021" spans="1:27" x14ac:dyDescent="0.3">
      <c r="A1021" t="s">
        <v>198</v>
      </c>
      <c r="B1021" t="s">
        <v>130</v>
      </c>
      <c r="C1021" t="s">
        <v>9</v>
      </c>
      <c r="D1021" t="s">
        <v>8</v>
      </c>
      <c r="E1021" t="s">
        <v>11</v>
      </c>
      <c r="F1021" t="s">
        <v>71</v>
      </c>
      <c r="G1021">
        <v>0</v>
      </c>
      <c r="H1021" t="s">
        <v>8</v>
      </c>
      <c r="I1021" t="s">
        <v>19</v>
      </c>
      <c r="J1021" t="s">
        <v>128</v>
      </c>
      <c r="L1021" t="s">
        <v>80</v>
      </c>
      <c r="M1021">
        <v>0</v>
      </c>
      <c r="N1021" t="str">
        <f t="shared" si="72"/>
        <v>No</v>
      </c>
      <c r="O1021" t="s">
        <v>152</v>
      </c>
      <c r="P1021" s="126" t="str">
        <f t="shared" si="74"/>
        <v>No</v>
      </c>
      <c r="Q1021" s="126" t="str">
        <f t="shared" si="75"/>
        <v>Yes</v>
      </c>
      <c r="R1021" s="126" t="str">
        <f t="shared" si="75"/>
        <v>Yes</v>
      </c>
      <c r="S1021" s="126" t="str">
        <f t="shared" si="75"/>
        <v>No</v>
      </c>
      <c r="T1021" s="126" t="str">
        <f t="shared" si="75"/>
        <v>No</v>
      </c>
      <c r="U1021" s="126" t="str">
        <f t="shared" si="75"/>
        <v>Yes</v>
      </c>
      <c r="V1021" s="126" t="str">
        <f t="shared" si="75"/>
        <v>Yes</v>
      </c>
      <c r="W1021" s="126" t="str">
        <f t="shared" si="75"/>
        <v>No</v>
      </c>
      <c r="X1021" s="126" t="str">
        <f t="shared" si="75"/>
        <v>No</v>
      </c>
      <c r="Y1021" s="126" t="str">
        <f t="shared" si="75"/>
        <v>Yes</v>
      </c>
      <c r="Z1021" s="126" t="str">
        <f t="shared" si="75"/>
        <v>No</v>
      </c>
      <c r="AA1021" s="126" t="str">
        <f t="shared" si="75"/>
        <v>No</v>
      </c>
    </row>
    <row r="1022" spans="1:27" x14ac:dyDescent="0.3">
      <c r="A1022" t="s">
        <v>198</v>
      </c>
      <c r="B1022" t="s">
        <v>130</v>
      </c>
      <c r="C1022" t="s">
        <v>9</v>
      </c>
      <c r="D1022" t="s">
        <v>8</v>
      </c>
      <c r="E1022" t="s">
        <v>11</v>
      </c>
      <c r="F1022" t="s">
        <v>71</v>
      </c>
      <c r="G1022">
        <v>0</v>
      </c>
      <c r="H1022" t="s">
        <v>9</v>
      </c>
      <c r="I1022" t="s">
        <v>19</v>
      </c>
      <c r="J1022" t="s">
        <v>128</v>
      </c>
      <c r="L1022" t="s">
        <v>80</v>
      </c>
      <c r="M1022">
        <v>3</v>
      </c>
      <c r="N1022" t="str">
        <f t="shared" si="72"/>
        <v>Yes</v>
      </c>
      <c r="O1022" t="s">
        <v>152</v>
      </c>
      <c r="P1022" s="126" t="str">
        <f t="shared" si="74"/>
        <v>No</v>
      </c>
      <c r="Q1022" s="126" t="str">
        <f t="shared" si="75"/>
        <v>Yes</v>
      </c>
      <c r="R1022" s="126" t="str">
        <f t="shared" si="75"/>
        <v>Yes</v>
      </c>
      <c r="S1022" s="126" t="str">
        <f t="shared" si="75"/>
        <v>No</v>
      </c>
      <c r="T1022" s="126" t="str">
        <f t="shared" si="75"/>
        <v>No</v>
      </c>
      <c r="U1022" s="126" t="str">
        <f t="shared" si="75"/>
        <v>Yes</v>
      </c>
      <c r="V1022" s="126" t="str">
        <f t="shared" si="75"/>
        <v>Yes</v>
      </c>
      <c r="W1022" s="126" t="str">
        <f t="shared" si="75"/>
        <v>No</v>
      </c>
      <c r="X1022" s="126" t="str">
        <f t="shared" si="75"/>
        <v>No</v>
      </c>
      <c r="Y1022" s="126" t="str">
        <f t="shared" si="75"/>
        <v>Yes</v>
      </c>
      <c r="Z1022" s="126" t="str">
        <f t="shared" si="75"/>
        <v>No</v>
      </c>
      <c r="AA1022" s="126" t="str">
        <f t="shared" si="75"/>
        <v>No</v>
      </c>
    </row>
    <row r="1023" spans="1:27" x14ac:dyDescent="0.3">
      <c r="A1023" t="s">
        <v>198</v>
      </c>
      <c r="B1023" t="s">
        <v>130</v>
      </c>
      <c r="C1023" t="s">
        <v>9</v>
      </c>
      <c r="D1023" t="s">
        <v>8</v>
      </c>
      <c r="E1023" t="s">
        <v>11</v>
      </c>
      <c r="F1023" t="s">
        <v>71</v>
      </c>
      <c r="G1023">
        <v>1</v>
      </c>
      <c r="H1023" t="s">
        <v>8</v>
      </c>
      <c r="I1023" t="s">
        <v>17</v>
      </c>
      <c r="J1023" t="s">
        <v>128</v>
      </c>
      <c r="L1023" t="s">
        <v>80</v>
      </c>
      <c r="M1023">
        <v>0</v>
      </c>
      <c r="N1023" t="str">
        <f t="shared" si="72"/>
        <v>No</v>
      </c>
      <c r="O1023" t="s">
        <v>152</v>
      </c>
      <c r="P1023" s="126" t="str">
        <f t="shared" si="74"/>
        <v>No</v>
      </c>
      <c r="Q1023" s="126" t="str">
        <f t="shared" si="75"/>
        <v>Yes</v>
      </c>
      <c r="R1023" s="126" t="str">
        <f t="shared" si="75"/>
        <v>Yes</v>
      </c>
      <c r="S1023" s="126" t="str">
        <f t="shared" si="75"/>
        <v>No</v>
      </c>
      <c r="T1023" s="126" t="str">
        <f t="shared" si="75"/>
        <v>No</v>
      </c>
      <c r="U1023" s="126" t="str">
        <f t="shared" si="75"/>
        <v>Yes</v>
      </c>
      <c r="V1023" s="126" t="str">
        <f t="shared" si="75"/>
        <v>Yes</v>
      </c>
      <c r="W1023" s="126" t="str">
        <f t="shared" si="75"/>
        <v>No</v>
      </c>
      <c r="X1023" s="126" t="str">
        <f t="shared" si="75"/>
        <v>No</v>
      </c>
      <c r="Y1023" s="126" t="str">
        <f t="shared" si="75"/>
        <v>Yes</v>
      </c>
      <c r="Z1023" s="126" t="str">
        <f t="shared" si="75"/>
        <v>No</v>
      </c>
      <c r="AA1023" s="126" t="str">
        <f t="shared" si="75"/>
        <v>No</v>
      </c>
    </row>
    <row r="1024" spans="1:27" x14ac:dyDescent="0.3">
      <c r="A1024" t="s">
        <v>198</v>
      </c>
      <c r="B1024" t="s">
        <v>130</v>
      </c>
      <c r="C1024" t="s">
        <v>9</v>
      </c>
      <c r="D1024" t="s">
        <v>8</v>
      </c>
      <c r="E1024" t="s">
        <v>11</v>
      </c>
      <c r="F1024" t="s">
        <v>71</v>
      </c>
      <c r="G1024">
        <v>1</v>
      </c>
      <c r="H1024" t="s">
        <v>11</v>
      </c>
      <c r="I1024" t="s">
        <v>20</v>
      </c>
      <c r="J1024" t="s">
        <v>128</v>
      </c>
      <c r="L1024" t="s">
        <v>80</v>
      </c>
      <c r="M1024">
        <v>3</v>
      </c>
      <c r="N1024" t="str">
        <f t="shared" si="72"/>
        <v>Yes</v>
      </c>
      <c r="O1024" t="s">
        <v>152</v>
      </c>
      <c r="P1024" s="126" t="str">
        <f t="shared" si="74"/>
        <v>No</v>
      </c>
      <c r="Q1024" s="126" t="str">
        <f t="shared" si="75"/>
        <v>Yes</v>
      </c>
      <c r="R1024" s="126" t="str">
        <f t="shared" si="75"/>
        <v>Yes</v>
      </c>
      <c r="S1024" s="126" t="str">
        <f t="shared" si="75"/>
        <v>No</v>
      </c>
      <c r="T1024" s="126" t="str">
        <f t="shared" si="75"/>
        <v>No</v>
      </c>
      <c r="U1024" s="126" t="str">
        <f t="shared" si="75"/>
        <v>Yes</v>
      </c>
      <c r="V1024" s="126" t="str">
        <f t="shared" si="75"/>
        <v>Yes</v>
      </c>
      <c r="W1024" s="126" t="str">
        <f t="shared" si="75"/>
        <v>No</v>
      </c>
      <c r="X1024" s="126" t="str">
        <f t="shared" si="75"/>
        <v>No</v>
      </c>
      <c r="Y1024" s="126" t="str">
        <f t="shared" si="75"/>
        <v>Yes</v>
      </c>
      <c r="Z1024" s="126" t="str">
        <f t="shared" si="75"/>
        <v>No</v>
      </c>
      <c r="AA1024" s="126" t="str">
        <f t="shared" si="75"/>
        <v>No</v>
      </c>
    </row>
    <row r="1025" spans="1:27" x14ac:dyDescent="0.3">
      <c r="A1025" t="s">
        <v>198</v>
      </c>
      <c r="B1025" t="s">
        <v>13</v>
      </c>
      <c r="C1025" t="s">
        <v>9</v>
      </c>
      <c r="D1025" t="s">
        <v>8</v>
      </c>
      <c r="E1025" t="s">
        <v>11</v>
      </c>
      <c r="F1025" t="s">
        <v>71</v>
      </c>
      <c r="G1025">
        <v>1</v>
      </c>
      <c r="H1025" t="s">
        <v>11</v>
      </c>
      <c r="I1025" t="s">
        <v>148</v>
      </c>
      <c r="J1025" t="s">
        <v>128</v>
      </c>
      <c r="L1025" t="s">
        <v>80</v>
      </c>
      <c r="M1025">
        <v>2</v>
      </c>
      <c r="N1025" t="str">
        <f t="shared" si="72"/>
        <v>Yes</v>
      </c>
      <c r="O1025" t="s">
        <v>152</v>
      </c>
      <c r="P1025" s="126" t="str">
        <f t="shared" si="74"/>
        <v>Yes</v>
      </c>
      <c r="Q1025" s="126" t="str">
        <f t="shared" si="75"/>
        <v>Yes</v>
      </c>
      <c r="R1025" s="126" t="str">
        <f t="shared" si="75"/>
        <v>Yes</v>
      </c>
      <c r="S1025" s="126" t="str">
        <f t="shared" si="75"/>
        <v>No</v>
      </c>
      <c r="T1025" s="126" t="str">
        <f t="shared" si="75"/>
        <v>No</v>
      </c>
      <c r="U1025" s="126" t="str">
        <f t="shared" si="75"/>
        <v>Yes</v>
      </c>
      <c r="V1025" s="126" t="str">
        <f t="shared" si="75"/>
        <v>Yes</v>
      </c>
      <c r="W1025" s="126" t="str">
        <f t="shared" si="75"/>
        <v>No</v>
      </c>
      <c r="X1025" s="126" t="str">
        <f t="shared" si="75"/>
        <v>No</v>
      </c>
      <c r="Y1025" s="126" t="str">
        <f t="shared" si="75"/>
        <v>No</v>
      </c>
      <c r="Z1025" s="126" t="str">
        <f t="shared" si="75"/>
        <v>No</v>
      </c>
      <c r="AA1025" s="126" t="str">
        <f t="shared" si="75"/>
        <v>No</v>
      </c>
    </row>
    <row r="1026" spans="1:27" x14ac:dyDescent="0.3">
      <c r="A1026" t="s">
        <v>198</v>
      </c>
      <c r="B1026" t="s">
        <v>13</v>
      </c>
      <c r="C1026" t="s">
        <v>9</v>
      </c>
      <c r="D1026" t="s">
        <v>8</v>
      </c>
      <c r="E1026" t="s">
        <v>11</v>
      </c>
      <c r="F1026" t="s">
        <v>10</v>
      </c>
      <c r="G1026">
        <v>0</v>
      </c>
      <c r="H1026" t="s">
        <v>11</v>
      </c>
      <c r="I1026" t="s">
        <v>19</v>
      </c>
      <c r="J1026" t="s">
        <v>128</v>
      </c>
      <c r="L1026" t="s">
        <v>80</v>
      </c>
      <c r="M1026">
        <v>3</v>
      </c>
      <c r="N1026" t="str">
        <f t="shared" si="72"/>
        <v>Yes</v>
      </c>
      <c r="O1026" t="s">
        <v>152</v>
      </c>
      <c r="P1026" s="126" t="str">
        <f t="shared" si="74"/>
        <v>Yes</v>
      </c>
      <c r="Q1026" s="126" t="str">
        <f t="shared" si="75"/>
        <v>Yes</v>
      </c>
      <c r="R1026" s="126" t="str">
        <f t="shared" si="75"/>
        <v>Yes</v>
      </c>
      <c r="S1026" s="126" t="str">
        <f t="shared" si="75"/>
        <v>No</v>
      </c>
      <c r="T1026" s="126" t="str">
        <f t="shared" si="75"/>
        <v>Yes</v>
      </c>
      <c r="U1026" s="126" t="str">
        <f t="shared" si="75"/>
        <v>Yes</v>
      </c>
      <c r="V1026" s="126" t="str">
        <f t="shared" si="75"/>
        <v>No</v>
      </c>
      <c r="W1026" s="126" t="str">
        <f t="shared" si="75"/>
        <v>No</v>
      </c>
      <c r="X1026" s="126" t="str">
        <f t="shared" si="75"/>
        <v>No</v>
      </c>
      <c r="Y1026" s="126" t="str">
        <f t="shared" si="75"/>
        <v>No</v>
      </c>
      <c r="Z1026" s="126" t="str">
        <f t="shared" si="75"/>
        <v>No</v>
      </c>
      <c r="AA1026" s="126" t="str">
        <f t="shared" si="75"/>
        <v>No</v>
      </c>
    </row>
    <row r="1027" spans="1:27" x14ac:dyDescent="0.3">
      <c r="A1027" t="s">
        <v>198</v>
      </c>
      <c r="B1027" t="s">
        <v>13</v>
      </c>
      <c r="C1027" t="s">
        <v>9</v>
      </c>
      <c r="D1027" t="s">
        <v>8</v>
      </c>
      <c r="E1027" t="s">
        <v>11</v>
      </c>
      <c r="F1027" t="s">
        <v>10</v>
      </c>
      <c r="G1027">
        <v>0</v>
      </c>
      <c r="H1027" t="s">
        <v>8</v>
      </c>
      <c r="I1027" t="s">
        <v>19</v>
      </c>
      <c r="J1027" t="s">
        <v>128</v>
      </c>
      <c r="L1027" t="s">
        <v>80</v>
      </c>
      <c r="M1027">
        <v>0</v>
      </c>
      <c r="N1027" t="str">
        <f t="shared" si="72"/>
        <v>No</v>
      </c>
      <c r="O1027" t="s">
        <v>152</v>
      </c>
      <c r="P1027" s="126" t="str">
        <f t="shared" si="74"/>
        <v>Yes</v>
      </c>
      <c r="Q1027" s="126" t="str">
        <f t="shared" si="75"/>
        <v>Yes</v>
      </c>
      <c r="R1027" s="126" t="str">
        <f t="shared" si="75"/>
        <v>Yes</v>
      </c>
      <c r="S1027" s="126" t="str">
        <f t="shared" si="75"/>
        <v>No</v>
      </c>
      <c r="T1027" s="126" t="str">
        <f t="shared" si="75"/>
        <v>Yes</v>
      </c>
      <c r="U1027" s="126" t="str">
        <f t="shared" si="75"/>
        <v>Yes</v>
      </c>
      <c r="V1027" s="126" t="str">
        <f t="shared" si="75"/>
        <v>No</v>
      </c>
      <c r="W1027" s="126" t="str">
        <f t="shared" si="75"/>
        <v>No</v>
      </c>
      <c r="X1027" s="126" t="str">
        <f t="shared" si="75"/>
        <v>No</v>
      </c>
      <c r="Y1027" s="126" t="str">
        <f t="shared" si="75"/>
        <v>No</v>
      </c>
      <c r="Z1027" s="126" t="str">
        <f t="shared" si="75"/>
        <v>No</v>
      </c>
      <c r="AA1027" s="126" t="str">
        <f t="shared" si="75"/>
        <v>No</v>
      </c>
    </row>
    <row r="1028" spans="1:27" x14ac:dyDescent="0.3">
      <c r="A1028" t="s">
        <v>198</v>
      </c>
      <c r="B1028" t="s">
        <v>13</v>
      </c>
      <c r="C1028" t="s">
        <v>9</v>
      </c>
      <c r="D1028" t="s">
        <v>8</v>
      </c>
      <c r="E1028" t="s">
        <v>11</v>
      </c>
      <c r="F1028" t="s">
        <v>10</v>
      </c>
      <c r="G1028">
        <v>2</v>
      </c>
      <c r="H1028" t="s">
        <v>11</v>
      </c>
      <c r="I1028" t="s">
        <v>18</v>
      </c>
      <c r="J1028" t="s">
        <v>128</v>
      </c>
      <c r="L1028" t="s">
        <v>80</v>
      </c>
      <c r="M1028">
        <v>2</v>
      </c>
      <c r="N1028" t="str">
        <f t="shared" si="72"/>
        <v>Yes</v>
      </c>
      <c r="O1028" t="s">
        <v>152</v>
      </c>
      <c r="P1028" s="126" t="str">
        <f t="shared" si="74"/>
        <v>Yes</v>
      </c>
      <c r="Q1028" s="126" t="str">
        <f t="shared" si="75"/>
        <v>Yes</v>
      </c>
      <c r="R1028" s="126" t="str">
        <f t="shared" si="75"/>
        <v>Yes</v>
      </c>
      <c r="S1028" s="126" t="str">
        <f t="shared" si="75"/>
        <v>No</v>
      </c>
      <c r="T1028" s="126" t="str">
        <f t="shared" si="75"/>
        <v>Yes</v>
      </c>
      <c r="U1028" s="126" t="str">
        <f t="shared" si="75"/>
        <v>Yes</v>
      </c>
      <c r="V1028" s="126" t="str">
        <f t="shared" si="75"/>
        <v>No</v>
      </c>
      <c r="W1028" s="126" t="str">
        <f t="shared" si="75"/>
        <v>No</v>
      </c>
      <c r="X1028" s="126" t="str">
        <f t="shared" si="75"/>
        <v>No</v>
      </c>
      <c r="Y1028" s="126" t="str">
        <f t="shared" si="75"/>
        <v>No</v>
      </c>
      <c r="Z1028" s="126" t="str">
        <f t="shared" si="75"/>
        <v>No</v>
      </c>
      <c r="AA1028" s="126" t="str">
        <f t="shared" si="75"/>
        <v>No</v>
      </c>
    </row>
    <row r="1029" spans="1:27" x14ac:dyDescent="0.3">
      <c r="A1029" t="s">
        <v>198</v>
      </c>
      <c r="B1029" t="s">
        <v>13</v>
      </c>
      <c r="C1029" t="s">
        <v>9</v>
      </c>
      <c r="D1029" t="s">
        <v>8</v>
      </c>
      <c r="E1029" t="s">
        <v>11</v>
      </c>
      <c r="F1029" t="s">
        <v>10</v>
      </c>
      <c r="G1029">
        <v>1</v>
      </c>
      <c r="H1029" t="s">
        <v>13</v>
      </c>
      <c r="I1029" t="s">
        <v>17</v>
      </c>
      <c r="J1029" t="s">
        <v>149</v>
      </c>
      <c r="L1029" t="s">
        <v>80</v>
      </c>
      <c r="M1029">
        <v>0</v>
      </c>
      <c r="N1029" t="str">
        <f t="shared" ref="N1029:N1092" si="76">IF(M1029="","",IF(I1029="Foul","Yes",IF(M1029=0,"No","Yes")))</f>
        <v>No</v>
      </c>
      <c r="O1029" t="s">
        <v>152</v>
      </c>
      <c r="P1029" s="126" t="str">
        <f t="shared" si="74"/>
        <v>Yes</v>
      </c>
      <c r="Q1029" s="126" t="str">
        <f t="shared" si="75"/>
        <v>Yes</v>
      </c>
      <c r="R1029" s="126" t="str">
        <f t="shared" si="75"/>
        <v>Yes</v>
      </c>
      <c r="S1029" s="126" t="str">
        <f t="shared" si="75"/>
        <v>No</v>
      </c>
      <c r="T1029" s="126" t="str">
        <f t="shared" si="75"/>
        <v>Yes</v>
      </c>
      <c r="U1029" s="126" t="str">
        <f t="shared" si="75"/>
        <v>Yes</v>
      </c>
      <c r="V1029" s="126" t="str">
        <f t="shared" si="75"/>
        <v>No</v>
      </c>
      <c r="W1029" s="126" t="str">
        <f t="shared" si="75"/>
        <v>No</v>
      </c>
      <c r="X1029" s="126" t="str">
        <f t="shared" si="75"/>
        <v>No</v>
      </c>
      <c r="Y1029" s="126" t="str">
        <f t="shared" si="75"/>
        <v>No</v>
      </c>
      <c r="Z1029" s="126" t="str">
        <f t="shared" si="75"/>
        <v>No</v>
      </c>
      <c r="AA1029" s="126" t="str">
        <f t="shared" si="75"/>
        <v>No</v>
      </c>
    </row>
    <row r="1030" spans="1:27" x14ac:dyDescent="0.3">
      <c r="A1030" t="s">
        <v>198</v>
      </c>
      <c r="B1030" t="s">
        <v>13</v>
      </c>
      <c r="C1030" t="s">
        <v>9</v>
      </c>
      <c r="D1030" t="s">
        <v>70</v>
      </c>
      <c r="E1030" t="s">
        <v>11</v>
      </c>
      <c r="F1030" t="s">
        <v>10</v>
      </c>
      <c r="G1030">
        <v>0</v>
      </c>
      <c r="H1030" t="s">
        <v>70</v>
      </c>
      <c r="I1030" t="s">
        <v>19</v>
      </c>
      <c r="J1030" t="s">
        <v>128</v>
      </c>
      <c r="L1030" t="s">
        <v>80</v>
      </c>
      <c r="M1030">
        <v>3</v>
      </c>
      <c r="N1030" t="str">
        <f t="shared" si="76"/>
        <v>Yes</v>
      </c>
      <c r="O1030" t="s">
        <v>152</v>
      </c>
      <c r="P1030" s="126" t="str">
        <f t="shared" si="74"/>
        <v>Yes</v>
      </c>
      <c r="Q1030" s="126" t="str">
        <f t="shared" si="75"/>
        <v>Yes</v>
      </c>
      <c r="R1030" s="126" t="str">
        <f t="shared" si="75"/>
        <v>No</v>
      </c>
      <c r="S1030" s="126" t="str">
        <f t="shared" si="75"/>
        <v>Yes</v>
      </c>
      <c r="T1030" s="126" t="str">
        <f t="shared" si="75"/>
        <v>Yes</v>
      </c>
      <c r="U1030" s="126" t="str">
        <f t="shared" si="75"/>
        <v>Yes</v>
      </c>
      <c r="V1030" s="126" t="str">
        <f t="shared" si="75"/>
        <v>No</v>
      </c>
      <c r="W1030" s="126" t="str">
        <f t="shared" si="75"/>
        <v>No</v>
      </c>
      <c r="X1030" s="126" t="str">
        <f t="shared" si="75"/>
        <v>No</v>
      </c>
      <c r="Y1030" s="126" t="str">
        <f t="shared" si="75"/>
        <v>No</v>
      </c>
      <c r="Z1030" s="126" t="str">
        <f t="shared" si="75"/>
        <v>No</v>
      </c>
      <c r="AA1030" s="126" t="str">
        <f t="shared" si="75"/>
        <v>No</v>
      </c>
    </row>
    <row r="1031" spans="1:27" x14ac:dyDescent="0.3">
      <c r="A1031" t="s">
        <v>198</v>
      </c>
      <c r="B1031" t="s">
        <v>13</v>
      </c>
      <c r="C1031" t="s">
        <v>9</v>
      </c>
      <c r="D1031" t="s">
        <v>70</v>
      </c>
      <c r="E1031" t="s">
        <v>11</v>
      </c>
      <c r="F1031" t="s">
        <v>10</v>
      </c>
      <c r="G1031">
        <v>1</v>
      </c>
      <c r="H1031" t="s">
        <v>70</v>
      </c>
      <c r="I1031" t="s">
        <v>18</v>
      </c>
      <c r="J1031" t="s">
        <v>128</v>
      </c>
      <c r="L1031" t="s">
        <v>80</v>
      </c>
      <c r="M1031">
        <v>0</v>
      </c>
      <c r="N1031" t="str">
        <f t="shared" si="76"/>
        <v>No</v>
      </c>
      <c r="O1031" t="s">
        <v>152</v>
      </c>
      <c r="P1031" s="126" t="str">
        <f t="shared" si="74"/>
        <v>Yes</v>
      </c>
      <c r="Q1031" s="126" t="str">
        <f t="shared" si="75"/>
        <v>Yes</v>
      </c>
      <c r="R1031" s="126" t="str">
        <f t="shared" si="75"/>
        <v>No</v>
      </c>
      <c r="S1031" s="126" t="str">
        <f t="shared" si="75"/>
        <v>Yes</v>
      </c>
      <c r="T1031" s="126" t="str">
        <f t="shared" si="75"/>
        <v>Yes</v>
      </c>
      <c r="U1031" s="126" t="str">
        <f t="shared" si="75"/>
        <v>Yes</v>
      </c>
      <c r="V1031" s="126" t="str">
        <f t="shared" si="75"/>
        <v>No</v>
      </c>
      <c r="W1031" s="126" t="str">
        <f t="shared" si="75"/>
        <v>No</v>
      </c>
      <c r="X1031" s="126" t="str">
        <f t="shared" si="75"/>
        <v>No</v>
      </c>
      <c r="Y1031" s="126" t="str">
        <f t="shared" si="75"/>
        <v>No</v>
      </c>
      <c r="Z1031" s="126" t="str">
        <f t="shared" si="75"/>
        <v>No</v>
      </c>
      <c r="AA1031" s="126" t="str">
        <f t="shared" si="75"/>
        <v>No</v>
      </c>
    </row>
    <row r="1032" spans="1:27" x14ac:dyDescent="0.3">
      <c r="A1032" t="s">
        <v>198</v>
      </c>
      <c r="B1032" t="s">
        <v>13</v>
      </c>
      <c r="C1032" t="s">
        <v>9</v>
      </c>
      <c r="D1032" t="s">
        <v>70</v>
      </c>
      <c r="E1032" t="s">
        <v>11</v>
      </c>
      <c r="F1032" t="s">
        <v>10</v>
      </c>
      <c r="G1032">
        <v>1</v>
      </c>
      <c r="H1032" t="s">
        <v>11</v>
      </c>
      <c r="I1032" t="s">
        <v>16</v>
      </c>
      <c r="J1032" t="s">
        <v>128</v>
      </c>
      <c r="L1032" t="s">
        <v>80</v>
      </c>
      <c r="M1032">
        <v>0</v>
      </c>
      <c r="N1032" t="str">
        <f t="shared" si="76"/>
        <v>No</v>
      </c>
      <c r="O1032" t="s">
        <v>152</v>
      </c>
      <c r="P1032" s="126" t="str">
        <f t="shared" si="74"/>
        <v>Yes</v>
      </c>
      <c r="Q1032" s="126" t="str">
        <f t="shared" si="75"/>
        <v>Yes</v>
      </c>
      <c r="R1032" s="126" t="str">
        <f t="shared" si="75"/>
        <v>No</v>
      </c>
      <c r="S1032" s="126" t="str">
        <f t="shared" si="75"/>
        <v>Yes</v>
      </c>
      <c r="T1032" s="126" t="str">
        <f t="shared" si="75"/>
        <v>Yes</v>
      </c>
      <c r="U1032" s="126" t="str">
        <f t="shared" si="75"/>
        <v>Yes</v>
      </c>
      <c r="V1032" s="126" t="str">
        <f t="shared" si="75"/>
        <v>No</v>
      </c>
      <c r="W1032" s="126" t="str">
        <f t="shared" si="75"/>
        <v>No</v>
      </c>
      <c r="X1032" s="126" t="str">
        <f t="shared" si="75"/>
        <v>No</v>
      </c>
      <c r="Y1032" s="126" t="str">
        <f t="shared" si="75"/>
        <v>No</v>
      </c>
      <c r="Z1032" s="126" t="str">
        <f t="shared" si="75"/>
        <v>No</v>
      </c>
      <c r="AA1032" s="126" t="str">
        <f t="shared" ref="Q1032:AA1056" si="77">IF($A1032="","",IF(OR($B1032=AA$1,$C1032=AA$1,$D1032=AA$1,$E1032=AA$1,$F1032=AA$1),"Yes","No"))</f>
        <v>No</v>
      </c>
    </row>
    <row r="1033" spans="1:27" x14ac:dyDescent="0.3">
      <c r="A1033" t="s">
        <v>198</v>
      </c>
      <c r="B1033" t="s">
        <v>13</v>
      </c>
      <c r="C1033" t="s">
        <v>9</v>
      </c>
      <c r="D1033" t="s">
        <v>70</v>
      </c>
      <c r="E1033" t="s">
        <v>11</v>
      </c>
      <c r="F1033" t="s">
        <v>10</v>
      </c>
      <c r="G1033">
        <v>1</v>
      </c>
      <c r="H1033" t="s">
        <v>13</v>
      </c>
      <c r="I1033" t="s">
        <v>16</v>
      </c>
      <c r="J1033" t="s">
        <v>128</v>
      </c>
      <c r="L1033" t="s">
        <v>80</v>
      </c>
      <c r="M1033">
        <v>0</v>
      </c>
      <c r="N1033" t="str">
        <f t="shared" si="76"/>
        <v>No</v>
      </c>
      <c r="O1033" t="s">
        <v>152</v>
      </c>
      <c r="P1033" s="126" t="str">
        <f t="shared" si="74"/>
        <v>Yes</v>
      </c>
      <c r="Q1033" s="126" t="str">
        <f t="shared" si="77"/>
        <v>Yes</v>
      </c>
      <c r="R1033" s="126" t="str">
        <f t="shared" si="77"/>
        <v>No</v>
      </c>
      <c r="S1033" s="126" t="str">
        <f t="shared" si="77"/>
        <v>Yes</v>
      </c>
      <c r="T1033" s="126" t="str">
        <f t="shared" si="77"/>
        <v>Yes</v>
      </c>
      <c r="U1033" s="126" t="str">
        <f t="shared" si="77"/>
        <v>Yes</v>
      </c>
      <c r="V1033" s="126" t="str">
        <f t="shared" si="77"/>
        <v>No</v>
      </c>
      <c r="W1033" s="126" t="str">
        <f t="shared" si="77"/>
        <v>No</v>
      </c>
      <c r="X1033" s="126" t="str">
        <f t="shared" si="77"/>
        <v>No</v>
      </c>
      <c r="Y1033" s="126" t="str">
        <f t="shared" si="77"/>
        <v>No</v>
      </c>
      <c r="Z1033" s="126" t="str">
        <f t="shared" si="77"/>
        <v>No</v>
      </c>
      <c r="AA1033" s="126" t="str">
        <f t="shared" si="77"/>
        <v>No</v>
      </c>
    </row>
    <row r="1034" spans="1:27" x14ac:dyDescent="0.3">
      <c r="A1034" t="s">
        <v>198</v>
      </c>
      <c r="B1034" t="s">
        <v>130</v>
      </c>
      <c r="C1034" t="s">
        <v>9</v>
      </c>
      <c r="D1034" t="s">
        <v>8</v>
      </c>
      <c r="E1034" t="s">
        <v>70</v>
      </c>
      <c r="F1034" t="s">
        <v>10</v>
      </c>
      <c r="G1034">
        <v>1</v>
      </c>
      <c r="H1034" t="s">
        <v>10</v>
      </c>
      <c r="I1034" t="s">
        <v>148</v>
      </c>
      <c r="J1034" t="s">
        <v>128</v>
      </c>
      <c r="L1034" t="s">
        <v>80</v>
      </c>
      <c r="M1034">
        <v>2</v>
      </c>
      <c r="N1034" t="str">
        <f t="shared" si="76"/>
        <v>Yes</v>
      </c>
      <c r="O1034" t="s">
        <v>152</v>
      </c>
      <c r="P1034" s="126" t="str">
        <f t="shared" si="74"/>
        <v>No</v>
      </c>
      <c r="Q1034" s="126" t="str">
        <f t="shared" si="77"/>
        <v>Yes</v>
      </c>
      <c r="R1034" s="126" t="str">
        <f t="shared" si="77"/>
        <v>Yes</v>
      </c>
      <c r="S1034" s="126" t="str">
        <f t="shared" si="77"/>
        <v>Yes</v>
      </c>
      <c r="T1034" s="126" t="str">
        <f t="shared" si="77"/>
        <v>Yes</v>
      </c>
      <c r="U1034" s="126" t="str">
        <f t="shared" si="77"/>
        <v>No</v>
      </c>
      <c r="V1034" s="126" t="str">
        <f t="shared" si="77"/>
        <v>No</v>
      </c>
      <c r="W1034" s="126" t="str">
        <f t="shared" si="77"/>
        <v>No</v>
      </c>
      <c r="X1034" s="126" t="str">
        <f t="shared" si="77"/>
        <v>No</v>
      </c>
      <c r="Y1034" s="126" t="str">
        <f t="shared" si="77"/>
        <v>Yes</v>
      </c>
      <c r="Z1034" s="126" t="str">
        <f t="shared" si="77"/>
        <v>No</v>
      </c>
      <c r="AA1034" s="126" t="str">
        <f t="shared" si="77"/>
        <v>No</v>
      </c>
    </row>
    <row r="1035" spans="1:27" x14ac:dyDescent="0.3">
      <c r="A1035" t="s">
        <v>198</v>
      </c>
      <c r="B1035" t="s">
        <v>130</v>
      </c>
      <c r="C1035" t="s">
        <v>9</v>
      </c>
      <c r="D1035" t="s">
        <v>8</v>
      </c>
      <c r="E1035" t="s">
        <v>70</v>
      </c>
      <c r="F1035" t="s">
        <v>10</v>
      </c>
      <c r="G1035">
        <v>0</v>
      </c>
      <c r="H1035" t="s">
        <v>8</v>
      </c>
      <c r="I1035" t="s">
        <v>15</v>
      </c>
      <c r="J1035" t="s">
        <v>128</v>
      </c>
      <c r="L1035" t="s">
        <v>80</v>
      </c>
      <c r="M1035">
        <v>0</v>
      </c>
      <c r="N1035" t="str">
        <f t="shared" si="76"/>
        <v>No</v>
      </c>
      <c r="O1035" t="s">
        <v>152</v>
      </c>
      <c r="P1035" s="126" t="str">
        <f t="shared" si="74"/>
        <v>No</v>
      </c>
      <c r="Q1035" s="126" t="str">
        <f t="shared" si="77"/>
        <v>Yes</v>
      </c>
      <c r="R1035" s="126" t="str">
        <f t="shared" si="77"/>
        <v>Yes</v>
      </c>
      <c r="S1035" s="126" t="str">
        <f t="shared" si="77"/>
        <v>Yes</v>
      </c>
      <c r="T1035" s="126" t="str">
        <f t="shared" si="77"/>
        <v>Yes</v>
      </c>
      <c r="U1035" s="126" t="str">
        <f t="shared" si="77"/>
        <v>No</v>
      </c>
      <c r="V1035" s="126" t="str">
        <f t="shared" si="77"/>
        <v>No</v>
      </c>
      <c r="W1035" s="126" t="str">
        <f t="shared" si="77"/>
        <v>No</v>
      </c>
      <c r="X1035" s="126" t="str">
        <f t="shared" si="77"/>
        <v>No</v>
      </c>
      <c r="Y1035" s="126" t="str">
        <f t="shared" si="77"/>
        <v>Yes</v>
      </c>
      <c r="Z1035" s="126" t="str">
        <f t="shared" si="77"/>
        <v>No</v>
      </c>
      <c r="AA1035" s="126" t="str">
        <f t="shared" si="77"/>
        <v>No</v>
      </c>
    </row>
    <row r="1036" spans="1:27" x14ac:dyDescent="0.3">
      <c r="A1036" t="s">
        <v>198</v>
      </c>
      <c r="B1036" t="s">
        <v>130</v>
      </c>
      <c r="C1036" t="s">
        <v>9</v>
      </c>
      <c r="D1036" t="s">
        <v>8</v>
      </c>
      <c r="E1036" t="s">
        <v>70</v>
      </c>
      <c r="F1036" t="s">
        <v>10</v>
      </c>
      <c r="G1036">
        <v>1</v>
      </c>
      <c r="H1036" t="s">
        <v>130</v>
      </c>
      <c r="I1036" t="s">
        <v>18</v>
      </c>
      <c r="J1036" t="s">
        <v>128</v>
      </c>
      <c r="L1036" t="s">
        <v>80</v>
      </c>
      <c r="M1036">
        <v>2</v>
      </c>
      <c r="N1036" t="str">
        <f t="shared" si="76"/>
        <v>Yes</v>
      </c>
      <c r="O1036" t="s">
        <v>152</v>
      </c>
      <c r="P1036" s="126" t="str">
        <f t="shared" si="74"/>
        <v>No</v>
      </c>
      <c r="Q1036" s="126" t="str">
        <f t="shared" si="77"/>
        <v>Yes</v>
      </c>
      <c r="R1036" s="126" t="str">
        <f t="shared" si="77"/>
        <v>Yes</v>
      </c>
      <c r="S1036" s="126" t="str">
        <f t="shared" si="77"/>
        <v>Yes</v>
      </c>
      <c r="T1036" s="126" t="str">
        <f t="shared" si="77"/>
        <v>Yes</v>
      </c>
      <c r="U1036" s="126" t="str">
        <f t="shared" si="77"/>
        <v>No</v>
      </c>
      <c r="V1036" s="126" t="str">
        <f t="shared" si="77"/>
        <v>No</v>
      </c>
      <c r="W1036" s="126" t="str">
        <f t="shared" si="77"/>
        <v>No</v>
      </c>
      <c r="X1036" s="126" t="str">
        <f t="shared" si="77"/>
        <v>No</v>
      </c>
      <c r="Y1036" s="126" t="str">
        <f t="shared" si="77"/>
        <v>Yes</v>
      </c>
      <c r="Z1036" s="126" t="str">
        <f t="shared" si="77"/>
        <v>No</v>
      </c>
      <c r="AA1036" s="126" t="str">
        <f t="shared" si="77"/>
        <v>No</v>
      </c>
    </row>
    <row r="1037" spans="1:27" x14ac:dyDescent="0.3">
      <c r="A1037" t="s">
        <v>198</v>
      </c>
      <c r="B1037" t="s">
        <v>130</v>
      </c>
      <c r="C1037" t="s">
        <v>9</v>
      </c>
      <c r="D1037" t="s">
        <v>8</v>
      </c>
      <c r="E1037" t="s">
        <v>70</v>
      </c>
      <c r="F1037" t="s">
        <v>10</v>
      </c>
      <c r="G1037">
        <v>0</v>
      </c>
      <c r="H1037" t="s">
        <v>10</v>
      </c>
      <c r="I1037" t="s">
        <v>17</v>
      </c>
      <c r="J1037" t="s">
        <v>128</v>
      </c>
      <c r="L1037" t="s">
        <v>80</v>
      </c>
      <c r="M1037">
        <v>0</v>
      </c>
      <c r="N1037" t="str">
        <f t="shared" si="76"/>
        <v>No</v>
      </c>
      <c r="O1037" t="s">
        <v>152</v>
      </c>
      <c r="P1037" s="126" t="str">
        <f t="shared" si="74"/>
        <v>No</v>
      </c>
      <c r="Q1037" s="126" t="str">
        <f t="shared" si="77"/>
        <v>Yes</v>
      </c>
      <c r="R1037" s="126" t="str">
        <f t="shared" si="77"/>
        <v>Yes</v>
      </c>
      <c r="S1037" s="126" t="str">
        <f t="shared" si="77"/>
        <v>Yes</v>
      </c>
      <c r="T1037" s="126" t="str">
        <f t="shared" si="77"/>
        <v>Yes</v>
      </c>
      <c r="U1037" s="126" t="str">
        <f t="shared" si="77"/>
        <v>No</v>
      </c>
      <c r="V1037" s="126" t="str">
        <f t="shared" si="77"/>
        <v>No</v>
      </c>
      <c r="W1037" s="126" t="str">
        <f t="shared" si="77"/>
        <v>No</v>
      </c>
      <c r="X1037" s="126" t="str">
        <f t="shared" si="77"/>
        <v>No</v>
      </c>
      <c r="Y1037" s="126" t="str">
        <f t="shared" si="77"/>
        <v>Yes</v>
      </c>
      <c r="Z1037" s="126" t="str">
        <f t="shared" si="77"/>
        <v>No</v>
      </c>
      <c r="AA1037" s="126" t="str">
        <f t="shared" si="77"/>
        <v>No</v>
      </c>
    </row>
    <row r="1038" spans="1:27" x14ac:dyDescent="0.3">
      <c r="A1038" t="s">
        <v>198</v>
      </c>
      <c r="B1038" t="s">
        <v>130</v>
      </c>
      <c r="C1038" t="s">
        <v>9</v>
      </c>
      <c r="D1038" t="s">
        <v>8</v>
      </c>
      <c r="E1038" t="s">
        <v>70</v>
      </c>
      <c r="F1038" t="s">
        <v>10</v>
      </c>
      <c r="G1038">
        <v>1</v>
      </c>
      <c r="H1038" t="s">
        <v>10</v>
      </c>
      <c r="I1038" t="s">
        <v>18</v>
      </c>
      <c r="J1038" t="s">
        <v>128</v>
      </c>
      <c r="L1038" t="s">
        <v>80</v>
      </c>
      <c r="M1038">
        <v>0</v>
      </c>
      <c r="N1038" t="str">
        <f t="shared" si="76"/>
        <v>No</v>
      </c>
      <c r="O1038" t="s">
        <v>152</v>
      </c>
      <c r="P1038" s="126" t="str">
        <f t="shared" si="74"/>
        <v>No</v>
      </c>
      <c r="Q1038" s="126" t="str">
        <f t="shared" si="77"/>
        <v>Yes</v>
      </c>
      <c r="R1038" s="126" t="str">
        <f t="shared" si="77"/>
        <v>Yes</v>
      </c>
      <c r="S1038" s="126" t="str">
        <f t="shared" si="77"/>
        <v>Yes</v>
      </c>
      <c r="T1038" s="126" t="str">
        <f t="shared" si="77"/>
        <v>Yes</v>
      </c>
      <c r="U1038" s="126" t="str">
        <f t="shared" si="77"/>
        <v>No</v>
      </c>
      <c r="V1038" s="126" t="str">
        <f t="shared" si="77"/>
        <v>No</v>
      </c>
      <c r="W1038" s="126" t="str">
        <f t="shared" si="77"/>
        <v>No</v>
      </c>
      <c r="X1038" s="126" t="str">
        <f t="shared" si="77"/>
        <v>No</v>
      </c>
      <c r="Y1038" s="126" t="str">
        <f t="shared" si="77"/>
        <v>Yes</v>
      </c>
      <c r="Z1038" s="126" t="str">
        <f t="shared" si="77"/>
        <v>No</v>
      </c>
      <c r="AA1038" s="126" t="str">
        <f t="shared" si="77"/>
        <v>No</v>
      </c>
    </row>
    <row r="1039" spans="1:27" x14ac:dyDescent="0.3">
      <c r="A1039" t="s">
        <v>198</v>
      </c>
      <c r="B1039" t="s">
        <v>130</v>
      </c>
      <c r="C1039" t="s">
        <v>9</v>
      </c>
      <c r="D1039" t="s">
        <v>8</v>
      </c>
      <c r="E1039" t="s">
        <v>70</v>
      </c>
      <c r="F1039" t="s">
        <v>10</v>
      </c>
      <c r="G1039">
        <v>1</v>
      </c>
      <c r="H1039" t="s">
        <v>70</v>
      </c>
      <c r="I1039" t="s">
        <v>16</v>
      </c>
      <c r="J1039" t="s">
        <v>128</v>
      </c>
      <c r="L1039" t="s">
        <v>80</v>
      </c>
      <c r="M1039">
        <v>2</v>
      </c>
      <c r="N1039" t="str">
        <f t="shared" si="76"/>
        <v>Yes</v>
      </c>
      <c r="O1039" t="s">
        <v>152</v>
      </c>
      <c r="P1039" s="126" t="str">
        <f t="shared" si="74"/>
        <v>No</v>
      </c>
      <c r="Q1039" s="126" t="str">
        <f t="shared" si="77"/>
        <v>Yes</v>
      </c>
      <c r="R1039" s="126" t="str">
        <f t="shared" si="77"/>
        <v>Yes</v>
      </c>
      <c r="S1039" s="126" t="str">
        <f t="shared" si="77"/>
        <v>Yes</v>
      </c>
      <c r="T1039" s="126" t="str">
        <f t="shared" si="77"/>
        <v>Yes</v>
      </c>
      <c r="U1039" s="126" t="str">
        <f t="shared" si="77"/>
        <v>No</v>
      </c>
      <c r="V1039" s="126" t="str">
        <f t="shared" si="77"/>
        <v>No</v>
      </c>
      <c r="W1039" s="126" t="str">
        <f t="shared" si="77"/>
        <v>No</v>
      </c>
      <c r="X1039" s="126" t="str">
        <f t="shared" si="77"/>
        <v>No</v>
      </c>
      <c r="Y1039" s="126" t="str">
        <f t="shared" si="77"/>
        <v>Yes</v>
      </c>
      <c r="Z1039" s="126" t="str">
        <f t="shared" si="77"/>
        <v>No</v>
      </c>
      <c r="AA1039" s="126" t="str">
        <f t="shared" si="77"/>
        <v>No</v>
      </c>
    </row>
    <row r="1040" spans="1:27" x14ac:dyDescent="0.3">
      <c r="A1040" t="s">
        <v>199</v>
      </c>
      <c r="B1040" t="s">
        <v>13</v>
      </c>
      <c r="C1040" t="s">
        <v>9</v>
      </c>
      <c r="D1040" t="s">
        <v>8</v>
      </c>
      <c r="E1040" t="s">
        <v>11</v>
      </c>
      <c r="F1040" t="s">
        <v>10</v>
      </c>
      <c r="G1040">
        <v>0</v>
      </c>
      <c r="H1040" t="s">
        <v>10</v>
      </c>
      <c r="I1040" t="s">
        <v>17</v>
      </c>
      <c r="J1040" t="s">
        <v>128</v>
      </c>
      <c r="L1040" t="s">
        <v>80</v>
      </c>
      <c r="M1040">
        <v>0</v>
      </c>
      <c r="N1040" t="str">
        <f t="shared" si="76"/>
        <v>No</v>
      </c>
      <c r="O1040" t="s">
        <v>152</v>
      </c>
      <c r="P1040" s="126" t="str">
        <f t="shared" si="74"/>
        <v>Yes</v>
      </c>
      <c r="Q1040" s="126" t="str">
        <f t="shared" si="77"/>
        <v>Yes</v>
      </c>
      <c r="R1040" s="126" t="str">
        <f t="shared" si="77"/>
        <v>Yes</v>
      </c>
      <c r="S1040" s="126" t="str">
        <f t="shared" si="77"/>
        <v>No</v>
      </c>
      <c r="T1040" s="126" t="str">
        <f t="shared" si="77"/>
        <v>Yes</v>
      </c>
      <c r="U1040" s="126" t="str">
        <f t="shared" si="77"/>
        <v>Yes</v>
      </c>
      <c r="V1040" s="126" t="str">
        <f t="shared" si="77"/>
        <v>No</v>
      </c>
      <c r="W1040" s="126" t="str">
        <f t="shared" si="77"/>
        <v>No</v>
      </c>
      <c r="X1040" s="126" t="str">
        <f t="shared" si="77"/>
        <v>No</v>
      </c>
      <c r="Y1040" s="126" t="str">
        <f t="shared" si="77"/>
        <v>No</v>
      </c>
      <c r="Z1040" s="126" t="str">
        <f t="shared" si="77"/>
        <v>No</v>
      </c>
      <c r="AA1040" s="126" t="str">
        <f t="shared" si="77"/>
        <v>No</v>
      </c>
    </row>
    <row r="1041" spans="1:27" x14ac:dyDescent="0.3">
      <c r="A1041" t="s">
        <v>199</v>
      </c>
      <c r="B1041" t="s">
        <v>13</v>
      </c>
      <c r="C1041" t="s">
        <v>9</v>
      </c>
      <c r="D1041" t="s">
        <v>8</v>
      </c>
      <c r="E1041" t="s">
        <v>11</v>
      </c>
      <c r="F1041" t="s">
        <v>10</v>
      </c>
      <c r="G1041">
        <v>0</v>
      </c>
      <c r="H1041" t="s">
        <v>8</v>
      </c>
      <c r="I1041" t="s">
        <v>15</v>
      </c>
      <c r="J1041" t="s">
        <v>128</v>
      </c>
      <c r="L1041" t="s">
        <v>80</v>
      </c>
      <c r="M1041">
        <v>0</v>
      </c>
      <c r="N1041" t="str">
        <f t="shared" si="76"/>
        <v>No</v>
      </c>
      <c r="O1041" t="s">
        <v>152</v>
      </c>
      <c r="P1041" s="126" t="str">
        <f t="shared" si="74"/>
        <v>Yes</v>
      </c>
      <c r="Q1041" s="126" t="str">
        <f t="shared" si="77"/>
        <v>Yes</v>
      </c>
      <c r="R1041" s="126" t="str">
        <f t="shared" si="77"/>
        <v>Yes</v>
      </c>
      <c r="S1041" s="126" t="str">
        <f t="shared" si="77"/>
        <v>No</v>
      </c>
      <c r="T1041" s="126" t="str">
        <f t="shared" si="77"/>
        <v>Yes</v>
      </c>
      <c r="U1041" s="126" t="str">
        <f t="shared" si="77"/>
        <v>Yes</v>
      </c>
      <c r="V1041" s="126" t="str">
        <f t="shared" si="77"/>
        <v>No</v>
      </c>
      <c r="W1041" s="126" t="str">
        <f t="shared" si="77"/>
        <v>No</v>
      </c>
      <c r="X1041" s="126" t="str">
        <f t="shared" si="77"/>
        <v>No</v>
      </c>
      <c r="Y1041" s="126" t="str">
        <f t="shared" si="77"/>
        <v>No</v>
      </c>
      <c r="Z1041" s="126" t="str">
        <f t="shared" si="77"/>
        <v>No</v>
      </c>
      <c r="AA1041" s="126" t="str">
        <f t="shared" si="77"/>
        <v>No</v>
      </c>
    </row>
    <row r="1042" spans="1:27" x14ac:dyDescent="0.3">
      <c r="A1042" t="s">
        <v>199</v>
      </c>
      <c r="B1042" t="s">
        <v>13</v>
      </c>
      <c r="C1042" t="s">
        <v>9</v>
      </c>
      <c r="D1042" t="s">
        <v>8</v>
      </c>
      <c r="E1042" t="s">
        <v>11</v>
      </c>
      <c r="F1042" t="s">
        <v>10</v>
      </c>
      <c r="G1042">
        <v>1</v>
      </c>
      <c r="H1042" t="s">
        <v>10</v>
      </c>
      <c r="I1042" t="s">
        <v>20</v>
      </c>
      <c r="J1042" t="s">
        <v>128</v>
      </c>
      <c r="L1042" t="s">
        <v>80</v>
      </c>
      <c r="M1042">
        <v>0</v>
      </c>
      <c r="N1042" t="str">
        <f t="shared" si="76"/>
        <v>No</v>
      </c>
      <c r="O1042" t="s">
        <v>152</v>
      </c>
      <c r="P1042" s="126" t="str">
        <f t="shared" si="74"/>
        <v>Yes</v>
      </c>
      <c r="Q1042" s="126" t="str">
        <f t="shared" si="77"/>
        <v>Yes</v>
      </c>
      <c r="R1042" s="126" t="str">
        <f t="shared" si="77"/>
        <v>Yes</v>
      </c>
      <c r="S1042" s="126" t="str">
        <f t="shared" si="77"/>
        <v>No</v>
      </c>
      <c r="T1042" s="126" t="str">
        <f t="shared" si="77"/>
        <v>Yes</v>
      </c>
      <c r="U1042" s="126" t="str">
        <f t="shared" si="77"/>
        <v>Yes</v>
      </c>
      <c r="V1042" s="126" t="str">
        <f t="shared" si="77"/>
        <v>No</v>
      </c>
      <c r="W1042" s="126" t="str">
        <f t="shared" si="77"/>
        <v>No</v>
      </c>
      <c r="X1042" s="126" t="str">
        <f t="shared" si="77"/>
        <v>No</v>
      </c>
      <c r="Y1042" s="126" t="str">
        <f t="shared" si="77"/>
        <v>No</v>
      </c>
      <c r="Z1042" s="126" t="str">
        <f t="shared" si="77"/>
        <v>No</v>
      </c>
      <c r="AA1042" s="126" t="str">
        <f t="shared" si="77"/>
        <v>No</v>
      </c>
    </row>
    <row r="1043" spans="1:27" x14ac:dyDescent="0.3">
      <c r="A1043" t="s">
        <v>199</v>
      </c>
      <c r="B1043" t="s">
        <v>13</v>
      </c>
      <c r="C1043" t="s">
        <v>9</v>
      </c>
      <c r="D1043" t="s">
        <v>8</v>
      </c>
      <c r="E1043" t="s">
        <v>11</v>
      </c>
      <c r="F1043" t="s">
        <v>10</v>
      </c>
      <c r="G1043">
        <v>0</v>
      </c>
      <c r="H1043" t="s">
        <v>9</v>
      </c>
      <c r="I1043" t="s">
        <v>19</v>
      </c>
      <c r="J1043" t="s">
        <v>128</v>
      </c>
      <c r="L1043" t="s">
        <v>80</v>
      </c>
      <c r="M1043">
        <v>0</v>
      </c>
      <c r="N1043" t="str">
        <f t="shared" si="76"/>
        <v>No</v>
      </c>
      <c r="O1043" t="s">
        <v>152</v>
      </c>
      <c r="P1043" s="126" t="str">
        <f t="shared" si="74"/>
        <v>Yes</v>
      </c>
      <c r="Q1043" s="126" t="str">
        <f t="shared" si="77"/>
        <v>Yes</v>
      </c>
      <c r="R1043" s="126" t="str">
        <f t="shared" si="77"/>
        <v>Yes</v>
      </c>
      <c r="S1043" s="126" t="str">
        <f t="shared" si="77"/>
        <v>No</v>
      </c>
      <c r="T1043" s="126" t="str">
        <f t="shared" si="77"/>
        <v>Yes</v>
      </c>
      <c r="U1043" s="126" t="str">
        <f t="shared" si="77"/>
        <v>Yes</v>
      </c>
      <c r="V1043" s="126" t="str">
        <f t="shared" si="77"/>
        <v>No</v>
      </c>
      <c r="W1043" s="126" t="str">
        <f t="shared" si="77"/>
        <v>No</v>
      </c>
      <c r="X1043" s="126" t="str">
        <f t="shared" si="77"/>
        <v>No</v>
      </c>
      <c r="Y1043" s="126" t="str">
        <f t="shared" si="77"/>
        <v>No</v>
      </c>
      <c r="Z1043" s="126" t="str">
        <f t="shared" si="77"/>
        <v>No</v>
      </c>
      <c r="AA1043" s="126" t="str">
        <f t="shared" si="77"/>
        <v>No</v>
      </c>
    </row>
    <row r="1044" spans="1:27" x14ac:dyDescent="0.3">
      <c r="A1044" t="s">
        <v>199</v>
      </c>
      <c r="B1044" t="s">
        <v>13</v>
      </c>
      <c r="C1044" t="s">
        <v>9</v>
      </c>
      <c r="D1044" t="s">
        <v>8</v>
      </c>
      <c r="E1044" t="s">
        <v>11</v>
      </c>
      <c r="F1044" t="s">
        <v>10</v>
      </c>
      <c r="G1044">
        <v>1</v>
      </c>
      <c r="H1044" t="s">
        <v>13</v>
      </c>
      <c r="I1044" t="s">
        <v>19</v>
      </c>
      <c r="J1044" t="s">
        <v>128</v>
      </c>
      <c r="L1044" t="s">
        <v>80</v>
      </c>
      <c r="M1044">
        <v>3</v>
      </c>
      <c r="N1044" t="str">
        <f t="shared" si="76"/>
        <v>Yes</v>
      </c>
      <c r="O1044" t="s">
        <v>152</v>
      </c>
      <c r="P1044" s="126" t="str">
        <f t="shared" si="74"/>
        <v>Yes</v>
      </c>
      <c r="Q1044" s="126" t="str">
        <f t="shared" si="77"/>
        <v>Yes</v>
      </c>
      <c r="R1044" s="126" t="str">
        <f t="shared" si="77"/>
        <v>Yes</v>
      </c>
      <c r="S1044" s="126" t="str">
        <f t="shared" si="77"/>
        <v>No</v>
      </c>
      <c r="T1044" s="126" t="str">
        <f t="shared" si="77"/>
        <v>Yes</v>
      </c>
      <c r="U1044" s="126" t="str">
        <f t="shared" si="77"/>
        <v>Yes</v>
      </c>
      <c r="V1044" s="126" t="str">
        <f t="shared" si="77"/>
        <v>No</v>
      </c>
      <c r="W1044" s="126" t="str">
        <f t="shared" si="77"/>
        <v>No</v>
      </c>
      <c r="X1044" s="126" t="str">
        <f t="shared" si="77"/>
        <v>No</v>
      </c>
      <c r="Y1044" s="126" t="str">
        <f t="shared" si="77"/>
        <v>No</v>
      </c>
      <c r="Z1044" s="126" t="str">
        <f t="shared" si="77"/>
        <v>No</v>
      </c>
      <c r="AA1044" s="126" t="str">
        <f t="shared" si="77"/>
        <v>No</v>
      </c>
    </row>
    <row r="1045" spans="1:27" x14ac:dyDescent="0.3">
      <c r="A1045" t="s">
        <v>199</v>
      </c>
      <c r="B1045" t="s">
        <v>13</v>
      </c>
      <c r="C1045" t="s">
        <v>9</v>
      </c>
      <c r="D1045" t="s">
        <v>8</v>
      </c>
      <c r="E1045" t="s">
        <v>11</v>
      </c>
      <c r="F1045" t="s">
        <v>10</v>
      </c>
      <c r="G1045">
        <v>1</v>
      </c>
      <c r="H1045" t="s">
        <v>10</v>
      </c>
      <c r="I1045" t="s">
        <v>17</v>
      </c>
      <c r="J1045" t="s">
        <v>128</v>
      </c>
      <c r="L1045" t="s">
        <v>80</v>
      </c>
      <c r="M1045">
        <v>0</v>
      </c>
      <c r="N1045" t="str">
        <f t="shared" si="76"/>
        <v>No</v>
      </c>
      <c r="O1045" t="s">
        <v>152</v>
      </c>
      <c r="P1045" s="126" t="str">
        <f t="shared" si="74"/>
        <v>Yes</v>
      </c>
      <c r="Q1045" s="126" t="str">
        <f t="shared" si="77"/>
        <v>Yes</v>
      </c>
      <c r="R1045" s="126" t="str">
        <f t="shared" si="77"/>
        <v>Yes</v>
      </c>
      <c r="S1045" s="126" t="str">
        <f t="shared" si="77"/>
        <v>No</v>
      </c>
      <c r="T1045" s="126" t="str">
        <f t="shared" si="77"/>
        <v>Yes</v>
      </c>
      <c r="U1045" s="126" t="str">
        <f t="shared" si="77"/>
        <v>Yes</v>
      </c>
      <c r="V1045" s="126" t="str">
        <f t="shared" si="77"/>
        <v>No</v>
      </c>
      <c r="W1045" s="126" t="str">
        <f t="shared" si="77"/>
        <v>No</v>
      </c>
      <c r="X1045" s="126" t="str">
        <f t="shared" si="77"/>
        <v>No</v>
      </c>
      <c r="Y1045" s="126" t="str">
        <f t="shared" si="77"/>
        <v>No</v>
      </c>
      <c r="Z1045" s="126" t="str">
        <f t="shared" si="77"/>
        <v>No</v>
      </c>
      <c r="AA1045" s="126" t="str">
        <f t="shared" si="77"/>
        <v>No</v>
      </c>
    </row>
    <row r="1046" spans="1:27" x14ac:dyDescent="0.3">
      <c r="A1046" t="s">
        <v>199</v>
      </c>
      <c r="B1046" t="s">
        <v>13</v>
      </c>
      <c r="C1046" t="s">
        <v>9</v>
      </c>
      <c r="D1046" t="s">
        <v>8</v>
      </c>
      <c r="E1046" t="s">
        <v>11</v>
      </c>
      <c r="F1046" t="s">
        <v>71</v>
      </c>
      <c r="G1046">
        <v>2</v>
      </c>
      <c r="H1046" t="s">
        <v>8</v>
      </c>
      <c r="I1046" t="s">
        <v>148</v>
      </c>
      <c r="J1046" t="s">
        <v>128</v>
      </c>
      <c r="L1046" t="s">
        <v>80</v>
      </c>
      <c r="M1046">
        <v>1</v>
      </c>
      <c r="N1046" t="str">
        <f t="shared" si="76"/>
        <v>Yes</v>
      </c>
      <c r="O1046" t="s">
        <v>152</v>
      </c>
      <c r="P1046" s="126" t="str">
        <f t="shared" si="74"/>
        <v>Yes</v>
      </c>
      <c r="Q1046" s="126" t="str">
        <f t="shared" si="77"/>
        <v>Yes</v>
      </c>
      <c r="R1046" s="126" t="str">
        <f t="shared" si="77"/>
        <v>Yes</v>
      </c>
      <c r="S1046" s="126" t="str">
        <f t="shared" si="77"/>
        <v>No</v>
      </c>
      <c r="T1046" s="126" t="str">
        <f t="shared" si="77"/>
        <v>No</v>
      </c>
      <c r="U1046" s="126" t="str">
        <f t="shared" si="77"/>
        <v>Yes</v>
      </c>
      <c r="V1046" s="126" t="str">
        <f t="shared" si="77"/>
        <v>Yes</v>
      </c>
      <c r="W1046" s="126" t="str">
        <f t="shared" si="77"/>
        <v>No</v>
      </c>
      <c r="X1046" s="126" t="str">
        <f t="shared" si="77"/>
        <v>No</v>
      </c>
      <c r="Y1046" s="126" t="str">
        <f t="shared" si="77"/>
        <v>No</v>
      </c>
      <c r="Z1046" s="126" t="str">
        <f t="shared" si="77"/>
        <v>No</v>
      </c>
      <c r="AA1046" s="126" t="str">
        <f t="shared" si="77"/>
        <v>No</v>
      </c>
    </row>
    <row r="1047" spans="1:27" x14ac:dyDescent="0.3">
      <c r="A1047" t="s">
        <v>199</v>
      </c>
      <c r="B1047" t="s">
        <v>13</v>
      </c>
      <c r="C1047" t="s">
        <v>9</v>
      </c>
      <c r="D1047" t="s">
        <v>8</v>
      </c>
      <c r="E1047" t="s">
        <v>11</v>
      </c>
      <c r="F1047" t="s">
        <v>71</v>
      </c>
      <c r="G1047">
        <v>0</v>
      </c>
      <c r="H1047" t="s">
        <v>9</v>
      </c>
      <c r="I1047" t="s">
        <v>19</v>
      </c>
      <c r="J1047" t="s">
        <v>128</v>
      </c>
      <c r="L1047" t="s">
        <v>80</v>
      </c>
      <c r="M1047">
        <v>3</v>
      </c>
      <c r="N1047" t="str">
        <f t="shared" si="76"/>
        <v>Yes</v>
      </c>
      <c r="O1047" t="s">
        <v>152</v>
      </c>
      <c r="P1047" s="126" t="str">
        <f t="shared" si="74"/>
        <v>Yes</v>
      </c>
      <c r="Q1047" s="126" t="str">
        <f t="shared" si="77"/>
        <v>Yes</v>
      </c>
      <c r="R1047" s="126" t="str">
        <f t="shared" si="77"/>
        <v>Yes</v>
      </c>
      <c r="S1047" s="126" t="str">
        <f t="shared" si="77"/>
        <v>No</v>
      </c>
      <c r="T1047" s="126" t="str">
        <f t="shared" si="77"/>
        <v>No</v>
      </c>
      <c r="U1047" s="126" t="str">
        <f t="shared" si="77"/>
        <v>Yes</v>
      </c>
      <c r="V1047" s="126" t="str">
        <f t="shared" si="77"/>
        <v>Yes</v>
      </c>
      <c r="W1047" s="126" t="str">
        <f t="shared" si="77"/>
        <v>No</v>
      </c>
      <c r="X1047" s="126" t="str">
        <f t="shared" si="77"/>
        <v>No</v>
      </c>
      <c r="Y1047" s="126" t="str">
        <f t="shared" si="77"/>
        <v>No</v>
      </c>
      <c r="Z1047" s="126" t="str">
        <f t="shared" si="77"/>
        <v>No</v>
      </c>
      <c r="AA1047" s="126" t="str">
        <f t="shared" si="77"/>
        <v>No</v>
      </c>
    </row>
    <row r="1048" spans="1:27" x14ac:dyDescent="0.3">
      <c r="A1048" t="s">
        <v>199</v>
      </c>
      <c r="B1048" t="s">
        <v>13</v>
      </c>
      <c r="C1048" t="s">
        <v>9</v>
      </c>
      <c r="D1048" t="s">
        <v>8</v>
      </c>
      <c r="E1048" t="s">
        <v>11</v>
      </c>
      <c r="F1048" t="s">
        <v>71</v>
      </c>
      <c r="G1048">
        <v>1</v>
      </c>
      <c r="H1048" t="s">
        <v>9</v>
      </c>
      <c r="I1048" t="s">
        <v>17</v>
      </c>
      <c r="J1048" t="s">
        <v>128</v>
      </c>
      <c r="L1048" t="s">
        <v>80</v>
      </c>
      <c r="M1048">
        <v>0</v>
      </c>
      <c r="N1048" t="str">
        <f t="shared" si="76"/>
        <v>No</v>
      </c>
      <c r="O1048" t="s">
        <v>152</v>
      </c>
      <c r="P1048" s="126" t="str">
        <f t="shared" si="74"/>
        <v>Yes</v>
      </c>
      <c r="Q1048" s="126" t="str">
        <f t="shared" si="77"/>
        <v>Yes</v>
      </c>
      <c r="R1048" s="126" t="str">
        <f t="shared" si="77"/>
        <v>Yes</v>
      </c>
      <c r="S1048" s="126" t="str">
        <f t="shared" si="77"/>
        <v>No</v>
      </c>
      <c r="T1048" s="126" t="str">
        <f t="shared" si="77"/>
        <v>No</v>
      </c>
      <c r="U1048" s="126" t="str">
        <f t="shared" si="77"/>
        <v>Yes</v>
      </c>
      <c r="V1048" s="126" t="str">
        <f t="shared" si="77"/>
        <v>Yes</v>
      </c>
      <c r="W1048" s="126" t="str">
        <f t="shared" si="77"/>
        <v>No</v>
      </c>
      <c r="X1048" s="126" t="str">
        <f t="shared" si="77"/>
        <v>No</v>
      </c>
      <c r="Y1048" s="126" t="str">
        <f t="shared" si="77"/>
        <v>No</v>
      </c>
      <c r="Z1048" s="126" t="str">
        <f t="shared" si="77"/>
        <v>No</v>
      </c>
      <c r="AA1048" s="126" t="str">
        <f t="shared" si="77"/>
        <v>No</v>
      </c>
    </row>
    <row r="1049" spans="1:27" x14ac:dyDescent="0.3">
      <c r="A1049" t="s">
        <v>199</v>
      </c>
      <c r="B1049" t="s">
        <v>13</v>
      </c>
      <c r="C1049" t="s">
        <v>130</v>
      </c>
      <c r="D1049" t="s">
        <v>8</v>
      </c>
      <c r="E1049" t="s">
        <v>11</v>
      </c>
      <c r="F1049" t="s">
        <v>10</v>
      </c>
      <c r="G1049">
        <v>1</v>
      </c>
      <c r="H1049" t="s">
        <v>130</v>
      </c>
      <c r="I1049" t="s">
        <v>17</v>
      </c>
      <c r="J1049" t="s">
        <v>128</v>
      </c>
      <c r="L1049" t="s">
        <v>80</v>
      </c>
      <c r="M1049">
        <v>0</v>
      </c>
      <c r="N1049" t="str">
        <f t="shared" si="76"/>
        <v>No</v>
      </c>
      <c r="O1049" t="s">
        <v>152</v>
      </c>
      <c r="P1049" s="126" t="str">
        <f t="shared" si="74"/>
        <v>Yes</v>
      </c>
      <c r="Q1049" s="126" t="str">
        <f t="shared" si="77"/>
        <v>No</v>
      </c>
      <c r="R1049" s="126" t="str">
        <f t="shared" si="77"/>
        <v>Yes</v>
      </c>
      <c r="S1049" s="126" t="str">
        <f t="shared" si="77"/>
        <v>No</v>
      </c>
      <c r="T1049" s="126" t="str">
        <f t="shared" si="77"/>
        <v>Yes</v>
      </c>
      <c r="U1049" s="126" t="str">
        <f t="shared" si="77"/>
        <v>Yes</v>
      </c>
      <c r="V1049" s="126" t="str">
        <f t="shared" si="77"/>
        <v>No</v>
      </c>
      <c r="W1049" s="126" t="str">
        <f t="shared" si="77"/>
        <v>No</v>
      </c>
      <c r="X1049" s="126" t="str">
        <f t="shared" si="77"/>
        <v>No</v>
      </c>
      <c r="Y1049" s="126" t="str">
        <f t="shared" si="77"/>
        <v>Yes</v>
      </c>
      <c r="Z1049" s="126" t="str">
        <f t="shared" si="77"/>
        <v>No</v>
      </c>
      <c r="AA1049" s="126" t="str">
        <f t="shared" si="77"/>
        <v>No</v>
      </c>
    </row>
    <row r="1050" spans="1:27" x14ac:dyDescent="0.3">
      <c r="A1050" t="s">
        <v>199</v>
      </c>
      <c r="B1050" t="s">
        <v>13</v>
      </c>
      <c r="C1050" t="s">
        <v>130</v>
      </c>
      <c r="D1050" t="s">
        <v>8</v>
      </c>
      <c r="E1050" t="s">
        <v>11</v>
      </c>
      <c r="F1050" t="s">
        <v>71</v>
      </c>
      <c r="G1050">
        <v>1</v>
      </c>
      <c r="H1050" t="s">
        <v>71</v>
      </c>
      <c r="I1050" t="s">
        <v>18</v>
      </c>
      <c r="J1050" t="s">
        <v>128</v>
      </c>
      <c r="L1050" t="s">
        <v>80</v>
      </c>
      <c r="M1050">
        <v>2</v>
      </c>
      <c r="N1050" t="str">
        <f t="shared" si="76"/>
        <v>Yes</v>
      </c>
      <c r="O1050" t="s">
        <v>152</v>
      </c>
      <c r="P1050" s="126" t="str">
        <f t="shared" si="74"/>
        <v>Yes</v>
      </c>
      <c r="Q1050" s="126" t="str">
        <f t="shared" si="77"/>
        <v>No</v>
      </c>
      <c r="R1050" s="126" t="str">
        <f t="shared" si="77"/>
        <v>Yes</v>
      </c>
      <c r="S1050" s="126" t="str">
        <f t="shared" si="77"/>
        <v>No</v>
      </c>
      <c r="T1050" s="126" t="str">
        <f t="shared" si="77"/>
        <v>No</v>
      </c>
      <c r="U1050" s="126" t="str">
        <f t="shared" si="77"/>
        <v>Yes</v>
      </c>
      <c r="V1050" s="126" t="str">
        <f t="shared" si="77"/>
        <v>Yes</v>
      </c>
      <c r="W1050" s="126" t="str">
        <f t="shared" si="77"/>
        <v>No</v>
      </c>
      <c r="X1050" s="126" t="str">
        <f t="shared" si="77"/>
        <v>No</v>
      </c>
      <c r="Y1050" s="126" t="str">
        <f t="shared" si="77"/>
        <v>Yes</v>
      </c>
      <c r="Z1050" s="126" t="str">
        <f t="shared" si="77"/>
        <v>No</v>
      </c>
      <c r="AA1050" s="126" t="str">
        <f t="shared" si="77"/>
        <v>No</v>
      </c>
    </row>
    <row r="1051" spans="1:27" x14ac:dyDescent="0.3">
      <c r="A1051" t="s">
        <v>199</v>
      </c>
      <c r="B1051" t="s">
        <v>13</v>
      </c>
      <c r="C1051" t="s">
        <v>130</v>
      </c>
      <c r="D1051" t="s">
        <v>8</v>
      </c>
      <c r="E1051" t="s">
        <v>70</v>
      </c>
      <c r="F1051" t="s">
        <v>71</v>
      </c>
      <c r="G1051">
        <v>0</v>
      </c>
      <c r="H1051" t="s">
        <v>13</v>
      </c>
      <c r="I1051" t="s">
        <v>17</v>
      </c>
      <c r="J1051" t="s">
        <v>128</v>
      </c>
      <c r="L1051" t="s">
        <v>80</v>
      </c>
      <c r="M1051">
        <v>0</v>
      </c>
      <c r="N1051" t="str">
        <f t="shared" si="76"/>
        <v>No</v>
      </c>
      <c r="O1051" t="s">
        <v>152</v>
      </c>
      <c r="P1051" s="126" t="str">
        <f t="shared" si="74"/>
        <v>Yes</v>
      </c>
      <c r="Q1051" s="126" t="str">
        <f t="shared" si="77"/>
        <v>No</v>
      </c>
      <c r="R1051" s="126" t="str">
        <f t="shared" si="77"/>
        <v>Yes</v>
      </c>
      <c r="S1051" s="126" t="str">
        <f t="shared" si="77"/>
        <v>Yes</v>
      </c>
      <c r="T1051" s="126" t="str">
        <f t="shared" si="77"/>
        <v>No</v>
      </c>
      <c r="U1051" s="126" t="str">
        <f t="shared" si="77"/>
        <v>No</v>
      </c>
      <c r="V1051" s="126" t="str">
        <f t="shared" si="77"/>
        <v>Yes</v>
      </c>
      <c r="W1051" s="126" t="str">
        <f t="shared" si="77"/>
        <v>No</v>
      </c>
      <c r="X1051" s="126" t="str">
        <f t="shared" si="77"/>
        <v>No</v>
      </c>
      <c r="Y1051" s="126" t="str">
        <f t="shared" si="77"/>
        <v>Yes</v>
      </c>
      <c r="Z1051" s="126" t="str">
        <f t="shared" si="77"/>
        <v>No</v>
      </c>
      <c r="AA1051" s="126" t="str">
        <f t="shared" si="77"/>
        <v>No</v>
      </c>
    </row>
    <row r="1052" spans="1:27" x14ac:dyDescent="0.3">
      <c r="A1052" t="s">
        <v>199</v>
      </c>
      <c r="B1052" t="s">
        <v>13</v>
      </c>
      <c r="C1052" t="s">
        <v>130</v>
      </c>
      <c r="D1052" t="s">
        <v>8</v>
      </c>
      <c r="E1052" t="s">
        <v>70</v>
      </c>
      <c r="F1052" t="s">
        <v>71</v>
      </c>
      <c r="G1052">
        <v>1</v>
      </c>
      <c r="H1052" t="s">
        <v>71</v>
      </c>
      <c r="I1052" t="s">
        <v>19</v>
      </c>
      <c r="J1052" t="s">
        <v>128</v>
      </c>
      <c r="L1052" t="s">
        <v>80</v>
      </c>
      <c r="M1052">
        <v>0</v>
      </c>
      <c r="N1052" t="str">
        <f t="shared" si="76"/>
        <v>No</v>
      </c>
      <c r="O1052" t="s">
        <v>152</v>
      </c>
      <c r="P1052" s="126" t="str">
        <f t="shared" si="74"/>
        <v>Yes</v>
      </c>
      <c r="Q1052" s="126" t="str">
        <f t="shared" si="77"/>
        <v>No</v>
      </c>
      <c r="R1052" s="126" t="str">
        <f t="shared" si="77"/>
        <v>Yes</v>
      </c>
      <c r="S1052" s="126" t="str">
        <f t="shared" si="77"/>
        <v>Yes</v>
      </c>
      <c r="T1052" s="126" t="str">
        <f t="shared" si="77"/>
        <v>No</v>
      </c>
      <c r="U1052" s="126" t="str">
        <f t="shared" si="77"/>
        <v>No</v>
      </c>
      <c r="V1052" s="126" t="str">
        <f t="shared" si="77"/>
        <v>Yes</v>
      </c>
      <c r="W1052" s="126" t="str">
        <f t="shared" si="77"/>
        <v>No</v>
      </c>
      <c r="X1052" s="126" t="str">
        <f t="shared" si="77"/>
        <v>No</v>
      </c>
      <c r="Y1052" s="126" t="str">
        <f t="shared" si="77"/>
        <v>Yes</v>
      </c>
      <c r="Z1052" s="126" t="str">
        <f t="shared" si="77"/>
        <v>No</v>
      </c>
      <c r="AA1052" s="126" t="str">
        <f t="shared" si="77"/>
        <v>No</v>
      </c>
    </row>
    <row r="1053" spans="1:27" x14ac:dyDescent="0.3">
      <c r="A1053" t="s">
        <v>199</v>
      </c>
      <c r="B1053" t="s">
        <v>13</v>
      </c>
      <c r="C1053" t="s">
        <v>130</v>
      </c>
      <c r="D1053" t="s">
        <v>8</v>
      </c>
      <c r="E1053" t="s">
        <v>70</v>
      </c>
      <c r="F1053" t="s">
        <v>131</v>
      </c>
      <c r="G1053">
        <v>1</v>
      </c>
      <c r="H1053" t="s">
        <v>13</v>
      </c>
      <c r="I1053" t="s">
        <v>148</v>
      </c>
      <c r="J1053" t="s">
        <v>128</v>
      </c>
      <c r="L1053" t="s">
        <v>80</v>
      </c>
      <c r="M1053">
        <v>2</v>
      </c>
      <c r="N1053" t="str">
        <f t="shared" si="76"/>
        <v>Yes</v>
      </c>
      <c r="O1053" t="s">
        <v>152</v>
      </c>
      <c r="P1053" s="126" t="str">
        <f t="shared" si="74"/>
        <v>Yes</v>
      </c>
      <c r="Q1053" s="126" t="str">
        <f t="shared" si="77"/>
        <v>No</v>
      </c>
      <c r="R1053" s="126" t="str">
        <f t="shared" si="77"/>
        <v>Yes</v>
      </c>
      <c r="S1053" s="126" t="str">
        <f t="shared" si="77"/>
        <v>Yes</v>
      </c>
      <c r="T1053" s="126" t="str">
        <f t="shared" si="77"/>
        <v>No</v>
      </c>
      <c r="U1053" s="126" t="str">
        <f t="shared" si="77"/>
        <v>No</v>
      </c>
      <c r="V1053" s="126" t="str">
        <f t="shared" si="77"/>
        <v>No</v>
      </c>
      <c r="W1053" s="126" t="str">
        <f t="shared" si="77"/>
        <v>No</v>
      </c>
      <c r="X1053" s="126" t="str">
        <f t="shared" si="77"/>
        <v>No</v>
      </c>
      <c r="Y1053" s="126" t="str">
        <f t="shared" si="77"/>
        <v>Yes</v>
      </c>
      <c r="Z1053" s="126" t="str">
        <f t="shared" si="77"/>
        <v>Yes</v>
      </c>
      <c r="AA1053" s="126" t="str">
        <f t="shared" si="77"/>
        <v>No</v>
      </c>
    </row>
    <row r="1054" spans="1:27" x14ac:dyDescent="0.3">
      <c r="A1054" t="s">
        <v>199</v>
      </c>
      <c r="B1054" t="s">
        <v>13</v>
      </c>
      <c r="C1054" t="s">
        <v>130</v>
      </c>
      <c r="D1054" t="s">
        <v>8</v>
      </c>
      <c r="E1054" t="s">
        <v>70</v>
      </c>
      <c r="F1054" t="s">
        <v>131</v>
      </c>
      <c r="G1054">
        <v>3</v>
      </c>
      <c r="H1054" t="s">
        <v>131</v>
      </c>
      <c r="I1054" t="s">
        <v>18</v>
      </c>
      <c r="J1054" t="s">
        <v>128</v>
      </c>
      <c r="L1054" t="s">
        <v>80</v>
      </c>
      <c r="M1054">
        <v>2</v>
      </c>
      <c r="N1054" t="str">
        <f t="shared" si="76"/>
        <v>Yes</v>
      </c>
      <c r="O1054" t="s">
        <v>152</v>
      </c>
      <c r="P1054" s="126" t="str">
        <f t="shared" si="74"/>
        <v>Yes</v>
      </c>
      <c r="Q1054" s="126" t="str">
        <f t="shared" si="77"/>
        <v>No</v>
      </c>
      <c r="R1054" s="126" t="str">
        <f t="shared" si="77"/>
        <v>Yes</v>
      </c>
      <c r="S1054" s="126" t="str">
        <f t="shared" si="77"/>
        <v>Yes</v>
      </c>
      <c r="T1054" s="126" t="str">
        <f t="shared" si="77"/>
        <v>No</v>
      </c>
      <c r="U1054" s="126" t="str">
        <f t="shared" si="77"/>
        <v>No</v>
      </c>
      <c r="V1054" s="126" t="str">
        <f t="shared" si="77"/>
        <v>No</v>
      </c>
      <c r="W1054" s="126" t="str">
        <f t="shared" si="77"/>
        <v>No</v>
      </c>
      <c r="X1054" s="126" t="str">
        <f t="shared" si="77"/>
        <v>No</v>
      </c>
      <c r="Y1054" s="126" t="str">
        <f t="shared" si="77"/>
        <v>Yes</v>
      </c>
      <c r="Z1054" s="126" t="str">
        <f t="shared" si="77"/>
        <v>Yes</v>
      </c>
      <c r="AA1054" s="126" t="str">
        <f t="shared" si="77"/>
        <v>No</v>
      </c>
    </row>
    <row r="1055" spans="1:27" x14ac:dyDescent="0.3">
      <c r="A1055" t="s">
        <v>199</v>
      </c>
      <c r="B1055" t="s">
        <v>13</v>
      </c>
      <c r="C1055" t="s">
        <v>130</v>
      </c>
      <c r="D1055" t="s">
        <v>8</v>
      </c>
      <c r="E1055" t="s">
        <v>70</v>
      </c>
      <c r="F1055" t="s">
        <v>131</v>
      </c>
      <c r="G1055">
        <v>0</v>
      </c>
      <c r="H1055" t="s">
        <v>70</v>
      </c>
      <c r="I1055" t="s">
        <v>19</v>
      </c>
      <c r="J1055" t="s">
        <v>128</v>
      </c>
      <c r="L1055" t="s">
        <v>80</v>
      </c>
      <c r="M1055">
        <v>0</v>
      </c>
      <c r="N1055" t="str">
        <f t="shared" si="76"/>
        <v>No</v>
      </c>
      <c r="O1055" t="s">
        <v>152</v>
      </c>
      <c r="P1055" s="126" t="str">
        <f t="shared" si="74"/>
        <v>Yes</v>
      </c>
      <c r="Q1055" s="126" t="str">
        <f t="shared" si="77"/>
        <v>No</v>
      </c>
      <c r="R1055" s="126" t="str">
        <f t="shared" si="77"/>
        <v>Yes</v>
      </c>
      <c r="S1055" s="126" t="str">
        <f t="shared" si="77"/>
        <v>Yes</v>
      </c>
      <c r="T1055" s="126" t="str">
        <f t="shared" si="77"/>
        <v>No</v>
      </c>
      <c r="U1055" s="126" t="str">
        <f t="shared" si="77"/>
        <v>No</v>
      </c>
      <c r="V1055" s="126" t="str">
        <f t="shared" si="77"/>
        <v>No</v>
      </c>
      <c r="W1055" s="126" t="str">
        <f t="shared" si="77"/>
        <v>No</v>
      </c>
      <c r="X1055" s="126" t="str">
        <f t="shared" si="77"/>
        <v>No</v>
      </c>
      <c r="Y1055" s="126" t="str">
        <f t="shared" si="77"/>
        <v>Yes</v>
      </c>
      <c r="Z1055" s="126" t="str">
        <f t="shared" si="77"/>
        <v>Yes</v>
      </c>
      <c r="AA1055" s="126" t="str">
        <f t="shared" si="77"/>
        <v>No</v>
      </c>
    </row>
    <row r="1056" spans="1:27" x14ac:dyDescent="0.3">
      <c r="A1056" t="s">
        <v>199</v>
      </c>
      <c r="B1056" t="s">
        <v>13</v>
      </c>
      <c r="C1056" t="s">
        <v>8</v>
      </c>
      <c r="D1056" t="s">
        <v>70</v>
      </c>
      <c r="E1056" t="s">
        <v>11</v>
      </c>
      <c r="F1056" t="s">
        <v>131</v>
      </c>
      <c r="G1056">
        <v>2</v>
      </c>
      <c r="H1056" t="s">
        <v>11</v>
      </c>
      <c r="I1056" t="s">
        <v>19</v>
      </c>
      <c r="J1056" t="s">
        <v>128</v>
      </c>
      <c r="L1056" t="s">
        <v>80</v>
      </c>
      <c r="M1056">
        <v>0</v>
      </c>
      <c r="N1056" t="str">
        <f t="shared" si="76"/>
        <v>No</v>
      </c>
      <c r="O1056" t="s">
        <v>152</v>
      </c>
      <c r="P1056" s="126" t="str">
        <f t="shared" si="74"/>
        <v>Yes</v>
      </c>
      <c r="Q1056" s="126" t="str">
        <f t="shared" si="77"/>
        <v>No</v>
      </c>
      <c r="R1056" s="126" t="str">
        <f t="shared" ref="Q1056:AA1079" si="78">IF($A1056="","",IF(OR($B1056=R$1,$C1056=R$1,$D1056=R$1,$E1056=R$1,$F1056=R$1),"Yes","No"))</f>
        <v>Yes</v>
      </c>
      <c r="S1056" s="126" t="str">
        <f t="shared" si="78"/>
        <v>Yes</v>
      </c>
      <c r="T1056" s="126" t="str">
        <f t="shared" si="78"/>
        <v>No</v>
      </c>
      <c r="U1056" s="126" t="str">
        <f t="shared" si="78"/>
        <v>Yes</v>
      </c>
      <c r="V1056" s="126" t="str">
        <f t="shared" si="78"/>
        <v>No</v>
      </c>
      <c r="W1056" s="126" t="str">
        <f t="shared" si="78"/>
        <v>No</v>
      </c>
      <c r="X1056" s="126" t="str">
        <f t="shared" si="78"/>
        <v>No</v>
      </c>
      <c r="Y1056" s="126" t="str">
        <f t="shared" si="78"/>
        <v>No</v>
      </c>
      <c r="Z1056" s="126" t="str">
        <f t="shared" si="78"/>
        <v>Yes</v>
      </c>
      <c r="AA1056" s="126" t="str">
        <f t="shared" si="78"/>
        <v>No</v>
      </c>
    </row>
    <row r="1057" spans="1:27" x14ac:dyDescent="0.3">
      <c r="A1057" t="s">
        <v>199</v>
      </c>
      <c r="B1057" t="s">
        <v>13</v>
      </c>
      <c r="C1057" t="s">
        <v>8</v>
      </c>
      <c r="D1057" t="s">
        <v>70</v>
      </c>
      <c r="E1057" t="s">
        <v>11</v>
      </c>
      <c r="F1057" t="s">
        <v>131</v>
      </c>
      <c r="G1057">
        <v>0</v>
      </c>
      <c r="H1057" t="s">
        <v>8</v>
      </c>
      <c r="I1057" t="s">
        <v>17</v>
      </c>
      <c r="J1057" t="s">
        <v>128</v>
      </c>
      <c r="L1057" t="s">
        <v>80</v>
      </c>
      <c r="M1057">
        <v>0</v>
      </c>
      <c r="N1057" t="str">
        <f t="shared" si="76"/>
        <v>No</v>
      </c>
      <c r="O1057" t="s">
        <v>152</v>
      </c>
      <c r="P1057" s="126" t="str">
        <f t="shared" si="74"/>
        <v>Yes</v>
      </c>
      <c r="Q1057" s="126" t="str">
        <f t="shared" si="78"/>
        <v>No</v>
      </c>
      <c r="R1057" s="126" t="str">
        <f t="shared" si="78"/>
        <v>Yes</v>
      </c>
      <c r="S1057" s="126" t="str">
        <f t="shared" si="78"/>
        <v>Yes</v>
      </c>
      <c r="T1057" s="126" t="str">
        <f t="shared" si="78"/>
        <v>No</v>
      </c>
      <c r="U1057" s="126" t="str">
        <f t="shared" si="78"/>
        <v>Yes</v>
      </c>
      <c r="V1057" s="126" t="str">
        <f t="shared" si="78"/>
        <v>No</v>
      </c>
      <c r="W1057" s="126" t="str">
        <f t="shared" si="78"/>
        <v>No</v>
      </c>
      <c r="X1057" s="126" t="str">
        <f t="shared" si="78"/>
        <v>No</v>
      </c>
      <c r="Y1057" s="126" t="str">
        <f t="shared" si="78"/>
        <v>No</v>
      </c>
      <c r="Z1057" s="126" t="str">
        <f t="shared" si="78"/>
        <v>Yes</v>
      </c>
      <c r="AA1057" s="126" t="str">
        <f t="shared" si="78"/>
        <v>No</v>
      </c>
    </row>
    <row r="1058" spans="1:27" x14ac:dyDescent="0.3">
      <c r="A1058" t="s">
        <v>199</v>
      </c>
      <c r="B1058" t="s">
        <v>13</v>
      </c>
      <c r="C1058" t="s">
        <v>8</v>
      </c>
      <c r="D1058" t="s">
        <v>70</v>
      </c>
      <c r="E1058" t="s">
        <v>11</v>
      </c>
      <c r="F1058" t="s">
        <v>131</v>
      </c>
      <c r="G1058">
        <v>0</v>
      </c>
      <c r="H1058" t="s">
        <v>70</v>
      </c>
      <c r="I1058" t="s">
        <v>17</v>
      </c>
      <c r="J1058" t="s">
        <v>149</v>
      </c>
      <c r="L1058" t="s">
        <v>80</v>
      </c>
      <c r="M1058">
        <v>0</v>
      </c>
      <c r="N1058" t="str">
        <f t="shared" si="76"/>
        <v>No</v>
      </c>
      <c r="O1058" t="s">
        <v>152</v>
      </c>
      <c r="P1058" s="126" t="str">
        <f t="shared" si="74"/>
        <v>Yes</v>
      </c>
      <c r="Q1058" s="126" t="str">
        <f t="shared" si="78"/>
        <v>No</v>
      </c>
      <c r="R1058" s="126" t="str">
        <f t="shared" si="78"/>
        <v>Yes</v>
      </c>
      <c r="S1058" s="126" t="str">
        <f t="shared" si="78"/>
        <v>Yes</v>
      </c>
      <c r="T1058" s="126" t="str">
        <f t="shared" si="78"/>
        <v>No</v>
      </c>
      <c r="U1058" s="126" t="str">
        <f t="shared" si="78"/>
        <v>Yes</v>
      </c>
      <c r="V1058" s="126" t="str">
        <f t="shared" si="78"/>
        <v>No</v>
      </c>
      <c r="W1058" s="126" t="str">
        <f t="shared" si="78"/>
        <v>No</v>
      </c>
      <c r="X1058" s="126" t="str">
        <f t="shared" si="78"/>
        <v>No</v>
      </c>
      <c r="Y1058" s="126" t="str">
        <f t="shared" si="78"/>
        <v>No</v>
      </c>
      <c r="Z1058" s="126" t="str">
        <f t="shared" si="78"/>
        <v>Yes</v>
      </c>
      <c r="AA1058" s="126" t="str">
        <f t="shared" si="78"/>
        <v>No</v>
      </c>
    </row>
    <row r="1059" spans="1:27" x14ac:dyDescent="0.3">
      <c r="A1059" t="s">
        <v>199</v>
      </c>
      <c r="B1059" t="s">
        <v>13</v>
      </c>
      <c r="C1059" t="s">
        <v>14</v>
      </c>
      <c r="D1059" t="s">
        <v>8</v>
      </c>
      <c r="E1059" t="s">
        <v>11</v>
      </c>
      <c r="F1059" t="s">
        <v>10</v>
      </c>
      <c r="G1059">
        <v>2</v>
      </c>
      <c r="H1059" t="s">
        <v>11</v>
      </c>
      <c r="I1059" t="s">
        <v>16</v>
      </c>
      <c r="J1059" t="s">
        <v>128</v>
      </c>
      <c r="L1059" t="s">
        <v>80</v>
      </c>
      <c r="M1059">
        <v>2</v>
      </c>
      <c r="N1059" t="str">
        <f t="shared" si="76"/>
        <v>Yes</v>
      </c>
      <c r="O1059" t="s">
        <v>152</v>
      </c>
      <c r="P1059" s="126" t="str">
        <f t="shared" si="74"/>
        <v>Yes</v>
      </c>
      <c r="Q1059" s="126" t="str">
        <f t="shared" si="78"/>
        <v>No</v>
      </c>
      <c r="R1059" s="126" t="str">
        <f t="shared" si="78"/>
        <v>Yes</v>
      </c>
      <c r="S1059" s="126" t="str">
        <f t="shared" si="78"/>
        <v>No</v>
      </c>
      <c r="T1059" s="126" t="str">
        <f t="shared" si="78"/>
        <v>Yes</v>
      </c>
      <c r="U1059" s="126" t="str">
        <f t="shared" si="78"/>
        <v>Yes</v>
      </c>
      <c r="V1059" s="126" t="str">
        <f t="shared" si="78"/>
        <v>No</v>
      </c>
      <c r="W1059" s="126" t="str">
        <f t="shared" si="78"/>
        <v>No</v>
      </c>
      <c r="X1059" s="126" t="str">
        <f t="shared" si="78"/>
        <v>Yes</v>
      </c>
      <c r="Y1059" s="126" t="str">
        <f t="shared" si="78"/>
        <v>No</v>
      </c>
      <c r="Z1059" s="126" t="str">
        <f t="shared" si="78"/>
        <v>No</v>
      </c>
      <c r="AA1059" s="126" t="str">
        <f t="shared" si="78"/>
        <v>No</v>
      </c>
    </row>
    <row r="1060" spans="1:27" x14ac:dyDescent="0.3">
      <c r="A1060" t="s">
        <v>199</v>
      </c>
      <c r="B1060" t="s">
        <v>13</v>
      </c>
      <c r="C1060" t="s">
        <v>14</v>
      </c>
      <c r="D1060" t="s">
        <v>8</v>
      </c>
      <c r="E1060" t="s">
        <v>11</v>
      </c>
      <c r="F1060" t="s">
        <v>10</v>
      </c>
      <c r="G1060">
        <v>1</v>
      </c>
      <c r="H1060" t="s">
        <v>14</v>
      </c>
      <c r="I1060" t="s">
        <v>19</v>
      </c>
      <c r="J1060" t="s">
        <v>128</v>
      </c>
      <c r="L1060" t="s">
        <v>80</v>
      </c>
      <c r="M1060">
        <v>3</v>
      </c>
      <c r="N1060" t="str">
        <f t="shared" si="76"/>
        <v>Yes</v>
      </c>
      <c r="O1060" t="s">
        <v>152</v>
      </c>
      <c r="P1060" s="126" t="str">
        <f t="shared" si="74"/>
        <v>Yes</v>
      </c>
      <c r="Q1060" s="126" t="str">
        <f t="shared" si="78"/>
        <v>No</v>
      </c>
      <c r="R1060" s="126" t="str">
        <f t="shared" si="78"/>
        <v>Yes</v>
      </c>
      <c r="S1060" s="126" t="str">
        <f t="shared" si="78"/>
        <v>No</v>
      </c>
      <c r="T1060" s="126" t="str">
        <f t="shared" si="78"/>
        <v>Yes</v>
      </c>
      <c r="U1060" s="126" t="str">
        <f t="shared" si="78"/>
        <v>Yes</v>
      </c>
      <c r="V1060" s="126" t="str">
        <f t="shared" si="78"/>
        <v>No</v>
      </c>
      <c r="W1060" s="126" t="str">
        <f t="shared" si="78"/>
        <v>No</v>
      </c>
      <c r="X1060" s="126" t="str">
        <f t="shared" si="78"/>
        <v>Yes</v>
      </c>
      <c r="Y1060" s="126" t="str">
        <f t="shared" si="78"/>
        <v>No</v>
      </c>
      <c r="Z1060" s="126" t="str">
        <f t="shared" si="78"/>
        <v>No</v>
      </c>
      <c r="AA1060" s="126" t="str">
        <f t="shared" si="78"/>
        <v>No</v>
      </c>
    </row>
    <row r="1061" spans="1:27" x14ac:dyDescent="0.3">
      <c r="A1061" t="s">
        <v>199</v>
      </c>
      <c r="B1061" t="s">
        <v>13</v>
      </c>
      <c r="C1061" t="s">
        <v>14</v>
      </c>
      <c r="D1061" t="s">
        <v>8</v>
      </c>
      <c r="E1061" t="s">
        <v>11</v>
      </c>
      <c r="F1061" t="s">
        <v>10</v>
      </c>
      <c r="G1061">
        <v>1</v>
      </c>
      <c r="H1061" t="s">
        <v>10</v>
      </c>
      <c r="I1061" t="s">
        <v>148</v>
      </c>
      <c r="J1061" t="s">
        <v>128</v>
      </c>
      <c r="L1061" t="s">
        <v>80</v>
      </c>
      <c r="M1061">
        <v>0</v>
      </c>
      <c r="N1061" t="str">
        <f t="shared" si="76"/>
        <v>Yes</v>
      </c>
      <c r="O1061" t="s">
        <v>152</v>
      </c>
      <c r="P1061" s="126" t="str">
        <f t="shared" si="74"/>
        <v>Yes</v>
      </c>
      <c r="Q1061" s="126" t="str">
        <f t="shared" si="78"/>
        <v>No</v>
      </c>
      <c r="R1061" s="126" t="str">
        <f t="shared" si="78"/>
        <v>Yes</v>
      </c>
      <c r="S1061" s="126" t="str">
        <f t="shared" si="78"/>
        <v>No</v>
      </c>
      <c r="T1061" s="126" t="str">
        <f t="shared" si="78"/>
        <v>Yes</v>
      </c>
      <c r="U1061" s="126" t="str">
        <f t="shared" si="78"/>
        <v>Yes</v>
      </c>
      <c r="V1061" s="126" t="str">
        <f t="shared" si="78"/>
        <v>No</v>
      </c>
      <c r="W1061" s="126" t="str">
        <f t="shared" si="78"/>
        <v>No</v>
      </c>
      <c r="X1061" s="126" t="str">
        <f t="shared" si="78"/>
        <v>Yes</v>
      </c>
      <c r="Y1061" s="126" t="str">
        <f t="shared" si="78"/>
        <v>No</v>
      </c>
      <c r="Z1061" s="126" t="str">
        <f t="shared" si="78"/>
        <v>No</v>
      </c>
      <c r="AA1061" s="126" t="str">
        <f t="shared" si="78"/>
        <v>No</v>
      </c>
    </row>
    <row r="1062" spans="1:27" x14ac:dyDescent="0.3">
      <c r="A1062" t="s">
        <v>199</v>
      </c>
      <c r="B1062" t="s">
        <v>13</v>
      </c>
      <c r="C1062" t="s">
        <v>14</v>
      </c>
      <c r="D1062" t="s">
        <v>8</v>
      </c>
      <c r="E1062" t="s">
        <v>11</v>
      </c>
      <c r="F1062" t="s">
        <v>10</v>
      </c>
      <c r="G1062">
        <v>1</v>
      </c>
      <c r="H1062" t="s">
        <v>10</v>
      </c>
      <c r="I1062" t="s">
        <v>20</v>
      </c>
      <c r="J1062" t="s">
        <v>149</v>
      </c>
      <c r="L1062" t="s">
        <v>80</v>
      </c>
      <c r="M1062">
        <v>0</v>
      </c>
      <c r="N1062" t="str">
        <f t="shared" si="76"/>
        <v>No</v>
      </c>
      <c r="O1062" t="s">
        <v>152</v>
      </c>
      <c r="P1062" s="126" t="str">
        <f t="shared" si="74"/>
        <v>Yes</v>
      </c>
      <c r="Q1062" s="126" t="str">
        <f t="shared" si="78"/>
        <v>No</v>
      </c>
      <c r="R1062" s="126" t="str">
        <f t="shared" si="78"/>
        <v>Yes</v>
      </c>
      <c r="S1062" s="126" t="str">
        <f t="shared" si="78"/>
        <v>No</v>
      </c>
      <c r="T1062" s="126" t="str">
        <f t="shared" si="78"/>
        <v>Yes</v>
      </c>
      <c r="U1062" s="126" t="str">
        <f t="shared" si="78"/>
        <v>Yes</v>
      </c>
      <c r="V1062" s="126" t="str">
        <f t="shared" si="78"/>
        <v>No</v>
      </c>
      <c r="W1062" s="126" t="str">
        <f t="shared" si="78"/>
        <v>No</v>
      </c>
      <c r="X1062" s="126" t="str">
        <f t="shared" si="78"/>
        <v>Yes</v>
      </c>
      <c r="Y1062" s="126" t="str">
        <f t="shared" si="78"/>
        <v>No</v>
      </c>
      <c r="Z1062" s="126" t="str">
        <f t="shared" si="78"/>
        <v>No</v>
      </c>
      <c r="AA1062" s="126" t="str">
        <f t="shared" si="78"/>
        <v>No</v>
      </c>
    </row>
    <row r="1063" spans="1:27" x14ac:dyDescent="0.3">
      <c r="A1063" t="s">
        <v>199</v>
      </c>
      <c r="B1063" t="s">
        <v>13</v>
      </c>
      <c r="C1063" t="s">
        <v>14</v>
      </c>
      <c r="D1063" t="s">
        <v>8</v>
      </c>
      <c r="E1063" t="s">
        <v>11</v>
      </c>
      <c r="F1063" t="s">
        <v>10</v>
      </c>
      <c r="G1063">
        <v>1</v>
      </c>
      <c r="H1063" t="s">
        <v>10</v>
      </c>
      <c r="I1063" t="s">
        <v>18</v>
      </c>
      <c r="J1063" t="s">
        <v>128</v>
      </c>
      <c r="L1063" t="s">
        <v>80</v>
      </c>
      <c r="M1063">
        <v>2</v>
      </c>
      <c r="N1063" t="str">
        <f t="shared" si="76"/>
        <v>Yes</v>
      </c>
      <c r="O1063" t="s">
        <v>152</v>
      </c>
      <c r="P1063" s="126" t="str">
        <f t="shared" si="74"/>
        <v>Yes</v>
      </c>
      <c r="Q1063" s="126" t="str">
        <f t="shared" si="78"/>
        <v>No</v>
      </c>
      <c r="R1063" s="126" t="str">
        <f t="shared" si="78"/>
        <v>Yes</v>
      </c>
      <c r="S1063" s="126" t="str">
        <f t="shared" si="78"/>
        <v>No</v>
      </c>
      <c r="T1063" s="126" t="str">
        <f t="shared" si="78"/>
        <v>Yes</v>
      </c>
      <c r="U1063" s="126" t="str">
        <f t="shared" si="78"/>
        <v>Yes</v>
      </c>
      <c r="V1063" s="126" t="str">
        <f t="shared" si="78"/>
        <v>No</v>
      </c>
      <c r="W1063" s="126" t="str">
        <f t="shared" si="78"/>
        <v>No</v>
      </c>
      <c r="X1063" s="126" t="str">
        <f t="shared" si="78"/>
        <v>Yes</v>
      </c>
      <c r="Y1063" s="126" t="str">
        <f t="shared" si="78"/>
        <v>No</v>
      </c>
      <c r="Z1063" s="126" t="str">
        <f t="shared" si="78"/>
        <v>No</v>
      </c>
      <c r="AA1063" s="126" t="str">
        <f t="shared" si="78"/>
        <v>No</v>
      </c>
    </row>
    <row r="1064" spans="1:27" x14ac:dyDescent="0.3">
      <c r="A1064" t="s">
        <v>199</v>
      </c>
      <c r="B1064" t="s">
        <v>13</v>
      </c>
      <c r="C1064" t="s">
        <v>14</v>
      </c>
      <c r="D1064" t="s">
        <v>8</v>
      </c>
      <c r="E1064" t="s">
        <v>11</v>
      </c>
      <c r="F1064" t="s">
        <v>10</v>
      </c>
      <c r="G1064">
        <v>2</v>
      </c>
      <c r="H1064" t="s">
        <v>10</v>
      </c>
      <c r="I1064" t="s">
        <v>20</v>
      </c>
      <c r="J1064" t="s">
        <v>128</v>
      </c>
      <c r="L1064" t="s">
        <v>80</v>
      </c>
      <c r="M1064">
        <v>0</v>
      </c>
      <c r="N1064" t="str">
        <f t="shared" si="76"/>
        <v>No</v>
      </c>
      <c r="O1064" t="s">
        <v>152</v>
      </c>
      <c r="P1064" s="126" t="str">
        <f t="shared" si="74"/>
        <v>Yes</v>
      </c>
      <c r="Q1064" s="126" t="str">
        <f t="shared" si="78"/>
        <v>No</v>
      </c>
      <c r="R1064" s="126" t="str">
        <f t="shared" si="78"/>
        <v>Yes</v>
      </c>
      <c r="S1064" s="126" t="str">
        <f t="shared" si="78"/>
        <v>No</v>
      </c>
      <c r="T1064" s="126" t="str">
        <f t="shared" si="78"/>
        <v>Yes</v>
      </c>
      <c r="U1064" s="126" t="str">
        <f t="shared" si="78"/>
        <v>Yes</v>
      </c>
      <c r="V1064" s="126" t="str">
        <f t="shared" si="78"/>
        <v>No</v>
      </c>
      <c r="W1064" s="126" t="str">
        <f t="shared" si="78"/>
        <v>No</v>
      </c>
      <c r="X1064" s="126" t="str">
        <f t="shared" si="78"/>
        <v>Yes</v>
      </c>
      <c r="Y1064" s="126" t="str">
        <f t="shared" si="78"/>
        <v>No</v>
      </c>
      <c r="Z1064" s="126" t="str">
        <f t="shared" si="78"/>
        <v>No</v>
      </c>
      <c r="AA1064" s="126" t="str">
        <f t="shared" si="78"/>
        <v>No</v>
      </c>
    </row>
    <row r="1065" spans="1:27" x14ac:dyDescent="0.3">
      <c r="A1065" t="s">
        <v>199</v>
      </c>
      <c r="B1065" t="s">
        <v>13</v>
      </c>
      <c r="C1065" t="s">
        <v>70</v>
      </c>
      <c r="D1065" t="s">
        <v>8</v>
      </c>
      <c r="E1065" t="s">
        <v>11</v>
      </c>
      <c r="F1065" t="s">
        <v>131</v>
      </c>
      <c r="G1065">
        <v>0</v>
      </c>
      <c r="H1065" t="s">
        <v>70</v>
      </c>
      <c r="I1065" t="s">
        <v>148</v>
      </c>
      <c r="J1065" t="s">
        <v>128</v>
      </c>
      <c r="L1065" t="s">
        <v>80</v>
      </c>
      <c r="M1065">
        <v>1</v>
      </c>
      <c r="N1065" t="str">
        <f t="shared" si="76"/>
        <v>Yes</v>
      </c>
      <c r="O1065" t="s">
        <v>152</v>
      </c>
      <c r="P1065" s="126" t="str">
        <f t="shared" si="74"/>
        <v>Yes</v>
      </c>
      <c r="Q1065" s="126" t="str">
        <f t="shared" si="78"/>
        <v>No</v>
      </c>
      <c r="R1065" s="126" t="str">
        <f t="shared" si="78"/>
        <v>Yes</v>
      </c>
      <c r="S1065" s="126" t="str">
        <f t="shared" si="78"/>
        <v>Yes</v>
      </c>
      <c r="T1065" s="126" t="str">
        <f t="shared" si="78"/>
        <v>No</v>
      </c>
      <c r="U1065" s="126" t="str">
        <f t="shared" si="78"/>
        <v>Yes</v>
      </c>
      <c r="V1065" s="126" t="str">
        <f t="shared" si="78"/>
        <v>No</v>
      </c>
      <c r="W1065" s="126" t="str">
        <f t="shared" si="78"/>
        <v>No</v>
      </c>
      <c r="X1065" s="126" t="str">
        <f t="shared" si="78"/>
        <v>No</v>
      </c>
      <c r="Y1065" s="126" t="str">
        <f t="shared" si="78"/>
        <v>No</v>
      </c>
      <c r="Z1065" s="126" t="str">
        <f t="shared" si="78"/>
        <v>Yes</v>
      </c>
      <c r="AA1065" s="126" t="str">
        <f t="shared" si="78"/>
        <v>No</v>
      </c>
    </row>
    <row r="1066" spans="1:27" x14ac:dyDescent="0.3">
      <c r="A1066" t="s">
        <v>199</v>
      </c>
      <c r="B1066" t="s">
        <v>13</v>
      </c>
      <c r="C1066" t="s">
        <v>70</v>
      </c>
      <c r="D1066" t="s">
        <v>8</v>
      </c>
      <c r="E1066" t="s">
        <v>11</v>
      </c>
      <c r="F1066" t="s">
        <v>131</v>
      </c>
      <c r="G1066">
        <v>0</v>
      </c>
      <c r="H1066" t="s">
        <v>8</v>
      </c>
      <c r="I1066" t="s">
        <v>19</v>
      </c>
      <c r="J1066" t="s">
        <v>128</v>
      </c>
      <c r="L1066" t="s">
        <v>80</v>
      </c>
      <c r="M1066">
        <v>0</v>
      </c>
      <c r="N1066" t="str">
        <f t="shared" si="76"/>
        <v>No</v>
      </c>
      <c r="O1066" t="s">
        <v>152</v>
      </c>
      <c r="P1066" s="126" t="str">
        <f t="shared" si="74"/>
        <v>Yes</v>
      </c>
      <c r="Q1066" s="126" t="str">
        <f t="shared" si="78"/>
        <v>No</v>
      </c>
      <c r="R1066" s="126" t="str">
        <f t="shared" si="78"/>
        <v>Yes</v>
      </c>
      <c r="S1066" s="126" t="str">
        <f t="shared" si="78"/>
        <v>Yes</v>
      </c>
      <c r="T1066" s="126" t="str">
        <f t="shared" si="78"/>
        <v>No</v>
      </c>
      <c r="U1066" s="126" t="str">
        <f t="shared" si="78"/>
        <v>Yes</v>
      </c>
      <c r="V1066" s="126" t="str">
        <f t="shared" si="78"/>
        <v>No</v>
      </c>
      <c r="W1066" s="126" t="str">
        <f t="shared" si="78"/>
        <v>No</v>
      </c>
      <c r="X1066" s="126" t="str">
        <f t="shared" si="78"/>
        <v>No</v>
      </c>
      <c r="Y1066" s="126" t="str">
        <f t="shared" si="78"/>
        <v>No</v>
      </c>
      <c r="Z1066" s="126" t="str">
        <f t="shared" si="78"/>
        <v>Yes</v>
      </c>
      <c r="AA1066" s="126" t="str">
        <f t="shared" si="78"/>
        <v>No</v>
      </c>
    </row>
    <row r="1067" spans="1:27" x14ac:dyDescent="0.3">
      <c r="A1067" t="s">
        <v>199</v>
      </c>
      <c r="B1067" t="s">
        <v>13</v>
      </c>
      <c r="C1067" t="s">
        <v>70</v>
      </c>
      <c r="D1067" t="s">
        <v>8</v>
      </c>
      <c r="E1067" t="s">
        <v>11</v>
      </c>
      <c r="F1067" t="s">
        <v>131</v>
      </c>
      <c r="G1067">
        <v>2</v>
      </c>
      <c r="H1067" t="s">
        <v>11</v>
      </c>
      <c r="I1067" t="s">
        <v>16</v>
      </c>
      <c r="J1067" t="s">
        <v>128</v>
      </c>
      <c r="L1067" t="s">
        <v>80</v>
      </c>
      <c r="M1067">
        <v>2</v>
      </c>
      <c r="N1067" t="str">
        <f t="shared" si="76"/>
        <v>Yes</v>
      </c>
      <c r="O1067" t="s">
        <v>152</v>
      </c>
      <c r="P1067" s="126" t="str">
        <f t="shared" si="74"/>
        <v>Yes</v>
      </c>
      <c r="Q1067" s="126" t="str">
        <f t="shared" si="78"/>
        <v>No</v>
      </c>
      <c r="R1067" s="126" t="str">
        <f t="shared" si="78"/>
        <v>Yes</v>
      </c>
      <c r="S1067" s="126" t="str">
        <f t="shared" si="78"/>
        <v>Yes</v>
      </c>
      <c r="T1067" s="126" t="str">
        <f t="shared" si="78"/>
        <v>No</v>
      </c>
      <c r="U1067" s="126" t="str">
        <f t="shared" si="78"/>
        <v>Yes</v>
      </c>
      <c r="V1067" s="126" t="str">
        <f t="shared" si="78"/>
        <v>No</v>
      </c>
      <c r="W1067" s="126" t="str">
        <f t="shared" si="78"/>
        <v>No</v>
      </c>
      <c r="X1067" s="126" t="str">
        <f t="shared" si="78"/>
        <v>No</v>
      </c>
      <c r="Y1067" s="126" t="str">
        <f t="shared" si="78"/>
        <v>No</v>
      </c>
      <c r="Z1067" s="126" t="str">
        <f t="shared" si="78"/>
        <v>Yes</v>
      </c>
      <c r="AA1067" s="126" t="str">
        <f t="shared" si="78"/>
        <v>No</v>
      </c>
    </row>
    <row r="1068" spans="1:27" x14ac:dyDescent="0.3">
      <c r="A1068" t="s">
        <v>199</v>
      </c>
      <c r="B1068" t="s">
        <v>13</v>
      </c>
      <c r="C1068" t="s">
        <v>130</v>
      </c>
      <c r="D1068" t="s">
        <v>8</v>
      </c>
      <c r="E1068" t="s">
        <v>70</v>
      </c>
      <c r="F1068" t="s">
        <v>131</v>
      </c>
      <c r="G1068">
        <v>0</v>
      </c>
      <c r="H1068" t="s">
        <v>13</v>
      </c>
      <c r="I1068" t="s">
        <v>148</v>
      </c>
      <c r="J1068" t="s">
        <v>128</v>
      </c>
      <c r="L1068" t="s">
        <v>80</v>
      </c>
      <c r="M1068">
        <v>2</v>
      </c>
      <c r="N1068" t="str">
        <f t="shared" si="76"/>
        <v>Yes</v>
      </c>
      <c r="O1068" t="s">
        <v>152</v>
      </c>
      <c r="P1068" s="126" t="str">
        <f t="shared" si="74"/>
        <v>Yes</v>
      </c>
      <c r="Q1068" s="126" t="str">
        <f t="shared" si="78"/>
        <v>No</v>
      </c>
      <c r="R1068" s="126" t="str">
        <f t="shared" si="78"/>
        <v>Yes</v>
      </c>
      <c r="S1068" s="126" t="str">
        <f t="shared" si="78"/>
        <v>Yes</v>
      </c>
      <c r="T1068" s="126" t="str">
        <f t="shared" si="78"/>
        <v>No</v>
      </c>
      <c r="U1068" s="126" t="str">
        <f t="shared" si="78"/>
        <v>No</v>
      </c>
      <c r="V1068" s="126" t="str">
        <f t="shared" si="78"/>
        <v>No</v>
      </c>
      <c r="W1068" s="126" t="str">
        <f t="shared" si="78"/>
        <v>No</v>
      </c>
      <c r="X1068" s="126" t="str">
        <f t="shared" si="78"/>
        <v>No</v>
      </c>
      <c r="Y1068" s="126" t="str">
        <f t="shared" si="78"/>
        <v>Yes</v>
      </c>
      <c r="Z1068" s="126" t="str">
        <f t="shared" si="78"/>
        <v>Yes</v>
      </c>
      <c r="AA1068" s="126" t="str">
        <f t="shared" si="78"/>
        <v>No</v>
      </c>
    </row>
    <row r="1069" spans="1:27" x14ac:dyDescent="0.3">
      <c r="A1069" t="s">
        <v>199</v>
      </c>
      <c r="B1069" t="s">
        <v>13</v>
      </c>
      <c r="C1069" t="s">
        <v>130</v>
      </c>
      <c r="D1069" t="s">
        <v>8</v>
      </c>
      <c r="E1069" t="s">
        <v>70</v>
      </c>
      <c r="F1069" t="s">
        <v>131</v>
      </c>
      <c r="G1069">
        <v>1</v>
      </c>
      <c r="H1069" t="s">
        <v>130</v>
      </c>
      <c r="I1069" t="s">
        <v>17</v>
      </c>
      <c r="J1069" t="s">
        <v>128</v>
      </c>
      <c r="L1069" t="s">
        <v>80</v>
      </c>
      <c r="M1069">
        <v>0</v>
      </c>
      <c r="N1069" t="str">
        <f t="shared" si="76"/>
        <v>No</v>
      </c>
      <c r="O1069" t="s">
        <v>152</v>
      </c>
      <c r="P1069" s="126" t="str">
        <f t="shared" ref="P1069:P1132" si="79">IF($A1069="","",IF(OR($B1069=P$1,$C1069=P$1,$D1069=P$1,$E1069=P$1,$F1069=P$1),"Yes","No"))</f>
        <v>Yes</v>
      </c>
      <c r="Q1069" s="126" t="str">
        <f t="shared" si="78"/>
        <v>No</v>
      </c>
      <c r="R1069" s="126" t="str">
        <f t="shared" si="78"/>
        <v>Yes</v>
      </c>
      <c r="S1069" s="126" t="str">
        <f t="shared" si="78"/>
        <v>Yes</v>
      </c>
      <c r="T1069" s="126" t="str">
        <f t="shared" si="78"/>
        <v>No</v>
      </c>
      <c r="U1069" s="126" t="str">
        <f t="shared" si="78"/>
        <v>No</v>
      </c>
      <c r="V1069" s="126" t="str">
        <f t="shared" si="78"/>
        <v>No</v>
      </c>
      <c r="W1069" s="126" t="str">
        <f t="shared" si="78"/>
        <v>No</v>
      </c>
      <c r="X1069" s="126" t="str">
        <f t="shared" si="78"/>
        <v>No</v>
      </c>
      <c r="Y1069" s="126" t="str">
        <f t="shared" si="78"/>
        <v>Yes</v>
      </c>
      <c r="Z1069" s="126" t="str">
        <f t="shared" si="78"/>
        <v>Yes</v>
      </c>
      <c r="AA1069" s="126" t="str">
        <f t="shared" si="78"/>
        <v>No</v>
      </c>
    </row>
    <row r="1070" spans="1:27" x14ac:dyDescent="0.3">
      <c r="A1070" t="s">
        <v>199</v>
      </c>
      <c r="B1070" t="s">
        <v>13</v>
      </c>
      <c r="C1070" t="s">
        <v>130</v>
      </c>
      <c r="D1070" t="s">
        <v>8</v>
      </c>
      <c r="E1070" t="s">
        <v>70</v>
      </c>
      <c r="F1070" t="s">
        <v>131</v>
      </c>
      <c r="G1070">
        <v>1</v>
      </c>
      <c r="H1070" t="s">
        <v>131</v>
      </c>
      <c r="I1070" t="s">
        <v>17</v>
      </c>
      <c r="J1070" t="s">
        <v>128</v>
      </c>
      <c r="L1070" t="s">
        <v>80</v>
      </c>
      <c r="M1070">
        <v>0</v>
      </c>
      <c r="N1070" t="str">
        <f t="shared" si="76"/>
        <v>No</v>
      </c>
      <c r="O1070" t="s">
        <v>152</v>
      </c>
      <c r="P1070" s="126" t="str">
        <f t="shared" si="79"/>
        <v>Yes</v>
      </c>
      <c r="Q1070" s="126" t="str">
        <f t="shared" si="78"/>
        <v>No</v>
      </c>
      <c r="R1070" s="126" t="str">
        <f t="shared" si="78"/>
        <v>Yes</v>
      </c>
      <c r="S1070" s="126" t="str">
        <f t="shared" si="78"/>
        <v>Yes</v>
      </c>
      <c r="T1070" s="126" t="str">
        <f t="shared" si="78"/>
        <v>No</v>
      </c>
      <c r="U1070" s="126" t="str">
        <f t="shared" si="78"/>
        <v>No</v>
      </c>
      <c r="V1070" s="126" t="str">
        <f t="shared" si="78"/>
        <v>No</v>
      </c>
      <c r="W1070" s="126" t="str">
        <f t="shared" si="78"/>
        <v>No</v>
      </c>
      <c r="X1070" s="126" t="str">
        <f t="shared" si="78"/>
        <v>No</v>
      </c>
      <c r="Y1070" s="126" t="str">
        <f t="shared" si="78"/>
        <v>Yes</v>
      </c>
      <c r="Z1070" s="126" t="str">
        <f t="shared" si="78"/>
        <v>Yes</v>
      </c>
      <c r="AA1070" s="126" t="str">
        <f t="shared" si="78"/>
        <v>No</v>
      </c>
    </row>
    <row r="1071" spans="1:27" x14ac:dyDescent="0.3">
      <c r="A1071" t="s">
        <v>199</v>
      </c>
      <c r="B1071" t="s">
        <v>130</v>
      </c>
      <c r="C1071" t="s">
        <v>70</v>
      </c>
      <c r="D1071" t="s">
        <v>8</v>
      </c>
      <c r="E1071" t="s">
        <v>11</v>
      </c>
      <c r="F1071" t="s">
        <v>131</v>
      </c>
      <c r="G1071">
        <v>1</v>
      </c>
      <c r="H1071" t="s">
        <v>11</v>
      </c>
      <c r="I1071" t="s">
        <v>18</v>
      </c>
      <c r="J1071" t="s">
        <v>128</v>
      </c>
      <c r="L1071" t="s">
        <v>80</v>
      </c>
      <c r="M1071">
        <v>2</v>
      </c>
      <c r="N1071" t="str">
        <f t="shared" si="76"/>
        <v>Yes</v>
      </c>
      <c r="O1071" t="s">
        <v>152</v>
      </c>
      <c r="P1071" s="126" t="str">
        <f t="shared" si="79"/>
        <v>No</v>
      </c>
      <c r="Q1071" s="126" t="str">
        <f t="shared" si="78"/>
        <v>No</v>
      </c>
      <c r="R1071" s="126" t="str">
        <f t="shared" si="78"/>
        <v>Yes</v>
      </c>
      <c r="S1071" s="126" t="str">
        <f t="shared" si="78"/>
        <v>Yes</v>
      </c>
      <c r="T1071" s="126" t="str">
        <f t="shared" si="78"/>
        <v>No</v>
      </c>
      <c r="U1071" s="126" t="str">
        <f t="shared" si="78"/>
        <v>Yes</v>
      </c>
      <c r="V1071" s="126" t="str">
        <f t="shared" si="78"/>
        <v>No</v>
      </c>
      <c r="W1071" s="126" t="str">
        <f t="shared" si="78"/>
        <v>No</v>
      </c>
      <c r="X1071" s="126" t="str">
        <f t="shared" si="78"/>
        <v>No</v>
      </c>
      <c r="Y1071" s="126" t="str">
        <f t="shared" si="78"/>
        <v>Yes</v>
      </c>
      <c r="Z1071" s="126" t="str">
        <f t="shared" si="78"/>
        <v>Yes</v>
      </c>
      <c r="AA1071" s="126" t="str">
        <f t="shared" si="78"/>
        <v>No</v>
      </c>
    </row>
    <row r="1072" spans="1:27" x14ac:dyDescent="0.3">
      <c r="A1072" t="s">
        <v>199</v>
      </c>
      <c r="B1072" t="s">
        <v>130</v>
      </c>
      <c r="C1072" t="s">
        <v>70</v>
      </c>
      <c r="D1072" t="s">
        <v>8</v>
      </c>
      <c r="E1072" t="s">
        <v>11</v>
      </c>
      <c r="F1072" t="s">
        <v>131</v>
      </c>
      <c r="G1072">
        <v>0</v>
      </c>
      <c r="H1072" t="s">
        <v>130</v>
      </c>
      <c r="I1072" t="s">
        <v>19</v>
      </c>
      <c r="J1072" t="s">
        <v>128</v>
      </c>
      <c r="L1072" t="s">
        <v>80</v>
      </c>
      <c r="M1072">
        <v>0</v>
      </c>
      <c r="N1072" t="str">
        <f t="shared" si="76"/>
        <v>No</v>
      </c>
      <c r="O1072" t="s">
        <v>152</v>
      </c>
      <c r="P1072" s="126" t="str">
        <f t="shared" si="79"/>
        <v>No</v>
      </c>
      <c r="Q1072" s="126" t="str">
        <f t="shared" si="78"/>
        <v>No</v>
      </c>
      <c r="R1072" s="126" t="str">
        <f t="shared" si="78"/>
        <v>Yes</v>
      </c>
      <c r="S1072" s="126" t="str">
        <f t="shared" si="78"/>
        <v>Yes</v>
      </c>
      <c r="T1072" s="126" t="str">
        <f t="shared" si="78"/>
        <v>No</v>
      </c>
      <c r="U1072" s="126" t="str">
        <f t="shared" si="78"/>
        <v>Yes</v>
      </c>
      <c r="V1072" s="126" t="str">
        <f t="shared" si="78"/>
        <v>No</v>
      </c>
      <c r="W1072" s="126" t="str">
        <f t="shared" si="78"/>
        <v>No</v>
      </c>
      <c r="X1072" s="126" t="str">
        <f t="shared" si="78"/>
        <v>No</v>
      </c>
      <c r="Y1072" s="126" t="str">
        <f t="shared" si="78"/>
        <v>Yes</v>
      </c>
      <c r="Z1072" s="126" t="str">
        <f t="shared" si="78"/>
        <v>Yes</v>
      </c>
      <c r="AA1072" s="126" t="str">
        <f t="shared" si="78"/>
        <v>No</v>
      </c>
    </row>
    <row r="1073" spans="1:27" x14ac:dyDescent="0.3">
      <c r="A1073" t="s">
        <v>199</v>
      </c>
      <c r="B1073" t="s">
        <v>13</v>
      </c>
      <c r="C1073" t="s">
        <v>9</v>
      </c>
      <c r="D1073" t="s">
        <v>8</v>
      </c>
      <c r="E1073" t="s">
        <v>11</v>
      </c>
      <c r="F1073" t="s">
        <v>10</v>
      </c>
      <c r="G1073">
        <v>1</v>
      </c>
      <c r="H1073" t="s">
        <v>8</v>
      </c>
      <c r="I1073" t="s">
        <v>19</v>
      </c>
      <c r="J1073" t="s">
        <v>128</v>
      </c>
      <c r="L1073" t="s">
        <v>80</v>
      </c>
      <c r="M1073">
        <v>0</v>
      </c>
      <c r="N1073" t="str">
        <f t="shared" si="76"/>
        <v>No</v>
      </c>
      <c r="O1073" t="s">
        <v>152</v>
      </c>
      <c r="P1073" s="126" t="str">
        <f t="shared" si="79"/>
        <v>Yes</v>
      </c>
      <c r="Q1073" s="126" t="str">
        <f t="shared" si="78"/>
        <v>Yes</v>
      </c>
      <c r="R1073" s="126" t="str">
        <f t="shared" si="78"/>
        <v>Yes</v>
      </c>
      <c r="S1073" s="126" t="str">
        <f t="shared" si="78"/>
        <v>No</v>
      </c>
      <c r="T1073" s="126" t="str">
        <f t="shared" si="78"/>
        <v>Yes</v>
      </c>
      <c r="U1073" s="126" t="str">
        <f t="shared" si="78"/>
        <v>Yes</v>
      </c>
      <c r="V1073" s="126" t="str">
        <f t="shared" si="78"/>
        <v>No</v>
      </c>
      <c r="W1073" s="126" t="str">
        <f t="shared" si="78"/>
        <v>No</v>
      </c>
      <c r="X1073" s="126" t="str">
        <f t="shared" si="78"/>
        <v>No</v>
      </c>
      <c r="Y1073" s="126" t="str">
        <f t="shared" si="78"/>
        <v>No</v>
      </c>
      <c r="Z1073" s="126" t="str">
        <f t="shared" si="78"/>
        <v>No</v>
      </c>
      <c r="AA1073" s="126" t="str">
        <f t="shared" si="78"/>
        <v>No</v>
      </c>
    </row>
    <row r="1074" spans="1:27" x14ac:dyDescent="0.3">
      <c r="A1074" t="s">
        <v>199</v>
      </c>
      <c r="B1074" t="s">
        <v>13</v>
      </c>
      <c r="C1074" t="s">
        <v>9</v>
      </c>
      <c r="D1074" t="s">
        <v>8</v>
      </c>
      <c r="E1074" t="s">
        <v>11</v>
      </c>
      <c r="F1074" t="s">
        <v>10</v>
      </c>
      <c r="G1074">
        <v>1</v>
      </c>
      <c r="H1074" t="s">
        <v>13</v>
      </c>
      <c r="I1074" t="s">
        <v>148</v>
      </c>
      <c r="J1074" t="s">
        <v>128</v>
      </c>
      <c r="L1074" t="s">
        <v>80</v>
      </c>
      <c r="M1074">
        <v>0</v>
      </c>
      <c r="N1074" t="str">
        <f t="shared" si="76"/>
        <v>Yes</v>
      </c>
      <c r="O1074" t="s">
        <v>152</v>
      </c>
      <c r="P1074" s="126" t="str">
        <f t="shared" si="79"/>
        <v>Yes</v>
      </c>
      <c r="Q1074" s="126" t="str">
        <f t="shared" si="78"/>
        <v>Yes</v>
      </c>
      <c r="R1074" s="126" t="str">
        <f t="shared" si="78"/>
        <v>Yes</v>
      </c>
      <c r="S1074" s="126" t="str">
        <f t="shared" si="78"/>
        <v>No</v>
      </c>
      <c r="T1074" s="126" t="str">
        <f t="shared" si="78"/>
        <v>Yes</v>
      </c>
      <c r="U1074" s="126" t="str">
        <f t="shared" si="78"/>
        <v>Yes</v>
      </c>
      <c r="V1074" s="126" t="str">
        <f t="shared" si="78"/>
        <v>No</v>
      </c>
      <c r="W1074" s="126" t="str">
        <f t="shared" si="78"/>
        <v>No</v>
      </c>
      <c r="X1074" s="126" t="str">
        <f t="shared" si="78"/>
        <v>No</v>
      </c>
      <c r="Y1074" s="126" t="str">
        <f t="shared" si="78"/>
        <v>No</v>
      </c>
      <c r="Z1074" s="126" t="str">
        <f t="shared" si="78"/>
        <v>No</v>
      </c>
      <c r="AA1074" s="126" t="str">
        <f t="shared" si="78"/>
        <v>No</v>
      </c>
    </row>
    <row r="1075" spans="1:27" x14ac:dyDescent="0.3">
      <c r="A1075" t="s">
        <v>199</v>
      </c>
      <c r="B1075" t="s">
        <v>13</v>
      </c>
      <c r="C1075" t="s">
        <v>9</v>
      </c>
      <c r="D1075" t="s">
        <v>8</v>
      </c>
      <c r="E1075" t="s">
        <v>11</v>
      </c>
      <c r="F1075" t="s">
        <v>10</v>
      </c>
      <c r="G1075">
        <v>1</v>
      </c>
      <c r="H1075" t="s">
        <v>10</v>
      </c>
      <c r="I1075" t="s">
        <v>20</v>
      </c>
      <c r="J1075" t="s">
        <v>128</v>
      </c>
      <c r="L1075" t="s">
        <v>80</v>
      </c>
      <c r="M1075">
        <v>0</v>
      </c>
      <c r="N1075" t="str">
        <f t="shared" si="76"/>
        <v>No</v>
      </c>
      <c r="O1075" t="s">
        <v>152</v>
      </c>
      <c r="P1075" s="126" t="str">
        <f t="shared" si="79"/>
        <v>Yes</v>
      </c>
      <c r="Q1075" s="126" t="str">
        <f t="shared" si="78"/>
        <v>Yes</v>
      </c>
      <c r="R1075" s="126" t="str">
        <f t="shared" si="78"/>
        <v>Yes</v>
      </c>
      <c r="S1075" s="126" t="str">
        <f t="shared" si="78"/>
        <v>No</v>
      </c>
      <c r="T1075" s="126" t="str">
        <f t="shared" si="78"/>
        <v>Yes</v>
      </c>
      <c r="U1075" s="126" t="str">
        <f t="shared" si="78"/>
        <v>Yes</v>
      </c>
      <c r="V1075" s="126" t="str">
        <f t="shared" si="78"/>
        <v>No</v>
      </c>
      <c r="W1075" s="126" t="str">
        <f t="shared" si="78"/>
        <v>No</v>
      </c>
      <c r="X1075" s="126" t="str">
        <f t="shared" si="78"/>
        <v>No</v>
      </c>
      <c r="Y1075" s="126" t="str">
        <f t="shared" si="78"/>
        <v>No</v>
      </c>
      <c r="Z1075" s="126" t="str">
        <f t="shared" si="78"/>
        <v>No</v>
      </c>
      <c r="AA1075" s="126" t="str">
        <f t="shared" si="78"/>
        <v>No</v>
      </c>
    </row>
    <row r="1076" spans="1:27" x14ac:dyDescent="0.3">
      <c r="A1076" t="s">
        <v>199</v>
      </c>
      <c r="B1076" t="s">
        <v>13</v>
      </c>
      <c r="C1076" t="s">
        <v>9</v>
      </c>
      <c r="D1076" t="s">
        <v>8</v>
      </c>
      <c r="E1076" t="s">
        <v>11</v>
      </c>
      <c r="F1076" t="s">
        <v>10</v>
      </c>
      <c r="G1076">
        <v>1</v>
      </c>
      <c r="H1076" t="s">
        <v>10</v>
      </c>
      <c r="I1076" t="s">
        <v>21</v>
      </c>
      <c r="J1076" t="s">
        <v>149</v>
      </c>
      <c r="L1076" t="s">
        <v>80</v>
      </c>
      <c r="M1076">
        <v>2</v>
      </c>
      <c r="N1076" t="str">
        <f t="shared" si="76"/>
        <v>Yes</v>
      </c>
      <c r="O1076" t="s">
        <v>152</v>
      </c>
      <c r="P1076" s="126" t="str">
        <f t="shared" si="79"/>
        <v>Yes</v>
      </c>
      <c r="Q1076" s="126" t="str">
        <f t="shared" si="78"/>
        <v>Yes</v>
      </c>
      <c r="R1076" s="126" t="str">
        <f t="shared" si="78"/>
        <v>Yes</v>
      </c>
      <c r="S1076" s="126" t="str">
        <f t="shared" si="78"/>
        <v>No</v>
      </c>
      <c r="T1076" s="126" t="str">
        <f t="shared" si="78"/>
        <v>Yes</v>
      </c>
      <c r="U1076" s="126" t="str">
        <f t="shared" si="78"/>
        <v>Yes</v>
      </c>
      <c r="V1076" s="126" t="str">
        <f t="shared" si="78"/>
        <v>No</v>
      </c>
      <c r="W1076" s="126" t="str">
        <f t="shared" si="78"/>
        <v>No</v>
      </c>
      <c r="X1076" s="126" t="str">
        <f t="shared" si="78"/>
        <v>No</v>
      </c>
      <c r="Y1076" s="126" t="str">
        <f t="shared" si="78"/>
        <v>No</v>
      </c>
      <c r="Z1076" s="126" t="str">
        <f t="shared" si="78"/>
        <v>No</v>
      </c>
      <c r="AA1076" s="126" t="str">
        <f t="shared" si="78"/>
        <v>No</v>
      </c>
    </row>
    <row r="1077" spans="1:27" x14ac:dyDescent="0.3">
      <c r="A1077" t="s">
        <v>199</v>
      </c>
      <c r="B1077" t="s">
        <v>13</v>
      </c>
      <c r="C1077" t="s">
        <v>9</v>
      </c>
      <c r="D1077" t="s">
        <v>8</v>
      </c>
      <c r="E1077" t="s">
        <v>11</v>
      </c>
      <c r="F1077" t="s">
        <v>10</v>
      </c>
      <c r="G1077">
        <v>2</v>
      </c>
      <c r="H1077" t="s">
        <v>11</v>
      </c>
      <c r="I1077" t="s">
        <v>18</v>
      </c>
      <c r="J1077" t="s">
        <v>128</v>
      </c>
      <c r="L1077" t="s">
        <v>80</v>
      </c>
      <c r="M1077">
        <v>0</v>
      </c>
      <c r="N1077" t="str">
        <f t="shared" si="76"/>
        <v>No</v>
      </c>
      <c r="O1077" t="s">
        <v>152</v>
      </c>
      <c r="P1077" s="126" t="str">
        <f t="shared" si="79"/>
        <v>Yes</v>
      </c>
      <c r="Q1077" s="126" t="str">
        <f t="shared" si="78"/>
        <v>Yes</v>
      </c>
      <c r="R1077" s="126" t="str">
        <f t="shared" si="78"/>
        <v>Yes</v>
      </c>
      <c r="S1077" s="126" t="str">
        <f t="shared" si="78"/>
        <v>No</v>
      </c>
      <c r="T1077" s="126" t="str">
        <f t="shared" si="78"/>
        <v>Yes</v>
      </c>
      <c r="U1077" s="126" t="str">
        <f t="shared" si="78"/>
        <v>Yes</v>
      </c>
      <c r="V1077" s="126" t="str">
        <f t="shared" si="78"/>
        <v>No</v>
      </c>
      <c r="W1077" s="126" t="str">
        <f t="shared" si="78"/>
        <v>No</v>
      </c>
      <c r="X1077" s="126" t="str">
        <f t="shared" si="78"/>
        <v>No</v>
      </c>
      <c r="Y1077" s="126" t="str">
        <f t="shared" si="78"/>
        <v>No</v>
      </c>
      <c r="Z1077" s="126" t="str">
        <f t="shared" si="78"/>
        <v>No</v>
      </c>
      <c r="AA1077" s="126" t="str">
        <f t="shared" si="78"/>
        <v>No</v>
      </c>
    </row>
    <row r="1078" spans="1:27" x14ac:dyDescent="0.3">
      <c r="A1078" t="s">
        <v>199</v>
      </c>
      <c r="B1078" t="s">
        <v>13</v>
      </c>
      <c r="C1078" t="s">
        <v>9</v>
      </c>
      <c r="D1078" t="s">
        <v>8</v>
      </c>
      <c r="E1078" t="s">
        <v>11</v>
      </c>
      <c r="F1078" t="s">
        <v>10</v>
      </c>
      <c r="G1078">
        <v>1</v>
      </c>
      <c r="H1078" t="s">
        <v>13</v>
      </c>
      <c r="I1078" t="s">
        <v>18</v>
      </c>
      <c r="J1078" t="s">
        <v>128</v>
      </c>
      <c r="L1078" t="s">
        <v>80</v>
      </c>
      <c r="M1078">
        <v>0</v>
      </c>
      <c r="N1078" t="str">
        <f t="shared" si="76"/>
        <v>No</v>
      </c>
      <c r="O1078" t="s">
        <v>152</v>
      </c>
      <c r="P1078" s="126" t="str">
        <f t="shared" si="79"/>
        <v>Yes</v>
      </c>
      <c r="Q1078" s="126" t="str">
        <f t="shared" si="78"/>
        <v>Yes</v>
      </c>
      <c r="R1078" s="126" t="str">
        <f t="shared" si="78"/>
        <v>Yes</v>
      </c>
      <c r="S1078" s="126" t="str">
        <f t="shared" si="78"/>
        <v>No</v>
      </c>
      <c r="T1078" s="126" t="str">
        <f t="shared" si="78"/>
        <v>Yes</v>
      </c>
      <c r="U1078" s="126" t="str">
        <f t="shared" si="78"/>
        <v>Yes</v>
      </c>
      <c r="V1078" s="126" t="str">
        <f t="shared" si="78"/>
        <v>No</v>
      </c>
      <c r="W1078" s="126" t="str">
        <f t="shared" si="78"/>
        <v>No</v>
      </c>
      <c r="X1078" s="126" t="str">
        <f t="shared" si="78"/>
        <v>No</v>
      </c>
      <c r="Y1078" s="126" t="str">
        <f t="shared" si="78"/>
        <v>No</v>
      </c>
      <c r="Z1078" s="126" t="str">
        <f t="shared" si="78"/>
        <v>No</v>
      </c>
      <c r="AA1078" s="126" t="str">
        <f t="shared" si="78"/>
        <v>No</v>
      </c>
    </row>
    <row r="1079" spans="1:27" x14ac:dyDescent="0.3">
      <c r="A1079" t="s">
        <v>199</v>
      </c>
      <c r="B1079" t="s">
        <v>130</v>
      </c>
      <c r="C1079" t="s">
        <v>9</v>
      </c>
      <c r="D1079" t="s">
        <v>8</v>
      </c>
      <c r="E1079" t="s">
        <v>11</v>
      </c>
      <c r="F1079" t="s">
        <v>10</v>
      </c>
      <c r="G1079">
        <v>1</v>
      </c>
      <c r="H1079" t="s">
        <v>130</v>
      </c>
      <c r="I1079" t="s">
        <v>18</v>
      </c>
      <c r="J1079" t="s">
        <v>128</v>
      </c>
      <c r="L1079" t="s">
        <v>80</v>
      </c>
      <c r="M1079">
        <v>2</v>
      </c>
      <c r="N1079" t="str">
        <f t="shared" si="76"/>
        <v>Yes</v>
      </c>
      <c r="O1079" t="s">
        <v>152</v>
      </c>
      <c r="P1079" s="126" t="str">
        <f t="shared" si="79"/>
        <v>No</v>
      </c>
      <c r="Q1079" s="126" t="str">
        <f t="shared" si="78"/>
        <v>Yes</v>
      </c>
      <c r="R1079" s="126" t="str">
        <f t="shared" si="78"/>
        <v>Yes</v>
      </c>
      <c r="S1079" s="126" t="str">
        <f t="shared" si="78"/>
        <v>No</v>
      </c>
      <c r="T1079" s="126" t="str">
        <f t="shared" ref="Q1079:AA1102" si="80">IF($A1079="","",IF(OR($B1079=T$1,$C1079=T$1,$D1079=T$1,$E1079=T$1,$F1079=T$1),"Yes","No"))</f>
        <v>Yes</v>
      </c>
      <c r="U1079" s="126" t="str">
        <f t="shared" si="80"/>
        <v>Yes</v>
      </c>
      <c r="V1079" s="126" t="str">
        <f t="shared" si="80"/>
        <v>No</v>
      </c>
      <c r="W1079" s="126" t="str">
        <f t="shared" si="80"/>
        <v>No</v>
      </c>
      <c r="X1079" s="126" t="str">
        <f t="shared" si="80"/>
        <v>No</v>
      </c>
      <c r="Y1079" s="126" t="str">
        <f t="shared" si="80"/>
        <v>Yes</v>
      </c>
      <c r="Z1079" s="126" t="str">
        <f t="shared" si="80"/>
        <v>No</v>
      </c>
      <c r="AA1079" s="126" t="str">
        <f t="shared" si="80"/>
        <v>No</v>
      </c>
    </row>
    <row r="1080" spans="1:27" x14ac:dyDescent="0.3">
      <c r="A1080" t="s">
        <v>199</v>
      </c>
      <c r="B1080" t="s">
        <v>130</v>
      </c>
      <c r="C1080" t="s">
        <v>9</v>
      </c>
      <c r="D1080" t="s">
        <v>8</v>
      </c>
      <c r="E1080" t="s">
        <v>11</v>
      </c>
      <c r="F1080" t="s">
        <v>131</v>
      </c>
      <c r="G1080">
        <v>0</v>
      </c>
      <c r="H1080" t="s">
        <v>8</v>
      </c>
      <c r="I1080" t="s">
        <v>15</v>
      </c>
      <c r="J1080" t="s">
        <v>128</v>
      </c>
      <c r="L1080" t="s">
        <v>80</v>
      </c>
      <c r="M1080">
        <v>2</v>
      </c>
      <c r="N1080" t="str">
        <f t="shared" si="76"/>
        <v>Yes</v>
      </c>
      <c r="O1080" t="s">
        <v>152</v>
      </c>
      <c r="P1080" s="126" t="str">
        <f t="shared" si="79"/>
        <v>No</v>
      </c>
      <c r="Q1080" s="126" t="str">
        <f t="shared" si="80"/>
        <v>Yes</v>
      </c>
      <c r="R1080" s="126" t="str">
        <f t="shared" si="80"/>
        <v>Yes</v>
      </c>
      <c r="S1080" s="126" t="str">
        <f t="shared" si="80"/>
        <v>No</v>
      </c>
      <c r="T1080" s="126" t="str">
        <f t="shared" si="80"/>
        <v>No</v>
      </c>
      <c r="U1080" s="126" t="str">
        <f t="shared" si="80"/>
        <v>Yes</v>
      </c>
      <c r="V1080" s="126" t="str">
        <f t="shared" si="80"/>
        <v>No</v>
      </c>
      <c r="W1080" s="126" t="str">
        <f t="shared" si="80"/>
        <v>No</v>
      </c>
      <c r="X1080" s="126" t="str">
        <f t="shared" si="80"/>
        <v>No</v>
      </c>
      <c r="Y1080" s="126" t="str">
        <f t="shared" si="80"/>
        <v>Yes</v>
      </c>
      <c r="Z1080" s="126" t="str">
        <f t="shared" si="80"/>
        <v>Yes</v>
      </c>
      <c r="AA1080" s="126" t="str">
        <f t="shared" si="80"/>
        <v>No</v>
      </c>
    </row>
    <row r="1081" spans="1:27" x14ac:dyDescent="0.3">
      <c r="A1081" t="s">
        <v>199</v>
      </c>
      <c r="B1081" t="s">
        <v>130</v>
      </c>
      <c r="C1081" t="s">
        <v>9</v>
      </c>
      <c r="D1081" t="s">
        <v>8</v>
      </c>
      <c r="E1081" t="s">
        <v>70</v>
      </c>
      <c r="F1081" t="s">
        <v>131</v>
      </c>
      <c r="G1081">
        <v>0</v>
      </c>
      <c r="H1081" t="s">
        <v>8</v>
      </c>
      <c r="I1081" t="s">
        <v>19</v>
      </c>
      <c r="J1081" t="s">
        <v>128</v>
      </c>
      <c r="L1081" t="s">
        <v>80</v>
      </c>
      <c r="M1081">
        <v>0</v>
      </c>
      <c r="N1081" t="str">
        <f t="shared" si="76"/>
        <v>No</v>
      </c>
      <c r="O1081" t="s">
        <v>152</v>
      </c>
      <c r="P1081" s="126" t="str">
        <f t="shared" si="79"/>
        <v>No</v>
      </c>
      <c r="Q1081" s="126" t="str">
        <f t="shared" si="80"/>
        <v>Yes</v>
      </c>
      <c r="R1081" s="126" t="str">
        <f t="shared" si="80"/>
        <v>Yes</v>
      </c>
      <c r="S1081" s="126" t="str">
        <f t="shared" si="80"/>
        <v>Yes</v>
      </c>
      <c r="T1081" s="126" t="str">
        <f t="shared" si="80"/>
        <v>No</v>
      </c>
      <c r="U1081" s="126" t="str">
        <f t="shared" si="80"/>
        <v>No</v>
      </c>
      <c r="V1081" s="126" t="str">
        <f t="shared" si="80"/>
        <v>No</v>
      </c>
      <c r="W1081" s="126" t="str">
        <f t="shared" si="80"/>
        <v>No</v>
      </c>
      <c r="X1081" s="126" t="str">
        <f t="shared" si="80"/>
        <v>No</v>
      </c>
      <c r="Y1081" s="126" t="str">
        <f t="shared" si="80"/>
        <v>Yes</v>
      </c>
      <c r="Z1081" s="126" t="str">
        <f t="shared" si="80"/>
        <v>Yes</v>
      </c>
      <c r="AA1081" s="126" t="str">
        <f t="shared" si="80"/>
        <v>No</v>
      </c>
    </row>
    <row r="1082" spans="1:27" x14ac:dyDescent="0.3">
      <c r="A1082" t="s">
        <v>199</v>
      </c>
      <c r="B1082" t="s">
        <v>13</v>
      </c>
      <c r="C1082" t="s">
        <v>130</v>
      </c>
      <c r="D1082" t="s">
        <v>70</v>
      </c>
      <c r="E1082" t="s">
        <v>11</v>
      </c>
      <c r="F1082" t="s">
        <v>131</v>
      </c>
      <c r="G1082">
        <v>1</v>
      </c>
      <c r="H1082" t="s">
        <v>11</v>
      </c>
      <c r="I1082" t="s">
        <v>18</v>
      </c>
      <c r="J1082" t="s">
        <v>128</v>
      </c>
      <c r="L1082" t="s">
        <v>80</v>
      </c>
      <c r="M1082">
        <v>2</v>
      </c>
      <c r="N1082" t="str">
        <f t="shared" si="76"/>
        <v>Yes</v>
      </c>
      <c r="O1082" t="s">
        <v>152</v>
      </c>
      <c r="P1082" s="126" t="str">
        <f t="shared" si="79"/>
        <v>Yes</v>
      </c>
      <c r="Q1082" s="126" t="str">
        <f t="shared" si="80"/>
        <v>No</v>
      </c>
      <c r="R1082" s="126" t="str">
        <f t="shared" si="80"/>
        <v>No</v>
      </c>
      <c r="S1082" s="126" t="str">
        <f t="shared" si="80"/>
        <v>Yes</v>
      </c>
      <c r="T1082" s="126" t="str">
        <f t="shared" si="80"/>
        <v>No</v>
      </c>
      <c r="U1082" s="126" t="str">
        <f t="shared" si="80"/>
        <v>Yes</v>
      </c>
      <c r="V1082" s="126" t="str">
        <f t="shared" si="80"/>
        <v>No</v>
      </c>
      <c r="W1082" s="126" t="str">
        <f t="shared" si="80"/>
        <v>No</v>
      </c>
      <c r="X1082" s="126" t="str">
        <f t="shared" si="80"/>
        <v>No</v>
      </c>
      <c r="Y1082" s="126" t="str">
        <f t="shared" si="80"/>
        <v>Yes</v>
      </c>
      <c r="Z1082" s="126" t="str">
        <f t="shared" si="80"/>
        <v>Yes</v>
      </c>
      <c r="AA1082" s="126" t="str">
        <f t="shared" si="80"/>
        <v>No</v>
      </c>
    </row>
    <row r="1083" spans="1:27" x14ac:dyDescent="0.3">
      <c r="A1083" t="s">
        <v>199</v>
      </c>
      <c r="B1083" t="s">
        <v>13</v>
      </c>
      <c r="C1083" t="s">
        <v>130</v>
      </c>
      <c r="D1083" t="s">
        <v>70</v>
      </c>
      <c r="E1083" t="s">
        <v>11</v>
      </c>
      <c r="F1083" t="s">
        <v>131</v>
      </c>
      <c r="G1083">
        <v>1</v>
      </c>
      <c r="H1083" t="s">
        <v>13</v>
      </c>
      <c r="I1083" t="s">
        <v>17</v>
      </c>
      <c r="J1083" t="s">
        <v>128</v>
      </c>
      <c r="L1083" t="s">
        <v>80</v>
      </c>
      <c r="M1083">
        <v>0</v>
      </c>
      <c r="N1083" t="str">
        <f t="shared" si="76"/>
        <v>No</v>
      </c>
      <c r="O1083" t="s">
        <v>152</v>
      </c>
      <c r="P1083" s="126" t="str">
        <f t="shared" si="79"/>
        <v>Yes</v>
      </c>
      <c r="Q1083" s="126" t="str">
        <f t="shared" si="80"/>
        <v>No</v>
      </c>
      <c r="R1083" s="126" t="str">
        <f t="shared" si="80"/>
        <v>No</v>
      </c>
      <c r="S1083" s="126" t="str">
        <f t="shared" si="80"/>
        <v>Yes</v>
      </c>
      <c r="T1083" s="126" t="str">
        <f t="shared" si="80"/>
        <v>No</v>
      </c>
      <c r="U1083" s="126" t="str">
        <f t="shared" si="80"/>
        <v>Yes</v>
      </c>
      <c r="V1083" s="126" t="str">
        <f t="shared" si="80"/>
        <v>No</v>
      </c>
      <c r="W1083" s="126" t="str">
        <f t="shared" si="80"/>
        <v>No</v>
      </c>
      <c r="X1083" s="126" t="str">
        <f t="shared" si="80"/>
        <v>No</v>
      </c>
      <c r="Y1083" s="126" t="str">
        <f t="shared" si="80"/>
        <v>Yes</v>
      </c>
      <c r="Z1083" s="126" t="str">
        <f t="shared" si="80"/>
        <v>Yes</v>
      </c>
      <c r="AA1083" s="126" t="str">
        <f t="shared" si="80"/>
        <v>No</v>
      </c>
    </row>
    <row r="1084" spans="1:27" x14ac:dyDescent="0.3">
      <c r="A1084" t="s">
        <v>199</v>
      </c>
      <c r="B1084" t="s">
        <v>13</v>
      </c>
      <c r="C1084" t="s">
        <v>130</v>
      </c>
      <c r="D1084" t="s">
        <v>70</v>
      </c>
      <c r="E1084" t="s">
        <v>11</v>
      </c>
      <c r="F1084" t="s">
        <v>131</v>
      </c>
      <c r="G1084">
        <v>2</v>
      </c>
      <c r="H1084" t="s">
        <v>13</v>
      </c>
      <c r="I1084" t="s">
        <v>18</v>
      </c>
      <c r="J1084" t="s">
        <v>128</v>
      </c>
      <c r="L1084" t="s">
        <v>80</v>
      </c>
      <c r="M1084">
        <v>2</v>
      </c>
      <c r="N1084" t="str">
        <f t="shared" si="76"/>
        <v>Yes</v>
      </c>
      <c r="O1084" t="s">
        <v>152</v>
      </c>
      <c r="P1084" s="126" t="str">
        <f t="shared" si="79"/>
        <v>Yes</v>
      </c>
      <c r="Q1084" s="126" t="str">
        <f t="shared" si="80"/>
        <v>No</v>
      </c>
      <c r="R1084" s="126" t="str">
        <f t="shared" si="80"/>
        <v>No</v>
      </c>
      <c r="S1084" s="126" t="str">
        <f t="shared" si="80"/>
        <v>Yes</v>
      </c>
      <c r="T1084" s="126" t="str">
        <f t="shared" si="80"/>
        <v>No</v>
      </c>
      <c r="U1084" s="126" t="str">
        <f t="shared" si="80"/>
        <v>Yes</v>
      </c>
      <c r="V1084" s="126" t="str">
        <f t="shared" si="80"/>
        <v>No</v>
      </c>
      <c r="W1084" s="126" t="str">
        <f t="shared" si="80"/>
        <v>No</v>
      </c>
      <c r="X1084" s="126" t="str">
        <f t="shared" si="80"/>
        <v>No</v>
      </c>
      <c r="Y1084" s="126" t="str">
        <f t="shared" si="80"/>
        <v>Yes</v>
      </c>
      <c r="Z1084" s="126" t="str">
        <f t="shared" si="80"/>
        <v>Yes</v>
      </c>
      <c r="AA1084" s="126" t="str">
        <f t="shared" si="80"/>
        <v>No</v>
      </c>
    </row>
    <row r="1085" spans="1:27" x14ac:dyDescent="0.3">
      <c r="A1085" t="s">
        <v>199</v>
      </c>
      <c r="B1085" t="s">
        <v>13</v>
      </c>
      <c r="C1085" t="s">
        <v>130</v>
      </c>
      <c r="D1085" t="s">
        <v>70</v>
      </c>
      <c r="E1085" t="s">
        <v>11</v>
      </c>
      <c r="F1085" t="s">
        <v>131</v>
      </c>
      <c r="G1085">
        <v>0</v>
      </c>
      <c r="H1085" t="s">
        <v>13</v>
      </c>
      <c r="I1085" t="s">
        <v>17</v>
      </c>
      <c r="J1085" t="s">
        <v>128</v>
      </c>
      <c r="L1085" t="s">
        <v>80</v>
      </c>
      <c r="M1085">
        <v>0</v>
      </c>
      <c r="N1085" t="str">
        <f t="shared" si="76"/>
        <v>No</v>
      </c>
      <c r="O1085" t="s">
        <v>152</v>
      </c>
      <c r="P1085" s="126" t="str">
        <f t="shared" si="79"/>
        <v>Yes</v>
      </c>
      <c r="Q1085" s="126" t="str">
        <f t="shared" si="80"/>
        <v>No</v>
      </c>
      <c r="R1085" s="126" t="str">
        <f t="shared" si="80"/>
        <v>No</v>
      </c>
      <c r="S1085" s="126" t="str">
        <f t="shared" si="80"/>
        <v>Yes</v>
      </c>
      <c r="T1085" s="126" t="str">
        <f t="shared" si="80"/>
        <v>No</v>
      </c>
      <c r="U1085" s="126" t="str">
        <f t="shared" si="80"/>
        <v>Yes</v>
      </c>
      <c r="V1085" s="126" t="str">
        <f t="shared" si="80"/>
        <v>No</v>
      </c>
      <c r="W1085" s="126" t="str">
        <f t="shared" si="80"/>
        <v>No</v>
      </c>
      <c r="X1085" s="126" t="str">
        <f t="shared" si="80"/>
        <v>No</v>
      </c>
      <c r="Y1085" s="126" t="str">
        <f t="shared" si="80"/>
        <v>Yes</v>
      </c>
      <c r="Z1085" s="126" t="str">
        <f t="shared" si="80"/>
        <v>Yes</v>
      </c>
      <c r="AA1085" s="126" t="str">
        <f t="shared" si="80"/>
        <v>No</v>
      </c>
    </row>
    <row r="1086" spans="1:27" x14ac:dyDescent="0.3">
      <c r="A1086" t="s">
        <v>199</v>
      </c>
      <c r="B1086" t="s">
        <v>13</v>
      </c>
      <c r="C1086" t="s">
        <v>130</v>
      </c>
      <c r="D1086" t="s">
        <v>70</v>
      </c>
      <c r="E1086" t="s">
        <v>11</v>
      </c>
      <c r="F1086" t="s">
        <v>131</v>
      </c>
      <c r="G1086">
        <v>0</v>
      </c>
      <c r="H1086" t="s">
        <v>130</v>
      </c>
      <c r="I1086" t="s">
        <v>17</v>
      </c>
      <c r="J1086" t="s">
        <v>128</v>
      </c>
      <c r="L1086" t="s">
        <v>80</v>
      </c>
      <c r="M1086">
        <v>0</v>
      </c>
      <c r="N1086" t="str">
        <f t="shared" si="76"/>
        <v>No</v>
      </c>
      <c r="O1086" t="s">
        <v>152</v>
      </c>
      <c r="P1086" s="126" t="str">
        <f t="shared" si="79"/>
        <v>Yes</v>
      </c>
      <c r="Q1086" s="126" t="str">
        <f t="shared" si="80"/>
        <v>No</v>
      </c>
      <c r="R1086" s="126" t="str">
        <f t="shared" si="80"/>
        <v>No</v>
      </c>
      <c r="S1086" s="126" t="str">
        <f t="shared" si="80"/>
        <v>Yes</v>
      </c>
      <c r="T1086" s="126" t="str">
        <f t="shared" si="80"/>
        <v>No</v>
      </c>
      <c r="U1086" s="126" t="str">
        <f t="shared" si="80"/>
        <v>Yes</v>
      </c>
      <c r="V1086" s="126" t="str">
        <f t="shared" si="80"/>
        <v>No</v>
      </c>
      <c r="W1086" s="126" t="str">
        <f t="shared" si="80"/>
        <v>No</v>
      </c>
      <c r="X1086" s="126" t="str">
        <f t="shared" si="80"/>
        <v>No</v>
      </c>
      <c r="Y1086" s="126" t="str">
        <f t="shared" si="80"/>
        <v>Yes</v>
      </c>
      <c r="Z1086" s="126" t="str">
        <f t="shared" si="80"/>
        <v>Yes</v>
      </c>
      <c r="AA1086" s="126" t="str">
        <f t="shared" si="80"/>
        <v>No</v>
      </c>
    </row>
    <row r="1087" spans="1:27" x14ac:dyDescent="0.3">
      <c r="A1087" t="s">
        <v>199</v>
      </c>
      <c r="B1087" t="s">
        <v>13</v>
      </c>
      <c r="C1087" t="s">
        <v>130</v>
      </c>
      <c r="D1087" t="s">
        <v>70</v>
      </c>
      <c r="E1087" t="s">
        <v>11</v>
      </c>
      <c r="F1087" t="s">
        <v>131</v>
      </c>
      <c r="G1087">
        <v>1</v>
      </c>
      <c r="H1087" t="s">
        <v>70</v>
      </c>
      <c r="I1087" t="s">
        <v>16</v>
      </c>
      <c r="J1087" t="s">
        <v>128</v>
      </c>
      <c r="L1087" t="s">
        <v>80</v>
      </c>
      <c r="M1087">
        <v>0</v>
      </c>
      <c r="N1087" t="str">
        <f t="shared" si="76"/>
        <v>No</v>
      </c>
      <c r="O1087" t="s">
        <v>152</v>
      </c>
      <c r="P1087" s="126" t="str">
        <f t="shared" si="79"/>
        <v>Yes</v>
      </c>
      <c r="Q1087" s="126" t="str">
        <f t="shared" si="80"/>
        <v>No</v>
      </c>
      <c r="R1087" s="126" t="str">
        <f t="shared" si="80"/>
        <v>No</v>
      </c>
      <c r="S1087" s="126" t="str">
        <f t="shared" si="80"/>
        <v>Yes</v>
      </c>
      <c r="T1087" s="126" t="str">
        <f t="shared" si="80"/>
        <v>No</v>
      </c>
      <c r="U1087" s="126" t="str">
        <f t="shared" si="80"/>
        <v>Yes</v>
      </c>
      <c r="V1087" s="126" t="str">
        <f t="shared" si="80"/>
        <v>No</v>
      </c>
      <c r="W1087" s="126" t="str">
        <f t="shared" si="80"/>
        <v>No</v>
      </c>
      <c r="X1087" s="126" t="str">
        <f t="shared" si="80"/>
        <v>No</v>
      </c>
      <c r="Y1087" s="126" t="str">
        <f t="shared" si="80"/>
        <v>Yes</v>
      </c>
      <c r="Z1087" s="126" t="str">
        <f t="shared" si="80"/>
        <v>Yes</v>
      </c>
      <c r="AA1087" s="126" t="str">
        <f t="shared" si="80"/>
        <v>No</v>
      </c>
    </row>
    <row r="1088" spans="1:27" x14ac:dyDescent="0.3">
      <c r="A1088" t="s">
        <v>199</v>
      </c>
      <c r="B1088" t="s">
        <v>13</v>
      </c>
      <c r="C1088" t="s">
        <v>130</v>
      </c>
      <c r="D1088" t="s">
        <v>8</v>
      </c>
      <c r="E1088" t="s">
        <v>11</v>
      </c>
      <c r="F1088" t="s">
        <v>131</v>
      </c>
      <c r="G1088">
        <v>1</v>
      </c>
      <c r="H1088" t="s">
        <v>11</v>
      </c>
      <c r="I1088" t="s">
        <v>16</v>
      </c>
      <c r="J1088" t="s">
        <v>128</v>
      </c>
      <c r="L1088" t="s">
        <v>80</v>
      </c>
      <c r="M1088">
        <v>0</v>
      </c>
      <c r="N1088" t="str">
        <f t="shared" si="76"/>
        <v>No</v>
      </c>
      <c r="O1088" t="s">
        <v>152</v>
      </c>
      <c r="P1088" s="126" t="str">
        <f t="shared" si="79"/>
        <v>Yes</v>
      </c>
      <c r="Q1088" s="126" t="str">
        <f t="shared" si="80"/>
        <v>No</v>
      </c>
      <c r="R1088" s="126" t="str">
        <f t="shared" si="80"/>
        <v>Yes</v>
      </c>
      <c r="S1088" s="126" t="str">
        <f t="shared" si="80"/>
        <v>No</v>
      </c>
      <c r="T1088" s="126" t="str">
        <f t="shared" si="80"/>
        <v>No</v>
      </c>
      <c r="U1088" s="126" t="str">
        <f t="shared" si="80"/>
        <v>Yes</v>
      </c>
      <c r="V1088" s="126" t="str">
        <f t="shared" si="80"/>
        <v>No</v>
      </c>
      <c r="W1088" s="126" t="str">
        <f t="shared" si="80"/>
        <v>No</v>
      </c>
      <c r="X1088" s="126" t="str">
        <f t="shared" si="80"/>
        <v>No</v>
      </c>
      <c r="Y1088" s="126" t="str">
        <f t="shared" si="80"/>
        <v>Yes</v>
      </c>
      <c r="Z1088" s="126" t="str">
        <f t="shared" si="80"/>
        <v>Yes</v>
      </c>
      <c r="AA1088" s="126" t="str">
        <f t="shared" si="80"/>
        <v>No</v>
      </c>
    </row>
    <row r="1089" spans="1:27" x14ac:dyDescent="0.3">
      <c r="A1089" t="s">
        <v>199</v>
      </c>
      <c r="B1089" t="s">
        <v>13</v>
      </c>
      <c r="C1089" t="s">
        <v>9</v>
      </c>
      <c r="D1089" t="s">
        <v>8</v>
      </c>
      <c r="E1089" t="s">
        <v>11</v>
      </c>
      <c r="F1089" t="s">
        <v>10</v>
      </c>
      <c r="G1089">
        <v>0</v>
      </c>
      <c r="H1089" t="s">
        <v>13</v>
      </c>
      <c r="I1089" t="s">
        <v>15</v>
      </c>
      <c r="J1089" t="s">
        <v>128</v>
      </c>
      <c r="L1089" t="s">
        <v>80</v>
      </c>
      <c r="M1089">
        <v>0</v>
      </c>
      <c r="N1089" t="str">
        <f t="shared" si="76"/>
        <v>No</v>
      </c>
      <c r="O1089" t="s">
        <v>152</v>
      </c>
      <c r="P1089" s="126" t="str">
        <f t="shared" si="79"/>
        <v>Yes</v>
      </c>
      <c r="Q1089" s="126" t="str">
        <f t="shared" si="80"/>
        <v>Yes</v>
      </c>
      <c r="R1089" s="126" t="str">
        <f t="shared" si="80"/>
        <v>Yes</v>
      </c>
      <c r="S1089" s="126" t="str">
        <f t="shared" si="80"/>
        <v>No</v>
      </c>
      <c r="T1089" s="126" t="str">
        <f t="shared" si="80"/>
        <v>Yes</v>
      </c>
      <c r="U1089" s="126" t="str">
        <f t="shared" si="80"/>
        <v>Yes</v>
      </c>
      <c r="V1089" s="126" t="str">
        <f t="shared" si="80"/>
        <v>No</v>
      </c>
      <c r="W1089" s="126" t="str">
        <f t="shared" si="80"/>
        <v>No</v>
      </c>
      <c r="X1089" s="126" t="str">
        <f t="shared" si="80"/>
        <v>No</v>
      </c>
      <c r="Y1089" s="126" t="str">
        <f t="shared" si="80"/>
        <v>No</v>
      </c>
      <c r="Z1089" s="126" t="str">
        <f t="shared" si="80"/>
        <v>No</v>
      </c>
      <c r="AA1089" s="126" t="str">
        <f t="shared" si="80"/>
        <v>No</v>
      </c>
    </row>
    <row r="1090" spans="1:27" x14ac:dyDescent="0.3">
      <c r="A1090" t="s">
        <v>199</v>
      </c>
      <c r="B1090" t="s">
        <v>13</v>
      </c>
      <c r="C1090" t="s">
        <v>9</v>
      </c>
      <c r="D1090" t="s">
        <v>8</v>
      </c>
      <c r="E1090" t="s">
        <v>11</v>
      </c>
      <c r="F1090" t="s">
        <v>10</v>
      </c>
      <c r="G1090">
        <v>1</v>
      </c>
      <c r="H1090" t="s">
        <v>10</v>
      </c>
      <c r="I1090" t="s">
        <v>148</v>
      </c>
      <c r="J1090" t="s">
        <v>128</v>
      </c>
      <c r="L1090" t="s">
        <v>80</v>
      </c>
      <c r="M1090">
        <v>2</v>
      </c>
      <c r="N1090" t="str">
        <f t="shared" si="76"/>
        <v>Yes</v>
      </c>
      <c r="O1090" t="s">
        <v>152</v>
      </c>
      <c r="P1090" s="126" t="str">
        <f t="shared" si="79"/>
        <v>Yes</v>
      </c>
      <c r="Q1090" s="126" t="str">
        <f t="shared" si="80"/>
        <v>Yes</v>
      </c>
      <c r="R1090" s="126" t="str">
        <f t="shared" si="80"/>
        <v>Yes</v>
      </c>
      <c r="S1090" s="126" t="str">
        <f t="shared" si="80"/>
        <v>No</v>
      </c>
      <c r="T1090" s="126" t="str">
        <f t="shared" si="80"/>
        <v>Yes</v>
      </c>
      <c r="U1090" s="126" t="str">
        <f t="shared" si="80"/>
        <v>Yes</v>
      </c>
      <c r="V1090" s="126" t="str">
        <f t="shared" si="80"/>
        <v>No</v>
      </c>
      <c r="W1090" s="126" t="str">
        <f t="shared" si="80"/>
        <v>No</v>
      </c>
      <c r="X1090" s="126" t="str">
        <f t="shared" si="80"/>
        <v>No</v>
      </c>
      <c r="Y1090" s="126" t="str">
        <f t="shared" si="80"/>
        <v>No</v>
      </c>
      <c r="Z1090" s="126" t="str">
        <f t="shared" si="80"/>
        <v>No</v>
      </c>
      <c r="AA1090" s="126" t="str">
        <f t="shared" si="80"/>
        <v>No</v>
      </c>
    </row>
    <row r="1091" spans="1:27" x14ac:dyDescent="0.3">
      <c r="A1091" t="s">
        <v>199</v>
      </c>
      <c r="B1091" t="s">
        <v>13</v>
      </c>
      <c r="C1091" t="s">
        <v>9</v>
      </c>
      <c r="D1091" t="s">
        <v>8</v>
      </c>
      <c r="E1091" t="s">
        <v>11</v>
      </c>
      <c r="F1091" t="s">
        <v>10</v>
      </c>
      <c r="G1091">
        <v>0</v>
      </c>
      <c r="H1091" t="s">
        <v>9</v>
      </c>
      <c r="I1091" t="s">
        <v>17</v>
      </c>
      <c r="J1091" t="s">
        <v>128</v>
      </c>
      <c r="L1091" t="s">
        <v>80</v>
      </c>
      <c r="M1091">
        <v>0</v>
      </c>
      <c r="N1091" t="str">
        <f t="shared" si="76"/>
        <v>No</v>
      </c>
      <c r="O1091" t="s">
        <v>152</v>
      </c>
      <c r="P1091" s="126" t="str">
        <f t="shared" si="79"/>
        <v>Yes</v>
      </c>
      <c r="Q1091" s="126" t="str">
        <f t="shared" si="80"/>
        <v>Yes</v>
      </c>
      <c r="R1091" s="126" t="str">
        <f t="shared" si="80"/>
        <v>Yes</v>
      </c>
      <c r="S1091" s="126" t="str">
        <f t="shared" si="80"/>
        <v>No</v>
      </c>
      <c r="T1091" s="126" t="str">
        <f t="shared" si="80"/>
        <v>Yes</v>
      </c>
      <c r="U1091" s="126" t="str">
        <f t="shared" si="80"/>
        <v>Yes</v>
      </c>
      <c r="V1091" s="126" t="str">
        <f t="shared" si="80"/>
        <v>No</v>
      </c>
      <c r="W1091" s="126" t="str">
        <f t="shared" si="80"/>
        <v>No</v>
      </c>
      <c r="X1091" s="126" t="str">
        <f t="shared" si="80"/>
        <v>No</v>
      </c>
      <c r="Y1091" s="126" t="str">
        <f t="shared" si="80"/>
        <v>No</v>
      </c>
      <c r="Z1091" s="126" t="str">
        <f t="shared" si="80"/>
        <v>No</v>
      </c>
      <c r="AA1091" s="126" t="str">
        <f t="shared" si="80"/>
        <v>No</v>
      </c>
    </row>
    <row r="1092" spans="1:27" x14ac:dyDescent="0.3">
      <c r="A1092" t="s">
        <v>199</v>
      </c>
      <c r="B1092" t="s">
        <v>13</v>
      </c>
      <c r="C1092" t="s">
        <v>9</v>
      </c>
      <c r="D1092" t="s">
        <v>8</v>
      </c>
      <c r="E1092" t="s">
        <v>11</v>
      </c>
      <c r="F1092" t="s">
        <v>10</v>
      </c>
      <c r="G1092">
        <v>1</v>
      </c>
      <c r="H1092" t="s">
        <v>10</v>
      </c>
      <c r="I1092" t="s">
        <v>20</v>
      </c>
      <c r="J1092" t="s">
        <v>128</v>
      </c>
      <c r="L1092" t="s">
        <v>80</v>
      </c>
      <c r="M1092">
        <v>0</v>
      </c>
      <c r="N1092" t="str">
        <f t="shared" si="76"/>
        <v>No</v>
      </c>
      <c r="O1092" t="s">
        <v>152</v>
      </c>
      <c r="P1092" s="126" t="str">
        <f t="shared" si="79"/>
        <v>Yes</v>
      </c>
      <c r="Q1092" s="126" t="str">
        <f t="shared" si="80"/>
        <v>Yes</v>
      </c>
      <c r="R1092" s="126" t="str">
        <f t="shared" si="80"/>
        <v>Yes</v>
      </c>
      <c r="S1092" s="126" t="str">
        <f t="shared" si="80"/>
        <v>No</v>
      </c>
      <c r="T1092" s="126" t="str">
        <f t="shared" si="80"/>
        <v>Yes</v>
      </c>
      <c r="U1092" s="126" t="str">
        <f t="shared" si="80"/>
        <v>Yes</v>
      </c>
      <c r="V1092" s="126" t="str">
        <f t="shared" si="80"/>
        <v>No</v>
      </c>
      <c r="W1092" s="126" t="str">
        <f t="shared" si="80"/>
        <v>No</v>
      </c>
      <c r="X1092" s="126" t="str">
        <f t="shared" si="80"/>
        <v>No</v>
      </c>
      <c r="Y1092" s="126" t="str">
        <f t="shared" si="80"/>
        <v>No</v>
      </c>
      <c r="Z1092" s="126" t="str">
        <f t="shared" si="80"/>
        <v>No</v>
      </c>
      <c r="AA1092" s="126" t="str">
        <f t="shared" si="80"/>
        <v>No</v>
      </c>
    </row>
    <row r="1093" spans="1:27" x14ac:dyDescent="0.3">
      <c r="A1093" t="s">
        <v>199</v>
      </c>
      <c r="B1093" t="s">
        <v>13</v>
      </c>
      <c r="C1093" t="s">
        <v>9</v>
      </c>
      <c r="D1093" t="s">
        <v>8</v>
      </c>
      <c r="E1093" t="s">
        <v>11</v>
      </c>
      <c r="F1093" t="s">
        <v>10</v>
      </c>
      <c r="G1093">
        <v>2</v>
      </c>
      <c r="H1093" t="s">
        <v>10</v>
      </c>
      <c r="I1093" t="s">
        <v>148</v>
      </c>
      <c r="J1093" t="s">
        <v>128</v>
      </c>
      <c r="L1093" t="s">
        <v>80</v>
      </c>
      <c r="M1093">
        <v>0</v>
      </c>
      <c r="N1093" t="str">
        <f t="shared" ref="N1093:N1347" si="81">IF(M1093="","",IF(I1093="Foul","Yes",IF(M1093=0,"No","Yes")))</f>
        <v>Yes</v>
      </c>
      <c r="O1093" t="s">
        <v>152</v>
      </c>
      <c r="P1093" s="126" t="str">
        <f t="shared" si="79"/>
        <v>Yes</v>
      </c>
      <c r="Q1093" s="126" t="str">
        <f t="shared" si="80"/>
        <v>Yes</v>
      </c>
      <c r="R1093" s="126" t="str">
        <f t="shared" si="80"/>
        <v>Yes</v>
      </c>
      <c r="S1093" s="126" t="str">
        <f t="shared" si="80"/>
        <v>No</v>
      </c>
      <c r="T1093" s="126" t="str">
        <f t="shared" si="80"/>
        <v>Yes</v>
      </c>
      <c r="U1093" s="126" t="str">
        <f t="shared" si="80"/>
        <v>Yes</v>
      </c>
      <c r="V1093" s="126" t="str">
        <f t="shared" si="80"/>
        <v>No</v>
      </c>
      <c r="W1093" s="126" t="str">
        <f t="shared" si="80"/>
        <v>No</v>
      </c>
      <c r="X1093" s="126" t="str">
        <f t="shared" si="80"/>
        <v>No</v>
      </c>
      <c r="Y1093" s="126" t="str">
        <f t="shared" si="80"/>
        <v>No</v>
      </c>
      <c r="Z1093" s="126" t="str">
        <f t="shared" si="80"/>
        <v>No</v>
      </c>
      <c r="AA1093" s="126" t="str">
        <f t="shared" si="80"/>
        <v>No</v>
      </c>
    </row>
    <row r="1094" spans="1:27" x14ac:dyDescent="0.3">
      <c r="A1094" t="s">
        <v>199</v>
      </c>
      <c r="B1094" t="s">
        <v>13</v>
      </c>
      <c r="C1094" t="s">
        <v>9</v>
      </c>
      <c r="D1094" t="s">
        <v>8</v>
      </c>
      <c r="E1094" t="s">
        <v>11</v>
      </c>
      <c r="F1094" t="s">
        <v>10</v>
      </c>
      <c r="G1094">
        <v>0</v>
      </c>
      <c r="H1094" t="s">
        <v>10</v>
      </c>
      <c r="I1094" t="s">
        <v>17</v>
      </c>
      <c r="J1094" t="s">
        <v>128</v>
      </c>
      <c r="L1094" t="s">
        <v>80</v>
      </c>
      <c r="M1094">
        <v>0</v>
      </c>
      <c r="N1094" t="str">
        <f t="shared" si="81"/>
        <v>No</v>
      </c>
      <c r="O1094" t="s">
        <v>152</v>
      </c>
      <c r="P1094" s="126" t="str">
        <f t="shared" si="79"/>
        <v>Yes</v>
      </c>
      <c r="Q1094" s="126" t="str">
        <f t="shared" si="80"/>
        <v>Yes</v>
      </c>
      <c r="R1094" s="126" t="str">
        <f t="shared" si="80"/>
        <v>Yes</v>
      </c>
      <c r="S1094" s="126" t="str">
        <f t="shared" si="80"/>
        <v>No</v>
      </c>
      <c r="T1094" s="126" t="str">
        <f t="shared" si="80"/>
        <v>Yes</v>
      </c>
      <c r="U1094" s="126" t="str">
        <f t="shared" si="80"/>
        <v>Yes</v>
      </c>
      <c r="V1094" s="126" t="str">
        <f t="shared" si="80"/>
        <v>No</v>
      </c>
      <c r="W1094" s="126" t="str">
        <f t="shared" si="80"/>
        <v>No</v>
      </c>
      <c r="X1094" s="126" t="str">
        <f t="shared" si="80"/>
        <v>No</v>
      </c>
      <c r="Y1094" s="126" t="str">
        <f t="shared" si="80"/>
        <v>No</v>
      </c>
      <c r="Z1094" s="126" t="str">
        <f t="shared" si="80"/>
        <v>No</v>
      </c>
      <c r="AA1094" s="126" t="str">
        <f t="shared" si="80"/>
        <v>No</v>
      </c>
    </row>
    <row r="1095" spans="1:27" x14ac:dyDescent="0.3">
      <c r="A1095" t="s">
        <v>199</v>
      </c>
      <c r="B1095" t="s">
        <v>13</v>
      </c>
      <c r="C1095" t="s">
        <v>9</v>
      </c>
      <c r="D1095" t="s">
        <v>8</v>
      </c>
      <c r="E1095" t="s">
        <v>11</v>
      </c>
      <c r="F1095" t="s">
        <v>10</v>
      </c>
      <c r="G1095">
        <v>2</v>
      </c>
      <c r="H1095" t="s">
        <v>11</v>
      </c>
      <c r="I1095" t="s">
        <v>16</v>
      </c>
      <c r="J1095" t="s">
        <v>128</v>
      </c>
      <c r="L1095" t="s">
        <v>80</v>
      </c>
      <c r="M1095">
        <v>2</v>
      </c>
      <c r="N1095" t="str">
        <f t="shared" si="81"/>
        <v>Yes</v>
      </c>
      <c r="O1095" t="s">
        <v>152</v>
      </c>
      <c r="P1095" s="126" t="str">
        <f t="shared" si="79"/>
        <v>Yes</v>
      </c>
      <c r="Q1095" s="126" t="str">
        <f t="shared" si="80"/>
        <v>Yes</v>
      </c>
      <c r="R1095" s="126" t="str">
        <f t="shared" si="80"/>
        <v>Yes</v>
      </c>
      <c r="S1095" s="126" t="str">
        <f t="shared" si="80"/>
        <v>No</v>
      </c>
      <c r="T1095" s="126" t="str">
        <f t="shared" si="80"/>
        <v>Yes</v>
      </c>
      <c r="U1095" s="126" t="str">
        <f t="shared" si="80"/>
        <v>Yes</v>
      </c>
      <c r="V1095" s="126" t="str">
        <f t="shared" si="80"/>
        <v>No</v>
      </c>
      <c r="W1095" s="126" t="str">
        <f t="shared" si="80"/>
        <v>No</v>
      </c>
      <c r="X1095" s="126" t="str">
        <f t="shared" si="80"/>
        <v>No</v>
      </c>
      <c r="Y1095" s="126" t="str">
        <f t="shared" si="80"/>
        <v>No</v>
      </c>
      <c r="Z1095" s="126" t="str">
        <f t="shared" si="80"/>
        <v>No</v>
      </c>
      <c r="AA1095" s="126" t="str">
        <f t="shared" si="80"/>
        <v>No</v>
      </c>
    </row>
    <row r="1096" spans="1:27" x14ac:dyDescent="0.3">
      <c r="A1096" t="s">
        <v>199</v>
      </c>
      <c r="B1096" t="s">
        <v>13</v>
      </c>
      <c r="C1096" t="s">
        <v>9</v>
      </c>
      <c r="D1096" t="s">
        <v>8</v>
      </c>
      <c r="E1096" t="s">
        <v>11</v>
      </c>
      <c r="F1096" t="s">
        <v>10</v>
      </c>
      <c r="G1096">
        <v>1</v>
      </c>
      <c r="H1096" t="s">
        <v>13</v>
      </c>
      <c r="I1096" t="s">
        <v>148</v>
      </c>
      <c r="J1096" t="s">
        <v>128</v>
      </c>
      <c r="L1096" t="s">
        <v>80</v>
      </c>
      <c r="M1096">
        <v>1</v>
      </c>
      <c r="N1096" t="str">
        <f t="shared" si="81"/>
        <v>Yes</v>
      </c>
      <c r="O1096" t="s">
        <v>152</v>
      </c>
      <c r="P1096" s="126" t="str">
        <f t="shared" si="79"/>
        <v>Yes</v>
      </c>
      <c r="Q1096" s="126" t="str">
        <f t="shared" si="80"/>
        <v>Yes</v>
      </c>
      <c r="R1096" s="126" t="str">
        <f t="shared" si="80"/>
        <v>Yes</v>
      </c>
      <c r="S1096" s="126" t="str">
        <f t="shared" si="80"/>
        <v>No</v>
      </c>
      <c r="T1096" s="126" t="str">
        <f t="shared" si="80"/>
        <v>Yes</v>
      </c>
      <c r="U1096" s="126" t="str">
        <f t="shared" si="80"/>
        <v>Yes</v>
      </c>
      <c r="V1096" s="126" t="str">
        <f t="shared" si="80"/>
        <v>No</v>
      </c>
      <c r="W1096" s="126" t="str">
        <f t="shared" si="80"/>
        <v>No</v>
      </c>
      <c r="X1096" s="126" t="str">
        <f t="shared" si="80"/>
        <v>No</v>
      </c>
      <c r="Y1096" s="126" t="str">
        <f t="shared" si="80"/>
        <v>No</v>
      </c>
      <c r="Z1096" s="126" t="str">
        <f t="shared" si="80"/>
        <v>No</v>
      </c>
      <c r="AA1096" s="126" t="str">
        <f t="shared" si="80"/>
        <v>No</v>
      </c>
    </row>
    <row r="1097" spans="1:27" x14ac:dyDescent="0.3">
      <c r="A1097" t="s">
        <v>199</v>
      </c>
      <c r="B1097" t="s">
        <v>13</v>
      </c>
      <c r="C1097" t="s">
        <v>9</v>
      </c>
      <c r="D1097" t="s">
        <v>8</v>
      </c>
      <c r="E1097" t="s">
        <v>11</v>
      </c>
      <c r="F1097" t="s">
        <v>10</v>
      </c>
      <c r="G1097">
        <v>1</v>
      </c>
      <c r="H1097" t="s">
        <v>10</v>
      </c>
      <c r="I1097" t="s">
        <v>18</v>
      </c>
      <c r="J1097" t="s">
        <v>128</v>
      </c>
      <c r="L1097" t="s">
        <v>80</v>
      </c>
      <c r="M1097">
        <v>2</v>
      </c>
      <c r="N1097" t="str">
        <f t="shared" si="81"/>
        <v>Yes</v>
      </c>
      <c r="O1097" t="s">
        <v>152</v>
      </c>
      <c r="P1097" s="126" t="str">
        <f t="shared" si="79"/>
        <v>Yes</v>
      </c>
      <c r="Q1097" s="126" t="str">
        <f t="shared" si="80"/>
        <v>Yes</v>
      </c>
      <c r="R1097" s="126" t="str">
        <f t="shared" si="80"/>
        <v>Yes</v>
      </c>
      <c r="S1097" s="126" t="str">
        <f t="shared" si="80"/>
        <v>No</v>
      </c>
      <c r="T1097" s="126" t="str">
        <f t="shared" si="80"/>
        <v>Yes</v>
      </c>
      <c r="U1097" s="126" t="str">
        <f t="shared" si="80"/>
        <v>Yes</v>
      </c>
      <c r="V1097" s="126" t="str">
        <f t="shared" si="80"/>
        <v>No</v>
      </c>
      <c r="W1097" s="126" t="str">
        <f t="shared" si="80"/>
        <v>No</v>
      </c>
      <c r="X1097" s="126" t="str">
        <f t="shared" si="80"/>
        <v>No</v>
      </c>
      <c r="Y1097" s="126" t="str">
        <f t="shared" si="80"/>
        <v>No</v>
      </c>
      <c r="Z1097" s="126" t="str">
        <f t="shared" si="80"/>
        <v>No</v>
      </c>
      <c r="AA1097" s="126" t="str">
        <f t="shared" si="80"/>
        <v>No</v>
      </c>
    </row>
    <row r="1098" spans="1:27" x14ac:dyDescent="0.3">
      <c r="A1098" t="s">
        <v>199</v>
      </c>
      <c r="B1098" t="s">
        <v>13</v>
      </c>
      <c r="C1098" t="s">
        <v>9</v>
      </c>
      <c r="D1098" t="s">
        <v>8</v>
      </c>
      <c r="E1098" t="s">
        <v>11</v>
      </c>
      <c r="F1098" t="s">
        <v>10</v>
      </c>
      <c r="G1098">
        <v>1</v>
      </c>
      <c r="H1098" t="s">
        <v>10</v>
      </c>
      <c r="I1098" t="s">
        <v>148</v>
      </c>
      <c r="J1098" t="s">
        <v>149</v>
      </c>
      <c r="L1098" t="s">
        <v>80</v>
      </c>
      <c r="M1098">
        <v>2</v>
      </c>
      <c r="N1098" t="str">
        <f t="shared" si="81"/>
        <v>Yes</v>
      </c>
      <c r="O1098" t="s">
        <v>152</v>
      </c>
      <c r="P1098" s="126" t="str">
        <f t="shared" si="79"/>
        <v>Yes</v>
      </c>
      <c r="Q1098" s="126" t="str">
        <f t="shared" si="80"/>
        <v>Yes</v>
      </c>
      <c r="R1098" s="126" t="str">
        <f t="shared" si="80"/>
        <v>Yes</v>
      </c>
      <c r="S1098" s="126" t="str">
        <f t="shared" si="80"/>
        <v>No</v>
      </c>
      <c r="T1098" s="126" t="str">
        <f t="shared" si="80"/>
        <v>Yes</v>
      </c>
      <c r="U1098" s="126" t="str">
        <f t="shared" si="80"/>
        <v>Yes</v>
      </c>
      <c r="V1098" s="126" t="str">
        <f t="shared" si="80"/>
        <v>No</v>
      </c>
      <c r="W1098" s="126" t="str">
        <f t="shared" si="80"/>
        <v>No</v>
      </c>
      <c r="X1098" s="126" t="str">
        <f t="shared" si="80"/>
        <v>No</v>
      </c>
      <c r="Y1098" s="126" t="str">
        <f t="shared" si="80"/>
        <v>No</v>
      </c>
      <c r="Z1098" s="126" t="str">
        <f t="shared" si="80"/>
        <v>No</v>
      </c>
      <c r="AA1098" s="126" t="str">
        <f t="shared" si="80"/>
        <v>No</v>
      </c>
    </row>
    <row r="1099" spans="1:27" x14ac:dyDescent="0.3">
      <c r="A1099" t="s">
        <v>199</v>
      </c>
      <c r="B1099" t="s">
        <v>13</v>
      </c>
      <c r="C1099" t="s">
        <v>9</v>
      </c>
      <c r="D1099" t="s">
        <v>8</v>
      </c>
      <c r="E1099" t="s">
        <v>11</v>
      </c>
      <c r="F1099" t="s">
        <v>10</v>
      </c>
      <c r="G1099">
        <v>2</v>
      </c>
      <c r="H1099" t="s">
        <v>8</v>
      </c>
      <c r="I1099" t="s">
        <v>15</v>
      </c>
      <c r="J1099" t="s">
        <v>128</v>
      </c>
      <c r="L1099" t="s">
        <v>80</v>
      </c>
      <c r="M1099">
        <v>2</v>
      </c>
      <c r="N1099" t="str">
        <f t="shared" si="81"/>
        <v>Yes</v>
      </c>
      <c r="O1099" t="s">
        <v>152</v>
      </c>
      <c r="P1099" s="126" t="str">
        <f t="shared" si="79"/>
        <v>Yes</v>
      </c>
      <c r="Q1099" s="126" t="str">
        <f t="shared" si="80"/>
        <v>Yes</v>
      </c>
      <c r="R1099" s="126" t="str">
        <f t="shared" si="80"/>
        <v>Yes</v>
      </c>
      <c r="S1099" s="126" t="str">
        <f t="shared" si="80"/>
        <v>No</v>
      </c>
      <c r="T1099" s="126" t="str">
        <f t="shared" si="80"/>
        <v>Yes</v>
      </c>
      <c r="U1099" s="126" t="str">
        <f t="shared" si="80"/>
        <v>Yes</v>
      </c>
      <c r="V1099" s="126" t="str">
        <f t="shared" si="80"/>
        <v>No</v>
      </c>
      <c r="W1099" s="126" t="str">
        <f t="shared" si="80"/>
        <v>No</v>
      </c>
      <c r="X1099" s="126" t="str">
        <f t="shared" si="80"/>
        <v>No</v>
      </c>
      <c r="Y1099" s="126" t="str">
        <f t="shared" si="80"/>
        <v>No</v>
      </c>
      <c r="Z1099" s="126" t="str">
        <f t="shared" si="80"/>
        <v>No</v>
      </c>
      <c r="AA1099" s="126" t="str">
        <f t="shared" si="80"/>
        <v>No</v>
      </c>
    </row>
    <row r="1100" spans="1:27" x14ac:dyDescent="0.3">
      <c r="A1100" t="s">
        <v>199</v>
      </c>
      <c r="B1100" t="s">
        <v>13</v>
      </c>
      <c r="C1100" t="s">
        <v>9</v>
      </c>
      <c r="D1100" t="s">
        <v>8</v>
      </c>
      <c r="E1100" t="s">
        <v>11</v>
      </c>
      <c r="F1100" t="s">
        <v>10</v>
      </c>
      <c r="G1100">
        <v>1</v>
      </c>
      <c r="H1100" t="s">
        <v>13</v>
      </c>
      <c r="I1100" t="s">
        <v>18</v>
      </c>
      <c r="J1100" t="s">
        <v>128</v>
      </c>
      <c r="L1100" t="s">
        <v>80</v>
      </c>
      <c r="M1100">
        <v>2</v>
      </c>
      <c r="N1100" t="str">
        <f t="shared" si="81"/>
        <v>Yes</v>
      </c>
      <c r="O1100" t="s">
        <v>152</v>
      </c>
      <c r="P1100" s="126" t="str">
        <f t="shared" si="79"/>
        <v>Yes</v>
      </c>
      <c r="Q1100" s="126" t="str">
        <f t="shared" si="80"/>
        <v>Yes</v>
      </c>
      <c r="R1100" s="126" t="str">
        <f t="shared" si="80"/>
        <v>Yes</v>
      </c>
      <c r="S1100" s="126" t="str">
        <f t="shared" si="80"/>
        <v>No</v>
      </c>
      <c r="T1100" s="126" t="str">
        <f t="shared" si="80"/>
        <v>Yes</v>
      </c>
      <c r="U1100" s="126" t="str">
        <f t="shared" si="80"/>
        <v>Yes</v>
      </c>
      <c r="V1100" s="126" t="str">
        <f t="shared" si="80"/>
        <v>No</v>
      </c>
      <c r="W1100" s="126" t="str">
        <f t="shared" si="80"/>
        <v>No</v>
      </c>
      <c r="X1100" s="126" t="str">
        <f t="shared" si="80"/>
        <v>No</v>
      </c>
      <c r="Y1100" s="126" t="str">
        <f t="shared" si="80"/>
        <v>No</v>
      </c>
      <c r="Z1100" s="126" t="str">
        <f t="shared" si="80"/>
        <v>No</v>
      </c>
      <c r="AA1100" s="126" t="str">
        <f t="shared" si="80"/>
        <v>No</v>
      </c>
    </row>
    <row r="1101" spans="1:27" x14ac:dyDescent="0.3">
      <c r="A1101" t="s">
        <v>199</v>
      </c>
      <c r="B1101" t="s">
        <v>13</v>
      </c>
      <c r="C1101" t="s">
        <v>9</v>
      </c>
      <c r="D1101" t="s">
        <v>8</v>
      </c>
      <c r="E1101" t="s">
        <v>11</v>
      </c>
      <c r="F1101" t="s">
        <v>10</v>
      </c>
      <c r="G1101">
        <v>1</v>
      </c>
      <c r="H1101" t="s">
        <v>13</v>
      </c>
      <c r="I1101" t="s">
        <v>20</v>
      </c>
      <c r="J1101" t="s">
        <v>128</v>
      </c>
      <c r="L1101" t="s">
        <v>80</v>
      </c>
      <c r="M1101">
        <v>0</v>
      </c>
      <c r="N1101" t="str">
        <f t="shared" si="81"/>
        <v>No</v>
      </c>
      <c r="O1101" t="s">
        <v>152</v>
      </c>
      <c r="P1101" s="126" t="str">
        <f t="shared" si="79"/>
        <v>Yes</v>
      </c>
      <c r="Q1101" s="126" t="str">
        <f t="shared" si="80"/>
        <v>Yes</v>
      </c>
      <c r="R1101" s="126" t="str">
        <f t="shared" si="80"/>
        <v>Yes</v>
      </c>
      <c r="S1101" s="126" t="str">
        <f t="shared" si="80"/>
        <v>No</v>
      </c>
      <c r="T1101" s="126" t="str">
        <f t="shared" si="80"/>
        <v>Yes</v>
      </c>
      <c r="U1101" s="126" t="str">
        <f t="shared" si="80"/>
        <v>Yes</v>
      </c>
      <c r="V1101" s="126" t="str">
        <f t="shared" si="80"/>
        <v>No</v>
      </c>
      <c r="W1101" s="126" t="str">
        <f t="shared" si="80"/>
        <v>No</v>
      </c>
      <c r="X1101" s="126" t="str">
        <f t="shared" si="80"/>
        <v>No</v>
      </c>
      <c r="Y1101" s="126" t="str">
        <f t="shared" si="80"/>
        <v>No</v>
      </c>
      <c r="Z1101" s="126" t="str">
        <f t="shared" si="80"/>
        <v>No</v>
      </c>
      <c r="AA1101" s="126" t="str">
        <f t="shared" si="80"/>
        <v>No</v>
      </c>
    </row>
    <row r="1102" spans="1:27" x14ac:dyDescent="0.3">
      <c r="A1102" t="s">
        <v>199</v>
      </c>
      <c r="B1102" t="s">
        <v>13</v>
      </c>
      <c r="C1102" t="s">
        <v>9</v>
      </c>
      <c r="D1102" t="s">
        <v>8</v>
      </c>
      <c r="E1102" t="s">
        <v>11</v>
      </c>
      <c r="F1102" t="s">
        <v>10</v>
      </c>
      <c r="G1102">
        <v>0</v>
      </c>
      <c r="H1102" t="s">
        <v>8</v>
      </c>
      <c r="I1102" t="s">
        <v>17</v>
      </c>
      <c r="J1102" t="s">
        <v>128</v>
      </c>
      <c r="L1102" t="s">
        <v>80</v>
      </c>
      <c r="M1102">
        <v>0</v>
      </c>
      <c r="N1102" t="str">
        <f t="shared" si="81"/>
        <v>No</v>
      </c>
      <c r="O1102" t="s">
        <v>152</v>
      </c>
      <c r="P1102" s="126" t="str">
        <f t="shared" si="79"/>
        <v>Yes</v>
      </c>
      <c r="Q1102" s="126" t="str">
        <f t="shared" si="80"/>
        <v>Yes</v>
      </c>
      <c r="R1102" s="126" t="str">
        <f t="shared" si="80"/>
        <v>Yes</v>
      </c>
      <c r="S1102" s="126" t="str">
        <f t="shared" si="80"/>
        <v>No</v>
      </c>
      <c r="T1102" s="126" t="str">
        <f t="shared" si="80"/>
        <v>Yes</v>
      </c>
      <c r="U1102" s="126" t="str">
        <f t="shared" si="80"/>
        <v>Yes</v>
      </c>
      <c r="V1102" s="126" t="str">
        <f t="shared" ref="Q1102:AA1125" si="82">IF($A1102="","",IF(OR($B1102=V$1,$C1102=V$1,$D1102=V$1,$E1102=V$1,$F1102=V$1),"Yes","No"))</f>
        <v>No</v>
      </c>
      <c r="W1102" s="126" t="str">
        <f t="shared" si="82"/>
        <v>No</v>
      </c>
      <c r="X1102" s="126" t="str">
        <f t="shared" si="82"/>
        <v>No</v>
      </c>
      <c r="Y1102" s="126" t="str">
        <f t="shared" si="82"/>
        <v>No</v>
      </c>
      <c r="Z1102" s="126" t="str">
        <f t="shared" si="82"/>
        <v>No</v>
      </c>
      <c r="AA1102" s="126" t="str">
        <f t="shared" si="82"/>
        <v>No</v>
      </c>
    </row>
    <row r="1103" spans="1:27" x14ac:dyDescent="0.3">
      <c r="A1103" t="s">
        <v>199</v>
      </c>
      <c r="B1103" t="s">
        <v>13</v>
      </c>
      <c r="C1103" t="s">
        <v>9</v>
      </c>
      <c r="D1103" t="s">
        <v>8</v>
      </c>
      <c r="E1103" t="s">
        <v>11</v>
      </c>
      <c r="F1103" t="s">
        <v>130</v>
      </c>
      <c r="G1103">
        <v>1</v>
      </c>
      <c r="H1103" t="s">
        <v>13</v>
      </c>
      <c r="I1103" t="s">
        <v>18</v>
      </c>
      <c r="J1103" t="s">
        <v>149</v>
      </c>
      <c r="L1103" t="s">
        <v>80</v>
      </c>
      <c r="M1103">
        <v>0</v>
      </c>
      <c r="N1103" t="str">
        <f t="shared" si="81"/>
        <v>No</v>
      </c>
      <c r="O1103" t="s">
        <v>152</v>
      </c>
      <c r="P1103" s="126" t="str">
        <f t="shared" si="79"/>
        <v>Yes</v>
      </c>
      <c r="Q1103" s="126" t="str">
        <f t="shared" si="82"/>
        <v>Yes</v>
      </c>
      <c r="R1103" s="126" t="str">
        <f t="shared" si="82"/>
        <v>Yes</v>
      </c>
      <c r="S1103" s="126" t="str">
        <f t="shared" si="82"/>
        <v>No</v>
      </c>
      <c r="T1103" s="126" t="str">
        <f t="shared" si="82"/>
        <v>No</v>
      </c>
      <c r="U1103" s="126" t="str">
        <f t="shared" si="82"/>
        <v>Yes</v>
      </c>
      <c r="V1103" s="126" t="str">
        <f t="shared" si="82"/>
        <v>No</v>
      </c>
      <c r="W1103" s="126" t="str">
        <f t="shared" si="82"/>
        <v>No</v>
      </c>
      <c r="X1103" s="126" t="str">
        <f t="shared" si="82"/>
        <v>No</v>
      </c>
      <c r="Y1103" s="126" t="str">
        <f t="shared" si="82"/>
        <v>Yes</v>
      </c>
      <c r="Z1103" s="126" t="str">
        <f t="shared" si="82"/>
        <v>No</v>
      </c>
      <c r="AA1103" s="126" t="str">
        <f t="shared" si="82"/>
        <v>No</v>
      </c>
    </row>
    <row r="1104" spans="1:27" x14ac:dyDescent="0.3">
      <c r="A1104" t="s">
        <v>199</v>
      </c>
      <c r="B1104" t="s">
        <v>13</v>
      </c>
      <c r="C1104" t="s">
        <v>9</v>
      </c>
      <c r="D1104" t="s">
        <v>8</v>
      </c>
      <c r="E1104" t="s">
        <v>11</v>
      </c>
      <c r="F1104" t="s">
        <v>10</v>
      </c>
      <c r="G1104">
        <v>1</v>
      </c>
      <c r="H1104" t="s">
        <v>13</v>
      </c>
      <c r="I1104" t="s">
        <v>18</v>
      </c>
      <c r="J1104" t="s">
        <v>128</v>
      </c>
      <c r="L1104" t="s">
        <v>80</v>
      </c>
      <c r="M1104">
        <v>2</v>
      </c>
      <c r="N1104" t="str">
        <f t="shared" si="81"/>
        <v>Yes</v>
      </c>
      <c r="O1104" t="s">
        <v>152</v>
      </c>
      <c r="P1104" s="126" t="str">
        <f t="shared" si="79"/>
        <v>Yes</v>
      </c>
      <c r="Q1104" s="126" t="str">
        <f t="shared" si="82"/>
        <v>Yes</v>
      </c>
      <c r="R1104" s="126" t="str">
        <f t="shared" si="82"/>
        <v>Yes</v>
      </c>
      <c r="S1104" s="126" t="str">
        <f t="shared" si="82"/>
        <v>No</v>
      </c>
      <c r="T1104" s="126" t="str">
        <f t="shared" si="82"/>
        <v>Yes</v>
      </c>
      <c r="U1104" s="126" t="str">
        <f t="shared" si="82"/>
        <v>Yes</v>
      </c>
      <c r="V1104" s="126" t="str">
        <f t="shared" si="82"/>
        <v>No</v>
      </c>
      <c r="W1104" s="126" t="str">
        <f t="shared" si="82"/>
        <v>No</v>
      </c>
      <c r="X1104" s="126" t="str">
        <f t="shared" si="82"/>
        <v>No</v>
      </c>
      <c r="Y1104" s="126" t="str">
        <f t="shared" si="82"/>
        <v>No</v>
      </c>
      <c r="Z1104" s="126" t="str">
        <f t="shared" si="82"/>
        <v>No</v>
      </c>
      <c r="AA1104" s="126" t="str">
        <f t="shared" si="82"/>
        <v>No</v>
      </c>
    </row>
    <row r="1105" spans="1:27" x14ac:dyDescent="0.3">
      <c r="A1105" t="s">
        <v>199</v>
      </c>
      <c r="B1105" t="s">
        <v>130</v>
      </c>
      <c r="C1105" t="s">
        <v>9</v>
      </c>
      <c r="D1105" t="s">
        <v>8</v>
      </c>
      <c r="E1105" t="s">
        <v>11</v>
      </c>
      <c r="F1105" t="s">
        <v>10</v>
      </c>
      <c r="G1105">
        <v>1</v>
      </c>
      <c r="H1105" t="s">
        <v>10</v>
      </c>
      <c r="I1105" t="s">
        <v>17</v>
      </c>
      <c r="J1105" t="s">
        <v>128</v>
      </c>
      <c r="L1105" t="s">
        <v>80</v>
      </c>
      <c r="M1105">
        <v>0</v>
      </c>
      <c r="N1105" t="str">
        <f t="shared" si="81"/>
        <v>No</v>
      </c>
      <c r="O1105" t="s">
        <v>152</v>
      </c>
      <c r="P1105" s="126" t="str">
        <f t="shared" si="79"/>
        <v>No</v>
      </c>
      <c r="Q1105" s="126" t="str">
        <f t="shared" si="82"/>
        <v>Yes</v>
      </c>
      <c r="R1105" s="126" t="str">
        <f t="shared" si="82"/>
        <v>Yes</v>
      </c>
      <c r="S1105" s="126" t="str">
        <f t="shared" si="82"/>
        <v>No</v>
      </c>
      <c r="T1105" s="126" t="str">
        <f t="shared" si="82"/>
        <v>Yes</v>
      </c>
      <c r="U1105" s="126" t="str">
        <f t="shared" si="82"/>
        <v>Yes</v>
      </c>
      <c r="V1105" s="126" t="str">
        <f t="shared" si="82"/>
        <v>No</v>
      </c>
      <c r="W1105" s="126" t="str">
        <f t="shared" si="82"/>
        <v>No</v>
      </c>
      <c r="X1105" s="126" t="str">
        <f t="shared" si="82"/>
        <v>No</v>
      </c>
      <c r="Y1105" s="126" t="str">
        <f t="shared" si="82"/>
        <v>Yes</v>
      </c>
      <c r="Z1105" s="126" t="str">
        <f t="shared" si="82"/>
        <v>No</v>
      </c>
      <c r="AA1105" s="126" t="str">
        <f t="shared" si="82"/>
        <v>No</v>
      </c>
    </row>
    <row r="1106" spans="1:27" x14ac:dyDescent="0.3">
      <c r="A1106" t="s">
        <v>199</v>
      </c>
      <c r="B1106" t="s">
        <v>130</v>
      </c>
      <c r="C1106" t="s">
        <v>9</v>
      </c>
      <c r="D1106" t="s">
        <v>8</v>
      </c>
      <c r="E1106" t="s">
        <v>11</v>
      </c>
      <c r="F1106" t="s">
        <v>10</v>
      </c>
      <c r="G1106">
        <v>1</v>
      </c>
      <c r="H1106" t="s">
        <v>9</v>
      </c>
      <c r="I1106" t="s">
        <v>15</v>
      </c>
      <c r="J1106" t="s">
        <v>128</v>
      </c>
      <c r="L1106" t="s">
        <v>80</v>
      </c>
      <c r="M1106">
        <v>0</v>
      </c>
      <c r="N1106" t="str">
        <f t="shared" si="81"/>
        <v>No</v>
      </c>
      <c r="O1106" t="s">
        <v>152</v>
      </c>
      <c r="P1106" s="126" t="str">
        <f t="shared" si="79"/>
        <v>No</v>
      </c>
      <c r="Q1106" s="126" t="str">
        <f t="shared" si="82"/>
        <v>Yes</v>
      </c>
      <c r="R1106" s="126" t="str">
        <f t="shared" si="82"/>
        <v>Yes</v>
      </c>
      <c r="S1106" s="126" t="str">
        <f t="shared" si="82"/>
        <v>No</v>
      </c>
      <c r="T1106" s="126" t="str">
        <f t="shared" si="82"/>
        <v>Yes</v>
      </c>
      <c r="U1106" s="126" t="str">
        <f t="shared" si="82"/>
        <v>Yes</v>
      </c>
      <c r="V1106" s="126" t="str">
        <f t="shared" si="82"/>
        <v>No</v>
      </c>
      <c r="W1106" s="126" t="str">
        <f t="shared" si="82"/>
        <v>No</v>
      </c>
      <c r="X1106" s="126" t="str">
        <f t="shared" si="82"/>
        <v>No</v>
      </c>
      <c r="Y1106" s="126" t="str">
        <f t="shared" si="82"/>
        <v>Yes</v>
      </c>
      <c r="Z1106" s="126" t="str">
        <f t="shared" si="82"/>
        <v>No</v>
      </c>
      <c r="AA1106" s="126" t="str">
        <f t="shared" si="82"/>
        <v>No</v>
      </c>
    </row>
    <row r="1107" spans="1:27" x14ac:dyDescent="0.3">
      <c r="A1107" t="s">
        <v>199</v>
      </c>
      <c r="B1107" t="s">
        <v>130</v>
      </c>
      <c r="C1107" t="s">
        <v>9</v>
      </c>
      <c r="D1107" t="s">
        <v>8</v>
      </c>
      <c r="E1107" t="s">
        <v>11</v>
      </c>
      <c r="F1107" t="s">
        <v>10</v>
      </c>
      <c r="G1107">
        <v>1</v>
      </c>
      <c r="H1107" t="s">
        <v>11</v>
      </c>
      <c r="I1107" t="s">
        <v>18</v>
      </c>
      <c r="J1107" t="s">
        <v>128</v>
      </c>
      <c r="L1107" t="s">
        <v>80</v>
      </c>
      <c r="M1107">
        <v>2</v>
      </c>
      <c r="N1107" t="str">
        <f t="shared" si="81"/>
        <v>Yes</v>
      </c>
      <c r="O1107" t="s">
        <v>152</v>
      </c>
      <c r="P1107" s="126" t="str">
        <f t="shared" si="79"/>
        <v>No</v>
      </c>
      <c r="Q1107" s="126" t="str">
        <f t="shared" si="82"/>
        <v>Yes</v>
      </c>
      <c r="R1107" s="126" t="str">
        <f t="shared" si="82"/>
        <v>Yes</v>
      </c>
      <c r="S1107" s="126" t="str">
        <f t="shared" si="82"/>
        <v>No</v>
      </c>
      <c r="T1107" s="126" t="str">
        <f t="shared" si="82"/>
        <v>Yes</v>
      </c>
      <c r="U1107" s="126" t="str">
        <f t="shared" si="82"/>
        <v>Yes</v>
      </c>
      <c r="V1107" s="126" t="str">
        <f t="shared" si="82"/>
        <v>No</v>
      </c>
      <c r="W1107" s="126" t="str">
        <f t="shared" si="82"/>
        <v>No</v>
      </c>
      <c r="X1107" s="126" t="str">
        <f t="shared" si="82"/>
        <v>No</v>
      </c>
      <c r="Y1107" s="126" t="str">
        <f t="shared" si="82"/>
        <v>Yes</v>
      </c>
      <c r="Z1107" s="126" t="str">
        <f t="shared" si="82"/>
        <v>No</v>
      </c>
      <c r="AA1107" s="126" t="str">
        <f t="shared" si="82"/>
        <v>No</v>
      </c>
    </row>
    <row r="1108" spans="1:27" x14ac:dyDescent="0.3">
      <c r="A1108" t="s">
        <v>199</v>
      </c>
      <c r="B1108" t="s">
        <v>130</v>
      </c>
      <c r="C1108" t="s">
        <v>9</v>
      </c>
      <c r="D1108" t="s">
        <v>8</v>
      </c>
      <c r="E1108" t="s">
        <v>11</v>
      </c>
      <c r="F1108" t="s">
        <v>10</v>
      </c>
      <c r="G1108">
        <v>0</v>
      </c>
      <c r="H1108" t="s">
        <v>130</v>
      </c>
      <c r="I1108" t="s">
        <v>19</v>
      </c>
      <c r="J1108" t="s">
        <v>128</v>
      </c>
      <c r="L1108" t="s">
        <v>80</v>
      </c>
      <c r="M1108">
        <v>0</v>
      </c>
      <c r="N1108" t="str">
        <f t="shared" si="81"/>
        <v>No</v>
      </c>
      <c r="O1108" t="s">
        <v>152</v>
      </c>
      <c r="P1108" s="126" t="str">
        <f t="shared" si="79"/>
        <v>No</v>
      </c>
      <c r="Q1108" s="126" t="str">
        <f t="shared" si="82"/>
        <v>Yes</v>
      </c>
      <c r="R1108" s="126" t="str">
        <f t="shared" si="82"/>
        <v>Yes</v>
      </c>
      <c r="S1108" s="126" t="str">
        <f t="shared" si="82"/>
        <v>No</v>
      </c>
      <c r="T1108" s="126" t="str">
        <f t="shared" si="82"/>
        <v>Yes</v>
      </c>
      <c r="U1108" s="126" t="str">
        <f t="shared" si="82"/>
        <v>Yes</v>
      </c>
      <c r="V1108" s="126" t="str">
        <f t="shared" si="82"/>
        <v>No</v>
      </c>
      <c r="W1108" s="126" t="str">
        <f t="shared" si="82"/>
        <v>No</v>
      </c>
      <c r="X1108" s="126" t="str">
        <f t="shared" si="82"/>
        <v>No</v>
      </c>
      <c r="Y1108" s="126" t="str">
        <f t="shared" si="82"/>
        <v>Yes</v>
      </c>
      <c r="Z1108" s="126" t="str">
        <f t="shared" si="82"/>
        <v>No</v>
      </c>
      <c r="AA1108" s="126" t="str">
        <f t="shared" si="82"/>
        <v>No</v>
      </c>
    </row>
    <row r="1109" spans="1:27" x14ac:dyDescent="0.3">
      <c r="A1109" t="s">
        <v>199</v>
      </c>
      <c r="B1109" t="s">
        <v>130</v>
      </c>
      <c r="C1109" t="s">
        <v>9</v>
      </c>
      <c r="D1109" t="s">
        <v>8</v>
      </c>
      <c r="E1109" t="s">
        <v>11</v>
      </c>
      <c r="F1109" t="s">
        <v>10</v>
      </c>
      <c r="G1109">
        <v>1</v>
      </c>
      <c r="H1109" t="s">
        <v>8</v>
      </c>
      <c r="I1109" t="s">
        <v>18</v>
      </c>
      <c r="J1109" t="s">
        <v>128</v>
      </c>
      <c r="L1109" t="s">
        <v>80</v>
      </c>
      <c r="M1109">
        <v>2</v>
      </c>
      <c r="N1109" t="str">
        <f t="shared" si="81"/>
        <v>Yes</v>
      </c>
      <c r="O1109" t="s">
        <v>152</v>
      </c>
      <c r="P1109" s="126" t="str">
        <f t="shared" si="79"/>
        <v>No</v>
      </c>
      <c r="Q1109" s="126" t="str">
        <f t="shared" si="82"/>
        <v>Yes</v>
      </c>
      <c r="R1109" s="126" t="str">
        <f t="shared" si="82"/>
        <v>Yes</v>
      </c>
      <c r="S1109" s="126" t="str">
        <f t="shared" si="82"/>
        <v>No</v>
      </c>
      <c r="T1109" s="126" t="str">
        <f t="shared" si="82"/>
        <v>Yes</v>
      </c>
      <c r="U1109" s="126" t="str">
        <f t="shared" si="82"/>
        <v>Yes</v>
      </c>
      <c r="V1109" s="126" t="str">
        <f t="shared" si="82"/>
        <v>No</v>
      </c>
      <c r="W1109" s="126" t="str">
        <f t="shared" si="82"/>
        <v>No</v>
      </c>
      <c r="X1109" s="126" t="str">
        <f t="shared" si="82"/>
        <v>No</v>
      </c>
      <c r="Y1109" s="126" t="str">
        <f t="shared" si="82"/>
        <v>Yes</v>
      </c>
      <c r="Z1109" s="126" t="str">
        <f t="shared" si="82"/>
        <v>No</v>
      </c>
      <c r="AA1109" s="126" t="str">
        <f t="shared" si="82"/>
        <v>No</v>
      </c>
    </row>
    <row r="1110" spans="1:27" x14ac:dyDescent="0.3">
      <c r="A1110" t="s">
        <v>199</v>
      </c>
      <c r="B1110" t="s">
        <v>130</v>
      </c>
      <c r="C1110" t="s">
        <v>9</v>
      </c>
      <c r="D1110" t="s">
        <v>8</v>
      </c>
      <c r="E1110" t="s">
        <v>11</v>
      </c>
      <c r="F1110" t="s">
        <v>10</v>
      </c>
      <c r="G1110">
        <v>0</v>
      </c>
      <c r="H1110" t="s">
        <v>8</v>
      </c>
      <c r="I1110" t="s">
        <v>19</v>
      </c>
      <c r="J1110" t="s">
        <v>128</v>
      </c>
      <c r="L1110" t="s">
        <v>80</v>
      </c>
      <c r="M1110">
        <v>3</v>
      </c>
      <c r="N1110" t="str">
        <f t="shared" si="81"/>
        <v>Yes</v>
      </c>
      <c r="O1110" t="s">
        <v>152</v>
      </c>
      <c r="P1110" s="126" t="str">
        <f t="shared" si="79"/>
        <v>No</v>
      </c>
      <c r="Q1110" s="126" t="str">
        <f t="shared" si="82"/>
        <v>Yes</v>
      </c>
      <c r="R1110" s="126" t="str">
        <f t="shared" si="82"/>
        <v>Yes</v>
      </c>
      <c r="S1110" s="126" t="str">
        <f t="shared" si="82"/>
        <v>No</v>
      </c>
      <c r="T1110" s="126" t="str">
        <f t="shared" si="82"/>
        <v>Yes</v>
      </c>
      <c r="U1110" s="126" t="str">
        <f t="shared" si="82"/>
        <v>Yes</v>
      </c>
      <c r="V1110" s="126" t="str">
        <f t="shared" si="82"/>
        <v>No</v>
      </c>
      <c r="W1110" s="126" t="str">
        <f t="shared" si="82"/>
        <v>No</v>
      </c>
      <c r="X1110" s="126" t="str">
        <f t="shared" si="82"/>
        <v>No</v>
      </c>
      <c r="Y1110" s="126" t="str">
        <f t="shared" si="82"/>
        <v>Yes</v>
      </c>
      <c r="Z1110" s="126" t="str">
        <f t="shared" si="82"/>
        <v>No</v>
      </c>
      <c r="AA1110" s="126" t="str">
        <f t="shared" si="82"/>
        <v>No</v>
      </c>
    </row>
    <row r="1111" spans="1:27" x14ac:dyDescent="0.3">
      <c r="A1111" t="s">
        <v>200</v>
      </c>
      <c r="B1111" t="s">
        <v>13</v>
      </c>
      <c r="C1111" t="s">
        <v>9</v>
      </c>
      <c r="D1111" t="s">
        <v>8</v>
      </c>
      <c r="E1111" t="s">
        <v>11</v>
      </c>
      <c r="F1111" t="s">
        <v>10</v>
      </c>
      <c r="G1111">
        <v>0</v>
      </c>
      <c r="H1111" t="s">
        <v>13</v>
      </c>
      <c r="I1111" t="s">
        <v>15</v>
      </c>
      <c r="J1111" t="s">
        <v>128</v>
      </c>
      <c r="L1111" t="s">
        <v>80</v>
      </c>
      <c r="M1111">
        <v>0</v>
      </c>
      <c r="N1111" t="str">
        <f t="shared" si="81"/>
        <v>No</v>
      </c>
      <c r="O1111" t="s">
        <v>152</v>
      </c>
      <c r="P1111" s="126" t="str">
        <f t="shared" si="79"/>
        <v>Yes</v>
      </c>
      <c r="Q1111" s="126" t="str">
        <f t="shared" si="82"/>
        <v>Yes</v>
      </c>
      <c r="R1111" s="126" t="str">
        <f t="shared" si="82"/>
        <v>Yes</v>
      </c>
      <c r="S1111" s="126" t="str">
        <f t="shared" si="82"/>
        <v>No</v>
      </c>
      <c r="T1111" s="126" t="str">
        <f t="shared" si="82"/>
        <v>Yes</v>
      </c>
      <c r="U1111" s="126" t="str">
        <f t="shared" si="82"/>
        <v>Yes</v>
      </c>
      <c r="V1111" s="126" t="str">
        <f t="shared" si="82"/>
        <v>No</v>
      </c>
      <c r="W1111" s="126" t="str">
        <f t="shared" si="82"/>
        <v>No</v>
      </c>
      <c r="X1111" s="126" t="str">
        <f t="shared" si="82"/>
        <v>No</v>
      </c>
      <c r="Y1111" s="126" t="str">
        <f t="shared" si="82"/>
        <v>No</v>
      </c>
      <c r="Z1111" s="126" t="str">
        <f t="shared" si="82"/>
        <v>No</v>
      </c>
      <c r="AA1111" s="126" t="str">
        <f t="shared" si="82"/>
        <v>No</v>
      </c>
    </row>
    <row r="1112" spans="1:27" x14ac:dyDescent="0.3">
      <c r="A1112" t="s">
        <v>200</v>
      </c>
      <c r="B1112" t="s">
        <v>13</v>
      </c>
      <c r="C1112" t="s">
        <v>9</v>
      </c>
      <c r="D1112" t="s">
        <v>8</v>
      </c>
      <c r="E1112" t="s">
        <v>11</v>
      </c>
      <c r="F1112" t="s">
        <v>10</v>
      </c>
      <c r="G1112">
        <v>1</v>
      </c>
      <c r="H1112" t="s">
        <v>10</v>
      </c>
      <c r="I1112" t="s">
        <v>20</v>
      </c>
      <c r="J1112" t="s">
        <v>128</v>
      </c>
      <c r="L1112" t="s">
        <v>80</v>
      </c>
      <c r="M1112">
        <v>2</v>
      </c>
      <c r="N1112" t="str">
        <f t="shared" si="81"/>
        <v>Yes</v>
      </c>
      <c r="O1112" t="s">
        <v>152</v>
      </c>
      <c r="P1112" s="126" t="str">
        <f t="shared" si="79"/>
        <v>Yes</v>
      </c>
      <c r="Q1112" s="126" t="str">
        <f t="shared" si="82"/>
        <v>Yes</v>
      </c>
      <c r="R1112" s="126" t="str">
        <f t="shared" si="82"/>
        <v>Yes</v>
      </c>
      <c r="S1112" s="126" t="str">
        <f t="shared" si="82"/>
        <v>No</v>
      </c>
      <c r="T1112" s="126" t="str">
        <f t="shared" si="82"/>
        <v>Yes</v>
      </c>
      <c r="U1112" s="126" t="str">
        <f t="shared" si="82"/>
        <v>Yes</v>
      </c>
      <c r="V1112" s="126" t="str">
        <f t="shared" si="82"/>
        <v>No</v>
      </c>
      <c r="W1112" s="126" t="str">
        <f t="shared" si="82"/>
        <v>No</v>
      </c>
      <c r="X1112" s="126" t="str">
        <f t="shared" si="82"/>
        <v>No</v>
      </c>
      <c r="Y1112" s="126" t="str">
        <f t="shared" si="82"/>
        <v>No</v>
      </c>
      <c r="Z1112" s="126" t="str">
        <f t="shared" si="82"/>
        <v>No</v>
      </c>
      <c r="AA1112" s="126" t="str">
        <f t="shared" si="82"/>
        <v>No</v>
      </c>
    </row>
    <row r="1113" spans="1:27" x14ac:dyDescent="0.3">
      <c r="A1113" t="s">
        <v>200</v>
      </c>
      <c r="B1113" t="s">
        <v>13</v>
      </c>
      <c r="C1113" t="s">
        <v>9</v>
      </c>
      <c r="D1113" t="s">
        <v>8</v>
      </c>
      <c r="E1113" t="s">
        <v>11</v>
      </c>
      <c r="F1113" t="s">
        <v>10</v>
      </c>
      <c r="G1113">
        <v>2</v>
      </c>
      <c r="H1113" t="s">
        <v>10</v>
      </c>
      <c r="I1113" t="s">
        <v>17</v>
      </c>
      <c r="J1113" t="s">
        <v>128</v>
      </c>
      <c r="L1113" t="s">
        <v>80</v>
      </c>
      <c r="M1113">
        <v>0</v>
      </c>
      <c r="N1113" t="str">
        <f t="shared" si="81"/>
        <v>No</v>
      </c>
      <c r="O1113" t="s">
        <v>152</v>
      </c>
      <c r="P1113" s="126" t="str">
        <f t="shared" si="79"/>
        <v>Yes</v>
      </c>
      <c r="Q1113" s="126" t="str">
        <f t="shared" si="82"/>
        <v>Yes</v>
      </c>
      <c r="R1113" s="126" t="str">
        <f t="shared" si="82"/>
        <v>Yes</v>
      </c>
      <c r="S1113" s="126" t="str">
        <f t="shared" si="82"/>
        <v>No</v>
      </c>
      <c r="T1113" s="126" t="str">
        <f t="shared" si="82"/>
        <v>Yes</v>
      </c>
      <c r="U1113" s="126" t="str">
        <f t="shared" si="82"/>
        <v>Yes</v>
      </c>
      <c r="V1113" s="126" t="str">
        <f t="shared" si="82"/>
        <v>No</v>
      </c>
      <c r="W1113" s="126" t="str">
        <f t="shared" si="82"/>
        <v>No</v>
      </c>
      <c r="X1113" s="126" t="str">
        <f t="shared" si="82"/>
        <v>No</v>
      </c>
      <c r="Y1113" s="126" t="str">
        <f t="shared" si="82"/>
        <v>No</v>
      </c>
      <c r="Z1113" s="126" t="str">
        <f t="shared" si="82"/>
        <v>No</v>
      </c>
      <c r="AA1113" s="126" t="str">
        <f t="shared" si="82"/>
        <v>No</v>
      </c>
    </row>
    <row r="1114" spans="1:27" x14ac:dyDescent="0.3">
      <c r="A1114" t="s">
        <v>200</v>
      </c>
      <c r="B1114" t="s">
        <v>13</v>
      </c>
      <c r="C1114" t="s">
        <v>9</v>
      </c>
      <c r="D1114" t="s">
        <v>8</v>
      </c>
      <c r="E1114" t="s">
        <v>11</v>
      </c>
      <c r="F1114" t="s">
        <v>10</v>
      </c>
      <c r="G1114">
        <v>1</v>
      </c>
      <c r="H1114" t="s">
        <v>11</v>
      </c>
      <c r="I1114" t="s">
        <v>18</v>
      </c>
      <c r="J1114" t="s">
        <v>128</v>
      </c>
      <c r="L1114" t="s">
        <v>80</v>
      </c>
      <c r="M1114">
        <v>0</v>
      </c>
      <c r="N1114" t="str">
        <f t="shared" si="81"/>
        <v>No</v>
      </c>
      <c r="O1114" t="s">
        <v>152</v>
      </c>
      <c r="P1114" s="126" t="str">
        <f t="shared" si="79"/>
        <v>Yes</v>
      </c>
      <c r="Q1114" s="126" t="str">
        <f t="shared" si="82"/>
        <v>Yes</v>
      </c>
      <c r="R1114" s="126" t="str">
        <f t="shared" si="82"/>
        <v>Yes</v>
      </c>
      <c r="S1114" s="126" t="str">
        <f t="shared" si="82"/>
        <v>No</v>
      </c>
      <c r="T1114" s="126" t="str">
        <f t="shared" si="82"/>
        <v>Yes</v>
      </c>
      <c r="U1114" s="126" t="str">
        <f t="shared" si="82"/>
        <v>Yes</v>
      </c>
      <c r="V1114" s="126" t="str">
        <f t="shared" si="82"/>
        <v>No</v>
      </c>
      <c r="W1114" s="126" t="str">
        <f t="shared" si="82"/>
        <v>No</v>
      </c>
      <c r="X1114" s="126" t="str">
        <f t="shared" si="82"/>
        <v>No</v>
      </c>
      <c r="Y1114" s="126" t="str">
        <f t="shared" si="82"/>
        <v>No</v>
      </c>
      <c r="Z1114" s="126" t="str">
        <f t="shared" si="82"/>
        <v>No</v>
      </c>
      <c r="AA1114" s="126" t="str">
        <f t="shared" si="82"/>
        <v>No</v>
      </c>
    </row>
    <row r="1115" spans="1:27" x14ac:dyDescent="0.3">
      <c r="A1115" t="s">
        <v>200</v>
      </c>
      <c r="B1115" t="s">
        <v>13</v>
      </c>
      <c r="C1115" t="s">
        <v>9</v>
      </c>
      <c r="D1115" t="s">
        <v>8</v>
      </c>
      <c r="E1115" t="s">
        <v>11</v>
      </c>
      <c r="F1115" t="s">
        <v>10</v>
      </c>
      <c r="G1115">
        <v>0</v>
      </c>
      <c r="H1115" t="s">
        <v>9</v>
      </c>
      <c r="I1115" t="s">
        <v>19</v>
      </c>
      <c r="J1115" t="s">
        <v>128</v>
      </c>
      <c r="L1115" t="s">
        <v>80</v>
      </c>
      <c r="M1115">
        <v>0</v>
      </c>
      <c r="N1115" t="str">
        <f t="shared" si="81"/>
        <v>No</v>
      </c>
      <c r="O1115" t="s">
        <v>152</v>
      </c>
      <c r="P1115" s="126" t="str">
        <f t="shared" si="79"/>
        <v>Yes</v>
      </c>
      <c r="Q1115" s="126" t="str">
        <f t="shared" si="82"/>
        <v>Yes</v>
      </c>
      <c r="R1115" s="126" t="str">
        <f t="shared" si="82"/>
        <v>Yes</v>
      </c>
      <c r="S1115" s="126" t="str">
        <f t="shared" si="82"/>
        <v>No</v>
      </c>
      <c r="T1115" s="126" t="str">
        <f t="shared" si="82"/>
        <v>Yes</v>
      </c>
      <c r="U1115" s="126" t="str">
        <f t="shared" si="82"/>
        <v>Yes</v>
      </c>
      <c r="V1115" s="126" t="str">
        <f t="shared" si="82"/>
        <v>No</v>
      </c>
      <c r="W1115" s="126" t="str">
        <f t="shared" si="82"/>
        <v>No</v>
      </c>
      <c r="X1115" s="126" t="str">
        <f t="shared" si="82"/>
        <v>No</v>
      </c>
      <c r="Y1115" s="126" t="str">
        <f t="shared" si="82"/>
        <v>No</v>
      </c>
      <c r="Z1115" s="126" t="str">
        <f t="shared" si="82"/>
        <v>No</v>
      </c>
      <c r="AA1115" s="126" t="str">
        <f t="shared" si="82"/>
        <v>No</v>
      </c>
    </row>
    <row r="1116" spans="1:27" x14ac:dyDescent="0.3">
      <c r="A1116" t="s">
        <v>200</v>
      </c>
      <c r="B1116" t="s">
        <v>13</v>
      </c>
      <c r="C1116" t="s">
        <v>9</v>
      </c>
      <c r="D1116" t="s">
        <v>8</v>
      </c>
      <c r="E1116" t="s">
        <v>11</v>
      </c>
      <c r="F1116" t="s">
        <v>10</v>
      </c>
      <c r="G1116">
        <v>0</v>
      </c>
      <c r="H1116" t="s">
        <v>10</v>
      </c>
      <c r="I1116" t="s">
        <v>15</v>
      </c>
      <c r="J1116" t="s">
        <v>128</v>
      </c>
      <c r="L1116" t="s">
        <v>80</v>
      </c>
      <c r="M1116">
        <v>2</v>
      </c>
      <c r="N1116" t="str">
        <f t="shared" si="81"/>
        <v>Yes</v>
      </c>
      <c r="O1116" t="s">
        <v>152</v>
      </c>
      <c r="P1116" s="126" t="str">
        <f t="shared" si="79"/>
        <v>Yes</v>
      </c>
      <c r="Q1116" s="126" t="str">
        <f t="shared" si="82"/>
        <v>Yes</v>
      </c>
      <c r="R1116" s="126" t="str">
        <f t="shared" si="82"/>
        <v>Yes</v>
      </c>
      <c r="S1116" s="126" t="str">
        <f t="shared" si="82"/>
        <v>No</v>
      </c>
      <c r="T1116" s="126" t="str">
        <f t="shared" si="82"/>
        <v>Yes</v>
      </c>
      <c r="U1116" s="126" t="str">
        <f t="shared" si="82"/>
        <v>Yes</v>
      </c>
      <c r="V1116" s="126" t="str">
        <f t="shared" si="82"/>
        <v>No</v>
      </c>
      <c r="W1116" s="126" t="str">
        <f t="shared" si="82"/>
        <v>No</v>
      </c>
      <c r="X1116" s="126" t="str">
        <f t="shared" si="82"/>
        <v>No</v>
      </c>
      <c r="Y1116" s="126" t="str">
        <f t="shared" si="82"/>
        <v>No</v>
      </c>
      <c r="Z1116" s="126" t="str">
        <f t="shared" si="82"/>
        <v>No</v>
      </c>
      <c r="AA1116" s="126" t="str">
        <f t="shared" si="82"/>
        <v>No</v>
      </c>
    </row>
    <row r="1117" spans="1:27" x14ac:dyDescent="0.3">
      <c r="A1117" t="s">
        <v>200</v>
      </c>
      <c r="B1117" t="s">
        <v>13</v>
      </c>
      <c r="C1117" t="s">
        <v>130</v>
      </c>
      <c r="D1117" t="s">
        <v>8</v>
      </c>
      <c r="E1117" t="s">
        <v>70</v>
      </c>
      <c r="F1117" t="s">
        <v>10</v>
      </c>
      <c r="G1117">
        <v>0</v>
      </c>
      <c r="H1117" t="s">
        <v>13</v>
      </c>
      <c r="I1117" t="s">
        <v>17</v>
      </c>
      <c r="J1117" t="s">
        <v>128</v>
      </c>
      <c r="L1117" t="s">
        <v>80</v>
      </c>
      <c r="M1117">
        <v>0</v>
      </c>
      <c r="N1117" t="str">
        <f t="shared" si="81"/>
        <v>No</v>
      </c>
      <c r="O1117" t="s">
        <v>152</v>
      </c>
      <c r="P1117" s="126" t="str">
        <f t="shared" si="79"/>
        <v>Yes</v>
      </c>
      <c r="Q1117" s="126" t="str">
        <f t="shared" si="82"/>
        <v>No</v>
      </c>
      <c r="R1117" s="126" t="str">
        <f t="shared" si="82"/>
        <v>Yes</v>
      </c>
      <c r="S1117" s="126" t="str">
        <f t="shared" si="82"/>
        <v>Yes</v>
      </c>
      <c r="T1117" s="126" t="str">
        <f t="shared" si="82"/>
        <v>Yes</v>
      </c>
      <c r="U1117" s="126" t="str">
        <f t="shared" si="82"/>
        <v>No</v>
      </c>
      <c r="V1117" s="126" t="str">
        <f t="shared" si="82"/>
        <v>No</v>
      </c>
      <c r="W1117" s="126" t="str">
        <f t="shared" si="82"/>
        <v>No</v>
      </c>
      <c r="X1117" s="126" t="str">
        <f t="shared" si="82"/>
        <v>No</v>
      </c>
      <c r="Y1117" s="126" t="str">
        <f t="shared" si="82"/>
        <v>Yes</v>
      </c>
      <c r="Z1117" s="126" t="str">
        <f t="shared" si="82"/>
        <v>No</v>
      </c>
      <c r="AA1117" s="126" t="str">
        <f t="shared" si="82"/>
        <v>No</v>
      </c>
    </row>
    <row r="1118" spans="1:27" x14ac:dyDescent="0.3">
      <c r="A1118" t="s">
        <v>200</v>
      </c>
      <c r="B1118" t="s">
        <v>13</v>
      </c>
      <c r="C1118" t="s">
        <v>130</v>
      </c>
      <c r="D1118" t="s">
        <v>8</v>
      </c>
      <c r="E1118" t="s">
        <v>70</v>
      </c>
      <c r="F1118" t="s">
        <v>10</v>
      </c>
      <c r="G1118">
        <v>1</v>
      </c>
      <c r="H1118" t="s">
        <v>8</v>
      </c>
      <c r="I1118" t="s">
        <v>15</v>
      </c>
      <c r="J1118" t="s">
        <v>128</v>
      </c>
      <c r="L1118" t="s">
        <v>80</v>
      </c>
      <c r="M1118">
        <v>0</v>
      </c>
      <c r="N1118" t="str">
        <f t="shared" si="81"/>
        <v>No</v>
      </c>
      <c r="O1118" t="s">
        <v>152</v>
      </c>
      <c r="P1118" s="126" t="str">
        <f t="shared" si="79"/>
        <v>Yes</v>
      </c>
      <c r="Q1118" s="126" t="str">
        <f t="shared" si="82"/>
        <v>No</v>
      </c>
      <c r="R1118" s="126" t="str">
        <f t="shared" si="82"/>
        <v>Yes</v>
      </c>
      <c r="S1118" s="126" t="str">
        <f t="shared" si="82"/>
        <v>Yes</v>
      </c>
      <c r="T1118" s="126" t="str">
        <f t="shared" si="82"/>
        <v>Yes</v>
      </c>
      <c r="U1118" s="126" t="str">
        <f t="shared" si="82"/>
        <v>No</v>
      </c>
      <c r="V1118" s="126" t="str">
        <f t="shared" si="82"/>
        <v>No</v>
      </c>
      <c r="W1118" s="126" t="str">
        <f t="shared" si="82"/>
        <v>No</v>
      </c>
      <c r="X1118" s="126" t="str">
        <f t="shared" si="82"/>
        <v>No</v>
      </c>
      <c r="Y1118" s="126" t="str">
        <f t="shared" si="82"/>
        <v>Yes</v>
      </c>
      <c r="Z1118" s="126" t="str">
        <f t="shared" si="82"/>
        <v>No</v>
      </c>
      <c r="AA1118" s="126" t="str">
        <f t="shared" si="82"/>
        <v>No</v>
      </c>
    </row>
    <row r="1119" spans="1:27" x14ac:dyDescent="0.3">
      <c r="A1119" t="s">
        <v>200</v>
      </c>
      <c r="B1119" t="s">
        <v>13</v>
      </c>
      <c r="C1119" t="s">
        <v>130</v>
      </c>
      <c r="D1119" t="s">
        <v>8</v>
      </c>
      <c r="E1119" t="s">
        <v>70</v>
      </c>
      <c r="F1119" t="s">
        <v>10</v>
      </c>
      <c r="G1119">
        <v>1</v>
      </c>
      <c r="H1119" t="s">
        <v>10</v>
      </c>
      <c r="I1119" t="s">
        <v>18</v>
      </c>
      <c r="J1119" t="s">
        <v>128</v>
      </c>
      <c r="L1119" t="s">
        <v>80</v>
      </c>
      <c r="M1119">
        <v>2</v>
      </c>
      <c r="N1119" t="str">
        <f t="shared" si="81"/>
        <v>Yes</v>
      </c>
      <c r="O1119" t="s">
        <v>152</v>
      </c>
      <c r="P1119" s="126" t="str">
        <f t="shared" si="79"/>
        <v>Yes</v>
      </c>
      <c r="Q1119" s="126" t="str">
        <f t="shared" si="82"/>
        <v>No</v>
      </c>
      <c r="R1119" s="126" t="str">
        <f t="shared" si="82"/>
        <v>Yes</v>
      </c>
      <c r="S1119" s="126" t="str">
        <f t="shared" si="82"/>
        <v>Yes</v>
      </c>
      <c r="T1119" s="126" t="str">
        <f t="shared" si="82"/>
        <v>Yes</v>
      </c>
      <c r="U1119" s="126" t="str">
        <f t="shared" si="82"/>
        <v>No</v>
      </c>
      <c r="V1119" s="126" t="str">
        <f t="shared" si="82"/>
        <v>No</v>
      </c>
      <c r="W1119" s="126" t="str">
        <f t="shared" si="82"/>
        <v>No</v>
      </c>
      <c r="X1119" s="126" t="str">
        <f t="shared" si="82"/>
        <v>No</v>
      </c>
      <c r="Y1119" s="126" t="str">
        <f t="shared" si="82"/>
        <v>Yes</v>
      </c>
      <c r="Z1119" s="126" t="str">
        <f t="shared" si="82"/>
        <v>No</v>
      </c>
      <c r="AA1119" s="126" t="str">
        <f t="shared" si="82"/>
        <v>No</v>
      </c>
    </row>
    <row r="1120" spans="1:27" x14ac:dyDescent="0.3">
      <c r="A1120" t="s">
        <v>200</v>
      </c>
      <c r="B1120" t="s">
        <v>13</v>
      </c>
      <c r="C1120" t="s">
        <v>130</v>
      </c>
      <c r="D1120" t="s">
        <v>8</v>
      </c>
      <c r="E1120" t="s">
        <v>70</v>
      </c>
      <c r="F1120" t="s">
        <v>131</v>
      </c>
      <c r="G1120">
        <v>1</v>
      </c>
      <c r="H1120" t="s">
        <v>130</v>
      </c>
      <c r="I1120" t="s">
        <v>19</v>
      </c>
      <c r="J1120" t="s">
        <v>128</v>
      </c>
      <c r="L1120" t="s">
        <v>80</v>
      </c>
      <c r="M1120">
        <v>0</v>
      </c>
      <c r="N1120" t="str">
        <f t="shared" si="81"/>
        <v>No</v>
      </c>
      <c r="O1120" t="s">
        <v>152</v>
      </c>
      <c r="P1120" s="126" t="str">
        <f t="shared" si="79"/>
        <v>Yes</v>
      </c>
      <c r="Q1120" s="126" t="str">
        <f t="shared" si="82"/>
        <v>No</v>
      </c>
      <c r="R1120" s="126" t="str">
        <f t="shared" si="82"/>
        <v>Yes</v>
      </c>
      <c r="S1120" s="126" t="str">
        <f t="shared" si="82"/>
        <v>Yes</v>
      </c>
      <c r="T1120" s="126" t="str">
        <f t="shared" si="82"/>
        <v>No</v>
      </c>
      <c r="U1120" s="126" t="str">
        <f t="shared" si="82"/>
        <v>No</v>
      </c>
      <c r="V1120" s="126" t="str">
        <f t="shared" si="82"/>
        <v>No</v>
      </c>
      <c r="W1120" s="126" t="str">
        <f t="shared" si="82"/>
        <v>No</v>
      </c>
      <c r="X1120" s="126" t="str">
        <f t="shared" si="82"/>
        <v>No</v>
      </c>
      <c r="Y1120" s="126" t="str">
        <f t="shared" si="82"/>
        <v>Yes</v>
      </c>
      <c r="Z1120" s="126" t="str">
        <f t="shared" si="82"/>
        <v>Yes</v>
      </c>
      <c r="AA1120" s="126" t="str">
        <f t="shared" si="82"/>
        <v>No</v>
      </c>
    </row>
    <row r="1121" spans="1:27" x14ac:dyDescent="0.3">
      <c r="A1121" t="s">
        <v>200</v>
      </c>
      <c r="B1121" t="s">
        <v>13</v>
      </c>
      <c r="C1121" t="s">
        <v>130</v>
      </c>
      <c r="D1121" t="s">
        <v>8</v>
      </c>
      <c r="E1121" t="s">
        <v>70</v>
      </c>
      <c r="F1121" t="s">
        <v>131</v>
      </c>
      <c r="G1121">
        <v>0</v>
      </c>
      <c r="H1121" t="s">
        <v>130</v>
      </c>
      <c r="I1121" t="s">
        <v>19</v>
      </c>
      <c r="J1121" t="s">
        <v>128</v>
      </c>
      <c r="L1121" t="s">
        <v>80</v>
      </c>
      <c r="M1121">
        <v>3</v>
      </c>
      <c r="N1121" t="str">
        <f t="shared" si="81"/>
        <v>Yes</v>
      </c>
      <c r="O1121" t="s">
        <v>152</v>
      </c>
      <c r="P1121" s="126" t="str">
        <f t="shared" si="79"/>
        <v>Yes</v>
      </c>
      <c r="Q1121" s="126" t="str">
        <f t="shared" si="82"/>
        <v>No</v>
      </c>
      <c r="R1121" s="126" t="str">
        <f t="shared" si="82"/>
        <v>Yes</v>
      </c>
      <c r="S1121" s="126" t="str">
        <f t="shared" si="82"/>
        <v>Yes</v>
      </c>
      <c r="T1121" s="126" t="str">
        <f t="shared" si="82"/>
        <v>No</v>
      </c>
      <c r="U1121" s="126" t="str">
        <f t="shared" si="82"/>
        <v>No</v>
      </c>
      <c r="V1121" s="126" t="str">
        <f t="shared" si="82"/>
        <v>No</v>
      </c>
      <c r="W1121" s="126" t="str">
        <f t="shared" si="82"/>
        <v>No</v>
      </c>
      <c r="X1121" s="126" t="str">
        <f t="shared" si="82"/>
        <v>No</v>
      </c>
      <c r="Y1121" s="126" t="str">
        <f t="shared" si="82"/>
        <v>Yes</v>
      </c>
      <c r="Z1121" s="126" t="str">
        <f t="shared" si="82"/>
        <v>Yes</v>
      </c>
      <c r="AA1121" s="126" t="str">
        <f t="shared" si="82"/>
        <v>No</v>
      </c>
    </row>
    <row r="1122" spans="1:27" x14ac:dyDescent="0.3">
      <c r="A1122" t="s">
        <v>200</v>
      </c>
      <c r="B1122" t="s">
        <v>13</v>
      </c>
      <c r="C1122" t="s">
        <v>130</v>
      </c>
      <c r="D1122" t="s">
        <v>8</v>
      </c>
      <c r="E1122" t="s">
        <v>70</v>
      </c>
      <c r="F1122" t="s">
        <v>131</v>
      </c>
      <c r="G1122">
        <v>0</v>
      </c>
      <c r="H1122" t="s">
        <v>70</v>
      </c>
      <c r="I1122" t="s">
        <v>19</v>
      </c>
      <c r="J1122" t="s">
        <v>128</v>
      </c>
      <c r="L1122" t="s">
        <v>80</v>
      </c>
      <c r="M1122">
        <v>0</v>
      </c>
      <c r="N1122" t="str">
        <f t="shared" si="81"/>
        <v>No</v>
      </c>
      <c r="O1122" t="s">
        <v>152</v>
      </c>
      <c r="P1122" s="126" t="str">
        <f t="shared" si="79"/>
        <v>Yes</v>
      </c>
      <c r="Q1122" s="126" t="str">
        <f t="shared" si="82"/>
        <v>No</v>
      </c>
      <c r="R1122" s="126" t="str">
        <f t="shared" si="82"/>
        <v>Yes</v>
      </c>
      <c r="S1122" s="126" t="str">
        <f t="shared" si="82"/>
        <v>Yes</v>
      </c>
      <c r="T1122" s="126" t="str">
        <f t="shared" si="82"/>
        <v>No</v>
      </c>
      <c r="U1122" s="126" t="str">
        <f t="shared" si="82"/>
        <v>No</v>
      </c>
      <c r="V1122" s="126" t="str">
        <f t="shared" si="82"/>
        <v>No</v>
      </c>
      <c r="W1122" s="126" t="str">
        <f t="shared" si="82"/>
        <v>No</v>
      </c>
      <c r="X1122" s="126" t="str">
        <f t="shared" si="82"/>
        <v>No</v>
      </c>
      <c r="Y1122" s="126" t="str">
        <f t="shared" si="82"/>
        <v>Yes</v>
      </c>
      <c r="Z1122" s="126" t="str">
        <f t="shared" si="82"/>
        <v>Yes</v>
      </c>
      <c r="AA1122" s="126" t="str">
        <f t="shared" si="82"/>
        <v>No</v>
      </c>
    </row>
    <row r="1123" spans="1:27" x14ac:dyDescent="0.3">
      <c r="A1123" t="s">
        <v>200</v>
      </c>
      <c r="B1123" t="s">
        <v>13</v>
      </c>
      <c r="C1123" t="s">
        <v>130</v>
      </c>
      <c r="D1123" t="s">
        <v>8</v>
      </c>
      <c r="E1123" t="s">
        <v>70</v>
      </c>
      <c r="F1123" t="s">
        <v>131</v>
      </c>
      <c r="G1123">
        <v>0</v>
      </c>
      <c r="H1123" t="s">
        <v>8</v>
      </c>
      <c r="I1123" t="s">
        <v>19</v>
      </c>
      <c r="J1123" t="s">
        <v>128</v>
      </c>
      <c r="L1123" t="s">
        <v>80</v>
      </c>
      <c r="M1123">
        <v>0</v>
      </c>
      <c r="N1123" t="str">
        <f t="shared" si="81"/>
        <v>No</v>
      </c>
      <c r="O1123" t="s">
        <v>152</v>
      </c>
      <c r="P1123" s="126" t="str">
        <f t="shared" si="79"/>
        <v>Yes</v>
      </c>
      <c r="Q1123" s="126" t="str">
        <f t="shared" si="82"/>
        <v>No</v>
      </c>
      <c r="R1123" s="126" t="str">
        <f t="shared" si="82"/>
        <v>Yes</v>
      </c>
      <c r="S1123" s="126" t="str">
        <f t="shared" si="82"/>
        <v>Yes</v>
      </c>
      <c r="T1123" s="126" t="str">
        <f t="shared" si="82"/>
        <v>No</v>
      </c>
      <c r="U1123" s="126" t="str">
        <f t="shared" si="82"/>
        <v>No</v>
      </c>
      <c r="V1123" s="126" t="str">
        <f t="shared" si="82"/>
        <v>No</v>
      </c>
      <c r="W1123" s="126" t="str">
        <f t="shared" si="82"/>
        <v>No</v>
      </c>
      <c r="X1123" s="126" t="str">
        <f t="shared" si="82"/>
        <v>No</v>
      </c>
      <c r="Y1123" s="126" t="str">
        <f t="shared" si="82"/>
        <v>Yes</v>
      </c>
      <c r="Z1123" s="126" t="str">
        <f t="shared" si="82"/>
        <v>Yes</v>
      </c>
      <c r="AA1123" s="126" t="str">
        <f t="shared" si="82"/>
        <v>No</v>
      </c>
    </row>
    <row r="1124" spans="1:27" x14ac:dyDescent="0.3">
      <c r="A1124" t="s">
        <v>200</v>
      </c>
      <c r="B1124" t="s">
        <v>13</v>
      </c>
      <c r="C1124" t="s">
        <v>130</v>
      </c>
      <c r="D1124" t="s">
        <v>8</v>
      </c>
      <c r="E1124" t="s">
        <v>70</v>
      </c>
      <c r="F1124" t="s">
        <v>131</v>
      </c>
      <c r="G1124">
        <v>0</v>
      </c>
      <c r="H1124" t="s">
        <v>70</v>
      </c>
      <c r="I1124" t="s">
        <v>19</v>
      </c>
      <c r="J1124" t="s">
        <v>128</v>
      </c>
      <c r="L1124" t="s">
        <v>80</v>
      </c>
      <c r="M1124">
        <v>0</v>
      </c>
      <c r="N1124" t="str">
        <f t="shared" si="81"/>
        <v>No</v>
      </c>
      <c r="O1124" t="s">
        <v>152</v>
      </c>
      <c r="P1124" s="126" t="str">
        <f t="shared" si="79"/>
        <v>Yes</v>
      </c>
      <c r="Q1124" s="126" t="str">
        <f t="shared" si="82"/>
        <v>No</v>
      </c>
      <c r="R1124" s="126" t="str">
        <f t="shared" si="82"/>
        <v>Yes</v>
      </c>
      <c r="S1124" s="126" t="str">
        <f t="shared" si="82"/>
        <v>Yes</v>
      </c>
      <c r="T1124" s="126" t="str">
        <f t="shared" si="82"/>
        <v>No</v>
      </c>
      <c r="U1124" s="126" t="str">
        <f t="shared" si="82"/>
        <v>No</v>
      </c>
      <c r="V1124" s="126" t="str">
        <f t="shared" si="82"/>
        <v>No</v>
      </c>
      <c r="W1124" s="126" t="str">
        <f t="shared" si="82"/>
        <v>No</v>
      </c>
      <c r="X1124" s="126" t="str">
        <f t="shared" si="82"/>
        <v>No</v>
      </c>
      <c r="Y1124" s="126" t="str">
        <f t="shared" si="82"/>
        <v>Yes</v>
      </c>
      <c r="Z1124" s="126" t="str">
        <f t="shared" si="82"/>
        <v>Yes</v>
      </c>
      <c r="AA1124" s="126" t="str">
        <f t="shared" si="82"/>
        <v>No</v>
      </c>
    </row>
    <row r="1125" spans="1:27" x14ac:dyDescent="0.3">
      <c r="A1125" t="s">
        <v>200</v>
      </c>
      <c r="B1125" t="s">
        <v>130</v>
      </c>
      <c r="C1125" t="s">
        <v>9</v>
      </c>
      <c r="D1125" t="s">
        <v>70</v>
      </c>
      <c r="E1125" t="s">
        <v>11</v>
      </c>
      <c r="F1125" t="s">
        <v>131</v>
      </c>
      <c r="G1125">
        <v>1</v>
      </c>
      <c r="H1125" t="s">
        <v>130</v>
      </c>
      <c r="I1125" t="s">
        <v>18</v>
      </c>
      <c r="J1125" t="s">
        <v>128</v>
      </c>
      <c r="L1125" t="s">
        <v>80</v>
      </c>
      <c r="M1125">
        <v>2</v>
      </c>
      <c r="N1125" t="str">
        <f t="shared" si="81"/>
        <v>Yes</v>
      </c>
      <c r="O1125" t="s">
        <v>152</v>
      </c>
      <c r="P1125" s="126" t="str">
        <f t="shared" si="79"/>
        <v>No</v>
      </c>
      <c r="Q1125" s="126" t="str">
        <f t="shared" si="82"/>
        <v>Yes</v>
      </c>
      <c r="R1125" s="126" t="str">
        <f t="shared" si="82"/>
        <v>No</v>
      </c>
      <c r="S1125" s="126" t="str">
        <f t="shared" si="82"/>
        <v>Yes</v>
      </c>
      <c r="T1125" s="126" t="str">
        <f t="shared" si="82"/>
        <v>No</v>
      </c>
      <c r="U1125" s="126" t="str">
        <f t="shared" si="82"/>
        <v>Yes</v>
      </c>
      <c r="V1125" s="126" t="str">
        <f t="shared" si="82"/>
        <v>No</v>
      </c>
      <c r="W1125" s="126" t="str">
        <f t="shared" si="82"/>
        <v>No</v>
      </c>
      <c r="X1125" s="126" t="str">
        <f t="shared" ref="Q1125:AA1140" si="83">IF($A1125="","",IF(OR($B1125=X$1,$C1125=X$1,$D1125=X$1,$E1125=X$1,$F1125=X$1),"Yes","No"))</f>
        <v>No</v>
      </c>
      <c r="Y1125" s="126" t="str">
        <f t="shared" si="83"/>
        <v>Yes</v>
      </c>
      <c r="Z1125" s="126" t="str">
        <f t="shared" si="83"/>
        <v>Yes</v>
      </c>
      <c r="AA1125" s="126" t="str">
        <f t="shared" si="83"/>
        <v>No</v>
      </c>
    </row>
    <row r="1126" spans="1:27" x14ac:dyDescent="0.3">
      <c r="A1126" t="s">
        <v>200</v>
      </c>
      <c r="B1126" t="s">
        <v>130</v>
      </c>
      <c r="C1126" t="s">
        <v>9</v>
      </c>
      <c r="D1126" t="s">
        <v>70</v>
      </c>
      <c r="E1126" t="s">
        <v>11</v>
      </c>
      <c r="F1126" t="s">
        <v>131</v>
      </c>
      <c r="G1126">
        <v>1</v>
      </c>
      <c r="H1126" t="s">
        <v>130</v>
      </c>
      <c r="I1126" t="s">
        <v>17</v>
      </c>
      <c r="J1126" t="s">
        <v>128</v>
      </c>
      <c r="L1126" t="s">
        <v>80</v>
      </c>
      <c r="M1126">
        <v>0</v>
      </c>
      <c r="N1126" t="str">
        <f t="shared" si="81"/>
        <v>No</v>
      </c>
      <c r="O1126" t="s">
        <v>152</v>
      </c>
      <c r="P1126" s="126" t="str">
        <f t="shared" si="79"/>
        <v>No</v>
      </c>
      <c r="Q1126" s="126" t="str">
        <f t="shared" si="83"/>
        <v>Yes</v>
      </c>
      <c r="R1126" s="126" t="str">
        <f t="shared" si="83"/>
        <v>No</v>
      </c>
      <c r="S1126" s="126" t="str">
        <f t="shared" si="83"/>
        <v>Yes</v>
      </c>
      <c r="T1126" s="126" t="str">
        <f t="shared" si="83"/>
        <v>No</v>
      </c>
      <c r="U1126" s="126" t="str">
        <f t="shared" si="83"/>
        <v>Yes</v>
      </c>
      <c r="V1126" s="126" t="str">
        <f t="shared" si="83"/>
        <v>No</v>
      </c>
      <c r="W1126" s="126" t="str">
        <f t="shared" si="83"/>
        <v>No</v>
      </c>
      <c r="X1126" s="126" t="str">
        <f t="shared" si="83"/>
        <v>No</v>
      </c>
      <c r="Y1126" s="126" t="str">
        <f t="shared" si="83"/>
        <v>Yes</v>
      </c>
      <c r="Z1126" s="126" t="str">
        <f t="shared" si="83"/>
        <v>Yes</v>
      </c>
      <c r="AA1126" s="126" t="str">
        <f t="shared" si="83"/>
        <v>No</v>
      </c>
    </row>
    <row r="1127" spans="1:27" x14ac:dyDescent="0.3">
      <c r="A1127" t="s">
        <v>200</v>
      </c>
      <c r="B1127" t="s">
        <v>130</v>
      </c>
      <c r="C1127" t="s">
        <v>9</v>
      </c>
      <c r="D1127" t="s">
        <v>70</v>
      </c>
      <c r="E1127" t="s">
        <v>11</v>
      </c>
      <c r="F1127" t="s">
        <v>131</v>
      </c>
      <c r="G1127">
        <v>1</v>
      </c>
      <c r="H1127" t="s">
        <v>70</v>
      </c>
      <c r="I1127" t="s">
        <v>18</v>
      </c>
      <c r="J1127" t="s">
        <v>128</v>
      </c>
      <c r="L1127" t="s">
        <v>80</v>
      </c>
      <c r="M1127">
        <v>2</v>
      </c>
      <c r="N1127" t="str">
        <f t="shared" si="81"/>
        <v>Yes</v>
      </c>
      <c r="O1127" t="s">
        <v>152</v>
      </c>
      <c r="P1127" s="126" t="str">
        <f t="shared" si="79"/>
        <v>No</v>
      </c>
      <c r="Q1127" s="126" t="str">
        <f t="shared" si="83"/>
        <v>Yes</v>
      </c>
      <c r="R1127" s="126" t="str">
        <f t="shared" si="83"/>
        <v>No</v>
      </c>
      <c r="S1127" s="126" t="str">
        <f t="shared" si="83"/>
        <v>Yes</v>
      </c>
      <c r="T1127" s="126" t="str">
        <f t="shared" si="83"/>
        <v>No</v>
      </c>
      <c r="U1127" s="126" t="str">
        <f t="shared" si="83"/>
        <v>Yes</v>
      </c>
      <c r="V1127" s="126" t="str">
        <f t="shared" si="83"/>
        <v>No</v>
      </c>
      <c r="W1127" s="126" t="str">
        <f t="shared" si="83"/>
        <v>No</v>
      </c>
      <c r="X1127" s="126" t="str">
        <f t="shared" si="83"/>
        <v>No</v>
      </c>
      <c r="Y1127" s="126" t="str">
        <f t="shared" si="83"/>
        <v>Yes</v>
      </c>
      <c r="Z1127" s="126" t="str">
        <f t="shared" si="83"/>
        <v>Yes</v>
      </c>
      <c r="AA1127" s="126" t="str">
        <f t="shared" si="83"/>
        <v>No</v>
      </c>
    </row>
    <row r="1128" spans="1:27" x14ac:dyDescent="0.3">
      <c r="A1128" t="s">
        <v>200</v>
      </c>
      <c r="B1128" t="s">
        <v>13</v>
      </c>
      <c r="C1128" t="s">
        <v>9</v>
      </c>
      <c r="D1128" t="s">
        <v>70</v>
      </c>
      <c r="E1128" t="s">
        <v>11</v>
      </c>
      <c r="F1128" t="s">
        <v>131</v>
      </c>
      <c r="G1128">
        <v>1</v>
      </c>
      <c r="H1128" t="s">
        <v>13</v>
      </c>
      <c r="I1128" t="s">
        <v>20</v>
      </c>
      <c r="J1128" t="s">
        <v>128</v>
      </c>
      <c r="L1128" t="s">
        <v>80</v>
      </c>
      <c r="M1128">
        <v>3</v>
      </c>
      <c r="N1128" t="str">
        <f t="shared" si="81"/>
        <v>Yes</v>
      </c>
      <c r="O1128" t="s">
        <v>152</v>
      </c>
      <c r="P1128" s="126" t="str">
        <f t="shared" si="79"/>
        <v>Yes</v>
      </c>
      <c r="Q1128" s="126" t="str">
        <f t="shared" si="83"/>
        <v>Yes</v>
      </c>
      <c r="R1128" s="126" t="str">
        <f t="shared" si="83"/>
        <v>No</v>
      </c>
      <c r="S1128" s="126" t="str">
        <f t="shared" si="83"/>
        <v>Yes</v>
      </c>
      <c r="T1128" s="126" t="str">
        <f t="shared" si="83"/>
        <v>No</v>
      </c>
      <c r="U1128" s="126" t="str">
        <f t="shared" si="83"/>
        <v>Yes</v>
      </c>
      <c r="V1128" s="126" t="str">
        <f t="shared" si="83"/>
        <v>No</v>
      </c>
      <c r="W1128" s="126" t="str">
        <f t="shared" si="83"/>
        <v>No</v>
      </c>
      <c r="X1128" s="126" t="str">
        <f t="shared" si="83"/>
        <v>No</v>
      </c>
      <c r="Y1128" s="126" t="str">
        <f t="shared" si="83"/>
        <v>No</v>
      </c>
      <c r="Z1128" s="126" t="str">
        <f t="shared" si="83"/>
        <v>Yes</v>
      </c>
      <c r="AA1128" s="126" t="str">
        <f t="shared" si="83"/>
        <v>No</v>
      </c>
    </row>
    <row r="1129" spans="1:27" x14ac:dyDescent="0.3">
      <c r="A1129" t="s">
        <v>200</v>
      </c>
      <c r="B1129" t="s">
        <v>13</v>
      </c>
      <c r="C1129" t="s">
        <v>9</v>
      </c>
      <c r="D1129" t="s">
        <v>70</v>
      </c>
      <c r="E1129" t="s">
        <v>11</v>
      </c>
      <c r="F1129" t="s">
        <v>10</v>
      </c>
      <c r="G1129">
        <v>0</v>
      </c>
      <c r="H1129" t="s">
        <v>70</v>
      </c>
      <c r="I1129" t="s">
        <v>19</v>
      </c>
      <c r="J1129" t="s">
        <v>128</v>
      </c>
      <c r="L1129" t="s">
        <v>80</v>
      </c>
      <c r="M1129">
        <v>3</v>
      </c>
      <c r="N1129" t="str">
        <f t="shared" si="81"/>
        <v>Yes</v>
      </c>
      <c r="O1129" t="s">
        <v>152</v>
      </c>
      <c r="P1129" s="126" t="str">
        <f t="shared" si="79"/>
        <v>Yes</v>
      </c>
      <c r="Q1129" s="126" t="str">
        <f t="shared" si="83"/>
        <v>Yes</v>
      </c>
      <c r="R1129" s="126" t="str">
        <f t="shared" si="83"/>
        <v>No</v>
      </c>
      <c r="S1129" s="126" t="str">
        <f t="shared" si="83"/>
        <v>Yes</v>
      </c>
      <c r="T1129" s="126" t="str">
        <f t="shared" si="83"/>
        <v>Yes</v>
      </c>
      <c r="U1129" s="126" t="str">
        <f t="shared" si="83"/>
        <v>Yes</v>
      </c>
      <c r="V1129" s="126" t="str">
        <f t="shared" si="83"/>
        <v>No</v>
      </c>
      <c r="W1129" s="126" t="str">
        <f t="shared" si="83"/>
        <v>No</v>
      </c>
      <c r="X1129" s="126" t="str">
        <f t="shared" si="83"/>
        <v>No</v>
      </c>
      <c r="Y1129" s="126" t="str">
        <f t="shared" si="83"/>
        <v>No</v>
      </c>
      <c r="Z1129" s="126" t="str">
        <f t="shared" si="83"/>
        <v>No</v>
      </c>
      <c r="AA1129" s="126" t="str">
        <f t="shared" si="83"/>
        <v>No</v>
      </c>
    </row>
    <row r="1130" spans="1:27" x14ac:dyDescent="0.3">
      <c r="A1130" t="s">
        <v>200</v>
      </c>
      <c r="B1130" t="s">
        <v>13</v>
      </c>
      <c r="C1130" t="s">
        <v>9</v>
      </c>
      <c r="D1130" t="s">
        <v>70</v>
      </c>
      <c r="E1130" t="s">
        <v>11</v>
      </c>
      <c r="F1130" t="s">
        <v>10</v>
      </c>
      <c r="G1130">
        <v>1</v>
      </c>
      <c r="H1130" t="s">
        <v>13</v>
      </c>
      <c r="I1130" t="s">
        <v>19</v>
      </c>
      <c r="J1130" t="s">
        <v>128</v>
      </c>
      <c r="L1130" t="s">
        <v>80</v>
      </c>
      <c r="M1130">
        <v>0</v>
      </c>
      <c r="N1130" t="str">
        <f t="shared" si="81"/>
        <v>No</v>
      </c>
      <c r="O1130" t="s">
        <v>152</v>
      </c>
      <c r="P1130" s="126" t="str">
        <f t="shared" si="79"/>
        <v>Yes</v>
      </c>
      <c r="Q1130" s="126" t="str">
        <f t="shared" si="83"/>
        <v>Yes</v>
      </c>
      <c r="R1130" s="126" t="str">
        <f t="shared" si="83"/>
        <v>No</v>
      </c>
      <c r="S1130" s="126" t="str">
        <f t="shared" si="83"/>
        <v>Yes</v>
      </c>
      <c r="T1130" s="126" t="str">
        <f t="shared" si="83"/>
        <v>Yes</v>
      </c>
      <c r="U1130" s="126" t="str">
        <f t="shared" si="83"/>
        <v>Yes</v>
      </c>
      <c r="V1130" s="126" t="str">
        <f t="shared" si="83"/>
        <v>No</v>
      </c>
      <c r="W1130" s="126" t="str">
        <f t="shared" si="83"/>
        <v>No</v>
      </c>
      <c r="X1130" s="126" t="str">
        <f t="shared" si="83"/>
        <v>No</v>
      </c>
      <c r="Y1130" s="126" t="str">
        <f t="shared" si="83"/>
        <v>No</v>
      </c>
      <c r="Z1130" s="126" t="str">
        <f t="shared" si="83"/>
        <v>No</v>
      </c>
      <c r="AA1130" s="126" t="str">
        <f t="shared" si="83"/>
        <v>No</v>
      </c>
    </row>
    <row r="1131" spans="1:27" x14ac:dyDescent="0.3">
      <c r="A1131" t="s">
        <v>200</v>
      </c>
      <c r="B1131" t="s">
        <v>13</v>
      </c>
      <c r="C1131" t="s">
        <v>9</v>
      </c>
      <c r="D1131" t="s">
        <v>8</v>
      </c>
      <c r="E1131" t="s">
        <v>11</v>
      </c>
      <c r="F1131" t="s">
        <v>10</v>
      </c>
      <c r="G1131">
        <v>0</v>
      </c>
      <c r="H1131" t="s">
        <v>8</v>
      </c>
      <c r="I1131" t="s">
        <v>19</v>
      </c>
      <c r="J1131" t="s">
        <v>128</v>
      </c>
      <c r="L1131" t="s">
        <v>80</v>
      </c>
      <c r="M1131">
        <v>0</v>
      </c>
      <c r="N1131" t="str">
        <f t="shared" si="81"/>
        <v>No</v>
      </c>
      <c r="O1131" t="s">
        <v>152</v>
      </c>
      <c r="P1131" s="126" t="str">
        <f t="shared" si="79"/>
        <v>Yes</v>
      </c>
      <c r="Q1131" s="126" t="str">
        <f t="shared" si="83"/>
        <v>Yes</v>
      </c>
      <c r="R1131" s="126" t="str">
        <f t="shared" si="83"/>
        <v>Yes</v>
      </c>
      <c r="S1131" s="126" t="str">
        <f t="shared" si="83"/>
        <v>No</v>
      </c>
      <c r="T1131" s="126" t="str">
        <f t="shared" si="83"/>
        <v>Yes</v>
      </c>
      <c r="U1131" s="126" t="str">
        <f t="shared" si="83"/>
        <v>Yes</v>
      </c>
      <c r="V1131" s="126" t="str">
        <f t="shared" si="83"/>
        <v>No</v>
      </c>
      <c r="W1131" s="126" t="str">
        <f t="shared" si="83"/>
        <v>No</v>
      </c>
      <c r="X1131" s="126" t="str">
        <f t="shared" si="83"/>
        <v>No</v>
      </c>
      <c r="Y1131" s="126" t="str">
        <f t="shared" si="83"/>
        <v>No</v>
      </c>
      <c r="Z1131" s="126" t="str">
        <f t="shared" si="83"/>
        <v>No</v>
      </c>
      <c r="AA1131" s="126" t="str">
        <f t="shared" si="83"/>
        <v>No</v>
      </c>
    </row>
    <row r="1132" spans="1:27" x14ac:dyDescent="0.3">
      <c r="A1132" t="s">
        <v>200</v>
      </c>
      <c r="B1132" t="s">
        <v>13</v>
      </c>
      <c r="C1132" t="s">
        <v>9</v>
      </c>
      <c r="D1132" t="s">
        <v>8</v>
      </c>
      <c r="E1132" t="s">
        <v>11</v>
      </c>
      <c r="F1132" t="s">
        <v>10</v>
      </c>
      <c r="G1132">
        <v>1</v>
      </c>
      <c r="H1132" t="s">
        <v>8</v>
      </c>
      <c r="I1132" t="s">
        <v>15</v>
      </c>
      <c r="J1132" t="s">
        <v>128</v>
      </c>
      <c r="L1132" t="s">
        <v>80</v>
      </c>
      <c r="M1132">
        <v>2</v>
      </c>
      <c r="N1132" t="str">
        <f t="shared" si="81"/>
        <v>Yes</v>
      </c>
      <c r="O1132" t="s">
        <v>152</v>
      </c>
      <c r="P1132" s="126" t="str">
        <f t="shared" si="79"/>
        <v>Yes</v>
      </c>
      <c r="Q1132" s="126" t="str">
        <f t="shared" si="83"/>
        <v>Yes</v>
      </c>
      <c r="R1132" s="126" t="str">
        <f t="shared" si="83"/>
        <v>Yes</v>
      </c>
      <c r="S1132" s="126" t="str">
        <f t="shared" si="83"/>
        <v>No</v>
      </c>
      <c r="T1132" s="126" t="str">
        <f t="shared" si="83"/>
        <v>Yes</v>
      </c>
      <c r="U1132" s="126" t="str">
        <f t="shared" si="83"/>
        <v>Yes</v>
      </c>
      <c r="V1132" s="126" t="str">
        <f t="shared" si="83"/>
        <v>No</v>
      </c>
      <c r="W1132" s="126" t="str">
        <f t="shared" si="83"/>
        <v>No</v>
      </c>
      <c r="X1132" s="126" t="str">
        <f t="shared" si="83"/>
        <v>No</v>
      </c>
      <c r="Y1132" s="126" t="str">
        <f t="shared" si="83"/>
        <v>No</v>
      </c>
      <c r="Z1132" s="126" t="str">
        <f t="shared" si="83"/>
        <v>No</v>
      </c>
      <c r="AA1132" s="126" t="str">
        <f t="shared" si="83"/>
        <v>No</v>
      </c>
    </row>
    <row r="1133" spans="1:27" x14ac:dyDescent="0.3">
      <c r="A1133" t="s">
        <v>200</v>
      </c>
      <c r="B1133" t="s">
        <v>13</v>
      </c>
      <c r="C1133" t="s">
        <v>9</v>
      </c>
      <c r="D1133" t="s">
        <v>8</v>
      </c>
      <c r="E1133" t="s">
        <v>11</v>
      </c>
      <c r="F1133" t="s">
        <v>10</v>
      </c>
      <c r="G1133">
        <v>0</v>
      </c>
      <c r="H1133" t="s">
        <v>8</v>
      </c>
      <c r="I1133" t="s">
        <v>148</v>
      </c>
      <c r="J1133" t="s">
        <v>128</v>
      </c>
      <c r="L1133" t="s">
        <v>80</v>
      </c>
      <c r="M1133">
        <v>3</v>
      </c>
      <c r="N1133" t="str">
        <f t="shared" si="81"/>
        <v>Yes</v>
      </c>
      <c r="O1133" t="s">
        <v>152</v>
      </c>
      <c r="P1133" s="126" t="str">
        <f t="shared" ref="P1133:AA1148" si="84">IF($A1133="","",IF(OR($B1133=P$1,$C1133=P$1,$D1133=P$1,$E1133=P$1,$F1133=P$1),"Yes","No"))</f>
        <v>Yes</v>
      </c>
      <c r="Q1133" s="126" t="str">
        <f t="shared" si="83"/>
        <v>Yes</v>
      </c>
      <c r="R1133" s="126" t="str">
        <f t="shared" si="83"/>
        <v>Yes</v>
      </c>
      <c r="S1133" s="126" t="str">
        <f t="shared" si="83"/>
        <v>No</v>
      </c>
      <c r="T1133" s="126" t="str">
        <f t="shared" si="83"/>
        <v>Yes</v>
      </c>
      <c r="U1133" s="126" t="str">
        <f t="shared" si="83"/>
        <v>Yes</v>
      </c>
      <c r="V1133" s="126" t="str">
        <f t="shared" si="83"/>
        <v>No</v>
      </c>
      <c r="W1133" s="126" t="str">
        <f t="shared" si="83"/>
        <v>No</v>
      </c>
      <c r="X1133" s="126" t="str">
        <f t="shared" si="83"/>
        <v>No</v>
      </c>
      <c r="Y1133" s="126" t="str">
        <f t="shared" si="83"/>
        <v>No</v>
      </c>
      <c r="Z1133" s="126" t="str">
        <f t="shared" si="83"/>
        <v>No</v>
      </c>
      <c r="AA1133" s="126" t="str">
        <f t="shared" si="83"/>
        <v>No</v>
      </c>
    </row>
    <row r="1134" spans="1:27" x14ac:dyDescent="0.3">
      <c r="A1134" t="s">
        <v>200</v>
      </c>
      <c r="B1134" t="s">
        <v>13</v>
      </c>
      <c r="C1134" t="s">
        <v>130</v>
      </c>
      <c r="D1134" t="s">
        <v>8</v>
      </c>
      <c r="E1134" t="s">
        <v>70</v>
      </c>
      <c r="F1134" t="s">
        <v>131</v>
      </c>
      <c r="G1134">
        <v>1</v>
      </c>
      <c r="H1134" t="s">
        <v>130</v>
      </c>
      <c r="I1134" t="s">
        <v>18</v>
      </c>
      <c r="J1134" t="s">
        <v>149</v>
      </c>
      <c r="L1134" t="s">
        <v>80</v>
      </c>
      <c r="M1134">
        <v>0</v>
      </c>
      <c r="N1134" t="str">
        <f t="shared" si="81"/>
        <v>No</v>
      </c>
      <c r="O1134" t="s">
        <v>152</v>
      </c>
      <c r="P1134" s="126" t="str">
        <f t="shared" si="84"/>
        <v>Yes</v>
      </c>
      <c r="Q1134" s="126" t="str">
        <f t="shared" si="83"/>
        <v>No</v>
      </c>
      <c r="R1134" s="126" t="str">
        <f t="shared" si="83"/>
        <v>Yes</v>
      </c>
      <c r="S1134" s="126" t="str">
        <f t="shared" si="83"/>
        <v>Yes</v>
      </c>
      <c r="T1134" s="126" t="str">
        <f t="shared" si="83"/>
        <v>No</v>
      </c>
      <c r="U1134" s="126" t="str">
        <f t="shared" si="83"/>
        <v>No</v>
      </c>
      <c r="V1134" s="126" t="str">
        <f t="shared" si="83"/>
        <v>No</v>
      </c>
      <c r="W1134" s="126" t="str">
        <f t="shared" si="83"/>
        <v>No</v>
      </c>
      <c r="X1134" s="126" t="str">
        <f t="shared" si="83"/>
        <v>No</v>
      </c>
      <c r="Y1134" s="126" t="str">
        <f t="shared" si="83"/>
        <v>Yes</v>
      </c>
      <c r="Z1134" s="126" t="str">
        <f t="shared" si="83"/>
        <v>Yes</v>
      </c>
      <c r="AA1134" s="126" t="str">
        <f t="shared" si="83"/>
        <v>No</v>
      </c>
    </row>
    <row r="1135" spans="1:27" x14ac:dyDescent="0.3">
      <c r="A1135" t="s">
        <v>200</v>
      </c>
      <c r="B1135" t="s">
        <v>13</v>
      </c>
      <c r="C1135" t="s">
        <v>130</v>
      </c>
      <c r="D1135" t="s">
        <v>8</v>
      </c>
      <c r="E1135" t="s">
        <v>70</v>
      </c>
      <c r="F1135" t="s">
        <v>131</v>
      </c>
      <c r="G1135">
        <v>0</v>
      </c>
      <c r="H1135" t="s">
        <v>13</v>
      </c>
      <c r="I1135" t="s">
        <v>17</v>
      </c>
      <c r="J1135" t="s">
        <v>149</v>
      </c>
      <c r="L1135" t="s">
        <v>80</v>
      </c>
      <c r="M1135">
        <v>0</v>
      </c>
      <c r="N1135" t="str">
        <f t="shared" si="81"/>
        <v>No</v>
      </c>
      <c r="O1135" t="s">
        <v>152</v>
      </c>
      <c r="P1135" s="126" t="str">
        <f t="shared" si="84"/>
        <v>Yes</v>
      </c>
      <c r="Q1135" s="126" t="str">
        <f t="shared" si="83"/>
        <v>No</v>
      </c>
      <c r="R1135" s="126" t="str">
        <f t="shared" si="83"/>
        <v>Yes</v>
      </c>
      <c r="S1135" s="126" t="str">
        <f t="shared" si="83"/>
        <v>Yes</v>
      </c>
      <c r="T1135" s="126" t="str">
        <f t="shared" si="83"/>
        <v>No</v>
      </c>
      <c r="U1135" s="126" t="str">
        <f t="shared" si="83"/>
        <v>No</v>
      </c>
      <c r="V1135" s="126" t="str">
        <f t="shared" si="83"/>
        <v>No</v>
      </c>
      <c r="W1135" s="126" t="str">
        <f t="shared" si="83"/>
        <v>No</v>
      </c>
      <c r="X1135" s="126" t="str">
        <f t="shared" si="83"/>
        <v>No</v>
      </c>
      <c r="Y1135" s="126" t="str">
        <f t="shared" si="83"/>
        <v>Yes</v>
      </c>
      <c r="Z1135" s="126" t="str">
        <f t="shared" si="83"/>
        <v>Yes</v>
      </c>
      <c r="AA1135" s="126" t="str">
        <f t="shared" si="83"/>
        <v>No</v>
      </c>
    </row>
    <row r="1136" spans="1:27" x14ac:dyDescent="0.3">
      <c r="A1136" t="s">
        <v>200</v>
      </c>
      <c r="B1136" t="s">
        <v>13</v>
      </c>
      <c r="C1136" t="s">
        <v>130</v>
      </c>
      <c r="D1136" t="s">
        <v>8</v>
      </c>
      <c r="E1136" t="s">
        <v>70</v>
      </c>
      <c r="F1136" t="s">
        <v>131</v>
      </c>
      <c r="G1136">
        <v>1</v>
      </c>
      <c r="H1136" t="s">
        <v>70</v>
      </c>
      <c r="I1136" t="s">
        <v>19</v>
      </c>
      <c r="J1136" t="s">
        <v>128</v>
      </c>
      <c r="L1136" t="s">
        <v>80</v>
      </c>
      <c r="M1136">
        <v>3</v>
      </c>
      <c r="N1136" t="str">
        <f t="shared" si="81"/>
        <v>Yes</v>
      </c>
      <c r="O1136" t="s">
        <v>152</v>
      </c>
      <c r="P1136" s="126" t="str">
        <f t="shared" si="84"/>
        <v>Yes</v>
      </c>
      <c r="Q1136" s="126" t="str">
        <f t="shared" si="83"/>
        <v>No</v>
      </c>
      <c r="R1136" s="126" t="str">
        <f t="shared" si="83"/>
        <v>Yes</v>
      </c>
      <c r="S1136" s="126" t="str">
        <f t="shared" si="83"/>
        <v>Yes</v>
      </c>
      <c r="T1136" s="126" t="str">
        <f t="shared" si="83"/>
        <v>No</v>
      </c>
      <c r="U1136" s="126" t="str">
        <f t="shared" si="83"/>
        <v>No</v>
      </c>
      <c r="V1136" s="126" t="str">
        <f t="shared" si="83"/>
        <v>No</v>
      </c>
      <c r="W1136" s="126" t="str">
        <f t="shared" si="83"/>
        <v>No</v>
      </c>
      <c r="X1136" s="126" t="str">
        <f t="shared" si="83"/>
        <v>No</v>
      </c>
      <c r="Y1136" s="126" t="str">
        <f t="shared" si="83"/>
        <v>Yes</v>
      </c>
      <c r="Z1136" s="126" t="str">
        <f t="shared" si="83"/>
        <v>Yes</v>
      </c>
      <c r="AA1136" s="126" t="str">
        <f t="shared" si="83"/>
        <v>No</v>
      </c>
    </row>
    <row r="1137" spans="1:27" x14ac:dyDescent="0.3">
      <c r="A1137" t="s">
        <v>200</v>
      </c>
      <c r="B1137" t="s">
        <v>130</v>
      </c>
      <c r="C1137" t="s">
        <v>9</v>
      </c>
      <c r="D1137" t="s">
        <v>8</v>
      </c>
      <c r="E1137" t="s">
        <v>70</v>
      </c>
      <c r="F1137" t="s">
        <v>131</v>
      </c>
      <c r="G1137">
        <v>1</v>
      </c>
      <c r="H1137" t="s">
        <v>131</v>
      </c>
      <c r="I1137" t="s">
        <v>17</v>
      </c>
      <c r="J1137" t="s">
        <v>128</v>
      </c>
      <c r="L1137" t="s">
        <v>80</v>
      </c>
      <c r="M1137">
        <v>0</v>
      </c>
      <c r="N1137" t="str">
        <f t="shared" si="81"/>
        <v>No</v>
      </c>
      <c r="O1137" t="s">
        <v>152</v>
      </c>
      <c r="P1137" s="126" t="str">
        <f t="shared" si="84"/>
        <v>No</v>
      </c>
      <c r="Q1137" s="126" t="str">
        <f t="shared" si="83"/>
        <v>Yes</v>
      </c>
      <c r="R1137" s="126" t="str">
        <f t="shared" si="83"/>
        <v>Yes</v>
      </c>
      <c r="S1137" s="126" t="str">
        <f t="shared" si="83"/>
        <v>Yes</v>
      </c>
      <c r="T1137" s="126" t="str">
        <f t="shared" si="83"/>
        <v>No</v>
      </c>
      <c r="U1137" s="126" t="str">
        <f t="shared" si="83"/>
        <v>No</v>
      </c>
      <c r="V1137" s="126" t="str">
        <f t="shared" si="83"/>
        <v>No</v>
      </c>
      <c r="W1137" s="126" t="str">
        <f t="shared" si="83"/>
        <v>No</v>
      </c>
      <c r="X1137" s="126" t="str">
        <f t="shared" si="83"/>
        <v>No</v>
      </c>
      <c r="Y1137" s="126" t="str">
        <f t="shared" si="83"/>
        <v>Yes</v>
      </c>
      <c r="Z1137" s="126" t="str">
        <f t="shared" si="83"/>
        <v>Yes</v>
      </c>
      <c r="AA1137" s="126" t="str">
        <f t="shared" si="83"/>
        <v>No</v>
      </c>
    </row>
    <row r="1138" spans="1:27" x14ac:dyDescent="0.3">
      <c r="A1138" t="s">
        <v>200</v>
      </c>
      <c r="B1138" t="s">
        <v>130</v>
      </c>
      <c r="C1138" t="s">
        <v>9</v>
      </c>
      <c r="D1138" t="s">
        <v>8</v>
      </c>
      <c r="E1138" t="s">
        <v>70</v>
      </c>
      <c r="F1138" t="s">
        <v>131</v>
      </c>
      <c r="G1138">
        <v>0</v>
      </c>
      <c r="H1138" t="s">
        <v>130</v>
      </c>
      <c r="I1138" t="s">
        <v>19</v>
      </c>
      <c r="J1138" t="s">
        <v>128</v>
      </c>
      <c r="L1138" t="s">
        <v>80</v>
      </c>
      <c r="M1138">
        <v>3</v>
      </c>
      <c r="N1138" t="str">
        <f t="shared" si="81"/>
        <v>Yes</v>
      </c>
      <c r="O1138" t="s">
        <v>152</v>
      </c>
      <c r="P1138" s="126" t="str">
        <f t="shared" si="84"/>
        <v>No</v>
      </c>
      <c r="Q1138" s="126" t="str">
        <f t="shared" si="83"/>
        <v>Yes</v>
      </c>
      <c r="R1138" s="126" t="str">
        <f t="shared" si="83"/>
        <v>Yes</v>
      </c>
      <c r="S1138" s="126" t="str">
        <f t="shared" si="83"/>
        <v>Yes</v>
      </c>
      <c r="T1138" s="126" t="str">
        <f t="shared" si="83"/>
        <v>No</v>
      </c>
      <c r="U1138" s="126" t="str">
        <f t="shared" si="83"/>
        <v>No</v>
      </c>
      <c r="V1138" s="126" t="str">
        <f t="shared" si="83"/>
        <v>No</v>
      </c>
      <c r="W1138" s="126" t="str">
        <f t="shared" si="83"/>
        <v>No</v>
      </c>
      <c r="X1138" s="126" t="str">
        <f t="shared" si="83"/>
        <v>No</v>
      </c>
      <c r="Y1138" s="126" t="str">
        <f t="shared" si="83"/>
        <v>Yes</v>
      </c>
      <c r="Z1138" s="126" t="str">
        <f t="shared" si="83"/>
        <v>Yes</v>
      </c>
      <c r="AA1138" s="126" t="str">
        <f t="shared" si="83"/>
        <v>No</v>
      </c>
    </row>
    <row r="1139" spans="1:27" x14ac:dyDescent="0.3">
      <c r="A1139" t="s">
        <v>200</v>
      </c>
      <c r="B1139" t="s">
        <v>130</v>
      </c>
      <c r="C1139" t="s">
        <v>9</v>
      </c>
      <c r="D1139" t="s">
        <v>8</v>
      </c>
      <c r="E1139" t="s">
        <v>70</v>
      </c>
      <c r="F1139" t="s">
        <v>131</v>
      </c>
      <c r="G1139">
        <v>1</v>
      </c>
      <c r="H1139" t="s">
        <v>70</v>
      </c>
      <c r="I1139" t="s">
        <v>19</v>
      </c>
      <c r="J1139" t="s">
        <v>149</v>
      </c>
      <c r="L1139" t="s">
        <v>80</v>
      </c>
      <c r="M1139">
        <v>3</v>
      </c>
      <c r="N1139" t="str">
        <f t="shared" si="81"/>
        <v>Yes</v>
      </c>
      <c r="O1139" t="s">
        <v>152</v>
      </c>
      <c r="P1139" s="126" t="str">
        <f t="shared" si="84"/>
        <v>No</v>
      </c>
      <c r="Q1139" s="126" t="str">
        <f t="shared" si="83"/>
        <v>Yes</v>
      </c>
      <c r="R1139" s="126" t="str">
        <f t="shared" si="83"/>
        <v>Yes</v>
      </c>
      <c r="S1139" s="126" t="str">
        <f t="shared" si="83"/>
        <v>Yes</v>
      </c>
      <c r="T1139" s="126" t="str">
        <f t="shared" si="83"/>
        <v>No</v>
      </c>
      <c r="U1139" s="126" t="str">
        <f t="shared" si="83"/>
        <v>No</v>
      </c>
      <c r="V1139" s="126" t="str">
        <f t="shared" si="83"/>
        <v>No</v>
      </c>
      <c r="W1139" s="126" t="str">
        <f t="shared" si="83"/>
        <v>No</v>
      </c>
      <c r="X1139" s="126" t="str">
        <f t="shared" si="83"/>
        <v>No</v>
      </c>
      <c r="Y1139" s="126" t="str">
        <f t="shared" si="83"/>
        <v>Yes</v>
      </c>
      <c r="Z1139" s="126" t="str">
        <f t="shared" si="83"/>
        <v>Yes</v>
      </c>
      <c r="AA1139" s="126" t="str">
        <f t="shared" si="83"/>
        <v>No</v>
      </c>
    </row>
    <row r="1140" spans="1:27" x14ac:dyDescent="0.3">
      <c r="A1140" t="s">
        <v>200</v>
      </c>
      <c r="B1140" t="s">
        <v>130</v>
      </c>
      <c r="C1140" t="s">
        <v>9</v>
      </c>
      <c r="D1140" t="s">
        <v>8</v>
      </c>
      <c r="E1140" t="s">
        <v>70</v>
      </c>
      <c r="F1140" t="s">
        <v>131</v>
      </c>
      <c r="G1140">
        <v>2</v>
      </c>
      <c r="H1140" t="s">
        <v>131</v>
      </c>
      <c r="I1140" t="s">
        <v>18</v>
      </c>
      <c r="J1140" t="s">
        <v>128</v>
      </c>
      <c r="L1140" t="s">
        <v>80</v>
      </c>
      <c r="M1140">
        <v>0</v>
      </c>
      <c r="N1140" t="str">
        <f t="shared" si="81"/>
        <v>No</v>
      </c>
      <c r="O1140" t="s">
        <v>152</v>
      </c>
      <c r="P1140" s="126" t="str">
        <f t="shared" si="84"/>
        <v>No</v>
      </c>
      <c r="Q1140" s="126" t="str">
        <f t="shared" si="83"/>
        <v>Yes</v>
      </c>
      <c r="R1140" s="126" t="str">
        <f t="shared" si="83"/>
        <v>Yes</v>
      </c>
      <c r="S1140" s="126" t="str">
        <f t="shared" si="83"/>
        <v>Yes</v>
      </c>
      <c r="T1140" s="126" t="str">
        <f t="shared" si="83"/>
        <v>No</v>
      </c>
      <c r="U1140" s="126" t="str">
        <f t="shared" si="83"/>
        <v>No</v>
      </c>
      <c r="V1140" s="126" t="str">
        <f t="shared" si="83"/>
        <v>No</v>
      </c>
      <c r="W1140" s="126" t="str">
        <f t="shared" si="83"/>
        <v>No</v>
      </c>
      <c r="X1140" s="126" t="str">
        <f t="shared" si="83"/>
        <v>No</v>
      </c>
      <c r="Y1140" s="126" t="str">
        <f t="shared" si="83"/>
        <v>Yes</v>
      </c>
      <c r="Z1140" s="126" t="str">
        <f t="shared" si="83"/>
        <v>Yes</v>
      </c>
      <c r="AA1140" s="126" t="str">
        <f t="shared" si="83"/>
        <v>No</v>
      </c>
    </row>
    <row r="1141" spans="1:27" x14ac:dyDescent="0.3">
      <c r="A1141" t="s">
        <v>200</v>
      </c>
      <c r="B1141" t="s">
        <v>130</v>
      </c>
      <c r="C1141" t="s">
        <v>9</v>
      </c>
      <c r="D1141" t="s">
        <v>8</v>
      </c>
      <c r="E1141" t="s">
        <v>70</v>
      </c>
      <c r="F1141" t="s">
        <v>131</v>
      </c>
      <c r="G1141">
        <v>0</v>
      </c>
      <c r="H1141" t="s">
        <v>130</v>
      </c>
      <c r="I1141" t="s">
        <v>19</v>
      </c>
      <c r="J1141" t="s">
        <v>128</v>
      </c>
      <c r="L1141" t="s">
        <v>80</v>
      </c>
      <c r="M1141">
        <v>3</v>
      </c>
      <c r="N1141" t="str">
        <f t="shared" si="81"/>
        <v>Yes</v>
      </c>
      <c r="O1141" t="s">
        <v>152</v>
      </c>
      <c r="P1141" s="126" t="str">
        <f t="shared" si="84"/>
        <v>No</v>
      </c>
      <c r="Q1141" s="126" t="str">
        <f t="shared" si="84"/>
        <v>Yes</v>
      </c>
      <c r="R1141" s="126" t="str">
        <f t="shared" si="84"/>
        <v>Yes</v>
      </c>
      <c r="S1141" s="126" t="str">
        <f t="shared" si="84"/>
        <v>Yes</v>
      </c>
      <c r="T1141" s="126" t="str">
        <f t="shared" si="84"/>
        <v>No</v>
      </c>
      <c r="U1141" s="126" t="str">
        <f t="shared" si="84"/>
        <v>No</v>
      </c>
      <c r="V1141" s="126" t="str">
        <f t="shared" si="84"/>
        <v>No</v>
      </c>
      <c r="W1141" s="126" t="str">
        <f t="shared" si="84"/>
        <v>No</v>
      </c>
      <c r="X1141" s="126" t="str">
        <f t="shared" si="84"/>
        <v>No</v>
      </c>
      <c r="Y1141" s="126" t="str">
        <f t="shared" si="84"/>
        <v>Yes</v>
      </c>
      <c r="Z1141" s="126" t="str">
        <f t="shared" si="84"/>
        <v>Yes</v>
      </c>
      <c r="AA1141" s="126" t="str">
        <f t="shared" si="84"/>
        <v>No</v>
      </c>
    </row>
    <row r="1142" spans="1:27" x14ac:dyDescent="0.3">
      <c r="A1142" t="s">
        <v>200</v>
      </c>
      <c r="B1142" t="s">
        <v>13</v>
      </c>
      <c r="C1142" t="s">
        <v>9</v>
      </c>
      <c r="D1142" t="s">
        <v>8</v>
      </c>
      <c r="E1142" t="s">
        <v>70</v>
      </c>
      <c r="F1142" t="s">
        <v>10</v>
      </c>
      <c r="G1142">
        <v>0</v>
      </c>
      <c r="H1142" t="s">
        <v>8</v>
      </c>
      <c r="I1142" t="s">
        <v>15</v>
      </c>
      <c r="J1142" t="s">
        <v>128</v>
      </c>
      <c r="L1142" t="s">
        <v>80</v>
      </c>
      <c r="M1142">
        <v>2</v>
      </c>
      <c r="N1142" t="str">
        <f t="shared" si="81"/>
        <v>Yes</v>
      </c>
      <c r="O1142" t="s">
        <v>152</v>
      </c>
      <c r="P1142" s="126" t="str">
        <f t="shared" si="84"/>
        <v>Yes</v>
      </c>
      <c r="Q1142" s="126" t="str">
        <f t="shared" si="84"/>
        <v>Yes</v>
      </c>
      <c r="R1142" s="126" t="str">
        <f t="shared" si="84"/>
        <v>Yes</v>
      </c>
      <c r="S1142" s="126" t="str">
        <f t="shared" si="84"/>
        <v>Yes</v>
      </c>
      <c r="T1142" s="126" t="str">
        <f t="shared" si="84"/>
        <v>Yes</v>
      </c>
      <c r="U1142" s="126" t="str">
        <f t="shared" si="84"/>
        <v>No</v>
      </c>
      <c r="V1142" s="126" t="str">
        <f t="shared" si="84"/>
        <v>No</v>
      </c>
      <c r="W1142" s="126" t="str">
        <f t="shared" si="84"/>
        <v>No</v>
      </c>
      <c r="X1142" s="126" t="str">
        <f t="shared" si="84"/>
        <v>No</v>
      </c>
      <c r="Y1142" s="126" t="str">
        <f t="shared" si="84"/>
        <v>No</v>
      </c>
      <c r="Z1142" s="126" t="str">
        <f t="shared" si="84"/>
        <v>No</v>
      </c>
      <c r="AA1142" s="126" t="str">
        <f t="shared" si="84"/>
        <v>No</v>
      </c>
    </row>
    <row r="1143" spans="1:27" x14ac:dyDescent="0.3">
      <c r="A1143" t="s">
        <v>200</v>
      </c>
      <c r="B1143" t="s">
        <v>13</v>
      </c>
      <c r="C1143" t="s">
        <v>9</v>
      </c>
      <c r="D1143" t="s">
        <v>8</v>
      </c>
      <c r="E1143" t="s">
        <v>11</v>
      </c>
      <c r="F1143" t="s">
        <v>10</v>
      </c>
      <c r="G1143">
        <v>0</v>
      </c>
      <c r="H1143" t="s">
        <v>13</v>
      </c>
      <c r="I1143" t="s">
        <v>17</v>
      </c>
      <c r="J1143" t="s">
        <v>128</v>
      </c>
      <c r="L1143" t="s">
        <v>80</v>
      </c>
      <c r="M1143">
        <v>0</v>
      </c>
      <c r="N1143" t="str">
        <f t="shared" si="81"/>
        <v>No</v>
      </c>
      <c r="O1143" t="s">
        <v>152</v>
      </c>
      <c r="P1143" s="126" t="str">
        <f t="shared" si="84"/>
        <v>Yes</v>
      </c>
      <c r="Q1143" s="126" t="str">
        <f t="shared" si="84"/>
        <v>Yes</v>
      </c>
      <c r="R1143" s="126" t="str">
        <f t="shared" si="84"/>
        <v>Yes</v>
      </c>
      <c r="S1143" s="126" t="str">
        <f t="shared" si="84"/>
        <v>No</v>
      </c>
      <c r="T1143" s="126" t="str">
        <f t="shared" si="84"/>
        <v>Yes</v>
      </c>
      <c r="U1143" s="126" t="str">
        <f t="shared" si="84"/>
        <v>Yes</v>
      </c>
      <c r="V1143" s="126" t="str">
        <f t="shared" si="84"/>
        <v>No</v>
      </c>
      <c r="W1143" s="126" t="str">
        <f t="shared" si="84"/>
        <v>No</v>
      </c>
      <c r="X1143" s="126" t="str">
        <f t="shared" si="84"/>
        <v>No</v>
      </c>
      <c r="Y1143" s="126" t="str">
        <f t="shared" si="84"/>
        <v>No</v>
      </c>
      <c r="Z1143" s="126" t="str">
        <f t="shared" si="84"/>
        <v>No</v>
      </c>
      <c r="AA1143" s="126" t="str">
        <f t="shared" si="84"/>
        <v>No</v>
      </c>
    </row>
    <row r="1144" spans="1:27" x14ac:dyDescent="0.3">
      <c r="A1144" t="s">
        <v>200</v>
      </c>
      <c r="B1144" t="s">
        <v>13</v>
      </c>
      <c r="C1144" t="s">
        <v>9</v>
      </c>
      <c r="D1144" t="s">
        <v>8</v>
      </c>
      <c r="E1144" t="s">
        <v>11</v>
      </c>
      <c r="F1144" t="s">
        <v>10</v>
      </c>
      <c r="G1144">
        <v>0</v>
      </c>
      <c r="H1144" t="s">
        <v>8</v>
      </c>
      <c r="I1144" t="s">
        <v>19</v>
      </c>
      <c r="J1144" t="s">
        <v>128</v>
      </c>
      <c r="L1144" t="s">
        <v>80</v>
      </c>
      <c r="M1144">
        <v>3</v>
      </c>
      <c r="N1144" t="str">
        <f t="shared" si="81"/>
        <v>Yes</v>
      </c>
      <c r="O1144" t="s">
        <v>152</v>
      </c>
      <c r="P1144" s="126" t="str">
        <f t="shared" si="84"/>
        <v>Yes</v>
      </c>
      <c r="Q1144" s="126" t="str">
        <f t="shared" si="84"/>
        <v>Yes</v>
      </c>
      <c r="R1144" s="126" t="str">
        <f t="shared" si="84"/>
        <v>Yes</v>
      </c>
      <c r="S1144" s="126" t="str">
        <f t="shared" si="84"/>
        <v>No</v>
      </c>
      <c r="T1144" s="126" t="str">
        <f t="shared" si="84"/>
        <v>Yes</v>
      </c>
      <c r="U1144" s="126" t="str">
        <f t="shared" si="84"/>
        <v>Yes</v>
      </c>
      <c r="V1144" s="126" t="str">
        <f t="shared" si="84"/>
        <v>No</v>
      </c>
      <c r="W1144" s="126" t="str">
        <f t="shared" si="84"/>
        <v>No</v>
      </c>
      <c r="X1144" s="126" t="str">
        <f t="shared" si="84"/>
        <v>No</v>
      </c>
      <c r="Y1144" s="126" t="str">
        <f t="shared" si="84"/>
        <v>No</v>
      </c>
      <c r="Z1144" s="126" t="str">
        <f t="shared" si="84"/>
        <v>No</v>
      </c>
      <c r="AA1144" s="126" t="str">
        <f t="shared" si="84"/>
        <v>No</v>
      </c>
    </row>
    <row r="1145" spans="1:27" x14ac:dyDescent="0.3">
      <c r="A1145" t="s">
        <v>200</v>
      </c>
      <c r="B1145" t="s">
        <v>13</v>
      </c>
      <c r="C1145" t="s">
        <v>9</v>
      </c>
      <c r="D1145" t="s">
        <v>8</v>
      </c>
      <c r="E1145" t="s">
        <v>11</v>
      </c>
      <c r="F1145" t="s">
        <v>10</v>
      </c>
      <c r="G1145">
        <v>1</v>
      </c>
      <c r="H1145" t="s">
        <v>8</v>
      </c>
      <c r="I1145" t="s">
        <v>20</v>
      </c>
      <c r="J1145" t="s">
        <v>128</v>
      </c>
      <c r="L1145" t="s">
        <v>80</v>
      </c>
      <c r="M1145">
        <v>0</v>
      </c>
      <c r="N1145" t="str">
        <f t="shared" si="81"/>
        <v>No</v>
      </c>
      <c r="O1145" t="s">
        <v>152</v>
      </c>
      <c r="P1145" s="126" t="str">
        <f t="shared" si="84"/>
        <v>Yes</v>
      </c>
      <c r="Q1145" s="126" t="str">
        <f t="shared" si="84"/>
        <v>Yes</v>
      </c>
      <c r="R1145" s="126" t="str">
        <f t="shared" si="84"/>
        <v>Yes</v>
      </c>
      <c r="S1145" s="126" t="str">
        <f t="shared" si="84"/>
        <v>No</v>
      </c>
      <c r="T1145" s="126" t="str">
        <f t="shared" si="84"/>
        <v>Yes</v>
      </c>
      <c r="U1145" s="126" t="str">
        <f t="shared" si="84"/>
        <v>Yes</v>
      </c>
      <c r="V1145" s="126" t="str">
        <f t="shared" si="84"/>
        <v>No</v>
      </c>
      <c r="W1145" s="126" t="str">
        <f t="shared" si="84"/>
        <v>No</v>
      </c>
      <c r="X1145" s="126" t="str">
        <f t="shared" si="84"/>
        <v>No</v>
      </c>
      <c r="Y1145" s="126" t="str">
        <f t="shared" si="84"/>
        <v>No</v>
      </c>
      <c r="Z1145" s="126" t="str">
        <f t="shared" si="84"/>
        <v>No</v>
      </c>
      <c r="AA1145" s="126" t="str">
        <f t="shared" si="84"/>
        <v>No</v>
      </c>
    </row>
    <row r="1146" spans="1:27" x14ac:dyDescent="0.3">
      <c r="A1146" t="s">
        <v>200</v>
      </c>
      <c r="B1146" t="s">
        <v>13</v>
      </c>
      <c r="C1146" t="s">
        <v>9</v>
      </c>
      <c r="D1146" t="s">
        <v>8</v>
      </c>
      <c r="E1146" t="s">
        <v>11</v>
      </c>
      <c r="F1146" t="s">
        <v>10</v>
      </c>
      <c r="G1146">
        <v>1</v>
      </c>
      <c r="H1146" t="s">
        <v>13</v>
      </c>
      <c r="I1146" t="s">
        <v>16</v>
      </c>
      <c r="J1146" t="s">
        <v>128</v>
      </c>
      <c r="L1146" t="s">
        <v>80</v>
      </c>
      <c r="M1146">
        <v>0</v>
      </c>
      <c r="N1146" t="str">
        <f t="shared" si="81"/>
        <v>No</v>
      </c>
      <c r="O1146" t="s">
        <v>152</v>
      </c>
      <c r="P1146" s="126" t="str">
        <f t="shared" si="84"/>
        <v>Yes</v>
      </c>
      <c r="Q1146" s="126" t="str">
        <f t="shared" si="84"/>
        <v>Yes</v>
      </c>
      <c r="R1146" s="126" t="str">
        <f t="shared" si="84"/>
        <v>Yes</v>
      </c>
      <c r="S1146" s="126" t="str">
        <f t="shared" si="84"/>
        <v>No</v>
      </c>
      <c r="T1146" s="126" t="str">
        <f t="shared" si="84"/>
        <v>Yes</v>
      </c>
      <c r="U1146" s="126" t="str">
        <f t="shared" si="84"/>
        <v>Yes</v>
      </c>
      <c r="V1146" s="126" t="str">
        <f t="shared" si="84"/>
        <v>No</v>
      </c>
      <c r="W1146" s="126" t="str">
        <f t="shared" si="84"/>
        <v>No</v>
      </c>
      <c r="X1146" s="126" t="str">
        <f t="shared" si="84"/>
        <v>No</v>
      </c>
      <c r="Y1146" s="126" t="str">
        <f t="shared" si="84"/>
        <v>No</v>
      </c>
      <c r="Z1146" s="126" t="str">
        <f t="shared" si="84"/>
        <v>No</v>
      </c>
      <c r="AA1146" s="126" t="str">
        <f t="shared" si="84"/>
        <v>No</v>
      </c>
    </row>
    <row r="1147" spans="1:27" x14ac:dyDescent="0.3">
      <c r="A1147" t="s">
        <v>200</v>
      </c>
      <c r="B1147" t="s">
        <v>13</v>
      </c>
      <c r="C1147" t="s">
        <v>9</v>
      </c>
      <c r="D1147" t="s">
        <v>8</v>
      </c>
      <c r="E1147" t="s">
        <v>11</v>
      </c>
      <c r="F1147" t="s">
        <v>10</v>
      </c>
      <c r="G1147">
        <v>0</v>
      </c>
      <c r="H1147" t="s">
        <v>8</v>
      </c>
      <c r="I1147" t="s">
        <v>19</v>
      </c>
      <c r="J1147" t="s">
        <v>128</v>
      </c>
      <c r="L1147" t="s">
        <v>80</v>
      </c>
      <c r="M1147">
        <v>0</v>
      </c>
      <c r="N1147" t="str">
        <f t="shared" si="81"/>
        <v>No</v>
      </c>
      <c r="O1147" t="s">
        <v>152</v>
      </c>
      <c r="P1147" s="126" t="str">
        <f t="shared" si="84"/>
        <v>Yes</v>
      </c>
      <c r="Q1147" s="126" t="str">
        <f t="shared" si="84"/>
        <v>Yes</v>
      </c>
      <c r="R1147" s="126" t="str">
        <f t="shared" si="84"/>
        <v>Yes</v>
      </c>
      <c r="S1147" s="126" t="str">
        <f t="shared" si="84"/>
        <v>No</v>
      </c>
      <c r="T1147" s="126" t="str">
        <f t="shared" si="84"/>
        <v>Yes</v>
      </c>
      <c r="U1147" s="126" t="str">
        <f t="shared" si="84"/>
        <v>Yes</v>
      </c>
      <c r="V1147" s="126" t="str">
        <f t="shared" si="84"/>
        <v>No</v>
      </c>
      <c r="W1147" s="126" t="str">
        <f t="shared" si="84"/>
        <v>No</v>
      </c>
      <c r="X1147" s="126" t="str">
        <f t="shared" si="84"/>
        <v>No</v>
      </c>
      <c r="Y1147" s="126" t="str">
        <f t="shared" si="84"/>
        <v>No</v>
      </c>
      <c r="Z1147" s="126" t="str">
        <f t="shared" si="84"/>
        <v>No</v>
      </c>
      <c r="AA1147" s="126" t="str">
        <f t="shared" si="84"/>
        <v>No</v>
      </c>
    </row>
    <row r="1148" spans="1:27" x14ac:dyDescent="0.3">
      <c r="A1148" t="s">
        <v>200</v>
      </c>
      <c r="B1148" t="s">
        <v>13</v>
      </c>
      <c r="C1148" t="s">
        <v>130</v>
      </c>
      <c r="D1148" t="s">
        <v>8</v>
      </c>
      <c r="E1148" t="s">
        <v>11</v>
      </c>
      <c r="F1148" t="s">
        <v>10</v>
      </c>
      <c r="G1148">
        <v>1</v>
      </c>
      <c r="H1148" t="s">
        <v>11</v>
      </c>
      <c r="I1148" t="s">
        <v>16</v>
      </c>
      <c r="J1148" t="s">
        <v>128</v>
      </c>
      <c r="L1148" t="s">
        <v>80</v>
      </c>
      <c r="M1148">
        <v>2</v>
      </c>
      <c r="N1148" t="str">
        <f t="shared" si="81"/>
        <v>Yes</v>
      </c>
      <c r="O1148" t="s">
        <v>152</v>
      </c>
      <c r="P1148" s="126" t="str">
        <f t="shared" si="84"/>
        <v>Yes</v>
      </c>
      <c r="Q1148" s="126" t="str">
        <f t="shared" si="84"/>
        <v>No</v>
      </c>
      <c r="R1148" s="126" t="str">
        <f t="shared" si="84"/>
        <v>Yes</v>
      </c>
      <c r="S1148" s="126" t="str">
        <f t="shared" si="84"/>
        <v>No</v>
      </c>
      <c r="T1148" s="126" t="str">
        <f t="shared" si="84"/>
        <v>Yes</v>
      </c>
      <c r="U1148" s="126" t="str">
        <f t="shared" si="84"/>
        <v>Yes</v>
      </c>
      <c r="V1148" s="126" t="str">
        <f t="shared" si="84"/>
        <v>No</v>
      </c>
      <c r="W1148" s="126" t="str">
        <f t="shared" si="84"/>
        <v>No</v>
      </c>
      <c r="X1148" s="126" t="str">
        <f t="shared" si="84"/>
        <v>No</v>
      </c>
      <c r="Y1148" s="126" t="str">
        <f t="shared" si="84"/>
        <v>Yes</v>
      </c>
      <c r="Z1148" s="126" t="str">
        <f t="shared" si="84"/>
        <v>No</v>
      </c>
      <c r="AA1148" s="126" t="str">
        <f t="shared" si="84"/>
        <v>No</v>
      </c>
    </row>
    <row r="1149" spans="1:27" x14ac:dyDescent="0.3">
      <c r="A1149" t="s">
        <v>200</v>
      </c>
      <c r="B1149" t="s">
        <v>13</v>
      </c>
      <c r="C1149" t="s">
        <v>130</v>
      </c>
      <c r="D1149" t="s">
        <v>8</v>
      </c>
      <c r="E1149" t="s">
        <v>11</v>
      </c>
      <c r="F1149" t="s">
        <v>10</v>
      </c>
      <c r="G1149">
        <v>1</v>
      </c>
      <c r="H1149" t="s">
        <v>8</v>
      </c>
      <c r="I1149" t="s">
        <v>20</v>
      </c>
      <c r="J1149" t="s">
        <v>128</v>
      </c>
      <c r="L1149" t="s">
        <v>80</v>
      </c>
      <c r="M1149">
        <v>2</v>
      </c>
      <c r="N1149" t="str">
        <f t="shared" si="81"/>
        <v>Yes</v>
      </c>
      <c r="O1149" t="s">
        <v>152</v>
      </c>
      <c r="P1149" s="126" t="str">
        <f t="shared" ref="P1149:AA1170" si="85">IF($A1149="","",IF(OR($B1149=P$1,$C1149=P$1,$D1149=P$1,$E1149=P$1,$F1149=P$1),"Yes","No"))</f>
        <v>Yes</v>
      </c>
      <c r="Q1149" s="126" t="str">
        <f t="shared" si="85"/>
        <v>No</v>
      </c>
      <c r="R1149" s="126" t="str">
        <f t="shared" si="85"/>
        <v>Yes</v>
      </c>
      <c r="S1149" s="126" t="str">
        <f t="shared" si="85"/>
        <v>No</v>
      </c>
      <c r="T1149" s="126" t="str">
        <f t="shared" si="85"/>
        <v>Yes</v>
      </c>
      <c r="U1149" s="126" t="str">
        <f t="shared" si="85"/>
        <v>Yes</v>
      </c>
      <c r="V1149" s="126" t="str">
        <f t="shared" si="85"/>
        <v>No</v>
      </c>
      <c r="W1149" s="126" t="str">
        <f t="shared" si="85"/>
        <v>No</v>
      </c>
      <c r="X1149" s="126" t="str">
        <f t="shared" si="85"/>
        <v>No</v>
      </c>
      <c r="Y1149" s="126" t="str">
        <f t="shared" si="85"/>
        <v>Yes</v>
      </c>
      <c r="Z1149" s="126" t="str">
        <f t="shared" si="85"/>
        <v>No</v>
      </c>
      <c r="AA1149" s="126" t="str">
        <f t="shared" si="85"/>
        <v>No</v>
      </c>
    </row>
    <row r="1150" spans="1:27" x14ac:dyDescent="0.3">
      <c r="A1150" t="s">
        <v>200</v>
      </c>
      <c r="B1150" t="s">
        <v>13</v>
      </c>
      <c r="C1150" t="s">
        <v>130</v>
      </c>
      <c r="D1150" t="s">
        <v>8</v>
      </c>
      <c r="E1150" t="s">
        <v>70</v>
      </c>
      <c r="F1150" t="s">
        <v>131</v>
      </c>
      <c r="G1150">
        <v>2</v>
      </c>
      <c r="H1150" t="s">
        <v>13</v>
      </c>
      <c r="I1150" t="s">
        <v>16</v>
      </c>
      <c r="J1150" t="s">
        <v>128</v>
      </c>
      <c r="L1150" t="s">
        <v>80</v>
      </c>
      <c r="M1150">
        <v>2</v>
      </c>
      <c r="N1150" t="str">
        <f t="shared" si="81"/>
        <v>Yes</v>
      </c>
      <c r="O1150" t="s">
        <v>152</v>
      </c>
      <c r="P1150" s="126" t="str">
        <f t="shared" si="85"/>
        <v>Yes</v>
      </c>
      <c r="Q1150" s="126" t="str">
        <f t="shared" si="85"/>
        <v>No</v>
      </c>
      <c r="R1150" s="126" t="str">
        <f t="shared" si="85"/>
        <v>Yes</v>
      </c>
      <c r="S1150" s="126" t="str">
        <f t="shared" si="85"/>
        <v>Yes</v>
      </c>
      <c r="T1150" s="126" t="str">
        <f t="shared" si="85"/>
        <v>No</v>
      </c>
      <c r="U1150" s="126" t="str">
        <f t="shared" si="85"/>
        <v>No</v>
      </c>
      <c r="V1150" s="126" t="str">
        <f t="shared" si="85"/>
        <v>No</v>
      </c>
      <c r="W1150" s="126" t="str">
        <f t="shared" si="85"/>
        <v>No</v>
      </c>
      <c r="X1150" s="126" t="str">
        <f t="shared" si="85"/>
        <v>No</v>
      </c>
      <c r="Y1150" s="126" t="str">
        <f t="shared" si="85"/>
        <v>Yes</v>
      </c>
      <c r="Z1150" s="126" t="str">
        <f t="shared" si="85"/>
        <v>Yes</v>
      </c>
      <c r="AA1150" s="126" t="str">
        <f t="shared" si="85"/>
        <v>No</v>
      </c>
    </row>
    <row r="1151" spans="1:27" x14ac:dyDescent="0.3">
      <c r="A1151" t="s">
        <v>200</v>
      </c>
      <c r="B1151" t="s">
        <v>13</v>
      </c>
      <c r="C1151" t="s">
        <v>130</v>
      </c>
      <c r="D1151" t="s">
        <v>8</v>
      </c>
      <c r="E1151" t="s">
        <v>70</v>
      </c>
      <c r="F1151" t="s">
        <v>131</v>
      </c>
      <c r="G1151">
        <v>2</v>
      </c>
      <c r="H1151" t="s">
        <v>131</v>
      </c>
      <c r="I1151" t="s">
        <v>18</v>
      </c>
      <c r="J1151" t="s">
        <v>128</v>
      </c>
      <c r="L1151" t="s">
        <v>80</v>
      </c>
      <c r="M1151">
        <v>2</v>
      </c>
      <c r="N1151" t="str">
        <f t="shared" si="81"/>
        <v>Yes</v>
      </c>
      <c r="O1151" t="s">
        <v>152</v>
      </c>
      <c r="P1151" s="126" t="str">
        <f t="shared" si="85"/>
        <v>Yes</v>
      </c>
      <c r="Q1151" s="126" t="str">
        <f t="shared" si="85"/>
        <v>No</v>
      </c>
      <c r="R1151" s="126" t="str">
        <f t="shared" si="85"/>
        <v>Yes</v>
      </c>
      <c r="S1151" s="126" t="str">
        <f t="shared" si="85"/>
        <v>Yes</v>
      </c>
      <c r="T1151" s="126" t="str">
        <f t="shared" si="85"/>
        <v>No</v>
      </c>
      <c r="U1151" s="126" t="str">
        <f t="shared" si="85"/>
        <v>No</v>
      </c>
      <c r="V1151" s="126" t="str">
        <f t="shared" si="85"/>
        <v>No</v>
      </c>
      <c r="W1151" s="126" t="str">
        <f t="shared" si="85"/>
        <v>No</v>
      </c>
      <c r="X1151" s="126" t="str">
        <f t="shared" si="85"/>
        <v>No</v>
      </c>
      <c r="Y1151" s="126" t="str">
        <f t="shared" si="85"/>
        <v>Yes</v>
      </c>
      <c r="Z1151" s="126" t="str">
        <f t="shared" si="85"/>
        <v>Yes</v>
      </c>
      <c r="AA1151" s="126" t="str">
        <f t="shared" si="85"/>
        <v>No</v>
      </c>
    </row>
    <row r="1152" spans="1:27" x14ac:dyDescent="0.3">
      <c r="A1152" t="s">
        <v>200</v>
      </c>
      <c r="B1152" t="s">
        <v>13</v>
      </c>
      <c r="C1152" t="s">
        <v>130</v>
      </c>
      <c r="D1152" t="s">
        <v>8</v>
      </c>
      <c r="E1152" t="s">
        <v>70</v>
      </c>
      <c r="F1152" t="s">
        <v>131</v>
      </c>
      <c r="G1152">
        <v>1</v>
      </c>
      <c r="H1152" t="s">
        <v>13</v>
      </c>
      <c r="I1152" t="s">
        <v>17</v>
      </c>
      <c r="J1152" t="s">
        <v>128</v>
      </c>
      <c r="L1152" t="s">
        <v>80</v>
      </c>
      <c r="M1152">
        <v>0</v>
      </c>
      <c r="N1152" t="str">
        <f t="shared" si="81"/>
        <v>No</v>
      </c>
      <c r="O1152" t="s">
        <v>152</v>
      </c>
      <c r="P1152" s="126" t="str">
        <f t="shared" si="85"/>
        <v>Yes</v>
      </c>
      <c r="Q1152" s="126" t="str">
        <f t="shared" si="85"/>
        <v>No</v>
      </c>
      <c r="R1152" s="126" t="str">
        <f t="shared" si="85"/>
        <v>Yes</v>
      </c>
      <c r="S1152" s="126" t="str">
        <f t="shared" si="85"/>
        <v>Yes</v>
      </c>
      <c r="T1152" s="126" t="str">
        <f t="shared" si="85"/>
        <v>No</v>
      </c>
      <c r="U1152" s="126" t="str">
        <f t="shared" si="85"/>
        <v>No</v>
      </c>
      <c r="V1152" s="126" t="str">
        <f t="shared" si="85"/>
        <v>No</v>
      </c>
      <c r="W1152" s="126" t="str">
        <f t="shared" si="85"/>
        <v>No</v>
      </c>
      <c r="X1152" s="126" t="str">
        <f t="shared" si="85"/>
        <v>No</v>
      </c>
      <c r="Y1152" s="126" t="str">
        <f t="shared" si="85"/>
        <v>Yes</v>
      </c>
      <c r="Z1152" s="126" t="str">
        <f t="shared" si="85"/>
        <v>Yes</v>
      </c>
      <c r="AA1152" s="126" t="str">
        <f t="shared" si="85"/>
        <v>No</v>
      </c>
    </row>
    <row r="1153" spans="1:27" x14ac:dyDescent="0.3">
      <c r="A1153" t="s">
        <v>200</v>
      </c>
      <c r="B1153" t="s">
        <v>13</v>
      </c>
      <c r="C1153" t="s">
        <v>130</v>
      </c>
      <c r="D1153" t="s">
        <v>8</v>
      </c>
      <c r="E1153" t="s">
        <v>70</v>
      </c>
      <c r="F1153" t="s">
        <v>131</v>
      </c>
      <c r="G1153">
        <v>1</v>
      </c>
      <c r="H1153" t="s">
        <v>70</v>
      </c>
      <c r="I1153" t="s">
        <v>21</v>
      </c>
      <c r="J1153" t="s">
        <v>149</v>
      </c>
      <c r="L1153" t="s">
        <v>80</v>
      </c>
      <c r="M1153">
        <v>2</v>
      </c>
      <c r="N1153" t="str">
        <f t="shared" si="81"/>
        <v>Yes</v>
      </c>
      <c r="O1153" t="s">
        <v>152</v>
      </c>
      <c r="P1153" s="126" t="str">
        <f t="shared" si="85"/>
        <v>Yes</v>
      </c>
      <c r="Q1153" s="126" t="str">
        <f t="shared" si="85"/>
        <v>No</v>
      </c>
      <c r="R1153" s="126" t="str">
        <f t="shared" si="85"/>
        <v>Yes</v>
      </c>
      <c r="S1153" s="126" t="str">
        <f t="shared" si="85"/>
        <v>Yes</v>
      </c>
      <c r="T1153" s="126" t="str">
        <f t="shared" si="85"/>
        <v>No</v>
      </c>
      <c r="U1153" s="126" t="str">
        <f t="shared" si="85"/>
        <v>No</v>
      </c>
      <c r="V1153" s="126" t="str">
        <f t="shared" si="85"/>
        <v>No</v>
      </c>
      <c r="W1153" s="126" t="str">
        <f t="shared" si="85"/>
        <v>No</v>
      </c>
      <c r="X1153" s="126" t="str">
        <f t="shared" si="85"/>
        <v>No</v>
      </c>
      <c r="Y1153" s="126" t="str">
        <f t="shared" si="85"/>
        <v>Yes</v>
      </c>
      <c r="Z1153" s="126" t="str">
        <f t="shared" si="85"/>
        <v>Yes</v>
      </c>
      <c r="AA1153" s="126" t="str">
        <f t="shared" si="85"/>
        <v>No</v>
      </c>
    </row>
    <row r="1154" spans="1:27" x14ac:dyDescent="0.3">
      <c r="A1154" t="s">
        <v>200</v>
      </c>
      <c r="B1154" t="s">
        <v>13</v>
      </c>
      <c r="C1154" t="s">
        <v>130</v>
      </c>
      <c r="D1154" t="s">
        <v>8</v>
      </c>
      <c r="E1154" t="s">
        <v>70</v>
      </c>
      <c r="F1154" t="s">
        <v>131</v>
      </c>
      <c r="G1154">
        <v>1</v>
      </c>
      <c r="H1154" t="s">
        <v>8</v>
      </c>
      <c r="I1154" t="s">
        <v>16</v>
      </c>
      <c r="J1154" t="s">
        <v>128</v>
      </c>
      <c r="L1154" t="s">
        <v>80</v>
      </c>
      <c r="M1154">
        <v>0</v>
      </c>
      <c r="N1154" t="str">
        <f t="shared" si="81"/>
        <v>No</v>
      </c>
      <c r="O1154" t="s">
        <v>152</v>
      </c>
      <c r="P1154" s="126" t="str">
        <f t="shared" si="85"/>
        <v>Yes</v>
      </c>
      <c r="Q1154" s="126" t="str">
        <f t="shared" si="85"/>
        <v>No</v>
      </c>
      <c r="R1154" s="126" t="str">
        <f t="shared" si="85"/>
        <v>Yes</v>
      </c>
      <c r="S1154" s="126" t="str">
        <f t="shared" si="85"/>
        <v>Yes</v>
      </c>
      <c r="T1154" s="126" t="str">
        <f t="shared" si="85"/>
        <v>No</v>
      </c>
      <c r="U1154" s="126" t="str">
        <f t="shared" si="85"/>
        <v>No</v>
      </c>
      <c r="V1154" s="126" t="str">
        <f t="shared" si="85"/>
        <v>No</v>
      </c>
      <c r="W1154" s="126" t="str">
        <f t="shared" si="85"/>
        <v>No</v>
      </c>
      <c r="X1154" s="126" t="str">
        <f t="shared" si="85"/>
        <v>No</v>
      </c>
      <c r="Y1154" s="126" t="str">
        <f t="shared" si="85"/>
        <v>Yes</v>
      </c>
      <c r="Z1154" s="126" t="str">
        <f t="shared" si="85"/>
        <v>Yes</v>
      </c>
      <c r="AA1154" s="126" t="str">
        <f t="shared" si="85"/>
        <v>No</v>
      </c>
    </row>
    <row r="1155" spans="1:27" x14ac:dyDescent="0.3">
      <c r="A1155" t="s">
        <v>200</v>
      </c>
      <c r="B1155" t="s">
        <v>13</v>
      </c>
      <c r="C1155" t="s">
        <v>130</v>
      </c>
      <c r="D1155" t="s">
        <v>70</v>
      </c>
      <c r="E1155" t="s">
        <v>11</v>
      </c>
      <c r="F1155" t="s">
        <v>131</v>
      </c>
      <c r="G1155">
        <v>2</v>
      </c>
      <c r="H1155" t="s">
        <v>131</v>
      </c>
      <c r="I1155" t="s">
        <v>148</v>
      </c>
      <c r="J1155" t="s">
        <v>128</v>
      </c>
      <c r="L1155" t="s">
        <v>80</v>
      </c>
      <c r="M1155">
        <v>2</v>
      </c>
      <c r="N1155" t="str">
        <f t="shared" si="81"/>
        <v>Yes</v>
      </c>
      <c r="O1155" t="s">
        <v>152</v>
      </c>
      <c r="P1155" s="126" t="str">
        <f t="shared" si="85"/>
        <v>Yes</v>
      </c>
      <c r="Q1155" s="126" t="str">
        <f t="shared" si="85"/>
        <v>No</v>
      </c>
      <c r="R1155" s="126" t="str">
        <f t="shared" si="85"/>
        <v>No</v>
      </c>
      <c r="S1155" s="126" t="str">
        <f t="shared" si="85"/>
        <v>Yes</v>
      </c>
      <c r="T1155" s="126" t="str">
        <f t="shared" si="85"/>
        <v>No</v>
      </c>
      <c r="U1155" s="126" t="str">
        <f t="shared" si="85"/>
        <v>Yes</v>
      </c>
      <c r="V1155" s="126" t="str">
        <f t="shared" si="85"/>
        <v>No</v>
      </c>
      <c r="W1155" s="126" t="str">
        <f t="shared" si="85"/>
        <v>No</v>
      </c>
      <c r="X1155" s="126" t="str">
        <f t="shared" si="85"/>
        <v>No</v>
      </c>
      <c r="Y1155" s="126" t="str">
        <f t="shared" si="85"/>
        <v>Yes</v>
      </c>
      <c r="Z1155" s="126" t="str">
        <f t="shared" si="85"/>
        <v>Yes</v>
      </c>
      <c r="AA1155" s="126" t="str">
        <f t="shared" si="85"/>
        <v>No</v>
      </c>
    </row>
    <row r="1156" spans="1:27" x14ac:dyDescent="0.3">
      <c r="A1156" t="s">
        <v>200</v>
      </c>
      <c r="B1156" t="s">
        <v>130</v>
      </c>
      <c r="C1156" t="s">
        <v>9</v>
      </c>
      <c r="D1156" t="s">
        <v>70</v>
      </c>
      <c r="E1156" t="s">
        <v>11</v>
      </c>
      <c r="F1156" t="s">
        <v>10</v>
      </c>
      <c r="G1156">
        <v>0</v>
      </c>
      <c r="H1156" t="s">
        <v>130</v>
      </c>
      <c r="I1156" t="s">
        <v>19</v>
      </c>
      <c r="J1156" t="s">
        <v>128</v>
      </c>
      <c r="L1156" t="s">
        <v>80</v>
      </c>
      <c r="M1156">
        <v>0</v>
      </c>
      <c r="N1156" t="str">
        <f t="shared" si="81"/>
        <v>No</v>
      </c>
      <c r="O1156" t="s">
        <v>152</v>
      </c>
      <c r="P1156" s="126" t="str">
        <f t="shared" si="85"/>
        <v>No</v>
      </c>
      <c r="Q1156" s="126" t="str">
        <f t="shared" si="85"/>
        <v>Yes</v>
      </c>
      <c r="R1156" s="126" t="str">
        <f t="shared" si="85"/>
        <v>No</v>
      </c>
      <c r="S1156" s="126" t="str">
        <f t="shared" si="85"/>
        <v>Yes</v>
      </c>
      <c r="T1156" s="126" t="str">
        <f t="shared" si="85"/>
        <v>Yes</v>
      </c>
      <c r="U1156" s="126" t="str">
        <f t="shared" si="85"/>
        <v>Yes</v>
      </c>
      <c r="V1156" s="126" t="str">
        <f t="shared" si="85"/>
        <v>No</v>
      </c>
      <c r="W1156" s="126" t="str">
        <f t="shared" si="85"/>
        <v>No</v>
      </c>
      <c r="X1156" s="126" t="str">
        <f t="shared" si="85"/>
        <v>No</v>
      </c>
      <c r="Y1156" s="126" t="str">
        <f t="shared" si="85"/>
        <v>Yes</v>
      </c>
      <c r="Z1156" s="126" t="str">
        <f t="shared" si="85"/>
        <v>No</v>
      </c>
      <c r="AA1156" s="126" t="str">
        <f t="shared" si="85"/>
        <v>No</v>
      </c>
    </row>
    <row r="1157" spans="1:27" x14ac:dyDescent="0.3">
      <c r="A1157" t="s">
        <v>200</v>
      </c>
      <c r="B1157" t="s">
        <v>130</v>
      </c>
      <c r="C1157" t="s">
        <v>9</v>
      </c>
      <c r="D1157" t="s">
        <v>70</v>
      </c>
      <c r="E1157" t="s">
        <v>11</v>
      </c>
      <c r="F1157" t="s">
        <v>10</v>
      </c>
      <c r="G1157">
        <v>0</v>
      </c>
      <c r="H1157" t="s">
        <v>70</v>
      </c>
      <c r="I1157" t="s">
        <v>19</v>
      </c>
      <c r="J1157" t="s">
        <v>149</v>
      </c>
      <c r="L1157" t="s">
        <v>80</v>
      </c>
      <c r="M1157">
        <v>0</v>
      </c>
      <c r="N1157" t="str">
        <f t="shared" si="81"/>
        <v>No</v>
      </c>
      <c r="O1157" t="s">
        <v>152</v>
      </c>
      <c r="P1157" s="126" t="str">
        <f t="shared" si="85"/>
        <v>No</v>
      </c>
      <c r="Q1157" s="126" t="str">
        <f t="shared" si="85"/>
        <v>Yes</v>
      </c>
      <c r="R1157" s="126" t="str">
        <f t="shared" si="85"/>
        <v>No</v>
      </c>
      <c r="S1157" s="126" t="str">
        <f t="shared" si="85"/>
        <v>Yes</v>
      </c>
      <c r="T1157" s="126" t="str">
        <f t="shared" si="85"/>
        <v>Yes</v>
      </c>
      <c r="U1157" s="126" t="str">
        <f t="shared" si="85"/>
        <v>Yes</v>
      </c>
      <c r="V1157" s="126" t="str">
        <f t="shared" si="85"/>
        <v>No</v>
      </c>
      <c r="W1157" s="126" t="str">
        <f t="shared" si="85"/>
        <v>No</v>
      </c>
      <c r="X1157" s="126" t="str">
        <f t="shared" si="85"/>
        <v>No</v>
      </c>
      <c r="Y1157" s="126" t="str">
        <f t="shared" si="85"/>
        <v>Yes</v>
      </c>
      <c r="Z1157" s="126" t="str">
        <f t="shared" si="85"/>
        <v>No</v>
      </c>
      <c r="AA1157" s="126" t="str">
        <f t="shared" si="85"/>
        <v>No</v>
      </c>
    </row>
    <row r="1158" spans="1:27" x14ac:dyDescent="0.3">
      <c r="A1158" t="s">
        <v>200</v>
      </c>
      <c r="B1158" t="s">
        <v>130</v>
      </c>
      <c r="C1158" t="s">
        <v>9</v>
      </c>
      <c r="D1158" t="s">
        <v>70</v>
      </c>
      <c r="E1158" t="s">
        <v>11</v>
      </c>
      <c r="F1158" t="s">
        <v>10</v>
      </c>
      <c r="G1158">
        <v>0</v>
      </c>
      <c r="H1158" t="s">
        <v>9</v>
      </c>
      <c r="I1158" t="s">
        <v>19</v>
      </c>
      <c r="J1158" t="s">
        <v>149</v>
      </c>
      <c r="L1158" t="s">
        <v>80</v>
      </c>
      <c r="M1158">
        <v>0</v>
      </c>
      <c r="N1158" t="str">
        <f t="shared" si="81"/>
        <v>No</v>
      </c>
      <c r="O1158" t="s">
        <v>152</v>
      </c>
      <c r="P1158" s="126" t="str">
        <f t="shared" si="85"/>
        <v>No</v>
      </c>
      <c r="Q1158" s="126" t="str">
        <f t="shared" si="85"/>
        <v>Yes</v>
      </c>
      <c r="R1158" s="126" t="str">
        <f t="shared" si="85"/>
        <v>No</v>
      </c>
      <c r="S1158" s="126" t="str">
        <f t="shared" si="85"/>
        <v>Yes</v>
      </c>
      <c r="T1158" s="126" t="str">
        <f t="shared" si="85"/>
        <v>Yes</v>
      </c>
      <c r="U1158" s="126" t="str">
        <f t="shared" si="85"/>
        <v>Yes</v>
      </c>
      <c r="V1158" s="126" t="str">
        <f t="shared" si="85"/>
        <v>No</v>
      </c>
      <c r="W1158" s="126" t="str">
        <f t="shared" si="85"/>
        <v>No</v>
      </c>
      <c r="X1158" s="126" t="str">
        <f t="shared" si="85"/>
        <v>No</v>
      </c>
      <c r="Y1158" s="126" t="str">
        <f t="shared" si="85"/>
        <v>Yes</v>
      </c>
      <c r="Z1158" s="126" t="str">
        <f t="shared" si="85"/>
        <v>No</v>
      </c>
      <c r="AA1158" s="126" t="str">
        <f t="shared" si="85"/>
        <v>No</v>
      </c>
    </row>
    <row r="1159" spans="1:27" x14ac:dyDescent="0.3">
      <c r="A1159" t="s">
        <v>200</v>
      </c>
      <c r="B1159" t="s">
        <v>130</v>
      </c>
      <c r="C1159" t="s">
        <v>9</v>
      </c>
      <c r="D1159" t="s">
        <v>70</v>
      </c>
      <c r="E1159" t="s">
        <v>11</v>
      </c>
      <c r="F1159" t="s">
        <v>10</v>
      </c>
      <c r="G1159">
        <v>1</v>
      </c>
      <c r="H1159" t="s">
        <v>10</v>
      </c>
      <c r="I1159" t="s">
        <v>18</v>
      </c>
      <c r="J1159" t="s">
        <v>128</v>
      </c>
      <c r="L1159" t="s">
        <v>80</v>
      </c>
      <c r="M1159">
        <v>2</v>
      </c>
      <c r="N1159" t="str">
        <f t="shared" si="81"/>
        <v>Yes</v>
      </c>
      <c r="O1159" t="s">
        <v>152</v>
      </c>
      <c r="P1159" s="126" t="str">
        <f t="shared" si="85"/>
        <v>No</v>
      </c>
      <c r="Q1159" s="126" t="str">
        <f t="shared" si="85"/>
        <v>Yes</v>
      </c>
      <c r="R1159" s="126" t="str">
        <f t="shared" si="85"/>
        <v>No</v>
      </c>
      <c r="S1159" s="126" t="str">
        <f t="shared" si="85"/>
        <v>Yes</v>
      </c>
      <c r="T1159" s="126" t="str">
        <f t="shared" si="85"/>
        <v>Yes</v>
      </c>
      <c r="U1159" s="126" t="str">
        <f t="shared" si="85"/>
        <v>Yes</v>
      </c>
      <c r="V1159" s="126" t="str">
        <f t="shared" si="85"/>
        <v>No</v>
      </c>
      <c r="W1159" s="126" t="str">
        <f t="shared" si="85"/>
        <v>No</v>
      </c>
      <c r="X1159" s="126" t="str">
        <f t="shared" si="85"/>
        <v>No</v>
      </c>
      <c r="Y1159" s="126" t="str">
        <f t="shared" si="85"/>
        <v>Yes</v>
      </c>
      <c r="Z1159" s="126" t="str">
        <f t="shared" si="85"/>
        <v>No</v>
      </c>
      <c r="AA1159" s="126" t="str">
        <f t="shared" si="85"/>
        <v>No</v>
      </c>
    </row>
    <row r="1160" spans="1:27" x14ac:dyDescent="0.3">
      <c r="A1160" t="s">
        <v>200</v>
      </c>
      <c r="B1160" t="s">
        <v>130</v>
      </c>
      <c r="C1160" t="s">
        <v>9</v>
      </c>
      <c r="D1160" t="s">
        <v>70</v>
      </c>
      <c r="E1160" t="s">
        <v>11</v>
      </c>
      <c r="F1160" t="s">
        <v>10</v>
      </c>
      <c r="G1160">
        <v>2</v>
      </c>
      <c r="H1160" t="s">
        <v>11</v>
      </c>
      <c r="I1160" t="s">
        <v>148</v>
      </c>
      <c r="J1160" t="s">
        <v>128</v>
      </c>
      <c r="L1160" t="s">
        <v>80</v>
      </c>
      <c r="M1160">
        <v>2</v>
      </c>
      <c r="N1160" t="str">
        <f t="shared" si="81"/>
        <v>Yes</v>
      </c>
      <c r="O1160" t="s">
        <v>152</v>
      </c>
      <c r="P1160" s="126" t="str">
        <f t="shared" si="85"/>
        <v>No</v>
      </c>
      <c r="Q1160" s="126" t="str">
        <f t="shared" si="85"/>
        <v>Yes</v>
      </c>
      <c r="R1160" s="126" t="str">
        <f t="shared" si="85"/>
        <v>No</v>
      </c>
      <c r="S1160" s="126" t="str">
        <f t="shared" si="85"/>
        <v>Yes</v>
      </c>
      <c r="T1160" s="126" t="str">
        <f t="shared" si="85"/>
        <v>Yes</v>
      </c>
      <c r="U1160" s="126" t="str">
        <f t="shared" si="85"/>
        <v>Yes</v>
      </c>
      <c r="V1160" s="126" t="str">
        <f t="shared" si="85"/>
        <v>No</v>
      </c>
      <c r="W1160" s="126" t="str">
        <f t="shared" si="85"/>
        <v>No</v>
      </c>
      <c r="X1160" s="126" t="str">
        <f t="shared" si="85"/>
        <v>No</v>
      </c>
      <c r="Y1160" s="126" t="str">
        <f t="shared" si="85"/>
        <v>Yes</v>
      </c>
      <c r="Z1160" s="126" t="str">
        <f t="shared" si="85"/>
        <v>No</v>
      </c>
      <c r="AA1160" s="126" t="str">
        <f t="shared" si="85"/>
        <v>No</v>
      </c>
    </row>
    <row r="1161" spans="1:27" x14ac:dyDescent="0.3">
      <c r="A1161" t="s">
        <v>200</v>
      </c>
      <c r="B1161" t="s">
        <v>130</v>
      </c>
      <c r="C1161" t="s">
        <v>9</v>
      </c>
      <c r="D1161" t="s">
        <v>70</v>
      </c>
      <c r="E1161" t="s">
        <v>11</v>
      </c>
      <c r="F1161" t="s">
        <v>10</v>
      </c>
      <c r="G1161">
        <v>0</v>
      </c>
      <c r="H1161" t="s">
        <v>9</v>
      </c>
      <c r="I1161" t="s">
        <v>17</v>
      </c>
      <c r="J1161" t="s">
        <v>128</v>
      </c>
      <c r="L1161" t="s">
        <v>80</v>
      </c>
      <c r="M1161">
        <v>0</v>
      </c>
      <c r="N1161" t="str">
        <f t="shared" si="81"/>
        <v>No</v>
      </c>
      <c r="O1161" t="s">
        <v>152</v>
      </c>
      <c r="P1161" s="126" t="str">
        <f t="shared" si="85"/>
        <v>No</v>
      </c>
      <c r="Q1161" s="126" t="str">
        <f t="shared" si="85"/>
        <v>Yes</v>
      </c>
      <c r="R1161" s="126" t="str">
        <f t="shared" si="85"/>
        <v>No</v>
      </c>
      <c r="S1161" s="126" t="str">
        <f t="shared" si="85"/>
        <v>Yes</v>
      </c>
      <c r="T1161" s="126" t="str">
        <f t="shared" si="85"/>
        <v>Yes</v>
      </c>
      <c r="U1161" s="126" t="str">
        <f t="shared" si="85"/>
        <v>Yes</v>
      </c>
      <c r="V1161" s="126" t="str">
        <f t="shared" si="85"/>
        <v>No</v>
      </c>
      <c r="W1161" s="126" t="str">
        <f t="shared" si="85"/>
        <v>No</v>
      </c>
      <c r="X1161" s="126" t="str">
        <f t="shared" si="85"/>
        <v>No</v>
      </c>
      <c r="Y1161" s="126" t="str">
        <f t="shared" si="85"/>
        <v>Yes</v>
      </c>
      <c r="Z1161" s="126" t="str">
        <f t="shared" si="85"/>
        <v>No</v>
      </c>
      <c r="AA1161" s="126" t="str">
        <f t="shared" si="85"/>
        <v>No</v>
      </c>
    </row>
    <row r="1162" spans="1:27" x14ac:dyDescent="0.3">
      <c r="A1162" t="s">
        <v>200</v>
      </c>
      <c r="B1162" t="s">
        <v>13</v>
      </c>
      <c r="C1162" t="s">
        <v>9</v>
      </c>
      <c r="D1162" t="s">
        <v>8</v>
      </c>
      <c r="E1162" t="s">
        <v>11</v>
      </c>
      <c r="F1162" t="s">
        <v>10</v>
      </c>
      <c r="G1162">
        <v>0</v>
      </c>
      <c r="H1162" t="s">
        <v>13</v>
      </c>
      <c r="I1162" t="s">
        <v>19</v>
      </c>
      <c r="J1162" t="s">
        <v>128</v>
      </c>
      <c r="L1162" t="s">
        <v>80</v>
      </c>
      <c r="M1162">
        <v>0</v>
      </c>
      <c r="N1162" t="str">
        <f t="shared" si="81"/>
        <v>No</v>
      </c>
      <c r="O1162" t="s">
        <v>152</v>
      </c>
      <c r="P1162" s="126" t="str">
        <f t="shared" si="85"/>
        <v>Yes</v>
      </c>
      <c r="Q1162" s="126" t="str">
        <f t="shared" si="85"/>
        <v>Yes</v>
      </c>
      <c r="R1162" s="126" t="str">
        <f t="shared" si="85"/>
        <v>Yes</v>
      </c>
      <c r="S1162" s="126" t="str">
        <f t="shared" si="85"/>
        <v>No</v>
      </c>
      <c r="T1162" s="126" t="str">
        <f t="shared" si="85"/>
        <v>Yes</v>
      </c>
      <c r="U1162" s="126" t="str">
        <f t="shared" si="85"/>
        <v>Yes</v>
      </c>
      <c r="V1162" s="126" t="str">
        <f t="shared" si="85"/>
        <v>No</v>
      </c>
      <c r="W1162" s="126" t="str">
        <f t="shared" si="85"/>
        <v>No</v>
      </c>
      <c r="X1162" s="126" t="str">
        <f t="shared" si="85"/>
        <v>No</v>
      </c>
      <c r="Y1162" s="126" t="str">
        <f t="shared" si="85"/>
        <v>No</v>
      </c>
      <c r="Z1162" s="126" t="str">
        <f t="shared" si="85"/>
        <v>No</v>
      </c>
      <c r="AA1162" s="126" t="str">
        <f t="shared" si="85"/>
        <v>No</v>
      </c>
    </row>
    <row r="1163" spans="1:27" x14ac:dyDescent="0.3">
      <c r="A1163" t="s">
        <v>200</v>
      </c>
      <c r="B1163" t="s">
        <v>13</v>
      </c>
      <c r="C1163" t="s">
        <v>9</v>
      </c>
      <c r="D1163" t="s">
        <v>8</v>
      </c>
      <c r="E1163" t="s">
        <v>11</v>
      </c>
      <c r="F1163" t="s">
        <v>10</v>
      </c>
      <c r="G1163">
        <v>2</v>
      </c>
      <c r="H1163" t="s">
        <v>8</v>
      </c>
      <c r="I1163" t="s">
        <v>19</v>
      </c>
      <c r="J1163" t="s">
        <v>128</v>
      </c>
      <c r="L1163" t="s">
        <v>80</v>
      </c>
      <c r="M1163">
        <v>3</v>
      </c>
      <c r="N1163" t="str">
        <f t="shared" si="81"/>
        <v>Yes</v>
      </c>
      <c r="O1163" t="s">
        <v>152</v>
      </c>
      <c r="P1163" s="126" t="str">
        <f t="shared" si="85"/>
        <v>Yes</v>
      </c>
      <c r="Q1163" s="126" t="str">
        <f t="shared" si="85"/>
        <v>Yes</v>
      </c>
      <c r="R1163" s="126" t="str">
        <f t="shared" si="85"/>
        <v>Yes</v>
      </c>
      <c r="S1163" s="126" t="str">
        <f t="shared" si="85"/>
        <v>No</v>
      </c>
      <c r="T1163" s="126" t="str">
        <f t="shared" si="85"/>
        <v>Yes</v>
      </c>
      <c r="U1163" s="126" t="str">
        <f t="shared" si="85"/>
        <v>Yes</v>
      </c>
      <c r="V1163" s="126" t="str">
        <f t="shared" si="85"/>
        <v>No</v>
      </c>
      <c r="W1163" s="126" t="str">
        <f t="shared" si="85"/>
        <v>No</v>
      </c>
      <c r="X1163" s="126" t="str">
        <f t="shared" si="85"/>
        <v>No</v>
      </c>
      <c r="Y1163" s="126" t="str">
        <f t="shared" si="85"/>
        <v>No</v>
      </c>
      <c r="Z1163" s="126" t="str">
        <f t="shared" si="85"/>
        <v>No</v>
      </c>
      <c r="AA1163" s="126" t="str">
        <f t="shared" si="85"/>
        <v>No</v>
      </c>
    </row>
    <row r="1164" spans="1:27" x14ac:dyDescent="0.3">
      <c r="A1164" t="s">
        <v>200</v>
      </c>
      <c r="B1164" t="s">
        <v>13</v>
      </c>
      <c r="C1164" t="s">
        <v>9</v>
      </c>
      <c r="D1164" t="s">
        <v>8</v>
      </c>
      <c r="E1164" t="s">
        <v>11</v>
      </c>
      <c r="F1164" t="s">
        <v>131</v>
      </c>
      <c r="G1164">
        <v>1</v>
      </c>
      <c r="H1164" t="s">
        <v>11</v>
      </c>
      <c r="I1164" t="s">
        <v>18</v>
      </c>
      <c r="J1164" t="s">
        <v>128</v>
      </c>
      <c r="L1164" t="s">
        <v>80</v>
      </c>
      <c r="M1164">
        <v>2</v>
      </c>
      <c r="N1164" t="str">
        <f t="shared" si="81"/>
        <v>Yes</v>
      </c>
      <c r="O1164" t="s">
        <v>152</v>
      </c>
      <c r="P1164" s="126" t="str">
        <f t="shared" si="85"/>
        <v>Yes</v>
      </c>
      <c r="Q1164" s="126" t="str">
        <f t="shared" si="85"/>
        <v>Yes</v>
      </c>
      <c r="R1164" s="126" t="str">
        <f t="shared" si="85"/>
        <v>Yes</v>
      </c>
      <c r="S1164" s="126" t="str">
        <f t="shared" si="85"/>
        <v>No</v>
      </c>
      <c r="T1164" s="126" t="str">
        <f t="shared" si="85"/>
        <v>No</v>
      </c>
      <c r="U1164" s="126" t="str">
        <f t="shared" si="85"/>
        <v>Yes</v>
      </c>
      <c r="V1164" s="126" t="str">
        <f t="shared" si="85"/>
        <v>No</v>
      </c>
      <c r="W1164" s="126" t="str">
        <f t="shared" si="85"/>
        <v>No</v>
      </c>
      <c r="X1164" s="126" t="str">
        <f t="shared" si="85"/>
        <v>No</v>
      </c>
      <c r="Y1164" s="126" t="str">
        <f t="shared" si="85"/>
        <v>No</v>
      </c>
      <c r="Z1164" s="126" t="str">
        <f t="shared" si="85"/>
        <v>Yes</v>
      </c>
      <c r="AA1164" s="126" t="str">
        <f t="shared" si="85"/>
        <v>No</v>
      </c>
    </row>
    <row r="1165" spans="1:27" x14ac:dyDescent="0.3">
      <c r="A1165" t="s">
        <v>200</v>
      </c>
      <c r="B1165" t="s">
        <v>13</v>
      </c>
      <c r="C1165" t="s">
        <v>9</v>
      </c>
      <c r="D1165" t="s">
        <v>8</v>
      </c>
      <c r="E1165" t="s">
        <v>11</v>
      </c>
      <c r="F1165" t="s">
        <v>131</v>
      </c>
      <c r="G1165">
        <v>2</v>
      </c>
      <c r="H1165" t="s">
        <v>11</v>
      </c>
      <c r="I1165" t="s">
        <v>17</v>
      </c>
      <c r="J1165" t="s">
        <v>128</v>
      </c>
      <c r="L1165" t="s">
        <v>80</v>
      </c>
      <c r="M1165">
        <v>0</v>
      </c>
      <c r="N1165" t="str">
        <f t="shared" si="81"/>
        <v>No</v>
      </c>
      <c r="O1165" t="s">
        <v>152</v>
      </c>
      <c r="P1165" s="126" t="str">
        <f t="shared" si="85"/>
        <v>Yes</v>
      </c>
      <c r="Q1165" s="126" t="str">
        <f t="shared" si="85"/>
        <v>Yes</v>
      </c>
      <c r="R1165" s="126" t="str">
        <f t="shared" si="85"/>
        <v>Yes</v>
      </c>
      <c r="S1165" s="126" t="str">
        <f t="shared" si="85"/>
        <v>No</v>
      </c>
      <c r="T1165" s="126" t="str">
        <f t="shared" si="85"/>
        <v>No</v>
      </c>
      <c r="U1165" s="126" t="str">
        <f t="shared" si="85"/>
        <v>Yes</v>
      </c>
      <c r="V1165" s="126" t="str">
        <f t="shared" si="85"/>
        <v>No</v>
      </c>
      <c r="W1165" s="126" t="str">
        <f t="shared" si="85"/>
        <v>No</v>
      </c>
      <c r="X1165" s="126" t="str">
        <f t="shared" si="85"/>
        <v>No</v>
      </c>
      <c r="Y1165" s="126" t="str">
        <f t="shared" si="85"/>
        <v>No</v>
      </c>
      <c r="Z1165" s="126" t="str">
        <f t="shared" si="85"/>
        <v>Yes</v>
      </c>
      <c r="AA1165" s="126" t="str">
        <f t="shared" si="85"/>
        <v>No</v>
      </c>
    </row>
    <row r="1166" spans="1:27" x14ac:dyDescent="0.3">
      <c r="A1166" t="s">
        <v>200</v>
      </c>
      <c r="B1166" t="s">
        <v>13</v>
      </c>
      <c r="C1166" t="s">
        <v>9</v>
      </c>
      <c r="D1166" t="s">
        <v>8</v>
      </c>
      <c r="E1166" t="s">
        <v>11</v>
      </c>
      <c r="F1166" t="s">
        <v>131</v>
      </c>
      <c r="G1166">
        <v>1</v>
      </c>
      <c r="H1166" t="s">
        <v>8</v>
      </c>
      <c r="I1166" t="s">
        <v>18</v>
      </c>
      <c r="J1166" t="s">
        <v>128</v>
      </c>
      <c r="L1166" t="s">
        <v>80</v>
      </c>
      <c r="M1166">
        <v>2</v>
      </c>
      <c r="N1166" t="str">
        <f t="shared" si="81"/>
        <v>Yes</v>
      </c>
      <c r="O1166" t="s">
        <v>152</v>
      </c>
      <c r="P1166" s="126" t="str">
        <f t="shared" si="85"/>
        <v>Yes</v>
      </c>
      <c r="Q1166" s="126" t="str">
        <f t="shared" si="85"/>
        <v>Yes</v>
      </c>
      <c r="R1166" s="126" t="str">
        <f t="shared" si="85"/>
        <v>Yes</v>
      </c>
      <c r="S1166" s="126" t="str">
        <f t="shared" si="85"/>
        <v>No</v>
      </c>
      <c r="T1166" s="126" t="str">
        <f t="shared" si="85"/>
        <v>No</v>
      </c>
      <c r="U1166" s="126" t="str">
        <f t="shared" si="85"/>
        <v>Yes</v>
      </c>
      <c r="V1166" s="126" t="str">
        <f t="shared" si="85"/>
        <v>No</v>
      </c>
      <c r="W1166" s="126" t="str">
        <f t="shared" si="85"/>
        <v>No</v>
      </c>
      <c r="X1166" s="126" t="str">
        <f t="shared" si="85"/>
        <v>No</v>
      </c>
      <c r="Y1166" s="126" t="str">
        <f t="shared" si="85"/>
        <v>No</v>
      </c>
      <c r="Z1166" s="126" t="str">
        <f t="shared" si="85"/>
        <v>Yes</v>
      </c>
      <c r="AA1166" s="126" t="str">
        <f t="shared" si="85"/>
        <v>No</v>
      </c>
    </row>
    <row r="1167" spans="1:27" x14ac:dyDescent="0.3">
      <c r="A1167" t="s">
        <v>200</v>
      </c>
      <c r="B1167" t="s">
        <v>13</v>
      </c>
      <c r="C1167" t="s">
        <v>70</v>
      </c>
      <c r="D1167" t="s">
        <v>8</v>
      </c>
      <c r="E1167" t="s">
        <v>11</v>
      </c>
      <c r="F1167" t="s">
        <v>10</v>
      </c>
      <c r="G1167">
        <v>1</v>
      </c>
      <c r="H1167" t="s">
        <v>13</v>
      </c>
      <c r="I1167" t="s">
        <v>18</v>
      </c>
      <c r="J1167" t="s">
        <v>128</v>
      </c>
      <c r="L1167" t="s">
        <v>80</v>
      </c>
      <c r="M1167">
        <v>2</v>
      </c>
      <c r="N1167" t="str">
        <f t="shared" si="81"/>
        <v>Yes</v>
      </c>
      <c r="O1167" t="s">
        <v>152</v>
      </c>
      <c r="P1167" s="126" t="str">
        <f t="shared" si="85"/>
        <v>Yes</v>
      </c>
      <c r="Q1167" s="126" t="str">
        <f t="shared" si="85"/>
        <v>No</v>
      </c>
      <c r="R1167" s="126" t="str">
        <f t="shared" si="85"/>
        <v>Yes</v>
      </c>
      <c r="S1167" s="126" t="str">
        <f t="shared" si="85"/>
        <v>Yes</v>
      </c>
      <c r="T1167" s="126" t="str">
        <f t="shared" si="85"/>
        <v>Yes</v>
      </c>
      <c r="U1167" s="126" t="str">
        <f t="shared" si="85"/>
        <v>Yes</v>
      </c>
      <c r="V1167" s="126" t="str">
        <f t="shared" si="85"/>
        <v>No</v>
      </c>
      <c r="W1167" s="126" t="str">
        <f t="shared" si="85"/>
        <v>No</v>
      </c>
      <c r="X1167" s="126" t="str">
        <f t="shared" si="85"/>
        <v>No</v>
      </c>
      <c r="Y1167" s="126" t="str">
        <f t="shared" si="85"/>
        <v>No</v>
      </c>
      <c r="Z1167" s="126" t="str">
        <f t="shared" si="85"/>
        <v>No</v>
      </c>
      <c r="AA1167" s="126" t="str">
        <f t="shared" si="85"/>
        <v>No</v>
      </c>
    </row>
    <row r="1168" spans="1:27" x14ac:dyDescent="0.3">
      <c r="A1168" t="s">
        <v>200</v>
      </c>
      <c r="B1168" t="s">
        <v>13</v>
      </c>
      <c r="C1168" t="s">
        <v>70</v>
      </c>
      <c r="D1168" t="s">
        <v>8</v>
      </c>
      <c r="E1168" t="s">
        <v>11</v>
      </c>
      <c r="F1168" t="s">
        <v>10</v>
      </c>
      <c r="G1168">
        <v>0</v>
      </c>
      <c r="H1168" t="s">
        <v>8</v>
      </c>
      <c r="I1168" t="s">
        <v>15</v>
      </c>
      <c r="J1168" t="s">
        <v>128</v>
      </c>
      <c r="L1168" t="s">
        <v>80</v>
      </c>
      <c r="M1168">
        <v>0</v>
      </c>
      <c r="N1168" t="str">
        <f t="shared" si="81"/>
        <v>No</v>
      </c>
      <c r="O1168" t="s">
        <v>152</v>
      </c>
      <c r="P1168" s="126" t="str">
        <f t="shared" si="85"/>
        <v>Yes</v>
      </c>
      <c r="Q1168" s="126" t="str">
        <f t="shared" si="85"/>
        <v>No</v>
      </c>
      <c r="R1168" s="126" t="str">
        <f t="shared" si="85"/>
        <v>Yes</v>
      </c>
      <c r="S1168" s="126" t="str">
        <f t="shared" si="85"/>
        <v>Yes</v>
      </c>
      <c r="T1168" s="126" t="str">
        <f t="shared" si="85"/>
        <v>Yes</v>
      </c>
      <c r="U1168" s="126" t="str">
        <f t="shared" si="85"/>
        <v>Yes</v>
      </c>
      <c r="V1168" s="126" t="str">
        <f t="shared" si="85"/>
        <v>No</v>
      </c>
      <c r="W1168" s="126" t="str">
        <f t="shared" si="85"/>
        <v>No</v>
      </c>
      <c r="X1168" s="126" t="str">
        <f t="shared" si="85"/>
        <v>No</v>
      </c>
      <c r="Y1168" s="126" t="str">
        <f t="shared" si="85"/>
        <v>No</v>
      </c>
      <c r="Z1168" s="126" t="str">
        <f t="shared" si="85"/>
        <v>No</v>
      </c>
      <c r="AA1168" s="126" t="str">
        <f t="shared" si="85"/>
        <v>No</v>
      </c>
    </row>
    <row r="1169" spans="1:27" x14ac:dyDescent="0.3">
      <c r="A1169" t="s">
        <v>200</v>
      </c>
      <c r="B1169" t="s">
        <v>13</v>
      </c>
      <c r="C1169" t="s">
        <v>70</v>
      </c>
      <c r="D1169" t="s">
        <v>8</v>
      </c>
      <c r="E1169" t="s">
        <v>11</v>
      </c>
      <c r="F1169" t="s">
        <v>10</v>
      </c>
      <c r="G1169">
        <v>0</v>
      </c>
      <c r="H1169" t="s">
        <v>8</v>
      </c>
      <c r="I1169" t="s">
        <v>19</v>
      </c>
      <c r="J1169" t="s">
        <v>128</v>
      </c>
      <c r="L1169" t="s">
        <v>81</v>
      </c>
      <c r="M1169">
        <v>3</v>
      </c>
      <c r="N1169" t="str">
        <f t="shared" si="81"/>
        <v>Yes</v>
      </c>
      <c r="O1169" t="s">
        <v>152</v>
      </c>
      <c r="P1169" s="126" t="str">
        <f t="shared" si="85"/>
        <v>Yes</v>
      </c>
      <c r="Q1169" s="126" t="str">
        <f t="shared" si="85"/>
        <v>No</v>
      </c>
      <c r="R1169" s="126" t="str">
        <f t="shared" si="85"/>
        <v>Yes</v>
      </c>
      <c r="S1169" s="126" t="str">
        <f t="shared" si="85"/>
        <v>Yes</v>
      </c>
      <c r="T1169" s="126" t="str">
        <f t="shared" si="85"/>
        <v>Yes</v>
      </c>
      <c r="U1169" s="126" t="str">
        <f t="shared" si="85"/>
        <v>Yes</v>
      </c>
      <c r="V1169" s="126" t="str">
        <f t="shared" si="85"/>
        <v>No</v>
      </c>
      <c r="W1169" s="126" t="str">
        <f t="shared" si="85"/>
        <v>No</v>
      </c>
      <c r="X1169" s="126" t="str">
        <f t="shared" si="85"/>
        <v>No</v>
      </c>
      <c r="Y1169" s="126" t="str">
        <f t="shared" si="85"/>
        <v>No</v>
      </c>
      <c r="Z1169" s="126" t="str">
        <f t="shared" si="85"/>
        <v>No</v>
      </c>
      <c r="AA1169" s="126" t="str">
        <f t="shared" si="85"/>
        <v>No</v>
      </c>
    </row>
    <row r="1170" spans="1:27" x14ac:dyDescent="0.3">
      <c r="A1170" t="s">
        <v>200</v>
      </c>
      <c r="B1170" t="s">
        <v>13</v>
      </c>
      <c r="C1170" t="s">
        <v>70</v>
      </c>
      <c r="D1170" t="s">
        <v>8</v>
      </c>
      <c r="E1170" t="s">
        <v>11</v>
      </c>
      <c r="F1170" t="s">
        <v>10</v>
      </c>
      <c r="G1170">
        <v>0</v>
      </c>
      <c r="H1170" t="s">
        <v>8</v>
      </c>
      <c r="I1170" t="s">
        <v>19</v>
      </c>
      <c r="J1170" t="s">
        <v>128</v>
      </c>
      <c r="L1170" t="s">
        <v>80</v>
      </c>
      <c r="M1170">
        <v>3</v>
      </c>
      <c r="N1170" t="str">
        <f t="shared" si="81"/>
        <v>Yes</v>
      </c>
      <c r="O1170" t="s">
        <v>152</v>
      </c>
      <c r="P1170" s="126" t="str">
        <f t="shared" si="85"/>
        <v>Yes</v>
      </c>
      <c r="Q1170" s="126" t="str">
        <f t="shared" si="85"/>
        <v>No</v>
      </c>
      <c r="R1170" s="126" t="str">
        <f t="shared" si="85"/>
        <v>Yes</v>
      </c>
      <c r="S1170" s="126" t="str">
        <f t="shared" ref="Q1170:AA1193" si="86">IF($A1170="","",IF(OR($B1170=S$1,$C1170=S$1,$D1170=S$1,$E1170=S$1,$F1170=S$1),"Yes","No"))</f>
        <v>Yes</v>
      </c>
      <c r="T1170" s="126" t="str">
        <f t="shared" si="86"/>
        <v>Yes</v>
      </c>
      <c r="U1170" s="126" t="str">
        <f t="shared" si="86"/>
        <v>Yes</v>
      </c>
      <c r="V1170" s="126" t="str">
        <f t="shared" si="86"/>
        <v>No</v>
      </c>
      <c r="W1170" s="126" t="str">
        <f t="shared" si="86"/>
        <v>No</v>
      </c>
      <c r="X1170" s="126" t="str">
        <f t="shared" si="86"/>
        <v>No</v>
      </c>
      <c r="Y1170" s="126" t="str">
        <f t="shared" si="86"/>
        <v>No</v>
      </c>
      <c r="Z1170" s="126" t="str">
        <f t="shared" si="86"/>
        <v>No</v>
      </c>
      <c r="AA1170" s="126" t="str">
        <f t="shared" si="86"/>
        <v>No</v>
      </c>
    </row>
    <row r="1171" spans="1:27" x14ac:dyDescent="0.3">
      <c r="A1171" t="s">
        <v>200</v>
      </c>
      <c r="B1171" t="s">
        <v>13</v>
      </c>
      <c r="C1171" t="s">
        <v>70</v>
      </c>
      <c r="D1171" t="s">
        <v>8</v>
      </c>
      <c r="E1171" t="s">
        <v>11</v>
      </c>
      <c r="F1171" t="s">
        <v>10</v>
      </c>
      <c r="G1171">
        <v>1</v>
      </c>
      <c r="H1171" t="s">
        <v>8</v>
      </c>
      <c r="I1171" t="s">
        <v>18</v>
      </c>
      <c r="J1171" t="s">
        <v>128</v>
      </c>
      <c r="L1171" t="s">
        <v>80</v>
      </c>
      <c r="M1171">
        <v>0</v>
      </c>
      <c r="N1171" t="str">
        <f t="shared" si="81"/>
        <v>No</v>
      </c>
      <c r="O1171" t="s">
        <v>152</v>
      </c>
      <c r="P1171" s="126" t="str">
        <f t="shared" ref="P1171:P1234" si="87">IF($A1171="","",IF(OR($B1171=P$1,$C1171=P$1,$D1171=P$1,$E1171=P$1,$F1171=P$1),"Yes","No"))</f>
        <v>Yes</v>
      </c>
      <c r="Q1171" s="126" t="str">
        <f t="shared" si="86"/>
        <v>No</v>
      </c>
      <c r="R1171" s="126" t="str">
        <f t="shared" si="86"/>
        <v>Yes</v>
      </c>
      <c r="S1171" s="126" t="str">
        <f t="shared" si="86"/>
        <v>Yes</v>
      </c>
      <c r="T1171" s="126" t="str">
        <f t="shared" si="86"/>
        <v>Yes</v>
      </c>
      <c r="U1171" s="126" t="str">
        <f t="shared" si="86"/>
        <v>Yes</v>
      </c>
      <c r="V1171" s="126" t="str">
        <f t="shared" si="86"/>
        <v>No</v>
      </c>
      <c r="W1171" s="126" t="str">
        <f t="shared" si="86"/>
        <v>No</v>
      </c>
      <c r="X1171" s="126" t="str">
        <f t="shared" si="86"/>
        <v>No</v>
      </c>
      <c r="Y1171" s="126" t="str">
        <f t="shared" si="86"/>
        <v>No</v>
      </c>
      <c r="Z1171" s="126" t="str">
        <f t="shared" si="86"/>
        <v>No</v>
      </c>
      <c r="AA1171" s="126" t="str">
        <f t="shared" si="86"/>
        <v>No</v>
      </c>
    </row>
    <row r="1172" spans="1:27" x14ac:dyDescent="0.3">
      <c r="A1172" t="s">
        <v>200</v>
      </c>
      <c r="B1172" t="s">
        <v>130</v>
      </c>
      <c r="C1172" t="s">
        <v>14</v>
      </c>
      <c r="D1172" t="s">
        <v>72</v>
      </c>
      <c r="E1172" t="s">
        <v>70</v>
      </c>
      <c r="F1172" t="s">
        <v>131</v>
      </c>
      <c r="G1172">
        <v>1</v>
      </c>
      <c r="H1172" t="s">
        <v>131</v>
      </c>
      <c r="I1172" t="s">
        <v>21</v>
      </c>
      <c r="J1172" t="s">
        <v>128</v>
      </c>
      <c r="L1172" t="s">
        <v>80</v>
      </c>
      <c r="M1172">
        <v>0</v>
      </c>
      <c r="N1172" t="str">
        <f t="shared" si="81"/>
        <v>No</v>
      </c>
      <c r="O1172" t="s">
        <v>152</v>
      </c>
      <c r="P1172" s="126" t="str">
        <f t="shared" si="87"/>
        <v>No</v>
      </c>
      <c r="Q1172" s="126" t="str">
        <f t="shared" si="86"/>
        <v>No</v>
      </c>
      <c r="R1172" s="126" t="str">
        <f t="shared" si="86"/>
        <v>No</v>
      </c>
      <c r="S1172" s="126" t="str">
        <f t="shared" si="86"/>
        <v>Yes</v>
      </c>
      <c r="T1172" s="126" t="str">
        <f t="shared" si="86"/>
        <v>No</v>
      </c>
      <c r="U1172" s="126" t="str">
        <f t="shared" si="86"/>
        <v>No</v>
      </c>
      <c r="V1172" s="126" t="str">
        <f t="shared" si="86"/>
        <v>No</v>
      </c>
      <c r="W1172" s="126" t="str">
        <f t="shared" si="86"/>
        <v>Yes</v>
      </c>
      <c r="X1172" s="126" t="str">
        <f t="shared" si="86"/>
        <v>Yes</v>
      </c>
      <c r="Y1172" s="126" t="str">
        <f t="shared" si="86"/>
        <v>Yes</v>
      </c>
      <c r="Z1172" s="126" t="str">
        <f t="shared" si="86"/>
        <v>Yes</v>
      </c>
      <c r="AA1172" s="126" t="str">
        <f t="shared" si="86"/>
        <v>No</v>
      </c>
    </row>
    <row r="1173" spans="1:27" x14ac:dyDescent="0.3">
      <c r="A1173" t="s">
        <v>200</v>
      </c>
      <c r="B1173" t="s">
        <v>130</v>
      </c>
      <c r="C1173" t="s">
        <v>14</v>
      </c>
      <c r="D1173" t="s">
        <v>72</v>
      </c>
      <c r="E1173" t="s">
        <v>70</v>
      </c>
      <c r="F1173" t="s">
        <v>131</v>
      </c>
      <c r="G1173">
        <v>0</v>
      </c>
      <c r="H1173" t="s">
        <v>14</v>
      </c>
      <c r="I1173" t="s">
        <v>19</v>
      </c>
      <c r="J1173" t="s">
        <v>128</v>
      </c>
      <c r="L1173" t="s">
        <v>80</v>
      </c>
      <c r="M1173">
        <v>0</v>
      </c>
      <c r="N1173" t="str">
        <f t="shared" si="81"/>
        <v>No</v>
      </c>
      <c r="O1173" t="s">
        <v>152</v>
      </c>
      <c r="P1173" s="126" t="str">
        <f t="shared" si="87"/>
        <v>No</v>
      </c>
      <c r="Q1173" s="126" t="str">
        <f t="shared" si="86"/>
        <v>No</v>
      </c>
      <c r="R1173" s="126" t="str">
        <f t="shared" si="86"/>
        <v>No</v>
      </c>
      <c r="S1173" s="126" t="str">
        <f t="shared" si="86"/>
        <v>Yes</v>
      </c>
      <c r="T1173" s="126" t="str">
        <f t="shared" si="86"/>
        <v>No</v>
      </c>
      <c r="U1173" s="126" t="str">
        <f t="shared" si="86"/>
        <v>No</v>
      </c>
      <c r="V1173" s="126" t="str">
        <f t="shared" si="86"/>
        <v>No</v>
      </c>
      <c r="W1173" s="126" t="str">
        <f t="shared" si="86"/>
        <v>Yes</v>
      </c>
      <c r="X1173" s="126" t="str">
        <f t="shared" si="86"/>
        <v>Yes</v>
      </c>
      <c r="Y1173" s="126" t="str">
        <f t="shared" si="86"/>
        <v>Yes</v>
      </c>
      <c r="Z1173" s="126" t="str">
        <f t="shared" si="86"/>
        <v>Yes</v>
      </c>
      <c r="AA1173" s="126" t="str">
        <f t="shared" si="86"/>
        <v>No</v>
      </c>
    </row>
    <row r="1174" spans="1:27" x14ac:dyDescent="0.3">
      <c r="A1174" t="s">
        <v>200</v>
      </c>
      <c r="B1174" t="s">
        <v>130</v>
      </c>
      <c r="C1174" t="s">
        <v>14</v>
      </c>
      <c r="D1174" t="s">
        <v>72</v>
      </c>
      <c r="E1174" t="s">
        <v>70</v>
      </c>
      <c r="F1174" t="s">
        <v>131</v>
      </c>
      <c r="G1174">
        <v>0</v>
      </c>
      <c r="H1174" t="s">
        <v>70</v>
      </c>
      <c r="I1174" t="s">
        <v>19</v>
      </c>
      <c r="J1174" t="s">
        <v>128</v>
      </c>
      <c r="L1174" t="s">
        <v>80</v>
      </c>
      <c r="M1174">
        <v>3</v>
      </c>
      <c r="N1174" t="str">
        <f t="shared" si="81"/>
        <v>Yes</v>
      </c>
      <c r="O1174" t="s">
        <v>152</v>
      </c>
      <c r="P1174" s="126" t="str">
        <f t="shared" si="87"/>
        <v>No</v>
      </c>
      <c r="Q1174" s="126" t="str">
        <f t="shared" si="86"/>
        <v>No</v>
      </c>
      <c r="R1174" s="126" t="str">
        <f t="shared" si="86"/>
        <v>No</v>
      </c>
      <c r="S1174" s="126" t="str">
        <f t="shared" si="86"/>
        <v>Yes</v>
      </c>
      <c r="T1174" s="126" t="str">
        <f t="shared" si="86"/>
        <v>No</v>
      </c>
      <c r="U1174" s="126" t="str">
        <f t="shared" si="86"/>
        <v>No</v>
      </c>
      <c r="V1174" s="126" t="str">
        <f t="shared" si="86"/>
        <v>No</v>
      </c>
      <c r="W1174" s="126" t="str">
        <f t="shared" si="86"/>
        <v>Yes</v>
      </c>
      <c r="X1174" s="126" t="str">
        <f t="shared" si="86"/>
        <v>Yes</v>
      </c>
      <c r="Y1174" s="126" t="str">
        <f t="shared" si="86"/>
        <v>Yes</v>
      </c>
      <c r="Z1174" s="126" t="str">
        <f t="shared" si="86"/>
        <v>Yes</v>
      </c>
      <c r="AA1174" s="126" t="str">
        <f t="shared" si="86"/>
        <v>No</v>
      </c>
    </row>
    <row r="1175" spans="1:27" x14ac:dyDescent="0.3">
      <c r="A1175" t="s">
        <v>201</v>
      </c>
      <c r="B1175" t="s">
        <v>13</v>
      </c>
      <c r="C1175" t="s">
        <v>9</v>
      </c>
      <c r="D1175" t="s">
        <v>8</v>
      </c>
      <c r="E1175" t="s">
        <v>11</v>
      </c>
      <c r="F1175" t="s">
        <v>10</v>
      </c>
      <c r="G1175">
        <v>0</v>
      </c>
      <c r="H1175" t="s">
        <v>13</v>
      </c>
      <c r="I1175" t="s">
        <v>17</v>
      </c>
      <c r="J1175" t="s">
        <v>128</v>
      </c>
      <c r="L1175" t="s">
        <v>80</v>
      </c>
      <c r="M1175">
        <v>0</v>
      </c>
      <c r="N1175" t="str">
        <f t="shared" si="81"/>
        <v>No</v>
      </c>
      <c r="O1175" t="s">
        <v>214</v>
      </c>
      <c r="P1175" s="126" t="str">
        <f t="shared" si="87"/>
        <v>Yes</v>
      </c>
      <c r="Q1175" s="126" t="str">
        <f t="shared" si="86"/>
        <v>Yes</v>
      </c>
      <c r="R1175" s="126" t="str">
        <f t="shared" si="86"/>
        <v>Yes</v>
      </c>
      <c r="S1175" s="126" t="str">
        <f t="shared" si="86"/>
        <v>No</v>
      </c>
      <c r="T1175" s="126" t="str">
        <f t="shared" si="86"/>
        <v>Yes</v>
      </c>
      <c r="U1175" s="126" t="str">
        <f t="shared" si="86"/>
        <v>Yes</v>
      </c>
      <c r="V1175" s="126" t="str">
        <f t="shared" si="86"/>
        <v>No</v>
      </c>
      <c r="W1175" s="126" t="str">
        <f t="shared" si="86"/>
        <v>No</v>
      </c>
      <c r="X1175" s="126" t="str">
        <f t="shared" si="86"/>
        <v>No</v>
      </c>
      <c r="Y1175" s="126" t="str">
        <f t="shared" si="86"/>
        <v>No</v>
      </c>
      <c r="Z1175" s="126" t="str">
        <f t="shared" si="86"/>
        <v>No</v>
      </c>
      <c r="AA1175" s="126" t="str">
        <f t="shared" si="86"/>
        <v>No</v>
      </c>
    </row>
    <row r="1176" spans="1:27" x14ac:dyDescent="0.3">
      <c r="A1176" t="s">
        <v>201</v>
      </c>
      <c r="B1176" t="s">
        <v>13</v>
      </c>
      <c r="C1176" t="s">
        <v>9</v>
      </c>
      <c r="D1176" t="s">
        <v>8</v>
      </c>
      <c r="E1176" t="s">
        <v>11</v>
      </c>
      <c r="F1176" t="s">
        <v>10</v>
      </c>
      <c r="G1176">
        <v>1</v>
      </c>
      <c r="H1176" t="s">
        <v>13</v>
      </c>
      <c r="I1176" t="s">
        <v>18</v>
      </c>
      <c r="J1176" t="s">
        <v>128</v>
      </c>
      <c r="L1176" t="s">
        <v>80</v>
      </c>
      <c r="M1176">
        <v>2</v>
      </c>
      <c r="N1176" t="str">
        <f t="shared" si="81"/>
        <v>Yes</v>
      </c>
      <c r="O1176" t="s">
        <v>214</v>
      </c>
      <c r="P1176" s="126" t="str">
        <f t="shared" si="87"/>
        <v>Yes</v>
      </c>
      <c r="Q1176" s="126" t="str">
        <f t="shared" si="86"/>
        <v>Yes</v>
      </c>
      <c r="R1176" s="126" t="str">
        <f t="shared" si="86"/>
        <v>Yes</v>
      </c>
      <c r="S1176" s="126" t="str">
        <f t="shared" si="86"/>
        <v>No</v>
      </c>
      <c r="T1176" s="126" t="str">
        <f t="shared" si="86"/>
        <v>Yes</v>
      </c>
      <c r="U1176" s="126" t="str">
        <f t="shared" si="86"/>
        <v>Yes</v>
      </c>
      <c r="V1176" s="126" t="str">
        <f t="shared" si="86"/>
        <v>No</v>
      </c>
      <c r="W1176" s="126" t="str">
        <f t="shared" si="86"/>
        <v>No</v>
      </c>
      <c r="X1176" s="126" t="str">
        <f t="shared" si="86"/>
        <v>No</v>
      </c>
      <c r="Y1176" s="126" t="str">
        <f t="shared" si="86"/>
        <v>No</v>
      </c>
      <c r="Z1176" s="126" t="str">
        <f t="shared" si="86"/>
        <v>No</v>
      </c>
      <c r="AA1176" s="126" t="str">
        <f t="shared" si="86"/>
        <v>No</v>
      </c>
    </row>
    <row r="1177" spans="1:27" x14ac:dyDescent="0.3">
      <c r="A1177" t="s">
        <v>201</v>
      </c>
      <c r="B1177" t="s">
        <v>13</v>
      </c>
      <c r="C1177" t="s">
        <v>9</v>
      </c>
      <c r="D1177" t="s">
        <v>8</v>
      </c>
      <c r="E1177" t="s">
        <v>11</v>
      </c>
      <c r="F1177" t="s">
        <v>10</v>
      </c>
      <c r="G1177">
        <v>1</v>
      </c>
      <c r="H1177" t="s">
        <v>9</v>
      </c>
      <c r="I1177" t="s">
        <v>19</v>
      </c>
      <c r="J1177" t="s">
        <v>149</v>
      </c>
      <c r="L1177" t="s">
        <v>80</v>
      </c>
      <c r="M1177">
        <v>0</v>
      </c>
      <c r="N1177" t="str">
        <f t="shared" si="81"/>
        <v>No</v>
      </c>
      <c r="O1177" t="s">
        <v>214</v>
      </c>
      <c r="P1177" s="126" t="str">
        <f t="shared" si="87"/>
        <v>Yes</v>
      </c>
      <c r="Q1177" s="126" t="str">
        <f t="shared" si="86"/>
        <v>Yes</v>
      </c>
      <c r="R1177" s="126" t="str">
        <f t="shared" si="86"/>
        <v>Yes</v>
      </c>
      <c r="S1177" s="126" t="str">
        <f t="shared" si="86"/>
        <v>No</v>
      </c>
      <c r="T1177" s="126" t="str">
        <f t="shared" si="86"/>
        <v>Yes</v>
      </c>
      <c r="U1177" s="126" t="str">
        <f t="shared" si="86"/>
        <v>Yes</v>
      </c>
      <c r="V1177" s="126" t="str">
        <f t="shared" si="86"/>
        <v>No</v>
      </c>
      <c r="W1177" s="126" t="str">
        <f t="shared" si="86"/>
        <v>No</v>
      </c>
      <c r="X1177" s="126" t="str">
        <f t="shared" si="86"/>
        <v>No</v>
      </c>
      <c r="Y1177" s="126" t="str">
        <f t="shared" si="86"/>
        <v>No</v>
      </c>
      <c r="Z1177" s="126" t="str">
        <f t="shared" si="86"/>
        <v>No</v>
      </c>
      <c r="AA1177" s="126" t="str">
        <f t="shared" si="86"/>
        <v>No</v>
      </c>
    </row>
    <row r="1178" spans="1:27" x14ac:dyDescent="0.3">
      <c r="A1178" t="s">
        <v>201</v>
      </c>
      <c r="B1178" t="s">
        <v>13</v>
      </c>
      <c r="C1178" t="s">
        <v>9</v>
      </c>
      <c r="D1178" t="s">
        <v>8</v>
      </c>
      <c r="E1178" t="s">
        <v>11</v>
      </c>
      <c r="F1178" t="s">
        <v>10</v>
      </c>
      <c r="G1178">
        <v>0</v>
      </c>
      <c r="H1178" t="s">
        <v>8</v>
      </c>
      <c r="I1178" t="s">
        <v>19</v>
      </c>
      <c r="J1178" t="s">
        <v>128</v>
      </c>
      <c r="L1178" t="s">
        <v>80</v>
      </c>
      <c r="M1178">
        <v>3</v>
      </c>
      <c r="N1178" t="str">
        <f t="shared" si="81"/>
        <v>Yes</v>
      </c>
      <c r="O1178" t="s">
        <v>214</v>
      </c>
      <c r="P1178" s="126" t="str">
        <f t="shared" si="87"/>
        <v>Yes</v>
      </c>
      <c r="Q1178" s="126" t="str">
        <f t="shared" si="86"/>
        <v>Yes</v>
      </c>
      <c r="R1178" s="126" t="str">
        <f t="shared" si="86"/>
        <v>Yes</v>
      </c>
      <c r="S1178" s="126" t="str">
        <f t="shared" si="86"/>
        <v>No</v>
      </c>
      <c r="T1178" s="126" t="str">
        <f t="shared" si="86"/>
        <v>Yes</v>
      </c>
      <c r="U1178" s="126" t="str">
        <f t="shared" si="86"/>
        <v>Yes</v>
      </c>
      <c r="V1178" s="126" t="str">
        <f t="shared" si="86"/>
        <v>No</v>
      </c>
      <c r="W1178" s="126" t="str">
        <f t="shared" si="86"/>
        <v>No</v>
      </c>
      <c r="X1178" s="126" t="str">
        <f t="shared" si="86"/>
        <v>No</v>
      </c>
      <c r="Y1178" s="126" t="str">
        <f t="shared" si="86"/>
        <v>No</v>
      </c>
      <c r="Z1178" s="126" t="str">
        <f t="shared" si="86"/>
        <v>No</v>
      </c>
      <c r="AA1178" s="126" t="str">
        <f t="shared" si="86"/>
        <v>No</v>
      </c>
    </row>
    <row r="1179" spans="1:27" x14ac:dyDescent="0.3">
      <c r="A1179" t="s">
        <v>201</v>
      </c>
      <c r="B1179" t="s">
        <v>13</v>
      </c>
      <c r="C1179" t="s">
        <v>9</v>
      </c>
      <c r="D1179" t="s">
        <v>8</v>
      </c>
      <c r="E1179" t="s">
        <v>11</v>
      </c>
      <c r="F1179" t="s">
        <v>10</v>
      </c>
      <c r="G1179">
        <v>1</v>
      </c>
      <c r="H1179" t="s">
        <v>11</v>
      </c>
      <c r="I1179" t="s">
        <v>16</v>
      </c>
      <c r="J1179" t="s">
        <v>128</v>
      </c>
      <c r="L1179" t="s">
        <v>80</v>
      </c>
      <c r="M1179">
        <v>2</v>
      </c>
      <c r="N1179" t="str">
        <f t="shared" si="81"/>
        <v>Yes</v>
      </c>
      <c r="O1179" t="s">
        <v>214</v>
      </c>
      <c r="P1179" s="126" t="str">
        <f t="shared" si="87"/>
        <v>Yes</v>
      </c>
      <c r="Q1179" s="126" t="str">
        <f t="shared" si="86"/>
        <v>Yes</v>
      </c>
      <c r="R1179" s="126" t="str">
        <f t="shared" si="86"/>
        <v>Yes</v>
      </c>
      <c r="S1179" s="126" t="str">
        <f t="shared" si="86"/>
        <v>No</v>
      </c>
      <c r="T1179" s="126" t="str">
        <f t="shared" si="86"/>
        <v>Yes</v>
      </c>
      <c r="U1179" s="126" t="str">
        <f t="shared" si="86"/>
        <v>Yes</v>
      </c>
      <c r="V1179" s="126" t="str">
        <f t="shared" si="86"/>
        <v>No</v>
      </c>
      <c r="W1179" s="126" t="str">
        <f t="shared" si="86"/>
        <v>No</v>
      </c>
      <c r="X1179" s="126" t="str">
        <f t="shared" si="86"/>
        <v>No</v>
      </c>
      <c r="Y1179" s="126" t="str">
        <f t="shared" si="86"/>
        <v>No</v>
      </c>
      <c r="Z1179" s="126" t="str">
        <f t="shared" si="86"/>
        <v>No</v>
      </c>
      <c r="AA1179" s="126" t="str">
        <f t="shared" si="86"/>
        <v>No</v>
      </c>
    </row>
    <row r="1180" spans="1:27" x14ac:dyDescent="0.3">
      <c r="A1180" t="s">
        <v>201</v>
      </c>
      <c r="B1180" t="s">
        <v>13</v>
      </c>
      <c r="C1180" t="s">
        <v>9</v>
      </c>
      <c r="D1180" t="s">
        <v>8</v>
      </c>
      <c r="E1180" t="s">
        <v>11</v>
      </c>
      <c r="F1180" t="s">
        <v>10</v>
      </c>
      <c r="G1180">
        <v>2</v>
      </c>
      <c r="H1180" t="s">
        <v>11</v>
      </c>
      <c r="I1180" t="s">
        <v>17</v>
      </c>
      <c r="J1180" t="s">
        <v>128</v>
      </c>
      <c r="L1180" t="s">
        <v>80</v>
      </c>
      <c r="M1180">
        <v>0</v>
      </c>
      <c r="N1180" t="str">
        <f t="shared" si="81"/>
        <v>No</v>
      </c>
      <c r="O1180" t="s">
        <v>214</v>
      </c>
      <c r="P1180" s="126" t="str">
        <f t="shared" si="87"/>
        <v>Yes</v>
      </c>
      <c r="Q1180" s="126" t="str">
        <f t="shared" si="86"/>
        <v>Yes</v>
      </c>
      <c r="R1180" s="126" t="str">
        <f t="shared" si="86"/>
        <v>Yes</v>
      </c>
      <c r="S1180" s="126" t="str">
        <f t="shared" si="86"/>
        <v>No</v>
      </c>
      <c r="T1180" s="126" t="str">
        <f t="shared" si="86"/>
        <v>Yes</v>
      </c>
      <c r="U1180" s="126" t="str">
        <f t="shared" si="86"/>
        <v>Yes</v>
      </c>
      <c r="V1180" s="126" t="str">
        <f t="shared" si="86"/>
        <v>No</v>
      </c>
      <c r="W1180" s="126" t="str">
        <f t="shared" si="86"/>
        <v>No</v>
      </c>
      <c r="X1180" s="126" t="str">
        <f t="shared" si="86"/>
        <v>No</v>
      </c>
      <c r="Y1180" s="126" t="str">
        <f t="shared" si="86"/>
        <v>No</v>
      </c>
      <c r="Z1180" s="126" t="str">
        <f t="shared" si="86"/>
        <v>No</v>
      </c>
      <c r="AA1180" s="126" t="str">
        <f t="shared" si="86"/>
        <v>No</v>
      </c>
    </row>
    <row r="1181" spans="1:27" x14ac:dyDescent="0.3">
      <c r="A1181" t="s">
        <v>201</v>
      </c>
      <c r="B1181" t="s">
        <v>13</v>
      </c>
      <c r="C1181" t="s">
        <v>9</v>
      </c>
      <c r="D1181" t="s">
        <v>8</v>
      </c>
      <c r="E1181" t="s">
        <v>11</v>
      </c>
      <c r="F1181" t="s">
        <v>10</v>
      </c>
      <c r="G1181">
        <v>1</v>
      </c>
      <c r="H1181" t="s">
        <v>8</v>
      </c>
      <c r="I1181" t="s">
        <v>16</v>
      </c>
      <c r="J1181" t="s">
        <v>128</v>
      </c>
      <c r="L1181" t="s">
        <v>80</v>
      </c>
      <c r="M1181">
        <v>2</v>
      </c>
      <c r="N1181" t="str">
        <f t="shared" si="81"/>
        <v>Yes</v>
      </c>
      <c r="O1181" t="s">
        <v>214</v>
      </c>
      <c r="P1181" s="126" t="str">
        <f t="shared" si="87"/>
        <v>Yes</v>
      </c>
      <c r="Q1181" s="126" t="str">
        <f t="shared" si="86"/>
        <v>Yes</v>
      </c>
      <c r="R1181" s="126" t="str">
        <f t="shared" si="86"/>
        <v>Yes</v>
      </c>
      <c r="S1181" s="126" t="str">
        <f t="shared" si="86"/>
        <v>No</v>
      </c>
      <c r="T1181" s="126" t="str">
        <f t="shared" si="86"/>
        <v>Yes</v>
      </c>
      <c r="U1181" s="126" t="str">
        <f t="shared" si="86"/>
        <v>Yes</v>
      </c>
      <c r="V1181" s="126" t="str">
        <f t="shared" si="86"/>
        <v>No</v>
      </c>
      <c r="W1181" s="126" t="str">
        <f t="shared" si="86"/>
        <v>No</v>
      </c>
      <c r="X1181" s="126" t="str">
        <f t="shared" si="86"/>
        <v>No</v>
      </c>
      <c r="Y1181" s="126" t="str">
        <f t="shared" si="86"/>
        <v>No</v>
      </c>
      <c r="Z1181" s="126" t="str">
        <f t="shared" si="86"/>
        <v>No</v>
      </c>
      <c r="AA1181" s="126" t="str">
        <f t="shared" si="86"/>
        <v>No</v>
      </c>
    </row>
    <row r="1182" spans="1:27" x14ac:dyDescent="0.3">
      <c r="A1182" t="s">
        <v>201</v>
      </c>
      <c r="B1182" t="s">
        <v>13</v>
      </c>
      <c r="C1182" t="s">
        <v>9</v>
      </c>
      <c r="D1182" t="s">
        <v>8</v>
      </c>
      <c r="E1182" t="s">
        <v>11</v>
      </c>
      <c r="F1182" t="s">
        <v>10</v>
      </c>
      <c r="G1182">
        <v>1</v>
      </c>
      <c r="H1182" t="s">
        <v>9</v>
      </c>
      <c r="I1182" t="s">
        <v>148</v>
      </c>
      <c r="J1182" t="s">
        <v>128</v>
      </c>
      <c r="L1182" t="s">
        <v>80</v>
      </c>
      <c r="M1182">
        <v>2</v>
      </c>
      <c r="N1182" t="str">
        <f t="shared" si="81"/>
        <v>Yes</v>
      </c>
      <c r="O1182" t="s">
        <v>214</v>
      </c>
      <c r="P1182" s="126" t="str">
        <f t="shared" si="87"/>
        <v>Yes</v>
      </c>
      <c r="Q1182" s="126" t="str">
        <f t="shared" si="86"/>
        <v>Yes</v>
      </c>
      <c r="R1182" s="126" t="str">
        <f t="shared" si="86"/>
        <v>Yes</v>
      </c>
      <c r="S1182" s="126" t="str">
        <f t="shared" si="86"/>
        <v>No</v>
      </c>
      <c r="T1182" s="126" t="str">
        <f t="shared" si="86"/>
        <v>Yes</v>
      </c>
      <c r="U1182" s="126" t="str">
        <f t="shared" si="86"/>
        <v>Yes</v>
      </c>
      <c r="V1182" s="126" t="str">
        <f t="shared" si="86"/>
        <v>No</v>
      </c>
      <c r="W1182" s="126" t="str">
        <f t="shared" si="86"/>
        <v>No</v>
      </c>
      <c r="X1182" s="126" t="str">
        <f t="shared" si="86"/>
        <v>No</v>
      </c>
      <c r="Y1182" s="126" t="str">
        <f t="shared" si="86"/>
        <v>No</v>
      </c>
      <c r="Z1182" s="126" t="str">
        <f t="shared" si="86"/>
        <v>No</v>
      </c>
      <c r="AA1182" s="126" t="str">
        <f t="shared" si="86"/>
        <v>No</v>
      </c>
    </row>
    <row r="1183" spans="1:27" x14ac:dyDescent="0.3">
      <c r="A1183" t="s">
        <v>201</v>
      </c>
      <c r="B1183" t="s">
        <v>13</v>
      </c>
      <c r="C1183" t="s">
        <v>9</v>
      </c>
      <c r="D1183" t="s">
        <v>8</v>
      </c>
      <c r="E1183" t="s">
        <v>11</v>
      </c>
      <c r="F1183" t="s">
        <v>10</v>
      </c>
      <c r="G1183">
        <v>0</v>
      </c>
      <c r="H1183" t="s">
        <v>8</v>
      </c>
      <c r="I1183" t="s">
        <v>19</v>
      </c>
      <c r="J1183" t="s">
        <v>128</v>
      </c>
      <c r="L1183" t="s">
        <v>80</v>
      </c>
      <c r="M1183">
        <v>0</v>
      </c>
      <c r="N1183" t="str">
        <f t="shared" si="81"/>
        <v>No</v>
      </c>
      <c r="O1183" t="s">
        <v>214</v>
      </c>
      <c r="P1183" s="126" t="str">
        <f t="shared" si="87"/>
        <v>Yes</v>
      </c>
      <c r="Q1183" s="126" t="str">
        <f t="shared" si="86"/>
        <v>Yes</v>
      </c>
      <c r="R1183" s="126" t="str">
        <f t="shared" si="86"/>
        <v>Yes</v>
      </c>
      <c r="S1183" s="126" t="str">
        <f t="shared" si="86"/>
        <v>No</v>
      </c>
      <c r="T1183" s="126" t="str">
        <f t="shared" si="86"/>
        <v>Yes</v>
      </c>
      <c r="U1183" s="126" t="str">
        <f t="shared" si="86"/>
        <v>Yes</v>
      </c>
      <c r="V1183" s="126" t="str">
        <f t="shared" si="86"/>
        <v>No</v>
      </c>
      <c r="W1183" s="126" t="str">
        <f t="shared" si="86"/>
        <v>No</v>
      </c>
      <c r="X1183" s="126" t="str">
        <f t="shared" si="86"/>
        <v>No</v>
      </c>
      <c r="Y1183" s="126" t="str">
        <f t="shared" si="86"/>
        <v>No</v>
      </c>
      <c r="Z1183" s="126" t="str">
        <f t="shared" si="86"/>
        <v>No</v>
      </c>
      <c r="AA1183" s="126" t="str">
        <f t="shared" si="86"/>
        <v>No</v>
      </c>
    </row>
    <row r="1184" spans="1:27" x14ac:dyDescent="0.3">
      <c r="A1184" t="s">
        <v>201</v>
      </c>
      <c r="B1184" t="s">
        <v>13</v>
      </c>
      <c r="C1184" t="s">
        <v>130</v>
      </c>
      <c r="D1184" t="s">
        <v>8</v>
      </c>
      <c r="E1184" t="s">
        <v>70</v>
      </c>
      <c r="F1184" t="s">
        <v>10</v>
      </c>
      <c r="G1184">
        <v>1</v>
      </c>
      <c r="H1184" t="s">
        <v>10</v>
      </c>
      <c r="I1184" t="s">
        <v>20</v>
      </c>
      <c r="J1184" t="s">
        <v>128</v>
      </c>
      <c r="L1184" t="s">
        <v>80</v>
      </c>
      <c r="M1184">
        <v>2</v>
      </c>
      <c r="N1184" t="str">
        <f t="shared" si="81"/>
        <v>Yes</v>
      </c>
      <c r="O1184" t="s">
        <v>214</v>
      </c>
      <c r="P1184" s="126" t="str">
        <f t="shared" si="87"/>
        <v>Yes</v>
      </c>
      <c r="Q1184" s="126" t="str">
        <f t="shared" si="86"/>
        <v>No</v>
      </c>
      <c r="R1184" s="126" t="str">
        <f t="shared" si="86"/>
        <v>Yes</v>
      </c>
      <c r="S1184" s="126" t="str">
        <f t="shared" si="86"/>
        <v>Yes</v>
      </c>
      <c r="T1184" s="126" t="str">
        <f t="shared" si="86"/>
        <v>Yes</v>
      </c>
      <c r="U1184" s="126" t="str">
        <f t="shared" si="86"/>
        <v>No</v>
      </c>
      <c r="V1184" s="126" t="str">
        <f t="shared" si="86"/>
        <v>No</v>
      </c>
      <c r="W1184" s="126" t="str">
        <f t="shared" si="86"/>
        <v>No</v>
      </c>
      <c r="X1184" s="126" t="str">
        <f t="shared" si="86"/>
        <v>No</v>
      </c>
      <c r="Y1184" s="126" t="str">
        <f t="shared" si="86"/>
        <v>Yes</v>
      </c>
      <c r="Z1184" s="126" t="str">
        <f t="shared" si="86"/>
        <v>No</v>
      </c>
      <c r="AA1184" s="126" t="str">
        <f t="shared" si="86"/>
        <v>No</v>
      </c>
    </row>
    <row r="1185" spans="1:27" x14ac:dyDescent="0.3">
      <c r="A1185" t="s">
        <v>201</v>
      </c>
      <c r="B1185" t="s">
        <v>13</v>
      </c>
      <c r="C1185" t="s">
        <v>130</v>
      </c>
      <c r="D1185" t="s">
        <v>8</v>
      </c>
      <c r="E1185" t="s">
        <v>70</v>
      </c>
      <c r="F1185" t="s">
        <v>10</v>
      </c>
      <c r="G1185">
        <v>0</v>
      </c>
      <c r="H1185" t="s">
        <v>13</v>
      </c>
      <c r="I1185" t="s">
        <v>19</v>
      </c>
      <c r="J1185" t="s">
        <v>128</v>
      </c>
      <c r="L1185" t="s">
        <v>80</v>
      </c>
      <c r="M1185">
        <v>0</v>
      </c>
      <c r="N1185" t="str">
        <f t="shared" si="81"/>
        <v>No</v>
      </c>
      <c r="O1185" t="s">
        <v>214</v>
      </c>
      <c r="P1185" s="126" t="str">
        <f t="shared" si="87"/>
        <v>Yes</v>
      </c>
      <c r="Q1185" s="126" t="str">
        <f t="shared" si="86"/>
        <v>No</v>
      </c>
      <c r="R1185" s="126" t="str">
        <f t="shared" si="86"/>
        <v>Yes</v>
      </c>
      <c r="S1185" s="126" t="str">
        <f t="shared" si="86"/>
        <v>Yes</v>
      </c>
      <c r="T1185" s="126" t="str">
        <f t="shared" si="86"/>
        <v>Yes</v>
      </c>
      <c r="U1185" s="126" t="str">
        <f t="shared" si="86"/>
        <v>No</v>
      </c>
      <c r="V1185" s="126" t="str">
        <f t="shared" si="86"/>
        <v>No</v>
      </c>
      <c r="W1185" s="126" t="str">
        <f t="shared" si="86"/>
        <v>No</v>
      </c>
      <c r="X1185" s="126" t="str">
        <f t="shared" si="86"/>
        <v>No</v>
      </c>
      <c r="Y1185" s="126" t="str">
        <f t="shared" si="86"/>
        <v>Yes</v>
      </c>
      <c r="Z1185" s="126" t="str">
        <f t="shared" si="86"/>
        <v>No</v>
      </c>
      <c r="AA1185" s="126" t="str">
        <f t="shared" si="86"/>
        <v>No</v>
      </c>
    </row>
    <row r="1186" spans="1:27" x14ac:dyDescent="0.3">
      <c r="A1186" t="s">
        <v>201</v>
      </c>
      <c r="B1186" t="s">
        <v>13</v>
      </c>
      <c r="C1186" t="s">
        <v>130</v>
      </c>
      <c r="D1186" t="s">
        <v>8</v>
      </c>
      <c r="E1186" t="s">
        <v>70</v>
      </c>
      <c r="F1186" t="s">
        <v>10</v>
      </c>
      <c r="G1186">
        <v>1</v>
      </c>
      <c r="H1186" t="s">
        <v>10</v>
      </c>
      <c r="I1186" t="s">
        <v>20</v>
      </c>
      <c r="J1186" t="s">
        <v>128</v>
      </c>
      <c r="L1186" t="s">
        <v>80</v>
      </c>
      <c r="M1186">
        <v>3</v>
      </c>
      <c r="N1186" t="str">
        <f t="shared" si="81"/>
        <v>Yes</v>
      </c>
      <c r="O1186" t="s">
        <v>214</v>
      </c>
      <c r="P1186" s="126" t="str">
        <f t="shared" si="87"/>
        <v>Yes</v>
      </c>
      <c r="Q1186" s="126" t="str">
        <f t="shared" si="86"/>
        <v>No</v>
      </c>
      <c r="R1186" s="126" t="str">
        <f t="shared" si="86"/>
        <v>Yes</v>
      </c>
      <c r="S1186" s="126" t="str">
        <f t="shared" si="86"/>
        <v>Yes</v>
      </c>
      <c r="T1186" s="126" t="str">
        <f t="shared" si="86"/>
        <v>Yes</v>
      </c>
      <c r="U1186" s="126" t="str">
        <f t="shared" si="86"/>
        <v>No</v>
      </c>
      <c r="V1186" s="126" t="str">
        <f t="shared" si="86"/>
        <v>No</v>
      </c>
      <c r="W1186" s="126" t="str">
        <f t="shared" si="86"/>
        <v>No</v>
      </c>
      <c r="X1186" s="126" t="str">
        <f t="shared" si="86"/>
        <v>No</v>
      </c>
      <c r="Y1186" s="126" t="str">
        <f t="shared" si="86"/>
        <v>Yes</v>
      </c>
      <c r="Z1186" s="126" t="str">
        <f t="shared" si="86"/>
        <v>No</v>
      </c>
      <c r="AA1186" s="126" t="str">
        <f t="shared" si="86"/>
        <v>No</v>
      </c>
    </row>
    <row r="1187" spans="1:27" x14ac:dyDescent="0.3">
      <c r="A1187" t="s">
        <v>201</v>
      </c>
      <c r="B1187" t="s">
        <v>13</v>
      </c>
      <c r="C1187" t="s">
        <v>130</v>
      </c>
      <c r="D1187" t="s">
        <v>8</v>
      </c>
      <c r="E1187" t="s">
        <v>70</v>
      </c>
      <c r="F1187" t="s">
        <v>131</v>
      </c>
      <c r="G1187">
        <v>0</v>
      </c>
      <c r="H1187" t="s">
        <v>8</v>
      </c>
      <c r="I1187" t="s">
        <v>19</v>
      </c>
      <c r="J1187" t="s">
        <v>128</v>
      </c>
      <c r="L1187" t="s">
        <v>80</v>
      </c>
      <c r="M1187">
        <v>3</v>
      </c>
      <c r="N1187" t="str">
        <f t="shared" si="81"/>
        <v>Yes</v>
      </c>
      <c r="O1187" t="s">
        <v>214</v>
      </c>
      <c r="P1187" s="126" t="str">
        <f t="shared" si="87"/>
        <v>Yes</v>
      </c>
      <c r="Q1187" s="126" t="str">
        <f t="shared" si="86"/>
        <v>No</v>
      </c>
      <c r="R1187" s="126" t="str">
        <f t="shared" si="86"/>
        <v>Yes</v>
      </c>
      <c r="S1187" s="126" t="str">
        <f t="shared" si="86"/>
        <v>Yes</v>
      </c>
      <c r="T1187" s="126" t="str">
        <f t="shared" si="86"/>
        <v>No</v>
      </c>
      <c r="U1187" s="126" t="str">
        <f t="shared" si="86"/>
        <v>No</v>
      </c>
      <c r="V1187" s="126" t="str">
        <f t="shared" si="86"/>
        <v>No</v>
      </c>
      <c r="W1187" s="126" t="str">
        <f t="shared" si="86"/>
        <v>No</v>
      </c>
      <c r="X1187" s="126" t="str">
        <f t="shared" si="86"/>
        <v>No</v>
      </c>
      <c r="Y1187" s="126" t="str">
        <f t="shared" si="86"/>
        <v>Yes</v>
      </c>
      <c r="Z1187" s="126" t="str">
        <f t="shared" si="86"/>
        <v>Yes</v>
      </c>
      <c r="AA1187" s="126" t="str">
        <f t="shared" si="86"/>
        <v>No</v>
      </c>
    </row>
    <row r="1188" spans="1:27" x14ac:dyDescent="0.3">
      <c r="A1188" t="s">
        <v>201</v>
      </c>
      <c r="B1188" t="s">
        <v>13</v>
      </c>
      <c r="C1188" t="s">
        <v>130</v>
      </c>
      <c r="D1188" t="s">
        <v>8</v>
      </c>
      <c r="E1188" t="s">
        <v>70</v>
      </c>
      <c r="F1188" t="s">
        <v>131</v>
      </c>
      <c r="G1188">
        <v>0</v>
      </c>
      <c r="H1188" t="s">
        <v>70</v>
      </c>
      <c r="I1188" t="s">
        <v>16</v>
      </c>
      <c r="J1188" t="s">
        <v>128</v>
      </c>
      <c r="L1188" t="s">
        <v>80</v>
      </c>
      <c r="M1188">
        <v>2</v>
      </c>
      <c r="N1188" t="str">
        <f t="shared" si="81"/>
        <v>Yes</v>
      </c>
      <c r="O1188" t="s">
        <v>214</v>
      </c>
      <c r="P1188" s="126" t="str">
        <f t="shared" si="87"/>
        <v>Yes</v>
      </c>
      <c r="Q1188" s="126" t="str">
        <f t="shared" si="86"/>
        <v>No</v>
      </c>
      <c r="R1188" s="126" t="str">
        <f t="shared" si="86"/>
        <v>Yes</v>
      </c>
      <c r="S1188" s="126" t="str">
        <f t="shared" si="86"/>
        <v>Yes</v>
      </c>
      <c r="T1188" s="126" t="str">
        <f t="shared" si="86"/>
        <v>No</v>
      </c>
      <c r="U1188" s="126" t="str">
        <f t="shared" si="86"/>
        <v>No</v>
      </c>
      <c r="V1188" s="126" t="str">
        <f t="shared" si="86"/>
        <v>No</v>
      </c>
      <c r="W1188" s="126" t="str">
        <f t="shared" si="86"/>
        <v>No</v>
      </c>
      <c r="X1188" s="126" t="str">
        <f t="shared" si="86"/>
        <v>No</v>
      </c>
      <c r="Y1188" s="126" t="str">
        <f t="shared" si="86"/>
        <v>Yes</v>
      </c>
      <c r="Z1188" s="126" t="str">
        <f t="shared" si="86"/>
        <v>Yes</v>
      </c>
      <c r="AA1188" s="126" t="str">
        <f t="shared" si="86"/>
        <v>No</v>
      </c>
    </row>
    <row r="1189" spans="1:27" x14ac:dyDescent="0.3">
      <c r="A1189" t="s">
        <v>201</v>
      </c>
      <c r="B1189" t="s">
        <v>130</v>
      </c>
      <c r="C1189" t="s">
        <v>9</v>
      </c>
      <c r="D1189" t="s">
        <v>8</v>
      </c>
      <c r="E1189" t="s">
        <v>70</v>
      </c>
      <c r="F1189" t="s">
        <v>131</v>
      </c>
      <c r="G1189">
        <v>1</v>
      </c>
      <c r="H1189" t="s">
        <v>8</v>
      </c>
      <c r="I1189" t="s">
        <v>20</v>
      </c>
      <c r="J1189" t="s">
        <v>128</v>
      </c>
      <c r="L1189" t="s">
        <v>80</v>
      </c>
      <c r="M1189">
        <v>0</v>
      </c>
      <c r="N1189" t="str">
        <f t="shared" si="81"/>
        <v>No</v>
      </c>
      <c r="O1189" t="s">
        <v>214</v>
      </c>
      <c r="P1189" s="126" t="str">
        <f t="shared" si="87"/>
        <v>No</v>
      </c>
      <c r="Q1189" s="126" t="str">
        <f t="shared" si="86"/>
        <v>Yes</v>
      </c>
      <c r="R1189" s="126" t="str">
        <f t="shared" si="86"/>
        <v>Yes</v>
      </c>
      <c r="S1189" s="126" t="str">
        <f t="shared" si="86"/>
        <v>Yes</v>
      </c>
      <c r="T1189" s="126" t="str">
        <f t="shared" si="86"/>
        <v>No</v>
      </c>
      <c r="U1189" s="126" t="str">
        <f t="shared" si="86"/>
        <v>No</v>
      </c>
      <c r="V1189" s="126" t="str">
        <f t="shared" si="86"/>
        <v>No</v>
      </c>
      <c r="W1189" s="126" t="str">
        <f t="shared" si="86"/>
        <v>No</v>
      </c>
      <c r="X1189" s="126" t="str">
        <f t="shared" si="86"/>
        <v>No</v>
      </c>
      <c r="Y1189" s="126" t="str">
        <f t="shared" si="86"/>
        <v>Yes</v>
      </c>
      <c r="Z1189" s="126" t="str">
        <f t="shared" si="86"/>
        <v>Yes</v>
      </c>
      <c r="AA1189" s="126" t="str">
        <f t="shared" si="86"/>
        <v>No</v>
      </c>
    </row>
    <row r="1190" spans="1:27" x14ac:dyDescent="0.3">
      <c r="A1190" t="s">
        <v>201</v>
      </c>
      <c r="B1190" t="s">
        <v>130</v>
      </c>
      <c r="C1190" t="s">
        <v>9</v>
      </c>
      <c r="D1190" t="s">
        <v>8</v>
      </c>
      <c r="E1190" t="s">
        <v>70</v>
      </c>
      <c r="F1190" t="s">
        <v>131</v>
      </c>
      <c r="G1190">
        <v>0</v>
      </c>
      <c r="H1190" t="s">
        <v>9</v>
      </c>
      <c r="I1190" t="s">
        <v>19</v>
      </c>
      <c r="J1190" t="s">
        <v>128</v>
      </c>
      <c r="L1190" t="s">
        <v>80</v>
      </c>
      <c r="M1190">
        <v>0</v>
      </c>
      <c r="N1190" t="str">
        <f t="shared" si="81"/>
        <v>No</v>
      </c>
      <c r="O1190" t="s">
        <v>214</v>
      </c>
      <c r="P1190" s="126" t="str">
        <f t="shared" si="87"/>
        <v>No</v>
      </c>
      <c r="Q1190" s="126" t="str">
        <f t="shared" si="86"/>
        <v>Yes</v>
      </c>
      <c r="R1190" s="126" t="str">
        <f t="shared" si="86"/>
        <v>Yes</v>
      </c>
      <c r="S1190" s="126" t="str">
        <f t="shared" si="86"/>
        <v>Yes</v>
      </c>
      <c r="T1190" s="126" t="str">
        <f t="shared" si="86"/>
        <v>No</v>
      </c>
      <c r="U1190" s="126" t="str">
        <f t="shared" si="86"/>
        <v>No</v>
      </c>
      <c r="V1190" s="126" t="str">
        <f t="shared" si="86"/>
        <v>No</v>
      </c>
      <c r="W1190" s="126" t="str">
        <f t="shared" si="86"/>
        <v>No</v>
      </c>
      <c r="X1190" s="126" t="str">
        <f t="shared" si="86"/>
        <v>No</v>
      </c>
      <c r="Y1190" s="126" t="str">
        <f t="shared" si="86"/>
        <v>Yes</v>
      </c>
      <c r="Z1190" s="126" t="str">
        <f t="shared" si="86"/>
        <v>Yes</v>
      </c>
      <c r="AA1190" s="126" t="str">
        <f t="shared" si="86"/>
        <v>No</v>
      </c>
    </row>
    <row r="1191" spans="1:27" x14ac:dyDescent="0.3">
      <c r="A1191" t="s">
        <v>201</v>
      </c>
      <c r="B1191" t="s">
        <v>130</v>
      </c>
      <c r="C1191" t="s">
        <v>9</v>
      </c>
      <c r="D1191" t="s">
        <v>8</v>
      </c>
      <c r="E1191" t="s">
        <v>70</v>
      </c>
      <c r="F1191" t="s">
        <v>131</v>
      </c>
      <c r="G1191">
        <v>0</v>
      </c>
      <c r="H1191" t="s">
        <v>8</v>
      </c>
      <c r="I1191" t="s">
        <v>15</v>
      </c>
      <c r="J1191" t="s">
        <v>128</v>
      </c>
      <c r="L1191" t="s">
        <v>80</v>
      </c>
      <c r="M1191">
        <v>2</v>
      </c>
      <c r="N1191" t="str">
        <f t="shared" si="81"/>
        <v>Yes</v>
      </c>
      <c r="O1191" t="s">
        <v>214</v>
      </c>
      <c r="P1191" s="126" t="str">
        <f t="shared" si="87"/>
        <v>No</v>
      </c>
      <c r="Q1191" s="126" t="str">
        <f t="shared" si="86"/>
        <v>Yes</v>
      </c>
      <c r="R1191" s="126" t="str">
        <f t="shared" si="86"/>
        <v>Yes</v>
      </c>
      <c r="S1191" s="126" t="str">
        <f t="shared" si="86"/>
        <v>Yes</v>
      </c>
      <c r="T1191" s="126" t="str">
        <f t="shared" si="86"/>
        <v>No</v>
      </c>
      <c r="U1191" s="126" t="str">
        <f t="shared" si="86"/>
        <v>No</v>
      </c>
      <c r="V1191" s="126" t="str">
        <f t="shared" si="86"/>
        <v>No</v>
      </c>
      <c r="W1191" s="126" t="str">
        <f t="shared" si="86"/>
        <v>No</v>
      </c>
      <c r="X1191" s="126" t="str">
        <f t="shared" si="86"/>
        <v>No</v>
      </c>
      <c r="Y1191" s="126" t="str">
        <f t="shared" si="86"/>
        <v>Yes</v>
      </c>
      <c r="Z1191" s="126" t="str">
        <f t="shared" si="86"/>
        <v>Yes</v>
      </c>
      <c r="AA1191" s="126" t="str">
        <f t="shared" si="86"/>
        <v>No</v>
      </c>
    </row>
    <row r="1192" spans="1:27" x14ac:dyDescent="0.3">
      <c r="A1192" t="s">
        <v>201</v>
      </c>
      <c r="B1192" t="s">
        <v>130</v>
      </c>
      <c r="C1192" t="s">
        <v>9</v>
      </c>
      <c r="D1192" t="s">
        <v>8</v>
      </c>
      <c r="E1192" t="s">
        <v>70</v>
      </c>
      <c r="F1192" t="s">
        <v>131</v>
      </c>
      <c r="G1192">
        <v>1</v>
      </c>
      <c r="H1192" t="s">
        <v>8</v>
      </c>
      <c r="I1192" t="s">
        <v>148</v>
      </c>
      <c r="J1192" t="s">
        <v>128</v>
      </c>
      <c r="L1192" t="s">
        <v>80</v>
      </c>
      <c r="M1192">
        <v>1</v>
      </c>
      <c r="N1192" t="str">
        <f t="shared" si="81"/>
        <v>Yes</v>
      </c>
      <c r="O1192" t="s">
        <v>214</v>
      </c>
      <c r="P1192" s="126" t="str">
        <f t="shared" si="87"/>
        <v>No</v>
      </c>
      <c r="Q1192" s="126" t="str">
        <f t="shared" si="86"/>
        <v>Yes</v>
      </c>
      <c r="R1192" s="126" t="str">
        <f t="shared" si="86"/>
        <v>Yes</v>
      </c>
      <c r="S1192" s="126" t="str">
        <f t="shared" si="86"/>
        <v>Yes</v>
      </c>
      <c r="T1192" s="126" t="str">
        <f t="shared" si="86"/>
        <v>No</v>
      </c>
      <c r="U1192" s="126" t="str">
        <f t="shared" si="86"/>
        <v>No</v>
      </c>
      <c r="V1192" s="126" t="str">
        <f t="shared" si="86"/>
        <v>No</v>
      </c>
      <c r="W1192" s="126" t="str">
        <f t="shared" si="86"/>
        <v>No</v>
      </c>
      <c r="X1192" s="126" t="str">
        <f t="shared" si="86"/>
        <v>No</v>
      </c>
      <c r="Y1192" s="126" t="str">
        <f t="shared" si="86"/>
        <v>Yes</v>
      </c>
      <c r="Z1192" s="126" t="str">
        <f t="shared" si="86"/>
        <v>Yes</v>
      </c>
      <c r="AA1192" s="126" t="str">
        <f t="shared" si="86"/>
        <v>No</v>
      </c>
    </row>
    <row r="1193" spans="1:27" x14ac:dyDescent="0.3">
      <c r="A1193" t="s">
        <v>201</v>
      </c>
      <c r="B1193" t="s">
        <v>13</v>
      </c>
      <c r="C1193" t="s">
        <v>9</v>
      </c>
      <c r="D1193" t="s">
        <v>70</v>
      </c>
      <c r="E1193" t="s">
        <v>11</v>
      </c>
      <c r="F1193" t="s">
        <v>10</v>
      </c>
      <c r="G1193">
        <v>0</v>
      </c>
      <c r="H1193" t="s">
        <v>8</v>
      </c>
      <c r="I1193" t="s">
        <v>20</v>
      </c>
      <c r="J1193" t="s">
        <v>128</v>
      </c>
      <c r="L1193" t="s">
        <v>80</v>
      </c>
      <c r="M1193">
        <v>0</v>
      </c>
      <c r="N1193" t="str">
        <f t="shared" si="81"/>
        <v>No</v>
      </c>
      <c r="O1193" t="s">
        <v>214</v>
      </c>
      <c r="P1193" s="126" t="str">
        <f t="shared" si="87"/>
        <v>Yes</v>
      </c>
      <c r="Q1193" s="126" t="str">
        <f t="shared" si="86"/>
        <v>Yes</v>
      </c>
      <c r="R1193" s="126" t="str">
        <f t="shared" si="86"/>
        <v>No</v>
      </c>
      <c r="S1193" s="126" t="str">
        <f t="shared" si="86"/>
        <v>Yes</v>
      </c>
      <c r="T1193" s="126" t="str">
        <f t="shared" si="86"/>
        <v>Yes</v>
      </c>
      <c r="U1193" s="126" t="str">
        <f t="shared" ref="Q1193:AA1216" si="88">IF($A1193="","",IF(OR($B1193=U$1,$C1193=U$1,$D1193=U$1,$E1193=U$1,$F1193=U$1),"Yes","No"))</f>
        <v>Yes</v>
      </c>
      <c r="V1193" s="126" t="str">
        <f t="shared" si="88"/>
        <v>No</v>
      </c>
      <c r="W1193" s="126" t="str">
        <f t="shared" si="88"/>
        <v>No</v>
      </c>
      <c r="X1193" s="126" t="str">
        <f t="shared" si="88"/>
        <v>No</v>
      </c>
      <c r="Y1193" s="126" t="str">
        <f t="shared" si="88"/>
        <v>No</v>
      </c>
      <c r="Z1193" s="126" t="str">
        <f t="shared" si="88"/>
        <v>No</v>
      </c>
      <c r="AA1193" s="126" t="str">
        <f t="shared" si="88"/>
        <v>No</v>
      </c>
    </row>
    <row r="1194" spans="1:27" x14ac:dyDescent="0.3">
      <c r="A1194" t="s">
        <v>201</v>
      </c>
      <c r="B1194" t="s">
        <v>13</v>
      </c>
      <c r="C1194" t="s">
        <v>9</v>
      </c>
      <c r="D1194" t="s">
        <v>70</v>
      </c>
      <c r="E1194" t="s">
        <v>11</v>
      </c>
      <c r="F1194" t="s">
        <v>10</v>
      </c>
      <c r="G1194">
        <v>1</v>
      </c>
      <c r="H1194" t="s">
        <v>70</v>
      </c>
      <c r="I1194" t="s">
        <v>19</v>
      </c>
      <c r="J1194" t="s">
        <v>128</v>
      </c>
      <c r="L1194" t="s">
        <v>81</v>
      </c>
      <c r="M1194">
        <v>0</v>
      </c>
      <c r="N1194" t="str">
        <f t="shared" si="81"/>
        <v>No</v>
      </c>
      <c r="O1194" t="s">
        <v>214</v>
      </c>
      <c r="P1194" s="126" t="str">
        <f t="shared" si="87"/>
        <v>Yes</v>
      </c>
      <c r="Q1194" s="126" t="str">
        <f t="shared" si="88"/>
        <v>Yes</v>
      </c>
      <c r="R1194" s="126" t="str">
        <f t="shared" si="88"/>
        <v>No</v>
      </c>
      <c r="S1194" s="126" t="str">
        <f t="shared" si="88"/>
        <v>Yes</v>
      </c>
      <c r="T1194" s="126" t="str">
        <f t="shared" si="88"/>
        <v>Yes</v>
      </c>
      <c r="U1194" s="126" t="str">
        <f t="shared" si="88"/>
        <v>Yes</v>
      </c>
      <c r="V1194" s="126" t="str">
        <f t="shared" si="88"/>
        <v>No</v>
      </c>
      <c r="W1194" s="126" t="str">
        <f t="shared" si="88"/>
        <v>No</v>
      </c>
      <c r="X1194" s="126" t="str">
        <f t="shared" si="88"/>
        <v>No</v>
      </c>
      <c r="Y1194" s="126" t="str">
        <f t="shared" si="88"/>
        <v>No</v>
      </c>
      <c r="Z1194" s="126" t="str">
        <f t="shared" si="88"/>
        <v>No</v>
      </c>
      <c r="AA1194" s="126" t="str">
        <f t="shared" si="88"/>
        <v>No</v>
      </c>
    </row>
    <row r="1195" spans="1:27" x14ac:dyDescent="0.3">
      <c r="A1195" t="s">
        <v>201</v>
      </c>
      <c r="B1195" t="s">
        <v>13</v>
      </c>
      <c r="C1195" t="s">
        <v>9</v>
      </c>
      <c r="D1195" t="s">
        <v>70</v>
      </c>
      <c r="E1195" t="s">
        <v>11</v>
      </c>
      <c r="F1195" t="s">
        <v>10</v>
      </c>
      <c r="G1195">
        <v>1</v>
      </c>
      <c r="H1195" t="s">
        <v>70</v>
      </c>
      <c r="I1195" t="s">
        <v>18</v>
      </c>
      <c r="J1195" t="s">
        <v>128</v>
      </c>
      <c r="L1195" t="s">
        <v>81</v>
      </c>
      <c r="M1195">
        <v>2</v>
      </c>
      <c r="N1195" t="str">
        <f t="shared" si="81"/>
        <v>Yes</v>
      </c>
      <c r="O1195" t="s">
        <v>214</v>
      </c>
      <c r="P1195" s="126" t="str">
        <f t="shared" si="87"/>
        <v>Yes</v>
      </c>
      <c r="Q1195" s="126" t="str">
        <f t="shared" si="88"/>
        <v>Yes</v>
      </c>
      <c r="R1195" s="126" t="str">
        <f t="shared" si="88"/>
        <v>No</v>
      </c>
      <c r="S1195" s="126" t="str">
        <f t="shared" si="88"/>
        <v>Yes</v>
      </c>
      <c r="T1195" s="126" t="str">
        <f t="shared" si="88"/>
        <v>Yes</v>
      </c>
      <c r="U1195" s="126" t="str">
        <f t="shared" si="88"/>
        <v>Yes</v>
      </c>
      <c r="V1195" s="126" t="str">
        <f t="shared" si="88"/>
        <v>No</v>
      </c>
      <c r="W1195" s="126" t="str">
        <f t="shared" si="88"/>
        <v>No</v>
      </c>
      <c r="X1195" s="126" t="str">
        <f t="shared" si="88"/>
        <v>No</v>
      </c>
      <c r="Y1195" s="126" t="str">
        <f t="shared" si="88"/>
        <v>No</v>
      </c>
      <c r="Z1195" s="126" t="str">
        <f t="shared" si="88"/>
        <v>No</v>
      </c>
      <c r="AA1195" s="126" t="str">
        <f t="shared" si="88"/>
        <v>No</v>
      </c>
    </row>
    <row r="1196" spans="1:27" x14ac:dyDescent="0.3">
      <c r="A1196" t="s">
        <v>201</v>
      </c>
      <c r="B1196" t="s">
        <v>13</v>
      </c>
      <c r="C1196" t="s">
        <v>9</v>
      </c>
      <c r="D1196" t="s">
        <v>70</v>
      </c>
      <c r="E1196" t="s">
        <v>11</v>
      </c>
      <c r="F1196" t="s">
        <v>10</v>
      </c>
      <c r="G1196">
        <v>0</v>
      </c>
      <c r="H1196" t="s">
        <v>70</v>
      </c>
      <c r="I1196" t="s">
        <v>19</v>
      </c>
      <c r="J1196" t="s">
        <v>255</v>
      </c>
      <c r="L1196" t="s">
        <v>80</v>
      </c>
      <c r="M1196">
        <v>0</v>
      </c>
      <c r="N1196" t="str">
        <f t="shared" si="81"/>
        <v>No</v>
      </c>
      <c r="O1196" t="s">
        <v>214</v>
      </c>
      <c r="P1196" s="126" t="str">
        <f t="shared" si="87"/>
        <v>Yes</v>
      </c>
      <c r="Q1196" s="126" t="str">
        <f t="shared" si="88"/>
        <v>Yes</v>
      </c>
      <c r="R1196" s="126" t="str">
        <f t="shared" si="88"/>
        <v>No</v>
      </c>
      <c r="S1196" s="126" t="str">
        <f t="shared" si="88"/>
        <v>Yes</v>
      </c>
      <c r="T1196" s="126" t="str">
        <f t="shared" si="88"/>
        <v>Yes</v>
      </c>
      <c r="U1196" s="126" t="str">
        <f t="shared" si="88"/>
        <v>Yes</v>
      </c>
      <c r="V1196" s="126" t="str">
        <f t="shared" si="88"/>
        <v>No</v>
      </c>
      <c r="W1196" s="126" t="str">
        <f t="shared" si="88"/>
        <v>No</v>
      </c>
      <c r="X1196" s="126" t="str">
        <f t="shared" si="88"/>
        <v>No</v>
      </c>
      <c r="Y1196" s="126" t="str">
        <f t="shared" si="88"/>
        <v>No</v>
      </c>
      <c r="Z1196" s="126" t="str">
        <f t="shared" si="88"/>
        <v>No</v>
      </c>
      <c r="AA1196" s="126" t="str">
        <f t="shared" si="88"/>
        <v>No</v>
      </c>
    </row>
    <row r="1197" spans="1:27" x14ac:dyDescent="0.3">
      <c r="A1197" t="s">
        <v>201</v>
      </c>
      <c r="B1197" t="s">
        <v>13</v>
      </c>
      <c r="C1197" t="s">
        <v>9</v>
      </c>
      <c r="D1197" t="s">
        <v>8</v>
      </c>
      <c r="E1197" t="s">
        <v>11</v>
      </c>
      <c r="F1197" t="s">
        <v>10</v>
      </c>
      <c r="G1197">
        <v>1</v>
      </c>
      <c r="H1197" t="s">
        <v>13</v>
      </c>
      <c r="I1197" t="s">
        <v>19</v>
      </c>
      <c r="J1197" t="s">
        <v>149</v>
      </c>
      <c r="L1197" t="s">
        <v>80</v>
      </c>
      <c r="M1197">
        <v>0</v>
      </c>
      <c r="N1197" t="str">
        <f t="shared" si="81"/>
        <v>No</v>
      </c>
      <c r="O1197" t="s">
        <v>214</v>
      </c>
      <c r="P1197" s="126" t="str">
        <f t="shared" si="87"/>
        <v>Yes</v>
      </c>
      <c r="Q1197" s="126" t="str">
        <f t="shared" si="88"/>
        <v>Yes</v>
      </c>
      <c r="R1197" s="126" t="str">
        <f t="shared" si="88"/>
        <v>Yes</v>
      </c>
      <c r="S1197" s="126" t="str">
        <f t="shared" si="88"/>
        <v>No</v>
      </c>
      <c r="T1197" s="126" t="str">
        <f t="shared" si="88"/>
        <v>Yes</v>
      </c>
      <c r="U1197" s="126" t="str">
        <f t="shared" si="88"/>
        <v>Yes</v>
      </c>
      <c r="V1197" s="126" t="str">
        <f t="shared" si="88"/>
        <v>No</v>
      </c>
      <c r="W1197" s="126" t="str">
        <f t="shared" si="88"/>
        <v>No</v>
      </c>
      <c r="X1197" s="126" t="str">
        <f t="shared" si="88"/>
        <v>No</v>
      </c>
      <c r="Y1197" s="126" t="str">
        <f t="shared" si="88"/>
        <v>No</v>
      </c>
      <c r="Z1197" s="126" t="str">
        <f t="shared" si="88"/>
        <v>No</v>
      </c>
      <c r="AA1197" s="126" t="str">
        <f t="shared" si="88"/>
        <v>No</v>
      </c>
    </row>
    <row r="1198" spans="1:27" x14ac:dyDescent="0.3">
      <c r="A1198" t="s">
        <v>201</v>
      </c>
      <c r="B1198" t="s">
        <v>13</v>
      </c>
      <c r="C1198" t="s">
        <v>9</v>
      </c>
      <c r="D1198" t="s">
        <v>8</v>
      </c>
      <c r="E1198" t="s">
        <v>11</v>
      </c>
      <c r="F1198" t="s">
        <v>10</v>
      </c>
      <c r="G1198">
        <v>0</v>
      </c>
      <c r="H1198" t="s">
        <v>13</v>
      </c>
      <c r="I1198" t="s">
        <v>19</v>
      </c>
      <c r="J1198" t="s">
        <v>128</v>
      </c>
      <c r="L1198" t="s">
        <v>80</v>
      </c>
      <c r="M1198">
        <v>3</v>
      </c>
      <c r="N1198" t="str">
        <f t="shared" si="81"/>
        <v>Yes</v>
      </c>
      <c r="O1198" t="s">
        <v>214</v>
      </c>
      <c r="P1198" s="126" t="str">
        <f t="shared" si="87"/>
        <v>Yes</v>
      </c>
      <c r="Q1198" s="126" t="str">
        <f t="shared" si="88"/>
        <v>Yes</v>
      </c>
      <c r="R1198" s="126" t="str">
        <f t="shared" si="88"/>
        <v>Yes</v>
      </c>
      <c r="S1198" s="126" t="str">
        <f t="shared" si="88"/>
        <v>No</v>
      </c>
      <c r="T1198" s="126" t="str">
        <f t="shared" si="88"/>
        <v>Yes</v>
      </c>
      <c r="U1198" s="126" t="str">
        <f t="shared" si="88"/>
        <v>Yes</v>
      </c>
      <c r="V1198" s="126" t="str">
        <f t="shared" si="88"/>
        <v>No</v>
      </c>
      <c r="W1198" s="126" t="str">
        <f t="shared" si="88"/>
        <v>No</v>
      </c>
      <c r="X1198" s="126" t="str">
        <f t="shared" si="88"/>
        <v>No</v>
      </c>
      <c r="Y1198" s="126" t="str">
        <f t="shared" si="88"/>
        <v>No</v>
      </c>
      <c r="Z1198" s="126" t="str">
        <f t="shared" si="88"/>
        <v>No</v>
      </c>
      <c r="AA1198" s="126" t="str">
        <f t="shared" si="88"/>
        <v>No</v>
      </c>
    </row>
    <row r="1199" spans="1:27" x14ac:dyDescent="0.3">
      <c r="A1199" t="s">
        <v>201</v>
      </c>
      <c r="B1199" t="s">
        <v>13</v>
      </c>
      <c r="C1199" t="s">
        <v>9</v>
      </c>
      <c r="D1199" t="s">
        <v>8</v>
      </c>
      <c r="E1199" t="s">
        <v>11</v>
      </c>
      <c r="F1199" t="s">
        <v>10</v>
      </c>
      <c r="G1199">
        <v>0</v>
      </c>
      <c r="H1199" t="s">
        <v>9</v>
      </c>
      <c r="I1199" t="s">
        <v>19</v>
      </c>
      <c r="J1199" t="s">
        <v>128</v>
      </c>
      <c r="L1199" t="s">
        <v>81</v>
      </c>
      <c r="M1199">
        <v>0</v>
      </c>
      <c r="N1199" t="str">
        <f t="shared" si="81"/>
        <v>No</v>
      </c>
      <c r="O1199" t="s">
        <v>214</v>
      </c>
      <c r="P1199" s="126" t="str">
        <f t="shared" si="87"/>
        <v>Yes</v>
      </c>
      <c r="Q1199" s="126" t="str">
        <f t="shared" si="88"/>
        <v>Yes</v>
      </c>
      <c r="R1199" s="126" t="str">
        <f t="shared" si="88"/>
        <v>Yes</v>
      </c>
      <c r="S1199" s="126" t="str">
        <f t="shared" si="88"/>
        <v>No</v>
      </c>
      <c r="T1199" s="126" t="str">
        <f t="shared" si="88"/>
        <v>Yes</v>
      </c>
      <c r="U1199" s="126" t="str">
        <f t="shared" si="88"/>
        <v>Yes</v>
      </c>
      <c r="V1199" s="126" t="str">
        <f t="shared" si="88"/>
        <v>No</v>
      </c>
      <c r="W1199" s="126" t="str">
        <f t="shared" si="88"/>
        <v>No</v>
      </c>
      <c r="X1199" s="126" t="str">
        <f t="shared" si="88"/>
        <v>No</v>
      </c>
      <c r="Y1199" s="126" t="str">
        <f t="shared" si="88"/>
        <v>No</v>
      </c>
      <c r="Z1199" s="126" t="str">
        <f t="shared" si="88"/>
        <v>No</v>
      </c>
      <c r="AA1199" s="126" t="str">
        <f t="shared" si="88"/>
        <v>No</v>
      </c>
    </row>
    <row r="1200" spans="1:27" x14ac:dyDescent="0.3">
      <c r="A1200" t="s">
        <v>201</v>
      </c>
      <c r="B1200" t="s">
        <v>13</v>
      </c>
      <c r="C1200" t="s">
        <v>9</v>
      </c>
      <c r="D1200" t="s">
        <v>8</v>
      </c>
      <c r="E1200" t="s">
        <v>11</v>
      </c>
      <c r="F1200" t="s">
        <v>10</v>
      </c>
      <c r="G1200">
        <v>1</v>
      </c>
      <c r="H1200" t="s">
        <v>9</v>
      </c>
      <c r="I1200" t="s">
        <v>18</v>
      </c>
      <c r="J1200" t="s">
        <v>128</v>
      </c>
      <c r="L1200" t="s">
        <v>81</v>
      </c>
      <c r="M1200">
        <v>0</v>
      </c>
      <c r="N1200" t="str">
        <f t="shared" si="81"/>
        <v>No</v>
      </c>
      <c r="O1200" t="s">
        <v>214</v>
      </c>
      <c r="P1200" s="126" t="str">
        <f t="shared" si="87"/>
        <v>Yes</v>
      </c>
      <c r="Q1200" s="126" t="str">
        <f t="shared" si="88"/>
        <v>Yes</v>
      </c>
      <c r="R1200" s="126" t="str">
        <f t="shared" si="88"/>
        <v>Yes</v>
      </c>
      <c r="S1200" s="126" t="str">
        <f t="shared" si="88"/>
        <v>No</v>
      </c>
      <c r="T1200" s="126" t="str">
        <f t="shared" si="88"/>
        <v>Yes</v>
      </c>
      <c r="U1200" s="126" t="str">
        <f t="shared" si="88"/>
        <v>Yes</v>
      </c>
      <c r="V1200" s="126" t="str">
        <f t="shared" si="88"/>
        <v>No</v>
      </c>
      <c r="W1200" s="126" t="str">
        <f t="shared" si="88"/>
        <v>No</v>
      </c>
      <c r="X1200" s="126" t="str">
        <f t="shared" si="88"/>
        <v>No</v>
      </c>
      <c r="Y1200" s="126" t="str">
        <f t="shared" si="88"/>
        <v>No</v>
      </c>
      <c r="Z1200" s="126" t="str">
        <f t="shared" si="88"/>
        <v>No</v>
      </c>
      <c r="AA1200" s="126" t="str">
        <f t="shared" si="88"/>
        <v>No</v>
      </c>
    </row>
    <row r="1201" spans="1:27" x14ac:dyDescent="0.3">
      <c r="A1201" t="s">
        <v>201</v>
      </c>
      <c r="B1201" t="s">
        <v>13</v>
      </c>
      <c r="C1201" t="s">
        <v>9</v>
      </c>
      <c r="D1201" t="s">
        <v>8</v>
      </c>
      <c r="E1201" t="s">
        <v>11</v>
      </c>
      <c r="F1201" t="s">
        <v>10</v>
      </c>
      <c r="G1201">
        <v>0</v>
      </c>
      <c r="H1201" t="s">
        <v>8</v>
      </c>
      <c r="I1201" t="s">
        <v>19</v>
      </c>
      <c r="J1201" t="s">
        <v>149</v>
      </c>
      <c r="L1201" t="s">
        <v>80</v>
      </c>
      <c r="M1201">
        <v>0</v>
      </c>
      <c r="N1201" t="str">
        <f t="shared" si="81"/>
        <v>No</v>
      </c>
      <c r="O1201" t="s">
        <v>214</v>
      </c>
      <c r="P1201" s="126" t="str">
        <f t="shared" si="87"/>
        <v>Yes</v>
      </c>
      <c r="Q1201" s="126" t="str">
        <f t="shared" si="88"/>
        <v>Yes</v>
      </c>
      <c r="R1201" s="126" t="str">
        <f t="shared" si="88"/>
        <v>Yes</v>
      </c>
      <c r="S1201" s="126" t="str">
        <f t="shared" si="88"/>
        <v>No</v>
      </c>
      <c r="T1201" s="126" t="str">
        <f t="shared" si="88"/>
        <v>Yes</v>
      </c>
      <c r="U1201" s="126" t="str">
        <f t="shared" si="88"/>
        <v>Yes</v>
      </c>
      <c r="V1201" s="126" t="str">
        <f t="shared" si="88"/>
        <v>No</v>
      </c>
      <c r="W1201" s="126" t="str">
        <f t="shared" si="88"/>
        <v>No</v>
      </c>
      <c r="X1201" s="126" t="str">
        <f t="shared" si="88"/>
        <v>No</v>
      </c>
      <c r="Y1201" s="126" t="str">
        <f t="shared" si="88"/>
        <v>No</v>
      </c>
      <c r="Z1201" s="126" t="str">
        <f t="shared" si="88"/>
        <v>No</v>
      </c>
      <c r="AA1201" s="126" t="str">
        <f t="shared" si="88"/>
        <v>No</v>
      </c>
    </row>
    <row r="1202" spans="1:27" x14ac:dyDescent="0.3">
      <c r="A1202" t="s">
        <v>201</v>
      </c>
      <c r="B1202" t="s">
        <v>13</v>
      </c>
      <c r="C1202" t="s">
        <v>130</v>
      </c>
      <c r="D1202" t="s">
        <v>8</v>
      </c>
      <c r="E1202" t="s">
        <v>11</v>
      </c>
      <c r="F1202" t="s">
        <v>10</v>
      </c>
      <c r="G1202">
        <v>0</v>
      </c>
      <c r="H1202" t="s">
        <v>130</v>
      </c>
      <c r="I1202" t="s">
        <v>19</v>
      </c>
      <c r="J1202" t="s">
        <v>128</v>
      </c>
      <c r="L1202" t="s">
        <v>81</v>
      </c>
      <c r="M1202">
        <v>3</v>
      </c>
      <c r="N1202" t="str">
        <f t="shared" si="81"/>
        <v>Yes</v>
      </c>
      <c r="O1202" t="s">
        <v>214</v>
      </c>
      <c r="P1202" s="126" t="str">
        <f t="shared" si="87"/>
        <v>Yes</v>
      </c>
      <c r="Q1202" s="126" t="str">
        <f t="shared" si="88"/>
        <v>No</v>
      </c>
      <c r="R1202" s="126" t="str">
        <f t="shared" si="88"/>
        <v>Yes</v>
      </c>
      <c r="S1202" s="126" t="str">
        <f t="shared" si="88"/>
        <v>No</v>
      </c>
      <c r="T1202" s="126" t="str">
        <f t="shared" si="88"/>
        <v>Yes</v>
      </c>
      <c r="U1202" s="126" t="str">
        <f t="shared" si="88"/>
        <v>Yes</v>
      </c>
      <c r="V1202" s="126" t="str">
        <f t="shared" si="88"/>
        <v>No</v>
      </c>
      <c r="W1202" s="126" t="str">
        <f t="shared" si="88"/>
        <v>No</v>
      </c>
      <c r="X1202" s="126" t="str">
        <f t="shared" si="88"/>
        <v>No</v>
      </c>
      <c r="Y1202" s="126" t="str">
        <f t="shared" si="88"/>
        <v>Yes</v>
      </c>
      <c r="Z1202" s="126" t="str">
        <f t="shared" si="88"/>
        <v>No</v>
      </c>
      <c r="AA1202" s="126" t="str">
        <f t="shared" si="88"/>
        <v>No</v>
      </c>
    </row>
    <row r="1203" spans="1:27" x14ac:dyDescent="0.3">
      <c r="A1203" t="s">
        <v>201</v>
      </c>
      <c r="B1203" t="s">
        <v>13</v>
      </c>
      <c r="C1203" t="s">
        <v>130</v>
      </c>
      <c r="D1203" t="s">
        <v>8</v>
      </c>
      <c r="E1203" t="s">
        <v>11</v>
      </c>
      <c r="F1203" t="s">
        <v>10</v>
      </c>
      <c r="G1203">
        <v>1</v>
      </c>
      <c r="H1203" t="s">
        <v>11</v>
      </c>
      <c r="I1203" t="s">
        <v>18</v>
      </c>
      <c r="J1203" t="s">
        <v>128</v>
      </c>
      <c r="L1203" t="s">
        <v>81</v>
      </c>
      <c r="M1203">
        <v>0</v>
      </c>
      <c r="N1203" t="str">
        <f t="shared" si="81"/>
        <v>No</v>
      </c>
      <c r="O1203" t="s">
        <v>214</v>
      </c>
      <c r="P1203" s="126" t="str">
        <f t="shared" si="87"/>
        <v>Yes</v>
      </c>
      <c r="Q1203" s="126" t="str">
        <f t="shared" si="88"/>
        <v>No</v>
      </c>
      <c r="R1203" s="126" t="str">
        <f t="shared" si="88"/>
        <v>Yes</v>
      </c>
      <c r="S1203" s="126" t="str">
        <f t="shared" si="88"/>
        <v>No</v>
      </c>
      <c r="T1203" s="126" t="str">
        <f t="shared" si="88"/>
        <v>Yes</v>
      </c>
      <c r="U1203" s="126" t="str">
        <f t="shared" si="88"/>
        <v>Yes</v>
      </c>
      <c r="V1203" s="126" t="str">
        <f t="shared" si="88"/>
        <v>No</v>
      </c>
      <c r="W1203" s="126" t="str">
        <f t="shared" si="88"/>
        <v>No</v>
      </c>
      <c r="X1203" s="126" t="str">
        <f t="shared" si="88"/>
        <v>No</v>
      </c>
      <c r="Y1203" s="126" t="str">
        <f t="shared" si="88"/>
        <v>Yes</v>
      </c>
      <c r="Z1203" s="126" t="str">
        <f t="shared" si="88"/>
        <v>No</v>
      </c>
      <c r="AA1203" s="126" t="str">
        <f t="shared" si="88"/>
        <v>No</v>
      </c>
    </row>
    <row r="1204" spans="1:27" x14ac:dyDescent="0.3">
      <c r="A1204" t="s">
        <v>201</v>
      </c>
      <c r="B1204" t="s">
        <v>13</v>
      </c>
      <c r="C1204" t="s">
        <v>130</v>
      </c>
      <c r="D1204" t="s">
        <v>8</v>
      </c>
      <c r="E1204" t="s">
        <v>11</v>
      </c>
      <c r="F1204" t="s">
        <v>10</v>
      </c>
      <c r="G1204">
        <v>0</v>
      </c>
      <c r="H1204" t="s">
        <v>10</v>
      </c>
      <c r="I1204" t="s">
        <v>17</v>
      </c>
      <c r="J1204" t="s">
        <v>128</v>
      </c>
      <c r="L1204" t="s">
        <v>81</v>
      </c>
      <c r="M1204">
        <v>0</v>
      </c>
      <c r="N1204" t="str">
        <f t="shared" si="81"/>
        <v>No</v>
      </c>
      <c r="O1204" t="s">
        <v>214</v>
      </c>
      <c r="P1204" s="126" t="str">
        <f t="shared" si="87"/>
        <v>Yes</v>
      </c>
      <c r="Q1204" s="126" t="str">
        <f t="shared" si="88"/>
        <v>No</v>
      </c>
      <c r="R1204" s="126" t="str">
        <f t="shared" si="88"/>
        <v>Yes</v>
      </c>
      <c r="S1204" s="126" t="str">
        <f t="shared" si="88"/>
        <v>No</v>
      </c>
      <c r="T1204" s="126" t="str">
        <f t="shared" si="88"/>
        <v>Yes</v>
      </c>
      <c r="U1204" s="126" t="str">
        <f t="shared" si="88"/>
        <v>Yes</v>
      </c>
      <c r="V1204" s="126" t="str">
        <f t="shared" si="88"/>
        <v>No</v>
      </c>
      <c r="W1204" s="126" t="str">
        <f t="shared" si="88"/>
        <v>No</v>
      </c>
      <c r="X1204" s="126" t="str">
        <f t="shared" si="88"/>
        <v>No</v>
      </c>
      <c r="Y1204" s="126" t="str">
        <f t="shared" si="88"/>
        <v>Yes</v>
      </c>
      <c r="Z1204" s="126" t="str">
        <f t="shared" si="88"/>
        <v>No</v>
      </c>
      <c r="AA1204" s="126" t="str">
        <f t="shared" si="88"/>
        <v>No</v>
      </c>
    </row>
    <row r="1205" spans="1:27" x14ac:dyDescent="0.3">
      <c r="A1205" t="s">
        <v>201</v>
      </c>
      <c r="B1205" t="s">
        <v>13</v>
      </c>
      <c r="C1205" t="s">
        <v>130</v>
      </c>
      <c r="D1205" t="s">
        <v>8</v>
      </c>
      <c r="E1205" t="s">
        <v>11</v>
      </c>
      <c r="F1205" t="s">
        <v>10</v>
      </c>
      <c r="G1205">
        <v>1</v>
      </c>
      <c r="H1205" t="s">
        <v>8</v>
      </c>
      <c r="I1205" t="s">
        <v>19</v>
      </c>
      <c r="J1205" t="s">
        <v>128</v>
      </c>
      <c r="L1205" t="s">
        <v>81</v>
      </c>
      <c r="M1205">
        <v>0</v>
      </c>
      <c r="N1205" t="str">
        <f t="shared" si="81"/>
        <v>No</v>
      </c>
      <c r="O1205" t="s">
        <v>214</v>
      </c>
      <c r="P1205" s="126" t="str">
        <f t="shared" si="87"/>
        <v>Yes</v>
      </c>
      <c r="Q1205" s="126" t="str">
        <f t="shared" si="88"/>
        <v>No</v>
      </c>
      <c r="R1205" s="126" t="str">
        <f t="shared" si="88"/>
        <v>Yes</v>
      </c>
      <c r="S1205" s="126" t="str">
        <f t="shared" si="88"/>
        <v>No</v>
      </c>
      <c r="T1205" s="126" t="str">
        <f t="shared" si="88"/>
        <v>Yes</v>
      </c>
      <c r="U1205" s="126" t="str">
        <f t="shared" si="88"/>
        <v>Yes</v>
      </c>
      <c r="V1205" s="126" t="str">
        <f t="shared" si="88"/>
        <v>No</v>
      </c>
      <c r="W1205" s="126" t="str">
        <f t="shared" si="88"/>
        <v>No</v>
      </c>
      <c r="X1205" s="126" t="str">
        <f t="shared" si="88"/>
        <v>No</v>
      </c>
      <c r="Y1205" s="126" t="str">
        <f t="shared" si="88"/>
        <v>Yes</v>
      </c>
      <c r="Z1205" s="126" t="str">
        <f t="shared" si="88"/>
        <v>No</v>
      </c>
      <c r="AA1205" s="126" t="str">
        <f t="shared" si="88"/>
        <v>No</v>
      </c>
    </row>
    <row r="1206" spans="1:27" x14ac:dyDescent="0.3">
      <c r="A1206" t="s">
        <v>201</v>
      </c>
      <c r="B1206" t="s">
        <v>13</v>
      </c>
      <c r="C1206" t="s">
        <v>130</v>
      </c>
      <c r="D1206" t="s">
        <v>8</v>
      </c>
      <c r="E1206" t="s">
        <v>11</v>
      </c>
      <c r="F1206" t="s">
        <v>10</v>
      </c>
      <c r="G1206">
        <v>1</v>
      </c>
      <c r="H1206" t="s">
        <v>10</v>
      </c>
      <c r="I1206" t="s">
        <v>18</v>
      </c>
      <c r="J1206" t="s">
        <v>128</v>
      </c>
      <c r="L1206" t="s">
        <v>81</v>
      </c>
      <c r="M1206">
        <v>2</v>
      </c>
      <c r="N1206" t="str">
        <f t="shared" si="81"/>
        <v>Yes</v>
      </c>
      <c r="O1206" t="s">
        <v>214</v>
      </c>
      <c r="P1206" s="126" t="str">
        <f t="shared" si="87"/>
        <v>Yes</v>
      </c>
      <c r="Q1206" s="126" t="str">
        <f t="shared" si="88"/>
        <v>No</v>
      </c>
      <c r="R1206" s="126" t="str">
        <f t="shared" si="88"/>
        <v>Yes</v>
      </c>
      <c r="S1206" s="126" t="str">
        <f t="shared" si="88"/>
        <v>No</v>
      </c>
      <c r="T1206" s="126" t="str">
        <f t="shared" si="88"/>
        <v>Yes</v>
      </c>
      <c r="U1206" s="126" t="str">
        <f t="shared" si="88"/>
        <v>Yes</v>
      </c>
      <c r="V1206" s="126" t="str">
        <f t="shared" si="88"/>
        <v>No</v>
      </c>
      <c r="W1206" s="126" t="str">
        <f t="shared" si="88"/>
        <v>No</v>
      </c>
      <c r="X1206" s="126" t="str">
        <f t="shared" si="88"/>
        <v>No</v>
      </c>
      <c r="Y1206" s="126" t="str">
        <f t="shared" si="88"/>
        <v>Yes</v>
      </c>
      <c r="Z1206" s="126" t="str">
        <f t="shared" si="88"/>
        <v>No</v>
      </c>
      <c r="AA1206" s="126" t="str">
        <f t="shared" si="88"/>
        <v>No</v>
      </c>
    </row>
    <row r="1207" spans="1:27" x14ac:dyDescent="0.3">
      <c r="A1207" t="s">
        <v>201</v>
      </c>
      <c r="B1207" t="s">
        <v>13</v>
      </c>
      <c r="C1207" t="s">
        <v>130</v>
      </c>
      <c r="D1207" t="s">
        <v>8</v>
      </c>
      <c r="E1207" t="s">
        <v>11</v>
      </c>
      <c r="F1207" t="s">
        <v>10</v>
      </c>
      <c r="G1207">
        <v>0</v>
      </c>
      <c r="H1207" t="s">
        <v>13</v>
      </c>
      <c r="I1207" t="s">
        <v>17</v>
      </c>
      <c r="J1207" t="s">
        <v>128</v>
      </c>
      <c r="L1207" t="s">
        <v>81</v>
      </c>
      <c r="M1207">
        <v>0</v>
      </c>
      <c r="N1207" t="str">
        <f t="shared" si="81"/>
        <v>No</v>
      </c>
      <c r="O1207" t="s">
        <v>214</v>
      </c>
      <c r="P1207" s="126" t="str">
        <f t="shared" si="87"/>
        <v>Yes</v>
      </c>
      <c r="Q1207" s="126" t="str">
        <f t="shared" si="88"/>
        <v>No</v>
      </c>
      <c r="R1207" s="126" t="str">
        <f t="shared" si="88"/>
        <v>Yes</v>
      </c>
      <c r="S1207" s="126" t="str">
        <f t="shared" si="88"/>
        <v>No</v>
      </c>
      <c r="T1207" s="126" t="str">
        <f t="shared" si="88"/>
        <v>Yes</v>
      </c>
      <c r="U1207" s="126" t="str">
        <f t="shared" si="88"/>
        <v>Yes</v>
      </c>
      <c r="V1207" s="126" t="str">
        <f t="shared" si="88"/>
        <v>No</v>
      </c>
      <c r="W1207" s="126" t="str">
        <f t="shared" si="88"/>
        <v>No</v>
      </c>
      <c r="X1207" s="126" t="str">
        <f t="shared" si="88"/>
        <v>No</v>
      </c>
      <c r="Y1207" s="126" t="str">
        <f t="shared" si="88"/>
        <v>Yes</v>
      </c>
      <c r="Z1207" s="126" t="str">
        <f t="shared" si="88"/>
        <v>No</v>
      </c>
      <c r="AA1207" s="126" t="str">
        <f t="shared" si="88"/>
        <v>No</v>
      </c>
    </row>
    <row r="1208" spans="1:27" x14ac:dyDescent="0.3">
      <c r="A1208" t="s">
        <v>201</v>
      </c>
      <c r="B1208" t="s">
        <v>13</v>
      </c>
      <c r="C1208" t="s">
        <v>9</v>
      </c>
      <c r="D1208" t="s">
        <v>8</v>
      </c>
      <c r="E1208" t="s">
        <v>11</v>
      </c>
      <c r="F1208" t="s">
        <v>10</v>
      </c>
      <c r="G1208">
        <v>1</v>
      </c>
      <c r="H1208" t="s">
        <v>8</v>
      </c>
      <c r="I1208" t="s">
        <v>148</v>
      </c>
      <c r="J1208" t="s">
        <v>128</v>
      </c>
      <c r="L1208" t="s">
        <v>80</v>
      </c>
      <c r="M1208">
        <v>2</v>
      </c>
      <c r="N1208" t="str">
        <f t="shared" si="81"/>
        <v>Yes</v>
      </c>
      <c r="O1208" t="s">
        <v>214</v>
      </c>
      <c r="P1208" s="126" t="str">
        <f t="shared" si="87"/>
        <v>Yes</v>
      </c>
      <c r="Q1208" s="126" t="str">
        <f t="shared" si="88"/>
        <v>Yes</v>
      </c>
      <c r="R1208" s="126" t="str">
        <f t="shared" si="88"/>
        <v>Yes</v>
      </c>
      <c r="S1208" s="126" t="str">
        <f t="shared" si="88"/>
        <v>No</v>
      </c>
      <c r="T1208" s="126" t="str">
        <f t="shared" si="88"/>
        <v>Yes</v>
      </c>
      <c r="U1208" s="126" t="str">
        <f t="shared" si="88"/>
        <v>Yes</v>
      </c>
      <c r="V1208" s="126" t="str">
        <f t="shared" si="88"/>
        <v>No</v>
      </c>
      <c r="W1208" s="126" t="str">
        <f t="shared" si="88"/>
        <v>No</v>
      </c>
      <c r="X1208" s="126" t="str">
        <f t="shared" si="88"/>
        <v>No</v>
      </c>
      <c r="Y1208" s="126" t="str">
        <f t="shared" si="88"/>
        <v>No</v>
      </c>
      <c r="Z1208" s="126" t="str">
        <f t="shared" si="88"/>
        <v>No</v>
      </c>
      <c r="AA1208" s="126" t="str">
        <f t="shared" si="88"/>
        <v>No</v>
      </c>
    </row>
    <row r="1209" spans="1:27" x14ac:dyDescent="0.3">
      <c r="A1209" t="s">
        <v>201</v>
      </c>
      <c r="B1209" t="s">
        <v>13</v>
      </c>
      <c r="C1209" t="s">
        <v>9</v>
      </c>
      <c r="D1209" t="s">
        <v>8</v>
      </c>
      <c r="E1209" t="s">
        <v>11</v>
      </c>
      <c r="F1209" t="s">
        <v>10</v>
      </c>
      <c r="G1209">
        <v>0</v>
      </c>
      <c r="H1209" t="s">
        <v>9</v>
      </c>
      <c r="I1209" t="s">
        <v>19</v>
      </c>
      <c r="J1209" t="s">
        <v>128</v>
      </c>
      <c r="L1209" t="s">
        <v>80</v>
      </c>
      <c r="M1209">
        <v>0</v>
      </c>
      <c r="N1209" t="str">
        <f t="shared" si="81"/>
        <v>No</v>
      </c>
      <c r="O1209" t="s">
        <v>214</v>
      </c>
      <c r="P1209" s="126" t="str">
        <f t="shared" si="87"/>
        <v>Yes</v>
      </c>
      <c r="Q1209" s="126" t="str">
        <f t="shared" si="88"/>
        <v>Yes</v>
      </c>
      <c r="R1209" s="126" t="str">
        <f t="shared" si="88"/>
        <v>Yes</v>
      </c>
      <c r="S1209" s="126" t="str">
        <f t="shared" si="88"/>
        <v>No</v>
      </c>
      <c r="T1209" s="126" t="str">
        <f t="shared" si="88"/>
        <v>Yes</v>
      </c>
      <c r="U1209" s="126" t="str">
        <f t="shared" si="88"/>
        <v>Yes</v>
      </c>
      <c r="V1209" s="126" t="str">
        <f t="shared" si="88"/>
        <v>No</v>
      </c>
      <c r="W1209" s="126" t="str">
        <f t="shared" si="88"/>
        <v>No</v>
      </c>
      <c r="X1209" s="126" t="str">
        <f t="shared" si="88"/>
        <v>No</v>
      </c>
      <c r="Y1209" s="126" t="str">
        <f t="shared" si="88"/>
        <v>No</v>
      </c>
      <c r="Z1209" s="126" t="str">
        <f t="shared" si="88"/>
        <v>No</v>
      </c>
      <c r="AA1209" s="126" t="str">
        <f t="shared" si="88"/>
        <v>No</v>
      </c>
    </row>
    <row r="1210" spans="1:27" x14ac:dyDescent="0.3">
      <c r="A1210" t="s">
        <v>201</v>
      </c>
      <c r="B1210" t="s">
        <v>13</v>
      </c>
      <c r="C1210" t="s">
        <v>9</v>
      </c>
      <c r="D1210" t="s">
        <v>8</v>
      </c>
      <c r="E1210" t="s">
        <v>11</v>
      </c>
      <c r="F1210" t="s">
        <v>10</v>
      </c>
      <c r="G1210">
        <v>1</v>
      </c>
      <c r="H1210" t="s">
        <v>8</v>
      </c>
      <c r="I1210" t="s">
        <v>17</v>
      </c>
      <c r="J1210" t="s">
        <v>128</v>
      </c>
      <c r="L1210" t="s">
        <v>80</v>
      </c>
      <c r="M1210">
        <v>0</v>
      </c>
      <c r="N1210" t="str">
        <f t="shared" si="81"/>
        <v>No</v>
      </c>
      <c r="O1210" t="s">
        <v>214</v>
      </c>
      <c r="P1210" s="126" t="str">
        <f t="shared" si="87"/>
        <v>Yes</v>
      </c>
      <c r="Q1210" s="126" t="str">
        <f t="shared" si="88"/>
        <v>Yes</v>
      </c>
      <c r="R1210" s="126" t="str">
        <f t="shared" si="88"/>
        <v>Yes</v>
      </c>
      <c r="S1210" s="126" t="str">
        <f t="shared" si="88"/>
        <v>No</v>
      </c>
      <c r="T1210" s="126" t="str">
        <f t="shared" si="88"/>
        <v>Yes</v>
      </c>
      <c r="U1210" s="126" t="str">
        <f t="shared" si="88"/>
        <v>Yes</v>
      </c>
      <c r="V1210" s="126" t="str">
        <f t="shared" si="88"/>
        <v>No</v>
      </c>
      <c r="W1210" s="126" t="str">
        <f t="shared" si="88"/>
        <v>No</v>
      </c>
      <c r="X1210" s="126" t="str">
        <f t="shared" si="88"/>
        <v>No</v>
      </c>
      <c r="Y1210" s="126" t="str">
        <f t="shared" si="88"/>
        <v>No</v>
      </c>
      <c r="Z1210" s="126" t="str">
        <f t="shared" si="88"/>
        <v>No</v>
      </c>
      <c r="AA1210" s="126" t="str">
        <f t="shared" si="88"/>
        <v>No</v>
      </c>
    </row>
    <row r="1211" spans="1:27" x14ac:dyDescent="0.3">
      <c r="A1211" t="s">
        <v>201</v>
      </c>
      <c r="B1211" t="s">
        <v>13</v>
      </c>
      <c r="C1211" t="s">
        <v>9</v>
      </c>
      <c r="D1211" t="s">
        <v>8</v>
      </c>
      <c r="E1211" t="s">
        <v>11</v>
      </c>
      <c r="F1211" t="s">
        <v>10</v>
      </c>
      <c r="G1211">
        <v>1</v>
      </c>
      <c r="H1211" t="s">
        <v>8</v>
      </c>
      <c r="I1211" t="s">
        <v>16</v>
      </c>
      <c r="J1211" t="s">
        <v>255</v>
      </c>
      <c r="L1211" t="s">
        <v>80</v>
      </c>
      <c r="M1211">
        <v>0</v>
      </c>
      <c r="N1211" t="str">
        <f t="shared" si="81"/>
        <v>No</v>
      </c>
      <c r="O1211" t="s">
        <v>214</v>
      </c>
      <c r="P1211" s="126" t="str">
        <f t="shared" si="87"/>
        <v>Yes</v>
      </c>
      <c r="Q1211" s="126" t="str">
        <f t="shared" si="88"/>
        <v>Yes</v>
      </c>
      <c r="R1211" s="126" t="str">
        <f t="shared" si="88"/>
        <v>Yes</v>
      </c>
      <c r="S1211" s="126" t="str">
        <f t="shared" si="88"/>
        <v>No</v>
      </c>
      <c r="T1211" s="126" t="str">
        <f t="shared" si="88"/>
        <v>Yes</v>
      </c>
      <c r="U1211" s="126" t="str">
        <f t="shared" si="88"/>
        <v>Yes</v>
      </c>
      <c r="V1211" s="126" t="str">
        <f t="shared" si="88"/>
        <v>No</v>
      </c>
      <c r="W1211" s="126" t="str">
        <f t="shared" si="88"/>
        <v>No</v>
      </c>
      <c r="X1211" s="126" t="str">
        <f t="shared" si="88"/>
        <v>No</v>
      </c>
      <c r="Y1211" s="126" t="str">
        <f t="shared" si="88"/>
        <v>No</v>
      </c>
      <c r="Z1211" s="126" t="str">
        <f t="shared" si="88"/>
        <v>No</v>
      </c>
      <c r="AA1211" s="126" t="str">
        <f t="shared" si="88"/>
        <v>No</v>
      </c>
    </row>
    <row r="1212" spans="1:27" x14ac:dyDescent="0.3">
      <c r="A1212" t="s">
        <v>201</v>
      </c>
      <c r="B1212" t="s">
        <v>13</v>
      </c>
      <c r="C1212" t="s">
        <v>9</v>
      </c>
      <c r="D1212" t="s">
        <v>8</v>
      </c>
      <c r="E1212" t="s">
        <v>11</v>
      </c>
      <c r="F1212" t="s">
        <v>10</v>
      </c>
      <c r="G1212">
        <v>1</v>
      </c>
      <c r="H1212" t="s">
        <v>8</v>
      </c>
      <c r="I1212" t="s">
        <v>18</v>
      </c>
      <c r="J1212" t="s">
        <v>128</v>
      </c>
      <c r="L1212" t="s">
        <v>80</v>
      </c>
      <c r="M1212">
        <v>2</v>
      </c>
      <c r="N1212" t="str">
        <f t="shared" si="81"/>
        <v>Yes</v>
      </c>
      <c r="O1212" t="s">
        <v>214</v>
      </c>
      <c r="P1212" s="126" t="str">
        <f t="shared" si="87"/>
        <v>Yes</v>
      </c>
      <c r="Q1212" s="126" t="str">
        <f t="shared" si="88"/>
        <v>Yes</v>
      </c>
      <c r="R1212" s="126" t="str">
        <f t="shared" si="88"/>
        <v>Yes</v>
      </c>
      <c r="S1212" s="126" t="str">
        <f t="shared" si="88"/>
        <v>No</v>
      </c>
      <c r="T1212" s="126" t="str">
        <f t="shared" si="88"/>
        <v>Yes</v>
      </c>
      <c r="U1212" s="126" t="str">
        <f t="shared" si="88"/>
        <v>Yes</v>
      </c>
      <c r="V1212" s="126" t="str">
        <f t="shared" si="88"/>
        <v>No</v>
      </c>
      <c r="W1212" s="126" t="str">
        <f t="shared" si="88"/>
        <v>No</v>
      </c>
      <c r="X1212" s="126" t="str">
        <f t="shared" si="88"/>
        <v>No</v>
      </c>
      <c r="Y1212" s="126" t="str">
        <f t="shared" si="88"/>
        <v>No</v>
      </c>
      <c r="Z1212" s="126" t="str">
        <f t="shared" si="88"/>
        <v>No</v>
      </c>
      <c r="AA1212" s="126" t="str">
        <f t="shared" si="88"/>
        <v>No</v>
      </c>
    </row>
    <row r="1213" spans="1:27" x14ac:dyDescent="0.3">
      <c r="A1213" t="s">
        <v>201</v>
      </c>
      <c r="B1213" t="s">
        <v>13</v>
      </c>
      <c r="C1213" t="s">
        <v>130</v>
      </c>
      <c r="D1213" t="s">
        <v>8</v>
      </c>
      <c r="E1213" t="s">
        <v>70</v>
      </c>
      <c r="F1213" t="s">
        <v>131</v>
      </c>
      <c r="G1213">
        <v>0</v>
      </c>
      <c r="H1213" t="s">
        <v>8</v>
      </c>
      <c r="I1213" t="s">
        <v>19</v>
      </c>
      <c r="J1213" t="s">
        <v>255</v>
      </c>
      <c r="L1213" t="s">
        <v>80</v>
      </c>
      <c r="M1213">
        <v>0</v>
      </c>
      <c r="N1213" t="str">
        <f t="shared" si="81"/>
        <v>No</v>
      </c>
      <c r="O1213" t="s">
        <v>214</v>
      </c>
      <c r="P1213" s="126" t="str">
        <f t="shared" si="87"/>
        <v>Yes</v>
      </c>
      <c r="Q1213" s="126" t="str">
        <f t="shared" si="88"/>
        <v>No</v>
      </c>
      <c r="R1213" s="126" t="str">
        <f t="shared" si="88"/>
        <v>Yes</v>
      </c>
      <c r="S1213" s="126" t="str">
        <f t="shared" si="88"/>
        <v>Yes</v>
      </c>
      <c r="T1213" s="126" t="str">
        <f t="shared" si="88"/>
        <v>No</v>
      </c>
      <c r="U1213" s="126" t="str">
        <f t="shared" si="88"/>
        <v>No</v>
      </c>
      <c r="V1213" s="126" t="str">
        <f t="shared" si="88"/>
        <v>No</v>
      </c>
      <c r="W1213" s="126" t="str">
        <f t="shared" si="88"/>
        <v>No</v>
      </c>
      <c r="X1213" s="126" t="str">
        <f t="shared" si="88"/>
        <v>No</v>
      </c>
      <c r="Y1213" s="126" t="str">
        <f t="shared" si="88"/>
        <v>Yes</v>
      </c>
      <c r="Z1213" s="126" t="str">
        <f t="shared" si="88"/>
        <v>Yes</v>
      </c>
      <c r="AA1213" s="126" t="str">
        <f t="shared" si="88"/>
        <v>No</v>
      </c>
    </row>
    <row r="1214" spans="1:27" x14ac:dyDescent="0.3">
      <c r="A1214" t="s">
        <v>201</v>
      </c>
      <c r="B1214" t="s">
        <v>13</v>
      </c>
      <c r="C1214" t="s">
        <v>130</v>
      </c>
      <c r="D1214" t="s">
        <v>8</v>
      </c>
      <c r="E1214" t="s">
        <v>70</v>
      </c>
      <c r="F1214" t="s">
        <v>9</v>
      </c>
      <c r="G1214">
        <v>1</v>
      </c>
      <c r="H1214" t="s">
        <v>70</v>
      </c>
      <c r="I1214" t="s">
        <v>16</v>
      </c>
      <c r="J1214" t="s">
        <v>128</v>
      </c>
      <c r="L1214" t="s">
        <v>80</v>
      </c>
      <c r="M1214">
        <v>0</v>
      </c>
      <c r="N1214" t="str">
        <f t="shared" si="81"/>
        <v>No</v>
      </c>
      <c r="O1214" t="s">
        <v>214</v>
      </c>
      <c r="P1214" s="126" t="str">
        <f t="shared" si="87"/>
        <v>Yes</v>
      </c>
      <c r="Q1214" s="126" t="str">
        <f t="shared" si="88"/>
        <v>Yes</v>
      </c>
      <c r="R1214" s="126" t="str">
        <f t="shared" si="88"/>
        <v>Yes</v>
      </c>
      <c r="S1214" s="126" t="str">
        <f t="shared" si="88"/>
        <v>Yes</v>
      </c>
      <c r="T1214" s="126" t="str">
        <f t="shared" si="88"/>
        <v>No</v>
      </c>
      <c r="U1214" s="126" t="str">
        <f t="shared" si="88"/>
        <v>No</v>
      </c>
      <c r="V1214" s="126" t="str">
        <f t="shared" si="88"/>
        <v>No</v>
      </c>
      <c r="W1214" s="126" t="str">
        <f t="shared" si="88"/>
        <v>No</v>
      </c>
      <c r="X1214" s="126" t="str">
        <f t="shared" si="88"/>
        <v>No</v>
      </c>
      <c r="Y1214" s="126" t="str">
        <f t="shared" si="88"/>
        <v>Yes</v>
      </c>
      <c r="Z1214" s="126" t="str">
        <f t="shared" si="88"/>
        <v>No</v>
      </c>
      <c r="AA1214" s="126" t="str">
        <f t="shared" si="88"/>
        <v>No</v>
      </c>
    </row>
    <row r="1215" spans="1:27" x14ac:dyDescent="0.3">
      <c r="A1215" t="s">
        <v>201</v>
      </c>
      <c r="B1215" t="s">
        <v>13</v>
      </c>
      <c r="C1215" t="s">
        <v>130</v>
      </c>
      <c r="D1215" t="s">
        <v>8</v>
      </c>
      <c r="E1215" t="s">
        <v>70</v>
      </c>
      <c r="F1215" t="s">
        <v>9</v>
      </c>
      <c r="G1215">
        <v>3</v>
      </c>
      <c r="H1215" t="s">
        <v>8</v>
      </c>
      <c r="I1215" t="s">
        <v>16</v>
      </c>
      <c r="J1215" t="s">
        <v>128</v>
      </c>
      <c r="L1215" t="s">
        <v>80</v>
      </c>
      <c r="M1215">
        <v>0</v>
      </c>
      <c r="N1215" t="str">
        <f t="shared" si="81"/>
        <v>No</v>
      </c>
      <c r="O1215" t="s">
        <v>214</v>
      </c>
      <c r="P1215" s="126" t="str">
        <f t="shared" si="87"/>
        <v>Yes</v>
      </c>
      <c r="Q1215" s="126" t="str">
        <f t="shared" si="88"/>
        <v>Yes</v>
      </c>
      <c r="R1215" s="126" t="str">
        <f t="shared" si="88"/>
        <v>Yes</v>
      </c>
      <c r="S1215" s="126" t="str">
        <f t="shared" si="88"/>
        <v>Yes</v>
      </c>
      <c r="T1215" s="126" t="str">
        <f t="shared" si="88"/>
        <v>No</v>
      </c>
      <c r="U1215" s="126" t="str">
        <f t="shared" si="88"/>
        <v>No</v>
      </c>
      <c r="V1215" s="126" t="str">
        <f t="shared" si="88"/>
        <v>No</v>
      </c>
      <c r="W1215" s="126" t="str">
        <f t="shared" si="88"/>
        <v>No</v>
      </c>
      <c r="X1215" s="126" t="str">
        <f t="shared" si="88"/>
        <v>No</v>
      </c>
      <c r="Y1215" s="126" t="str">
        <f t="shared" si="88"/>
        <v>Yes</v>
      </c>
      <c r="Z1215" s="126" t="str">
        <f t="shared" si="88"/>
        <v>No</v>
      </c>
      <c r="AA1215" s="126" t="str">
        <f t="shared" si="88"/>
        <v>No</v>
      </c>
    </row>
    <row r="1216" spans="1:27" x14ac:dyDescent="0.3">
      <c r="A1216" t="s">
        <v>201</v>
      </c>
      <c r="B1216" t="s">
        <v>13</v>
      </c>
      <c r="C1216" t="s">
        <v>130</v>
      </c>
      <c r="D1216" t="s">
        <v>8</v>
      </c>
      <c r="E1216" t="s">
        <v>70</v>
      </c>
      <c r="F1216" t="s">
        <v>9</v>
      </c>
      <c r="G1216">
        <v>0</v>
      </c>
      <c r="H1216" t="s">
        <v>8</v>
      </c>
      <c r="I1216" t="s">
        <v>19</v>
      </c>
      <c r="J1216" t="s">
        <v>128</v>
      </c>
      <c r="L1216" t="s">
        <v>80</v>
      </c>
      <c r="M1216">
        <v>3</v>
      </c>
      <c r="N1216" t="str">
        <f t="shared" si="81"/>
        <v>Yes</v>
      </c>
      <c r="O1216" t="s">
        <v>214</v>
      </c>
      <c r="P1216" s="126" t="str">
        <f t="shared" si="87"/>
        <v>Yes</v>
      </c>
      <c r="Q1216" s="126" t="str">
        <f t="shared" si="88"/>
        <v>Yes</v>
      </c>
      <c r="R1216" s="126" t="str">
        <f t="shared" si="88"/>
        <v>Yes</v>
      </c>
      <c r="S1216" s="126" t="str">
        <f t="shared" si="88"/>
        <v>Yes</v>
      </c>
      <c r="T1216" s="126" t="str">
        <f t="shared" si="88"/>
        <v>No</v>
      </c>
      <c r="U1216" s="126" t="str">
        <f t="shared" si="88"/>
        <v>No</v>
      </c>
      <c r="V1216" s="126" t="str">
        <f t="shared" si="88"/>
        <v>No</v>
      </c>
      <c r="W1216" s="126" t="str">
        <f t="shared" ref="Q1216:AA1239" si="89">IF($A1216="","",IF(OR($B1216=W$1,$C1216=W$1,$D1216=W$1,$E1216=W$1,$F1216=W$1),"Yes","No"))</f>
        <v>No</v>
      </c>
      <c r="X1216" s="126" t="str">
        <f t="shared" si="89"/>
        <v>No</v>
      </c>
      <c r="Y1216" s="126" t="str">
        <f t="shared" si="89"/>
        <v>Yes</v>
      </c>
      <c r="Z1216" s="126" t="str">
        <f t="shared" si="89"/>
        <v>No</v>
      </c>
      <c r="AA1216" s="126" t="str">
        <f t="shared" si="89"/>
        <v>No</v>
      </c>
    </row>
    <row r="1217" spans="1:27" x14ac:dyDescent="0.3">
      <c r="A1217" t="s">
        <v>201</v>
      </c>
      <c r="B1217" t="s">
        <v>13</v>
      </c>
      <c r="C1217" t="s">
        <v>130</v>
      </c>
      <c r="D1217" t="s">
        <v>8</v>
      </c>
      <c r="E1217" t="s">
        <v>70</v>
      </c>
      <c r="F1217" t="s">
        <v>9</v>
      </c>
      <c r="G1217">
        <v>2</v>
      </c>
      <c r="H1217" t="s">
        <v>8</v>
      </c>
      <c r="I1217" t="s">
        <v>18</v>
      </c>
      <c r="J1217" t="s">
        <v>128</v>
      </c>
      <c r="L1217" t="s">
        <v>80</v>
      </c>
      <c r="M1217">
        <v>2</v>
      </c>
      <c r="N1217" t="str">
        <f t="shared" si="81"/>
        <v>Yes</v>
      </c>
      <c r="O1217" t="s">
        <v>214</v>
      </c>
      <c r="P1217" s="126" t="str">
        <f t="shared" si="87"/>
        <v>Yes</v>
      </c>
      <c r="Q1217" s="126" t="str">
        <f t="shared" si="89"/>
        <v>Yes</v>
      </c>
      <c r="R1217" s="126" t="str">
        <f t="shared" si="89"/>
        <v>Yes</v>
      </c>
      <c r="S1217" s="126" t="str">
        <f t="shared" si="89"/>
        <v>Yes</v>
      </c>
      <c r="T1217" s="126" t="str">
        <f t="shared" si="89"/>
        <v>No</v>
      </c>
      <c r="U1217" s="126" t="str">
        <f t="shared" si="89"/>
        <v>No</v>
      </c>
      <c r="V1217" s="126" t="str">
        <f t="shared" si="89"/>
        <v>No</v>
      </c>
      <c r="W1217" s="126" t="str">
        <f t="shared" si="89"/>
        <v>No</v>
      </c>
      <c r="X1217" s="126" t="str">
        <f t="shared" si="89"/>
        <v>No</v>
      </c>
      <c r="Y1217" s="126" t="str">
        <f t="shared" si="89"/>
        <v>Yes</v>
      </c>
      <c r="Z1217" s="126" t="str">
        <f t="shared" si="89"/>
        <v>No</v>
      </c>
      <c r="AA1217" s="126" t="str">
        <f t="shared" si="89"/>
        <v>No</v>
      </c>
    </row>
    <row r="1218" spans="1:27" x14ac:dyDescent="0.3">
      <c r="A1218" t="s">
        <v>201</v>
      </c>
      <c r="B1218" t="s">
        <v>13</v>
      </c>
      <c r="C1218" t="s">
        <v>130</v>
      </c>
      <c r="D1218" t="s">
        <v>9</v>
      </c>
      <c r="E1218" t="s">
        <v>70</v>
      </c>
      <c r="F1218" t="s">
        <v>10</v>
      </c>
      <c r="G1218">
        <v>0</v>
      </c>
      <c r="H1218" t="s">
        <v>13</v>
      </c>
      <c r="I1218" t="s">
        <v>17</v>
      </c>
      <c r="J1218" t="s">
        <v>128</v>
      </c>
      <c r="L1218" t="s">
        <v>80</v>
      </c>
      <c r="M1218">
        <v>0</v>
      </c>
      <c r="N1218" t="str">
        <f t="shared" si="81"/>
        <v>No</v>
      </c>
      <c r="O1218" t="s">
        <v>214</v>
      </c>
      <c r="P1218" s="126" t="str">
        <f t="shared" si="87"/>
        <v>Yes</v>
      </c>
      <c r="Q1218" s="126" t="str">
        <f t="shared" si="89"/>
        <v>Yes</v>
      </c>
      <c r="R1218" s="126" t="str">
        <f t="shared" si="89"/>
        <v>No</v>
      </c>
      <c r="S1218" s="126" t="str">
        <f t="shared" si="89"/>
        <v>Yes</v>
      </c>
      <c r="T1218" s="126" t="str">
        <f t="shared" si="89"/>
        <v>Yes</v>
      </c>
      <c r="U1218" s="126" t="str">
        <f t="shared" si="89"/>
        <v>No</v>
      </c>
      <c r="V1218" s="126" t="str">
        <f t="shared" si="89"/>
        <v>No</v>
      </c>
      <c r="W1218" s="126" t="str">
        <f t="shared" si="89"/>
        <v>No</v>
      </c>
      <c r="X1218" s="126" t="str">
        <f t="shared" si="89"/>
        <v>No</v>
      </c>
      <c r="Y1218" s="126" t="str">
        <f t="shared" si="89"/>
        <v>Yes</v>
      </c>
      <c r="Z1218" s="126" t="str">
        <f t="shared" si="89"/>
        <v>No</v>
      </c>
      <c r="AA1218" s="126" t="str">
        <f t="shared" si="89"/>
        <v>No</v>
      </c>
    </row>
    <row r="1219" spans="1:27" x14ac:dyDescent="0.3">
      <c r="A1219" t="s">
        <v>201</v>
      </c>
      <c r="B1219" t="s">
        <v>13</v>
      </c>
      <c r="C1219" t="s">
        <v>130</v>
      </c>
      <c r="D1219" t="s">
        <v>9</v>
      </c>
      <c r="E1219" t="s">
        <v>70</v>
      </c>
      <c r="F1219" t="s">
        <v>10</v>
      </c>
      <c r="G1219">
        <v>0</v>
      </c>
      <c r="H1219" t="s">
        <v>9</v>
      </c>
      <c r="I1219" t="s">
        <v>19</v>
      </c>
      <c r="J1219" t="s">
        <v>128</v>
      </c>
      <c r="L1219" t="s">
        <v>80</v>
      </c>
      <c r="M1219">
        <v>3</v>
      </c>
      <c r="N1219" t="str">
        <f t="shared" si="81"/>
        <v>Yes</v>
      </c>
      <c r="O1219" t="s">
        <v>214</v>
      </c>
      <c r="P1219" s="126" t="str">
        <f t="shared" si="87"/>
        <v>Yes</v>
      </c>
      <c r="Q1219" s="126" t="str">
        <f t="shared" si="89"/>
        <v>Yes</v>
      </c>
      <c r="R1219" s="126" t="str">
        <f t="shared" si="89"/>
        <v>No</v>
      </c>
      <c r="S1219" s="126" t="str">
        <f t="shared" si="89"/>
        <v>Yes</v>
      </c>
      <c r="T1219" s="126" t="str">
        <f t="shared" si="89"/>
        <v>Yes</v>
      </c>
      <c r="U1219" s="126" t="str">
        <f t="shared" si="89"/>
        <v>No</v>
      </c>
      <c r="V1219" s="126" t="str">
        <f t="shared" si="89"/>
        <v>No</v>
      </c>
      <c r="W1219" s="126" t="str">
        <f t="shared" si="89"/>
        <v>No</v>
      </c>
      <c r="X1219" s="126" t="str">
        <f t="shared" si="89"/>
        <v>No</v>
      </c>
      <c r="Y1219" s="126" t="str">
        <f t="shared" si="89"/>
        <v>Yes</v>
      </c>
      <c r="Z1219" s="126" t="str">
        <f t="shared" si="89"/>
        <v>No</v>
      </c>
      <c r="AA1219" s="126" t="str">
        <f t="shared" si="89"/>
        <v>No</v>
      </c>
    </row>
    <row r="1220" spans="1:27" x14ac:dyDescent="0.3">
      <c r="A1220" t="s">
        <v>201</v>
      </c>
      <c r="B1220" t="s">
        <v>13</v>
      </c>
      <c r="C1220" t="s">
        <v>130</v>
      </c>
      <c r="D1220" t="s">
        <v>9</v>
      </c>
      <c r="E1220" t="s">
        <v>70</v>
      </c>
      <c r="F1220" t="s">
        <v>10</v>
      </c>
      <c r="G1220">
        <v>0</v>
      </c>
      <c r="H1220" t="s">
        <v>70</v>
      </c>
      <c r="I1220" t="s">
        <v>19</v>
      </c>
      <c r="J1220" t="s">
        <v>128</v>
      </c>
      <c r="L1220" t="s">
        <v>81</v>
      </c>
      <c r="M1220">
        <v>0</v>
      </c>
      <c r="N1220" t="str">
        <f t="shared" si="81"/>
        <v>No</v>
      </c>
      <c r="O1220" t="s">
        <v>214</v>
      </c>
      <c r="P1220" s="126" t="str">
        <f t="shared" si="87"/>
        <v>Yes</v>
      </c>
      <c r="Q1220" s="126" t="str">
        <f t="shared" si="89"/>
        <v>Yes</v>
      </c>
      <c r="R1220" s="126" t="str">
        <f t="shared" si="89"/>
        <v>No</v>
      </c>
      <c r="S1220" s="126" t="str">
        <f t="shared" si="89"/>
        <v>Yes</v>
      </c>
      <c r="T1220" s="126" t="str">
        <f t="shared" si="89"/>
        <v>Yes</v>
      </c>
      <c r="U1220" s="126" t="str">
        <f t="shared" si="89"/>
        <v>No</v>
      </c>
      <c r="V1220" s="126" t="str">
        <f t="shared" si="89"/>
        <v>No</v>
      </c>
      <c r="W1220" s="126" t="str">
        <f t="shared" si="89"/>
        <v>No</v>
      </c>
      <c r="X1220" s="126" t="str">
        <f t="shared" si="89"/>
        <v>No</v>
      </c>
      <c r="Y1220" s="126" t="str">
        <f t="shared" si="89"/>
        <v>Yes</v>
      </c>
      <c r="Z1220" s="126" t="str">
        <f t="shared" si="89"/>
        <v>No</v>
      </c>
      <c r="AA1220" s="126" t="str">
        <f t="shared" si="89"/>
        <v>No</v>
      </c>
    </row>
    <row r="1221" spans="1:27" x14ac:dyDescent="0.3">
      <c r="A1221" t="s">
        <v>201</v>
      </c>
      <c r="B1221" t="s">
        <v>13</v>
      </c>
      <c r="C1221" t="s">
        <v>130</v>
      </c>
      <c r="D1221" t="s">
        <v>9</v>
      </c>
      <c r="E1221" t="s">
        <v>70</v>
      </c>
      <c r="F1221" t="s">
        <v>10</v>
      </c>
      <c r="G1221">
        <v>1</v>
      </c>
      <c r="H1221" t="s">
        <v>13</v>
      </c>
      <c r="I1221" t="s">
        <v>17</v>
      </c>
      <c r="J1221" t="s">
        <v>128</v>
      </c>
      <c r="L1221" t="s">
        <v>80</v>
      </c>
      <c r="M1221">
        <v>0</v>
      </c>
      <c r="N1221" t="str">
        <f t="shared" si="81"/>
        <v>No</v>
      </c>
      <c r="O1221" t="s">
        <v>214</v>
      </c>
      <c r="P1221" s="126" t="str">
        <f t="shared" si="87"/>
        <v>Yes</v>
      </c>
      <c r="Q1221" s="126" t="str">
        <f t="shared" si="89"/>
        <v>Yes</v>
      </c>
      <c r="R1221" s="126" t="str">
        <f t="shared" si="89"/>
        <v>No</v>
      </c>
      <c r="S1221" s="126" t="str">
        <f t="shared" si="89"/>
        <v>Yes</v>
      </c>
      <c r="T1221" s="126" t="str">
        <f t="shared" si="89"/>
        <v>Yes</v>
      </c>
      <c r="U1221" s="126" t="str">
        <f t="shared" si="89"/>
        <v>No</v>
      </c>
      <c r="V1221" s="126" t="str">
        <f t="shared" si="89"/>
        <v>No</v>
      </c>
      <c r="W1221" s="126" t="str">
        <f t="shared" si="89"/>
        <v>No</v>
      </c>
      <c r="X1221" s="126" t="str">
        <f t="shared" si="89"/>
        <v>No</v>
      </c>
      <c r="Y1221" s="126" t="str">
        <f t="shared" si="89"/>
        <v>Yes</v>
      </c>
      <c r="Z1221" s="126" t="str">
        <f t="shared" si="89"/>
        <v>No</v>
      </c>
      <c r="AA1221" s="126" t="str">
        <f t="shared" si="89"/>
        <v>No</v>
      </c>
    </row>
    <row r="1222" spans="1:27" x14ac:dyDescent="0.3">
      <c r="A1222" t="s">
        <v>201</v>
      </c>
      <c r="B1222" t="s">
        <v>13</v>
      </c>
      <c r="C1222" t="s">
        <v>9</v>
      </c>
      <c r="D1222" t="s">
        <v>8</v>
      </c>
      <c r="E1222" t="s">
        <v>70</v>
      </c>
      <c r="F1222" t="s">
        <v>10</v>
      </c>
      <c r="G1222">
        <v>1</v>
      </c>
      <c r="H1222" t="s">
        <v>8</v>
      </c>
      <c r="I1222" t="s">
        <v>148</v>
      </c>
      <c r="J1222" t="s">
        <v>128</v>
      </c>
      <c r="L1222" t="s">
        <v>80</v>
      </c>
      <c r="M1222">
        <v>2</v>
      </c>
      <c r="N1222" t="str">
        <f t="shared" si="81"/>
        <v>Yes</v>
      </c>
      <c r="O1222" t="s">
        <v>214</v>
      </c>
      <c r="P1222" s="126" t="str">
        <f t="shared" si="87"/>
        <v>Yes</v>
      </c>
      <c r="Q1222" s="126" t="str">
        <f t="shared" si="89"/>
        <v>Yes</v>
      </c>
      <c r="R1222" s="126" t="str">
        <f t="shared" si="89"/>
        <v>Yes</v>
      </c>
      <c r="S1222" s="126" t="str">
        <f t="shared" si="89"/>
        <v>Yes</v>
      </c>
      <c r="T1222" s="126" t="str">
        <f t="shared" si="89"/>
        <v>Yes</v>
      </c>
      <c r="U1222" s="126" t="str">
        <f t="shared" si="89"/>
        <v>No</v>
      </c>
      <c r="V1222" s="126" t="str">
        <f t="shared" si="89"/>
        <v>No</v>
      </c>
      <c r="W1222" s="126" t="str">
        <f t="shared" si="89"/>
        <v>No</v>
      </c>
      <c r="X1222" s="126" t="str">
        <f t="shared" si="89"/>
        <v>No</v>
      </c>
      <c r="Y1222" s="126" t="str">
        <f t="shared" si="89"/>
        <v>No</v>
      </c>
      <c r="Z1222" s="126" t="str">
        <f t="shared" si="89"/>
        <v>No</v>
      </c>
      <c r="AA1222" s="126" t="str">
        <f t="shared" si="89"/>
        <v>No</v>
      </c>
    </row>
    <row r="1223" spans="1:27" x14ac:dyDescent="0.3">
      <c r="A1223" t="s">
        <v>201</v>
      </c>
      <c r="B1223" t="s">
        <v>13</v>
      </c>
      <c r="C1223" t="s">
        <v>9</v>
      </c>
      <c r="D1223" t="s">
        <v>8</v>
      </c>
      <c r="E1223" t="s">
        <v>70</v>
      </c>
      <c r="F1223" t="s">
        <v>10</v>
      </c>
      <c r="G1223">
        <v>0</v>
      </c>
      <c r="H1223" t="s">
        <v>70</v>
      </c>
      <c r="I1223" t="s">
        <v>19</v>
      </c>
      <c r="J1223" t="s">
        <v>128</v>
      </c>
      <c r="L1223" t="s">
        <v>80</v>
      </c>
      <c r="M1223">
        <v>0</v>
      </c>
      <c r="N1223" t="str">
        <f t="shared" si="81"/>
        <v>No</v>
      </c>
      <c r="O1223" t="s">
        <v>214</v>
      </c>
      <c r="P1223" s="126" t="str">
        <f t="shared" si="87"/>
        <v>Yes</v>
      </c>
      <c r="Q1223" s="126" t="str">
        <f t="shared" si="89"/>
        <v>Yes</v>
      </c>
      <c r="R1223" s="126" t="str">
        <f t="shared" si="89"/>
        <v>Yes</v>
      </c>
      <c r="S1223" s="126" t="str">
        <f t="shared" si="89"/>
        <v>Yes</v>
      </c>
      <c r="T1223" s="126" t="str">
        <f t="shared" si="89"/>
        <v>Yes</v>
      </c>
      <c r="U1223" s="126" t="str">
        <f t="shared" si="89"/>
        <v>No</v>
      </c>
      <c r="V1223" s="126" t="str">
        <f t="shared" si="89"/>
        <v>No</v>
      </c>
      <c r="W1223" s="126" t="str">
        <f t="shared" si="89"/>
        <v>No</v>
      </c>
      <c r="X1223" s="126" t="str">
        <f t="shared" si="89"/>
        <v>No</v>
      </c>
      <c r="Y1223" s="126" t="str">
        <f t="shared" si="89"/>
        <v>No</v>
      </c>
      <c r="Z1223" s="126" t="str">
        <f t="shared" si="89"/>
        <v>No</v>
      </c>
      <c r="AA1223" s="126" t="str">
        <f t="shared" si="89"/>
        <v>No</v>
      </c>
    </row>
    <row r="1224" spans="1:27" x14ac:dyDescent="0.3">
      <c r="A1224" t="s">
        <v>201</v>
      </c>
      <c r="B1224" t="s">
        <v>13</v>
      </c>
      <c r="C1224" t="s">
        <v>9</v>
      </c>
      <c r="D1224" t="s">
        <v>8</v>
      </c>
      <c r="E1224" t="s">
        <v>70</v>
      </c>
      <c r="F1224" t="s">
        <v>10</v>
      </c>
      <c r="G1224">
        <v>0</v>
      </c>
      <c r="H1224" t="s">
        <v>9</v>
      </c>
      <c r="I1224" t="s">
        <v>17</v>
      </c>
      <c r="J1224" t="s">
        <v>128</v>
      </c>
      <c r="L1224" t="s">
        <v>80</v>
      </c>
      <c r="M1224">
        <v>0</v>
      </c>
      <c r="N1224" t="str">
        <f t="shared" si="81"/>
        <v>No</v>
      </c>
      <c r="O1224" t="s">
        <v>214</v>
      </c>
      <c r="P1224" s="126" t="str">
        <f t="shared" si="87"/>
        <v>Yes</v>
      </c>
      <c r="Q1224" s="126" t="str">
        <f t="shared" si="89"/>
        <v>Yes</v>
      </c>
      <c r="R1224" s="126" t="str">
        <f t="shared" si="89"/>
        <v>Yes</v>
      </c>
      <c r="S1224" s="126" t="str">
        <f t="shared" si="89"/>
        <v>Yes</v>
      </c>
      <c r="T1224" s="126" t="str">
        <f t="shared" si="89"/>
        <v>Yes</v>
      </c>
      <c r="U1224" s="126" t="str">
        <f t="shared" si="89"/>
        <v>No</v>
      </c>
      <c r="V1224" s="126" t="str">
        <f t="shared" si="89"/>
        <v>No</v>
      </c>
      <c r="W1224" s="126" t="str">
        <f t="shared" si="89"/>
        <v>No</v>
      </c>
      <c r="X1224" s="126" t="str">
        <f t="shared" si="89"/>
        <v>No</v>
      </c>
      <c r="Y1224" s="126" t="str">
        <f t="shared" si="89"/>
        <v>No</v>
      </c>
      <c r="Z1224" s="126" t="str">
        <f t="shared" si="89"/>
        <v>No</v>
      </c>
      <c r="AA1224" s="126" t="str">
        <f t="shared" si="89"/>
        <v>No</v>
      </c>
    </row>
    <row r="1225" spans="1:27" x14ac:dyDescent="0.3">
      <c r="A1225" t="s">
        <v>201</v>
      </c>
      <c r="B1225" t="s">
        <v>13</v>
      </c>
      <c r="C1225" t="s">
        <v>70</v>
      </c>
      <c r="D1225" t="s">
        <v>8</v>
      </c>
      <c r="E1225" t="s">
        <v>11</v>
      </c>
      <c r="F1225" t="s">
        <v>10</v>
      </c>
      <c r="G1225">
        <v>0</v>
      </c>
      <c r="H1225" t="s">
        <v>70</v>
      </c>
      <c r="I1225" t="s">
        <v>19</v>
      </c>
      <c r="J1225" t="s">
        <v>128</v>
      </c>
      <c r="L1225" t="s">
        <v>80</v>
      </c>
      <c r="M1225">
        <v>0</v>
      </c>
      <c r="N1225" t="str">
        <f t="shared" si="81"/>
        <v>No</v>
      </c>
      <c r="O1225" t="s">
        <v>214</v>
      </c>
      <c r="P1225" s="126" t="str">
        <f t="shared" si="87"/>
        <v>Yes</v>
      </c>
      <c r="Q1225" s="126" t="str">
        <f t="shared" si="89"/>
        <v>No</v>
      </c>
      <c r="R1225" s="126" t="str">
        <f t="shared" si="89"/>
        <v>Yes</v>
      </c>
      <c r="S1225" s="126" t="str">
        <f t="shared" si="89"/>
        <v>Yes</v>
      </c>
      <c r="T1225" s="126" t="str">
        <f t="shared" si="89"/>
        <v>Yes</v>
      </c>
      <c r="U1225" s="126" t="str">
        <f t="shared" si="89"/>
        <v>Yes</v>
      </c>
      <c r="V1225" s="126" t="str">
        <f t="shared" si="89"/>
        <v>No</v>
      </c>
      <c r="W1225" s="126" t="str">
        <f t="shared" si="89"/>
        <v>No</v>
      </c>
      <c r="X1225" s="126" t="str">
        <f t="shared" si="89"/>
        <v>No</v>
      </c>
      <c r="Y1225" s="126" t="str">
        <f t="shared" si="89"/>
        <v>No</v>
      </c>
      <c r="Z1225" s="126" t="str">
        <f t="shared" si="89"/>
        <v>No</v>
      </c>
      <c r="AA1225" s="126" t="str">
        <f t="shared" si="89"/>
        <v>No</v>
      </c>
    </row>
    <row r="1226" spans="1:27" x14ac:dyDescent="0.3">
      <c r="A1226" t="s">
        <v>201</v>
      </c>
      <c r="B1226" t="s">
        <v>13</v>
      </c>
      <c r="C1226" t="s">
        <v>70</v>
      </c>
      <c r="D1226" t="s">
        <v>8</v>
      </c>
      <c r="E1226" t="s">
        <v>11</v>
      </c>
      <c r="F1226" t="s">
        <v>10</v>
      </c>
      <c r="G1226">
        <v>2</v>
      </c>
      <c r="H1226" t="s">
        <v>70</v>
      </c>
      <c r="I1226" t="s">
        <v>19</v>
      </c>
      <c r="J1226" t="s">
        <v>128</v>
      </c>
      <c r="L1226" t="s">
        <v>80</v>
      </c>
      <c r="M1226">
        <v>0</v>
      </c>
      <c r="N1226" t="str">
        <f t="shared" si="81"/>
        <v>No</v>
      </c>
      <c r="O1226" t="s">
        <v>214</v>
      </c>
      <c r="P1226" s="126" t="str">
        <f t="shared" si="87"/>
        <v>Yes</v>
      </c>
      <c r="Q1226" s="126" t="str">
        <f t="shared" si="89"/>
        <v>No</v>
      </c>
      <c r="R1226" s="126" t="str">
        <f t="shared" si="89"/>
        <v>Yes</v>
      </c>
      <c r="S1226" s="126" t="str">
        <f t="shared" si="89"/>
        <v>Yes</v>
      </c>
      <c r="T1226" s="126" t="str">
        <f t="shared" si="89"/>
        <v>Yes</v>
      </c>
      <c r="U1226" s="126" t="str">
        <f t="shared" si="89"/>
        <v>Yes</v>
      </c>
      <c r="V1226" s="126" t="str">
        <f t="shared" si="89"/>
        <v>No</v>
      </c>
      <c r="W1226" s="126" t="str">
        <f t="shared" si="89"/>
        <v>No</v>
      </c>
      <c r="X1226" s="126" t="str">
        <f t="shared" si="89"/>
        <v>No</v>
      </c>
      <c r="Y1226" s="126" t="str">
        <f t="shared" si="89"/>
        <v>No</v>
      </c>
      <c r="Z1226" s="126" t="str">
        <f t="shared" si="89"/>
        <v>No</v>
      </c>
      <c r="AA1226" s="126" t="str">
        <f t="shared" si="89"/>
        <v>No</v>
      </c>
    </row>
    <row r="1227" spans="1:27" x14ac:dyDescent="0.3">
      <c r="A1227" t="s">
        <v>201</v>
      </c>
      <c r="B1227" t="s">
        <v>13</v>
      </c>
      <c r="C1227" t="s">
        <v>70</v>
      </c>
      <c r="D1227" t="s">
        <v>8</v>
      </c>
      <c r="E1227" t="s">
        <v>11</v>
      </c>
      <c r="F1227" t="s">
        <v>10</v>
      </c>
      <c r="G1227">
        <v>1</v>
      </c>
      <c r="H1227" t="s">
        <v>8</v>
      </c>
      <c r="I1227" t="s">
        <v>15</v>
      </c>
      <c r="J1227" t="s">
        <v>128</v>
      </c>
      <c r="L1227" t="s">
        <v>80</v>
      </c>
      <c r="M1227">
        <v>0</v>
      </c>
      <c r="N1227" t="str">
        <f t="shared" si="81"/>
        <v>No</v>
      </c>
      <c r="O1227" t="s">
        <v>214</v>
      </c>
      <c r="P1227" s="126" t="str">
        <f t="shared" si="87"/>
        <v>Yes</v>
      </c>
      <c r="Q1227" s="126" t="str">
        <f t="shared" si="89"/>
        <v>No</v>
      </c>
      <c r="R1227" s="126" t="str">
        <f t="shared" si="89"/>
        <v>Yes</v>
      </c>
      <c r="S1227" s="126" t="str">
        <f t="shared" si="89"/>
        <v>Yes</v>
      </c>
      <c r="T1227" s="126" t="str">
        <f t="shared" si="89"/>
        <v>Yes</v>
      </c>
      <c r="U1227" s="126" t="str">
        <f t="shared" si="89"/>
        <v>Yes</v>
      </c>
      <c r="V1227" s="126" t="str">
        <f t="shared" si="89"/>
        <v>No</v>
      </c>
      <c r="W1227" s="126" t="str">
        <f t="shared" si="89"/>
        <v>No</v>
      </c>
      <c r="X1227" s="126" t="str">
        <f t="shared" si="89"/>
        <v>No</v>
      </c>
      <c r="Y1227" s="126" t="str">
        <f t="shared" si="89"/>
        <v>No</v>
      </c>
      <c r="Z1227" s="126" t="str">
        <f t="shared" si="89"/>
        <v>No</v>
      </c>
      <c r="AA1227" s="126" t="str">
        <f t="shared" si="89"/>
        <v>No</v>
      </c>
    </row>
    <row r="1228" spans="1:27" x14ac:dyDescent="0.3">
      <c r="A1228" t="s">
        <v>201</v>
      </c>
      <c r="B1228" t="s">
        <v>13</v>
      </c>
      <c r="C1228" t="s">
        <v>70</v>
      </c>
      <c r="D1228" t="s">
        <v>8</v>
      </c>
      <c r="E1228" t="s">
        <v>11</v>
      </c>
      <c r="F1228" t="s">
        <v>10</v>
      </c>
      <c r="G1228">
        <v>2</v>
      </c>
      <c r="H1228" t="s">
        <v>10</v>
      </c>
      <c r="I1228" t="s">
        <v>18</v>
      </c>
      <c r="J1228" t="s">
        <v>128</v>
      </c>
      <c r="L1228" t="s">
        <v>80</v>
      </c>
      <c r="M1228">
        <v>2</v>
      </c>
      <c r="N1228" t="str">
        <f t="shared" si="81"/>
        <v>Yes</v>
      </c>
      <c r="O1228" t="s">
        <v>214</v>
      </c>
      <c r="P1228" s="126" t="str">
        <f t="shared" si="87"/>
        <v>Yes</v>
      </c>
      <c r="Q1228" s="126" t="str">
        <f t="shared" si="89"/>
        <v>No</v>
      </c>
      <c r="R1228" s="126" t="str">
        <f t="shared" si="89"/>
        <v>Yes</v>
      </c>
      <c r="S1228" s="126" t="str">
        <f t="shared" si="89"/>
        <v>Yes</v>
      </c>
      <c r="T1228" s="126" t="str">
        <f t="shared" si="89"/>
        <v>Yes</v>
      </c>
      <c r="U1228" s="126" t="str">
        <f t="shared" si="89"/>
        <v>Yes</v>
      </c>
      <c r="V1228" s="126" t="str">
        <f t="shared" si="89"/>
        <v>No</v>
      </c>
      <c r="W1228" s="126" t="str">
        <f t="shared" si="89"/>
        <v>No</v>
      </c>
      <c r="X1228" s="126" t="str">
        <f t="shared" si="89"/>
        <v>No</v>
      </c>
      <c r="Y1228" s="126" t="str">
        <f t="shared" si="89"/>
        <v>No</v>
      </c>
      <c r="Z1228" s="126" t="str">
        <f t="shared" si="89"/>
        <v>No</v>
      </c>
      <c r="AA1228" s="126" t="str">
        <f t="shared" si="89"/>
        <v>No</v>
      </c>
    </row>
    <row r="1229" spans="1:27" x14ac:dyDescent="0.3">
      <c r="A1229" t="s">
        <v>201</v>
      </c>
      <c r="B1229" t="s">
        <v>13</v>
      </c>
      <c r="C1229" t="s">
        <v>70</v>
      </c>
      <c r="D1229" t="s">
        <v>8</v>
      </c>
      <c r="E1229" t="s">
        <v>11</v>
      </c>
      <c r="F1229" t="s">
        <v>10</v>
      </c>
      <c r="G1229">
        <v>0</v>
      </c>
      <c r="H1229" t="s">
        <v>13</v>
      </c>
      <c r="I1229" t="s">
        <v>19</v>
      </c>
      <c r="J1229" t="s">
        <v>128</v>
      </c>
      <c r="L1229" t="s">
        <v>80</v>
      </c>
      <c r="M1229">
        <v>0</v>
      </c>
      <c r="N1229" t="str">
        <f t="shared" si="81"/>
        <v>No</v>
      </c>
      <c r="O1229" t="s">
        <v>214</v>
      </c>
      <c r="P1229" s="126" t="str">
        <f t="shared" si="87"/>
        <v>Yes</v>
      </c>
      <c r="Q1229" s="126" t="str">
        <f t="shared" si="89"/>
        <v>No</v>
      </c>
      <c r="R1229" s="126" t="str">
        <f t="shared" si="89"/>
        <v>Yes</v>
      </c>
      <c r="S1229" s="126" t="str">
        <f t="shared" si="89"/>
        <v>Yes</v>
      </c>
      <c r="T1229" s="126" t="str">
        <f t="shared" si="89"/>
        <v>Yes</v>
      </c>
      <c r="U1229" s="126" t="str">
        <f t="shared" si="89"/>
        <v>Yes</v>
      </c>
      <c r="V1229" s="126" t="str">
        <f t="shared" si="89"/>
        <v>No</v>
      </c>
      <c r="W1229" s="126" t="str">
        <f t="shared" si="89"/>
        <v>No</v>
      </c>
      <c r="X1229" s="126" t="str">
        <f t="shared" si="89"/>
        <v>No</v>
      </c>
      <c r="Y1229" s="126" t="str">
        <f t="shared" si="89"/>
        <v>No</v>
      </c>
      <c r="Z1229" s="126" t="str">
        <f t="shared" si="89"/>
        <v>No</v>
      </c>
      <c r="AA1229" s="126" t="str">
        <f t="shared" si="89"/>
        <v>No</v>
      </c>
    </row>
    <row r="1230" spans="1:27" x14ac:dyDescent="0.3">
      <c r="A1230" t="s">
        <v>201</v>
      </c>
      <c r="B1230" t="s">
        <v>13</v>
      </c>
      <c r="C1230" t="s">
        <v>9</v>
      </c>
      <c r="D1230" t="s">
        <v>8</v>
      </c>
      <c r="E1230" t="s">
        <v>11</v>
      </c>
      <c r="F1230" t="s">
        <v>10</v>
      </c>
      <c r="G1230">
        <v>1</v>
      </c>
      <c r="H1230" t="s">
        <v>10</v>
      </c>
      <c r="I1230" t="s">
        <v>18</v>
      </c>
      <c r="J1230" t="s">
        <v>255</v>
      </c>
      <c r="L1230" t="s">
        <v>80</v>
      </c>
      <c r="M1230">
        <v>2</v>
      </c>
      <c r="N1230" t="str">
        <f t="shared" si="81"/>
        <v>Yes</v>
      </c>
      <c r="O1230" t="s">
        <v>214</v>
      </c>
      <c r="P1230" s="126" t="str">
        <f t="shared" si="87"/>
        <v>Yes</v>
      </c>
      <c r="Q1230" s="126" t="str">
        <f t="shared" si="89"/>
        <v>Yes</v>
      </c>
      <c r="R1230" s="126" t="str">
        <f t="shared" si="89"/>
        <v>Yes</v>
      </c>
      <c r="S1230" s="126" t="str">
        <f t="shared" si="89"/>
        <v>No</v>
      </c>
      <c r="T1230" s="126" t="str">
        <f t="shared" si="89"/>
        <v>Yes</v>
      </c>
      <c r="U1230" s="126" t="str">
        <f t="shared" si="89"/>
        <v>Yes</v>
      </c>
      <c r="V1230" s="126" t="str">
        <f t="shared" si="89"/>
        <v>No</v>
      </c>
      <c r="W1230" s="126" t="str">
        <f t="shared" si="89"/>
        <v>No</v>
      </c>
      <c r="X1230" s="126" t="str">
        <f t="shared" si="89"/>
        <v>No</v>
      </c>
      <c r="Y1230" s="126" t="str">
        <f t="shared" si="89"/>
        <v>No</v>
      </c>
      <c r="Z1230" s="126" t="str">
        <f t="shared" si="89"/>
        <v>No</v>
      </c>
      <c r="AA1230" s="126" t="str">
        <f t="shared" si="89"/>
        <v>No</v>
      </c>
    </row>
    <row r="1231" spans="1:27" x14ac:dyDescent="0.3">
      <c r="A1231" t="s">
        <v>201</v>
      </c>
      <c r="B1231" t="s">
        <v>13</v>
      </c>
      <c r="C1231" t="s">
        <v>9</v>
      </c>
      <c r="D1231" t="s">
        <v>8</v>
      </c>
      <c r="E1231" t="s">
        <v>11</v>
      </c>
      <c r="F1231" t="s">
        <v>10</v>
      </c>
      <c r="G1231">
        <v>1</v>
      </c>
      <c r="H1231" t="s">
        <v>13</v>
      </c>
      <c r="I1231" t="s">
        <v>17</v>
      </c>
      <c r="J1231" t="s">
        <v>128</v>
      </c>
      <c r="L1231" t="s">
        <v>80</v>
      </c>
      <c r="M1231">
        <v>0</v>
      </c>
      <c r="N1231" t="str">
        <f t="shared" si="81"/>
        <v>No</v>
      </c>
      <c r="O1231" t="s">
        <v>214</v>
      </c>
      <c r="P1231" s="126" t="str">
        <f t="shared" si="87"/>
        <v>Yes</v>
      </c>
      <c r="Q1231" s="126" t="str">
        <f t="shared" si="89"/>
        <v>Yes</v>
      </c>
      <c r="R1231" s="126" t="str">
        <f t="shared" si="89"/>
        <v>Yes</v>
      </c>
      <c r="S1231" s="126" t="str">
        <f t="shared" si="89"/>
        <v>No</v>
      </c>
      <c r="T1231" s="126" t="str">
        <f t="shared" si="89"/>
        <v>Yes</v>
      </c>
      <c r="U1231" s="126" t="str">
        <f t="shared" si="89"/>
        <v>Yes</v>
      </c>
      <c r="V1231" s="126" t="str">
        <f t="shared" si="89"/>
        <v>No</v>
      </c>
      <c r="W1231" s="126" t="str">
        <f t="shared" si="89"/>
        <v>No</v>
      </c>
      <c r="X1231" s="126" t="str">
        <f t="shared" si="89"/>
        <v>No</v>
      </c>
      <c r="Y1231" s="126" t="str">
        <f t="shared" si="89"/>
        <v>No</v>
      </c>
      <c r="Z1231" s="126" t="str">
        <f t="shared" si="89"/>
        <v>No</v>
      </c>
      <c r="AA1231" s="126" t="str">
        <f t="shared" si="89"/>
        <v>No</v>
      </c>
    </row>
    <row r="1232" spans="1:27" x14ac:dyDescent="0.3">
      <c r="A1232" t="s">
        <v>201</v>
      </c>
      <c r="B1232" t="s">
        <v>13</v>
      </c>
      <c r="C1232" t="s">
        <v>9</v>
      </c>
      <c r="D1232" t="s">
        <v>8</v>
      </c>
      <c r="E1232" t="s">
        <v>11</v>
      </c>
      <c r="F1232" t="s">
        <v>10</v>
      </c>
      <c r="G1232">
        <v>0</v>
      </c>
      <c r="H1232" t="s">
        <v>13</v>
      </c>
      <c r="I1232" t="s">
        <v>15</v>
      </c>
      <c r="J1232" t="s">
        <v>128</v>
      </c>
      <c r="L1232" t="s">
        <v>80</v>
      </c>
      <c r="M1232">
        <v>0</v>
      </c>
      <c r="N1232" t="str">
        <f t="shared" si="81"/>
        <v>No</v>
      </c>
      <c r="O1232" t="s">
        <v>214</v>
      </c>
      <c r="P1232" s="126" t="str">
        <f t="shared" si="87"/>
        <v>Yes</v>
      </c>
      <c r="Q1232" s="126" t="str">
        <f t="shared" si="89"/>
        <v>Yes</v>
      </c>
      <c r="R1232" s="126" t="str">
        <f t="shared" si="89"/>
        <v>Yes</v>
      </c>
      <c r="S1232" s="126" t="str">
        <f t="shared" si="89"/>
        <v>No</v>
      </c>
      <c r="T1232" s="126" t="str">
        <f t="shared" si="89"/>
        <v>Yes</v>
      </c>
      <c r="U1232" s="126" t="str">
        <f t="shared" si="89"/>
        <v>Yes</v>
      </c>
      <c r="V1232" s="126" t="str">
        <f t="shared" si="89"/>
        <v>No</v>
      </c>
      <c r="W1232" s="126" t="str">
        <f t="shared" si="89"/>
        <v>No</v>
      </c>
      <c r="X1232" s="126" t="str">
        <f t="shared" si="89"/>
        <v>No</v>
      </c>
      <c r="Y1232" s="126" t="str">
        <f t="shared" si="89"/>
        <v>No</v>
      </c>
      <c r="Z1232" s="126" t="str">
        <f t="shared" si="89"/>
        <v>No</v>
      </c>
      <c r="AA1232" s="126" t="str">
        <f t="shared" si="89"/>
        <v>No</v>
      </c>
    </row>
    <row r="1233" spans="1:27" x14ac:dyDescent="0.3">
      <c r="A1233" t="s">
        <v>201</v>
      </c>
      <c r="B1233" t="s">
        <v>13</v>
      </c>
      <c r="C1233" t="s">
        <v>9</v>
      </c>
      <c r="D1233" t="s">
        <v>8</v>
      </c>
      <c r="E1233" t="s">
        <v>11</v>
      </c>
      <c r="F1233" t="s">
        <v>10</v>
      </c>
      <c r="G1233">
        <v>1</v>
      </c>
      <c r="H1233" t="s">
        <v>11</v>
      </c>
      <c r="I1233" t="s">
        <v>18</v>
      </c>
      <c r="J1233" t="s">
        <v>128</v>
      </c>
      <c r="L1233" t="s">
        <v>80</v>
      </c>
      <c r="M1233">
        <v>0</v>
      </c>
      <c r="N1233" t="str">
        <f t="shared" si="81"/>
        <v>No</v>
      </c>
      <c r="O1233" t="s">
        <v>214</v>
      </c>
      <c r="P1233" s="126" t="str">
        <f t="shared" si="87"/>
        <v>Yes</v>
      </c>
      <c r="Q1233" s="126" t="str">
        <f t="shared" si="89"/>
        <v>Yes</v>
      </c>
      <c r="R1233" s="126" t="str">
        <f t="shared" si="89"/>
        <v>Yes</v>
      </c>
      <c r="S1233" s="126" t="str">
        <f t="shared" si="89"/>
        <v>No</v>
      </c>
      <c r="T1233" s="126" t="str">
        <f t="shared" si="89"/>
        <v>Yes</v>
      </c>
      <c r="U1233" s="126" t="str">
        <f t="shared" si="89"/>
        <v>Yes</v>
      </c>
      <c r="V1233" s="126" t="str">
        <f t="shared" si="89"/>
        <v>No</v>
      </c>
      <c r="W1233" s="126" t="str">
        <f t="shared" si="89"/>
        <v>No</v>
      </c>
      <c r="X1233" s="126" t="str">
        <f t="shared" si="89"/>
        <v>No</v>
      </c>
      <c r="Y1233" s="126" t="str">
        <f t="shared" si="89"/>
        <v>No</v>
      </c>
      <c r="Z1233" s="126" t="str">
        <f t="shared" si="89"/>
        <v>No</v>
      </c>
      <c r="AA1233" s="126" t="str">
        <f t="shared" si="89"/>
        <v>No</v>
      </c>
    </row>
    <row r="1234" spans="1:27" x14ac:dyDescent="0.3">
      <c r="A1234" t="s">
        <v>201</v>
      </c>
      <c r="B1234" t="s">
        <v>13</v>
      </c>
      <c r="C1234" t="s">
        <v>9</v>
      </c>
      <c r="D1234" t="s">
        <v>8</v>
      </c>
      <c r="E1234" t="s">
        <v>11</v>
      </c>
      <c r="F1234" t="s">
        <v>10</v>
      </c>
      <c r="G1234">
        <v>0</v>
      </c>
      <c r="H1234" t="s">
        <v>8</v>
      </c>
      <c r="I1234" t="s">
        <v>15</v>
      </c>
      <c r="J1234" t="s">
        <v>128</v>
      </c>
      <c r="L1234" t="s">
        <v>80</v>
      </c>
      <c r="M1234">
        <v>0</v>
      </c>
      <c r="N1234" t="str">
        <f t="shared" si="81"/>
        <v>No</v>
      </c>
      <c r="O1234" t="s">
        <v>214</v>
      </c>
      <c r="P1234" s="126" t="str">
        <f t="shared" si="87"/>
        <v>Yes</v>
      </c>
      <c r="Q1234" s="126" t="str">
        <f t="shared" si="89"/>
        <v>Yes</v>
      </c>
      <c r="R1234" s="126" t="str">
        <f t="shared" si="89"/>
        <v>Yes</v>
      </c>
      <c r="S1234" s="126" t="str">
        <f t="shared" si="89"/>
        <v>No</v>
      </c>
      <c r="T1234" s="126" t="str">
        <f t="shared" si="89"/>
        <v>Yes</v>
      </c>
      <c r="U1234" s="126" t="str">
        <f t="shared" si="89"/>
        <v>Yes</v>
      </c>
      <c r="V1234" s="126" t="str">
        <f t="shared" si="89"/>
        <v>No</v>
      </c>
      <c r="W1234" s="126" t="str">
        <f t="shared" si="89"/>
        <v>No</v>
      </c>
      <c r="X1234" s="126" t="str">
        <f t="shared" si="89"/>
        <v>No</v>
      </c>
      <c r="Y1234" s="126" t="str">
        <f t="shared" si="89"/>
        <v>No</v>
      </c>
      <c r="Z1234" s="126" t="str">
        <f t="shared" si="89"/>
        <v>No</v>
      </c>
      <c r="AA1234" s="126" t="str">
        <f t="shared" si="89"/>
        <v>No</v>
      </c>
    </row>
    <row r="1235" spans="1:27" x14ac:dyDescent="0.3">
      <c r="A1235" t="s">
        <v>201</v>
      </c>
      <c r="B1235" t="s">
        <v>13</v>
      </c>
      <c r="C1235" t="s">
        <v>9</v>
      </c>
      <c r="D1235" t="s">
        <v>8</v>
      </c>
      <c r="E1235" t="s">
        <v>11</v>
      </c>
      <c r="F1235" t="s">
        <v>10</v>
      </c>
      <c r="G1235">
        <v>1</v>
      </c>
      <c r="H1235" t="s">
        <v>8</v>
      </c>
      <c r="I1235" t="s">
        <v>16</v>
      </c>
      <c r="J1235" t="s">
        <v>128</v>
      </c>
      <c r="L1235" t="s">
        <v>80</v>
      </c>
      <c r="M1235">
        <v>0</v>
      </c>
      <c r="N1235" t="str">
        <f t="shared" si="81"/>
        <v>No</v>
      </c>
      <c r="O1235" t="s">
        <v>214</v>
      </c>
      <c r="P1235" s="126" t="str">
        <f t="shared" ref="P1235:P1298" si="90">IF($A1235="","",IF(OR($B1235=P$1,$C1235=P$1,$D1235=P$1,$E1235=P$1,$F1235=P$1),"Yes","No"))</f>
        <v>Yes</v>
      </c>
      <c r="Q1235" s="126" t="str">
        <f t="shared" si="89"/>
        <v>Yes</v>
      </c>
      <c r="R1235" s="126" t="str">
        <f t="shared" si="89"/>
        <v>Yes</v>
      </c>
      <c r="S1235" s="126" t="str">
        <f t="shared" si="89"/>
        <v>No</v>
      </c>
      <c r="T1235" s="126" t="str">
        <f t="shared" si="89"/>
        <v>Yes</v>
      </c>
      <c r="U1235" s="126" t="str">
        <f t="shared" si="89"/>
        <v>Yes</v>
      </c>
      <c r="V1235" s="126" t="str">
        <f t="shared" si="89"/>
        <v>No</v>
      </c>
      <c r="W1235" s="126" t="str">
        <f t="shared" si="89"/>
        <v>No</v>
      </c>
      <c r="X1235" s="126" t="str">
        <f t="shared" si="89"/>
        <v>No</v>
      </c>
      <c r="Y1235" s="126" t="str">
        <f t="shared" si="89"/>
        <v>No</v>
      </c>
      <c r="Z1235" s="126" t="str">
        <f t="shared" si="89"/>
        <v>No</v>
      </c>
      <c r="AA1235" s="126" t="str">
        <f t="shared" si="89"/>
        <v>No</v>
      </c>
    </row>
    <row r="1236" spans="1:27" x14ac:dyDescent="0.3">
      <c r="A1236" t="s">
        <v>201</v>
      </c>
      <c r="B1236" t="s">
        <v>13</v>
      </c>
      <c r="C1236" t="s">
        <v>9</v>
      </c>
      <c r="D1236" t="s">
        <v>8</v>
      </c>
      <c r="E1236" t="s">
        <v>11</v>
      </c>
      <c r="F1236" t="s">
        <v>10</v>
      </c>
      <c r="G1236">
        <v>2</v>
      </c>
      <c r="H1236" t="s">
        <v>10</v>
      </c>
      <c r="I1236" t="s">
        <v>17</v>
      </c>
      <c r="J1236" t="s">
        <v>128</v>
      </c>
      <c r="L1236" t="s">
        <v>80</v>
      </c>
      <c r="M1236">
        <v>0</v>
      </c>
      <c r="N1236" t="str">
        <f t="shared" si="81"/>
        <v>No</v>
      </c>
      <c r="O1236" t="s">
        <v>214</v>
      </c>
      <c r="P1236" s="126" t="str">
        <f t="shared" si="90"/>
        <v>Yes</v>
      </c>
      <c r="Q1236" s="126" t="str">
        <f t="shared" si="89"/>
        <v>Yes</v>
      </c>
      <c r="R1236" s="126" t="str">
        <f t="shared" si="89"/>
        <v>Yes</v>
      </c>
      <c r="S1236" s="126" t="str">
        <f t="shared" si="89"/>
        <v>No</v>
      </c>
      <c r="T1236" s="126" t="str">
        <f t="shared" si="89"/>
        <v>Yes</v>
      </c>
      <c r="U1236" s="126" t="str">
        <f t="shared" si="89"/>
        <v>Yes</v>
      </c>
      <c r="V1236" s="126" t="str">
        <f t="shared" si="89"/>
        <v>No</v>
      </c>
      <c r="W1236" s="126" t="str">
        <f t="shared" si="89"/>
        <v>No</v>
      </c>
      <c r="X1236" s="126" t="str">
        <f t="shared" si="89"/>
        <v>No</v>
      </c>
      <c r="Y1236" s="126" t="str">
        <f t="shared" si="89"/>
        <v>No</v>
      </c>
      <c r="Z1236" s="126" t="str">
        <f t="shared" si="89"/>
        <v>No</v>
      </c>
      <c r="AA1236" s="126" t="str">
        <f t="shared" si="89"/>
        <v>No</v>
      </c>
    </row>
    <row r="1237" spans="1:27" x14ac:dyDescent="0.3">
      <c r="A1237" t="s">
        <v>201</v>
      </c>
      <c r="B1237" t="s">
        <v>13</v>
      </c>
      <c r="C1237" t="s">
        <v>9</v>
      </c>
      <c r="D1237" t="s">
        <v>8</v>
      </c>
      <c r="E1237" t="s">
        <v>11</v>
      </c>
      <c r="F1237" t="s">
        <v>10</v>
      </c>
      <c r="G1237">
        <v>1</v>
      </c>
      <c r="H1237" t="s">
        <v>13</v>
      </c>
      <c r="I1237" t="s">
        <v>16</v>
      </c>
      <c r="J1237" t="s">
        <v>128</v>
      </c>
      <c r="L1237" t="s">
        <v>80</v>
      </c>
      <c r="M1237">
        <v>0</v>
      </c>
      <c r="N1237" t="str">
        <f t="shared" si="81"/>
        <v>No</v>
      </c>
      <c r="O1237" t="s">
        <v>214</v>
      </c>
      <c r="P1237" s="126" t="str">
        <f t="shared" si="90"/>
        <v>Yes</v>
      </c>
      <c r="Q1237" s="126" t="str">
        <f t="shared" si="89"/>
        <v>Yes</v>
      </c>
      <c r="R1237" s="126" t="str">
        <f t="shared" si="89"/>
        <v>Yes</v>
      </c>
      <c r="S1237" s="126" t="str">
        <f t="shared" si="89"/>
        <v>No</v>
      </c>
      <c r="T1237" s="126" t="str">
        <f t="shared" si="89"/>
        <v>Yes</v>
      </c>
      <c r="U1237" s="126" t="str">
        <f t="shared" si="89"/>
        <v>Yes</v>
      </c>
      <c r="V1237" s="126" t="str">
        <f t="shared" si="89"/>
        <v>No</v>
      </c>
      <c r="W1237" s="126" t="str">
        <f t="shared" si="89"/>
        <v>No</v>
      </c>
      <c r="X1237" s="126" t="str">
        <f t="shared" si="89"/>
        <v>No</v>
      </c>
      <c r="Y1237" s="126" t="str">
        <f t="shared" si="89"/>
        <v>No</v>
      </c>
      <c r="Z1237" s="126" t="str">
        <f t="shared" si="89"/>
        <v>No</v>
      </c>
      <c r="AA1237" s="126" t="str">
        <f t="shared" si="89"/>
        <v>No</v>
      </c>
    </row>
    <row r="1238" spans="1:27" x14ac:dyDescent="0.3">
      <c r="A1238" t="s">
        <v>201</v>
      </c>
      <c r="B1238" t="s">
        <v>13</v>
      </c>
      <c r="C1238" t="s">
        <v>9</v>
      </c>
      <c r="D1238" t="s">
        <v>8</v>
      </c>
      <c r="E1238" t="s">
        <v>11</v>
      </c>
      <c r="F1238" t="s">
        <v>10</v>
      </c>
      <c r="G1238">
        <v>1</v>
      </c>
      <c r="H1238" t="s">
        <v>13</v>
      </c>
      <c r="I1238" t="s">
        <v>15</v>
      </c>
      <c r="J1238" t="s">
        <v>128</v>
      </c>
      <c r="L1238" t="s">
        <v>80</v>
      </c>
      <c r="M1238">
        <v>2</v>
      </c>
      <c r="N1238" t="str">
        <f t="shared" si="81"/>
        <v>Yes</v>
      </c>
      <c r="O1238" t="s">
        <v>214</v>
      </c>
      <c r="P1238" s="126" t="str">
        <f t="shared" si="90"/>
        <v>Yes</v>
      </c>
      <c r="Q1238" s="126" t="str">
        <f t="shared" si="89"/>
        <v>Yes</v>
      </c>
      <c r="R1238" s="126" t="str">
        <f t="shared" si="89"/>
        <v>Yes</v>
      </c>
      <c r="S1238" s="126" t="str">
        <f t="shared" si="89"/>
        <v>No</v>
      </c>
      <c r="T1238" s="126" t="str">
        <f t="shared" si="89"/>
        <v>Yes</v>
      </c>
      <c r="U1238" s="126" t="str">
        <f t="shared" si="89"/>
        <v>Yes</v>
      </c>
      <c r="V1238" s="126" t="str">
        <f t="shared" si="89"/>
        <v>No</v>
      </c>
      <c r="W1238" s="126" t="str">
        <f t="shared" si="89"/>
        <v>No</v>
      </c>
      <c r="X1238" s="126" t="str">
        <f t="shared" si="89"/>
        <v>No</v>
      </c>
      <c r="Y1238" s="126" t="str">
        <f t="shared" si="89"/>
        <v>No</v>
      </c>
      <c r="Z1238" s="126" t="str">
        <f t="shared" si="89"/>
        <v>No</v>
      </c>
      <c r="AA1238" s="126" t="str">
        <f t="shared" si="89"/>
        <v>No</v>
      </c>
    </row>
    <row r="1239" spans="1:27" x14ac:dyDescent="0.3">
      <c r="A1239" t="s">
        <v>201</v>
      </c>
      <c r="B1239" t="s">
        <v>13</v>
      </c>
      <c r="C1239" t="s">
        <v>9</v>
      </c>
      <c r="D1239" t="s">
        <v>8</v>
      </c>
      <c r="E1239" t="s">
        <v>11</v>
      </c>
      <c r="F1239" t="s">
        <v>10</v>
      </c>
      <c r="G1239">
        <v>1</v>
      </c>
      <c r="H1239" t="s">
        <v>9</v>
      </c>
      <c r="I1239" t="s">
        <v>19</v>
      </c>
      <c r="J1239" t="s">
        <v>128</v>
      </c>
      <c r="L1239" t="s">
        <v>80</v>
      </c>
      <c r="M1239">
        <v>0</v>
      </c>
      <c r="N1239" t="str">
        <f t="shared" si="81"/>
        <v>No</v>
      </c>
      <c r="O1239" t="s">
        <v>214</v>
      </c>
      <c r="P1239" s="126" t="str">
        <f t="shared" si="90"/>
        <v>Yes</v>
      </c>
      <c r="Q1239" s="126" t="str">
        <f t="shared" si="89"/>
        <v>Yes</v>
      </c>
      <c r="R1239" s="126" t="str">
        <f t="shared" si="89"/>
        <v>Yes</v>
      </c>
      <c r="S1239" s="126" t="str">
        <f t="shared" si="89"/>
        <v>No</v>
      </c>
      <c r="T1239" s="126" t="str">
        <f t="shared" si="89"/>
        <v>Yes</v>
      </c>
      <c r="U1239" s="126" t="str">
        <f t="shared" si="89"/>
        <v>Yes</v>
      </c>
      <c r="V1239" s="126" t="str">
        <f t="shared" si="89"/>
        <v>No</v>
      </c>
      <c r="W1239" s="126" t="str">
        <f t="shared" si="89"/>
        <v>No</v>
      </c>
      <c r="X1239" s="126" t="str">
        <f t="shared" si="89"/>
        <v>No</v>
      </c>
      <c r="Y1239" s="126" t="str">
        <f t="shared" ref="Q1239:AA1262" si="91">IF($A1239="","",IF(OR($B1239=Y$1,$C1239=Y$1,$D1239=Y$1,$E1239=Y$1,$F1239=Y$1),"Yes","No"))</f>
        <v>No</v>
      </c>
      <c r="Z1239" s="126" t="str">
        <f t="shared" si="91"/>
        <v>No</v>
      </c>
      <c r="AA1239" s="126" t="str">
        <f t="shared" si="91"/>
        <v>No</v>
      </c>
    </row>
    <row r="1240" spans="1:27" x14ac:dyDescent="0.3">
      <c r="A1240" t="s">
        <v>201</v>
      </c>
      <c r="B1240" t="s">
        <v>13</v>
      </c>
      <c r="C1240" t="s">
        <v>9</v>
      </c>
      <c r="D1240" t="s">
        <v>8</v>
      </c>
      <c r="E1240" t="s">
        <v>11</v>
      </c>
      <c r="F1240" t="s">
        <v>10</v>
      </c>
      <c r="G1240">
        <v>2</v>
      </c>
      <c r="H1240" t="s">
        <v>11</v>
      </c>
      <c r="I1240" t="s">
        <v>16</v>
      </c>
      <c r="J1240" t="s">
        <v>128</v>
      </c>
      <c r="L1240" t="s">
        <v>80</v>
      </c>
      <c r="M1240">
        <v>0</v>
      </c>
      <c r="N1240" t="str">
        <f t="shared" si="81"/>
        <v>No</v>
      </c>
      <c r="O1240" t="s">
        <v>214</v>
      </c>
      <c r="P1240" s="126" t="str">
        <f t="shared" si="90"/>
        <v>Yes</v>
      </c>
      <c r="Q1240" s="126" t="str">
        <f t="shared" si="91"/>
        <v>Yes</v>
      </c>
      <c r="R1240" s="126" t="str">
        <f t="shared" si="91"/>
        <v>Yes</v>
      </c>
      <c r="S1240" s="126" t="str">
        <f t="shared" si="91"/>
        <v>No</v>
      </c>
      <c r="T1240" s="126" t="str">
        <f t="shared" si="91"/>
        <v>Yes</v>
      </c>
      <c r="U1240" s="126" t="str">
        <f t="shared" si="91"/>
        <v>Yes</v>
      </c>
      <c r="V1240" s="126" t="str">
        <f t="shared" si="91"/>
        <v>No</v>
      </c>
      <c r="W1240" s="126" t="str">
        <f t="shared" si="91"/>
        <v>No</v>
      </c>
      <c r="X1240" s="126" t="str">
        <f t="shared" si="91"/>
        <v>No</v>
      </c>
      <c r="Y1240" s="126" t="str">
        <f t="shared" si="91"/>
        <v>No</v>
      </c>
      <c r="Z1240" s="126" t="str">
        <f t="shared" si="91"/>
        <v>No</v>
      </c>
      <c r="AA1240" s="126" t="str">
        <f t="shared" si="91"/>
        <v>No</v>
      </c>
    </row>
    <row r="1241" spans="1:27" x14ac:dyDescent="0.3">
      <c r="A1241" t="s">
        <v>201</v>
      </c>
      <c r="B1241" t="s">
        <v>13</v>
      </c>
      <c r="C1241" t="s">
        <v>9</v>
      </c>
      <c r="D1241" t="s">
        <v>8</v>
      </c>
      <c r="E1241" t="s">
        <v>11</v>
      </c>
      <c r="F1241" t="s">
        <v>10</v>
      </c>
      <c r="G1241">
        <v>1</v>
      </c>
      <c r="H1241" t="s">
        <v>11</v>
      </c>
      <c r="I1241" t="s">
        <v>18</v>
      </c>
      <c r="J1241" t="s">
        <v>62</v>
      </c>
      <c r="L1241" t="s">
        <v>80</v>
      </c>
      <c r="M1241">
        <v>2</v>
      </c>
      <c r="N1241" t="str">
        <f t="shared" si="81"/>
        <v>Yes</v>
      </c>
      <c r="O1241" t="s">
        <v>152</v>
      </c>
      <c r="P1241" s="126" t="str">
        <f t="shared" si="90"/>
        <v>Yes</v>
      </c>
      <c r="Q1241" s="126" t="str">
        <f t="shared" si="91"/>
        <v>Yes</v>
      </c>
      <c r="R1241" s="126" t="str">
        <f t="shared" si="91"/>
        <v>Yes</v>
      </c>
      <c r="S1241" s="126" t="str">
        <f t="shared" si="91"/>
        <v>No</v>
      </c>
      <c r="T1241" s="126" t="str">
        <f t="shared" si="91"/>
        <v>Yes</v>
      </c>
      <c r="U1241" s="126" t="str">
        <f t="shared" si="91"/>
        <v>Yes</v>
      </c>
      <c r="V1241" s="126" t="str">
        <f t="shared" si="91"/>
        <v>No</v>
      </c>
      <c r="W1241" s="126" t="str">
        <f t="shared" si="91"/>
        <v>No</v>
      </c>
      <c r="X1241" s="126" t="str">
        <f t="shared" si="91"/>
        <v>No</v>
      </c>
      <c r="Y1241" s="126" t="str">
        <f t="shared" si="91"/>
        <v>No</v>
      </c>
      <c r="Z1241" s="126" t="str">
        <f t="shared" si="91"/>
        <v>No</v>
      </c>
      <c r="AA1241" s="126" t="str">
        <f t="shared" si="91"/>
        <v>No</v>
      </c>
    </row>
    <row r="1242" spans="1:27" x14ac:dyDescent="0.3">
      <c r="A1242" t="s">
        <v>201</v>
      </c>
      <c r="B1242" t="s">
        <v>13</v>
      </c>
      <c r="C1242" t="s">
        <v>9</v>
      </c>
      <c r="D1242" t="s">
        <v>8</v>
      </c>
      <c r="E1242" t="s">
        <v>11</v>
      </c>
      <c r="F1242" t="s">
        <v>10</v>
      </c>
      <c r="G1242">
        <v>0</v>
      </c>
      <c r="H1242" t="s">
        <v>13</v>
      </c>
      <c r="I1242" t="s">
        <v>19</v>
      </c>
      <c r="J1242" t="s">
        <v>256</v>
      </c>
      <c r="L1242" t="s">
        <v>80</v>
      </c>
      <c r="M1242">
        <v>0</v>
      </c>
      <c r="N1242" t="str">
        <f t="shared" si="81"/>
        <v>No</v>
      </c>
      <c r="O1242" t="s">
        <v>152</v>
      </c>
      <c r="P1242" s="126" t="str">
        <f t="shared" si="90"/>
        <v>Yes</v>
      </c>
      <c r="Q1242" s="126" t="str">
        <f t="shared" si="91"/>
        <v>Yes</v>
      </c>
      <c r="R1242" s="126" t="str">
        <f t="shared" si="91"/>
        <v>Yes</v>
      </c>
      <c r="S1242" s="126" t="str">
        <f t="shared" si="91"/>
        <v>No</v>
      </c>
      <c r="T1242" s="126" t="str">
        <f t="shared" si="91"/>
        <v>Yes</v>
      </c>
      <c r="U1242" s="126" t="str">
        <f t="shared" si="91"/>
        <v>Yes</v>
      </c>
      <c r="V1242" s="126" t="str">
        <f t="shared" si="91"/>
        <v>No</v>
      </c>
      <c r="W1242" s="126" t="str">
        <f t="shared" si="91"/>
        <v>No</v>
      </c>
      <c r="X1242" s="126" t="str">
        <f t="shared" si="91"/>
        <v>No</v>
      </c>
      <c r="Y1242" s="126" t="str">
        <f t="shared" si="91"/>
        <v>No</v>
      </c>
      <c r="Z1242" s="126" t="str">
        <f t="shared" si="91"/>
        <v>No</v>
      </c>
      <c r="AA1242" s="126" t="str">
        <f t="shared" si="91"/>
        <v>No</v>
      </c>
    </row>
    <row r="1243" spans="1:27" x14ac:dyDescent="0.3">
      <c r="A1243" t="s">
        <v>202</v>
      </c>
      <c r="B1243" t="s">
        <v>13</v>
      </c>
      <c r="C1243" t="s">
        <v>9</v>
      </c>
      <c r="D1243" t="s">
        <v>8</v>
      </c>
      <c r="E1243" t="s">
        <v>11</v>
      </c>
      <c r="F1243" t="s">
        <v>10</v>
      </c>
      <c r="G1243">
        <v>1</v>
      </c>
      <c r="H1243" t="s">
        <v>10</v>
      </c>
      <c r="I1243" t="s">
        <v>20</v>
      </c>
      <c r="J1243" t="s">
        <v>128</v>
      </c>
      <c r="L1243" t="s">
        <v>80</v>
      </c>
      <c r="M1243">
        <v>0</v>
      </c>
      <c r="N1243" t="str">
        <f t="shared" si="81"/>
        <v>No</v>
      </c>
      <c r="O1243" t="s">
        <v>152</v>
      </c>
      <c r="P1243" s="126" t="str">
        <f t="shared" si="90"/>
        <v>Yes</v>
      </c>
      <c r="Q1243" s="126" t="str">
        <f t="shared" si="91"/>
        <v>Yes</v>
      </c>
      <c r="R1243" s="126" t="str">
        <f t="shared" si="91"/>
        <v>Yes</v>
      </c>
      <c r="S1243" s="126" t="str">
        <f t="shared" si="91"/>
        <v>No</v>
      </c>
      <c r="T1243" s="126" t="str">
        <f t="shared" si="91"/>
        <v>Yes</v>
      </c>
      <c r="U1243" s="126" t="str">
        <f t="shared" si="91"/>
        <v>Yes</v>
      </c>
      <c r="V1243" s="126" t="str">
        <f t="shared" si="91"/>
        <v>No</v>
      </c>
      <c r="W1243" s="126" t="str">
        <f t="shared" si="91"/>
        <v>No</v>
      </c>
      <c r="X1243" s="126" t="str">
        <f t="shared" si="91"/>
        <v>No</v>
      </c>
      <c r="Y1243" s="126" t="str">
        <f t="shared" si="91"/>
        <v>No</v>
      </c>
      <c r="Z1243" s="126" t="str">
        <f t="shared" si="91"/>
        <v>No</v>
      </c>
      <c r="AA1243" s="126" t="str">
        <f t="shared" si="91"/>
        <v>No</v>
      </c>
    </row>
    <row r="1244" spans="1:27" x14ac:dyDescent="0.3">
      <c r="A1244" t="s">
        <v>202</v>
      </c>
      <c r="B1244" t="s">
        <v>13</v>
      </c>
      <c r="C1244" t="s">
        <v>9</v>
      </c>
      <c r="D1244" t="s">
        <v>8</v>
      </c>
      <c r="E1244" t="s">
        <v>11</v>
      </c>
      <c r="F1244" t="s">
        <v>10</v>
      </c>
      <c r="G1244">
        <v>0</v>
      </c>
      <c r="H1244" t="s">
        <v>8</v>
      </c>
      <c r="I1244" t="s">
        <v>19</v>
      </c>
      <c r="J1244" t="s">
        <v>128</v>
      </c>
      <c r="L1244" t="s">
        <v>80</v>
      </c>
      <c r="M1244">
        <v>3</v>
      </c>
      <c r="N1244" t="str">
        <f t="shared" si="81"/>
        <v>Yes</v>
      </c>
      <c r="O1244" t="s">
        <v>152</v>
      </c>
      <c r="P1244" s="126" t="str">
        <f t="shared" si="90"/>
        <v>Yes</v>
      </c>
      <c r="Q1244" s="126" t="str">
        <f t="shared" si="91"/>
        <v>Yes</v>
      </c>
      <c r="R1244" s="126" t="str">
        <f t="shared" si="91"/>
        <v>Yes</v>
      </c>
      <c r="S1244" s="126" t="str">
        <f t="shared" si="91"/>
        <v>No</v>
      </c>
      <c r="T1244" s="126" t="str">
        <f t="shared" si="91"/>
        <v>Yes</v>
      </c>
      <c r="U1244" s="126" t="str">
        <f t="shared" si="91"/>
        <v>Yes</v>
      </c>
      <c r="V1244" s="126" t="str">
        <f t="shared" si="91"/>
        <v>No</v>
      </c>
      <c r="W1244" s="126" t="str">
        <f t="shared" si="91"/>
        <v>No</v>
      </c>
      <c r="X1244" s="126" t="str">
        <f t="shared" si="91"/>
        <v>No</v>
      </c>
      <c r="Y1244" s="126" t="str">
        <f t="shared" si="91"/>
        <v>No</v>
      </c>
      <c r="Z1244" s="126" t="str">
        <f t="shared" si="91"/>
        <v>No</v>
      </c>
      <c r="AA1244" s="126" t="str">
        <f t="shared" si="91"/>
        <v>No</v>
      </c>
    </row>
    <row r="1245" spans="1:27" x14ac:dyDescent="0.3">
      <c r="A1245" t="s">
        <v>202</v>
      </c>
      <c r="B1245" t="s">
        <v>13</v>
      </c>
      <c r="C1245" t="s">
        <v>9</v>
      </c>
      <c r="D1245" t="s">
        <v>8</v>
      </c>
      <c r="E1245" t="s">
        <v>11</v>
      </c>
      <c r="F1245" t="s">
        <v>10</v>
      </c>
      <c r="G1245">
        <v>1</v>
      </c>
      <c r="H1245" t="s">
        <v>13</v>
      </c>
      <c r="I1245" t="s">
        <v>18</v>
      </c>
      <c r="J1245" t="s">
        <v>149</v>
      </c>
      <c r="L1245" t="s">
        <v>80</v>
      </c>
      <c r="M1245">
        <v>0</v>
      </c>
      <c r="N1245" t="str">
        <f t="shared" si="81"/>
        <v>No</v>
      </c>
      <c r="O1245" t="s">
        <v>152</v>
      </c>
      <c r="P1245" s="126" t="str">
        <f t="shared" si="90"/>
        <v>Yes</v>
      </c>
      <c r="Q1245" s="126" t="str">
        <f t="shared" si="91"/>
        <v>Yes</v>
      </c>
      <c r="R1245" s="126" t="str">
        <f t="shared" si="91"/>
        <v>Yes</v>
      </c>
      <c r="S1245" s="126" t="str">
        <f t="shared" si="91"/>
        <v>No</v>
      </c>
      <c r="T1245" s="126" t="str">
        <f t="shared" si="91"/>
        <v>Yes</v>
      </c>
      <c r="U1245" s="126" t="str">
        <f t="shared" si="91"/>
        <v>Yes</v>
      </c>
      <c r="V1245" s="126" t="str">
        <f t="shared" si="91"/>
        <v>No</v>
      </c>
      <c r="W1245" s="126" t="str">
        <f t="shared" si="91"/>
        <v>No</v>
      </c>
      <c r="X1245" s="126" t="str">
        <f t="shared" si="91"/>
        <v>No</v>
      </c>
      <c r="Y1245" s="126" t="str">
        <f t="shared" si="91"/>
        <v>No</v>
      </c>
      <c r="Z1245" s="126" t="str">
        <f t="shared" si="91"/>
        <v>No</v>
      </c>
      <c r="AA1245" s="126" t="str">
        <f t="shared" si="91"/>
        <v>No</v>
      </c>
    </row>
    <row r="1246" spans="1:27" x14ac:dyDescent="0.3">
      <c r="A1246" t="s">
        <v>202</v>
      </c>
      <c r="B1246" t="s">
        <v>13</v>
      </c>
      <c r="C1246" t="s">
        <v>9</v>
      </c>
      <c r="D1246" t="s">
        <v>8</v>
      </c>
      <c r="E1246" t="s">
        <v>11</v>
      </c>
      <c r="F1246" t="s">
        <v>10</v>
      </c>
      <c r="G1246">
        <v>1</v>
      </c>
      <c r="H1246" t="s">
        <v>10</v>
      </c>
      <c r="I1246" t="s">
        <v>18</v>
      </c>
      <c r="J1246" t="s">
        <v>128</v>
      </c>
      <c r="L1246" t="s">
        <v>80</v>
      </c>
      <c r="M1246">
        <v>2</v>
      </c>
      <c r="N1246" t="str">
        <f t="shared" si="81"/>
        <v>Yes</v>
      </c>
      <c r="O1246" t="s">
        <v>152</v>
      </c>
      <c r="P1246" s="126" t="str">
        <f t="shared" si="90"/>
        <v>Yes</v>
      </c>
      <c r="Q1246" s="126" t="str">
        <f t="shared" si="91"/>
        <v>Yes</v>
      </c>
      <c r="R1246" s="126" t="str">
        <f t="shared" si="91"/>
        <v>Yes</v>
      </c>
      <c r="S1246" s="126" t="str">
        <f t="shared" si="91"/>
        <v>No</v>
      </c>
      <c r="T1246" s="126" t="str">
        <f t="shared" si="91"/>
        <v>Yes</v>
      </c>
      <c r="U1246" s="126" t="str">
        <f t="shared" si="91"/>
        <v>Yes</v>
      </c>
      <c r="V1246" s="126" t="str">
        <f t="shared" si="91"/>
        <v>No</v>
      </c>
      <c r="W1246" s="126" t="str">
        <f t="shared" si="91"/>
        <v>No</v>
      </c>
      <c r="X1246" s="126" t="str">
        <f t="shared" si="91"/>
        <v>No</v>
      </c>
      <c r="Y1246" s="126" t="str">
        <f t="shared" si="91"/>
        <v>No</v>
      </c>
      <c r="Z1246" s="126" t="str">
        <f t="shared" si="91"/>
        <v>No</v>
      </c>
      <c r="AA1246" s="126" t="str">
        <f t="shared" si="91"/>
        <v>No</v>
      </c>
    </row>
    <row r="1247" spans="1:27" x14ac:dyDescent="0.3">
      <c r="A1247" t="s">
        <v>202</v>
      </c>
      <c r="B1247" t="s">
        <v>13</v>
      </c>
      <c r="C1247" t="s">
        <v>9</v>
      </c>
      <c r="D1247" t="s">
        <v>8</v>
      </c>
      <c r="E1247" t="s">
        <v>11</v>
      </c>
      <c r="F1247" t="s">
        <v>10</v>
      </c>
      <c r="G1247">
        <v>1</v>
      </c>
      <c r="H1247" t="s">
        <v>11</v>
      </c>
      <c r="I1247" t="s">
        <v>16</v>
      </c>
      <c r="J1247" t="s">
        <v>128</v>
      </c>
      <c r="L1247" t="s">
        <v>80</v>
      </c>
      <c r="M1247">
        <v>2</v>
      </c>
      <c r="N1247" t="str">
        <f t="shared" si="81"/>
        <v>Yes</v>
      </c>
      <c r="O1247" t="s">
        <v>152</v>
      </c>
      <c r="P1247" s="126" t="str">
        <f t="shared" si="90"/>
        <v>Yes</v>
      </c>
      <c r="Q1247" s="126" t="str">
        <f t="shared" si="91"/>
        <v>Yes</v>
      </c>
      <c r="R1247" s="126" t="str">
        <f t="shared" si="91"/>
        <v>Yes</v>
      </c>
      <c r="S1247" s="126" t="str">
        <f t="shared" si="91"/>
        <v>No</v>
      </c>
      <c r="T1247" s="126" t="str">
        <f t="shared" si="91"/>
        <v>Yes</v>
      </c>
      <c r="U1247" s="126" t="str">
        <f t="shared" si="91"/>
        <v>Yes</v>
      </c>
      <c r="V1247" s="126" t="str">
        <f t="shared" si="91"/>
        <v>No</v>
      </c>
      <c r="W1247" s="126" t="str">
        <f t="shared" si="91"/>
        <v>No</v>
      </c>
      <c r="X1247" s="126" t="str">
        <f t="shared" si="91"/>
        <v>No</v>
      </c>
      <c r="Y1247" s="126" t="str">
        <f t="shared" si="91"/>
        <v>No</v>
      </c>
      <c r="Z1247" s="126" t="str">
        <f t="shared" si="91"/>
        <v>No</v>
      </c>
      <c r="AA1247" s="126" t="str">
        <f t="shared" si="91"/>
        <v>No</v>
      </c>
    </row>
    <row r="1248" spans="1:27" x14ac:dyDescent="0.3">
      <c r="A1248" t="s">
        <v>202</v>
      </c>
      <c r="B1248" t="s">
        <v>13</v>
      </c>
      <c r="C1248" t="s">
        <v>9</v>
      </c>
      <c r="D1248" t="s">
        <v>8</v>
      </c>
      <c r="E1248" t="s">
        <v>11</v>
      </c>
      <c r="F1248" t="s">
        <v>10</v>
      </c>
      <c r="G1248">
        <v>2</v>
      </c>
      <c r="H1248" t="s">
        <v>10</v>
      </c>
      <c r="I1248" t="s">
        <v>18</v>
      </c>
      <c r="J1248" t="s">
        <v>128</v>
      </c>
      <c r="L1248" t="s">
        <v>80</v>
      </c>
      <c r="M1248">
        <v>2</v>
      </c>
      <c r="N1248" t="str">
        <f t="shared" si="81"/>
        <v>Yes</v>
      </c>
      <c r="O1248" t="s">
        <v>152</v>
      </c>
      <c r="P1248" s="126" t="str">
        <f t="shared" si="90"/>
        <v>Yes</v>
      </c>
      <c r="Q1248" s="126" t="str">
        <f t="shared" si="91"/>
        <v>Yes</v>
      </c>
      <c r="R1248" s="126" t="str">
        <f t="shared" si="91"/>
        <v>Yes</v>
      </c>
      <c r="S1248" s="126" t="str">
        <f t="shared" si="91"/>
        <v>No</v>
      </c>
      <c r="T1248" s="126" t="str">
        <f t="shared" si="91"/>
        <v>Yes</v>
      </c>
      <c r="U1248" s="126" t="str">
        <f t="shared" si="91"/>
        <v>Yes</v>
      </c>
      <c r="V1248" s="126" t="str">
        <f t="shared" si="91"/>
        <v>No</v>
      </c>
      <c r="W1248" s="126" t="str">
        <f t="shared" si="91"/>
        <v>No</v>
      </c>
      <c r="X1248" s="126" t="str">
        <f t="shared" si="91"/>
        <v>No</v>
      </c>
      <c r="Y1248" s="126" t="str">
        <f t="shared" si="91"/>
        <v>No</v>
      </c>
      <c r="Z1248" s="126" t="str">
        <f t="shared" si="91"/>
        <v>No</v>
      </c>
      <c r="AA1248" s="126" t="str">
        <f t="shared" si="91"/>
        <v>No</v>
      </c>
    </row>
    <row r="1249" spans="1:27" x14ac:dyDescent="0.3">
      <c r="A1249" t="s">
        <v>202</v>
      </c>
      <c r="B1249" t="s">
        <v>130</v>
      </c>
      <c r="C1249" t="s">
        <v>9</v>
      </c>
      <c r="D1249" t="s">
        <v>8</v>
      </c>
      <c r="E1249" t="s">
        <v>11</v>
      </c>
      <c r="F1249" t="s">
        <v>10</v>
      </c>
      <c r="G1249">
        <v>0</v>
      </c>
      <c r="H1249" t="s">
        <v>8</v>
      </c>
      <c r="I1249" t="s">
        <v>19</v>
      </c>
      <c r="J1249" t="s">
        <v>128</v>
      </c>
      <c r="L1249" t="s">
        <v>80</v>
      </c>
      <c r="M1249">
        <v>0</v>
      </c>
      <c r="N1249" t="str">
        <f t="shared" si="81"/>
        <v>No</v>
      </c>
      <c r="O1249" t="s">
        <v>152</v>
      </c>
      <c r="P1249" s="126" t="str">
        <f t="shared" si="90"/>
        <v>No</v>
      </c>
      <c r="Q1249" s="126" t="str">
        <f t="shared" si="91"/>
        <v>Yes</v>
      </c>
      <c r="R1249" s="126" t="str">
        <f t="shared" si="91"/>
        <v>Yes</v>
      </c>
      <c r="S1249" s="126" t="str">
        <f t="shared" si="91"/>
        <v>No</v>
      </c>
      <c r="T1249" s="126" t="str">
        <f t="shared" si="91"/>
        <v>Yes</v>
      </c>
      <c r="U1249" s="126" t="str">
        <f t="shared" si="91"/>
        <v>Yes</v>
      </c>
      <c r="V1249" s="126" t="str">
        <f t="shared" si="91"/>
        <v>No</v>
      </c>
      <c r="W1249" s="126" t="str">
        <f t="shared" si="91"/>
        <v>No</v>
      </c>
      <c r="X1249" s="126" t="str">
        <f t="shared" si="91"/>
        <v>No</v>
      </c>
      <c r="Y1249" s="126" t="str">
        <f t="shared" si="91"/>
        <v>Yes</v>
      </c>
      <c r="Z1249" s="126" t="str">
        <f t="shared" si="91"/>
        <v>No</v>
      </c>
      <c r="AA1249" s="126" t="str">
        <f t="shared" si="91"/>
        <v>No</v>
      </c>
    </row>
    <row r="1250" spans="1:27" x14ac:dyDescent="0.3">
      <c r="A1250" t="s">
        <v>202</v>
      </c>
      <c r="B1250" t="s">
        <v>130</v>
      </c>
      <c r="C1250" t="s">
        <v>9</v>
      </c>
      <c r="D1250" t="s">
        <v>8</v>
      </c>
      <c r="E1250" t="s">
        <v>11</v>
      </c>
      <c r="F1250" t="s">
        <v>10</v>
      </c>
      <c r="G1250">
        <v>1</v>
      </c>
      <c r="H1250" t="s">
        <v>11</v>
      </c>
      <c r="I1250" t="s">
        <v>17</v>
      </c>
      <c r="J1250" t="s">
        <v>128</v>
      </c>
      <c r="L1250" t="s">
        <v>80</v>
      </c>
      <c r="M1250">
        <v>0</v>
      </c>
      <c r="N1250" t="str">
        <f t="shared" si="81"/>
        <v>No</v>
      </c>
      <c r="O1250" t="s">
        <v>152</v>
      </c>
      <c r="P1250" s="126" t="str">
        <f t="shared" si="90"/>
        <v>No</v>
      </c>
      <c r="Q1250" s="126" t="str">
        <f t="shared" si="91"/>
        <v>Yes</v>
      </c>
      <c r="R1250" s="126" t="str">
        <f t="shared" si="91"/>
        <v>Yes</v>
      </c>
      <c r="S1250" s="126" t="str">
        <f t="shared" si="91"/>
        <v>No</v>
      </c>
      <c r="T1250" s="126" t="str">
        <f t="shared" si="91"/>
        <v>Yes</v>
      </c>
      <c r="U1250" s="126" t="str">
        <f t="shared" si="91"/>
        <v>Yes</v>
      </c>
      <c r="V1250" s="126" t="str">
        <f t="shared" si="91"/>
        <v>No</v>
      </c>
      <c r="W1250" s="126" t="str">
        <f t="shared" si="91"/>
        <v>No</v>
      </c>
      <c r="X1250" s="126" t="str">
        <f t="shared" si="91"/>
        <v>No</v>
      </c>
      <c r="Y1250" s="126" t="str">
        <f t="shared" si="91"/>
        <v>Yes</v>
      </c>
      <c r="Z1250" s="126" t="str">
        <f t="shared" si="91"/>
        <v>No</v>
      </c>
      <c r="AA1250" s="126" t="str">
        <f t="shared" si="91"/>
        <v>No</v>
      </c>
    </row>
    <row r="1251" spans="1:27" x14ac:dyDescent="0.3">
      <c r="A1251" t="s">
        <v>202</v>
      </c>
      <c r="B1251" t="s">
        <v>130</v>
      </c>
      <c r="C1251" t="s">
        <v>9</v>
      </c>
      <c r="D1251" t="s">
        <v>8</v>
      </c>
      <c r="E1251" t="s">
        <v>11</v>
      </c>
      <c r="F1251" t="s">
        <v>131</v>
      </c>
      <c r="G1251">
        <v>0</v>
      </c>
      <c r="H1251" t="s">
        <v>9</v>
      </c>
      <c r="I1251" t="s">
        <v>15</v>
      </c>
      <c r="J1251" t="s">
        <v>128</v>
      </c>
      <c r="L1251" t="s">
        <v>80</v>
      </c>
      <c r="M1251">
        <v>0</v>
      </c>
      <c r="N1251" t="str">
        <f t="shared" si="81"/>
        <v>No</v>
      </c>
      <c r="O1251" t="s">
        <v>152</v>
      </c>
      <c r="P1251" s="126" t="str">
        <f t="shared" si="90"/>
        <v>No</v>
      </c>
      <c r="Q1251" s="126" t="str">
        <f t="shared" si="91"/>
        <v>Yes</v>
      </c>
      <c r="R1251" s="126" t="str">
        <f t="shared" si="91"/>
        <v>Yes</v>
      </c>
      <c r="S1251" s="126" t="str">
        <f t="shared" si="91"/>
        <v>No</v>
      </c>
      <c r="T1251" s="126" t="str">
        <f t="shared" si="91"/>
        <v>No</v>
      </c>
      <c r="U1251" s="126" t="str">
        <f t="shared" si="91"/>
        <v>Yes</v>
      </c>
      <c r="V1251" s="126" t="str">
        <f t="shared" si="91"/>
        <v>No</v>
      </c>
      <c r="W1251" s="126" t="str">
        <f t="shared" si="91"/>
        <v>No</v>
      </c>
      <c r="X1251" s="126" t="str">
        <f t="shared" si="91"/>
        <v>No</v>
      </c>
      <c r="Y1251" s="126" t="str">
        <f t="shared" si="91"/>
        <v>Yes</v>
      </c>
      <c r="Z1251" s="126" t="str">
        <f t="shared" si="91"/>
        <v>Yes</v>
      </c>
      <c r="AA1251" s="126" t="str">
        <f t="shared" si="91"/>
        <v>No</v>
      </c>
    </row>
    <row r="1252" spans="1:27" x14ac:dyDescent="0.3">
      <c r="A1252" t="s">
        <v>202</v>
      </c>
      <c r="B1252" t="s">
        <v>130</v>
      </c>
      <c r="C1252" t="s">
        <v>9</v>
      </c>
      <c r="D1252" t="s">
        <v>8</v>
      </c>
      <c r="E1252" t="s">
        <v>11</v>
      </c>
      <c r="F1252" t="s">
        <v>131</v>
      </c>
      <c r="G1252">
        <v>1</v>
      </c>
      <c r="H1252" t="s">
        <v>9</v>
      </c>
      <c r="I1252" t="s">
        <v>19</v>
      </c>
      <c r="J1252" t="s">
        <v>128</v>
      </c>
      <c r="L1252" t="s">
        <v>80</v>
      </c>
      <c r="M1252">
        <v>3</v>
      </c>
      <c r="N1252" t="str">
        <f t="shared" si="81"/>
        <v>Yes</v>
      </c>
      <c r="O1252" t="s">
        <v>152</v>
      </c>
      <c r="P1252" s="126" t="str">
        <f t="shared" si="90"/>
        <v>No</v>
      </c>
      <c r="Q1252" s="126" t="str">
        <f t="shared" si="91"/>
        <v>Yes</v>
      </c>
      <c r="R1252" s="126" t="str">
        <f t="shared" si="91"/>
        <v>Yes</v>
      </c>
      <c r="S1252" s="126" t="str">
        <f t="shared" si="91"/>
        <v>No</v>
      </c>
      <c r="T1252" s="126" t="str">
        <f t="shared" si="91"/>
        <v>No</v>
      </c>
      <c r="U1252" s="126" t="str">
        <f t="shared" si="91"/>
        <v>Yes</v>
      </c>
      <c r="V1252" s="126" t="str">
        <f t="shared" si="91"/>
        <v>No</v>
      </c>
      <c r="W1252" s="126" t="str">
        <f t="shared" si="91"/>
        <v>No</v>
      </c>
      <c r="X1252" s="126" t="str">
        <f t="shared" si="91"/>
        <v>No</v>
      </c>
      <c r="Y1252" s="126" t="str">
        <f t="shared" si="91"/>
        <v>Yes</v>
      </c>
      <c r="Z1252" s="126" t="str">
        <f t="shared" si="91"/>
        <v>Yes</v>
      </c>
      <c r="AA1252" s="126" t="str">
        <f t="shared" si="91"/>
        <v>No</v>
      </c>
    </row>
    <row r="1253" spans="1:27" x14ac:dyDescent="0.3">
      <c r="A1253" t="s">
        <v>202</v>
      </c>
      <c r="B1253" t="s">
        <v>13</v>
      </c>
      <c r="C1253" t="s">
        <v>130</v>
      </c>
      <c r="D1253" t="s">
        <v>14</v>
      </c>
      <c r="E1253" t="s">
        <v>8</v>
      </c>
      <c r="F1253" t="s">
        <v>131</v>
      </c>
      <c r="G1253">
        <v>2</v>
      </c>
      <c r="H1253" t="s">
        <v>8</v>
      </c>
      <c r="I1253" t="s">
        <v>15</v>
      </c>
      <c r="J1253" t="s">
        <v>128</v>
      </c>
      <c r="L1253" t="s">
        <v>80</v>
      </c>
      <c r="M1253">
        <v>0</v>
      </c>
      <c r="N1253" t="str">
        <f t="shared" si="81"/>
        <v>No</v>
      </c>
      <c r="O1253" t="s">
        <v>152</v>
      </c>
      <c r="P1253" s="126" t="str">
        <f t="shared" si="90"/>
        <v>Yes</v>
      </c>
      <c r="Q1253" s="126" t="str">
        <f t="shared" si="91"/>
        <v>No</v>
      </c>
      <c r="R1253" s="126" t="str">
        <f t="shared" si="91"/>
        <v>Yes</v>
      </c>
      <c r="S1253" s="126" t="str">
        <f t="shared" si="91"/>
        <v>No</v>
      </c>
      <c r="T1253" s="126" t="str">
        <f t="shared" si="91"/>
        <v>No</v>
      </c>
      <c r="U1253" s="126" t="str">
        <f t="shared" si="91"/>
        <v>No</v>
      </c>
      <c r="V1253" s="126" t="str">
        <f t="shared" si="91"/>
        <v>No</v>
      </c>
      <c r="W1253" s="126" t="str">
        <f t="shared" si="91"/>
        <v>No</v>
      </c>
      <c r="X1253" s="126" t="str">
        <f t="shared" si="91"/>
        <v>Yes</v>
      </c>
      <c r="Y1253" s="126" t="str">
        <f t="shared" si="91"/>
        <v>Yes</v>
      </c>
      <c r="Z1253" s="126" t="str">
        <f t="shared" si="91"/>
        <v>Yes</v>
      </c>
      <c r="AA1253" s="126" t="str">
        <f t="shared" si="91"/>
        <v>No</v>
      </c>
    </row>
    <row r="1254" spans="1:27" x14ac:dyDescent="0.3">
      <c r="A1254" t="s">
        <v>202</v>
      </c>
      <c r="B1254" t="s">
        <v>13</v>
      </c>
      <c r="C1254" t="s">
        <v>130</v>
      </c>
      <c r="D1254" t="s">
        <v>14</v>
      </c>
      <c r="E1254" t="s">
        <v>8</v>
      </c>
      <c r="F1254" t="s">
        <v>131</v>
      </c>
      <c r="G1254">
        <v>1</v>
      </c>
      <c r="H1254" t="s">
        <v>13</v>
      </c>
      <c r="I1254" t="s">
        <v>18</v>
      </c>
      <c r="J1254" t="s">
        <v>128</v>
      </c>
      <c r="L1254" t="s">
        <v>80</v>
      </c>
      <c r="M1254">
        <v>2</v>
      </c>
      <c r="N1254" t="str">
        <f t="shared" si="81"/>
        <v>Yes</v>
      </c>
      <c r="O1254" t="s">
        <v>152</v>
      </c>
      <c r="P1254" s="126" t="str">
        <f t="shared" si="90"/>
        <v>Yes</v>
      </c>
      <c r="Q1254" s="126" t="str">
        <f t="shared" si="91"/>
        <v>No</v>
      </c>
      <c r="R1254" s="126" t="str">
        <f t="shared" si="91"/>
        <v>Yes</v>
      </c>
      <c r="S1254" s="126" t="str">
        <f t="shared" si="91"/>
        <v>No</v>
      </c>
      <c r="T1254" s="126" t="str">
        <f t="shared" si="91"/>
        <v>No</v>
      </c>
      <c r="U1254" s="126" t="str">
        <f t="shared" si="91"/>
        <v>No</v>
      </c>
      <c r="V1254" s="126" t="str">
        <f t="shared" si="91"/>
        <v>No</v>
      </c>
      <c r="W1254" s="126" t="str">
        <f t="shared" si="91"/>
        <v>No</v>
      </c>
      <c r="X1254" s="126" t="str">
        <f t="shared" si="91"/>
        <v>Yes</v>
      </c>
      <c r="Y1254" s="126" t="str">
        <f t="shared" si="91"/>
        <v>Yes</v>
      </c>
      <c r="Z1254" s="126" t="str">
        <f t="shared" si="91"/>
        <v>Yes</v>
      </c>
      <c r="AA1254" s="126" t="str">
        <f t="shared" si="91"/>
        <v>No</v>
      </c>
    </row>
    <row r="1255" spans="1:27" x14ac:dyDescent="0.3">
      <c r="A1255" t="s">
        <v>202</v>
      </c>
      <c r="B1255" t="s">
        <v>13</v>
      </c>
      <c r="C1255" t="s">
        <v>130</v>
      </c>
      <c r="D1255" t="s">
        <v>14</v>
      </c>
      <c r="E1255" t="s">
        <v>8</v>
      </c>
      <c r="F1255" t="s">
        <v>131</v>
      </c>
      <c r="G1255">
        <v>1</v>
      </c>
      <c r="H1255" t="s">
        <v>131</v>
      </c>
      <c r="I1255" t="s">
        <v>21</v>
      </c>
      <c r="J1255" t="s">
        <v>255</v>
      </c>
      <c r="L1255" t="s">
        <v>80</v>
      </c>
      <c r="M1255">
        <v>2</v>
      </c>
      <c r="N1255" t="str">
        <f t="shared" si="81"/>
        <v>Yes</v>
      </c>
      <c r="O1255" t="s">
        <v>152</v>
      </c>
      <c r="P1255" s="126" t="str">
        <f t="shared" si="90"/>
        <v>Yes</v>
      </c>
      <c r="Q1255" s="126" t="str">
        <f t="shared" si="91"/>
        <v>No</v>
      </c>
      <c r="R1255" s="126" t="str">
        <f t="shared" si="91"/>
        <v>Yes</v>
      </c>
      <c r="S1255" s="126" t="str">
        <f t="shared" si="91"/>
        <v>No</v>
      </c>
      <c r="T1255" s="126" t="str">
        <f t="shared" si="91"/>
        <v>No</v>
      </c>
      <c r="U1255" s="126" t="str">
        <f t="shared" si="91"/>
        <v>No</v>
      </c>
      <c r="V1255" s="126" t="str">
        <f t="shared" si="91"/>
        <v>No</v>
      </c>
      <c r="W1255" s="126" t="str">
        <f t="shared" si="91"/>
        <v>No</v>
      </c>
      <c r="X1255" s="126" t="str">
        <f t="shared" si="91"/>
        <v>Yes</v>
      </c>
      <c r="Y1255" s="126" t="str">
        <f t="shared" si="91"/>
        <v>Yes</v>
      </c>
      <c r="Z1255" s="126" t="str">
        <f t="shared" si="91"/>
        <v>Yes</v>
      </c>
      <c r="AA1255" s="126" t="str">
        <f t="shared" si="91"/>
        <v>No</v>
      </c>
    </row>
    <row r="1256" spans="1:27" x14ac:dyDescent="0.3">
      <c r="A1256" t="s">
        <v>202</v>
      </c>
      <c r="B1256" t="s">
        <v>13</v>
      </c>
      <c r="C1256" t="s">
        <v>130</v>
      </c>
      <c r="D1256" t="s">
        <v>14</v>
      </c>
      <c r="E1256" t="s">
        <v>8</v>
      </c>
      <c r="F1256" t="s">
        <v>131</v>
      </c>
      <c r="G1256">
        <v>0</v>
      </c>
      <c r="H1256" t="s">
        <v>8</v>
      </c>
      <c r="I1256" t="s">
        <v>19</v>
      </c>
      <c r="J1256" t="s">
        <v>128</v>
      </c>
      <c r="L1256" t="s">
        <v>80</v>
      </c>
      <c r="M1256">
        <v>0</v>
      </c>
      <c r="N1256" t="str">
        <f t="shared" si="81"/>
        <v>No</v>
      </c>
      <c r="O1256" t="s">
        <v>152</v>
      </c>
      <c r="P1256" s="126" t="str">
        <f t="shared" si="90"/>
        <v>Yes</v>
      </c>
      <c r="Q1256" s="126" t="str">
        <f t="shared" si="91"/>
        <v>No</v>
      </c>
      <c r="R1256" s="126" t="str">
        <f t="shared" si="91"/>
        <v>Yes</v>
      </c>
      <c r="S1256" s="126" t="str">
        <f t="shared" si="91"/>
        <v>No</v>
      </c>
      <c r="T1256" s="126" t="str">
        <f t="shared" si="91"/>
        <v>No</v>
      </c>
      <c r="U1256" s="126" t="str">
        <f t="shared" si="91"/>
        <v>No</v>
      </c>
      <c r="V1256" s="126" t="str">
        <f t="shared" si="91"/>
        <v>No</v>
      </c>
      <c r="W1256" s="126" t="str">
        <f t="shared" si="91"/>
        <v>No</v>
      </c>
      <c r="X1256" s="126" t="str">
        <f t="shared" si="91"/>
        <v>Yes</v>
      </c>
      <c r="Y1256" s="126" t="str">
        <f t="shared" si="91"/>
        <v>Yes</v>
      </c>
      <c r="Z1256" s="126" t="str">
        <f t="shared" si="91"/>
        <v>Yes</v>
      </c>
      <c r="AA1256" s="126" t="str">
        <f t="shared" si="91"/>
        <v>No</v>
      </c>
    </row>
    <row r="1257" spans="1:27" x14ac:dyDescent="0.3">
      <c r="A1257" t="s">
        <v>202</v>
      </c>
      <c r="B1257" t="s">
        <v>13</v>
      </c>
      <c r="C1257" t="s">
        <v>130</v>
      </c>
      <c r="D1257" t="s">
        <v>14</v>
      </c>
      <c r="E1257" t="s">
        <v>8</v>
      </c>
      <c r="F1257" t="s">
        <v>131</v>
      </c>
      <c r="G1257">
        <v>1</v>
      </c>
      <c r="H1257" t="s">
        <v>13</v>
      </c>
      <c r="I1257" t="s">
        <v>16</v>
      </c>
      <c r="J1257" t="s">
        <v>128</v>
      </c>
      <c r="L1257" t="s">
        <v>80</v>
      </c>
      <c r="M1257">
        <v>2</v>
      </c>
      <c r="N1257" t="str">
        <f t="shared" si="81"/>
        <v>Yes</v>
      </c>
      <c r="O1257" t="s">
        <v>152</v>
      </c>
      <c r="P1257" s="126" t="str">
        <f t="shared" si="90"/>
        <v>Yes</v>
      </c>
      <c r="Q1257" s="126" t="str">
        <f t="shared" si="91"/>
        <v>No</v>
      </c>
      <c r="R1257" s="126" t="str">
        <f t="shared" si="91"/>
        <v>Yes</v>
      </c>
      <c r="S1257" s="126" t="str">
        <f t="shared" si="91"/>
        <v>No</v>
      </c>
      <c r="T1257" s="126" t="str">
        <f t="shared" si="91"/>
        <v>No</v>
      </c>
      <c r="U1257" s="126" t="str">
        <f t="shared" si="91"/>
        <v>No</v>
      </c>
      <c r="V1257" s="126" t="str">
        <f t="shared" si="91"/>
        <v>No</v>
      </c>
      <c r="W1257" s="126" t="str">
        <f t="shared" si="91"/>
        <v>No</v>
      </c>
      <c r="X1257" s="126" t="str">
        <f t="shared" si="91"/>
        <v>Yes</v>
      </c>
      <c r="Y1257" s="126" t="str">
        <f t="shared" si="91"/>
        <v>Yes</v>
      </c>
      <c r="Z1257" s="126" t="str">
        <f t="shared" si="91"/>
        <v>Yes</v>
      </c>
      <c r="AA1257" s="126" t="str">
        <f t="shared" si="91"/>
        <v>No</v>
      </c>
    </row>
    <row r="1258" spans="1:27" x14ac:dyDescent="0.3">
      <c r="A1258" t="s">
        <v>202</v>
      </c>
      <c r="B1258" t="s">
        <v>13</v>
      </c>
      <c r="C1258" t="s">
        <v>130</v>
      </c>
      <c r="D1258" t="s">
        <v>14</v>
      </c>
      <c r="E1258" t="s">
        <v>11</v>
      </c>
      <c r="F1258" t="s">
        <v>131</v>
      </c>
      <c r="G1258">
        <v>0</v>
      </c>
      <c r="H1258" t="s">
        <v>14</v>
      </c>
      <c r="I1258" t="s">
        <v>19</v>
      </c>
      <c r="J1258" t="s">
        <v>128</v>
      </c>
      <c r="L1258" t="s">
        <v>80</v>
      </c>
      <c r="M1258">
        <v>3</v>
      </c>
      <c r="N1258" t="str">
        <f t="shared" si="81"/>
        <v>Yes</v>
      </c>
      <c r="O1258" t="s">
        <v>152</v>
      </c>
      <c r="P1258" s="126" t="str">
        <f t="shared" si="90"/>
        <v>Yes</v>
      </c>
      <c r="Q1258" s="126" t="str">
        <f t="shared" si="91"/>
        <v>No</v>
      </c>
      <c r="R1258" s="126" t="str">
        <f t="shared" si="91"/>
        <v>No</v>
      </c>
      <c r="S1258" s="126" t="str">
        <f t="shared" si="91"/>
        <v>No</v>
      </c>
      <c r="T1258" s="126" t="str">
        <f t="shared" si="91"/>
        <v>No</v>
      </c>
      <c r="U1258" s="126" t="str">
        <f t="shared" si="91"/>
        <v>Yes</v>
      </c>
      <c r="V1258" s="126" t="str">
        <f t="shared" si="91"/>
        <v>No</v>
      </c>
      <c r="W1258" s="126" t="str">
        <f t="shared" si="91"/>
        <v>No</v>
      </c>
      <c r="X1258" s="126" t="str">
        <f t="shared" si="91"/>
        <v>Yes</v>
      </c>
      <c r="Y1258" s="126" t="str">
        <f t="shared" si="91"/>
        <v>Yes</v>
      </c>
      <c r="Z1258" s="126" t="str">
        <f t="shared" si="91"/>
        <v>Yes</v>
      </c>
      <c r="AA1258" s="126" t="str">
        <f t="shared" si="91"/>
        <v>No</v>
      </c>
    </row>
    <row r="1259" spans="1:27" x14ac:dyDescent="0.3">
      <c r="A1259" t="s">
        <v>202</v>
      </c>
      <c r="B1259" t="s">
        <v>13</v>
      </c>
      <c r="C1259" t="s">
        <v>130</v>
      </c>
      <c r="D1259" t="s">
        <v>14</v>
      </c>
      <c r="E1259" t="s">
        <v>11</v>
      </c>
      <c r="F1259" t="s">
        <v>131</v>
      </c>
      <c r="G1259">
        <v>0</v>
      </c>
      <c r="H1259" t="s">
        <v>130</v>
      </c>
      <c r="I1259" t="s">
        <v>19</v>
      </c>
      <c r="J1259" t="s">
        <v>128</v>
      </c>
      <c r="L1259" t="s">
        <v>80</v>
      </c>
      <c r="M1259">
        <v>0</v>
      </c>
      <c r="N1259" t="str">
        <f t="shared" si="81"/>
        <v>No</v>
      </c>
      <c r="O1259" t="s">
        <v>152</v>
      </c>
      <c r="P1259" s="126" t="str">
        <f t="shared" si="90"/>
        <v>Yes</v>
      </c>
      <c r="Q1259" s="126" t="str">
        <f t="shared" si="91"/>
        <v>No</v>
      </c>
      <c r="R1259" s="126" t="str">
        <f t="shared" si="91"/>
        <v>No</v>
      </c>
      <c r="S1259" s="126" t="str">
        <f t="shared" si="91"/>
        <v>No</v>
      </c>
      <c r="T1259" s="126" t="str">
        <f t="shared" si="91"/>
        <v>No</v>
      </c>
      <c r="U1259" s="126" t="str">
        <f t="shared" si="91"/>
        <v>Yes</v>
      </c>
      <c r="V1259" s="126" t="str">
        <f t="shared" si="91"/>
        <v>No</v>
      </c>
      <c r="W1259" s="126" t="str">
        <f t="shared" si="91"/>
        <v>No</v>
      </c>
      <c r="X1259" s="126" t="str">
        <f t="shared" si="91"/>
        <v>Yes</v>
      </c>
      <c r="Y1259" s="126" t="str">
        <f t="shared" si="91"/>
        <v>Yes</v>
      </c>
      <c r="Z1259" s="126" t="str">
        <f t="shared" si="91"/>
        <v>Yes</v>
      </c>
      <c r="AA1259" s="126" t="str">
        <f t="shared" si="91"/>
        <v>No</v>
      </c>
    </row>
    <row r="1260" spans="1:27" x14ac:dyDescent="0.3">
      <c r="A1260" t="s">
        <v>202</v>
      </c>
      <c r="B1260" t="s">
        <v>13</v>
      </c>
      <c r="C1260" t="s">
        <v>130</v>
      </c>
      <c r="D1260" t="s">
        <v>14</v>
      </c>
      <c r="E1260" t="s">
        <v>11</v>
      </c>
      <c r="F1260" t="s">
        <v>131</v>
      </c>
      <c r="G1260">
        <v>0</v>
      </c>
      <c r="H1260" t="s">
        <v>14</v>
      </c>
      <c r="I1260" t="s">
        <v>148</v>
      </c>
      <c r="J1260" t="s">
        <v>128</v>
      </c>
      <c r="L1260" t="s">
        <v>80</v>
      </c>
      <c r="M1260">
        <v>2</v>
      </c>
      <c r="N1260" t="str">
        <f t="shared" si="81"/>
        <v>Yes</v>
      </c>
      <c r="O1260" t="s">
        <v>152</v>
      </c>
      <c r="P1260" s="126" t="str">
        <f t="shared" si="90"/>
        <v>Yes</v>
      </c>
      <c r="Q1260" s="126" t="str">
        <f t="shared" si="91"/>
        <v>No</v>
      </c>
      <c r="R1260" s="126" t="str">
        <f t="shared" si="91"/>
        <v>No</v>
      </c>
      <c r="S1260" s="126" t="str">
        <f t="shared" si="91"/>
        <v>No</v>
      </c>
      <c r="T1260" s="126" t="str">
        <f t="shared" si="91"/>
        <v>No</v>
      </c>
      <c r="U1260" s="126" t="str">
        <f t="shared" si="91"/>
        <v>Yes</v>
      </c>
      <c r="V1260" s="126" t="str">
        <f t="shared" si="91"/>
        <v>No</v>
      </c>
      <c r="W1260" s="126" t="str">
        <f t="shared" si="91"/>
        <v>No</v>
      </c>
      <c r="X1260" s="126" t="str">
        <f t="shared" si="91"/>
        <v>Yes</v>
      </c>
      <c r="Y1260" s="126" t="str">
        <f t="shared" si="91"/>
        <v>Yes</v>
      </c>
      <c r="Z1260" s="126" t="str">
        <f t="shared" si="91"/>
        <v>Yes</v>
      </c>
      <c r="AA1260" s="126" t="str">
        <f t="shared" si="91"/>
        <v>No</v>
      </c>
    </row>
    <row r="1261" spans="1:27" x14ac:dyDescent="0.3">
      <c r="A1261" t="s">
        <v>202</v>
      </c>
      <c r="B1261" t="s">
        <v>13</v>
      </c>
      <c r="C1261" t="s">
        <v>130</v>
      </c>
      <c r="D1261" t="s">
        <v>14</v>
      </c>
      <c r="E1261" t="s">
        <v>11</v>
      </c>
      <c r="F1261" t="s">
        <v>10</v>
      </c>
      <c r="G1261">
        <v>2</v>
      </c>
      <c r="H1261" t="s">
        <v>10</v>
      </c>
      <c r="I1261" t="s">
        <v>15</v>
      </c>
      <c r="J1261" t="s">
        <v>128</v>
      </c>
      <c r="L1261" t="s">
        <v>80</v>
      </c>
      <c r="M1261">
        <v>2</v>
      </c>
      <c r="N1261" t="str">
        <f t="shared" si="81"/>
        <v>Yes</v>
      </c>
      <c r="O1261" t="s">
        <v>152</v>
      </c>
      <c r="P1261" s="126" t="str">
        <f t="shared" si="90"/>
        <v>Yes</v>
      </c>
      <c r="Q1261" s="126" t="str">
        <f t="shared" si="91"/>
        <v>No</v>
      </c>
      <c r="R1261" s="126" t="str">
        <f t="shared" si="91"/>
        <v>No</v>
      </c>
      <c r="S1261" s="126" t="str">
        <f t="shared" si="91"/>
        <v>No</v>
      </c>
      <c r="T1261" s="126" t="str">
        <f t="shared" si="91"/>
        <v>Yes</v>
      </c>
      <c r="U1261" s="126" t="str">
        <f t="shared" si="91"/>
        <v>Yes</v>
      </c>
      <c r="V1261" s="126" t="str">
        <f t="shared" si="91"/>
        <v>No</v>
      </c>
      <c r="W1261" s="126" t="str">
        <f t="shared" si="91"/>
        <v>No</v>
      </c>
      <c r="X1261" s="126" t="str">
        <f t="shared" si="91"/>
        <v>Yes</v>
      </c>
      <c r="Y1261" s="126" t="str">
        <f t="shared" si="91"/>
        <v>Yes</v>
      </c>
      <c r="Z1261" s="126" t="str">
        <f t="shared" si="91"/>
        <v>No</v>
      </c>
      <c r="AA1261" s="126" t="str">
        <f t="shared" si="91"/>
        <v>No</v>
      </c>
    </row>
    <row r="1262" spans="1:27" x14ac:dyDescent="0.3">
      <c r="A1262" t="s">
        <v>202</v>
      </c>
      <c r="B1262" t="s">
        <v>13</v>
      </c>
      <c r="C1262" t="s">
        <v>9</v>
      </c>
      <c r="D1262" t="s">
        <v>14</v>
      </c>
      <c r="E1262" t="s">
        <v>11</v>
      </c>
      <c r="F1262" t="s">
        <v>10</v>
      </c>
      <c r="G1262">
        <v>1</v>
      </c>
      <c r="H1262" t="s">
        <v>13</v>
      </c>
      <c r="I1262" t="s">
        <v>18</v>
      </c>
      <c r="J1262" t="s">
        <v>128</v>
      </c>
      <c r="L1262" t="s">
        <v>80</v>
      </c>
      <c r="M1262">
        <v>2</v>
      </c>
      <c r="N1262" t="str">
        <f t="shared" si="81"/>
        <v>Yes</v>
      </c>
      <c r="O1262" t="s">
        <v>152</v>
      </c>
      <c r="P1262" s="126" t="str">
        <f t="shared" si="90"/>
        <v>Yes</v>
      </c>
      <c r="Q1262" s="126" t="str">
        <f t="shared" si="91"/>
        <v>Yes</v>
      </c>
      <c r="R1262" s="126" t="str">
        <f t="shared" si="91"/>
        <v>No</v>
      </c>
      <c r="S1262" s="126" t="str">
        <f t="shared" si="91"/>
        <v>No</v>
      </c>
      <c r="T1262" s="126" t="str">
        <f t="shared" si="91"/>
        <v>Yes</v>
      </c>
      <c r="U1262" s="126" t="str">
        <f t="shared" si="91"/>
        <v>Yes</v>
      </c>
      <c r="V1262" s="126" t="str">
        <f t="shared" si="91"/>
        <v>No</v>
      </c>
      <c r="W1262" s="126" t="str">
        <f t="shared" si="91"/>
        <v>No</v>
      </c>
      <c r="X1262" s="126" t="str">
        <f t="shared" si="91"/>
        <v>Yes</v>
      </c>
      <c r="Y1262" s="126" t="str">
        <f t="shared" si="91"/>
        <v>No</v>
      </c>
      <c r="Z1262" s="126" t="str">
        <f t="shared" si="91"/>
        <v>No</v>
      </c>
      <c r="AA1262" s="126" t="str">
        <f t="shared" ref="Q1262:AA1286" si="92">IF($A1262="","",IF(OR($B1262=AA$1,$C1262=AA$1,$D1262=AA$1,$E1262=AA$1,$F1262=AA$1),"Yes","No"))</f>
        <v>No</v>
      </c>
    </row>
    <row r="1263" spans="1:27" x14ac:dyDescent="0.3">
      <c r="A1263" t="s">
        <v>202</v>
      </c>
      <c r="B1263" t="s">
        <v>13</v>
      </c>
      <c r="C1263" t="s">
        <v>9</v>
      </c>
      <c r="D1263" t="s">
        <v>8</v>
      </c>
      <c r="E1263" t="s">
        <v>11</v>
      </c>
      <c r="F1263" t="s">
        <v>131</v>
      </c>
      <c r="G1263">
        <v>4</v>
      </c>
      <c r="H1263" t="s">
        <v>11</v>
      </c>
      <c r="I1263" t="s">
        <v>20</v>
      </c>
      <c r="J1263" t="s">
        <v>128</v>
      </c>
      <c r="L1263" t="s">
        <v>80</v>
      </c>
      <c r="M1263">
        <v>0</v>
      </c>
      <c r="N1263" t="str">
        <f t="shared" si="81"/>
        <v>No</v>
      </c>
      <c r="O1263" t="s">
        <v>152</v>
      </c>
      <c r="P1263" s="126" t="str">
        <f t="shared" si="90"/>
        <v>Yes</v>
      </c>
      <c r="Q1263" s="126" t="str">
        <f t="shared" si="92"/>
        <v>Yes</v>
      </c>
      <c r="R1263" s="126" t="str">
        <f t="shared" si="92"/>
        <v>Yes</v>
      </c>
      <c r="S1263" s="126" t="str">
        <f t="shared" si="92"/>
        <v>No</v>
      </c>
      <c r="T1263" s="126" t="str">
        <f t="shared" si="92"/>
        <v>No</v>
      </c>
      <c r="U1263" s="126" t="str">
        <f t="shared" si="92"/>
        <v>Yes</v>
      </c>
      <c r="V1263" s="126" t="str">
        <f t="shared" si="92"/>
        <v>No</v>
      </c>
      <c r="W1263" s="126" t="str">
        <f t="shared" si="92"/>
        <v>No</v>
      </c>
      <c r="X1263" s="126" t="str">
        <f t="shared" si="92"/>
        <v>No</v>
      </c>
      <c r="Y1263" s="126" t="str">
        <f t="shared" si="92"/>
        <v>No</v>
      </c>
      <c r="Z1263" s="126" t="str">
        <f t="shared" si="92"/>
        <v>Yes</v>
      </c>
      <c r="AA1263" s="126" t="str">
        <f t="shared" si="92"/>
        <v>No</v>
      </c>
    </row>
    <row r="1264" spans="1:27" x14ac:dyDescent="0.3">
      <c r="A1264" t="s">
        <v>202</v>
      </c>
      <c r="B1264" t="s">
        <v>13</v>
      </c>
      <c r="C1264" t="s">
        <v>9</v>
      </c>
      <c r="D1264" t="s">
        <v>8</v>
      </c>
      <c r="E1264" t="s">
        <v>11</v>
      </c>
      <c r="F1264" t="s">
        <v>131</v>
      </c>
      <c r="G1264">
        <v>1</v>
      </c>
      <c r="H1264" t="s">
        <v>8</v>
      </c>
      <c r="I1264" t="s">
        <v>16</v>
      </c>
      <c r="J1264" t="s">
        <v>128</v>
      </c>
      <c r="L1264" t="s">
        <v>80</v>
      </c>
      <c r="M1264">
        <v>2</v>
      </c>
      <c r="N1264" t="str">
        <f t="shared" si="81"/>
        <v>Yes</v>
      </c>
      <c r="O1264" t="s">
        <v>152</v>
      </c>
      <c r="P1264" s="126" t="str">
        <f t="shared" si="90"/>
        <v>Yes</v>
      </c>
      <c r="Q1264" s="126" t="str">
        <f t="shared" si="92"/>
        <v>Yes</v>
      </c>
      <c r="R1264" s="126" t="str">
        <f t="shared" si="92"/>
        <v>Yes</v>
      </c>
      <c r="S1264" s="126" t="str">
        <f t="shared" si="92"/>
        <v>No</v>
      </c>
      <c r="T1264" s="126" t="str">
        <f t="shared" si="92"/>
        <v>No</v>
      </c>
      <c r="U1264" s="126" t="str">
        <f t="shared" si="92"/>
        <v>Yes</v>
      </c>
      <c r="V1264" s="126" t="str">
        <f t="shared" si="92"/>
        <v>No</v>
      </c>
      <c r="W1264" s="126" t="str">
        <f t="shared" si="92"/>
        <v>No</v>
      </c>
      <c r="X1264" s="126" t="str">
        <f t="shared" si="92"/>
        <v>No</v>
      </c>
      <c r="Y1264" s="126" t="str">
        <f t="shared" si="92"/>
        <v>No</v>
      </c>
      <c r="Z1264" s="126" t="str">
        <f t="shared" si="92"/>
        <v>Yes</v>
      </c>
      <c r="AA1264" s="126" t="str">
        <f t="shared" si="92"/>
        <v>No</v>
      </c>
    </row>
    <row r="1265" spans="1:27" x14ac:dyDescent="0.3">
      <c r="A1265" t="s">
        <v>202</v>
      </c>
      <c r="B1265" t="s">
        <v>13</v>
      </c>
      <c r="C1265" t="s">
        <v>9</v>
      </c>
      <c r="D1265" t="s">
        <v>8</v>
      </c>
      <c r="E1265" t="s">
        <v>11</v>
      </c>
      <c r="F1265" t="s">
        <v>131</v>
      </c>
      <c r="G1265">
        <v>1</v>
      </c>
      <c r="H1265" t="s">
        <v>8</v>
      </c>
      <c r="I1265" t="s">
        <v>19</v>
      </c>
      <c r="J1265" t="s">
        <v>128</v>
      </c>
      <c r="L1265" t="s">
        <v>80</v>
      </c>
      <c r="M1265">
        <v>3</v>
      </c>
      <c r="N1265" t="str">
        <f t="shared" si="81"/>
        <v>Yes</v>
      </c>
      <c r="O1265" t="s">
        <v>152</v>
      </c>
      <c r="P1265" s="126" t="str">
        <f t="shared" si="90"/>
        <v>Yes</v>
      </c>
      <c r="Q1265" s="126" t="str">
        <f t="shared" si="92"/>
        <v>Yes</v>
      </c>
      <c r="R1265" s="126" t="str">
        <f t="shared" si="92"/>
        <v>Yes</v>
      </c>
      <c r="S1265" s="126" t="str">
        <f t="shared" si="92"/>
        <v>No</v>
      </c>
      <c r="T1265" s="126" t="str">
        <f t="shared" si="92"/>
        <v>No</v>
      </c>
      <c r="U1265" s="126" t="str">
        <f t="shared" si="92"/>
        <v>Yes</v>
      </c>
      <c r="V1265" s="126" t="str">
        <f t="shared" si="92"/>
        <v>No</v>
      </c>
      <c r="W1265" s="126" t="str">
        <f t="shared" si="92"/>
        <v>No</v>
      </c>
      <c r="X1265" s="126" t="str">
        <f t="shared" si="92"/>
        <v>No</v>
      </c>
      <c r="Y1265" s="126" t="str">
        <f t="shared" si="92"/>
        <v>No</v>
      </c>
      <c r="Z1265" s="126" t="str">
        <f t="shared" si="92"/>
        <v>Yes</v>
      </c>
      <c r="AA1265" s="126" t="str">
        <f t="shared" si="92"/>
        <v>No</v>
      </c>
    </row>
    <row r="1266" spans="1:27" x14ac:dyDescent="0.3">
      <c r="A1266" t="s">
        <v>202</v>
      </c>
      <c r="B1266" t="s">
        <v>13</v>
      </c>
      <c r="C1266" t="s">
        <v>9</v>
      </c>
      <c r="D1266" t="s">
        <v>8</v>
      </c>
      <c r="E1266" t="s">
        <v>11</v>
      </c>
      <c r="F1266" t="s">
        <v>131</v>
      </c>
      <c r="G1266">
        <v>1</v>
      </c>
      <c r="H1266" t="s">
        <v>8</v>
      </c>
      <c r="I1266" t="s">
        <v>16</v>
      </c>
      <c r="J1266" t="s">
        <v>128</v>
      </c>
      <c r="L1266" t="s">
        <v>80</v>
      </c>
      <c r="M1266">
        <v>0</v>
      </c>
      <c r="N1266" t="str">
        <f t="shared" si="81"/>
        <v>No</v>
      </c>
      <c r="O1266" t="s">
        <v>152</v>
      </c>
      <c r="P1266" s="126" t="str">
        <f t="shared" si="90"/>
        <v>Yes</v>
      </c>
      <c r="Q1266" s="126" t="str">
        <f t="shared" si="92"/>
        <v>Yes</v>
      </c>
      <c r="R1266" s="126" t="str">
        <f t="shared" si="92"/>
        <v>Yes</v>
      </c>
      <c r="S1266" s="126" t="str">
        <f t="shared" si="92"/>
        <v>No</v>
      </c>
      <c r="T1266" s="126" t="str">
        <f t="shared" si="92"/>
        <v>No</v>
      </c>
      <c r="U1266" s="126" t="str">
        <f t="shared" si="92"/>
        <v>Yes</v>
      </c>
      <c r="V1266" s="126" t="str">
        <f t="shared" si="92"/>
        <v>No</v>
      </c>
      <c r="W1266" s="126" t="str">
        <f t="shared" si="92"/>
        <v>No</v>
      </c>
      <c r="X1266" s="126" t="str">
        <f t="shared" si="92"/>
        <v>No</v>
      </c>
      <c r="Y1266" s="126" t="str">
        <f t="shared" si="92"/>
        <v>No</v>
      </c>
      <c r="Z1266" s="126" t="str">
        <f t="shared" si="92"/>
        <v>Yes</v>
      </c>
      <c r="AA1266" s="126" t="str">
        <f t="shared" si="92"/>
        <v>No</v>
      </c>
    </row>
    <row r="1267" spans="1:27" x14ac:dyDescent="0.3">
      <c r="A1267" t="s">
        <v>202</v>
      </c>
      <c r="B1267" t="s">
        <v>13</v>
      </c>
      <c r="C1267" t="s">
        <v>9</v>
      </c>
      <c r="D1267" t="s">
        <v>8</v>
      </c>
      <c r="E1267" t="s">
        <v>11</v>
      </c>
      <c r="F1267" t="s">
        <v>131</v>
      </c>
      <c r="G1267">
        <v>0</v>
      </c>
      <c r="H1267" t="s">
        <v>8</v>
      </c>
      <c r="I1267" t="s">
        <v>19</v>
      </c>
      <c r="J1267" t="s">
        <v>128</v>
      </c>
      <c r="L1267" t="s">
        <v>80</v>
      </c>
      <c r="M1267">
        <v>0</v>
      </c>
      <c r="N1267" t="str">
        <f t="shared" si="81"/>
        <v>No</v>
      </c>
      <c r="O1267" t="s">
        <v>152</v>
      </c>
      <c r="P1267" s="126" t="str">
        <f t="shared" si="90"/>
        <v>Yes</v>
      </c>
      <c r="Q1267" s="126" t="str">
        <f t="shared" si="92"/>
        <v>Yes</v>
      </c>
      <c r="R1267" s="126" t="str">
        <f t="shared" si="92"/>
        <v>Yes</v>
      </c>
      <c r="S1267" s="126" t="str">
        <f t="shared" si="92"/>
        <v>No</v>
      </c>
      <c r="T1267" s="126" t="str">
        <f t="shared" si="92"/>
        <v>No</v>
      </c>
      <c r="U1267" s="126" t="str">
        <f t="shared" si="92"/>
        <v>Yes</v>
      </c>
      <c r="V1267" s="126" t="str">
        <f t="shared" si="92"/>
        <v>No</v>
      </c>
      <c r="W1267" s="126" t="str">
        <f t="shared" si="92"/>
        <v>No</v>
      </c>
      <c r="X1267" s="126" t="str">
        <f t="shared" si="92"/>
        <v>No</v>
      </c>
      <c r="Y1267" s="126" t="str">
        <f t="shared" si="92"/>
        <v>No</v>
      </c>
      <c r="Z1267" s="126" t="str">
        <f t="shared" si="92"/>
        <v>Yes</v>
      </c>
      <c r="AA1267" s="126" t="str">
        <f t="shared" si="92"/>
        <v>No</v>
      </c>
    </row>
    <row r="1268" spans="1:27" x14ac:dyDescent="0.3">
      <c r="A1268" t="s">
        <v>202</v>
      </c>
      <c r="B1268" t="s">
        <v>130</v>
      </c>
      <c r="C1268" t="s">
        <v>9</v>
      </c>
      <c r="D1268" t="s">
        <v>14</v>
      </c>
      <c r="E1268" t="s">
        <v>11</v>
      </c>
      <c r="F1268" t="s">
        <v>131</v>
      </c>
      <c r="G1268">
        <v>3</v>
      </c>
      <c r="H1268" t="s">
        <v>131</v>
      </c>
      <c r="I1268" t="s">
        <v>18</v>
      </c>
      <c r="J1268" t="s">
        <v>128</v>
      </c>
      <c r="L1268" t="s">
        <v>80</v>
      </c>
      <c r="M1268">
        <v>2</v>
      </c>
      <c r="N1268" t="str">
        <f t="shared" si="81"/>
        <v>Yes</v>
      </c>
      <c r="O1268" t="s">
        <v>152</v>
      </c>
      <c r="P1268" s="126" t="str">
        <f t="shared" si="90"/>
        <v>No</v>
      </c>
      <c r="Q1268" s="126" t="str">
        <f t="shared" si="92"/>
        <v>Yes</v>
      </c>
      <c r="R1268" s="126" t="str">
        <f t="shared" si="92"/>
        <v>No</v>
      </c>
      <c r="S1268" s="126" t="str">
        <f t="shared" si="92"/>
        <v>No</v>
      </c>
      <c r="T1268" s="126" t="str">
        <f t="shared" si="92"/>
        <v>No</v>
      </c>
      <c r="U1268" s="126" t="str">
        <f t="shared" si="92"/>
        <v>Yes</v>
      </c>
      <c r="V1268" s="126" t="str">
        <f t="shared" si="92"/>
        <v>No</v>
      </c>
      <c r="W1268" s="126" t="str">
        <f t="shared" si="92"/>
        <v>No</v>
      </c>
      <c r="X1268" s="126" t="str">
        <f t="shared" si="92"/>
        <v>Yes</v>
      </c>
      <c r="Y1268" s="126" t="str">
        <f t="shared" si="92"/>
        <v>Yes</v>
      </c>
      <c r="Z1268" s="126" t="str">
        <f t="shared" si="92"/>
        <v>Yes</v>
      </c>
      <c r="AA1268" s="126" t="str">
        <f t="shared" si="92"/>
        <v>No</v>
      </c>
    </row>
    <row r="1269" spans="1:27" x14ac:dyDescent="0.3">
      <c r="A1269" t="s">
        <v>202</v>
      </c>
      <c r="B1269" t="s">
        <v>130</v>
      </c>
      <c r="C1269" t="s">
        <v>9</v>
      </c>
      <c r="D1269" t="s">
        <v>14</v>
      </c>
      <c r="E1269" t="s">
        <v>11</v>
      </c>
      <c r="F1269" t="s">
        <v>131</v>
      </c>
      <c r="G1269">
        <v>0</v>
      </c>
      <c r="H1269" t="s">
        <v>9</v>
      </c>
      <c r="I1269" t="s">
        <v>19</v>
      </c>
      <c r="J1269" t="s">
        <v>149</v>
      </c>
      <c r="L1269" t="s">
        <v>80</v>
      </c>
      <c r="M1269">
        <v>3</v>
      </c>
      <c r="N1269" t="str">
        <f t="shared" si="81"/>
        <v>Yes</v>
      </c>
      <c r="O1269" t="s">
        <v>152</v>
      </c>
      <c r="P1269" s="126" t="str">
        <f t="shared" si="90"/>
        <v>No</v>
      </c>
      <c r="Q1269" s="126" t="str">
        <f t="shared" si="92"/>
        <v>Yes</v>
      </c>
      <c r="R1269" s="126" t="str">
        <f t="shared" si="92"/>
        <v>No</v>
      </c>
      <c r="S1269" s="126" t="str">
        <f t="shared" si="92"/>
        <v>No</v>
      </c>
      <c r="T1269" s="126" t="str">
        <f t="shared" si="92"/>
        <v>No</v>
      </c>
      <c r="U1269" s="126" t="str">
        <f t="shared" si="92"/>
        <v>Yes</v>
      </c>
      <c r="V1269" s="126" t="str">
        <f t="shared" si="92"/>
        <v>No</v>
      </c>
      <c r="W1269" s="126" t="str">
        <f t="shared" si="92"/>
        <v>No</v>
      </c>
      <c r="X1269" s="126" t="str">
        <f t="shared" si="92"/>
        <v>Yes</v>
      </c>
      <c r="Y1269" s="126" t="str">
        <f t="shared" si="92"/>
        <v>Yes</v>
      </c>
      <c r="Z1269" s="126" t="str">
        <f t="shared" si="92"/>
        <v>Yes</v>
      </c>
      <c r="AA1269" s="126" t="str">
        <f t="shared" si="92"/>
        <v>No</v>
      </c>
    </row>
    <row r="1270" spans="1:27" x14ac:dyDescent="0.3">
      <c r="A1270" t="s">
        <v>202</v>
      </c>
      <c r="B1270" t="s">
        <v>130</v>
      </c>
      <c r="C1270" t="s">
        <v>9</v>
      </c>
      <c r="D1270" t="s">
        <v>14</v>
      </c>
      <c r="E1270" t="s">
        <v>11</v>
      </c>
      <c r="F1270" t="s">
        <v>131</v>
      </c>
      <c r="G1270">
        <v>0</v>
      </c>
      <c r="H1270" t="s">
        <v>14</v>
      </c>
      <c r="I1270" t="s">
        <v>19</v>
      </c>
      <c r="J1270" t="s">
        <v>128</v>
      </c>
      <c r="L1270" t="s">
        <v>80</v>
      </c>
      <c r="M1270">
        <v>0</v>
      </c>
      <c r="N1270" t="str">
        <f t="shared" si="81"/>
        <v>No</v>
      </c>
      <c r="O1270" t="s">
        <v>152</v>
      </c>
      <c r="P1270" s="126" t="str">
        <f t="shared" si="90"/>
        <v>No</v>
      </c>
      <c r="Q1270" s="126" t="str">
        <f t="shared" si="92"/>
        <v>Yes</v>
      </c>
      <c r="R1270" s="126" t="str">
        <f t="shared" si="92"/>
        <v>No</v>
      </c>
      <c r="S1270" s="126" t="str">
        <f t="shared" si="92"/>
        <v>No</v>
      </c>
      <c r="T1270" s="126" t="str">
        <f t="shared" si="92"/>
        <v>No</v>
      </c>
      <c r="U1270" s="126" t="str">
        <f t="shared" si="92"/>
        <v>Yes</v>
      </c>
      <c r="V1270" s="126" t="str">
        <f t="shared" si="92"/>
        <v>No</v>
      </c>
      <c r="W1270" s="126" t="str">
        <f t="shared" si="92"/>
        <v>No</v>
      </c>
      <c r="X1270" s="126" t="str">
        <f t="shared" si="92"/>
        <v>Yes</v>
      </c>
      <c r="Y1270" s="126" t="str">
        <f t="shared" si="92"/>
        <v>Yes</v>
      </c>
      <c r="Z1270" s="126" t="str">
        <f t="shared" si="92"/>
        <v>Yes</v>
      </c>
      <c r="AA1270" s="126" t="str">
        <f t="shared" si="92"/>
        <v>No</v>
      </c>
    </row>
    <row r="1271" spans="1:27" x14ac:dyDescent="0.3">
      <c r="A1271" t="s">
        <v>202</v>
      </c>
      <c r="B1271" t="s">
        <v>13</v>
      </c>
      <c r="C1271" t="s">
        <v>130</v>
      </c>
      <c r="D1271" t="s">
        <v>14</v>
      </c>
      <c r="E1271" t="s">
        <v>8</v>
      </c>
      <c r="F1271" t="s">
        <v>131</v>
      </c>
      <c r="G1271">
        <v>1</v>
      </c>
      <c r="H1271" t="s">
        <v>13</v>
      </c>
      <c r="I1271" t="s">
        <v>18</v>
      </c>
      <c r="J1271" t="s">
        <v>128</v>
      </c>
      <c r="L1271" t="s">
        <v>80</v>
      </c>
      <c r="M1271">
        <v>2</v>
      </c>
      <c r="N1271" t="str">
        <f t="shared" si="81"/>
        <v>Yes</v>
      </c>
      <c r="O1271" t="s">
        <v>152</v>
      </c>
      <c r="P1271" s="126" t="str">
        <f t="shared" si="90"/>
        <v>Yes</v>
      </c>
      <c r="Q1271" s="126" t="str">
        <f t="shared" si="92"/>
        <v>No</v>
      </c>
      <c r="R1271" s="126" t="str">
        <f t="shared" si="92"/>
        <v>Yes</v>
      </c>
      <c r="S1271" s="126" t="str">
        <f t="shared" si="92"/>
        <v>No</v>
      </c>
      <c r="T1271" s="126" t="str">
        <f t="shared" si="92"/>
        <v>No</v>
      </c>
      <c r="U1271" s="126" t="str">
        <f t="shared" si="92"/>
        <v>No</v>
      </c>
      <c r="V1271" s="126" t="str">
        <f t="shared" si="92"/>
        <v>No</v>
      </c>
      <c r="W1271" s="126" t="str">
        <f t="shared" si="92"/>
        <v>No</v>
      </c>
      <c r="X1271" s="126" t="str">
        <f t="shared" si="92"/>
        <v>Yes</v>
      </c>
      <c r="Y1271" s="126" t="str">
        <f t="shared" si="92"/>
        <v>Yes</v>
      </c>
      <c r="Z1271" s="126" t="str">
        <f t="shared" si="92"/>
        <v>Yes</v>
      </c>
      <c r="AA1271" s="126" t="str">
        <f t="shared" si="92"/>
        <v>No</v>
      </c>
    </row>
    <row r="1272" spans="1:27" x14ac:dyDescent="0.3">
      <c r="A1272" t="s">
        <v>202</v>
      </c>
      <c r="B1272" t="s">
        <v>13</v>
      </c>
      <c r="C1272" t="s">
        <v>130</v>
      </c>
      <c r="D1272" t="s">
        <v>14</v>
      </c>
      <c r="E1272" t="s">
        <v>8</v>
      </c>
      <c r="F1272" t="s">
        <v>131</v>
      </c>
      <c r="G1272">
        <v>0</v>
      </c>
      <c r="H1272" t="s">
        <v>8</v>
      </c>
      <c r="I1272" t="s">
        <v>19</v>
      </c>
      <c r="J1272" t="s">
        <v>128</v>
      </c>
      <c r="L1272" t="s">
        <v>80</v>
      </c>
      <c r="M1272">
        <v>3</v>
      </c>
      <c r="N1272" t="str">
        <f t="shared" si="81"/>
        <v>Yes</v>
      </c>
      <c r="O1272" t="s">
        <v>152</v>
      </c>
      <c r="P1272" s="126" t="str">
        <f t="shared" si="90"/>
        <v>Yes</v>
      </c>
      <c r="Q1272" s="126" t="str">
        <f t="shared" si="92"/>
        <v>No</v>
      </c>
      <c r="R1272" s="126" t="str">
        <f t="shared" si="92"/>
        <v>Yes</v>
      </c>
      <c r="S1272" s="126" t="str">
        <f t="shared" si="92"/>
        <v>No</v>
      </c>
      <c r="T1272" s="126" t="str">
        <f t="shared" si="92"/>
        <v>No</v>
      </c>
      <c r="U1272" s="126" t="str">
        <f t="shared" si="92"/>
        <v>No</v>
      </c>
      <c r="V1272" s="126" t="str">
        <f t="shared" si="92"/>
        <v>No</v>
      </c>
      <c r="W1272" s="126" t="str">
        <f t="shared" si="92"/>
        <v>No</v>
      </c>
      <c r="X1272" s="126" t="str">
        <f t="shared" si="92"/>
        <v>Yes</v>
      </c>
      <c r="Y1272" s="126" t="str">
        <f t="shared" si="92"/>
        <v>Yes</v>
      </c>
      <c r="Z1272" s="126" t="str">
        <f t="shared" si="92"/>
        <v>Yes</v>
      </c>
      <c r="AA1272" s="126" t="str">
        <f t="shared" si="92"/>
        <v>No</v>
      </c>
    </row>
    <row r="1273" spans="1:27" x14ac:dyDescent="0.3">
      <c r="A1273" t="s">
        <v>202</v>
      </c>
      <c r="B1273" t="s">
        <v>13</v>
      </c>
      <c r="C1273" t="s">
        <v>130</v>
      </c>
      <c r="D1273" t="s">
        <v>14</v>
      </c>
      <c r="E1273" t="s">
        <v>8</v>
      </c>
      <c r="F1273" t="s">
        <v>131</v>
      </c>
      <c r="G1273">
        <v>0</v>
      </c>
      <c r="H1273" t="s">
        <v>8</v>
      </c>
      <c r="I1273" t="s">
        <v>19</v>
      </c>
      <c r="J1273" t="s">
        <v>128</v>
      </c>
      <c r="L1273" t="s">
        <v>80</v>
      </c>
      <c r="M1273">
        <v>3</v>
      </c>
      <c r="N1273" t="str">
        <f t="shared" si="81"/>
        <v>Yes</v>
      </c>
      <c r="O1273" t="s">
        <v>152</v>
      </c>
      <c r="P1273" s="126" t="str">
        <f t="shared" si="90"/>
        <v>Yes</v>
      </c>
      <c r="Q1273" s="126" t="str">
        <f t="shared" si="92"/>
        <v>No</v>
      </c>
      <c r="R1273" s="126" t="str">
        <f t="shared" si="92"/>
        <v>Yes</v>
      </c>
      <c r="S1273" s="126" t="str">
        <f t="shared" si="92"/>
        <v>No</v>
      </c>
      <c r="T1273" s="126" t="str">
        <f t="shared" si="92"/>
        <v>No</v>
      </c>
      <c r="U1273" s="126" t="str">
        <f t="shared" si="92"/>
        <v>No</v>
      </c>
      <c r="V1273" s="126" t="str">
        <f t="shared" si="92"/>
        <v>No</v>
      </c>
      <c r="W1273" s="126" t="str">
        <f t="shared" si="92"/>
        <v>No</v>
      </c>
      <c r="X1273" s="126" t="str">
        <f t="shared" si="92"/>
        <v>Yes</v>
      </c>
      <c r="Y1273" s="126" t="str">
        <f t="shared" si="92"/>
        <v>Yes</v>
      </c>
      <c r="Z1273" s="126" t="str">
        <f t="shared" si="92"/>
        <v>Yes</v>
      </c>
      <c r="AA1273" s="126" t="str">
        <f t="shared" si="92"/>
        <v>No</v>
      </c>
    </row>
    <row r="1274" spans="1:27" x14ac:dyDescent="0.3">
      <c r="A1274" t="s">
        <v>202</v>
      </c>
      <c r="B1274" t="s">
        <v>13</v>
      </c>
      <c r="C1274" t="s">
        <v>130</v>
      </c>
      <c r="D1274" t="s">
        <v>14</v>
      </c>
      <c r="E1274" t="s">
        <v>8</v>
      </c>
      <c r="F1274" t="s">
        <v>131</v>
      </c>
      <c r="G1274">
        <v>1</v>
      </c>
      <c r="H1274" t="s">
        <v>130</v>
      </c>
      <c r="I1274" t="s">
        <v>16</v>
      </c>
      <c r="J1274" t="s">
        <v>128</v>
      </c>
      <c r="L1274" t="s">
        <v>80</v>
      </c>
      <c r="M1274">
        <v>2</v>
      </c>
      <c r="N1274" t="str">
        <f t="shared" si="81"/>
        <v>Yes</v>
      </c>
      <c r="O1274" t="s">
        <v>152</v>
      </c>
      <c r="P1274" s="126" t="str">
        <f t="shared" si="90"/>
        <v>Yes</v>
      </c>
      <c r="Q1274" s="126" t="str">
        <f t="shared" si="92"/>
        <v>No</v>
      </c>
      <c r="R1274" s="126" t="str">
        <f t="shared" si="92"/>
        <v>Yes</v>
      </c>
      <c r="S1274" s="126" t="str">
        <f t="shared" si="92"/>
        <v>No</v>
      </c>
      <c r="T1274" s="126" t="str">
        <f t="shared" si="92"/>
        <v>No</v>
      </c>
      <c r="U1274" s="126" t="str">
        <f t="shared" si="92"/>
        <v>No</v>
      </c>
      <c r="V1274" s="126" t="str">
        <f t="shared" si="92"/>
        <v>No</v>
      </c>
      <c r="W1274" s="126" t="str">
        <f t="shared" si="92"/>
        <v>No</v>
      </c>
      <c r="X1274" s="126" t="str">
        <f t="shared" si="92"/>
        <v>Yes</v>
      </c>
      <c r="Y1274" s="126" t="str">
        <f t="shared" si="92"/>
        <v>Yes</v>
      </c>
      <c r="Z1274" s="126" t="str">
        <f t="shared" si="92"/>
        <v>Yes</v>
      </c>
      <c r="AA1274" s="126" t="str">
        <f t="shared" si="92"/>
        <v>No</v>
      </c>
    </row>
    <row r="1275" spans="1:27" x14ac:dyDescent="0.3">
      <c r="A1275" t="s">
        <v>202</v>
      </c>
      <c r="B1275" t="s">
        <v>13</v>
      </c>
      <c r="C1275" t="s">
        <v>130</v>
      </c>
      <c r="D1275" t="s">
        <v>14</v>
      </c>
      <c r="E1275" t="s">
        <v>8</v>
      </c>
      <c r="F1275" t="s">
        <v>131</v>
      </c>
      <c r="G1275">
        <v>0</v>
      </c>
      <c r="H1275" t="s">
        <v>13</v>
      </c>
      <c r="I1275" t="s">
        <v>16</v>
      </c>
      <c r="J1275" t="s">
        <v>128</v>
      </c>
      <c r="L1275" t="s">
        <v>80</v>
      </c>
      <c r="M1275">
        <v>2</v>
      </c>
      <c r="N1275" t="str">
        <f t="shared" si="81"/>
        <v>Yes</v>
      </c>
      <c r="O1275" t="s">
        <v>152</v>
      </c>
      <c r="P1275" s="126" t="str">
        <f t="shared" si="90"/>
        <v>Yes</v>
      </c>
      <c r="Q1275" s="126" t="str">
        <f t="shared" si="92"/>
        <v>No</v>
      </c>
      <c r="R1275" s="126" t="str">
        <f t="shared" si="92"/>
        <v>Yes</v>
      </c>
      <c r="S1275" s="126" t="str">
        <f t="shared" si="92"/>
        <v>No</v>
      </c>
      <c r="T1275" s="126" t="str">
        <f t="shared" si="92"/>
        <v>No</v>
      </c>
      <c r="U1275" s="126" t="str">
        <f t="shared" si="92"/>
        <v>No</v>
      </c>
      <c r="V1275" s="126" t="str">
        <f t="shared" si="92"/>
        <v>No</v>
      </c>
      <c r="W1275" s="126" t="str">
        <f t="shared" si="92"/>
        <v>No</v>
      </c>
      <c r="X1275" s="126" t="str">
        <f t="shared" si="92"/>
        <v>Yes</v>
      </c>
      <c r="Y1275" s="126" t="str">
        <f t="shared" si="92"/>
        <v>Yes</v>
      </c>
      <c r="Z1275" s="126" t="str">
        <f t="shared" si="92"/>
        <v>Yes</v>
      </c>
      <c r="AA1275" s="126" t="str">
        <f t="shared" si="92"/>
        <v>No</v>
      </c>
    </row>
    <row r="1276" spans="1:27" x14ac:dyDescent="0.3">
      <c r="A1276" t="s">
        <v>202</v>
      </c>
      <c r="B1276" t="s">
        <v>13</v>
      </c>
      <c r="C1276" t="s">
        <v>130</v>
      </c>
      <c r="D1276" t="s">
        <v>14</v>
      </c>
      <c r="E1276" t="s">
        <v>8</v>
      </c>
      <c r="F1276" t="s">
        <v>131</v>
      </c>
      <c r="G1276">
        <v>1</v>
      </c>
      <c r="H1276" t="s">
        <v>131</v>
      </c>
      <c r="I1276" t="s">
        <v>18</v>
      </c>
      <c r="J1276" t="s">
        <v>149</v>
      </c>
      <c r="L1276" t="s">
        <v>80</v>
      </c>
      <c r="M1276">
        <v>3</v>
      </c>
      <c r="N1276" t="str">
        <f t="shared" si="81"/>
        <v>Yes</v>
      </c>
      <c r="O1276" t="s">
        <v>152</v>
      </c>
      <c r="P1276" s="126" t="str">
        <f t="shared" si="90"/>
        <v>Yes</v>
      </c>
      <c r="Q1276" s="126" t="str">
        <f t="shared" si="92"/>
        <v>No</v>
      </c>
      <c r="R1276" s="126" t="str">
        <f t="shared" si="92"/>
        <v>Yes</v>
      </c>
      <c r="S1276" s="126" t="str">
        <f t="shared" si="92"/>
        <v>No</v>
      </c>
      <c r="T1276" s="126" t="str">
        <f t="shared" si="92"/>
        <v>No</v>
      </c>
      <c r="U1276" s="126" t="str">
        <f t="shared" si="92"/>
        <v>No</v>
      </c>
      <c r="V1276" s="126" t="str">
        <f t="shared" si="92"/>
        <v>No</v>
      </c>
      <c r="W1276" s="126" t="str">
        <f t="shared" si="92"/>
        <v>No</v>
      </c>
      <c r="X1276" s="126" t="str">
        <f t="shared" si="92"/>
        <v>Yes</v>
      </c>
      <c r="Y1276" s="126" t="str">
        <f t="shared" si="92"/>
        <v>Yes</v>
      </c>
      <c r="Z1276" s="126" t="str">
        <f t="shared" si="92"/>
        <v>Yes</v>
      </c>
      <c r="AA1276" s="126" t="str">
        <f t="shared" si="92"/>
        <v>No</v>
      </c>
    </row>
    <row r="1277" spans="1:27" x14ac:dyDescent="0.3">
      <c r="A1277" t="s">
        <v>202</v>
      </c>
      <c r="B1277" t="s">
        <v>13</v>
      </c>
      <c r="C1277" t="s">
        <v>130</v>
      </c>
      <c r="D1277" t="s">
        <v>14</v>
      </c>
      <c r="E1277" t="s">
        <v>11</v>
      </c>
      <c r="F1277" t="s">
        <v>8</v>
      </c>
      <c r="G1277">
        <v>0</v>
      </c>
      <c r="H1277" t="s">
        <v>8</v>
      </c>
      <c r="I1277" t="s">
        <v>19</v>
      </c>
      <c r="J1277" t="s">
        <v>128</v>
      </c>
      <c r="L1277" t="s">
        <v>80</v>
      </c>
      <c r="M1277">
        <v>3</v>
      </c>
      <c r="N1277" t="str">
        <f t="shared" si="81"/>
        <v>Yes</v>
      </c>
      <c r="O1277" t="s">
        <v>152</v>
      </c>
      <c r="P1277" s="126" t="str">
        <f t="shared" si="90"/>
        <v>Yes</v>
      </c>
      <c r="Q1277" s="126" t="str">
        <f t="shared" si="92"/>
        <v>No</v>
      </c>
      <c r="R1277" s="126" t="str">
        <f t="shared" si="92"/>
        <v>Yes</v>
      </c>
      <c r="S1277" s="126" t="str">
        <f t="shared" si="92"/>
        <v>No</v>
      </c>
      <c r="T1277" s="126" t="str">
        <f t="shared" si="92"/>
        <v>No</v>
      </c>
      <c r="U1277" s="126" t="str">
        <f t="shared" si="92"/>
        <v>Yes</v>
      </c>
      <c r="V1277" s="126" t="str">
        <f t="shared" si="92"/>
        <v>No</v>
      </c>
      <c r="W1277" s="126" t="str">
        <f t="shared" si="92"/>
        <v>No</v>
      </c>
      <c r="X1277" s="126" t="str">
        <f t="shared" si="92"/>
        <v>Yes</v>
      </c>
      <c r="Y1277" s="126" t="str">
        <f t="shared" si="92"/>
        <v>Yes</v>
      </c>
      <c r="Z1277" s="126" t="str">
        <f t="shared" si="92"/>
        <v>No</v>
      </c>
      <c r="AA1277" s="126" t="str">
        <f t="shared" si="92"/>
        <v>No</v>
      </c>
    </row>
    <row r="1278" spans="1:27" x14ac:dyDescent="0.3">
      <c r="A1278" t="s">
        <v>202</v>
      </c>
      <c r="B1278" t="s">
        <v>13</v>
      </c>
      <c r="C1278" t="s">
        <v>9</v>
      </c>
      <c r="D1278" t="s">
        <v>8</v>
      </c>
      <c r="E1278" t="s">
        <v>11</v>
      </c>
      <c r="F1278" t="s">
        <v>10</v>
      </c>
      <c r="G1278">
        <v>1</v>
      </c>
      <c r="H1278" t="s">
        <v>10</v>
      </c>
      <c r="I1278" t="s">
        <v>18</v>
      </c>
      <c r="J1278" t="s">
        <v>128</v>
      </c>
      <c r="L1278" t="s">
        <v>80</v>
      </c>
      <c r="M1278">
        <v>0</v>
      </c>
      <c r="N1278" t="str">
        <f t="shared" si="81"/>
        <v>No</v>
      </c>
      <c r="O1278" t="s">
        <v>152</v>
      </c>
      <c r="P1278" s="126" t="str">
        <f t="shared" si="90"/>
        <v>Yes</v>
      </c>
      <c r="Q1278" s="126" t="str">
        <f t="shared" si="92"/>
        <v>Yes</v>
      </c>
      <c r="R1278" s="126" t="str">
        <f t="shared" si="92"/>
        <v>Yes</v>
      </c>
      <c r="S1278" s="126" t="str">
        <f t="shared" si="92"/>
        <v>No</v>
      </c>
      <c r="T1278" s="126" t="str">
        <f t="shared" si="92"/>
        <v>Yes</v>
      </c>
      <c r="U1278" s="126" t="str">
        <f t="shared" si="92"/>
        <v>Yes</v>
      </c>
      <c r="V1278" s="126" t="str">
        <f t="shared" si="92"/>
        <v>No</v>
      </c>
      <c r="W1278" s="126" t="str">
        <f t="shared" si="92"/>
        <v>No</v>
      </c>
      <c r="X1278" s="126" t="str">
        <f t="shared" si="92"/>
        <v>No</v>
      </c>
      <c r="Y1278" s="126" t="str">
        <f t="shared" si="92"/>
        <v>No</v>
      </c>
      <c r="Z1278" s="126" t="str">
        <f t="shared" si="92"/>
        <v>No</v>
      </c>
      <c r="AA1278" s="126" t="str">
        <f t="shared" si="92"/>
        <v>No</v>
      </c>
    </row>
    <row r="1279" spans="1:27" x14ac:dyDescent="0.3">
      <c r="A1279" t="s">
        <v>202</v>
      </c>
      <c r="B1279" t="s">
        <v>13</v>
      </c>
      <c r="C1279" t="s">
        <v>9</v>
      </c>
      <c r="D1279" t="s">
        <v>8</v>
      </c>
      <c r="E1279" t="s">
        <v>11</v>
      </c>
      <c r="F1279" t="s">
        <v>10</v>
      </c>
      <c r="G1279">
        <v>2</v>
      </c>
      <c r="H1279" t="s">
        <v>10</v>
      </c>
      <c r="I1279" t="s">
        <v>18</v>
      </c>
      <c r="J1279" t="s">
        <v>128</v>
      </c>
      <c r="L1279" t="s">
        <v>80</v>
      </c>
      <c r="M1279">
        <v>2</v>
      </c>
      <c r="N1279" t="str">
        <f t="shared" si="81"/>
        <v>Yes</v>
      </c>
      <c r="O1279" t="s">
        <v>152</v>
      </c>
      <c r="P1279" s="126" t="str">
        <f t="shared" si="90"/>
        <v>Yes</v>
      </c>
      <c r="Q1279" s="126" t="str">
        <f t="shared" si="92"/>
        <v>Yes</v>
      </c>
      <c r="R1279" s="126" t="str">
        <f t="shared" si="92"/>
        <v>Yes</v>
      </c>
      <c r="S1279" s="126" t="str">
        <f t="shared" si="92"/>
        <v>No</v>
      </c>
      <c r="T1279" s="126" t="str">
        <f t="shared" si="92"/>
        <v>Yes</v>
      </c>
      <c r="U1279" s="126" t="str">
        <f t="shared" si="92"/>
        <v>Yes</v>
      </c>
      <c r="V1279" s="126" t="str">
        <f t="shared" si="92"/>
        <v>No</v>
      </c>
      <c r="W1279" s="126" t="str">
        <f t="shared" si="92"/>
        <v>No</v>
      </c>
      <c r="X1279" s="126" t="str">
        <f t="shared" si="92"/>
        <v>No</v>
      </c>
      <c r="Y1279" s="126" t="str">
        <f t="shared" si="92"/>
        <v>No</v>
      </c>
      <c r="Z1279" s="126" t="str">
        <f t="shared" si="92"/>
        <v>No</v>
      </c>
      <c r="AA1279" s="126" t="str">
        <f t="shared" si="92"/>
        <v>No</v>
      </c>
    </row>
    <row r="1280" spans="1:27" x14ac:dyDescent="0.3">
      <c r="A1280" t="s">
        <v>202</v>
      </c>
      <c r="B1280" t="s">
        <v>13</v>
      </c>
      <c r="C1280" t="s">
        <v>9</v>
      </c>
      <c r="D1280" t="s">
        <v>8</v>
      </c>
      <c r="E1280" t="s">
        <v>11</v>
      </c>
      <c r="F1280" t="s">
        <v>10</v>
      </c>
      <c r="G1280">
        <v>1</v>
      </c>
      <c r="H1280" t="s">
        <v>10</v>
      </c>
      <c r="I1280" t="s">
        <v>21</v>
      </c>
      <c r="J1280" t="s">
        <v>128</v>
      </c>
      <c r="L1280" t="s">
        <v>80</v>
      </c>
      <c r="M1280">
        <v>2</v>
      </c>
      <c r="N1280" t="str">
        <f t="shared" si="81"/>
        <v>Yes</v>
      </c>
      <c r="O1280" t="s">
        <v>152</v>
      </c>
      <c r="P1280" s="126" t="str">
        <f t="shared" si="90"/>
        <v>Yes</v>
      </c>
      <c r="Q1280" s="126" t="str">
        <f t="shared" si="92"/>
        <v>Yes</v>
      </c>
      <c r="R1280" s="126" t="str">
        <f t="shared" si="92"/>
        <v>Yes</v>
      </c>
      <c r="S1280" s="126" t="str">
        <f t="shared" si="92"/>
        <v>No</v>
      </c>
      <c r="T1280" s="126" t="str">
        <f t="shared" si="92"/>
        <v>Yes</v>
      </c>
      <c r="U1280" s="126" t="str">
        <f t="shared" si="92"/>
        <v>Yes</v>
      </c>
      <c r="V1280" s="126" t="str">
        <f t="shared" si="92"/>
        <v>No</v>
      </c>
      <c r="W1280" s="126" t="str">
        <f t="shared" si="92"/>
        <v>No</v>
      </c>
      <c r="X1280" s="126" t="str">
        <f t="shared" si="92"/>
        <v>No</v>
      </c>
      <c r="Y1280" s="126" t="str">
        <f t="shared" si="92"/>
        <v>No</v>
      </c>
      <c r="Z1280" s="126" t="str">
        <f t="shared" si="92"/>
        <v>No</v>
      </c>
      <c r="AA1280" s="126" t="str">
        <f t="shared" si="92"/>
        <v>No</v>
      </c>
    </row>
    <row r="1281" spans="1:27" x14ac:dyDescent="0.3">
      <c r="A1281" t="s">
        <v>202</v>
      </c>
      <c r="B1281" t="s">
        <v>13</v>
      </c>
      <c r="C1281" t="s">
        <v>9</v>
      </c>
      <c r="D1281" t="s">
        <v>8</v>
      </c>
      <c r="E1281" t="s">
        <v>11</v>
      </c>
      <c r="F1281" t="s">
        <v>10</v>
      </c>
      <c r="G1281">
        <v>1</v>
      </c>
      <c r="H1281" t="s">
        <v>10</v>
      </c>
      <c r="I1281" t="s">
        <v>18</v>
      </c>
      <c r="J1281" t="s">
        <v>128</v>
      </c>
      <c r="L1281" t="s">
        <v>80</v>
      </c>
      <c r="M1281">
        <v>0</v>
      </c>
      <c r="N1281" t="str">
        <f t="shared" si="81"/>
        <v>No</v>
      </c>
      <c r="O1281" t="s">
        <v>152</v>
      </c>
      <c r="P1281" s="126" t="str">
        <f t="shared" si="90"/>
        <v>Yes</v>
      </c>
      <c r="Q1281" s="126" t="str">
        <f t="shared" si="92"/>
        <v>Yes</v>
      </c>
      <c r="R1281" s="126" t="str">
        <f t="shared" si="92"/>
        <v>Yes</v>
      </c>
      <c r="S1281" s="126" t="str">
        <f t="shared" si="92"/>
        <v>No</v>
      </c>
      <c r="T1281" s="126" t="str">
        <f t="shared" si="92"/>
        <v>Yes</v>
      </c>
      <c r="U1281" s="126" t="str">
        <f t="shared" si="92"/>
        <v>Yes</v>
      </c>
      <c r="V1281" s="126" t="str">
        <f t="shared" si="92"/>
        <v>No</v>
      </c>
      <c r="W1281" s="126" t="str">
        <f t="shared" si="92"/>
        <v>No</v>
      </c>
      <c r="X1281" s="126" t="str">
        <f t="shared" si="92"/>
        <v>No</v>
      </c>
      <c r="Y1281" s="126" t="str">
        <f t="shared" si="92"/>
        <v>No</v>
      </c>
      <c r="Z1281" s="126" t="str">
        <f t="shared" si="92"/>
        <v>No</v>
      </c>
      <c r="AA1281" s="126" t="str">
        <f t="shared" si="92"/>
        <v>No</v>
      </c>
    </row>
    <row r="1282" spans="1:27" x14ac:dyDescent="0.3">
      <c r="A1282" t="s">
        <v>202</v>
      </c>
      <c r="B1282" t="s">
        <v>13</v>
      </c>
      <c r="C1282" t="s">
        <v>9</v>
      </c>
      <c r="D1282" t="s">
        <v>8</v>
      </c>
      <c r="E1282" t="s">
        <v>11</v>
      </c>
      <c r="F1282" t="s">
        <v>10</v>
      </c>
      <c r="G1282">
        <v>1</v>
      </c>
      <c r="H1282" t="s">
        <v>10</v>
      </c>
      <c r="I1282" t="s">
        <v>18</v>
      </c>
      <c r="J1282" t="s">
        <v>62</v>
      </c>
      <c r="L1282" t="s">
        <v>80</v>
      </c>
      <c r="M1282">
        <v>3</v>
      </c>
      <c r="N1282" t="str">
        <f t="shared" si="81"/>
        <v>Yes</v>
      </c>
      <c r="O1282" t="s">
        <v>152</v>
      </c>
      <c r="P1282" s="126" t="str">
        <f t="shared" si="90"/>
        <v>Yes</v>
      </c>
      <c r="Q1282" s="126" t="str">
        <f t="shared" si="92"/>
        <v>Yes</v>
      </c>
      <c r="R1282" s="126" t="str">
        <f t="shared" si="92"/>
        <v>Yes</v>
      </c>
      <c r="S1282" s="126" t="str">
        <f t="shared" si="92"/>
        <v>No</v>
      </c>
      <c r="T1282" s="126" t="str">
        <f t="shared" si="92"/>
        <v>Yes</v>
      </c>
      <c r="U1282" s="126" t="str">
        <f t="shared" si="92"/>
        <v>Yes</v>
      </c>
      <c r="V1282" s="126" t="str">
        <f t="shared" si="92"/>
        <v>No</v>
      </c>
      <c r="W1282" s="126" t="str">
        <f t="shared" si="92"/>
        <v>No</v>
      </c>
      <c r="X1282" s="126" t="str">
        <f t="shared" si="92"/>
        <v>No</v>
      </c>
      <c r="Y1282" s="126" t="str">
        <f t="shared" si="92"/>
        <v>No</v>
      </c>
      <c r="Z1282" s="126" t="str">
        <f t="shared" si="92"/>
        <v>No</v>
      </c>
      <c r="AA1282" s="126" t="str">
        <f t="shared" si="92"/>
        <v>No</v>
      </c>
    </row>
    <row r="1283" spans="1:27" x14ac:dyDescent="0.3">
      <c r="A1283" t="s">
        <v>202</v>
      </c>
      <c r="B1283" t="s">
        <v>13</v>
      </c>
      <c r="C1283" t="s">
        <v>9</v>
      </c>
      <c r="D1283" t="s">
        <v>8</v>
      </c>
      <c r="E1283" t="s">
        <v>11</v>
      </c>
      <c r="F1283" t="s">
        <v>10</v>
      </c>
      <c r="G1283">
        <v>1</v>
      </c>
      <c r="H1283" t="s">
        <v>8</v>
      </c>
      <c r="I1283" t="s">
        <v>18</v>
      </c>
      <c r="J1283" t="s">
        <v>128</v>
      </c>
      <c r="L1283" t="s">
        <v>80</v>
      </c>
      <c r="M1283">
        <v>2</v>
      </c>
      <c r="N1283" t="str">
        <f t="shared" si="81"/>
        <v>Yes</v>
      </c>
      <c r="O1283" t="s">
        <v>152</v>
      </c>
      <c r="P1283" s="126" t="str">
        <f t="shared" si="90"/>
        <v>Yes</v>
      </c>
      <c r="Q1283" s="126" t="str">
        <f t="shared" si="92"/>
        <v>Yes</v>
      </c>
      <c r="R1283" s="126" t="str">
        <f t="shared" si="92"/>
        <v>Yes</v>
      </c>
      <c r="S1283" s="126" t="str">
        <f t="shared" si="92"/>
        <v>No</v>
      </c>
      <c r="T1283" s="126" t="str">
        <f t="shared" si="92"/>
        <v>Yes</v>
      </c>
      <c r="U1283" s="126" t="str">
        <f t="shared" si="92"/>
        <v>Yes</v>
      </c>
      <c r="V1283" s="126" t="str">
        <f t="shared" si="92"/>
        <v>No</v>
      </c>
      <c r="W1283" s="126" t="str">
        <f t="shared" si="92"/>
        <v>No</v>
      </c>
      <c r="X1283" s="126" t="str">
        <f t="shared" si="92"/>
        <v>No</v>
      </c>
      <c r="Y1283" s="126" t="str">
        <f t="shared" si="92"/>
        <v>No</v>
      </c>
      <c r="Z1283" s="126" t="str">
        <f t="shared" si="92"/>
        <v>No</v>
      </c>
      <c r="AA1283" s="126" t="str">
        <f t="shared" si="92"/>
        <v>No</v>
      </c>
    </row>
    <row r="1284" spans="1:27" x14ac:dyDescent="0.3">
      <c r="A1284" t="s">
        <v>202</v>
      </c>
      <c r="B1284" t="s">
        <v>13</v>
      </c>
      <c r="C1284" t="s">
        <v>9</v>
      </c>
      <c r="D1284" t="s">
        <v>8</v>
      </c>
      <c r="E1284" t="s">
        <v>11</v>
      </c>
      <c r="F1284" t="s">
        <v>10</v>
      </c>
      <c r="G1284">
        <v>0</v>
      </c>
      <c r="H1284" t="s">
        <v>8</v>
      </c>
      <c r="I1284" t="s">
        <v>19</v>
      </c>
      <c r="J1284" t="s">
        <v>128</v>
      </c>
      <c r="L1284" t="s">
        <v>80</v>
      </c>
      <c r="M1284">
        <v>0</v>
      </c>
      <c r="N1284" t="str">
        <f t="shared" si="81"/>
        <v>No</v>
      </c>
      <c r="O1284" t="s">
        <v>152</v>
      </c>
      <c r="P1284" s="126" t="str">
        <f t="shared" si="90"/>
        <v>Yes</v>
      </c>
      <c r="Q1284" s="126" t="str">
        <f t="shared" si="92"/>
        <v>Yes</v>
      </c>
      <c r="R1284" s="126" t="str">
        <f t="shared" si="92"/>
        <v>Yes</v>
      </c>
      <c r="S1284" s="126" t="str">
        <f t="shared" si="92"/>
        <v>No</v>
      </c>
      <c r="T1284" s="126" t="str">
        <f t="shared" si="92"/>
        <v>Yes</v>
      </c>
      <c r="U1284" s="126" t="str">
        <f t="shared" si="92"/>
        <v>Yes</v>
      </c>
      <c r="V1284" s="126" t="str">
        <f t="shared" si="92"/>
        <v>No</v>
      </c>
      <c r="W1284" s="126" t="str">
        <f t="shared" si="92"/>
        <v>No</v>
      </c>
      <c r="X1284" s="126" t="str">
        <f t="shared" si="92"/>
        <v>No</v>
      </c>
      <c r="Y1284" s="126" t="str">
        <f t="shared" si="92"/>
        <v>No</v>
      </c>
      <c r="Z1284" s="126" t="str">
        <f t="shared" si="92"/>
        <v>No</v>
      </c>
      <c r="AA1284" s="126" t="str">
        <f t="shared" si="92"/>
        <v>No</v>
      </c>
    </row>
    <row r="1285" spans="1:27" x14ac:dyDescent="0.3">
      <c r="A1285" t="s">
        <v>202</v>
      </c>
      <c r="B1285" t="s">
        <v>13</v>
      </c>
      <c r="C1285" t="s">
        <v>9</v>
      </c>
      <c r="D1285" t="s">
        <v>8</v>
      </c>
      <c r="E1285" t="s">
        <v>11</v>
      </c>
      <c r="F1285" t="s">
        <v>10</v>
      </c>
      <c r="G1285">
        <v>0</v>
      </c>
      <c r="H1285" t="s">
        <v>9</v>
      </c>
      <c r="I1285" t="s">
        <v>19</v>
      </c>
      <c r="J1285" t="s">
        <v>128</v>
      </c>
      <c r="L1285" t="s">
        <v>80</v>
      </c>
      <c r="M1285">
        <v>3</v>
      </c>
      <c r="N1285" t="str">
        <f t="shared" si="81"/>
        <v>Yes</v>
      </c>
      <c r="O1285" t="s">
        <v>152</v>
      </c>
      <c r="P1285" s="126" t="str">
        <f t="shared" si="90"/>
        <v>Yes</v>
      </c>
      <c r="Q1285" s="126" t="str">
        <f t="shared" si="92"/>
        <v>Yes</v>
      </c>
      <c r="R1285" s="126" t="str">
        <f t="shared" si="92"/>
        <v>Yes</v>
      </c>
      <c r="S1285" s="126" t="str">
        <f t="shared" si="92"/>
        <v>No</v>
      </c>
      <c r="T1285" s="126" t="str">
        <f t="shared" si="92"/>
        <v>Yes</v>
      </c>
      <c r="U1285" s="126" t="str">
        <f t="shared" si="92"/>
        <v>Yes</v>
      </c>
      <c r="V1285" s="126" t="str">
        <f t="shared" si="92"/>
        <v>No</v>
      </c>
      <c r="W1285" s="126" t="str">
        <f t="shared" si="92"/>
        <v>No</v>
      </c>
      <c r="X1285" s="126" t="str">
        <f t="shared" si="92"/>
        <v>No</v>
      </c>
      <c r="Y1285" s="126" t="str">
        <f t="shared" si="92"/>
        <v>No</v>
      </c>
      <c r="Z1285" s="126" t="str">
        <f t="shared" si="92"/>
        <v>No</v>
      </c>
      <c r="AA1285" s="126" t="str">
        <f t="shared" si="92"/>
        <v>No</v>
      </c>
    </row>
    <row r="1286" spans="1:27" x14ac:dyDescent="0.3">
      <c r="A1286" t="s">
        <v>202</v>
      </c>
      <c r="B1286" t="s">
        <v>13</v>
      </c>
      <c r="C1286" t="s">
        <v>9</v>
      </c>
      <c r="D1286" t="s">
        <v>8</v>
      </c>
      <c r="E1286" t="s">
        <v>11</v>
      </c>
      <c r="F1286" t="s">
        <v>131</v>
      </c>
      <c r="G1286">
        <v>0</v>
      </c>
      <c r="H1286" t="s">
        <v>13</v>
      </c>
      <c r="I1286" t="s">
        <v>17</v>
      </c>
      <c r="J1286" t="s">
        <v>128</v>
      </c>
      <c r="L1286" t="s">
        <v>80</v>
      </c>
      <c r="M1286">
        <v>0</v>
      </c>
      <c r="N1286" t="str">
        <f t="shared" si="81"/>
        <v>No</v>
      </c>
      <c r="O1286" t="s">
        <v>152</v>
      </c>
      <c r="P1286" s="126" t="str">
        <f t="shared" si="90"/>
        <v>Yes</v>
      </c>
      <c r="Q1286" s="126" t="str">
        <f t="shared" si="92"/>
        <v>Yes</v>
      </c>
      <c r="R1286" s="126" t="str">
        <f t="shared" ref="Q1286:AA1309" si="93">IF($A1286="","",IF(OR($B1286=R$1,$C1286=R$1,$D1286=R$1,$E1286=R$1,$F1286=R$1),"Yes","No"))</f>
        <v>Yes</v>
      </c>
      <c r="S1286" s="126" t="str">
        <f t="shared" si="93"/>
        <v>No</v>
      </c>
      <c r="T1286" s="126" t="str">
        <f t="shared" si="93"/>
        <v>No</v>
      </c>
      <c r="U1286" s="126" t="str">
        <f t="shared" si="93"/>
        <v>Yes</v>
      </c>
      <c r="V1286" s="126" t="str">
        <f t="shared" si="93"/>
        <v>No</v>
      </c>
      <c r="W1286" s="126" t="str">
        <f t="shared" si="93"/>
        <v>No</v>
      </c>
      <c r="X1286" s="126" t="str">
        <f t="shared" si="93"/>
        <v>No</v>
      </c>
      <c r="Y1286" s="126" t="str">
        <f t="shared" si="93"/>
        <v>No</v>
      </c>
      <c r="Z1286" s="126" t="str">
        <f t="shared" si="93"/>
        <v>Yes</v>
      </c>
      <c r="AA1286" s="126" t="str">
        <f t="shared" si="93"/>
        <v>No</v>
      </c>
    </row>
    <row r="1287" spans="1:27" x14ac:dyDescent="0.3">
      <c r="A1287" t="s">
        <v>202</v>
      </c>
      <c r="B1287" t="s">
        <v>13</v>
      </c>
      <c r="C1287" t="s">
        <v>9</v>
      </c>
      <c r="D1287" t="s">
        <v>8</v>
      </c>
      <c r="E1287" t="s">
        <v>11</v>
      </c>
      <c r="F1287" t="s">
        <v>131</v>
      </c>
      <c r="G1287">
        <v>1</v>
      </c>
      <c r="H1287" t="s">
        <v>11</v>
      </c>
      <c r="I1287" t="s">
        <v>18</v>
      </c>
      <c r="J1287" t="s">
        <v>149</v>
      </c>
      <c r="L1287" t="s">
        <v>80</v>
      </c>
      <c r="M1287">
        <v>2</v>
      </c>
      <c r="N1287" t="str">
        <f t="shared" si="81"/>
        <v>Yes</v>
      </c>
      <c r="O1287" t="s">
        <v>152</v>
      </c>
      <c r="P1287" s="126" t="str">
        <f t="shared" si="90"/>
        <v>Yes</v>
      </c>
      <c r="Q1287" s="126" t="str">
        <f t="shared" si="93"/>
        <v>Yes</v>
      </c>
      <c r="R1287" s="126" t="str">
        <f t="shared" si="93"/>
        <v>Yes</v>
      </c>
      <c r="S1287" s="126" t="str">
        <f t="shared" si="93"/>
        <v>No</v>
      </c>
      <c r="T1287" s="126" t="str">
        <f t="shared" si="93"/>
        <v>No</v>
      </c>
      <c r="U1287" s="126" t="str">
        <f t="shared" si="93"/>
        <v>Yes</v>
      </c>
      <c r="V1287" s="126" t="str">
        <f t="shared" si="93"/>
        <v>No</v>
      </c>
      <c r="W1287" s="126" t="str">
        <f t="shared" si="93"/>
        <v>No</v>
      </c>
      <c r="X1287" s="126" t="str">
        <f t="shared" si="93"/>
        <v>No</v>
      </c>
      <c r="Y1287" s="126" t="str">
        <f t="shared" si="93"/>
        <v>No</v>
      </c>
      <c r="Z1287" s="126" t="str">
        <f t="shared" si="93"/>
        <v>Yes</v>
      </c>
      <c r="AA1287" s="126" t="str">
        <f t="shared" si="93"/>
        <v>No</v>
      </c>
    </row>
    <row r="1288" spans="1:27" x14ac:dyDescent="0.3">
      <c r="A1288" t="s">
        <v>202</v>
      </c>
      <c r="B1288" t="s">
        <v>13</v>
      </c>
      <c r="C1288" t="s">
        <v>9</v>
      </c>
      <c r="D1288" t="s">
        <v>8</v>
      </c>
      <c r="E1288" t="s">
        <v>11</v>
      </c>
      <c r="F1288" t="s">
        <v>131</v>
      </c>
      <c r="G1288">
        <v>1</v>
      </c>
      <c r="H1288" t="s">
        <v>13</v>
      </c>
      <c r="I1288" t="s">
        <v>19</v>
      </c>
      <c r="J1288" t="s">
        <v>128</v>
      </c>
      <c r="L1288" t="s">
        <v>80</v>
      </c>
      <c r="M1288">
        <v>3</v>
      </c>
      <c r="N1288" t="str">
        <f t="shared" si="81"/>
        <v>Yes</v>
      </c>
      <c r="O1288" t="s">
        <v>152</v>
      </c>
      <c r="P1288" s="126" t="str">
        <f t="shared" si="90"/>
        <v>Yes</v>
      </c>
      <c r="Q1288" s="126" t="str">
        <f t="shared" si="93"/>
        <v>Yes</v>
      </c>
      <c r="R1288" s="126" t="str">
        <f t="shared" si="93"/>
        <v>Yes</v>
      </c>
      <c r="S1288" s="126" t="str">
        <f t="shared" si="93"/>
        <v>No</v>
      </c>
      <c r="T1288" s="126" t="str">
        <f t="shared" si="93"/>
        <v>No</v>
      </c>
      <c r="U1288" s="126" t="str">
        <f t="shared" si="93"/>
        <v>Yes</v>
      </c>
      <c r="V1288" s="126" t="str">
        <f t="shared" si="93"/>
        <v>No</v>
      </c>
      <c r="W1288" s="126" t="str">
        <f t="shared" si="93"/>
        <v>No</v>
      </c>
      <c r="X1288" s="126" t="str">
        <f t="shared" si="93"/>
        <v>No</v>
      </c>
      <c r="Y1288" s="126" t="str">
        <f t="shared" si="93"/>
        <v>No</v>
      </c>
      <c r="Z1288" s="126" t="str">
        <f t="shared" si="93"/>
        <v>Yes</v>
      </c>
      <c r="AA1288" s="126" t="str">
        <f t="shared" si="93"/>
        <v>No</v>
      </c>
    </row>
    <row r="1289" spans="1:27" x14ac:dyDescent="0.3">
      <c r="A1289" t="s">
        <v>202</v>
      </c>
      <c r="B1289" t="s">
        <v>13</v>
      </c>
      <c r="C1289" t="s">
        <v>9</v>
      </c>
      <c r="D1289" t="s">
        <v>8</v>
      </c>
      <c r="E1289" t="s">
        <v>11</v>
      </c>
      <c r="F1289" t="s">
        <v>131</v>
      </c>
      <c r="G1289">
        <v>2</v>
      </c>
      <c r="H1289" t="s">
        <v>11</v>
      </c>
      <c r="I1289" t="s">
        <v>16</v>
      </c>
      <c r="J1289" t="s">
        <v>128</v>
      </c>
      <c r="L1289" t="s">
        <v>80</v>
      </c>
      <c r="M1289">
        <v>0</v>
      </c>
      <c r="N1289" t="str">
        <f t="shared" si="81"/>
        <v>No</v>
      </c>
      <c r="O1289" t="s">
        <v>152</v>
      </c>
      <c r="P1289" s="126" t="str">
        <f t="shared" si="90"/>
        <v>Yes</v>
      </c>
      <c r="Q1289" s="126" t="str">
        <f t="shared" si="93"/>
        <v>Yes</v>
      </c>
      <c r="R1289" s="126" t="str">
        <f t="shared" si="93"/>
        <v>Yes</v>
      </c>
      <c r="S1289" s="126" t="str">
        <f t="shared" si="93"/>
        <v>No</v>
      </c>
      <c r="T1289" s="126" t="str">
        <f t="shared" si="93"/>
        <v>No</v>
      </c>
      <c r="U1289" s="126" t="str">
        <f t="shared" si="93"/>
        <v>Yes</v>
      </c>
      <c r="V1289" s="126" t="str">
        <f t="shared" si="93"/>
        <v>No</v>
      </c>
      <c r="W1289" s="126" t="str">
        <f t="shared" si="93"/>
        <v>No</v>
      </c>
      <c r="X1289" s="126" t="str">
        <f t="shared" si="93"/>
        <v>No</v>
      </c>
      <c r="Y1289" s="126" t="str">
        <f t="shared" si="93"/>
        <v>No</v>
      </c>
      <c r="Z1289" s="126" t="str">
        <f t="shared" si="93"/>
        <v>Yes</v>
      </c>
      <c r="AA1289" s="126" t="str">
        <f t="shared" si="93"/>
        <v>No</v>
      </c>
    </row>
    <row r="1290" spans="1:27" x14ac:dyDescent="0.3">
      <c r="A1290" t="s">
        <v>202</v>
      </c>
      <c r="B1290" t="s">
        <v>13</v>
      </c>
      <c r="C1290" t="s">
        <v>9</v>
      </c>
      <c r="D1290" t="s">
        <v>8</v>
      </c>
      <c r="E1290" t="s">
        <v>11</v>
      </c>
      <c r="F1290" t="s">
        <v>131</v>
      </c>
      <c r="G1290">
        <v>1</v>
      </c>
      <c r="H1290" t="s">
        <v>131</v>
      </c>
      <c r="I1290" t="s">
        <v>148</v>
      </c>
      <c r="J1290" t="s">
        <v>62</v>
      </c>
      <c r="L1290" t="s">
        <v>80</v>
      </c>
      <c r="M1290">
        <v>1</v>
      </c>
      <c r="N1290" t="str">
        <f t="shared" si="81"/>
        <v>Yes</v>
      </c>
      <c r="O1290" t="s">
        <v>152</v>
      </c>
      <c r="P1290" s="126" t="str">
        <f t="shared" si="90"/>
        <v>Yes</v>
      </c>
      <c r="Q1290" s="126" t="str">
        <f t="shared" si="93"/>
        <v>Yes</v>
      </c>
      <c r="R1290" s="126" t="str">
        <f t="shared" si="93"/>
        <v>Yes</v>
      </c>
      <c r="S1290" s="126" t="str">
        <f t="shared" si="93"/>
        <v>No</v>
      </c>
      <c r="T1290" s="126" t="str">
        <f t="shared" si="93"/>
        <v>No</v>
      </c>
      <c r="U1290" s="126" t="str">
        <f t="shared" si="93"/>
        <v>Yes</v>
      </c>
      <c r="V1290" s="126" t="str">
        <f t="shared" si="93"/>
        <v>No</v>
      </c>
      <c r="W1290" s="126" t="str">
        <f t="shared" si="93"/>
        <v>No</v>
      </c>
      <c r="X1290" s="126" t="str">
        <f t="shared" si="93"/>
        <v>No</v>
      </c>
      <c r="Y1290" s="126" t="str">
        <f t="shared" si="93"/>
        <v>No</v>
      </c>
      <c r="Z1290" s="126" t="str">
        <f t="shared" si="93"/>
        <v>Yes</v>
      </c>
      <c r="AA1290" s="126" t="str">
        <f t="shared" si="93"/>
        <v>No</v>
      </c>
    </row>
    <row r="1291" spans="1:27" x14ac:dyDescent="0.3">
      <c r="A1291" t="s">
        <v>202</v>
      </c>
      <c r="B1291" t="s">
        <v>130</v>
      </c>
      <c r="C1291" t="s">
        <v>9</v>
      </c>
      <c r="D1291" t="s">
        <v>14</v>
      </c>
      <c r="E1291" t="s">
        <v>8</v>
      </c>
      <c r="F1291" t="s">
        <v>131</v>
      </c>
      <c r="G1291">
        <v>0</v>
      </c>
      <c r="H1291" t="s">
        <v>14</v>
      </c>
      <c r="I1291" t="s">
        <v>19</v>
      </c>
      <c r="J1291" t="s">
        <v>128</v>
      </c>
      <c r="L1291" t="s">
        <v>80</v>
      </c>
      <c r="M1291">
        <v>3</v>
      </c>
      <c r="N1291" t="str">
        <f t="shared" si="81"/>
        <v>Yes</v>
      </c>
      <c r="O1291" t="s">
        <v>152</v>
      </c>
      <c r="P1291" s="126" t="str">
        <f t="shared" si="90"/>
        <v>No</v>
      </c>
      <c r="Q1291" s="126" t="str">
        <f t="shared" si="93"/>
        <v>Yes</v>
      </c>
      <c r="R1291" s="126" t="str">
        <f t="shared" si="93"/>
        <v>Yes</v>
      </c>
      <c r="S1291" s="126" t="str">
        <f t="shared" si="93"/>
        <v>No</v>
      </c>
      <c r="T1291" s="126" t="str">
        <f t="shared" si="93"/>
        <v>No</v>
      </c>
      <c r="U1291" s="126" t="str">
        <f t="shared" si="93"/>
        <v>No</v>
      </c>
      <c r="V1291" s="126" t="str">
        <f t="shared" si="93"/>
        <v>No</v>
      </c>
      <c r="W1291" s="126" t="str">
        <f t="shared" si="93"/>
        <v>No</v>
      </c>
      <c r="X1291" s="126" t="str">
        <f t="shared" si="93"/>
        <v>Yes</v>
      </c>
      <c r="Y1291" s="126" t="str">
        <f t="shared" si="93"/>
        <v>Yes</v>
      </c>
      <c r="Z1291" s="126" t="str">
        <f t="shared" si="93"/>
        <v>Yes</v>
      </c>
      <c r="AA1291" s="126" t="str">
        <f t="shared" si="93"/>
        <v>No</v>
      </c>
    </row>
    <row r="1292" spans="1:27" x14ac:dyDescent="0.3">
      <c r="A1292" t="s">
        <v>202</v>
      </c>
      <c r="B1292" t="s">
        <v>130</v>
      </c>
      <c r="C1292" t="s">
        <v>9</v>
      </c>
      <c r="D1292" t="s">
        <v>14</v>
      </c>
      <c r="E1292" t="s">
        <v>8</v>
      </c>
      <c r="F1292" t="s">
        <v>131</v>
      </c>
      <c r="G1292">
        <v>1</v>
      </c>
      <c r="H1292" t="s">
        <v>130</v>
      </c>
      <c r="I1292" t="s">
        <v>17</v>
      </c>
      <c r="J1292" t="s">
        <v>128</v>
      </c>
      <c r="L1292" t="s">
        <v>80</v>
      </c>
      <c r="M1292">
        <v>0</v>
      </c>
      <c r="N1292" t="str">
        <f t="shared" si="81"/>
        <v>No</v>
      </c>
      <c r="O1292" t="s">
        <v>152</v>
      </c>
      <c r="P1292" s="126" t="str">
        <f t="shared" si="90"/>
        <v>No</v>
      </c>
      <c r="Q1292" s="126" t="str">
        <f t="shared" si="93"/>
        <v>Yes</v>
      </c>
      <c r="R1292" s="126" t="str">
        <f t="shared" si="93"/>
        <v>Yes</v>
      </c>
      <c r="S1292" s="126" t="str">
        <f t="shared" si="93"/>
        <v>No</v>
      </c>
      <c r="T1292" s="126" t="str">
        <f t="shared" si="93"/>
        <v>No</v>
      </c>
      <c r="U1292" s="126" t="str">
        <f t="shared" si="93"/>
        <v>No</v>
      </c>
      <c r="V1292" s="126" t="str">
        <f t="shared" si="93"/>
        <v>No</v>
      </c>
      <c r="W1292" s="126" t="str">
        <f t="shared" si="93"/>
        <v>No</v>
      </c>
      <c r="X1292" s="126" t="str">
        <f t="shared" si="93"/>
        <v>Yes</v>
      </c>
      <c r="Y1292" s="126" t="str">
        <f t="shared" si="93"/>
        <v>Yes</v>
      </c>
      <c r="Z1292" s="126" t="str">
        <f t="shared" si="93"/>
        <v>Yes</v>
      </c>
      <c r="AA1292" s="126" t="str">
        <f t="shared" si="93"/>
        <v>No</v>
      </c>
    </row>
    <row r="1293" spans="1:27" x14ac:dyDescent="0.3">
      <c r="A1293" t="s">
        <v>202</v>
      </c>
      <c r="B1293" t="s">
        <v>130</v>
      </c>
      <c r="C1293" t="s">
        <v>9</v>
      </c>
      <c r="D1293" t="s">
        <v>14</v>
      </c>
      <c r="E1293" t="s">
        <v>8</v>
      </c>
      <c r="F1293" t="s">
        <v>131</v>
      </c>
      <c r="G1293">
        <v>0</v>
      </c>
      <c r="H1293" t="s">
        <v>9</v>
      </c>
      <c r="I1293" t="s">
        <v>19</v>
      </c>
      <c r="J1293" t="s">
        <v>128</v>
      </c>
      <c r="L1293" t="s">
        <v>80</v>
      </c>
      <c r="M1293">
        <v>0</v>
      </c>
      <c r="N1293" t="str">
        <f t="shared" si="81"/>
        <v>No</v>
      </c>
      <c r="O1293" t="s">
        <v>152</v>
      </c>
      <c r="P1293" s="126" t="str">
        <f t="shared" si="90"/>
        <v>No</v>
      </c>
      <c r="Q1293" s="126" t="str">
        <f t="shared" si="93"/>
        <v>Yes</v>
      </c>
      <c r="R1293" s="126" t="str">
        <f t="shared" si="93"/>
        <v>Yes</v>
      </c>
      <c r="S1293" s="126" t="str">
        <f t="shared" si="93"/>
        <v>No</v>
      </c>
      <c r="T1293" s="126" t="str">
        <f t="shared" si="93"/>
        <v>No</v>
      </c>
      <c r="U1293" s="126" t="str">
        <f t="shared" si="93"/>
        <v>No</v>
      </c>
      <c r="V1293" s="126" t="str">
        <f t="shared" si="93"/>
        <v>No</v>
      </c>
      <c r="W1293" s="126" t="str">
        <f t="shared" si="93"/>
        <v>No</v>
      </c>
      <c r="X1293" s="126" t="str">
        <f t="shared" si="93"/>
        <v>Yes</v>
      </c>
      <c r="Y1293" s="126" t="str">
        <f t="shared" si="93"/>
        <v>Yes</v>
      </c>
      <c r="Z1293" s="126" t="str">
        <f t="shared" si="93"/>
        <v>Yes</v>
      </c>
      <c r="AA1293" s="126" t="str">
        <f t="shared" si="93"/>
        <v>No</v>
      </c>
    </row>
    <row r="1294" spans="1:27" x14ac:dyDescent="0.3">
      <c r="A1294" t="s">
        <v>202</v>
      </c>
      <c r="B1294" t="s">
        <v>13</v>
      </c>
      <c r="C1294" t="s">
        <v>130</v>
      </c>
      <c r="D1294" t="s">
        <v>14</v>
      </c>
      <c r="E1294" t="s">
        <v>11</v>
      </c>
      <c r="F1294" t="s">
        <v>10</v>
      </c>
      <c r="G1294">
        <v>0</v>
      </c>
      <c r="H1294" t="s">
        <v>14</v>
      </c>
      <c r="I1294" t="s">
        <v>19</v>
      </c>
      <c r="J1294" t="s">
        <v>255</v>
      </c>
      <c r="L1294" t="s">
        <v>80</v>
      </c>
      <c r="M1294">
        <v>0</v>
      </c>
      <c r="N1294" t="str">
        <f t="shared" si="81"/>
        <v>No</v>
      </c>
      <c r="O1294" t="s">
        <v>152</v>
      </c>
      <c r="P1294" s="126" t="str">
        <f t="shared" si="90"/>
        <v>Yes</v>
      </c>
      <c r="Q1294" s="126" t="str">
        <f t="shared" si="93"/>
        <v>No</v>
      </c>
      <c r="R1294" s="126" t="str">
        <f t="shared" si="93"/>
        <v>No</v>
      </c>
      <c r="S1294" s="126" t="str">
        <f t="shared" si="93"/>
        <v>No</v>
      </c>
      <c r="T1294" s="126" t="str">
        <f t="shared" si="93"/>
        <v>Yes</v>
      </c>
      <c r="U1294" s="126" t="str">
        <f t="shared" si="93"/>
        <v>Yes</v>
      </c>
      <c r="V1294" s="126" t="str">
        <f t="shared" si="93"/>
        <v>No</v>
      </c>
      <c r="W1294" s="126" t="str">
        <f t="shared" si="93"/>
        <v>No</v>
      </c>
      <c r="X1294" s="126" t="str">
        <f t="shared" si="93"/>
        <v>Yes</v>
      </c>
      <c r="Y1294" s="126" t="str">
        <f t="shared" si="93"/>
        <v>Yes</v>
      </c>
      <c r="Z1294" s="126" t="str">
        <f t="shared" si="93"/>
        <v>No</v>
      </c>
      <c r="AA1294" s="126" t="str">
        <f t="shared" si="93"/>
        <v>No</v>
      </c>
    </row>
    <row r="1295" spans="1:27" x14ac:dyDescent="0.3">
      <c r="A1295" t="s">
        <v>202</v>
      </c>
      <c r="B1295" t="s">
        <v>13</v>
      </c>
      <c r="C1295" t="s">
        <v>130</v>
      </c>
      <c r="D1295" t="s">
        <v>14</v>
      </c>
      <c r="E1295" t="s">
        <v>11</v>
      </c>
      <c r="F1295" t="s">
        <v>131</v>
      </c>
      <c r="G1295">
        <v>2</v>
      </c>
      <c r="H1295" t="s">
        <v>13</v>
      </c>
      <c r="I1295" t="s">
        <v>16</v>
      </c>
      <c r="J1295" t="s">
        <v>128</v>
      </c>
      <c r="L1295" t="s">
        <v>80</v>
      </c>
      <c r="M1295">
        <v>0</v>
      </c>
      <c r="N1295" t="str">
        <f t="shared" si="81"/>
        <v>No</v>
      </c>
      <c r="O1295" t="s">
        <v>152</v>
      </c>
      <c r="P1295" s="126" t="str">
        <f t="shared" si="90"/>
        <v>Yes</v>
      </c>
      <c r="Q1295" s="126" t="str">
        <f t="shared" si="93"/>
        <v>No</v>
      </c>
      <c r="R1295" s="126" t="str">
        <f t="shared" si="93"/>
        <v>No</v>
      </c>
      <c r="S1295" s="126" t="str">
        <f t="shared" si="93"/>
        <v>No</v>
      </c>
      <c r="T1295" s="126" t="str">
        <f t="shared" si="93"/>
        <v>No</v>
      </c>
      <c r="U1295" s="126" t="str">
        <f t="shared" si="93"/>
        <v>Yes</v>
      </c>
      <c r="V1295" s="126" t="str">
        <f t="shared" si="93"/>
        <v>No</v>
      </c>
      <c r="W1295" s="126" t="str">
        <f t="shared" si="93"/>
        <v>No</v>
      </c>
      <c r="X1295" s="126" t="str">
        <f t="shared" si="93"/>
        <v>Yes</v>
      </c>
      <c r="Y1295" s="126" t="str">
        <f t="shared" si="93"/>
        <v>Yes</v>
      </c>
      <c r="Z1295" s="126" t="str">
        <f t="shared" si="93"/>
        <v>Yes</v>
      </c>
      <c r="AA1295" s="126" t="str">
        <f t="shared" si="93"/>
        <v>No</v>
      </c>
    </row>
    <row r="1296" spans="1:27" x14ac:dyDescent="0.3">
      <c r="A1296" t="s">
        <v>202</v>
      </c>
      <c r="B1296" t="s">
        <v>13</v>
      </c>
      <c r="C1296" t="s">
        <v>130</v>
      </c>
      <c r="D1296" t="s">
        <v>14</v>
      </c>
      <c r="E1296" t="s">
        <v>11</v>
      </c>
      <c r="F1296" t="s">
        <v>131</v>
      </c>
      <c r="G1296">
        <v>1</v>
      </c>
      <c r="H1296" t="s">
        <v>11</v>
      </c>
      <c r="I1296" t="s">
        <v>17</v>
      </c>
      <c r="J1296" t="s">
        <v>128</v>
      </c>
      <c r="L1296" t="s">
        <v>80</v>
      </c>
      <c r="M1296">
        <v>0</v>
      </c>
      <c r="N1296" t="str">
        <f t="shared" si="81"/>
        <v>No</v>
      </c>
      <c r="O1296" t="s">
        <v>152</v>
      </c>
      <c r="P1296" s="126" t="str">
        <f t="shared" si="90"/>
        <v>Yes</v>
      </c>
      <c r="Q1296" s="126" t="str">
        <f t="shared" si="93"/>
        <v>No</v>
      </c>
      <c r="R1296" s="126" t="str">
        <f t="shared" si="93"/>
        <v>No</v>
      </c>
      <c r="S1296" s="126" t="str">
        <f t="shared" si="93"/>
        <v>No</v>
      </c>
      <c r="T1296" s="126" t="str">
        <f t="shared" si="93"/>
        <v>No</v>
      </c>
      <c r="U1296" s="126" t="str">
        <f t="shared" si="93"/>
        <v>Yes</v>
      </c>
      <c r="V1296" s="126" t="str">
        <f t="shared" si="93"/>
        <v>No</v>
      </c>
      <c r="W1296" s="126" t="str">
        <f t="shared" si="93"/>
        <v>No</v>
      </c>
      <c r="X1296" s="126" t="str">
        <f t="shared" si="93"/>
        <v>Yes</v>
      </c>
      <c r="Y1296" s="126" t="str">
        <f t="shared" si="93"/>
        <v>Yes</v>
      </c>
      <c r="Z1296" s="126" t="str">
        <f t="shared" si="93"/>
        <v>Yes</v>
      </c>
      <c r="AA1296" s="126" t="str">
        <f t="shared" si="93"/>
        <v>No</v>
      </c>
    </row>
    <row r="1297" spans="1:27" x14ac:dyDescent="0.3">
      <c r="A1297" t="s">
        <v>202</v>
      </c>
      <c r="B1297" t="s">
        <v>13</v>
      </c>
      <c r="C1297" t="s">
        <v>130</v>
      </c>
      <c r="D1297" t="s">
        <v>8</v>
      </c>
      <c r="E1297" t="s">
        <v>11</v>
      </c>
      <c r="F1297" t="s">
        <v>131</v>
      </c>
      <c r="G1297">
        <v>1</v>
      </c>
      <c r="H1297" t="s">
        <v>8</v>
      </c>
      <c r="I1297" t="s">
        <v>18</v>
      </c>
      <c r="J1297" t="s">
        <v>128</v>
      </c>
      <c r="L1297" t="s">
        <v>80</v>
      </c>
      <c r="M1297">
        <v>0</v>
      </c>
      <c r="N1297" t="str">
        <f t="shared" si="81"/>
        <v>No</v>
      </c>
      <c r="O1297" t="s">
        <v>152</v>
      </c>
      <c r="P1297" s="126" t="str">
        <f t="shared" si="90"/>
        <v>Yes</v>
      </c>
      <c r="Q1297" s="126" t="str">
        <f t="shared" si="93"/>
        <v>No</v>
      </c>
      <c r="R1297" s="126" t="str">
        <f t="shared" si="93"/>
        <v>Yes</v>
      </c>
      <c r="S1297" s="126" t="str">
        <f t="shared" si="93"/>
        <v>No</v>
      </c>
      <c r="T1297" s="126" t="str">
        <f t="shared" si="93"/>
        <v>No</v>
      </c>
      <c r="U1297" s="126" t="str">
        <f t="shared" si="93"/>
        <v>Yes</v>
      </c>
      <c r="V1297" s="126" t="str">
        <f t="shared" si="93"/>
        <v>No</v>
      </c>
      <c r="W1297" s="126" t="str">
        <f t="shared" si="93"/>
        <v>No</v>
      </c>
      <c r="X1297" s="126" t="str">
        <f t="shared" si="93"/>
        <v>No</v>
      </c>
      <c r="Y1297" s="126" t="str">
        <f t="shared" si="93"/>
        <v>Yes</v>
      </c>
      <c r="Z1297" s="126" t="str">
        <f t="shared" si="93"/>
        <v>Yes</v>
      </c>
      <c r="AA1297" s="126" t="str">
        <f t="shared" si="93"/>
        <v>No</v>
      </c>
    </row>
    <row r="1298" spans="1:27" x14ac:dyDescent="0.3">
      <c r="A1298" t="s">
        <v>202</v>
      </c>
      <c r="B1298" t="s">
        <v>13</v>
      </c>
      <c r="C1298" t="s">
        <v>9</v>
      </c>
      <c r="D1298" t="s">
        <v>8</v>
      </c>
      <c r="E1298" t="s">
        <v>11</v>
      </c>
      <c r="F1298" t="s">
        <v>131</v>
      </c>
      <c r="G1298">
        <v>4</v>
      </c>
      <c r="H1298" t="s">
        <v>131</v>
      </c>
      <c r="I1298" t="s">
        <v>20</v>
      </c>
      <c r="J1298" t="s">
        <v>128</v>
      </c>
      <c r="L1298" t="s">
        <v>80</v>
      </c>
      <c r="M1298">
        <v>0</v>
      </c>
      <c r="N1298" t="str">
        <f t="shared" si="81"/>
        <v>No</v>
      </c>
      <c r="O1298" t="s">
        <v>152</v>
      </c>
      <c r="P1298" s="126" t="str">
        <f t="shared" si="90"/>
        <v>Yes</v>
      </c>
      <c r="Q1298" s="126" t="str">
        <f t="shared" si="93"/>
        <v>Yes</v>
      </c>
      <c r="R1298" s="126" t="str">
        <f t="shared" si="93"/>
        <v>Yes</v>
      </c>
      <c r="S1298" s="126" t="str">
        <f t="shared" si="93"/>
        <v>No</v>
      </c>
      <c r="T1298" s="126" t="str">
        <f t="shared" si="93"/>
        <v>No</v>
      </c>
      <c r="U1298" s="126" t="str">
        <f t="shared" si="93"/>
        <v>Yes</v>
      </c>
      <c r="V1298" s="126" t="str">
        <f t="shared" si="93"/>
        <v>No</v>
      </c>
      <c r="W1298" s="126" t="str">
        <f t="shared" si="93"/>
        <v>No</v>
      </c>
      <c r="X1298" s="126" t="str">
        <f t="shared" si="93"/>
        <v>No</v>
      </c>
      <c r="Y1298" s="126" t="str">
        <f t="shared" si="93"/>
        <v>No</v>
      </c>
      <c r="Z1298" s="126" t="str">
        <f t="shared" si="93"/>
        <v>Yes</v>
      </c>
      <c r="AA1298" s="126" t="str">
        <f t="shared" si="93"/>
        <v>No</v>
      </c>
    </row>
    <row r="1299" spans="1:27" x14ac:dyDescent="0.3">
      <c r="A1299" t="s">
        <v>202</v>
      </c>
      <c r="B1299" t="s">
        <v>13</v>
      </c>
      <c r="C1299" t="s">
        <v>9</v>
      </c>
      <c r="D1299" t="s">
        <v>8</v>
      </c>
      <c r="E1299" t="s">
        <v>11</v>
      </c>
      <c r="F1299" t="s">
        <v>131</v>
      </c>
      <c r="G1299">
        <v>1</v>
      </c>
      <c r="H1299" t="s">
        <v>9</v>
      </c>
      <c r="I1299" t="s">
        <v>18</v>
      </c>
      <c r="J1299" t="s">
        <v>149</v>
      </c>
      <c r="L1299" t="s">
        <v>80</v>
      </c>
      <c r="M1299">
        <v>0</v>
      </c>
      <c r="N1299" t="str">
        <f t="shared" si="81"/>
        <v>No</v>
      </c>
      <c r="O1299" t="s">
        <v>152</v>
      </c>
      <c r="P1299" s="126" t="str">
        <f t="shared" ref="P1299:P1362" si="94">IF($A1299="","",IF(OR($B1299=P$1,$C1299=P$1,$D1299=P$1,$E1299=P$1,$F1299=P$1),"Yes","No"))</f>
        <v>Yes</v>
      </c>
      <c r="Q1299" s="126" t="str">
        <f t="shared" si="93"/>
        <v>Yes</v>
      </c>
      <c r="R1299" s="126" t="str">
        <f t="shared" si="93"/>
        <v>Yes</v>
      </c>
      <c r="S1299" s="126" t="str">
        <f t="shared" si="93"/>
        <v>No</v>
      </c>
      <c r="T1299" s="126" t="str">
        <f t="shared" si="93"/>
        <v>No</v>
      </c>
      <c r="U1299" s="126" t="str">
        <f t="shared" si="93"/>
        <v>Yes</v>
      </c>
      <c r="V1299" s="126" t="str">
        <f t="shared" si="93"/>
        <v>No</v>
      </c>
      <c r="W1299" s="126" t="str">
        <f t="shared" si="93"/>
        <v>No</v>
      </c>
      <c r="X1299" s="126" t="str">
        <f t="shared" si="93"/>
        <v>No</v>
      </c>
      <c r="Y1299" s="126" t="str">
        <f t="shared" si="93"/>
        <v>No</v>
      </c>
      <c r="Z1299" s="126" t="str">
        <f t="shared" si="93"/>
        <v>Yes</v>
      </c>
      <c r="AA1299" s="126" t="str">
        <f t="shared" si="93"/>
        <v>No</v>
      </c>
    </row>
    <row r="1300" spans="1:27" x14ac:dyDescent="0.3">
      <c r="A1300" t="s">
        <v>202</v>
      </c>
      <c r="B1300" t="s">
        <v>13</v>
      </c>
      <c r="C1300" t="s">
        <v>9</v>
      </c>
      <c r="D1300" t="s">
        <v>8</v>
      </c>
      <c r="E1300" t="s">
        <v>11</v>
      </c>
      <c r="F1300" t="s">
        <v>131</v>
      </c>
      <c r="G1300">
        <v>0</v>
      </c>
      <c r="H1300" t="s">
        <v>8</v>
      </c>
      <c r="I1300" t="s">
        <v>19</v>
      </c>
      <c r="J1300" t="s">
        <v>128</v>
      </c>
      <c r="L1300" t="s">
        <v>80</v>
      </c>
      <c r="M1300">
        <v>4</v>
      </c>
      <c r="N1300" t="str">
        <f t="shared" si="81"/>
        <v>Yes</v>
      </c>
      <c r="O1300" t="s">
        <v>152</v>
      </c>
      <c r="P1300" s="126" t="str">
        <f t="shared" si="94"/>
        <v>Yes</v>
      </c>
      <c r="Q1300" s="126" t="str">
        <f t="shared" si="93"/>
        <v>Yes</v>
      </c>
      <c r="R1300" s="126" t="str">
        <f t="shared" si="93"/>
        <v>Yes</v>
      </c>
      <c r="S1300" s="126" t="str">
        <f t="shared" si="93"/>
        <v>No</v>
      </c>
      <c r="T1300" s="126" t="str">
        <f t="shared" si="93"/>
        <v>No</v>
      </c>
      <c r="U1300" s="126" t="str">
        <f t="shared" si="93"/>
        <v>Yes</v>
      </c>
      <c r="V1300" s="126" t="str">
        <f t="shared" si="93"/>
        <v>No</v>
      </c>
      <c r="W1300" s="126" t="str">
        <f t="shared" si="93"/>
        <v>No</v>
      </c>
      <c r="X1300" s="126" t="str">
        <f t="shared" si="93"/>
        <v>No</v>
      </c>
      <c r="Y1300" s="126" t="str">
        <f t="shared" si="93"/>
        <v>No</v>
      </c>
      <c r="Z1300" s="126" t="str">
        <f t="shared" si="93"/>
        <v>Yes</v>
      </c>
      <c r="AA1300" s="126" t="str">
        <f t="shared" si="93"/>
        <v>No</v>
      </c>
    </row>
    <row r="1301" spans="1:27" x14ac:dyDescent="0.3">
      <c r="A1301" t="s">
        <v>202</v>
      </c>
      <c r="B1301" t="s">
        <v>13</v>
      </c>
      <c r="C1301" t="s">
        <v>9</v>
      </c>
      <c r="D1301" t="s">
        <v>8</v>
      </c>
      <c r="E1301" t="s">
        <v>11</v>
      </c>
      <c r="F1301" t="s">
        <v>131</v>
      </c>
      <c r="G1301">
        <v>2</v>
      </c>
      <c r="H1301" t="s">
        <v>11</v>
      </c>
      <c r="I1301" t="s">
        <v>20</v>
      </c>
      <c r="J1301" t="s">
        <v>128</v>
      </c>
      <c r="L1301" t="s">
        <v>80</v>
      </c>
      <c r="M1301">
        <v>2</v>
      </c>
      <c r="N1301" t="str">
        <f t="shared" si="81"/>
        <v>Yes</v>
      </c>
      <c r="O1301" t="s">
        <v>152</v>
      </c>
      <c r="P1301" s="126" t="str">
        <f t="shared" si="94"/>
        <v>Yes</v>
      </c>
      <c r="Q1301" s="126" t="str">
        <f t="shared" si="93"/>
        <v>Yes</v>
      </c>
      <c r="R1301" s="126" t="str">
        <f t="shared" si="93"/>
        <v>Yes</v>
      </c>
      <c r="S1301" s="126" t="str">
        <f t="shared" si="93"/>
        <v>No</v>
      </c>
      <c r="T1301" s="126" t="str">
        <f t="shared" si="93"/>
        <v>No</v>
      </c>
      <c r="U1301" s="126" t="str">
        <f t="shared" si="93"/>
        <v>Yes</v>
      </c>
      <c r="V1301" s="126" t="str">
        <f t="shared" si="93"/>
        <v>No</v>
      </c>
      <c r="W1301" s="126" t="str">
        <f t="shared" si="93"/>
        <v>No</v>
      </c>
      <c r="X1301" s="126" t="str">
        <f t="shared" si="93"/>
        <v>No</v>
      </c>
      <c r="Y1301" s="126" t="str">
        <f t="shared" si="93"/>
        <v>No</v>
      </c>
      <c r="Z1301" s="126" t="str">
        <f t="shared" si="93"/>
        <v>Yes</v>
      </c>
      <c r="AA1301" s="126" t="str">
        <f t="shared" si="93"/>
        <v>No</v>
      </c>
    </row>
    <row r="1302" spans="1:27" x14ac:dyDescent="0.3">
      <c r="A1302" t="s">
        <v>202</v>
      </c>
      <c r="B1302" t="s">
        <v>13</v>
      </c>
      <c r="C1302" t="s">
        <v>9</v>
      </c>
      <c r="D1302" t="s">
        <v>8</v>
      </c>
      <c r="E1302" t="s">
        <v>11</v>
      </c>
      <c r="F1302" t="s">
        <v>131</v>
      </c>
      <c r="G1302">
        <v>2</v>
      </c>
      <c r="H1302" t="s">
        <v>11</v>
      </c>
      <c r="I1302" t="s">
        <v>18</v>
      </c>
      <c r="J1302" t="s">
        <v>128</v>
      </c>
      <c r="L1302" t="s">
        <v>80</v>
      </c>
      <c r="M1302">
        <v>3</v>
      </c>
      <c r="N1302" t="str">
        <f t="shared" si="81"/>
        <v>Yes</v>
      </c>
      <c r="O1302" t="s">
        <v>152</v>
      </c>
      <c r="P1302" s="126" t="str">
        <f t="shared" si="94"/>
        <v>Yes</v>
      </c>
      <c r="Q1302" s="126" t="str">
        <f t="shared" si="93"/>
        <v>Yes</v>
      </c>
      <c r="R1302" s="126" t="str">
        <f t="shared" si="93"/>
        <v>Yes</v>
      </c>
      <c r="S1302" s="126" t="str">
        <f t="shared" si="93"/>
        <v>No</v>
      </c>
      <c r="T1302" s="126" t="str">
        <f t="shared" si="93"/>
        <v>No</v>
      </c>
      <c r="U1302" s="126" t="str">
        <f t="shared" si="93"/>
        <v>Yes</v>
      </c>
      <c r="V1302" s="126" t="str">
        <f t="shared" si="93"/>
        <v>No</v>
      </c>
      <c r="W1302" s="126" t="str">
        <f t="shared" si="93"/>
        <v>No</v>
      </c>
      <c r="X1302" s="126" t="str">
        <f t="shared" si="93"/>
        <v>No</v>
      </c>
      <c r="Y1302" s="126" t="str">
        <f t="shared" si="93"/>
        <v>No</v>
      </c>
      <c r="Z1302" s="126" t="str">
        <f t="shared" si="93"/>
        <v>Yes</v>
      </c>
      <c r="AA1302" s="126" t="str">
        <f t="shared" si="93"/>
        <v>No</v>
      </c>
    </row>
    <row r="1303" spans="1:27" x14ac:dyDescent="0.3">
      <c r="A1303" t="s">
        <v>202</v>
      </c>
      <c r="B1303" t="s">
        <v>13</v>
      </c>
      <c r="C1303" t="s">
        <v>9</v>
      </c>
      <c r="D1303" t="s">
        <v>8</v>
      </c>
      <c r="E1303" t="s">
        <v>11</v>
      </c>
      <c r="F1303" t="s">
        <v>10</v>
      </c>
      <c r="G1303">
        <v>0</v>
      </c>
      <c r="H1303" t="s">
        <v>8</v>
      </c>
      <c r="I1303" t="s">
        <v>19</v>
      </c>
      <c r="J1303" t="s">
        <v>128</v>
      </c>
      <c r="L1303" t="s">
        <v>80</v>
      </c>
      <c r="M1303">
        <v>0</v>
      </c>
      <c r="N1303" t="str">
        <f t="shared" si="81"/>
        <v>No</v>
      </c>
      <c r="O1303" t="s">
        <v>152</v>
      </c>
      <c r="P1303" s="126" t="str">
        <f t="shared" si="94"/>
        <v>Yes</v>
      </c>
      <c r="Q1303" s="126" t="str">
        <f t="shared" si="93"/>
        <v>Yes</v>
      </c>
      <c r="R1303" s="126" t="str">
        <f t="shared" si="93"/>
        <v>Yes</v>
      </c>
      <c r="S1303" s="126" t="str">
        <f t="shared" si="93"/>
        <v>No</v>
      </c>
      <c r="T1303" s="126" t="str">
        <f t="shared" si="93"/>
        <v>Yes</v>
      </c>
      <c r="U1303" s="126" t="str">
        <f t="shared" si="93"/>
        <v>Yes</v>
      </c>
      <c r="V1303" s="126" t="str">
        <f t="shared" si="93"/>
        <v>No</v>
      </c>
      <c r="W1303" s="126" t="str">
        <f t="shared" si="93"/>
        <v>No</v>
      </c>
      <c r="X1303" s="126" t="str">
        <f t="shared" si="93"/>
        <v>No</v>
      </c>
      <c r="Y1303" s="126" t="str">
        <f t="shared" si="93"/>
        <v>No</v>
      </c>
      <c r="Z1303" s="126" t="str">
        <f t="shared" si="93"/>
        <v>No</v>
      </c>
      <c r="AA1303" s="126" t="str">
        <f t="shared" si="93"/>
        <v>No</v>
      </c>
    </row>
    <row r="1304" spans="1:27" x14ac:dyDescent="0.3">
      <c r="A1304" t="s">
        <v>202</v>
      </c>
      <c r="B1304" t="s">
        <v>13</v>
      </c>
      <c r="C1304" t="s">
        <v>9</v>
      </c>
      <c r="D1304" t="s">
        <v>8</v>
      </c>
      <c r="E1304" t="s">
        <v>11</v>
      </c>
      <c r="F1304" t="s">
        <v>10</v>
      </c>
      <c r="G1304">
        <v>2</v>
      </c>
      <c r="H1304" t="s">
        <v>10</v>
      </c>
      <c r="I1304" t="s">
        <v>16</v>
      </c>
      <c r="J1304" t="s">
        <v>128</v>
      </c>
      <c r="L1304" t="s">
        <v>80</v>
      </c>
      <c r="M1304">
        <v>2</v>
      </c>
      <c r="N1304" t="str">
        <f t="shared" si="81"/>
        <v>Yes</v>
      </c>
      <c r="O1304" t="s">
        <v>152</v>
      </c>
      <c r="P1304" s="126" t="str">
        <f t="shared" si="94"/>
        <v>Yes</v>
      </c>
      <c r="Q1304" s="126" t="str">
        <f t="shared" si="93"/>
        <v>Yes</v>
      </c>
      <c r="R1304" s="126" t="str">
        <f t="shared" si="93"/>
        <v>Yes</v>
      </c>
      <c r="S1304" s="126" t="str">
        <f t="shared" si="93"/>
        <v>No</v>
      </c>
      <c r="T1304" s="126" t="str">
        <f t="shared" si="93"/>
        <v>Yes</v>
      </c>
      <c r="U1304" s="126" t="str">
        <f t="shared" si="93"/>
        <v>Yes</v>
      </c>
      <c r="V1304" s="126" t="str">
        <f t="shared" si="93"/>
        <v>No</v>
      </c>
      <c r="W1304" s="126" t="str">
        <f t="shared" si="93"/>
        <v>No</v>
      </c>
      <c r="X1304" s="126" t="str">
        <f t="shared" si="93"/>
        <v>No</v>
      </c>
      <c r="Y1304" s="126" t="str">
        <f t="shared" si="93"/>
        <v>No</v>
      </c>
      <c r="Z1304" s="126" t="str">
        <f t="shared" si="93"/>
        <v>No</v>
      </c>
      <c r="AA1304" s="126" t="str">
        <f t="shared" si="93"/>
        <v>No</v>
      </c>
    </row>
    <row r="1305" spans="1:27" x14ac:dyDescent="0.3">
      <c r="A1305" t="s">
        <v>202</v>
      </c>
      <c r="B1305" t="s">
        <v>13</v>
      </c>
      <c r="C1305" t="s">
        <v>9</v>
      </c>
      <c r="D1305" t="s">
        <v>8</v>
      </c>
      <c r="E1305" t="s">
        <v>11</v>
      </c>
      <c r="F1305" t="s">
        <v>10</v>
      </c>
      <c r="G1305">
        <v>1</v>
      </c>
      <c r="H1305" t="s">
        <v>10</v>
      </c>
      <c r="I1305" t="s">
        <v>16</v>
      </c>
      <c r="J1305" t="s">
        <v>128</v>
      </c>
      <c r="L1305" t="s">
        <v>80</v>
      </c>
      <c r="M1305">
        <v>0</v>
      </c>
      <c r="N1305" t="str">
        <f t="shared" si="81"/>
        <v>No</v>
      </c>
      <c r="O1305" t="s">
        <v>152</v>
      </c>
      <c r="P1305" s="126" t="str">
        <f t="shared" si="94"/>
        <v>Yes</v>
      </c>
      <c r="Q1305" s="126" t="str">
        <f t="shared" si="93"/>
        <v>Yes</v>
      </c>
      <c r="R1305" s="126" t="str">
        <f t="shared" si="93"/>
        <v>Yes</v>
      </c>
      <c r="S1305" s="126" t="str">
        <f t="shared" si="93"/>
        <v>No</v>
      </c>
      <c r="T1305" s="126" t="str">
        <f t="shared" si="93"/>
        <v>Yes</v>
      </c>
      <c r="U1305" s="126" t="str">
        <f t="shared" si="93"/>
        <v>Yes</v>
      </c>
      <c r="V1305" s="126" t="str">
        <f t="shared" si="93"/>
        <v>No</v>
      </c>
      <c r="W1305" s="126" t="str">
        <f t="shared" si="93"/>
        <v>No</v>
      </c>
      <c r="X1305" s="126" t="str">
        <f t="shared" si="93"/>
        <v>No</v>
      </c>
      <c r="Y1305" s="126" t="str">
        <f t="shared" si="93"/>
        <v>No</v>
      </c>
      <c r="Z1305" s="126" t="str">
        <f t="shared" si="93"/>
        <v>No</v>
      </c>
      <c r="AA1305" s="126" t="str">
        <f t="shared" si="93"/>
        <v>No</v>
      </c>
    </row>
    <row r="1306" spans="1:27" x14ac:dyDescent="0.3">
      <c r="A1306" t="s">
        <v>202</v>
      </c>
      <c r="B1306" t="s">
        <v>13</v>
      </c>
      <c r="C1306" t="s">
        <v>9</v>
      </c>
      <c r="D1306" t="s">
        <v>8</v>
      </c>
      <c r="E1306" t="s">
        <v>11</v>
      </c>
      <c r="F1306" t="s">
        <v>10</v>
      </c>
      <c r="G1306">
        <v>0</v>
      </c>
      <c r="H1306" t="s">
        <v>9</v>
      </c>
      <c r="I1306" t="s">
        <v>19</v>
      </c>
      <c r="J1306" t="s">
        <v>128</v>
      </c>
      <c r="L1306" t="s">
        <v>80</v>
      </c>
      <c r="M1306">
        <v>0</v>
      </c>
      <c r="N1306" t="str">
        <f t="shared" si="81"/>
        <v>No</v>
      </c>
      <c r="O1306" t="s">
        <v>152</v>
      </c>
      <c r="P1306" s="126" t="str">
        <f t="shared" si="94"/>
        <v>Yes</v>
      </c>
      <c r="Q1306" s="126" t="str">
        <f t="shared" si="93"/>
        <v>Yes</v>
      </c>
      <c r="R1306" s="126" t="str">
        <f t="shared" si="93"/>
        <v>Yes</v>
      </c>
      <c r="S1306" s="126" t="str">
        <f t="shared" si="93"/>
        <v>No</v>
      </c>
      <c r="T1306" s="126" t="str">
        <f t="shared" si="93"/>
        <v>Yes</v>
      </c>
      <c r="U1306" s="126" t="str">
        <f t="shared" si="93"/>
        <v>Yes</v>
      </c>
      <c r="V1306" s="126" t="str">
        <f t="shared" si="93"/>
        <v>No</v>
      </c>
      <c r="W1306" s="126" t="str">
        <f t="shared" si="93"/>
        <v>No</v>
      </c>
      <c r="X1306" s="126" t="str">
        <f t="shared" si="93"/>
        <v>No</v>
      </c>
      <c r="Y1306" s="126" t="str">
        <f t="shared" si="93"/>
        <v>No</v>
      </c>
      <c r="Z1306" s="126" t="str">
        <f t="shared" si="93"/>
        <v>No</v>
      </c>
      <c r="AA1306" s="126" t="str">
        <f t="shared" si="93"/>
        <v>No</v>
      </c>
    </row>
    <row r="1307" spans="1:27" x14ac:dyDescent="0.3">
      <c r="A1307" t="s">
        <v>202</v>
      </c>
      <c r="B1307" t="s">
        <v>13</v>
      </c>
      <c r="C1307" t="s">
        <v>9</v>
      </c>
      <c r="D1307" t="s">
        <v>8</v>
      </c>
      <c r="E1307" t="s">
        <v>11</v>
      </c>
      <c r="F1307" t="s">
        <v>10</v>
      </c>
      <c r="G1307">
        <v>0</v>
      </c>
      <c r="H1307" t="s">
        <v>9</v>
      </c>
      <c r="I1307" t="s">
        <v>19</v>
      </c>
      <c r="J1307" t="s">
        <v>128</v>
      </c>
      <c r="L1307" t="s">
        <v>80</v>
      </c>
      <c r="M1307">
        <v>0</v>
      </c>
      <c r="N1307" t="str">
        <f t="shared" si="81"/>
        <v>No</v>
      </c>
      <c r="O1307" t="s">
        <v>152</v>
      </c>
      <c r="P1307" s="126" t="str">
        <f t="shared" si="94"/>
        <v>Yes</v>
      </c>
      <c r="Q1307" s="126" t="str">
        <f t="shared" si="93"/>
        <v>Yes</v>
      </c>
      <c r="R1307" s="126" t="str">
        <f t="shared" si="93"/>
        <v>Yes</v>
      </c>
      <c r="S1307" s="126" t="str">
        <f t="shared" si="93"/>
        <v>No</v>
      </c>
      <c r="T1307" s="126" t="str">
        <f t="shared" si="93"/>
        <v>Yes</v>
      </c>
      <c r="U1307" s="126" t="str">
        <f t="shared" si="93"/>
        <v>Yes</v>
      </c>
      <c r="V1307" s="126" t="str">
        <f t="shared" si="93"/>
        <v>No</v>
      </c>
      <c r="W1307" s="126" t="str">
        <f t="shared" si="93"/>
        <v>No</v>
      </c>
      <c r="X1307" s="126" t="str">
        <f t="shared" si="93"/>
        <v>No</v>
      </c>
      <c r="Y1307" s="126" t="str">
        <f t="shared" si="93"/>
        <v>No</v>
      </c>
      <c r="Z1307" s="126" t="str">
        <f t="shared" si="93"/>
        <v>No</v>
      </c>
      <c r="AA1307" s="126" t="str">
        <f t="shared" si="93"/>
        <v>No</v>
      </c>
    </row>
    <row r="1308" spans="1:27" x14ac:dyDescent="0.3">
      <c r="A1308" t="s">
        <v>202</v>
      </c>
      <c r="B1308" t="s">
        <v>13</v>
      </c>
      <c r="C1308" t="s">
        <v>9</v>
      </c>
      <c r="D1308" t="s">
        <v>8</v>
      </c>
      <c r="E1308" t="s">
        <v>11</v>
      </c>
      <c r="F1308" t="s">
        <v>10</v>
      </c>
      <c r="G1308">
        <v>1</v>
      </c>
      <c r="H1308" t="s">
        <v>10</v>
      </c>
      <c r="I1308" t="s">
        <v>18</v>
      </c>
      <c r="J1308" t="s">
        <v>128</v>
      </c>
      <c r="L1308" t="s">
        <v>80</v>
      </c>
      <c r="M1308">
        <v>2</v>
      </c>
      <c r="N1308" t="str">
        <f t="shared" si="81"/>
        <v>Yes</v>
      </c>
      <c r="O1308" t="s">
        <v>152</v>
      </c>
      <c r="P1308" s="126" t="str">
        <f t="shared" si="94"/>
        <v>Yes</v>
      </c>
      <c r="Q1308" s="126" t="str">
        <f t="shared" si="93"/>
        <v>Yes</v>
      </c>
      <c r="R1308" s="126" t="str">
        <f t="shared" si="93"/>
        <v>Yes</v>
      </c>
      <c r="S1308" s="126" t="str">
        <f t="shared" si="93"/>
        <v>No</v>
      </c>
      <c r="T1308" s="126" t="str">
        <f t="shared" si="93"/>
        <v>Yes</v>
      </c>
      <c r="U1308" s="126" t="str">
        <f t="shared" si="93"/>
        <v>Yes</v>
      </c>
      <c r="V1308" s="126" t="str">
        <f t="shared" si="93"/>
        <v>No</v>
      </c>
      <c r="W1308" s="126" t="str">
        <f t="shared" si="93"/>
        <v>No</v>
      </c>
      <c r="X1308" s="126" t="str">
        <f t="shared" si="93"/>
        <v>No</v>
      </c>
      <c r="Y1308" s="126" t="str">
        <f t="shared" si="93"/>
        <v>No</v>
      </c>
      <c r="Z1308" s="126" t="str">
        <f t="shared" si="93"/>
        <v>No</v>
      </c>
      <c r="AA1308" s="126" t="str">
        <f t="shared" si="93"/>
        <v>No</v>
      </c>
    </row>
    <row r="1309" spans="1:27" x14ac:dyDescent="0.3">
      <c r="A1309" t="s">
        <v>202</v>
      </c>
      <c r="B1309" t="s">
        <v>130</v>
      </c>
      <c r="C1309" t="s">
        <v>14</v>
      </c>
      <c r="D1309" t="s">
        <v>72</v>
      </c>
      <c r="E1309" t="s">
        <v>11</v>
      </c>
      <c r="F1309" t="s">
        <v>131</v>
      </c>
      <c r="G1309">
        <v>0</v>
      </c>
      <c r="H1309" t="s">
        <v>14</v>
      </c>
      <c r="I1309" t="s">
        <v>19</v>
      </c>
      <c r="J1309" t="s">
        <v>128</v>
      </c>
      <c r="L1309" t="s">
        <v>80</v>
      </c>
      <c r="M1309">
        <v>0</v>
      </c>
      <c r="N1309" t="str">
        <f t="shared" si="81"/>
        <v>No</v>
      </c>
      <c r="O1309" t="s">
        <v>152</v>
      </c>
      <c r="P1309" s="126" t="str">
        <f t="shared" si="94"/>
        <v>No</v>
      </c>
      <c r="Q1309" s="126" t="str">
        <f t="shared" si="93"/>
        <v>No</v>
      </c>
      <c r="R1309" s="126" t="str">
        <f t="shared" si="93"/>
        <v>No</v>
      </c>
      <c r="S1309" s="126" t="str">
        <f t="shared" si="93"/>
        <v>No</v>
      </c>
      <c r="T1309" s="126" t="str">
        <f t="shared" ref="Q1309:AA1332" si="95">IF($A1309="","",IF(OR($B1309=T$1,$C1309=T$1,$D1309=T$1,$E1309=T$1,$F1309=T$1),"Yes","No"))</f>
        <v>No</v>
      </c>
      <c r="U1309" s="126" t="str">
        <f t="shared" si="95"/>
        <v>Yes</v>
      </c>
      <c r="V1309" s="126" t="str">
        <f t="shared" si="95"/>
        <v>No</v>
      </c>
      <c r="W1309" s="126" t="str">
        <f t="shared" si="95"/>
        <v>Yes</v>
      </c>
      <c r="X1309" s="126" t="str">
        <f t="shared" si="95"/>
        <v>Yes</v>
      </c>
      <c r="Y1309" s="126" t="str">
        <f t="shared" si="95"/>
        <v>Yes</v>
      </c>
      <c r="Z1309" s="126" t="str">
        <f t="shared" si="95"/>
        <v>Yes</v>
      </c>
      <c r="AA1309" s="126" t="str">
        <f t="shared" si="95"/>
        <v>No</v>
      </c>
    </row>
    <row r="1310" spans="1:27" x14ac:dyDescent="0.3">
      <c r="A1310" t="s">
        <v>202</v>
      </c>
      <c r="B1310" t="s">
        <v>130</v>
      </c>
      <c r="C1310" t="s">
        <v>14</v>
      </c>
      <c r="D1310" t="s">
        <v>72</v>
      </c>
      <c r="E1310" t="s">
        <v>11</v>
      </c>
      <c r="F1310" t="s">
        <v>131</v>
      </c>
      <c r="G1310">
        <v>2</v>
      </c>
      <c r="H1310" t="s">
        <v>131</v>
      </c>
      <c r="I1310" t="s">
        <v>18</v>
      </c>
      <c r="J1310" t="s">
        <v>128</v>
      </c>
      <c r="L1310" t="s">
        <v>80</v>
      </c>
      <c r="M1310">
        <v>0</v>
      </c>
      <c r="N1310" t="str">
        <f t="shared" si="81"/>
        <v>No</v>
      </c>
      <c r="O1310" t="s">
        <v>152</v>
      </c>
      <c r="P1310" s="126" t="str">
        <f t="shared" si="94"/>
        <v>No</v>
      </c>
      <c r="Q1310" s="126" t="str">
        <f t="shared" si="95"/>
        <v>No</v>
      </c>
      <c r="R1310" s="126" t="str">
        <f t="shared" si="95"/>
        <v>No</v>
      </c>
      <c r="S1310" s="126" t="str">
        <f t="shared" si="95"/>
        <v>No</v>
      </c>
      <c r="T1310" s="126" t="str">
        <f t="shared" si="95"/>
        <v>No</v>
      </c>
      <c r="U1310" s="126" t="str">
        <f t="shared" si="95"/>
        <v>Yes</v>
      </c>
      <c r="V1310" s="126" t="str">
        <f t="shared" si="95"/>
        <v>No</v>
      </c>
      <c r="W1310" s="126" t="str">
        <f t="shared" si="95"/>
        <v>Yes</v>
      </c>
      <c r="X1310" s="126" t="str">
        <f t="shared" si="95"/>
        <v>Yes</v>
      </c>
      <c r="Y1310" s="126" t="str">
        <f t="shared" si="95"/>
        <v>Yes</v>
      </c>
      <c r="Z1310" s="126" t="str">
        <f t="shared" si="95"/>
        <v>Yes</v>
      </c>
      <c r="AA1310" s="126" t="str">
        <f t="shared" si="95"/>
        <v>No</v>
      </c>
    </row>
    <row r="1311" spans="1:27" x14ac:dyDescent="0.3">
      <c r="A1311" t="s">
        <v>202</v>
      </c>
      <c r="B1311" t="s">
        <v>130</v>
      </c>
      <c r="C1311" t="s">
        <v>14</v>
      </c>
      <c r="D1311" t="s">
        <v>72</v>
      </c>
      <c r="E1311" t="s">
        <v>11</v>
      </c>
      <c r="F1311" t="s">
        <v>131</v>
      </c>
      <c r="G1311">
        <v>0</v>
      </c>
      <c r="H1311" t="s">
        <v>130</v>
      </c>
      <c r="I1311" t="s">
        <v>15</v>
      </c>
      <c r="J1311" t="s">
        <v>128</v>
      </c>
      <c r="L1311" t="s">
        <v>80</v>
      </c>
      <c r="M1311">
        <v>0</v>
      </c>
      <c r="N1311" t="str">
        <f t="shared" si="81"/>
        <v>No</v>
      </c>
      <c r="O1311" t="s">
        <v>152</v>
      </c>
      <c r="P1311" s="126" t="str">
        <f t="shared" si="94"/>
        <v>No</v>
      </c>
      <c r="Q1311" s="126" t="str">
        <f t="shared" si="95"/>
        <v>No</v>
      </c>
      <c r="R1311" s="126" t="str">
        <f t="shared" si="95"/>
        <v>No</v>
      </c>
      <c r="S1311" s="126" t="str">
        <f t="shared" si="95"/>
        <v>No</v>
      </c>
      <c r="T1311" s="126" t="str">
        <f t="shared" si="95"/>
        <v>No</v>
      </c>
      <c r="U1311" s="126" t="str">
        <f t="shared" si="95"/>
        <v>Yes</v>
      </c>
      <c r="V1311" s="126" t="str">
        <f t="shared" si="95"/>
        <v>No</v>
      </c>
      <c r="W1311" s="126" t="str">
        <f t="shared" si="95"/>
        <v>Yes</v>
      </c>
      <c r="X1311" s="126" t="str">
        <f t="shared" si="95"/>
        <v>Yes</v>
      </c>
      <c r="Y1311" s="126" t="str">
        <f t="shared" si="95"/>
        <v>Yes</v>
      </c>
      <c r="Z1311" s="126" t="str">
        <f t="shared" si="95"/>
        <v>Yes</v>
      </c>
      <c r="AA1311" s="126" t="str">
        <f t="shared" si="95"/>
        <v>No</v>
      </c>
    </row>
    <row r="1312" spans="1:27" x14ac:dyDescent="0.3">
      <c r="A1312" t="s">
        <v>202</v>
      </c>
      <c r="B1312" t="s">
        <v>130</v>
      </c>
      <c r="C1312" t="s">
        <v>14</v>
      </c>
      <c r="D1312" t="s">
        <v>72</v>
      </c>
      <c r="E1312" t="s">
        <v>11</v>
      </c>
      <c r="F1312" t="s">
        <v>131</v>
      </c>
      <c r="G1312">
        <v>0</v>
      </c>
      <c r="H1312" t="s">
        <v>130</v>
      </c>
      <c r="I1312" t="s">
        <v>17</v>
      </c>
      <c r="J1312" t="s">
        <v>128</v>
      </c>
      <c r="L1312" t="s">
        <v>80</v>
      </c>
      <c r="M1312">
        <v>0</v>
      </c>
      <c r="N1312" t="str">
        <f t="shared" si="81"/>
        <v>No</v>
      </c>
      <c r="O1312" t="s">
        <v>152</v>
      </c>
      <c r="P1312" s="126" t="str">
        <f t="shared" si="94"/>
        <v>No</v>
      </c>
      <c r="Q1312" s="126" t="str">
        <f t="shared" si="95"/>
        <v>No</v>
      </c>
      <c r="R1312" s="126" t="str">
        <f t="shared" si="95"/>
        <v>No</v>
      </c>
      <c r="S1312" s="126" t="str">
        <f t="shared" si="95"/>
        <v>No</v>
      </c>
      <c r="T1312" s="126" t="str">
        <f t="shared" si="95"/>
        <v>No</v>
      </c>
      <c r="U1312" s="126" t="str">
        <f t="shared" si="95"/>
        <v>Yes</v>
      </c>
      <c r="V1312" s="126" t="str">
        <f t="shared" si="95"/>
        <v>No</v>
      </c>
      <c r="W1312" s="126" t="str">
        <f t="shared" si="95"/>
        <v>Yes</v>
      </c>
      <c r="X1312" s="126" t="str">
        <f t="shared" si="95"/>
        <v>Yes</v>
      </c>
      <c r="Y1312" s="126" t="str">
        <f t="shared" si="95"/>
        <v>Yes</v>
      </c>
      <c r="Z1312" s="126" t="str">
        <f t="shared" si="95"/>
        <v>Yes</v>
      </c>
      <c r="AA1312" s="126" t="str">
        <f t="shared" si="95"/>
        <v>No</v>
      </c>
    </row>
    <row r="1313" spans="1:27" x14ac:dyDescent="0.3">
      <c r="A1313" t="s">
        <v>202</v>
      </c>
      <c r="B1313" t="s">
        <v>130</v>
      </c>
      <c r="C1313" t="s">
        <v>14</v>
      </c>
      <c r="D1313" t="s">
        <v>72</v>
      </c>
      <c r="E1313" t="s">
        <v>11</v>
      </c>
      <c r="F1313" t="s">
        <v>131</v>
      </c>
      <c r="G1313">
        <v>0</v>
      </c>
      <c r="H1313" t="s">
        <v>72</v>
      </c>
      <c r="I1313" t="s">
        <v>19</v>
      </c>
      <c r="J1313" t="s">
        <v>128</v>
      </c>
      <c r="L1313" t="s">
        <v>80</v>
      </c>
      <c r="M1313">
        <v>3</v>
      </c>
      <c r="N1313" t="str">
        <f t="shared" si="81"/>
        <v>Yes</v>
      </c>
      <c r="O1313" t="s">
        <v>152</v>
      </c>
      <c r="P1313" s="126" t="str">
        <f t="shared" si="94"/>
        <v>No</v>
      </c>
      <c r="Q1313" s="126" t="str">
        <f t="shared" si="95"/>
        <v>No</v>
      </c>
      <c r="R1313" s="126" t="str">
        <f t="shared" si="95"/>
        <v>No</v>
      </c>
      <c r="S1313" s="126" t="str">
        <f t="shared" si="95"/>
        <v>No</v>
      </c>
      <c r="T1313" s="126" t="str">
        <f t="shared" si="95"/>
        <v>No</v>
      </c>
      <c r="U1313" s="126" t="str">
        <f t="shared" si="95"/>
        <v>Yes</v>
      </c>
      <c r="V1313" s="126" t="str">
        <f t="shared" si="95"/>
        <v>No</v>
      </c>
      <c r="W1313" s="126" t="str">
        <f t="shared" si="95"/>
        <v>Yes</v>
      </c>
      <c r="X1313" s="126" t="str">
        <f t="shared" si="95"/>
        <v>Yes</v>
      </c>
      <c r="Y1313" s="126" t="str">
        <f t="shared" si="95"/>
        <v>Yes</v>
      </c>
      <c r="Z1313" s="126" t="str">
        <f t="shared" si="95"/>
        <v>Yes</v>
      </c>
      <c r="AA1313" s="126" t="str">
        <f t="shared" si="95"/>
        <v>No</v>
      </c>
    </row>
    <row r="1314" spans="1:27" x14ac:dyDescent="0.3">
      <c r="A1314" t="s">
        <v>202</v>
      </c>
      <c r="B1314" t="s">
        <v>130</v>
      </c>
      <c r="C1314" t="s">
        <v>14</v>
      </c>
      <c r="D1314" t="s">
        <v>72</v>
      </c>
      <c r="E1314" t="s">
        <v>11</v>
      </c>
      <c r="F1314" t="s">
        <v>131</v>
      </c>
      <c r="G1314">
        <v>0</v>
      </c>
      <c r="H1314" t="s">
        <v>14</v>
      </c>
      <c r="I1314" t="s">
        <v>19</v>
      </c>
      <c r="J1314" t="s">
        <v>149</v>
      </c>
      <c r="L1314" t="s">
        <v>80</v>
      </c>
      <c r="M1314">
        <v>3</v>
      </c>
      <c r="N1314" t="str">
        <f t="shared" si="81"/>
        <v>Yes</v>
      </c>
      <c r="O1314" t="s">
        <v>152</v>
      </c>
      <c r="P1314" s="126" t="str">
        <f t="shared" si="94"/>
        <v>No</v>
      </c>
      <c r="Q1314" s="126" t="str">
        <f t="shared" si="95"/>
        <v>No</v>
      </c>
      <c r="R1314" s="126" t="str">
        <f t="shared" si="95"/>
        <v>No</v>
      </c>
      <c r="S1314" s="126" t="str">
        <f t="shared" si="95"/>
        <v>No</v>
      </c>
      <c r="T1314" s="126" t="str">
        <f t="shared" si="95"/>
        <v>No</v>
      </c>
      <c r="U1314" s="126" t="str">
        <f t="shared" si="95"/>
        <v>Yes</v>
      </c>
      <c r="V1314" s="126" t="str">
        <f t="shared" si="95"/>
        <v>No</v>
      </c>
      <c r="W1314" s="126" t="str">
        <f t="shared" si="95"/>
        <v>Yes</v>
      </c>
      <c r="X1314" s="126" t="str">
        <f t="shared" si="95"/>
        <v>Yes</v>
      </c>
      <c r="Y1314" s="126" t="str">
        <f t="shared" si="95"/>
        <v>Yes</v>
      </c>
      <c r="Z1314" s="126" t="str">
        <f t="shared" si="95"/>
        <v>Yes</v>
      </c>
      <c r="AA1314" s="126" t="str">
        <f t="shared" si="95"/>
        <v>No</v>
      </c>
    </row>
    <row r="1315" spans="1:27" x14ac:dyDescent="0.3">
      <c r="A1315" t="s">
        <v>202</v>
      </c>
      <c r="B1315" t="s">
        <v>130</v>
      </c>
      <c r="C1315" t="s">
        <v>14</v>
      </c>
      <c r="D1315" t="s">
        <v>72</v>
      </c>
      <c r="E1315" t="s">
        <v>11</v>
      </c>
      <c r="F1315" t="s">
        <v>131</v>
      </c>
      <c r="G1315">
        <v>1</v>
      </c>
      <c r="H1315" t="s">
        <v>72</v>
      </c>
      <c r="I1315" t="s">
        <v>19</v>
      </c>
      <c r="J1315" t="s">
        <v>128</v>
      </c>
      <c r="L1315" t="s">
        <v>80</v>
      </c>
      <c r="M1315">
        <v>0</v>
      </c>
      <c r="N1315" t="str">
        <f t="shared" si="81"/>
        <v>No</v>
      </c>
      <c r="O1315" t="s">
        <v>152</v>
      </c>
      <c r="P1315" s="126" t="str">
        <f t="shared" si="94"/>
        <v>No</v>
      </c>
      <c r="Q1315" s="126" t="str">
        <f t="shared" si="95"/>
        <v>No</v>
      </c>
      <c r="R1315" s="126" t="str">
        <f t="shared" si="95"/>
        <v>No</v>
      </c>
      <c r="S1315" s="126" t="str">
        <f t="shared" si="95"/>
        <v>No</v>
      </c>
      <c r="T1315" s="126" t="str">
        <f t="shared" si="95"/>
        <v>No</v>
      </c>
      <c r="U1315" s="126" t="str">
        <f t="shared" si="95"/>
        <v>Yes</v>
      </c>
      <c r="V1315" s="126" t="str">
        <f t="shared" si="95"/>
        <v>No</v>
      </c>
      <c r="W1315" s="126" t="str">
        <f t="shared" si="95"/>
        <v>Yes</v>
      </c>
      <c r="X1315" s="126" t="str">
        <f t="shared" si="95"/>
        <v>Yes</v>
      </c>
      <c r="Y1315" s="126" t="str">
        <f t="shared" si="95"/>
        <v>Yes</v>
      </c>
      <c r="Z1315" s="126" t="str">
        <f t="shared" si="95"/>
        <v>Yes</v>
      </c>
      <c r="AA1315" s="126" t="str">
        <f t="shared" si="95"/>
        <v>No</v>
      </c>
    </row>
    <row r="1316" spans="1:27" x14ac:dyDescent="0.3">
      <c r="A1316" t="s">
        <v>202</v>
      </c>
      <c r="B1316" t="s">
        <v>130</v>
      </c>
      <c r="C1316" t="s">
        <v>14</v>
      </c>
      <c r="D1316" t="s">
        <v>72</v>
      </c>
      <c r="E1316" t="s">
        <v>11</v>
      </c>
      <c r="F1316" t="s">
        <v>131</v>
      </c>
      <c r="G1316">
        <v>2</v>
      </c>
      <c r="H1316" t="s">
        <v>131</v>
      </c>
      <c r="I1316" t="s">
        <v>18</v>
      </c>
      <c r="J1316" t="s">
        <v>128</v>
      </c>
      <c r="L1316" t="s">
        <v>80</v>
      </c>
      <c r="M1316">
        <v>2</v>
      </c>
      <c r="N1316" t="str">
        <f t="shared" si="81"/>
        <v>Yes</v>
      </c>
      <c r="O1316" t="s">
        <v>152</v>
      </c>
      <c r="P1316" s="126" t="str">
        <f t="shared" si="94"/>
        <v>No</v>
      </c>
      <c r="Q1316" s="126" t="str">
        <f t="shared" si="95"/>
        <v>No</v>
      </c>
      <c r="R1316" s="126" t="str">
        <f t="shared" si="95"/>
        <v>No</v>
      </c>
      <c r="S1316" s="126" t="str">
        <f t="shared" si="95"/>
        <v>No</v>
      </c>
      <c r="T1316" s="126" t="str">
        <f t="shared" si="95"/>
        <v>No</v>
      </c>
      <c r="U1316" s="126" t="str">
        <f t="shared" si="95"/>
        <v>Yes</v>
      </c>
      <c r="V1316" s="126" t="str">
        <f t="shared" si="95"/>
        <v>No</v>
      </c>
      <c r="W1316" s="126" t="str">
        <f t="shared" si="95"/>
        <v>Yes</v>
      </c>
      <c r="X1316" s="126" t="str">
        <f t="shared" si="95"/>
        <v>Yes</v>
      </c>
      <c r="Y1316" s="126" t="str">
        <f t="shared" si="95"/>
        <v>Yes</v>
      </c>
      <c r="Z1316" s="126" t="str">
        <f t="shared" si="95"/>
        <v>Yes</v>
      </c>
      <c r="AA1316" s="126" t="str">
        <f t="shared" si="95"/>
        <v>No</v>
      </c>
    </row>
    <row r="1317" spans="1:27" x14ac:dyDescent="0.3">
      <c r="A1317" t="s">
        <v>203</v>
      </c>
      <c r="B1317" t="s">
        <v>13</v>
      </c>
      <c r="C1317" t="s">
        <v>9</v>
      </c>
      <c r="D1317" t="s">
        <v>8</v>
      </c>
      <c r="E1317" t="s">
        <v>11</v>
      </c>
      <c r="F1317" t="s">
        <v>10</v>
      </c>
      <c r="G1317">
        <v>1</v>
      </c>
      <c r="H1317" t="s">
        <v>11</v>
      </c>
      <c r="I1317" t="s">
        <v>18</v>
      </c>
      <c r="J1317" t="s">
        <v>128</v>
      </c>
      <c r="L1317" t="s">
        <v>80</v>
      </c>
      <c r="M1317">
        <v>2</v>
      </c>
      <c r="N1317" t="str">
        <f t="shared" si="81"/>
        <v>Yes</v>
      </c>
      <c r="O1317" t="s">
        <v>152</v>
      </c>
      <c r="P1317" s="126" t="str">
        <f t="shared" si="94"/>
        <v>Yes</v>
      </c>
      <c r="Q1317" s="126" t="str">
        <f t="shared" si="95"/>
        <v>Yes</v>
      </c>
      <c r="R1317" s="126" t="str">
        <f t="shared" si="95"/>
        <v>Yes</v>
      </c>
      <c r="S1317" s="126" t="str">
        <f t="shared" si="95"/>
        <v>No</v>
      </c>
      <c r="T1317" s="126" t="str">
        <f t="shared" si="95"/>
        <v>Yes</v>
      </c>
      <c r="U1317" s="126" t="str">
        <f t="shared" si="95"/>
        <v>Yes</v>
      </c>
      <c r="V1317" s="126" t="str">
        <f t="shared" si="95"/>
        <v>No</v>
      </c>
      <c r="W1317" s="126" t="str">
        <f t="shared" si="95"/>
        <v>No</v>
      </c>
      <c r="X1317" s="126" t="str">
        <f t="shared" si="95"/>
        <v>No</v>
      </c>
      <c r="Y1317" s="126" t="str">
        <f t="shared" si="95"/>
        <v>No</v>
      </c>
      <c r="Z1317" s="126" t="str">
        <f t="shared" si="95"/>
        <v>No</v>
      </c>
      <c r="AA1317" s="126" t="str">
        <f t="shared" si="95"/>
        <v>No</v>
      </c>
    </row>
    <row r="1318" spans="1:27" x14ac:dyDescent="0.3">
      <c r="A1318" t="s">
        <v>203</v>
      </c>
      <c r="B1318" t="s">
        <v>13</v>
      </c>
      <c r="C1318" t="s">
        <v>9</v>
      </c>
      <c r="D1318" t="s">
        <v>8</v>
      </c>
      <c r="E1318" t="s">
        <v>11</v>
      </c>
      <c r="F1318" t="s">
        <v>10</v>
      </c>
      <c r="G1318">
        <v>1</v>
      </c>
      <c r="H1318" t="s">
        <v>10</v>
      </c>
      <c r="I1318" t="s">
        <v>20</v>
      </c>
      <c r="J1318" t="s">
        <v>128</v>
      </c>
      <c r="L1318" t="s">
        <v>80</v>
      </c>
      <c r="M1318">
        <v>2</v>
      </c>
      <c r="N1318" t="str">
        <f t="shared" si="81"/>
        <v>Yes</v>
      </c>
      <c r="O1318" t="s">
        <v>152</v>
      </c>
      <c r="P1318" s="126" t="str">
        <f t="shared" si="94"/>
        <v>Yes</v>
      </c>
      <c r="Q1318" s="126" t="str">
        <f t="shared" si="95"/>
        <v>Yes</v>
      </c>
      <c r="R1318" s="126" t="str">
        <f t="shared" si="95"/>
        <v>Yes</v>
      </c>
      <c r="S1318" s="126" t="str">
        <f t="shared" si="95"/>
        <v>No</v>
      </c>
      <c r="T1318" s="126" t="str">
        <f t="shared" si="95"/>
        <v>Yes</v>
      </c>
      <c r="U1318" s="126" t="str">
        <f t="shared" si="95"/>
        <v>Yes</v>
      </c>
      <c r="V1318" s="126" t="str">
        <f t="shared" si="95"/>
        <v>No</v>
      </c>
      <c r="W1318" s="126" t="str">
        <f t="shared" si="95"/>
        <v>No</v>
      </c>
      <c r="X1318" s="126" t="str">
        <f t="shared" si="95"/>
        <v>No</v>
      </c>
      <c r="Y1318" s="126" t="str">
        <f t="shared" si="95"/>
        <v>No</v>
      </c>
      <c r="Z1318" s="126" t="str">
        <f t="shared" si="95"/>
        <v>No</v>
      </c>
      <c r="AA1318" s="126" t="str">
        <f t="shared" si="95"/>
        <v>No</v>
      </c>
    </row>
    <row r="1319" spans="1:27" x14ac:dyDescent="0.3">
      <c r="A1319" t="s">
        <v>203</v>
      </c>
      <c r="B1319" t="s">
        <v>13</v>
      </c>
      <c r="C1319" t="s">
        <v>9</v>
      </c>
      <c r="D1319" t="s">
        <v>8</v>
      </c>
      <c r="E1319" t="s">
        <v>11</v>
      </c>
      <c r="F1319" t="s">
        <v>10</v>
      </c>
      <c r="G1319">
        <v>1</v>
      </c>
      <c r="H1319" t="s">
        <v>10</v>
      </c>
      <c r="I1319" t="s">
        <v>20</v>
      </c>
      <c r="J1319" t="s">
        <v>128</v>
      </c>
      <c r="L1319" t="s">
        <v>80</v>
      </c>
      <c r="M1319">
        <v>0</v>
      </c>
      <c r="N1319" t="str">
        <f t="shared" si="81"/>
        <v>No</v>
      </c>
      <c r="O1319" t="s">
        <v>152</v>
      </c>
      <c r="P1319" s="126" t="str">
        <f t="shared" si="94"/>
        <v>Yes</v>
      </c>
      <c r="Q1319" s="126" t="str">
        <f t="shared" si="95"/>
        <v>Yes</v>
      </c>
      <c r="R1319" s="126" t="str">
        <f t="shared" si="95"/>
        <v>Yes</v>
      </c>
      <c r="S1319" s="126" t="str">
        <f t="shared" si="95"/>
        <v>No</v>
      </c>
      <c r="T1319" s="126" t="str">
        <f t="shared" si="95"/>
        <v>Yes</v>
      </c>
      <c r="U1319" s="126" t="str">
        <f t="shared" si="95"/>
        <v>Yes</v>
      </c>
      <c r="V1319" s="126" t="str">
        <f t="shared" si="95"/>
        <v>No</v>
      </c>
      <c r="W1319" s="126" t="str">
        <f t="shared" si="95"/>
        <v>No</v>
      </c>
      <c r="X1319" s="126" t="str">
        <f t="shared" si="95"/>
        <v>No</v>
      </c>
      <c r="Y1319" s="126" t="str">
        <f t="shared" si="95"/>
        <v>No</v>
      </c>
      <c r="Z1319" s="126" t="str">
        <f t="shared" si="95"/>
        <v>No</v>
      </c>
      <c r="AA1319" s="126" t="str">
        <f t="shared" ref="AA1319" si="96">IF($A1319="","",IF(OR($B1319=AA$1,$C1319=AA$1,$D1319=AA$1,$E1319=AA$1,$F1319=AA$1),"Yes","No"))</f>
        <v>No</v>
      </c>
    </row>
    <row r="1320" spans="1:27" x14ac:dyDescent="0.3">
      <c r="A1320" t="s">
        <v>203</v>
      </c>
      <c r="B1320" t="s">
        <v>13</v>
      </c>
      <c r="C1320" t="s">
        <v>9</v>
      </c>
      <c r="D1320" t="s">
        <v>8</v>
      </c>
      <c r="E1320" t="s">
        <v>11</v>
      </c>
      <c r="F1320" t="s">
        <v>10</v>
      </c>
      <c r="G1320">
        <v>0</v>
      </c>
      <c r="H1320" t="s">
        <v>8</v>
      </c>
      <c r="I1320" t="s">
        <v>19</v>
      </c>
      <c r="J1320" t="s">
        <v>128</v>
      </c>
      <c r="L1320" t="s">
        <v>80</v>
      </c>
      <c r="M1320">
        <v>0</v>
      </c>
      <c r="N1320" t="str">
        <f t="shared" si="81"/>
        <v>No</v>
      </c>
      <c r="O1320" t="s">
        <v>152</v>
      </c>
      <c r="P1320" s="126" t="str">
        <f t="shared" si="94"/>
        <v>Yes</v>
      </c>
      <c r="Q1320" s="126" t="str">
        <f t="shared" si="95"/>
        <v>Yes</v>
      </c>
      <c r="R1320" s="126" t="str">
        <f t="shared" si="95"/>
        <v>Yes</v>
      </c>
      <c r="S1320" s="126" t="str">
        <f t="shared" si="95"/>
        <v>No</v>
      </c>
      <c r="T1320" s="126" t="str">
        <f t="shared" si="95"/>
        <v>Yes</v>
      </c>
      <c r="U1320" s="126" t="str">
        <f t="shared" si="95"/>
        <v>Yes</v>
      </c>
      <c r="V1320" s="126" t="str">
        <f t="shared" si="95"/>
        <v>No</v>
      </c>
      <c r="W1320" s="126" t="str">
        <f t="shared" si="95"/>
        <v>No</v>
      </c>
      <c r="X1320" s="126" t="str">
        <f t="shared" si="95"/>
        <v>No</v>
      </c>
      <c r="Y1320" s="126" t="str">
        <f t="shared" si="95"/>
        <v>No</v>
      </c>
      <c r="Z1320" s="126" t="str">
        <f t="shared" si="95"/>
        <v>No</v>
      </c>
      <c r="AA1320" s="126" t="str">
        <f t="shared" si="95"/>
        <v>No</v>
      </c>
    </row>
    <row r="1321" spans="1:27" x14ac:dyDescent="0.3">
      <c r="A1321" t="s">
        <v>203</v>
      </c>
      <c r="B1321" t="s">
        <v>13</v>
      </c>
      <c r="C1321" t="s">
        <v>9</v>
      </c>
      <c r="D1321" t="s">
        <v>8</v>
      </c>
      <c r="E1321" t="s">
        <v>11</v>
      </c>
      <c r="F1321" t="s">
        <v>10</v>
      </c>
      <c r="G1321">
        <v>0</v>
      </c>
      <c r="H1321" t="s">
        <v>8</v>
      </c>
      <c r="I1321" t="s">
        <v>19</v>
      </c>
      <c r="J1321" t="s">
        <v>128</v>
      </c>
      <c r="L1321" t="s">
        <v>80</v>
      </c>
      <c r="M1321">
        <v>3</v>
      </c>
      <c r="N1321" t="str">
        <f t="shared" si="81"/>
        <v>Yes</v>
      </c>
      <c r="O1321" t="s">
        <v>152</v>
      </c>
      <c r="P1321" s="126" t="str">
        <f t="shared" si="94"/>
        <v>Yes</v>
      </c>
      <c r="Q1321" s="126" t="str">
        <f t="shared" si="95"/>
        <v>Yes</v>
      </c>
      <c r="R1321" s="126" t="str">
        <f t="shared" si="95"/>
        <v>Yes</v>
      </c>
      <c r="S1321" s="126" t="str">
        <f t="shared" si="95"/>
        <v>No</v>
      </c>
      <c r="T1321" s="126" t="str">
        <f t="shared" si="95"/>
        <v>Yes</v>
      </c>
      <c r="U1321" s="126" t="str">
        <f t="shared" si="95"/>
        <v>Yes</v>
      </c>
      <c r="V1321" s="126" t="str">
        <f t="shared" si="95"/>
        <v>No</v>
      </c>
      <c r="W1321" s="126" t="str">
        <f t="shared" si="95"/>
        <v>No</v>
      </c>
      <c r="X1321" s="126" t="str">
        <f t="shared" si="95"/>
        <v>No</v>
      </c>
      <c r="Y1321" s="126" t="str">
        <f t="shared" si="95"/>
        <v>No</v>
      </c>
      <c r="Z1321" s="126" t="str">
        <f t="shared" si="95"/>
        <v>No</v>
      </c>
      <c r="AA1321" s="126" t="str">
        <f t="shared" si="95"/>
        <v>No</v>
      </c>
    </row>
    <row r="1322" spans="1:27" x14ac:dyDescent="0.3">
      <c r="A1322" t="s">
        <v>203</v>
      </c>
      <c r="B1322" t="s">
        <v>130</v>
      </c>
      <c r="C1322" t="s">
        <v>9</v>
      </c>
      <c r="D1322" t="s">
        <v>8</v>
      </c>
      <c r="E1322" t="s">
        <v>11</v>
      </c>
      <c r="F1322" t="s">
        <v>10</v>
      </c>
      <c r="G1322">
        <v>0</v>
      </c>
      <c r="H1322" t="s">
        <v>8</v>
      </c>
      <c r="I1322" t="s">
        <v>19</v>
      </c>
      <c r="J1322" t="s">
        <v>149</v>
      </c>
      <c r="L1322" t="s">
        <v>80</v>
      </c>
      <c r="M1322">
        <v>0</v>
      </c>
      <c r="N1322" t="str">
        <f t="shared" si="81"/>
        <v>No</v>
      </c>
      <c r="O1322" t="s">
        <v>152</v>
      </c>
      <c r="P1322" s="126" t="str">
        <f t="shared" si="94"/>
        <v>No</v>
      </c>
      <c r="Q1322" s="126" t="str">
        <f t="shared" si="95"/>
        <v>Yes</v>
      </c>
      <c r="R1322" s="126" t="str">
        <f t="shared" si="95"/>
        <v>Yes</v>
      </c>
      <c r="S1322" s="126" t="str">
        <f t="shared" si="95"/>
        <v>No</v>
      </c>
      <c r="T1322" s="126" t="str">
        <f t="shared" si="95"/>
        <v>Yes</v>
      </c>
      <c r="U1322" s="126" t="str">
        <f t="shared" si="95"/>
        <v>Yes</v>
      </c>
      <c r="V1322" s="126" t="str">
        <f t="shared" si="95"/>
        <v>No</v>
      </c>
      <c r="W1322" s="126" t="str">
        <f t="shared" si="95"/>
        <v>No</v>
      </c>
      <c r="X1322" s="126" t="str">
        <f t="shared" si="95"/>
        <v>No</v>
      </c>
      <c r="Y1322" s="126" t="str">
        <f t="shared" si="95"/>
        <v>Yes</v>
      </c>
      <c r="Z1322" s="126" t="str">
        <f t="shared" si="95"/>
        <v>No</v>
      </c>
      <c r="AA1322" s="126" t="str">
        <f t="shared" si="95"/>
        <v>No</v>
      </c>
    </row>
    <row r="1323" spans="1:27" x14ac:dyDescent="0.3">
      <c r="A1323" t="s">
        <v>203</v>
      </c>
      <c r="B1323" t="s">
        <v>130</v>
      </c>
      <c r="C1323" t="s">
        <v>9</v>
      </c>
      <c r="D1323" t="s">
        <v>8</v>
      </c>
      <c r="E1323" t="s">
        <v>11</v>
      </c>
      <c r="F1323" t="s">
        <v>10</v>
      </c>
      <c r="G1323">
        <v>1</v>
      </c>
      <c r="H1323" t="s">
        <v>8</v>
      </c>
      <c r="I1323" t="s">
        <v>19</v>
      </c>
      <c r="J1323" t="s">
        <v>128</v>
      </c>
      <c r="L1323" t="s">
        <v>80</v>
      </c>
      <c r="M1323">
        <v>3</v>
      </c>
      <c r="N1323" t="str">
        <f t="shared" si="81"/>
        <v>Yes</v>
      </c>
      <c r="O1323" t="s">
        <v>152</v>
      </c>
      <c r="P1323" s="126" t="str">
        <f t="shared" si="94"/>
        <v>No</v>
      </c>
      <c r="Q1323" s="126" t="str">
        <f t="shared" si="95"/>
        <v>Yes</v>
      </c>
      <c r="R1323" s="126" t="str">
        <f t="shared" si="95"/>
        <v>Yes</v>
      </c>
      <c r="S1323" s="126" t="str">
        <f t="shared" si="95"/>
        <v>No</v>
      </c>
      <c r="T1323" s="126" t="str">
        <f t="shared" si="95"/>
        <v>Yes</v>
      </c>
      <c r="U1323" s="126" t="str">
        <f t="shared" si="95"/>
        <v>Yes</v>
      </c>
      <c r="V1323" s="126" t="str">
        <f t="shared" si="95"/>
        <v>No</v>
      </c>
      <c r="W1323" s="126" t="str">
        <f t="shared" si="95"/>
        <v>No</v>
      </c>
      <c r="X1323" s="126" t="str">
        <f t="shared" si="95"/>
        <v>No</v>
      </c>
      <c r="Y1323" s="126" t="str">
        <f t="shared" si="95"/>
        <v>Yes</v>
      </c>
      <c r="Z1323" s="126" t="str">
        <f t="shared" si="95"/>
        <v>No</v>
      </c>
      <c r="AA1323" s="126" t="str">
        <f t="shared" si="95"/>
        <v>No</v>
      </c>
    </row>
    <row r="1324" spans="1:27" x14ac:dyDescent="0.3">
      <c r="A1324" t="s">
        <v>203</v>
      </c>
      <c r="B1324" t="s">
        <v>130</v>
      </c>
      <c r="C1324" t="s">
        <v>9</v>
      </c>
      <c r="D1324" t="s">
        <v>8</v>
      </c>
      <c r="E1324" t="s">
        <v>11</v>
      </c>
      <c r="F1324" t="s">
        <v>10</v>
      </c>
      <c r="G1324">
        <v>0</v>
      </c>
      <c r="H1324" t="s">
        <v>9</v>
      </c>
      <c r="I1324" t="s">
        <v>19</v>
      </c>
      <c r="J1324" t="s">
        <v>128</v>
      </c>
      <c r="L1324" t="s">
        <v>80</v>
      </c>
      <c r="M1324">
        <v>3</v>
      </c>
      <c r="N1324" t="str">
        <f t="shared" si="81"/>
        <v>Yes</v>
      </c>
      <c r="O1324" t="s">
        <v>152</v>
      </c>
      <c r="P1324" s="126" t="str">
        <f t="shared" si="94"/>
        <v>No</v>
      </c>
      <c r="Q1324" s="126" t="str">
        <f t="shared" si="95"/>
        <v>Yes</v>
      </c>
      <c r="R1324" s="126" t="str">
        <f t="shared" si="95"/>
        <v>Yes</v>
      </c>
      <c r="S1324" s="126" t="str">
        <f t="shared" si="95"/>
        <v>No</v>
      </c>
      <c r="T1324" s="126" t="str">
        <f t="shared" si="95"/>
        <v>Yes</v>
      </c>
      <c r="U1324" s="126" t="str">
        <f t="shared" si="95"/>
        <v>Yes</v>
      </c>
      <c r="V1324" s="126" t="str">
        <f t="shared" si="95"/>
        <v>No</v>
      </c>
      <c r="W1324" s="126" t="str">
        <f t="shared" si="95"/>
        <v>No</v>
      </c>
      <c r="X1324" s="126" t="str">
        <f t="shared" si="95"/>
        <v>No</v>
      </c>
      <c r="Y1324" s="126" t="str">
        <f t="shared" si="95"/>
        <v>Yes</v>
      </c>
      <c r="Z1324" s="126" t="str">
        <f t="shared" si="95"/>
        <v>No</v>
      </c>
      <c r="AA1324" s="126" t="str">
        <f t="shared" si="95"/>
        <v>No</v>
      </c>
    </row>
    <row r="1325" spans="1:27" x14ac:dyDescent="0.3">
      <c r="A1325" t="s">
        <v>203</v>
      </c>
      <c r="B1325" t="s">
        <v>130</v>
      </c>
      <c r="C1325" t="s">
        <v>9</v>
      </c>
      <c r="D1325" t="s">
        <v>8</v>
      </c>
      <c r="E1325" t="s">
        <v>11</v>
      </c>
      <c r="F1325" t="s">
        <v>10</v>
      </c>
      <c r="G1325">
        <v>1</v>
      </c>
      <c r="H1325" t="s">
        <v>11</v>
      </c>
      <c r="I1325" t="s">
        <v>17</v>
      </c>
      <c r="J1325" t="s">
        <v>128</v>
      </c>
      <c r="L1325" t="s">
        <v>80</v>
      </c>
      <c r="M1325">
        <v>0</v>
      </c>
      <c r="N1325" t="str">
        <f t="shared" si="81"/>
        <v>No</v>
      </c>
      <c r="O1325" t="s">
        <v>152</v>
      </c>
      <c r="P1325" s="126" t="str">
        <f t="shared" si="94"/>
        <v>No</v>
      </c>
      <c r="Q1325" s="126" t="str">
        <f t="shared" si="95"/>
        <v>Yes</v>
      </c>
      <c r="R1325" s="126" t="str">
        <f t="shared" si="95"/>
        <v>Yes</v>
      </c>
      <c r="S1325" s="126" t="str">
        <f t="shared" si="95"/>
        <v>No</v>
      </c>
      <c r="T1325" s="126" t="str">
        <f t="shared" si="95"/>
        <v>Yes</v>
      </c>
      <c r="U1325" s="126" t="str">
        <f t="shared" si="95"/>
        <v>Yes</v>
      </c>
      <c r="V1325" s="126" t="str">
        <f t="shared" si="95"/>
        <v>No</v>
      </c>
      <c r="W1325" s="126" t="str">
        <f t="shared" si="95"/>
        <v>No</v>
      </c>
      <c r="X1325" s="126" t="str">
        <f t="shared" si="95"/>
        <v>No</v>
      </c>
      <c r="Y1325" s="126" t="str">
        <f t="shared" si="95"/>
        <v>Yes</v>
      </c>
      <c r="Z1325" s="126" t="str">
        <f t="shared" si="95"/>
        <v>No</v>
      </c>
      <c r="AA1325" s="126" t="str">
        <f t="shared" si="95"/>
        <v>No</v>
      </c>
    </row>
    <row r="1326" spans="1:27" x14ac:dyDescent="0.3">
      <c r="A1326" t="s">
        <v>203</v>
      </c>
      <c r="B1326" t="s">
        <v>130</v>
      </c>
      <c r="C1326" t="s">
        <v>9</v>
      </c>
      <c r="D1326" t="s">
        <v>14</v>
      </c>
      <c r="E1326" t="s">
        <v>8</v>
      </c>
      <c r="F1326" t="s">
        <v>131</v>
      </c>
      <c r="G1326">
        <v>1</v>
      </c>
      <c r="H1326" t="s">
        <v>8</v>
      </c>
      <c r="I1326" t="s">
        <v>17</v>
      </c>
      <c r="J1326" t="s">
        <v>128</v>
      </c>
      <c r="L1326" t="s">
        <v>80</v>
      </c>
      <c r="M1326">
        <v>0</v>
      </c>
      <c r="N1326" t="str">
        <f t="shared" si="81"/>
        <v>No</v>
      </c>
      <c r="O1326" t="s">
        <v>152</v>
      </c>
      <c r="P1326" s="126" t="str">
        <f t="shared" si="94"/>
        <v>No</v>
      </c>
      <c r="Q1326" s="126" t="str">
        <f t="shared" si="95"/>
        <v>Yes</v>
      </c>
      <c r="R1326" s="126" t="str">
        <f t="shared" si="95"/>
        <v>Yes</v>
      </c>
      <c r="S1326" s="126" t="str">
        <f t="shared" si="95"/>
        <v>No</v>
      </c>
      <c r="T1326" s="126" t="str">
        <f t="shared" si="95"/>
        <v>No</v>
      </c>
      <c r="U1326" s="126" t="str">
        <f t="shared" si="95"/>
        <v>No</v>
      </c>
      <c r="V1326" s="126" t="str">
        <f t="shared" si="95"/>
        <v>No</v>
      </c>
      <c r="W1326" s="126" t="str">
        <f t="shared" si="95"/>
        <v>No</v>
      </c>
      <c r="X1326" s="126" t="str">
        <f t="shared" si="95"/>
        <v>Yes</v>
      </c>
      <c r="Y1326" s="126" t="str">
        <f t="shared" si="95"/>
        <v>Yes</v>
      </c>
      <c r="Z1326" s="126" t="str">
        <f t="shared" si="95"/>
        <v>Yes</v>
      </c>
      <c r="AA1326" s="126" t="str">
        <f t="shared" si="95"/>
        <v>No</v>
      </c>
    </row>
    <row r="1327" spans="1:27" x14ac:dyDescent="0.3">
      <c r="A1327" t="s">
        <v>203</v>
      </c>
      <c r="B1327" t="s">
        <v>130</v>
      </c>
      <c r="C1327" t="s">
        <v>9</v>
      </c>
      <c r="D1327" t="s">
        <v>14</v>
      </c>
      <c r="E1327" t="s">
        <v>8</v>
      </c>
      <c r="F1327" t="s">
        <v>131</v>
      </c>
      <c r="G1327">
        <v>0</v>
      </c>
      <c r="H1327" t="s">
        <v>130</v>
      </c>
      <c r="I1327" t="s">
        <v>17</v>
      </c>
      <c r="J1327" t="s">
        <v>128</v>
      </c>
      <c r="L1327" t="s">
        <v>80</v>
      </c>
      <c r="M1327">
        <v>0</v>
      </c>
      <c r="N1327" t="str">
        <f t="shared" si="81"/>
        <v>No</v>
      </c>
      <c r="O1327" t="s">
        <v>152</v>
      </c>
      <c r="P1327" s="126" t="str">
        <f t="shared" si="94"/>
        <v>No</v>
      </c>
      <c r="Q1327" s="126" t="str">
        <f t="shared" si="95"/>
        <v>Yes</v>
      </c>
      <c r="R1327" s="126" t="str">
        <f t="shared" si="95"/>
        <v>Yes</v>
      </c>
      <c r="S1327" s="126" t="str">
        <f t="shared" si="95"/>
        <v>No</v>
      </c>
      <c r="T1327" s="126" t="str">
        <f t="shared" si="95"/>
        <v>No</v>
      </c>
      <c r="U1327" s="126" t="str">
        <f t="shared" si="95"/>
        <v>No</v>
      </c>
      <c r="V1327" s="126" t="str">
        <f t="shared" si="95"/>
        <v>No</v>
      </c>
      <c r="W1327" s="126" t="str">
        <f t="shared" si="95"/>
        <v>No</v>
      </c>
      <c r="X1327" s="126" t="str">
        <f t="shared" si="95"/>
        <v>Yes</v>
      </c>
      <c r="Y1327" s="126" t="str">
        <f t="shared" si="95"/>
        <v>Yes</v>
      </c>
      <c r="Z1327" s="126" t="str">
        <f t="shared" si="95"/>
        <v>Yes</v>
      </c>
      <c r="AA1327" s="126" t="str">
        <f t="shared" si="95"/>
        <v>No</v>
      </c>
    </row>
    <row r="1328" spans="1:27" x14ac:dyDescent="0.3">
      <c r="A1328" t="s">
        <v>203</v>
      </c>
      <c r="B1328" t="s">
        <v>130</v>
      </c>
      <c r="C1328" t="s">
        <v>9</v>
      </c>
      <c r="D1328" t="s">
        <v>14</v>
      </c>
      <c r="E1328" t="s">
        <v>8</v>
      </c>
      <c r="F1328" t="s">
        <v>131</v>
      </c>
      <c r="G1328">
        <v>0</v>
      </c>
      <c r="H1328" t="s">
        <v>130</v>
      </c>
      <c r="I1328" t="s">
        <v>19</v>
      </c>
      <c r="J1328" t="s">
        <v>128</v>
      </c>
      <c r="L1328" t="s">
        <v>80</v>
      </c>
      <c r="M1328">
        <v>3</v>
      </c>
      <c r="N1328" t="str">
        <f t="shared" si="81"/>
        <v>Yes</v>
      </c>
      <c r="O1328" t="s">
        <v>152</v>
      </c>
      <c r="P1328" s="126" t="str">
        <f t="shared" si="94"/>
        <v>No</v>
      </c>
      <c r="Q1328" s="126" t="str">
        <f t="shared" si="95"/>
        <v>Yes</v>
      </c>
      <c r="R1328" s="126" t="str">
        <f t="shared" si="95"/>
        <v>Yes</v>
      </c>
      <c r="S1328" s="126" t="str">
        <f t="shared" si="95"/>
        <v>No</v>
      </c>
      <c r="T1328" s="126" t="str">
        <f t="shared" si="95"/>
        <v>No</v>
      </c>
      <c r="U1328" s="126" t="str">
        <f t="shared" si="95"/>
        <v>No</v>
      </c>
      <c r="V1328" s="126" t="str">
        <f t="shared" si="95"/>
        <v>No</v>
      </c>
      <c r="W1328" s="126" t="str">
        <f t="shared" si="95"/>
        <v>No</v>
      </c>
      <c r="X1328" s="126" t="str">
        <f t="shared" si="95"/>
        <v>Yes</v>
      </c>
      <c r="Y1328" s="126" t="str">
        <f t="shared" si="95"/>
        <v>Yes</v>
      </c>
      <c r="Z1328" s="126" t="str">
        <f t="shared" si="95"/>
        <v>Yes</v>
      </c>
      <c r="AA1328" s="126" t="str">
        <f t="shared" si="95"/>
        <v>No</v>
      </c>
    </row>
    <row r="1329" spans="1:27" x14ac:dyDescent="0.3">
      <c r="A1329" t="s">
        <v>203</v>
      </c>
      <c r="B1329" t="s">
        <v>13</v>
      </c>
      <c r="C1329" t="s">
        <v>130</v>
      </c>
      <c r="D1329" t="s">
        <v>14</v>
      </c>
      <c r="E1329" t="s">
        <v>11</v>
      </c>
      <c r="F1329" t="s">
        <v>131</v>
      </c>
      <c r="G1329">
        <v>0</v>
      </c>
      <c r="H1329" t="s">
        <v>14</v>
      </c>
      <c r="I1329" t="s">
        <v>15</v>
      </c>
      <c r="J1329" t="s">
        <v>128</v>
      </c>
      <c r="L1329" t="s">
        <v>80</v>
      </c>
      <c r="M1329">
        <v>0</v>
      </c>
      <c r="N1329" t="str">
        <f t="shared" si="81"/>
        <v>No</v>
      </c>
      <c r="O1329" t="s">
        <v>152</v>
      </c>
      <c r="P1329" s="126" t="str">
        <f t="shared" si="94"/>
        <v>Yes</v>
      </c>
      <c r="Q1329" s="126" t="str">
        <f t="shared" si="95"/>
        <v>No</v>
      </c>
      <c r="R1329" s="126" t="str">
        <f t="shared" si="95"/>
        <v>No</v>
      </c>
      <c r="S1329" s="126" t="str">
        <f t="shared" si="95"/>
        <v>No</v>
      </c>
      <c r="T1329" s="126" t="str">
        <f t="shared" si="95"/>
        <v>No</v>
      </c>
      <c r="U1329" s="126" t="str">
        <f t="shared" si="95"/>
        <v>Yes</v>
      </c>
      <c r="V1329" s="126" t="str">
        <f t="shared" si="95"/>
        <v>No</v>
      </c>
      <c r="W1329" s="126" t="str">
        <f t="shared" si="95"/>
        <v>No</v>
      </c>
      <c r="X1329" s="126" t="str">
        <f t="shared" si="95"/>
        <v>Yes</v>
      </c>
      <c r="Y1329" s="126" t="str">
        <f t="shared" si="95"/>
        <v>Yes</v>
      </c>
      <c r="Z1329" s="126" t="str">
        <f t="shared" si="95"/>
        <v>Yes</v>
      </c>
      <c r="AA1329" s="126" t="str">
        <f t="shared" si="95"/>
        <v>No</v>
      </c>
    </row>
    <row r="1330" spans="1:27" x14ac:dyDescent="0.3">
      <c r="A1330" t="s">
        <v>203</v>
      </c>
      <c r="B1330" t="s">
        <v>13</v>
      </c>
      <c r="C1330" t="s">
        <v>130</v>
      </c>
      <c r="D1330" t="s">
        <v>14</v>
      </c>
      <c r="E1330" t="s">
        <v>11</v>
      </c>
      <c r="F1330" t="s">
        <v>131</v>
      </c>
      <c r="G1330">
        <v>1</v>
      </c>
      <c r="H1330" t="s">
        <v>11</v>
      </c>
      <c r="I1330" t="s">
        <v>148</v>
      </c>
      <c r="J1330" t="s">
        <v>128</v>
      </c>
      <c r="L1330" t="s">
        <v>80</v>
      </c>
      <c r="M1330">
        <v>2</v>
      </c>
      <c r="N1330" t="str">
        <f t="shared" si="81"/>
        <v>Yes</v>
      </c>
      <c r="O1330" t="s">
        <v>152</v>
      </c>
      <c r="P1330" s="126" t="str">
        <f t="shared" si="94"/>
        <v>Yes</v>
      </c>
      <c r="Q1330" s="126" t="str">
        <f t="shared" si="95"/>
        <v>No</v>
      </c>
      <c r="R1330" s="126" t="str">
        <f t="shared" si="95"/>
        <v>No</v>
      </c>
      <c r="S1330" s="126" t="str">
        <f t="shared" si="95"/>
        <v>No</v>
      </c>
      <c r="T1330" s="126" t="str">
        <f t="shared" si="95"/>
        <v>No</v>
      </c>
      <c r="U1330" s="126" t="str">
        <f t="shared" si="95"/>
        <v>Yes</v>
      </c>
      <c r="V1330" s="126" t="str">
        <f t="shared" si="95"/>
        <v>No</v>
      </c>
      <c r="W1330" s="126" t="str">
        <f t="shared" si="95"/>
        <v>No</v>
      </c>
      <c r="X1330" s="126" t="str">
        <f t="shared" si="95"/>
        <v>Yes</v>
      </c>
      <c r="Y1330" s="126" t="str">
        <f t="shared" si="95"/>
        <v>Yes</v>
      </c>
      <c r="Z1330" s="126" t="str">
        <f t="shared" si="95"/>
        <v>Yes</v>
      </c>
      <c r="AA1330" s="126" t="str">
        <f t="shared" si="95"/>
        <v>No</v>
      </c>
    </row>
    <row r="1331" spans="1:27" x14ac:dyDescent="0.3">
      <c r="A1331" t="s">
        <v>203</v>
      </c>
      <c r="B1331" t="s">
        <v>13</v>
      </c>
      <c r="C1331" t="s">
        <v>130</v>
      </c>
      <c r="D1331" t="s">
        <v>14</v>
      </c>
      <c r="E1331" t="s">
        <v>11</v>
      </c>
      <c r="F1331" t="s">
        <v>131</v>
      </c>
      <c r="G1331">
        <v>1</v>
      </c>
      <c r="H1331" t="s">
        <v>13</v>
      </c>
      <c r="I1331" t="s">
        <v>148</v>
      </c>
      <c r="J1331" t="s">
        <v>128</v>
      </c>
      <c r="L1331" t="s">
        <v>80</v>
      </c>
      <c r="M1331">
        <v>2</v>
      </c>
      <c r="N1331" t="str">
        <f t="shared" si="81"/>
        <v>Yes</v>
      </c>
      <c r="O1331" t="s">
        <v>152</v>
      </c>
      <c r="P1331" s="126" t="str">
        <f t="shared" si="94"/>
        <v>Yes</v>
      </c>
      <c r="Q1331" s="126" t="str">
        <f t="shared" si="95"/>
        <v>No</v>
      </c>
      <c r="R1331" s="126" t="str">
        <f t="shared" si="95"/>
        <v>No</v>
      </c>
      <c r="S1331" s="126" t="str">
        <f t="shared" si="95"/>
        <v>No</v>
      </c>
      <c r="T1331" s="126" t="str">
        <f t="shared" si="95"/>
        <v>No</v>
      </c>
      <c r="U1331" s="126" t="str">
        <f t="shared" si="95"/>
        <v>Yes</v>
      </c>
      <c r="V1331" s="126" t="str">
        <f t="shared" si="95"/>
        <v>No</v>
      </c>
      <c r="W1331" s="126" t="str">
        <f t="shared" si="95"/>
        <v>No</v>
      </c>
      <c r="X1331" s="126" t="str">
        <f t="shared" si="95"/>
        <v>Yes</v>
      </c>
      <c r="Y1331" s="126" t="str">
        <f t="shared" si="95"/>
        <v>Yes</v>
      </c>
      <c r="Z1331" s="126" t="str">
        <f t="shared" si="95"/>
        <v>Yes</v>
      </c>
      <c r="AA1331" s="126" t="str">
        <f t="shared" si="95"/>
        <v>No</v>
      </c>
    </row>
    <row r="1332" spans="1:27" x14ac:dyDescent="0.3">
      <c r="A1332" t="s">
        <v>203</v>
      </c>
      <c r="B1332" t="s">
        <v>13</v>
      </c>
      <c r="C1332" t="s">
        <v>9</v>
      </c>
      <c r="D1332" t="s">
        <v>14</v>
      </c>
      <c r="E1332" t="s">
        <v>11</v>
      </c>
      <c r="F1332" t="s">
        <v>10</v>
      </c>
      <c r="G1332">
        <v>1</v>
      </c>
      <c r="H1332" t="s">
        <v>13</v>
      </c>
      <c r="I1332" t="s">
        <v>16</v>
      </c>
      <c r="J1332" t="s">
        <v>128</v>
      </c>
      <c r="L1332" t="s">
        <v>80</v>
      </c>
      <c r="M1332">
        <v>0</v>
      </c>
      <c r="N1332" t="str">
        <f t="shared" si="81"/>
        <v>No</v>
      </c>
      <c r="O1332" t="s">
        <v>152</v>
      </c>
      <c r="P1332" s="126" t="str">
        <f t="shared" si="94"/>
        <v>Yes</v>
      </c>
      <c r="Q1332" s="126" t="str">
        <f t="shared" si="95"/>
        <v>Yes</v>
      </c>
      <c r="R1332" s="126" t="str">
        <f t="shared" si="95"/>
        <v>No</v>
      </c>
      <c r="S1332" s="126" t="str">
        <f t="shared" si="95"/>
        <v>No</v>
      </c>
      <c r="T1332" s="126" t="str">
        <f t="shared" si="95"/>
        <v>Yes</v>
      </c>
      <c r="U1332" s="126" t="str">
        <f t="shared" si="95"/>
        <v>Yes</v>
      </c>
      <c r="V1332" s="126" t="str">
        <f t="shared" ref="Q1332:AA1355" si="97">IF($A1332="","",IF(OR($B1332=V$1,$C1332=V$1,$D1332=V$1,$E1332=V$1,$F1332=V$1),"Yes","No"))</f>
        <v>No</v>
      </c>
      <c r="W1332" s="126" t="str">
        <f t="shared" si="97"/>
        <v>No</v>
      </c>
      <c r="X1332" s="126" t="str">
        <f t="shared" si="97"/>
        <v>Yes</v>
      </c>
      <c r="Y1332" s="126" t="str">
        <f t="shared" si="97"/>
        <v>No</v>
      </c>
      <c r="Z1332" s="126" t="str">
        <f t="shared" si="97"/>
        <v>No</v>
      </c>
      <c r="AA1332" s="126" t="str">
        <f t="shared" si="97"/>
        <v>No</v>
      </c>
    </row>
    <row r="1333" spans="1:27" x14ac:dyDescent="0.3">
      <c r="A1333" t="s">
        <v>203</v>
      </c>
      <c r="B1333" t="s">
        <v>13</v>
      </c>
      <c r="C1333" t="s">
        <v>9</v>
      </c>
      <c r="D1333" t="s">
        <v>14</v>
      </c>
      <c r="E1333" t="s">
        <v>11</v>
      </c>
      <c r="F1333" t="s">
        <v>10</v>
      </c>
      <c r="G1333">
        <v>0</v>
      </c>
      <c r="H1333" t="s">
        <v>9</v>
      </c>
      <c r="I1333" t="s">
        <v>15</v>
      </c>
      <c r="J1333" t="s">
        <v>128</v>
      </c>
      <c r="L1333" t="s">
        <v>80</v>
      </c>
      <c r="M1333">
        <v>0</v>
      </c>
      <c r="N1333" t="str">
        <f t="shared" si="81"/>
        <v>No</v>
      </c>
      <c r="O1333" t="s">
        <v>152</v>
      </c>
      <c r="P1333" s="126" t="str">
        <f t="shared" si="94"/>
        <v>Yes</v>
      </c>
      <c r="Q1333" s="126" t="str">
        <f t="shared" si="97"/>
        <v>Yes</v>
      </c>
      <c r="R1333" s="126" t="str">
        <f t="shared" si="97"/>
        <v>No</v>
      </c>
      <c r="S1333" s="126" t="str">
        <f t="shared" si="97"/>
        <v>No</v>
      </c>
      <c r="T1333" s="126" t="str">
        <f t="shared" si="97"/>
        <v>Yes</v>
      </c>
      <c r="U1333" s="126" t="str">
        <f t="shared" si="97"/>
        <v>Yes</v>
      </c>
      <c r="V1333" s="126" t="str">
        <f t="shared" si="97"/>
        <v>No</v>
      </c>
      <c r="W1333" s="126" t="str">
        <f t="shared" si="97"/>
        <v>No</v>
      </c>
      <c r="X1333" s="126" t="str">
        <f t="shared" si="97"/>
        <v>Yes</v>
      </c>
      <c r="Y1333" s="126" t="str">
        <f t="shared" si="97"/>
        <v>No</v>
      </c>
      <c r="Z1333" s="126" t="str">
        <f t="shared" si="97"/>
        <v>No</v>
      </c>
      <c r="AA1333" s="126" t="str">
        <f t="shared" si="97"/>
        <v>No</v>
      </c>
    </row>
    <row r="1334" spans="1:27" x14ac:dyDescent="0.3">
      <c r="A1334" t="s">
        <v>203</v>
      </c>
      <c r="B1334" t="s">
        <v>13</v>
      </c>
      <c r="C1334" t="s">
        <v>9</v>
      </c>
      <c r="D1334" t="s">
        <v>14</v>
      </c>
      <c r="E1334" t="s">
        <v>11</v>
      </c>
      <c r="F1334" t="s">
        <v>10</v>
      </c>
      <c r="G1334">
        <v>1</v>
      </c>
      <c r="H1334" t="s">
        <v>14</v>
      </c>
      <c r="I1334" t="s">
        <v>19</v>
      </c>
      <c r="J1334" t="s">
        <v>128</v>
      </c>
      <c r="L1334" t="s">
        <v>80</v>
      </c>
      <c r="M1334">
        <v>0</v>
      </c>
      <c r="N1334" t="str">
        <f t="shared" si="81"/>
        <v>No</v>
      </c>
      <c r="O1334" t="s">
        <v>152</v>
      </c>
      <c r="P1334" s="126" t="str">
        <f t="shared" si="94"/>
        <v>Yes</v>
      </c>
      <c r="Q1334" s="126" t="str">
        <f t="shared" si="97"/>
        <v>Yes</v>
      </c>
      <c r="R1334" s="126" t="str">
        <f t="shared" si="97"/>
        <v>No</v>
      </c>
      <c r="S1334" s="126" t="str">
        <f t="shared" si="97"/>
        <v>No</v>
      </c>
      <c r="T1334" s="126" t="str">
        <f t="shared" si="97"/>
        <v>Yes</v>
      </c>
      <c r="U1334" s="126" t="str">
        <f t="shared" si="97"/>
        <v>Yes</v>
      </c>
      <c r="V1334" s="126" t="str">
        <f t="shared" si="97"/>
        <v>No</v>
      </c>
      <c r="W1334" s="126" t="str">
        <f t="shared" si="97"/>
        <v>No</v>
      </c>
      <c r="X1334" s="126" t="str">
        <f t="shared" si="97"/>
        <v>Yes</v>
      </c>
      <c r="Y1334" s="126" t="str">
        <f t="shared" si="97"/>
        <v>No</v>
      </c>
      <c r="Z1334" s="126" t="str">
        <f t="shared" si="97"/>
        <v>No</v>
      </c>
      <c r="AA1334" s="126" t="str">
        <f t="shared" si="97"/>
        <v>No</v>
      </c>
    </row>
    <row r="1335" spans="1:27" x14ac:dyDescent="0.3">
      <c r="A1335" t="s">
        <v>203</v>
      </c>
      <c r="B1335" t="s">
        <v>13</v>
      </c>
      <c r="C1335" t="s">
        <v>9</v>
      </c>
      <c r="D1335" t="s">
        <v>8</v>
      </c>
      <c r="E1335" t="s">
        <v>11</v>
      </c>
      <c r="F1335" t="s">
        <v>10</v>
      </c>
      <c r="G1335">
        <v>1</v>
      </c>
      <c r="H1335" t="s">
        <v>10</v>
      </c>
      <c r="I1335" t="s">
        <v>20</v>
      </c>
      <c r="J1335" t="s">
        <v>128</v>
      </c>
      <c r="L1335" t="s">
        <v>80</v>
      </c>
      <c r="M1335">
        <v>0</v>
      </c>
      <c r="N1335" t="str">
        <f t="shared" si="81"/>
        <v>No</v>
      </c>
      <c r="O1335" t="s">
        <v>152</v>
      </c>
      <c r="P1335" s="126" t="str">
        <f t="shared" si="94"/>
        <v>Yes</v>
      </c>
      <c r="Q1335" s="126" t="str">
        <f t="shared" si="97"/>
        <v>Yes</v>
      </c>
      <c r="R1335" s="126" t="str">
        <f t="shared" si="97"/>
        <v>Yes</v>
      </c>
      <c r="S1335" s="126" t="str">
        <f t="shared" si="97"/>
        <v>No</v>
      </c>
      <c r="T1335" s="126" t="str">
        <f t="shared" si="97"/>
        <v>Yes</v>
      </c>
      <c r="U1335" s="126" t="str">
        <f t="shared" si="97"/>
        <v>Yes</v>
      </c>
      <c r="V1335" s="126" t="str">
        <f t="shared" si="97"/>
        <v>No</v>
      </c>
      <c r="W1335" s="126" t="str">
        <f t="shared" si="97"/>
        <v>No</v>
      </c>
      <c r="X1335" s="126" t="str">
        <f t="shared" si="97"/>
        <v>No</v>
      </c>
      <c r="Y1335" s="126" t="str">
        <f t="shared" si="97"/>
        <v>No</v>
      </c>
      <c r="Z1335" s="126" t="str">
        <f t="shared" si="97"/>
        <v>No</v>
      </c>
      <c r="AA1335" s="126" t="str">
        <f t="shared" si="97"/>
        <v>No</v>
      </c>
    </row>
    <row r="1336" spans="1:27" x14ac:dyDescent="0.3">
      <c r="A1336" t="s">
        <v>203</v>
      </c>
      <c r="B1336" t="s">
        <v>13</v>
      </c>
      <c r="C1336" t="s">
        <v>9</v>
      </c>
      <c r="D1336" t="s">
        <v>8</v>
      </c>
      <c r="E1336" t="s">
        <v>11</v>
      </c>
      <c r="F1336" t="s">
        <v>10</v>
      </c>
      <c r="G1336">
        <v>2</v>
      </c>
      <c r="H1336" t="s">
        <v>8</v>
      </c>
      <c r="I1336" t="s">
        <v>16</v>
      </c>
      <c r="J1336" t="s">
        <v>128</v>
      </c>
      <c r="L1336" t="s">
        <v>80</v>
      </c>
      <c r="M1336">
        <v>2</v>
      </c>
      <c r="N1336" t="str">
        <f t="shared" si="81"/>
        <v>Yes</v>
      </c>
      <c r="O1336" t="s">
        <v>152</v>
      </c>
      <c r="P1336" s="126" t="str">
        <f t="shared" si="94"/>
        <v>Yes</v>
      </c>
      <c r="Q1336" s="126" t="str">
        <f t="shared" si="97"/>
        <v>Yes</v>
      </c>
      <c r="R1336" s="126" t="str">
        <f t="shared" si="97"/>
        <v>Yes</v>
      </c>
      <c r="S1336" s="126" t="str">
        <f t="shared" si="97"/>
        <v>No</v>
      </c>
      <c r="T1336" s="126" t="str">
        <f t="shared" si="97"/>
        <v>Yes</v>
      </c>
      <c r="U1336" s="126" t="str">
        <f t="shared" si="97"/>
        <v>Yes</v>
      </c>
      <c r="V1336" s="126" t="str">
        <f t="shared" si="97"/>
        <v>No</v>
      </c>
      <c r="W1336" s="126" t="str">
        <f t="shared" si="97"/>
        <v>No</v>
      </c>
      <c r="X1336" s="126" t="str">
        <f t="shared" si="97"/>
        <v>No</v>
      </c>
      <c r="Y1336" s="126" t="str">
        <f t="shared" si="97"/>
        <v>No</v>
      </c>
      <c r="Z1336" s="126" t="str">
        <f t="shared" si="97"/>
        <v>No</v>
      </c>
      <c r="AA1336" s="126" t="str">
        <f t="shared" si="97"/>
        <v>No</v>
      </c>
    </row>
    <row r="1337" spans="1:27" x14ac:dyDescent="0.3">
      <c r="A1337" t="s">
        <v>203</v>
      </c>
      <c r="B1337" t="s">
        <v>13</v>
      </c>
      <c r="C1337" t="s">
        <v>9</v>
      </c>
      <c r="D1337" t="s">
        <v>8</v>
      </c>
      <c r="E1337" t="s">
        <v>11</v>
      </c>
      <c r="F1337" t="s">
        <v>10</v>
      </c>
      <c r="G1337">
        <v>2</v>
      </c>
      <c r="H1337" t="s">
        <v>8</v>
      </c>
      <c r="I1337" t="s">
        <v>16</v>
      </c>
      <c r="J1337" t="s">
        <v>128</v>
      </c>
      <c r="L1337" t="s">
        <v>80</v>
      </c>
      <c r="M1337">
        <v>2</v>
      </c>
      <c r="N1337" t="str">
        <f t="shared" si="81"/>
        <v>Yes</v>
      </c>
      <c r="O1337" t="s">
        <v>152</v>
      </c>
      <c r="P1337" s="126" t="str">
        <f t="shared" si="94"/>
        <v>Yes</v>
      </c>
      <c r="Q1337" s="126" t="str">
        <f t="shared" si="97"/>
        <v>Yes</v>
      </c>
      <c r="R1337" s="126" t="str">
        <f t="shared" si="97"/>
        <v>Yes</v>
      </c>
      <c r="S1337" s="126" t="str">
        <f t="shared" si="97"/>
        <v>No</v>
      </c>
      <c r="T1337" s="126" t="str">
        <f t="shared" si="97"/>
        <v>Yes</v>
      </c>
      <c r="U1337" s="126" t="str">
        <f t="shared" si="97"/>
        <v>Yes</v>
      </c>
      <c r="V1337" s="126" t="str">
        <f t="shared" si="97"/>
        <v>No</v>
      </c>
      <c r="W1337" s="126" t="str">
        <f t="shared" si="97"/>
        <v>No</v>
      </c>
      <c r="X1337" s="126" t="str">
        <f t="shared" si="97"/>
        <v>No</v>
      </c>
      <c r="Y1337" s="126" t="str">
        <f t="shared" si="97"/>
        <v>No</v>
      </c>
      <c r="Z1337" s="126" t="str">
        <f t="shared" si="97"/>
        <v>No</v>
      </c>
      <c r="AA1337" s="126" t="str">
        <f t="shared" si="97"/>
        <v>No</v>
      </c>
    </row>
    <row r="1338" spans="1:27" x14ac:dyDescent="0.3">
      <c r="A1338" t="s">
        <v>203</v>
      </c>
      <c r="B1338" t="s">
        <v>13</v>
      </c>
      <c r="C1338" t="s">
        <v>9</v>
      </c>
      <c r="D1338" t="s">
        <v>8</v>
      </c>
      <c r="E1338" t="s">
        <v>11</v>
      </c>
      <c r="F1338" t="s">
        <v>10</v>
      </c>
      <c r="G1338">
        <v>0</v>
      </c>
      <c r="H1338" t="s">
        <v>8</v>
      </c>
      <c r="I1338" t="s">
        <v>19</v>
      </c>
      <c r="J1338" t="s">
        <v>149</v>
      </c>
      <c r="L1338" t="s">
        <v>80</v>
      </c>
      <c r="M1338">
        <v>0</v>
      </c>
      <c r="N1338" t="str">
        <f t="shared" si="81"/>
        <v>No</v>
      </c>
      <c r="O1338" t="s">
        <v>152</v>
      </c>
      <c r="P1338" s="126" t="str">
        <f t="shared" si="94"/>
        <v>Yes</v>
      </c>
      <c r="Q1338" s="126" t="str">
        <f t="shared" si="97"/>
        <v>Yes</v>
      </c>
      <c r="R1338" s="126" t="str">
        <f t="shared" si="97"/>
        <v>Yes</v>
      </c>
      <c r="S1338" s="126" t="str">
        <f t="shared" si="97"/>
        <v>No</v>
      </c>
      <c r="T1338" s="126" t="str">
        <f t="shared" si="97"/>
        <v>Yes</v>
      </c>
      <c r="U1338" s="126" t="str">
        <f t="shared" si="97"/>
        <v>Yes</v>
      </c>
      <c r="V1338" s="126" t="str">
        <f t="shared" si="97"/>
        <v>No</v>
      </c>
      <c r="W1338" s="126" t="str">
        <f t="shared" si="97"/>
        <v>No</v>
      </c>
      <c r="X1338" s="126" t="str">
        <f t="shared" si="97"/>
        <v>No</v>
      </c>
      <c r="Y1338" s="126" t="str">
        <f t="shared" si="97"/>
        <v>No</v>
      </c>
      <c r="Z1338" s="126" t="str">
        <f t="shared" si="97"/>
        <v>No</v>
      </c>
      <c r="AA1338" s="126" t="str">
        <f t="shared" si="97"/>
        <v>No</v>
      </c>
    </row>
    <row r="1339" spans="1:27" x14ac:dyDescent="0.3">
      <c r="A1339" t="s">
        <v>203</v>
      </c>
      <c r="B1339" t="s">
        <v>13</v>
      </c>
      <c r="C1339" t="s">
        <v>9</v>
      </c>
      <c r="D1339" t="s">
        <v>8</v>
      </c>
      <c r="E1339" t="s">
        <v>11</v>
      </c>
      <c r="F1339" t="s">
        <v>10</v>
      </c>
      <c r="G1339">
        <v>1</v>
      </c>
      <c r="H1339" t="s">
        <v>11</v>
      </c>
      <c r="I1339" t="s">
        <v>18</v>
      </c>
      <c r="J1339" t="s">
        <v>62</v>
      </c>
      <c r="L1339" t="s">
        <v>80</v>
      </c>
      <c r="M1339">
        <v>2</v>
      </c>
      <c r="N1339" t="str">
        <f t="shared" si="81"/>
        <v>Yes</v>
      </c>
      <c r="O1339" t="s">
        <v>152</v>
      </c>
      <c r="P1339" s="126" t="str">
        <f t="shared" si="94"/>
        <v>Yes</v>
      </c>
      <c r="Q1339" s="126" t="str">
        <f t="shared" si="97"/>
        <v>Yes</v>
      </c>
      <c r="R1339" s="126" t="str">
        <f t="shared" si="97"/>
        <v>Yes</v>
      </c>
      <c r="S1339" s="126" t="str">
        <f t="shared" si="97"/>
        <v>No</v>
      </c>
      <c r="T1339" s="126" t="str">
        <f t="shared" si="97"/>
        <v>Yes</v>
      </c>
      <c r="U1339" s="126" t="str">
        <f t="shared" si="97"/>
        <v>Yes</v>
      </c>
      <c r="V1339" s="126" t="str">
        <f t="shared" si="97"/>
        <v>No</v>
      </c>
      <c r="W1339" s="126" t="str">
        <f t="shared" si="97"/>
        <v>No</v>
      </c>
      <c r="X1339" s="126" t="str">
        <f t="shared" si="97"/>
        <v>No</v>
      </c>
      <c r="Y1339" s="126" t="str">
        <f t="shared" si="97"/>
        <v>No</v>
      </c>
      <c r="Z1339" s="126" t="str">
        <f t="shared" si="97"/>
        <v>No</v>
      </c>
      <c r="AA1339" s="126" t="str">
        <f t="shared" si="97"/>
        <v>No</v>
      </c>
    </row>
    <row r="1340" spans="1:27" x14ac:dyDescent="0.3">
      <c r="A1340" t="s">
        <v>203</v>
      </c>
      <c r="B1340" t="s">
        <v>13</v>
      </c>
      <c r="C1340" t="s">
        <v>9</v>
      </c>
      <c r="D1340" t="s">
        <v>8</v>
      </c>
      <c r="E1340" t="s">
        <v>11</v>
      </c>
      <c r="F1340" t="s">
        <v>10</v>
      </c>
      <c r="G1340">
        <v>1</v>
      </c>
      <c r="H1340" t="s">
        <v>8</v>
      </c>
      <c r="I1340" t="s">
        <v>16</v>
      </c>
      <c r="J1340" t="s">
        <v>128</v>
      </c>
      <c r="L1340" t="s">
        <v>80</v>
      </c>
      <c r="M1340">
        <v>3</v>
      </c>
      <c r="N1340" t="str">
        <f t="shared" si="81"/>
        <v>Yes</v>
      </c>
      <c r="O1340" t="s">
        <v>152</v>
      </c>
      <c r="P1340" s="126" t="str">
        <f t="shared" si="94"/>
        <v>Yes</v>
      </c>
      <c r="Q1340" s="126" t="str">
        <f t="shared" si="97"/>
        <v>Yes</v>
      </c>
      <c r="R1340" s="126" t="str">
        <f t="shared" si="97"/>
        <v>Yes</v>
      </c>
      <c r="S1340" s="126" t="str">
        <f t="shared" si="97"/>
        <v>No</v>
      </c>
      <c r="T1340" s="126" t="str">
        <f t="shared" si="97"/>
        <v>Yes</v>
      </c>
      <c r="U1340" s="126" t="str">
        <f t="shared" si="97"/>
        <v>Yes</v>
      </c>
      <c r="V1340" s="126" t="str">
        <f t="shared" si="97"/>
        <v>No</v>
      </c>
      <c r="W1340" s="126" t="str">
        <f t="shared" si="97"/>
        <v>No</v>
      </c>
      <c r="X1340" s="126" t="str">
        <f t="shared" si="97"/>
        <v>No</v>
      </c>
      <c r="Y1340" s="126" t="str">
        <f t="shared" si="97"/>
        <v>No</v>
      </c>
      <c r="Z1340" s="126" t="str">
        <f t="shared" si="97"/>
        <v>No</v>
      </c>
      <c r="AA1340" s="126" t="str">
        <f t="shared" si="97"/>
        <v>No</v>
      </c>
    </row>
    <row r="1341" spans="1:27" x14ac:dyDescent="0.3">
      <c r="A1341" t="s">
        <v>203</v>
      </c>
      <c r="B1341" t="s">
        <v>130</v>
      </c>
      <c r="C1341" t="s">
        <v>9</v>
      </c>
      <c r="D1341" t="s">
        <v>8</v>
      </c>
      <c r="E1341" t="s">
        <v>11</v>
      </c>
      <c r="F1341" t="s">
        <v>10</v>
      </c>
      <c r="G1341">
        <v>0</v>
      </c>
      <c r="H1341" t="s">
        <v>10</v>
      </c>
      <c r="I1341" t="s">
        <v>15</v>
      </c>
      <c r="J1341" t="s">
        <v>128</v>
      </c>
      <c r="L1341" t="s">
        <v>80</v>
      </c>
      <c r="M1341">
        <v>2</v>
      </c>
      <c r="N1341" t="str">
        <f t="shared" si="81"/>
        <v>Yes</v>
      </c>
      <c r="O1341" t="s">
        <v>152</v>
      </c>
      <c r="P1341" s="126" t="str">
        <f t="shared" si="94"/>
        <v>No</v>
      </c>
      <c r="Q1341" s="126" t="str">
        <f t="shared" si="97"/>
        <v>Yes</v>
      </c>
      <c r="R1341" s="126" t="str">
        <f t="shared" si="97"/>
        <v>Yes</v>
      </c>
      <c r="S1341" s="126" t="str">
        <f t="shared" si="97"/>
        <v>No</v>
      </c>
      <c r="T1341" s="126" t="str">
        <f t="shared" si="97"/>
        <v>Yes</v>
      </c>
      <c r="U1341" s="126" t="str">
        <f t="shared" si="97"/>
        <v>Yes</v>
      </c>
      <c r="V1341" s="126" t="str">
        <f t="shared" si="97"/>
        <v>No</v>
      </c>
      <c r="W1341" s="126" t="str">
        <f t="shared" si="97"/>
        <v>No</v>
      </c>
      <c r="X1341" s="126" t="str">
        <f t="shared" si="97"/>
        <v>No</v>
      </c>
      <c r="Y1341" s="126" t="str">
        <f t="shared" si="97"/>
        <v>Yes</v>
      </c>
      <c r="Z1341" s="126" t="str">
        <f t="shared" si="97"/>
        <v>No</v>
      </c>
      <c r="AA1341" s="126" t="str">
        <f t="shared" si="97"/>
        <v>No</v>
      </c>
    </row>
    <row r="1342" spans="1:27" x14ac:dyDescent="0.3">
      <c r="A1342" t="s">
        <v>203</v>
      </c>
      <c r="B1342" t="s">
        <v>130</v>
      </c>
      <c r="C1342" t="s">
        <v>9</v>
      </c>
      <c r="D1342" t="s">
        <v>8</v>
      </c>
      <c r="E1342" t="s">
        <v>11</v>
      </c>
      <c r="F1342" t="s">
        <v>131</v>
      </c>
      <c r="G1342">
        <v>2</v>
      </c>
      <c r="H1342" t="s">
        <v>130</v>
      </c>
      <c r="I1342" t="s">
        <v>16</v>
      </c>
      <c r="J1342" t="s">
        <v>128</v>
      </c>
      <c r="L1342" t="s">
        <v>80</v>
      </c>
      <c r="M1342">
        <v>0</v>
      </c>
      <c r="N1342" t="str">
        <f t="shared" si="81"/>
        <v>No</v>
      </c>
      <c r="O1342" t="s">
        <v>152</v>
      </c>
      <c r="P1342" s="126" t="str">
        <f t="shared" si="94"/>
        <v>No</v>
      </c>
      <c r="Q1342" s="126" t="str">
        <f t="shared" si="97"/>
        <v>Yes</v>
      </c>
      <c r="R1342" s="126" t="str">
        <f t="shared" si="97"/>
        <v>Yes</v>
      </c>
      <c r="S1342" s="126" t="str">
        <f t="shared" si="97"/>
        <v>No</v>
      </c>
      <c r="T1342" s="126" t="str">
        <f t="shared" si="97"/>
        <v>No</v>
      </c>
      <c r="U1342" s="126" t="str">
        <f t="shared" si="97"/>
        <v>Yes</v>
      </c>
      <c r="V1342" s="126" t="str">
        <f t="shared" si="97"/>
        <v>No</v>
      </c>
      <c r="W1342" s="126" t="str">
        <f t="shared" si="97"/>
        <v>No</v>
      </c>
      <c r="X1342" s="126" t="str">
        <f t="shared" si="97"/>
        <v>No</v>
      </c>
      <c r="Y1342" s="126" t="str">
        <f t="shared" si="97"/>
        <v>Yes</v>
      </c>
      <c r="Z1342" s="126" t="str">
        <f t="shared" si="97"/>
        <v>Yes</v>
      </c>
      <c r="AA1342" s="126" t="str">
        <f t="shared" si="97"/>
        <v>No</v>
      </c>
    </row>
    <row r="1343" spans="1:27" x14ac:dyDescent="0.3">
      <c r="A1343" t="s">
        <v>203</v>
      </c>
      <c r="B1343" t="s">
        <v>13</v>
      </c>
      <c r="C1343" t="s">
        <v>9</v>
      </c>
      <c r="D1343" t="s">
        <v>130</v>
      </c>
      <c r="E1343" t="s">
        <v>11</v>
      </c>
      <c r="F1343" t="s">
        <v>131</v>
      </c>
      <c r="G1343">
        <v>1</v>
      </c>
      <c r="H1343" t="s">
        <v>13</v>
      </c>
      <c r="I1343" t="s">
        <v>19</v>
      </c>
      <c r="J1343" t="s">
        <v>128</v>
      </c>
      <c r="L1343" t="s">
        <v>80</v>
      </c>
      <c r="M1343">
        <v>3</v>
      </c>
      <c r="N1343" t="str">
        <f t="shared" si="81"/>
        <v>Yes</v>
      </c>
      <c r="O1343" t="s">
        <v>152</v>
      </c>
      <c r="P1343" s="126" t="str">
        <f t="shared" si="94"/>
        <v>Yes</v>
      </c>
      <c r="Q1343" s="126" t="str">
        <f t="shared" si="97"/>
        <v>Yes</v>
      </c>
      <c r="R1343" s="126" t="str">
        <f t="shared" si="97"/>
        <v>No</v>
      </c>
      <c r="S1343" s="126" t="str">
        <f t="shared" si="97"/>
        <v>No</v>
      </c>
      <c r="T1343" s="126" t="str">
        <f t="shared" si="97"/>
        <v>No</v>
      </c>
      <c r="U1343" s="126" t="str">
        <f t="shared" si="97"/>
        <v>Yes</v>
      </c>
      <c r="V1343" s="126" t="str">
        <f t="shared" si="97"/>
        <v>No</v>
      </c>
      <c r="W1343" s="126" t="str">
        <f t="shared" si="97"/>
        <v>No</v>
      </c>
      <c r="X1343" s="126" t="str">
        <f t="shared" si="97"/>
        <v>No</v>
      </c>
      <c r="Y1343" s="126" t="str">
        <f t="shared" si="97"/>
        <v>Yes</v>
      </c>
      <c r="Z1343" s="126" t="str">
        <f t="shared" si="97"/>
        <v>Yes</v>
      </c>
      <c r="AA1343" s="126" t="str">
        <f t="shared" si="97"/>
        <v>No</v>
      </c>
    </row>
    <row r="1344" spans="1:27" x14ac:dyDescent="0.3">
      <c r="A1344" t="s">
        <v>203</v>
      </c>
      <c r="B1344" t="s">
        <v>13</v>
      </c>
      <c r="C1344" t="s">
        <v>130</v>
      </c>
      <c r="D1344" t="s">
        <v>8</v>
      </c>
      <c r="E1344" t="s">
        <v>11</v>
      </c>
      <c r="F1344" t="s">
        <v>131</v>
      </c>
      <c r="G1344">
        <v>0</v>
      </c>
      <c r="H1344" t="s">
        <v>23</v>
      </c>
      <c r="I1344" t="s">
        <v>17</v>
      </c>
      <c r="J1344" t="s">
        <v>255</v>
      </c>
      <c r="L1344" t="s">
        <v>80</v>
      </c>
      <c r="M1344">
        <v>0</v>
      </c>
      <c r="N1344" t="str">
        <f t="shared" si="81"/>
        <v>No</v>
      </c>
      <c r="O1344" t="s">
        <v>152</v>
      </c>
      <c r="P1344" s="126" t="str">
        <f t="shared" si="94"/>
        <v>Yes</v>
      </c>
      <c r="Q1344" s="126" t="str">
        <f t="shared" si="97"/>
        <v>No</v>
      </c>
      <c r="R1344" s="126" t="str">
        <f t="shared" si="97"/>
        <v>Yes</v>
      </c>
      <c r="S1344" s="126" t="str">
        <f t="shared" si="97"/>
        <v>No</v>
      </c>
      <c r="T1344" s="126" t="str">
        <f t="shared" si="97"/>
        <v>No</v>
      </c>
      <c r="U1344" s="126" t="str">
        <f t="shared" si="97"/>
        <v>Yes</v>
      </c>
      <c r="V1344" s="126" t="str">
        <f t="shared" si="97"/>
        <v>No</v>
      </c>
      <c r="W1344" s="126" t="str">
        <f t="shared" si="97"/>
        <v>No</v>
      </c>
      <c r="X1344" s="126" t="str">
        <f t="shared" si="97"/>
        <v>No</v>
      </c>
      <c r="Y1344" s="126" t="str">
        <f t="shared" si="97"/>
        <v>Yes</v>
      </c>
      <c r="Z1344" s="126" t="str">
        <f t="shared" si="97"/>
        <v>Yes</v>
      </c>
      <c r="AA1344" s="126" t="str">
        <f t="shared" si="97"/>
        <v>No</v>
      </c>
    </row>
    <row r="1345" spans="1:27" x14ac:dyDescent="0.3">
      <c r="A1345" t="s">
        <v>203</v>
      </c>
      <c r="B1345" t="s">
        <v>13</v>
      </c>
      <c r="C1345" t="s">
        <v>130</v>
      </c>
      <c r="D1345" t="s">
        <v>8</v>
      </c>
      <c r="E1345" t="s">
        <v>11</v>
      </c>
      <c r="F1345" t="s">
        <v>131</v>
      </c>
      <c r="G1345">
        <v>1</v>
      </c>
      <c r="H1345" t="s">
        <v>13</v>
      </c>
      <c r="I1345" t="s">
        <v>16</v>
      </c>
      <c r="J1345" t="s">
        <v>128</v>
      </c>
      <c r="L1345" t="s">
        <v>80</v>
      </c>
      <c r="M1345">
        <v>0</v>
      </c>
      <c r="N1345" t="str">
        <f t="shared" si="81"/>
        <v>No</v>
      </c>
      <c r="O1345" t="s">
        <v>152</v>
      </c>
      <c r="P1345" s="126" t="str">
        <f t="shared" si="94"/>
        <v>Yes</v>
      </c>
      <c r="Q1345" s="126" t="str">
        <f t="shared" si="97"/>
        <v>No</v>
      </c>
      <c r="R1345" s="126" t="str">
        <f t="shared" si="97"/>
        <v>Yes</v>
      </c>
      <c r="S1345" s="126" t="str">
        <f t="shared" si="97"/>
        <v>No</v>
      </c>
      <c r="T1345" s="126" t="str">
        <f t="shared" si="97"/>
        <v>No</v>
      </c>
      <c r="U1345" s="126" t="str">
        <f t="shared" si="97"/>
        <v>Yes</v>
      </c>
      <c r="V1345" s="126" t="str">
        <f t="shared" si="97"/>
        <v>No</v>
      </c>
      <c r="W1345" s="126" t="str">
        <f t="shared" si="97"/>
        <v>No</v>
      </c>
      <c r="X1345" s="126" t="str">
        <f t="shared" si="97"/>
        <v>No</v>
      </c>
      <c r="Y1345" s="126" t="str">
        <f t="shared" si="97"/>
        <v>Yes</v>
      </c>
      <c r="Z1345" s="126" t="str">
        <f t="shared" si="97"/>
        <v>Yes</v>
      </c>
      <c r="AA1345" s="126" t="str">
        <f t="shared" si="97"/>
        <v>No</v>
      </c>
    </row>
    <row r="1346" spans="1:27" x14ac:dyDescent="0.3">
      <c r="A1346" t="s">
        <v>203</v>
      </c>
      <c r="B1346" t="s">
        <v>13</v>
      </c>
      <c r="C1346" t="s">
        <v>130</v>
      </c>
      <c r="D1346" t="s">
        <v>8</v>
      </c>
      <c r="E1346" t="s">
        <v>11</v>
      </c>
      <c r="F1346" t="s">
        <v>131</v>
      </c>
      <c r="G1346">
        <v>1</v>
      </c>
      <c r="H1346" t="s">
        <v>131</v>
      </c>
      <c r="I1346" t="s">
        <v>17</v>
      </c>
      <c r="J1346" t="s">
        <v>62</v>
      </c>
      <c r="L1346" t="s">
        <v>80</v>
      </c>
      <c r="M1346">
        <v>0</v>
      </c>
      <c r="N1346" t="str">
        <f t="shared" si="81"/>
        <v>No</v>
      </c>
      <c r="O1346" t="s">
        <v>152</v>
      </c>
      <c r="P1346" s="126" t="str">
        <f t="shared" si="94"/>
        <v>Yes</v>
      </c>
      <c r="Q1346" s="126" t="str">
        <f t="shared" si="97"/>
        <v>No</v>
      </c>
      <c r="R1346" s="126" t="str">
        <f t="shared" si="97"/>
        <v>Yes</v>
      </c>
      <c r="S1346" s="126" t="str">
        <f t="shared" si="97"/>
        <v>No</v>
      </c>
      <c r="T1346" s="126" t="str">
        <f t="shared" si="97"/>
        <v>No</v>
      </c>
      <c r="U1346" s="126" t="str">
        <f t="shared" si="97"/>
        <v>Yes</v>
      </c>
      <c r="V1346" s="126" t="str">
        <f t="shared" si="97"/>
        <v>No</v>
      </c>
      <c r="W1346" s="126" t="str">
        <f t="shared" si="97"/>
        <v>No</v>
      </c>
      <c r="X1346" s="126" t="str">
        <f t="shared" si="97"/>
        <v>No</v>
      </c>
      <c r="Y1346" s="126" t="str">
        <f t="shared" si="97"/>
        <v>Yes</v>
      </c>
      <c r="Z1346" s="126" t="str">
        <f t="shared" si="97"/>
        <v>Yes</v>
      </c>
      <c r="AA1346" s="126" t="str">
        <f t="shared" si="97"/>
        <v>No</v>
      </c>
    </row>
    <row r="1347" spans="1:27" x14ac:dyDescent="0.3">
      <c r="A1347" t="s">
        <v>203</v>
      </c>
      <c r="B1347" t="s">
        <v>13</v>
      </c>
      <c r="C1347" t="s">
        <v>130</v>
      </c>
      <c r="D1347" t="s">
        <v>8</v>
      </c>
      <c r="E1347" t="s">
        <v>11</v>
      </c>
      <c r="F1347" t="s">
        <v>131</v>
      </c>
      <c r="G1347">
        <v>1</v>
      </c>
      <c r="H1347" t="s">
        <v>8</v>
      </c>
      <c r="I1347" t="s">
        <v>15</v>
      </c>
      <c r="J1347" t="s">
        <v>128</v>
      </c>
      <c r="L1347" t="s">
        <v>80</v>
      </c>
      <c r="M1347">
        <v>0</v>
      </c>
      <c r="N1347" t="str">
        <f t="shared" si="81"/>
        <v>No</v>
      </c>
      <c r="O1347" t="s">
        <v>152</v>
      </c>
      <c r="P1347" s="126" t="str">
        <f t="shared" si="94"/>
        <v>Yes</v>
      </c>
      <c r="Q1347" s="126" t="str">
        <f t="shared" si="97"/>
        <v>No</v>
      </c>
      <c r="R1347" s="126" t="str">
        <f t="shared" si="97"/>
        <v>Yes</v>
      </c>
      <c r="S1347" s="126" t="str">
        <f t="shared" si="97"/>
        <v>No</v>
      </c>
      <c r="T1347" s="126" t="str">
        <f t="shared" si="97"/>
        <v>No</v>
      </c>
      <c r="U1347" s="126" t="str">
        <f t="shared" si="97"/>
        <v>Yes</v>
      </c>
      <c r="V1347" s="126" t="str">
        <f t="shared" si="97"/>
        <v>No</v>
      </c>
      <c r="W1347" s="126" t="str">
        <f t="shared" si="97"/>
        <v>No</v>
      </c>
      <c r="X1347" s="126" t="str">
        <f t="shared" si="97"/>
        <v>No</v>
      </c>
      <c r="Y1347" s="126" t="str">
        <f t="shared" si="97"/>
        <v>Yes</v>
      </c>
      <c r="Z1347" s="126" t="str">
        <f t="shared" si="97"/>
        <v>Yes</v>
      </c>
      <c r="AA1347" s="126" t="str">
        <f t="shared" si="97"/>
        <v>No</v>
      </c>
    </row>
    <row r="1348" spans="1:27" x14ac:dyDescent="0.3">
      <c r="A1348" t="s">
        <v>203</v>
      </c>
      <c r="B1348" t="s">
        <v>13</v>
      </c>
      <c r="C1348" t="s">
        <v>130</v>
      </c>
      <c r="D1348" t="s">
        <v>8</v>
      </c>
      <c r="E1348" t="s">
        <v>11</v>
      </c>
      <c r="F1348" t="s">
        <v>131</v>
      </c>
      <c r="G1348">
        <v>1</v>
      </c>
      <c r="H1348" t="s">
        <v>131</v>
      </c>
      <c r="I1348" t="s">
        <v>148</v>
      </c>
      <c r="J1348" t="s">
        <v>62</v>
      </c>
      <c r="L1348" t="s">
        <v>80</v>
      </c>
      <c r="M1348">
        <v>2</v>
      </c>
      <c r="N1348" t="str">
        <f t="shared" ref="N1348:N1411" si="98">IF(M1348="","",IF(I1348="Foul","Yes",IF(M1348=0,"No","Yes")))</f>
        <v>Yes</v>
      </c>
      <c r="O1348" t="s">
        <v>152</v>
      </c>
      <c r="P1348" s="126" t="str">
        <f t="shared" si="94"/>
        <v>Yes</v>
      </c>
      <c r="Q1348" s="126" t="str">
        <f t="shared" si="97"/>
        <v>No</v>
      </c>
      <c r="R1348" s="126" t="str">
        <f t="shared" si="97"/>
        <v>Yes</v>
      </c>
      <c r="S1348" s="126" t="str">
        <f t="shared" si="97"/>
        <v>No</v>
      </c>
      <c r="T1348" s="126" t="str">
        <f t="shared" si="97"/>
        <v>No</v>
      </c>
      <c r="U1348" s="126" t="str">
        <f t="shared" si="97"/>
        <v>Yes</v>
      </c>
      <c r="V1348" s="126" t="str">
        <f t="shared" si="97"/>
        <v>No</v>
      </c>
      <c r="W1348" s="126" t="str">
        <f t="shared" si="97"/>
        <v>No</v>
      </c>
      <c r="X1348" s="126" t="str">
        <f t="shared" si="97"/>
        <v>No</v>
      </c>
      <c r="Y1348" s="126" t="str">
        <f t="shared" si="97"/>
        <v>Yes</v>
      </c>
      <c r="Z1348" s="126" t="str">
        <f t="shared" si="97"/>
        <v>Yes</v>
      </c>
      <c r="AA1348" s="126" t="str">
        <f t="shared" si="97"/>
        <v>No</v>
      </c>
    </row>
    <row r="1349" spans="1:27" x14ac:dyDescent="0.3">
      <c r="A1349" t="s">
        <v>203</v>
      </c>
      <c r="B1349" t="s">
        <v>13</v>
      </c>
      <c r="C1349" t="s">
        <v>130</v>
      </c>
      <c r="D1349" t="s">
        <v>8</v>
      </c>
      <c r="E1349" t="s">
        <v>11</v>
      </c>
      <c r="F1349" t="s">
        <v>131</v>
      </c>
      <c r="G1349">
        <v>1</v>
      </c>
      <c r="H1349" t="s">
        <v>13</v>
      </c>
      <c r="I1349" t="s">
        <v>18</v>
      </c>
      <c r="J1349" t="s">
        <v>128</v>
      </c>
      <c r="L1349" t="s">
        <v>80</v>
      </c>
      <c r="M1349">
        <v>2</v>
      </c>
      <c r="N1349" t="str">
        <f t="shared" si="98"/>
        <v>Yes</v>
      </c>
      <c r="O1349" t="s">
        <v>152</v>
      </c>
      <c r="P1349" s="126" t="str">
        <f t="shared" si="94"/>
        <v>Yes</v>
      </c>
      <c r="Q1349" s="126" t="str">
        <f t="shared" si="97"/>
        <v>No</v>
      </c>
      <c r="R1349" s="126" t="str">
        <f t="shared" si="97"/>
        <v>Yes</v>
      </c>
      <c r="S1349" s="126" t="str">
        <f t="shared" si="97"/>
        <v>No</v>
      </c>
      <c r="T1349" s="126" t="str">
        <f t="shared" si="97"/>
        <v>No</v>
      </c>
      <c r="U1349" s="126" t="str">
        <f t="shared" si="97"/>
        <v>Yes</v>
      </c>
      <c r="V1349" s="126" t="str">
        <f t="shared" si="97"/>
        <v>No</v>
      </c>
      <c r="W1349" s="126" t="str">
        <f t="shared" si="97"/>
        <v>No</v>
      </c>
      <c r="X1349" s="126" t="str">
        <f t="shared" si="97"/>
        <v>No</v>
      </c>
      <c r="Y1349" s="126" t="str">
        <f t="shared" si="97"/>
        <v>Yes</v>
      </c>
      <c r="Z1349" s="126" t="str">
        <f t="shared" si="97"/>
        <v>Yes</v>
      </c>
      <c r="AA1349" s="126" t="str">
        <f t="shared" si="97"/>
        <v>No</v>
      </c>
    </row>
    <row r="1350" spans="1:27" x14ac:dyDescent="0.3">
      <c r="A1350" t="s">
        <v>203</v>
      </c>
      <c r="B1350" t="s">
        <v>13</v>
      </c>
      <c r="C1350" t="s">
        <v>130</v>
      </c>
      <c r="D1350" t="s">
        <v>8</v>
      </c>
      <c r="E1350" t="s">
        <v>11</v>
      </c>
      <c r="F1350" t="s">
        <v>131</v>
      </c>
      <c r="G1350">
        <v>1</v>
      </c>
      <c r="H1350" t="s">
        <v>8</v>
      </c>
      <c r="I1350" t="s">
        <v>16</v>
      </c>
      <c r="J1350" t="s">
        <v>128</v>
      </c>
      <c r="L1350" t="s">
        <v>80</v>
      </c>
      <c r="M1350">
        <v>2</v>
      </c>
      <c r="N1350" t="str">
        <f t="shared" si="98"/>
        <v>Yes</v>
      </c>
      <c r="O1350" t="s">
        <v>152</v>
      </c>
      <c r="P1350" s="126" t="str">
        <f t="shared" si="94"/>
        <v>Yes</v>
      </c>
      <c r="Q1350" s="126" t="str">
        <f t="shared" si="97"/>
        <v>No</v>
      </c>
      <c r="R1350" s="126" t="str">
        <f t="shared" si="97"/>
        <v>Yes</v>
      </c>
      <c r="S1350" s="126" t="str">
        <f t="shared" si="97"/>
        <v>No</v>
      </c>
      <c r="T1350" s="126" t="str">
        <f t="shared" si="97"/>
        <v>No</v>
      </c>
      <c r="U1350" s="126" t="str">
        <f t="shared" si="97"/>
        <v>Yes</v>
      </c>
      <c r="V1350" s="126" t="str">
        <f t="shared" si="97"/>
        <v>No</v>
      </c>
      <c r="W1350" s="126" t="str">
        <f t="shared" si="97"/>
        <v>No</v>
      </c>
      <c r="X1350" s="126" t="str">
        <f t="shared" si="97"/>
        <v>No</v>
      </c>
      <c r="Y1350" s="126" t="str">
        <f t="shared" si="97"/>
        <v>Yes</v>
      </c>
      <c r="Z1350" s="126" t="str">
        <f t="shared" si="97"/>
        <v>Yes</v>
      </c>
      <c r="AA1350" s="126" t="str">
        <f t="shared" si="97"/>
        <v>No</v>
      </c>
    </row>
    <row r="1351" spans="1:27" x14ac:dyDescent="0.3">
      <c r="A1351" t="s">
        <v>203</v>
      </c>
      <c r="B1351" t="s">
        <v>13</v>
      </c>
      <c r="C1351" t="s">
        <v>130</v>
      </c>
      <c r="D1351" t="s">
        <v>8</v>
      </c>
      <c r="E1351" t="s">
        <v>11</v>
      </c>
      <c r="F1351" t="s">
        <v>131</v>
      </c>
      <c r="G1351">
        <v>1</v>
      </c>
      <c r="H1351" t="s">
        <v>13</v>
      </c>
      <c r="I1351" t="s">
        <v>18</v>
      </c>
      <c r="J1351" t="s">
        <v>128</v>
      </c>
      <c r="L1351" t="s">
        <v>80</v>
      </c>
      <c r="M1351">
        <v>0</v>
      </c>
      <c r="N1351" t="str">
        <f t="shared" si="98"/>
        <v>No</v>
      </c>
      <c r="O1351" t="s">
        <v>152</v>
      </c>
      <c r="P1351" s="126" t="str">
        <f t="shared" si="94"/>
        <v>Yes</v>
      </c>
      <c r="Q1351" s="126" t="str">
        <f t="shared" si="97"/>
        <v>No</v>
      </c>
      <c r="R1351" s="126" t="str">
        <f t="shared" si="97"/>
        <v>Yes</v>
      </c>
      <c r="S1351" s="126" t="str">
        <f t="shared" si="97"/>
        <v>No</v>
      </c>
      <c r="T1351" s="126" t="str">
        <f t="shared" si="97"/>
        <v>No</v>
      </c>
      <c r="U1351" s="126" t="str">
        <f t="shared" si="97"/>
        <v>Yes</v>
      </c>
      <c r="V1351" s="126" t="str">
        <f t="shared" si="97"/>
        <v>No</v>
      </c>
      <c r="W1351" s="126" t="str">
        <f t="shared" si="97"/>
        <v>No</v>
      </c>
      <c r="X1351" s="126" t="str">
        <f t="shared" si="97"/>
        <v>No</v>
      </c>
      <c r="Y1351" s="126" t="str">
        <f t="shared" si="97"/>
        <v>Yes</v>
      </c>
      <c r="Z1351" s="126" t="str">
        <f t="shared" si="97"/>
        <v>Yes</v>
      </c>
      <c r="AA1351" s="126" t="str">
        <f t="shared" si="97"/>
        <v>No</v>
      </c>
    </row>
    <row r="1352" spans="1:27" x14ac:dyDescent="0.3">
      <c r="A1352" t="s">
        <v>203</v>
      </c>
      <c r="B1352" t="s">
        <v>13</v>
      </c>
      <c r="C1352" t="s">
        <v>9</v>
      </c>
      <c r="D1352" t="s">
        <v>8</v>
      </c>
      <c r="E1352" t="s">
        <v>130</v>
      </c>
      <c r="F1352" t="s">
        <v>131</v>
      </c>
      <c r="G1352">
        <v>0</v>
      </c>
      <c r="H1352" t="s">
        <v>13</v>
      </c>
      <c r="I1352" t="s">
        <v>16</v>
      </c>
      <c r="J1352" t="s">
        <v>128</v>
      </c>
      <c r="L1352" t="s">
        <v>80</v>
      </c>
      <c r="M1352">
        <v>0</v>
      </c>
      <c r="N1352" t="str">
        <f t="shared" si="98"/>
        <v>No</v>
      </c>
      <c r="O1352" t="s">
        <v>152</v>
      </c>
      <c r="P1352" s="126" t="str">
        <f t="shared" si="94"/>
        <v>Yes</v>
      </c>
      <c r="Q1352" s="126" t="str">
        <f t="shared" si="97"/>
        <v>Yes</v>
      </c>
      <c r="R1352" s="126" t="str">
        <f t="shared" si="97"/>
        <v>Yes</v>
      </c>
      <c r="S1352" s="126" t="str">
        <f t="shared" si="97"/>
        <v>No</v>
      </c>
      <c r="T1352" s="126" t="str">
        <f t="shared" si="97"/>
        <v>No</v>
      </c>
      <c r="U1352" s="126" t="str">
        <f t="shared" si="97"/>
        <v>No</v>
      </c>
      <c r="V1352" s="126" t="str">
        <f t="shared" si="97"/>
        <v>No</v>
      </c>
      <c r="W1352" s="126" t="str">
        <f t="shared" si="97"/>
        <v>No</v>
      </c>
      <c r="X1352" s="126" t="str">
        <f t="shared" si="97"/>
        <v>No</v>
      </c>
      <c r="Y1352" s="126" t="str">
        <f t="shared" si="97"/>
        <v>Yes</v>
      </c>
      <c r="Z1352" s="126" t="str">
        <f t="shared" si="97"/>
        <v>Yes</v>
      </c>
      <c r="AA1352" s="126" t="str">
        <f t="shared" si="97"/>
        <v>No</v>
      </c>
    </row>
    <row r="1353" spans="1:27" x14ac:dyDescent="0.3">
      <c r="A1353" t="s">
        <v>203</v>
      </c>
      <c r="B1353" t="s">
        <v>13</v>
      </c>
      <c r="C1353" t="s">
        <v>9</v>
      </c>
      <c r="D1353" t="s">
        <v>8</v>
      </c>
      <c r="E1353" t="s">
        <v>130</v>
      </c>
      <c r="F1353" t="s">
        <v>131</v>
      </c>
      <c r="G1353">
        <v>1</v>
      </c>
      <c r="H1353" t="s">
        <v>13</v>
      </c>
      <c r="I1353" t="s">
        <v>16</v>
      </c>
      <c r="J1353" t="s">
        <v>128</v>
      </c>
      <c r="L1353" t="s">
        <v>80</v>
      </c>
      <c r="M1353">
        <v>2</v>
      </c>
      <c r="N1353" t="str">
        <f t="shared" si="98"/>
        <v>Yes</v>
      </c>
      <c r="O1353" t="s">
        <v>152</v>
      </c>
      <c r="P1353" s="126" t="str">
        <f t="shared" si="94"/>
        <v>Yes</v>
      </c>
      <c r="Q1353" s="126" t="str">
        <f t="shared" si="97"/>
        <v>Yes</v>
      </c>
      <c r="R1353" s="126" t="str">
        <f t="shared" si="97"/>
        <v>Yes</v>
      </c>
      <c r="S1353" s="126" t="str">
        <f t="shared" si="97"/>
        <v>No</v>
      </c>
      <c r="T1353" s="126" t="str">
        <f t="shared" si="97"/>
        <v>No</v>
      </c>
      <c r="U1353" s="126" t="str">
        <f t="shared" si="97"/>
        <v>No</v>
      </c>
      <c r="V1353" s="126" t="str">
        <f t="shared" si="97"/>
        <v>No</v>
      </c>
      <c r="W1353" s="126" t="str">
        <f t="shared" si="97"/>
        <v>No</v>
      </c>
      <c r="X1353" s="126" t="str">
        <f t="shared" si="97"/>
        <v>No</v>
      </c>
      <c r="Y1353" s="126" t="str">
        <f t="shared" si="97"/>
        <v>Yes</v>
      </c>
      <c r="Z1353" s="126" t="str">
        <f t="shared" si="97"/>
        <v>Yes</v>
      </c>
      <c r="AA1353" s="126" t="str">
        <f t="shared" si="97"/>
        <v>No</v>
      </c>
    </row>
    <row r="1354" spans="1:27" x14ac:dyDescent="0.3">
      <c r="A1354" t="s">
        <v>203</v>
      </c>
      <c r="B1354" t="s">
        <v>13</v>
      </c>
      <c r="C1354" t="s">
        <v>9</v>
      </c>
      <c r="D1354" t="s">
        <v>8</v>
      </c>
      <c r="E1354" t="s">
        <v>130</v>
      </c>
      <c r="F1354" t="s">
        <v>131</v>
      </c>
      <c r="G1354">
        <v>0</v>
      </c>
      <c r="H1354" t="s">
        <v>8</v>
      </c>
      <c r="I1354" t="s">
        <v>15</v>
      </c>
      <c r="J1354" t="s">
        <v>128</v>
      </c>
      <c r="L1354" t="s">
        <v>80</v>
      </c>
      <c r="M1354">
        <v>2</v>
      </c>
      <c r="N1354" t="str">
        <f t="shared" si="98"/>
        <v>Yes</v>
      </c>
      <c r="O1354" t="s">
        <v>152</v>
      </c>
      <c r="P1354" s="126" t="str">
        <f t="shared" si="94"/>
        <v>Yes</v>
      </c>
      <c r="Q1354" s="126" t="str">
        <f t="shared" si="97"/>
        <v>Yes</v>
      </c>
      <c r="R1354" s="126" t="str">
        <f t="shared" si="97"/>
        <v>Yes</v>
      </c>
      <c r="S1354" s="126" t="str">
        <f t="shared" si="97"/>
        <v>No</v>
      </c>
      <c r="T1354" s="126" t="str">
        <f t="shared" si="97"/>
        <v>No</v>
      </c>
      <c r="U1354" s="126" t="str">
        <f t="shared" si="97"/>
        <v>No</v>
      </c>
      <c r="V1354" s="126" t="str">
        <f t="shared" si="97"/>
        <v>No</v>
      </c>
      <c r="W1354" s="126" t="str">
        <f t="shared" si="97"/>
        <v>No</v>
      </c>
      <c r="X1354" s="126" t="str">
        <f t="shared" si="97"/>
        <v>No</v>
      </c>
      <c r="Y1354" s="126" t="str">
        <f t="shared" si="97"/>
        <v>Yes</v>
      </c>
      <c r="Z1354" s="126" t="str">
        <f t="shared" si="97"/>
        <v>Yes</v>
      </c>
      <c r="AA1354" s="126" t="str">
        <f t="shared" si="97"/>
        <v>No</v>
      </c>
    </row>
    <row r="1355" spans="1:27" x14ac:dyDescent="0.3">
      <c r="A1355" t="s">
        <v>203</v>
      </c>
      <c r="B1355" t="s">
        <v>13</v>
      </c>
      <c r="C1355" t="s">
        <v>9</v>
      </c>
      <c r="D1355" t="s">
        <v>8</v>
      </c>
      <c r="E1355" t="s">
        <v>130</v>
      </c>
      <c r="F1355" t="s">
        <v>131</v>
      </c>
      <c r="G1355">
        <v>0</v>
      </c>
      <c r="H1355" t="s">
        <v>130</v>
      </c>
      <c r="I1355" t="s">
        <v>19</v>
      </c>
      <c r="J1355" t="s">
        <v>256</v>
      </c>
      <c r="L1355" t="s">
        <v>80</v>
      </c>
      <c r="M1355">
        <v>0</v>
      </c>
      <c r="N1355" t="str">
        <f t="shared" si="98"/>
        <v>No</v>
      </c>
      <c r="O1355" t="s">
        <v>152</v>
      </c>
      <c r="P1355" s="126" t="str">
        <f t="shared" si="94"/>
        <v>Yes</v>
      </c>
      <c r="Q1355" s="126" t="str">
        <f t="shared" si="97"/>
        <v>Yes</v>
      </c>
      <c r="R1355" s="126" t="str">
        <f t="shared" si="97"/>
        <v>Yes</v>
      </c>
      <c r="S1355" s="126" t="str">
        <f t="shared" si="97"/>
        <v>No</v>
      </c>
      <c r="T1355" s="126" t="str">
        <f t="shared" si="97"/>
        <v>No</v>
      </c>
      <c r="U1355" s="126" t="str">
        <f t="shared" si="97"/>
        <v>No</v>
      </c>
      <c r="V1355" s="126" t="str">
        <f t="shared" si="97"/>
        <v>No</v>
      </c>
      <c r="W1355" s="126" t="str">
        <f t="shared" si="97"/>
        <v>No</v>
      </c>
      <c r="X1355" s="126" t="str">
        <f t="shared" ref="Q1355:AA1378" si="99">IF($A1355="","",IF(OR($B1355=X$1,$C1355=X$1,$D1355=X$1,$E1355=X$1,$F1355=X$1),"Yes","No"))</f>
        <v>No</v>
      </c>
      <c r="Y1355" s="126" t="str">
        <f t="shared" si="99"/>
        <v>Yes</v>
      </c>
      <c r="Z1355" s="126" t="str">
        <f t="shared" si="99"/>
        <v>Yes</v>
      </c>
      <c r="AA1355" s="126" t="str">
        <f t="shared" si="99"/>
        <v>No</v>
      </c>
    </row>
    <row r="1356" spans="1:27" x14ac:dyDescent="0.3">
      <c r="A1356" t="s">
        <v>203</v>
      </c>
      <c r="B1356" t="s">
        <v>13</v>
      </c>
      <c r="C1356" t="s">
        <v>9</v>
      </c>
      <c r="D1356" t="s">
        <v>8</v>
      </c>
      <c r="E1356" t="s">
        <v>11</v>
      </c>
      <c r="F1356" t="s">
        <v>10</v>
      </c>
      <c r="G1356">
        <v>0</v>
      </c>
      <c r="H1356" t="s">
        <v>8</v>
      </c>
      <c r="I1356" t="s">
        <v>19</v>
      </c>
      <c r="J1356" t="s">
        <v>128</v>
      </c>
      <c r="L1356" t="s">
        <v>80</v>
      </c>
      <c r="M1356">
        <v>0</v>
      </c>
      <c r="N1356" t="str">
        <f t="shared" si="98"/>
        <v>No</v>
      </c>
      <c r="O1356" t="s">
        <v>152</v>
      </c>
      <c r="P1356" s="126" t="str">
        <f t="shared" si="94"/>
        <v>Yes</v>
      </c>
      <c r="Q1356" s="126" t="str">
        <f t="shared" si="99"/>
        <v>Yes</v>
      </c>
      <c r="R1356" s="126" t="str">
        <f t="shared" si="99"/>
        <v>Yes</v>
      </c>
      <c r="S1356" s="126" t="str">
        <f t="shared" si="99"/>
        <v>No</v>
      </c>
      <c r="T1356" s="126" t="str">
        <f t="shared" si="99"/>
        <v>Yes</v>
      </c>
      <c r="U1356" s="126" t="str">
        <f t="shared" si="99"/>
        <v>Yes</v>
      </c>
      <c r="V1356" s="126" t="str">
        <f t="shared" si="99"/>
        <v>No</v>
      </c>
      <c r="W1356" s="126" t="str">
        <f t="shared" si="99"/>
        <v>No</v>
      </c>
      <c r="X1356" s="126" t="str">
        <f t="shared" si="99"/>
        <v>No</v>
      </c>
      <c r="Y1356" s="126" t="str">
        <f t="shared" si="99"/>
        <v>No</v>
      </c>
      <c r="Z1356" s="126" t="str">
        <f t="shared" si="99"/>
        <v>No</v>
      </c>
      <c r="AA1356" s="126" t="str">
        <f t="shared" si="99"/>
        <v>No</v>
      </c>
    </row>
    <row r="1357" spans="1:27" x14ac:dyDescent="0.3">
      <c r="A1357" t="s">
        <v>203</v>
      </c>
      <c r="B1357" t="s">
        <v>13</v>
      </c>
      <c r="C1357" t="s">
        <v>9</v>
      </c>
      <c r="D1357" t="s">
        <v>8</v>
      </c>
      <c r="E1357" t="s">
        <v>11</v>
      </c>
      <c r="F1357" t="s">
        <v>131</v>
      </c>
      <c r="G1357">
        <v>1</v>
      </c>
      <c r="H1357" t="s">
        <v>9</v>
      </c>
      <c r="I1357" t="s">
        <v>15</v>
      </c>
      <c r="J1357" t="s">
        <v>128</v>
      </c>
      <c r="L1357" t="s">
        <v>80</v>
      </c>
      <c r="M1357">
        <v>0</v>
      </c>
      <c r="N1357" t="str">
        <f t="shared" si="98"/>
        <v>No</v>
      </c>
      <c r="O1357" t="s">
        <v>152</v>
      </c>
      <c r="P1357" s="126" t="str">
        <f t="shared" si="94"/>
        <v>Yes</v>
      </c>
      <c r="Q1357" s="126" t="str">
        <f t="shared" si="99"/>
        <v>Yes</v>
      </c>
      <c r="R1357" s="126" t="str">
        <f t="shared" si="99"/>
        <v>Yes</v>
      </c>
      <c r="S1357" s="126" t="str">
        <f t="shared" si="99"/>
        <v>No</v>
      </c>
      <c r="T1357" s="126" t="str">
        <f t="shared" si="99"/>
        <v>No</v>
      </c>
      <c r="U1357" s="126" t="str">
        <f t="shared" si="99"/>
        <v>Yes</v>
      </c>
      <c r="V1357" s="126" t="str">
        <f t="shared" si="99"/>
        <v>No</v>
      </c>
      <c r="W1357" s="126" t="str">
        <f t="shared" si="99"/>
        <v>No</v>
      </c>
      <c r="X1357" s="126" t="str">
        <f t="shared" si="99"/>
        <v>No</v>
      </c>
      <c r="Y1357" s="126" t="str">
        <f t="shared" si="99"/>
        <v>No</v>
      </c>
      <c r="Z1357" s="126" t="str">
        <f t="shared" si="99"/>
        <v>Yes</v>
      </c>
      <c r="AA1357" s="126" t="str">
        <f t="shared" si="99"/>
        <v>No</v>
      </c>
    </row>
    <row r="1358" spans="1:27" x14ac:dyDescent="0.3">
      <c r="A1358" t="s">
        <v>203</v>
      </c>
      <c r="B1358" t="s">
        <v>13</v>
      </c>
      <c r="C1358" t="s">
        <v>9</v>
      </c>
      <c r="D1358" t="s">
        <v>8</v>
      </c>
      <c r="E1358" t="s">
        <v>11</v>
      </c>
      <c r="F1358" t="s">
        <v>131</v>
      </c>
      <c r="G1358">
        <v>0</v>
      </c>
      <c r="H1358" t="s">
        <v>9</v>
      </c>
      <c r="I1358" t="s">
        <v>19</v>
      </c>
      <c r="J1358" t="s">
        <v>149</v>
      </c>
      <c r="L1358" t="s">
        <v>80</v>
      </c>
      <c r="M1358">
        <v>0</v>
      </c>
      <c r="N1358" t="str">
        <f t="shared" si="98"/>
        <v>No</v>
      </c>
      <c r="O1358" t="s">
        <v>152</v>
      </c>
      <c r="P1358" s="126" t="str">
        <f t="shared" si="94"/>
        <v>Yes</v>
      </c>
      <c r="Q1358" s="126" t="str">
        <f t="shared" si="99"/>
        <v>Yes</v>
      </c>
      <c r="R1358" s="126" t="str">
        <f t="shared" si="99"/>
        <v>Yes</v>
      </c>
      <c r="S1358" s="126" t="str">
        <f t="shared" si="99"/>
        <v>No</v>
      </c>
      <c r="T1358" s="126" t="str">
        <f t="shared" si="99"/>
        <v>No</v>
      </c>
      <c r="U1358" s="126" t="str">
        <f t="shared" si="99"/>
        <v>Yes</v>
      </c>
      <c r="V1358" s="126" t="str">
        <f t="shared" si="99"/>
        <v>No</v>
      </c>
      <c r="W1358" s="126" t="str">
        <f t="shared" si="99"/>
        <v>No</v>
      </c>
      <c r="X1358" s="126" t="str">
        <f t="shared" si="99"/>
        <v>No</v>
      </c>
      <c r="Y1358" s="126" t="str">
        <f t="shared" si="99"/>
        <v>No</v>
      </c>
      <c r="Z1358" s="126" t="str">
        <f t="shared" si="99"/>
        <v>Yes</v>
      </c>
      <c r="AA1358" s="126" t="str">
        <f t="shared" si="99"/>
        <v>No</v>
      </c>
    </row>
    <row r="1359" spans="1:27" x14ac:dyDescent="0.3">
      <c r="A1359" t="s">
        <v>203</v>
      </c>
      <c r="B1359" t="s">
        <v>13</v>
      </c>
      <c r="C1359" t="s">
        <v>9</v>
      </c>
      <c r="D1359" t="s">
        <v>8</v>
      </c>
      <c r="E1359" t="s">
        <v>11</v>
      </c>
      <c r="F1359" t="s">
        <v>131</v>
      </c>
      <c r="G1359">
        <v>1</v>
      </c>
      <c r="H1359" t="s">
        <v>13</v>
      </c>
      <c r="I1359" t="s">
        <v>148</v>
      </c>
      <c r="J1359" t="s">
        <v>128</v>
      </c>
      <c r="L1359" t="s">
        <v>80</v>
      </c>
      <c r="M1359">
        <v>2</v>
      </c>
      <c r="N1359" t="str">
        <f t="shared" si="98"/>
        <v>Yes</v>
      </c>
      <c r="O1359" t="s">
        <v>152</v>
      </c>
      <c r="P1359" s="126" t="str">
        <f t="shared" si="94"/>
        <v>Yes</v>
      </c>
      <c r="Q1359" s="126" t="str">
        <f t="shared" si="99"/>
        <v>Yes</v>
      </c>
      <c r="R1359" s="126" t="str">
        <f t="shared" si="99"/>
        <v>Yes</v>
      </c>
      <c r="S1359" s="126" t="str">
        <f t="shared" si="99"/>
        <v>No</v>
      </c>
      <c r="T1359" s="126" t="str">
        <f t="shared" si="99"/>
        <v>No</v>
      </c>
      <c r="U1359" s="126" t="str">
        <f t="shared" si="99"/>
        <v>Yes</v>
      </c>
      <c r="V1359" s="126" t="str">
        <f t="shared" si="99"/>
        <v>No</v>
      </c>
      <c r="W1359" s="126" t="str">
        <f t="shared" si="99"/>
        <v>No</v>
      </c>
      <c r="X1359" s="126" t="str">
        <f t="shared" si="99"/>
        <v>No</v>
      </c>
      <c r="Y1359" s="126" t="str">
        <f t="shared" si="99"/>
        <v>No</v>
      </c>
      <c r="Z1359" s="126" t="str">
        <f t="shared" si="99"/>
        <v>Yes</v>
      </c>
      <c r="AA1359" s="126" t="str">
        <f t="shared" si="99"/>
        <v>No</v>
      </c>
    </row>
    <row r="1360" spans="1:27" x14ac:dyDescent="0.3">
      <c r="A1360" t="s">
        <v>203</v>
      </c>
      <c r="B1360" t="s">
        <v>13</v>
      </c>
      <c r="C1360" t="s">
        <v>9</v>
      </c>
      <c r="D1360" t="s">
        <v>8</v>
      </c>
      <c r="E1360" t="s">
        <v>11</v>
      </c>
      <c r="F1360" t="s">
        <v>131</v>
      </c>
      <c r="G1360">
        <v>2</v>
      </c>
      <c r="H1360" t="s">
        <v>9</v>
      </c>
      <c r="I1360" t="s">
        <v>19</v>
      </c>
      <c r="J1360" t="s">
        <v>128</v>
      </c>
      <c r="L1360" t="s">
        <v>80</v>
      </c>
      <c r="M1360">
        <v>0</v>
      </c>
      <c r="N1360" t="str">
        <f t="shared" si="98"/>
        <v>No</v>
      </c>
      <c r="O1360" t="s">
        <v>152</v>
      </c>
      <c r="P1360" s="126" t="str">
        <f t="shared" si="94"/>
        <v>Yes</v>
      </c>
      <c r="Q1360" s="126" t="str">
        <f t="shared" si="99"/>
        <v>Yes</v>
      </c>
      <c r="R1360" s="126" t="str">
        <f t="shared" si="99"/>
        <v>Yes</v>
      </c>
      <c r="S1360" s="126" t="str">
        <f t="shared" si="99"/>
        <v>No</v>
      </c>
      <c r="T1360" s="126" t="str">
        <f t="shared" si="99"/>
        <v>No</v>
      </c>
      <c r="U1360" s="126" t="str">
        <f t="shared" si="99"/>
        <v>Yes</v>
      </c>
      <c r="V1360" s="126" t="str">
        <f t="shared" si="99"/>
        <v>No</v>
      </c>
      <c r="W1360" s="126" t="str">
        <f t="shared" si="99"/>
        <v>No</v>
      </c>
      <c r="X1360" s="126" t="str">
        <f t="shared" si="99"/>
        <v>No</v>
      </c>
      <c r="Y1360" s="126" t="str">
        <f t="shared" si="99"/>
        <v>No</v>
      </c>
      <c r="Z1360" s="126" t="str">
        <f t="shared" si="99"/>
        <v>Yes</v>
      </c>
      <c r="AA1360" s="126" t="str">
        <f t="shared" si="99"/>
        <v>No</v>
      </c>
    </row>
    <row r="1361" spans="1:27" x14ac:dyDescent="0.3">
      <c r="A1361" t="s">
        <v>203</v>
      </c>
      <c r="B1361" t="s">
        <v>13</v>
      </c>
      <c r="C1361" t="s">
        <v>130</v>
      </c>
      <c r="D1361" t="s">
        <v>8</v>
      </c>
      <c r="E1361" t="s">
        <v>11</v>
      </c>
      <c r="F1361" t="s">
        <v>131</v>
      </c>
      <c r="G1361">
        <v>1</v>
      </c>
      <c r="H1361" t="s">
        <v>11</v>
      </c>
      <c r="I1361" t="s">
        <v>19</v>
      </c>
      <c r="J1361" t="s">
        <v>128</v>
      </c>
      <c r="L1361" t="s">
        <v>80</v>
      </c>
      <c r="M1361">
        <v>3</v>
      </c>
      <c r="N1361" t="str">
        <f t="shared" si="98"/>
        <v>Yes</v>
      </c>
      <c r="O1361" t="s">
        <v>152</v>
      </c>
      <c r="P1361" s="126" t="str">
        <f t="shared" si="94"/>
        <v>Yes</v>
      </c>
      <c r="Q1361" s="126" t="str">
        <f t="shared" si="99"/>
        <v>No</v>
      </c>
      <c r="R1361" s="126" t="str">
        <f t="shared" si="99"/>
        <v>Yes</v>
      </c>
      <c r="S1361" s="126" t="str">
        <f t="shared" si="99"/>
        <v>No</v>
      </c>
      <c r="T1361" s="126" t="str">
        <f t="shared" si="99"/>
        <v>No</v>
      </c>
      <c r="U1361" s="126" t="str">
        <f t="shared" si="99"/>
        <v>Yes</v>
      </c>
      <c r="V1361" s="126" t="str">
        <f t="shared" si="99"/>
        <v>No</v>
      </c>
      <c r="W1361" s="126" t="str">
        <f t="shared" si="99"/>
        <v>No</v>
      </c>
      <c r="X1361" s="126" t="str">
        <f t="shared" si="99"/>
        <v>No</v>
      </c>
      <c r="Y1361" s="126" t="str">
        <f t="shared" si="99"/>
        <v>Yes</v>
      </c>
      <c r="Z1361" s="126" t="str">
        <f t="shared" si="99"/>
        <v>Yes</v>
      </c>
      <c r="AA1361" s="126" t="str">
        <f t="shared" si="99"/>
        <v>No</v>
      </c>
    </row>
    <row r="1362" spans="1:27" x14ac:dyDescent="0.3">
      <c r="A1362" t="s">
        <v>203</v>
      </c>
      <c r="B1362" t="s">
        <v>13</v>
      </c>
      <c r="C1362" t="s">
        <v>130</v>
      </c>
      <c r="D1362" t="s">
        <v>8</v>
      </c>
      <c r="E1362" t="s">
        <v>11</v>
      </c>
      <c r="F1362" t="s">
        <v>10</v>
      </c>
      <c r="G1362">
        <v>1</v>
      </c>
      <c r="H1362" t="s">
        <v>130</v>
      </c>
      <c r="I1362" t="s">
        <v>18</v>
      </c>
      <c r="J1362" t="s">
        <v>128</v>
      </c>
      <c r="L1362" t="s">
        <v>80</v>
      </c>
      <c r="M1362">
        <v>0</v>
      </c>
      <c r="N1362" t="str">
        <f t="shared" si="98"/>
        <v>No</v>
      </c>
      <c r="O1362" t="s">
        <v>152</v>
      </c>
      <c r="P1362" s="126" t="str">
        <f t="shared" si="94"/>
        <v>Yes</v>
      </c>
      <c r="Q1362" s="126" t="str">
        <f t="shared" si="99"/>
        <v>No</v>
      </c>
      <c r="R1362" s="126" t="str">
        <f t="shared" si="99"/>
        <v>Yes</v>
      </c>
      <c r="S1362" s="126" t="str">
        <f t="shared" si="99"/>
        <v>No</v>
      </c>
      <c r="T1362" s="126" t="str">
        <f t="shared" si="99"/>
        <v>Yes</v>
      </c>
      <c r="U1362" s="126" t="str">
        <f t="shared" si="99"/>
        <v>Yes</v>
      </c>
      <c r="V1362" s="126" t="str">
        <f t="shared" si="99"/>
        <v>No</v>
      </c>
      <c r="W1362" s="126" t="str">
        <f t="shared" si="99"/>
        <v>No</v>
      </c>
      <c r="X1362" s="126" t="str">
        <f t="shared" si="99"/>
        <v>No</v>
      </c>
      <c r="Y1362" s="126" t="str">
        <f t="shared" si="99"/>
        <v>Yes</v>
      </c>
      <c r="Z1362" s="126" t="str">
        <f t="shared" si="99"/>
        <v>No</v>
      </c>
      <c r="AA1362" s="126" t="str">
        <f t="shared" si="99"/>
        <v>No</v>
      </c>
    </row>
    <row r="1363" spans="1:27" x14ac:dyDescent="0.3">
      <c r="A1363" t="s">
        <v>203</v>
      </c>
      <c r="B1363" t="s">
        <v>13</v>
      </c>
      <c r="C1363" t="s">
        <v>130</v>
      </c>
      <c r="D1363" t="s">
        <v>8</v>
      </c>
      <c r="E1363" t="s">
        <v>14</v>
      </c>
      <c r="F1363" t="s">
        <v>10</v>
      </c>
      <c r="G1363">
        <v>1</v>
      </c>
      <c r="H1363" t="s">
        <v>8</v>
      </c>
      <c r="I1363" t="s">
        <v>18</v>
      </c>
      <c r="J1363" t="s">
        <v>128</v>
      </c>
      <c r="L1363" t="s">
        <v>80</v>
      </c>
      <c r="M1363">
        <v>0</v>
      </c>
      <c r="N1363" t="str">
        <f t="shared" si="98"/>
        <v>No</v>
      </c>
      <c r="O1363" t="s">
        <v>152</v>
      </c>
      <c r="P1363" s="126" t="str">
        <f t="shared" ref="P1363:AA1419" si="100">IF($A1363="","",IF(OR($B1363=P$1,$C1363=P$1,$D1363=P$1,$E1363=P$1,$F1363=P$1),"Yes","No"))</f>
        <v>Yes</v>
      </c>
      <c r="Q1363" s="126" t="str">
        <f t="shared" si="99"/>
        <v>No</v>
      </c>
      <c r="R1363" s="126" t="str">
        <f t="shared" si="99"/>
        <v>Yes</v>
      </c>
      <c r="S1363" s="126" t="str">
        <f t="shared" si="99"/>
        <v>No</v>
      </c>
      <c r="T1363" s="126" t="str">
        <f t="shared" si="99"/>
        <v>Yes</v>
      </c>
      <c r="U1363" s="126" t="str">
        <f t="shared" si="99"/>
        <v>No</v>
      </c>
      <c r="V1363" s="126" t="str">
        <f t="shared" si="99"/>
        <v>No</v>
      </c>
      <c r="W1363" s="126" t="str">
        <f t="shared" si="99"/>
        <v>No</v>
      </c>
      <c r="X1363" s="126" t="str">
        <f t="shared" si="99"/>
        <v>Yes</v>
      </c>
      <c r="Y1363" s="126" t="str">
        <f t="shared" si="99"/>
        <v>Yes</v>
      </c>
      <c r="Z1363" s="126" t="str">
        <f t="shared" si="99"/>
        <v>No</v>
      </c>
      <c r="AA1363" s="126" t="str">
        <f t="shared" si="99"/>
        <v>No</v>
      </c>
    </row>
    <row r="1364" spans="1:27" x14ac:dyDescent="0.3">
      <c r="A1364" t="s">
        <v>203</v>
      </c>
      <c r="B1364" t="s">
        <v>13</v>
      </c>
      <c r="C1364" t="s">
        <v>130</v>
      </c>
      <c r="D1364" t="s">
        <v>8</v>
      </c>
      <c r="E1364" t="s">
        <v>14</v>
      </c>
      <c r="F1364" t="s">
        <v>10</v>
      </c>
      <c r="G1364">
        <v>1</v>
      </c>
      <c r="H1364" t="s">
        <v>10</v>
      </c>
      <c r="I1364" t="s">
        <v>148</v>
      </c>
      <c r="J1364" t="s">
        <v>149</v>
      </c>
      <c r="L1364" t="s">
        <v>80</v>
      </c>
      <c r="M1364">
        <v>2</v>
      </c>
      <c r="N1364" t="str">
        <f t="shared" si="98"/>
        <v>Yes</v>
      </c>
      <c r="O1364" t="s">
        <v>152</v>
      </c>
      <c r="P1364" s="126" t="str">
        <f t="shared" si="100"/>
        <v>Yes</v>
      </c>
      <c r="Q1364" s="126" t="str">
        <f t="shared" si="99"/>
        <v>No</v>
      </c>
      <c r="R1364" s="126" t="str">
        <f t="shared" si="99"/>
        <v>Yes</v>
      </c>
      <c r="S1364" s="126" t="str">
        <f t="shared" si="99"/>
        <v>No</v>
      </c>
      <c r="T1364" s="126" t="str">
        <f t="shared" si="99"/>
        <v>Yes</v>
      </c>
      <c r="U1364" s="126" t="str">
        <f t="shared" si="99"/>
        <v>No</v>
      </c>
      <c r="V1364" s="126" t="str">
        <f t="shared" si="99"/>
        <v>No</v>
      </c>
      <c r="W1364" s="126" t="str">
        <f t="shared" si="99"/>
        <v>No</v>
      </c>
      <c r="X1364" s="126" t="str">
        <f t="shared" si="99"/>
        <v>Yes</v>
      </c>
      <c r="Y1364" s="126" t="str">
        <f t="shared" si="99"/>
        <v>Yes</v>
      </c>
      <c r="Z1364" s="126" t="str">
        <f t="shared" si="99"/>
        <v>No</v>
      </c>
      <c r="AA1364" s="126" t="str">
        <f t="shared" si="99"/>
        <v>No</v>
      </c>
    </row>
    <row r="1365" spans="1:27" x14ac:dyDescent="0.3">
      <c r="A1365" t="s">
        <v>203</v>
      </c>
      <c r="B1365" t="s">
        <v>13</v>
      </c>
      <c r="C1365" t="s">
        <v>130</v>
      </c>
      <c r="D1365" t="s">
        <v>9</v>
      </c>
      <c r="E1365" t="s">
        <v>11</v>
      </c>
      <c r="F1365" t="s">
        <v>10</v>
      </c>
      <c r="G1365">
        <v>1</v>
      </c>
      <c r="H1365" t="s">
        <v>130</v>
      </c>
      <c r="I1365" t="s">
        <v>17</v>
      </c>
      <c r="J1365" t="s">
        <v>128</v>
      </c>
      <c r="L1365" t="s">
        <v>80</v>
      </c>
      <c r="M1365">
        <v>0</v>
      </c>
      <c r="N1365" t="str">
        <f t="shared" si="98"/>
        <v>No</v>
      </c>
      <c r="O1365" t="s">
        <v>152</v>
      </c>
      <c r="P1365" s="126" t="str">
        <f t="shared" si="100"/>
        <v>Yes</v>
      </c>
      <c r="Q1365" s="126" t="str">
        <f t="shared" si="99"/>
        <v>Yes</v>
      </c>
      <c r="R1365" s="126" t="str">
        <f t="shared" si="99"/>
        <v>No</v>
      </c>
      <c r="S1365" s="126" t="str">
        <f t="shared" si="99"/>
        <v>No</v>
      </c>
      <c r="T1365" s="126" t="str">
        <f t="shared" si="99"/>
        <v>Yes</v>
      </c>
      <c r="U1365" s="126" t="str">
        <f t="shared" si="99"/>
        <v>Yes</v>
      </c>
      <c r="V1365" s="126" t="str">
        <f t="shared" si="99"/>
        <v>No</v>
      </c>
      <c r="W1365" s="126" t="str">
        <f t="shared" si="99"/>
        <v>No</v>
      </c>
      <c r="X1365" s="126" t="str">
        <f t="shared" si="99"/>
        <v>No</v>
      </c>
      <c r="Y1365" s="126" t="str">
        <f t="shared" si="99"/>
        <v>Yes</v>
      </c>
      <c r="Z1365" s="126" t="str">
        <f t="shared" si="99"/>
        <v>No</v>
      </c>
      <c r="AA1365" s="126" t="str">
        <f t="shared" si="99"/>
        <v>No</v>
      </c>
    </row>
    <row r="1366" spans="1:27" x14ac:dyDescent="0.3">
      <c r="A1366" t="s">
        <v>203</v>
      </c>
      <c r="B1366" t="s">
        <v>13</v>
      </c>
      <c r="C1366" t="s">
        <v>130</v>
      </c>
      <c r="D1366" t="s">
        <v>9</v>
      </c>
      <c r="E1366" t="s">
        <v>11</v>
      </c>
      <c r="F1366" t="s">
        <v>10</v>
      </c>
      <c r="G1366">
        <v>1</v>
      </c>
      <c r="H1366" t="s">
        <v>130</v>
      </c>
      <c r="I1366" t="s">
        <v>18</v>
      </c>
      <c r="J1366" t="s">
        <v>128</v>
      </c>
      <c r="L1366" t="s">
        <v>80</v>
      </c>
      <c r="M1366">
        <v>0</v>
      </c>
      <c r="N1366" t="str">
        <f t="shared" si="98"/>
        <v>No</v>
      </c>
      <c r="O1366" t="s">
        <v>152</v>
      </c>
      <c r="P1366" s="126" t="str">
        <f t="shared" si="100"/>
        <v>Yes</v>
      </c>
      <c r="Q1366" s="126" t="str">
        <f t="shared" si="99"/>
        <v>Yes</v>
      </c>
      <c r="R1366" s="126" t="str">
        <f t="shared" si="99"/>
        <v>No</v>
      </c>
      <c r="S1366" s="126" t="str">
        <f t="shared" si="99"/>
        <v>No</v>
      </c>
      <c r="T1366" s="126" t="str">
        <f t="shared" si="99"/>
        <v>Yes</v>
      </c>
      <c r="U1366" s="126" t="str">
        <f t="shared" si="99"/>
        <v>Yes</v>
      </c>
      <c r="V1366" s="126" t="str">
        <f t="shared" si="99"/>
        <v>No</v>
      </c>
      <c r="W1366" s="126" t="str">
        <f t="shared" si="99"/>
        <v>No</v>
      </c>
      <c r="X1366" s="126" t="str">
        <f t="shared" si="99"/>
        <v>No</v>
      </c>
      <c r="Y1366" s="126" t="str">
        <f t="shared" si="99"/>
        <v>Yes</v>
      </c>
      <c r="Z1366" s="126" t="str">
        <f t="shared" si="99"/>
        <v>No</v>
      </c>
      <c r="AA1366" s="126" t="str">
        <f t="shared" si="99"/>
        <v>No</v>
      </c>
    </row>
    <row r="1367" spans="1:27" x14ac:dyDescent="0.3">
      <c r="A1367" t="s">
        <v>203</v>
      </c>
      <c r="B1367" t="s">
        <v>13</v>
      </c>
      <c r="C1367" t="s">
        <v>9</v>
      </c>
      <c r="D1367" t="s">
        <v>8</v>
      </c>
      <c r="E1367" t="s">
        <v>11</v>
      </c>
      <c r="F1367" t="s">
        <v>10</v>
      </c>
      <c r="G1367">
        <v>0</v>
      </c>
      <c r="H1367" t="s">
        <v>13</v>
      </c>
      <c r="I1367" t="s">
        <v>17</v>
      </c>
      <c r="J1367" t="s">
        <v>255</v>
      </c>
      <c r="L1367" t="s">
        <v>80</v>
      </c>
      <c r="M1367">
        <v>0</v>
      </c>
      <c r="N1367" t="str">
        <f t="shared" si="98"/>
        <v>No</v>
      </c>
      <c r="O1367" t="s">
        <v>152</v>
      </c>
      <c r="P1367" s="126" t="str">
        <f t="shared" si="100"/>
        <v>Yes</v>
      </c>
      <c r="Q1367" s="126" t="str">
        <f t="shared" si="99"/>
        <v>Yes</v>
      </c>
      <c r="R1367" s="126" t="str">
        <f t="shared" si="99"/>
        <v>Yes</v>
      </c>
      <c r="S1367" s="126" t="str">
        <f t="shared" si="99"/>
        <v>No</v>
      </c>
      <c r="T1367" s="126" t="str">
        <f t="shared" si="99"/>
        <v>Yes</v>
      </c>
      <c r="U1367" s="126" t="str">
        <f t="shared" si="99"/>
        <v>Yes</v>
      </c>
      <c r="V1367" s="126" t="str">
        <f t="shared" si="99"/>
        <v>No</v>
      </c>
      <c r="W1367" s="126" t="str">
        <f t="shared" si="99"/>
        <v>No</v>
      </c>
      <c r="X1367" s="126" t="str">
        <f t="shared" si="99"/>
        <v>No</v>
      </c>
      <c r="Y1367" s="126" t="str">
        <f t="shared" si="99"/>
        <v>No</v>
      </c>
      <c r="Z1367" s="126" t="str">
        <f t="shared" si="99"/>
        <v>No</v>
      </c>
      <c r="AA1367" s="126" t="str">
        <f t="shared" si="99"/>
        <v>No</v>
      </c>
    </row>
    <row r="1368" spans="1:27" x14ac:dyDescent="0.3">
      <c r="A1368" t="s">
        <v>203</v>
      </c>
      <c r="B1368" t="s">
        <v>13</v>
      </c>
      <c r="C1368" t="s">
        <v>9</v>
      </c>
      <c r="D1368" t="s">
        <v>8</v>
      </c>
      <c r="E1368" t="s">
        <v>11</v>
      </c>
      <c r="F1368" t="s">
        <v>10</v>
      </c>
      <c r="G1368">
        <v>1</v>
      </c>
      <c r="H1368" t="s">
        <v>11</v>
      </c>
      <c r="I1368" t="s">
        <v>18</v>
      </c>
      <c r="J1368" t="s">
        <v>128</v>
      </c>
      <c r="L1368" t="s">
        <v>80</v>
      </c>
      <c r="M1368">
        <v>2</v>
      </c>
      <c r="N1368" t="str">
        <f t="shared" si="98"/>
        <v>Yes</v>
      </c>
      <c r="O1368" t="s">
        <v>152</v>
      </c>
      <c r="P1368" s="126" t="str">
        <f t="shared" si="100"/>
        <v>Yes</v>
      </c>
      <c r="Q1368" s="126" t="str">
        <f t="shared" si="99"/>
        <v>Yes</v>
      </c>
      <c r="R1368" s="126" t="str">
        <f t="shared" si="99"/>
        <v>Yes</v>
      </c>
      <c r="S1368" s="126" t="str">
        <f t="shared" si="99"/>
        <v>No</v>
      </c>
      <c r="T1368" s="126" t="str">
        <f t="shared" si="99"/>
        <v>Yes</v>
      </c>
      <c r="U1368" s="126" t="str">
        <f t="shared" si="99"/>
        <v>Yes</v>
      </c>
      <c r="V1368" s="126" t="str">
        <f t="shared" si="99"/>
        <v>No</v>
      </c>
      <c r="W1368" s="126" t="str">
        <f t="shared" si="99"/>
        <v>No</v>
      </c>
      <c r="X1368" s="126" t="str">
        <f t="shared" si="99"/>
        <v>No</v>
      </c>
      <c r="Y1368" s="126" t="str">
        <f t="shared" si="99"/>
        <v>No</v>
      </c>
      <c r="Z1368" s="126" t="str">
        <f t="shared" si="99"/>
        <v>No</v>
      </c>
      <c r="AA1368" s="126" t="str">
        <f t="shared" si="99"/>
        <v>No</v>
      </c>
    </row>
    <row r="1369" spans="1:27" x14ac:dyDescent="0.3">
      <c r="A1369" t="s">
        <v>203</v>
      </c>
      <c r="B1369" t="s">
        <v>13</v>
      </c>
      <c r="C1369" t="s">
        <v>9</v>
      </c>
      <c r="D1369" t="s">
        <v>8</v>
      </c>
      <c r="E1369" t="s">
        <v>11</v>
      </c>
      <c r="F1369" t="s">
        <v>10</v>
      </c>
      <c r="G1369">
        <v>1</v>
      </c>
      <c r="H1369" t="s">
        <v>10</v>
      </c>
      <c r="I1369" t="s">
        <v>20</v>
      </c>
      <c r="J1369" t="s">
        <v>128</v>
      </c>
      <c r="L1369" t="s">
        <v>81</v>
      </c>
      <c r="M1369">
        <v>0</v>
      </c>
      <c r="N1369" t="str">
        <f t="shared" si="98"/>
        <v>No</v>
      </c>
      <c r="O1369" t="s">
        <v>152</v>
      </c>
      <c r="P1369" s="126" t="str">
        <f t="shared" si="100"/>
        <v>Yes</v>
      </c>
      <c r="Q1369" s="126" t="str">
        <f t="shared" si="99"/>
        <v>Yes</v>
      </c>
      <c r="R1369" s="126" t="str">
        <f t="shared" si="99"/>
        <v>Yes</v>
      </c>
      <c r="S1369" s="126" t="str">
        <f t="shared" si="99"/>
        <v>No</v>
      </c>
      <c r="T1369" s="126" t="str">
        <f t="shared" si="99"/>
        <v>Yes</v>
      </c>
      <c r="U1369" s="126" t="str">
        <f t="shared" si="99"/>
        <v>Yes</v>
      </c>
      <c r="V1369" s="126" t="str">
        <f t="shared" si="99"/>
        <v>No</v>
      </c>
      <c r="W1369" s="126" t="str">
        <f t="shared" si="99"/>
        <v>No</v>
      </c>
      <c r="X1369" s="126" t="str">
        <f t="shared" si="99"/>
        <v>No</v>
      </c>
      <c r="Y1369" s="126" t="str">
        <f t="shared" si="99"/>
        <v>No</v>
      </c>
      <c r="Z1369" s="126" t="str">
        <f t="shared" si="99"/>
        <v>No</v>
      </c>
      <c r="AA1369" s="126" t="str">
        <f t="shared" si="99"/>
        <v>No</v>
      </c>
    </row>
    <row r="1370" spans="1:27" x14ac:dyDescent="0.3">
      <c r="A1370" t="s">
        <v>203</v>
      </c>
      <c r="B1370" t="s">
        <v>13</v>
      </c>
      <c r="C1370" t="s">
        <v>9</v>
      </c>
      <c r="D1370" t="s">
        <v>8</v>
      </c>
      <c r="E1370" t="s">
        <v>11</v>
      </c>
      <c r="F1370" t="s">
        <v>10</v>
      </c>
      <c r="G1370">
        <v>1</v>
      </c>
      <c r="H1370" t="s">
        <v>9</v>
      </c>
      <c r="I1370" t="s">
        <v>19</v>
      </c>
      <c r="J1370" t="s">
        <v>62</v>
      </c>
      <c r="L1370" t="s">
        <v>80</v>
      </c>
      <c r="M1370">
        <v>0</v>
      </c>
      <c r="N1370" t="str">
        <f t="shared" si="98"/>
        <v>No</v>
      </c>
      <c r="O1370" t="s">
        <v>152</v>
      </c>
      <c r="P1370" s="126" t="str">
        <f t="shared" si="100"/>
        <v>Yes</v>
      </c>
      <c r="Q1370" s="126" t="str">
        <f t="shared" si="99"/>
        <v>Yes</v>
      </c>
      <c r="R1370" s="126" t="str">
        <f t="shared" si="99"/>
        <v>Yes</v>
      </c>
      <c r="S1370" s="126" t="str">
        <f t="shared" si="99"/>
        <v>No</v>
      </c>
      <c r="T1370" s="126" t="str">
        <f t="shared" si="99"/>
        <v>Yes</v>
      </c>
      <c r="U1370" s="126" t="str">
        <f t="shared" si="99"/>
        <v>Yes</v>
      </c>
      <c r="V1370" s="126" t="str">
        <f t="shared" si="99"/>
        <v>No</v>
      </c>
      <c r="W1370" s="126" t="str">
        <f t="shared" si="99"/>
        <v>No</v>
      </c>
      <c r="X1370" s="126" t="str">
        <f t="shared" si="99"/>
        <v>No</v>
      </c>
      <c r="Y1370" s="126" t="str">
        <f t="shared" si="99"/>
        <v>No</v>
      </c>
      <c r="Z1370" s="126" t="str">
        <f t="shared" si="99"/>
        <v>No</v>
      </c>
      <c r="AA1370" s="126" t="str">
        <f t="shared" si="99"/>
        <v>No</v>
      </c>
    </row>
    <row r="1371" spans="1:27" x14ac:dyDescent="0.3">
      <c r="A1371" t="s">
        <v>203</v>
      </c>
      <c r="B1371" t="s">
        <v>13</v>
      </c>
      <c r="C1371" t="s">
        <v>9</v>
      </c>
      <c r="D1371" t="s">
        <v>8</v>
      </c>
      <c r="E1371" t="s">
        <v>11</v>
      </c>
      <c r="F1371" t="s">
        <v>10</v>
      </c>
      <c r="G1371">
        <v>2</v>
      </c>
      <c r="H1371" t="s">
        <v>10</v>
      </c>
      <c r="I1371" t="s">
        <v>20</v>
      </c>
      <c r="J1371" t="s">
        <v>128</v>
      </c>
      <c r="L1371" t="s">
        <v>80</v>
      </c>
      <c r="M1371">
        <v>0</v>
      </c>
      <c r="N1371" t="str">
        <f t="shared" si="98"/>
        <v>No</v>
      </c>
      <c r="O1371" t="s">
        <v>152</v>
      </c>
      <c r="P1371" s="126" t="str">
        <f t="shared" si="100"/>
        <v>Yes</v>
      </c>
      <c r="Q1371" s="126" t="str">
        <f t="shared" si="99"/>
        <v>Yes</v>
      </c>
      <c r="R1371" s="126" t="str">
        <f t="shared" si="99"/>
        <v>Yes</v>
      </c>
      <c r="S1371" s="126" t="str">
        <f t="shared" si="99"/>
        <v>No</v>
      </c>
      <c r="T1371" s="126" t="str">
        <f t="shared" si="99"/>
        <v>Yes</v>
      </c>
      <c r="U1371" s="126" t="str">
        <f t="shared" si="99"/>
        <v>Yes</v>
      </c>
      <c r="V1371" s="126" t="str">
        <f t="shared" si="99"/>
        <v>No</v>
      </c>
      <c r="W1371" s="126" t="str">
        <f t="shared" si="99"/>
        <v>No</v>
      </c>
      <c r="X1371" s="126" t="str">
        <f t="shared" si="99"/>
        <v>No</v>
      </c>
      <c r="Y1371" s="126" t="str">
        <f t="shared" si="99"/>
        <v>No</v>
      </c>
      <c r="Z1371" s="126" t="str">
        <f t="shared" si="99"/>
        <v>No</v>
      </c>
      <c r="AA1371" s="126" t="str">
        <f t="shared" si="99"/>
        <v>No</v>
      </c>
    </row>
    <row r="1372" spans="1:27" x14ac:dyDescent="0.3">
      <c r="A1372" t="s">
        <v>203</v>
      </c>
      <c r="B1372" t="s">
        <v>13</v>
      </c>
      <c r="C1372" t="s">
        <v>9</v>
      </c>
      <c r="D1372" t="s">
        <v>8</v>
      </c>
      <c r="E1372" t="s">
        <v>11</v>
      </c>
      <c r="F1372" t="s">
        <v>10</v>
      </c>
      <c r="G1372">
        <v>1</v>
      </c>
      <c r="H1372" t="s">
        <v>9</v>
      </c>
      <c r="I1372" t="s">
        <v>17</v>
      </c>
      <c r="J1372" t="s">
        <v>128</v>
      </c>
      <c r="L1372" t="s">
        <v>80</v>
      </c>
      <c r="M1372">
        <v>0</v>
      </c>
      <c r="N1372" t="str">
        <f t="shared" si="98"/>
        <v>No</v>
      </c>
      <c r="O1372" t="s">
        <v>152</v>
      </c>
      <c r="P1372" s="126" t="str">
        <f t="shared" si="100"/>
        <v>Yes</v>
      </c>
      <c r="Q1372" s="126" t="str">
        <f t="shared" si="99"/>
        <v>Yes</v>
      </c>
      <c r="R1372" s="126" t="str">
        <f t="shared" si="99"/>
        <v>Yes</v>
      </c>
      <c r="S1372" s="126" t="str">
        <f t="shared" si="99"/>
        <v>No</v>
      </c>
      <c r="T1372" s="126" t="str">
        <f t="shared" si="99"/>
        <v>Yes</v>
      </c>
      <c r="U1372" s="126" t="str">
        <f t="shared" si="99"/>
        <v>Yes</v>
      </c>
      <c r="V1372" s="126" t="str">
        <f t="shared" si="99"/>
        <v>No</v>
      </c>
      <c r="W1372" s="126" t="str">
        <f t="shared" si="99"/>
        <v>No</v>
      </c>
      <c r="X1372" s="126" t="str">
        <f t="shared" si="99"/>
        <v>No</v>
      </c>
      <c r="Y1372" s="126" t="str">
        <f t="shared" si="99"/>
        <v>No</v>
      </c>
      <c r="Z1372" s="126" t="str">
        <f t="shared" si="99"/>
        <v>No</v>
      </c>
      <c r="AA1372" s="126" t="str">
        <f t="shared" si="99"/>
        <v>No</v>
      </c>
    </row>
    <row r="1373" spans="1:27" x14ac:dyDescent="0.3">
      <c r="A1373" t="s">
        <v>203</v>
      </c>
      <c r="B1373" t="s">
        <v>13</v>
      </c>
      <c r="C1373" t="s">
        <v>9</v>
      </c>
      <c r="D1373" t="s">
        <v>130</v>
      </c>
      <c r="E1373" t="s">
        <v>8</v>
      </c>
      <c r="F1373" t="s">
        <v>131</v>
      </c>
      <c r="G1373">
        <v>1</v>
      </c>
      <c r="H1373" t="s">
        <v>131</v>
      </c>
      <c r="I1373" t="s">
        <v>17</v>
      </c>
      <c r="J1373" t="s">
        <v>128</v>
      </c>
      <c r="L1373" t="s">
        <v>80</v>
      </c>
      <c r="M1373">
        <v>0</v>
      </c>
      <c r="N1373" t="str">
        <f t="shared" si="98"/>
        <v>No</v>
      </c>
      <c r="O1373" t="s">
        <v>152</v>
      </c>
      <c r="P1373" s="126" t="str">
        <f t="shared" si="100"/>
        <v>Yes</v>
      </c>
      <c r="Q1373" s="126" t="str">
        <f t="shared" si="99"/>
        <v>Yes</v>
      </c>
      <c r="R1373" s="126" t="str">
        <f t="shared" si="99"/>
        <v>Yes</v>
      </c>
      <c r="S1373" s="126" t="str">
        <f t="shared" si="99"/>
        <v>No</v>
      </c>
      <c r="T1373" s="126" t="str">
        <f t="shared" si="99"/>
        <v>No</v>
      </c>
      <c r="U1373" s="126" t="str">
        <f t="shared" si="99"/>
        <v>No</v>
      </c>
      <c r="V1373" s="126" t="str">
        <f t="shared" si="99"/>
        <v>No</v>
      </c>
      <c r="W1373" s="126" t="str">
        <f t="shared" si="99"/>
        <v>No</v>
      </c>
      <c r="X1373" s="126" t="str">
        <f t="shared" si="99"/>
        <v>No</v>
      </c>
      <c r="Y1373" s="126" t="str">
        <f t="shared" si="99"/>
        <v>Yes</v>
      </c>
      <c r="Z1373" s="126" t="str">
        <f t="shared" si="99"/>
        <v>Yes</v>
      </c>
      <c r="AA1373" s="126" t="str">
        <f t="shared" si="99"/>
        <v>No</v>
      </c>
    </row>
    <row r="1374" spans="1:27" x14ac:dyDescent="0.3">
      <c r="A1374" t="s">
        <v>203</v>
      </c>
      <c r="B1374" t="s">
        <v>13</v>
      </c>
      <c r="C1374" t="s">
        <v>9</v>
      </c>
      <c r="D1374" t="s">
        <v>130</v>
      </c>
      <c r="E1374" t="s">
        <v>8</v>
      </c>
      <c r="F1374" t="s">
        <v>131</v>
      </c>
      <c r="G1374">
        <v>0</v>
      </c>
      <c r="H1374" t="s">
        <v>13</v>
      </c>
      <c r="I1374" t="s">
        <v>15</v>
      </c>
      <c r="J1374" t="s">
        <v>128</v>
      </c>
      <c r="L1374" t="s">
        <v>80</v>
      </c>
      <c r="M1374">
        <v>2</v>
      </c>
      <c r="N1374" t="str">
        <f t="shared" si="98"/>
        <v>Yes</v>
      </c>
      <c r="O1374" t="s">
        <v>152</v>
      </c>
      <c r="P1374" s="126" t="str">
        <f t="shared" si="100"/>
        <v>Yes</v>
      </c>
      <c r="Q1374" s="126" t="str">
        <f t="shared" si="99"/>
        <v>Yes</v>
      </c>
      <c r="R1374" s="126" t="str">
        <f t="shared" si="99"/>
        <v>Yes</v>
      </c>
      <c r="S1374" s="126" t="str">
        <f t="shared" si="99"/>
        <v>No</v>
      </c>
      <c r="T1374" s="126" t="str">
        <f t="shared" si="99"/>
        <v>No</v>
      </c>
      <c r="U1374" s="126" t="str">
        <f t="shared" si="99"/>
        <v>No</v>
      </c>
      <c r="V1374" s="126" t="str">
        <f t="shared" si="99"/>
        <v>No</v>
      </c>
      <c r="W1374" s="126" t="str">
        <f t="shared" si="99"/>
        <v>No</v>
      </c>
      <c r="X1374" s="126" t="str">
        <f t="shared" si="99"/>
        <v>No</v>
      </c>
      <c r="Y1374" s="126" t="str">
        <f t="shared" si="99"/>
        <v>Yes</v>
      </c>
      <c r="Z1374" s="126" t="str">
        <f t="shared" si="99"/>
        <v>Yes</v>
      </c>
      <c r="AA1374" s="126" t="str">
        <f t="shared" si="99"/>
        <v>No</v>
      </c>
    </row>
    <row r="1375" spans="1:27" x14ac:dyDescent="0.3">
      <c r="A1375" t="s">
        <v>203</v>
      </c>
      <c r="B1375" t="s">
        <v>13</v>
      </c>
      <c r="C1375" t="s">
        <v>9</v>
      </c>
      <c r="D1375" t="s">
        <v>130</v>
      </c>
      <c r="E1375" t="s">
        <v>8</v>
      </c>
      <c r="F1375" t="s">
        <v>131</v>
      </c>
      <c r="G1375">
        <v>0</v>
      </c>
      <c r="H1375" t="s">
        <v>13</v>
      </c>
      <c r="I1375" t="s">
        <v>15</v>
      </c>
      <c r="J1375" t="s">
        <v>128</v>
      </c>
      <c r="L1375" t="s">
        <v>80</v>
      </c>
      <c r="M1375">
        <v>2</v>
      </c>
      <c r="N1375" t="str">
        <f t="shared" si="98"/>
        <v>Yes</v>
      </c>
      <c r="O1375" t="s">
        <v>152</v>
      </c>
      <c r="P1375" s="126" t="str">
        <f t="shared" si="100"/>
        <v>Yes</v>
      </c>
      <c r="Q1375" s="126" t="str">
        <f t="shared" si="99"/>
        <v>Yes</v>
      </c>
      <c r="R1375" s="126" t="str">
        <f t="shared" si="99"/>
        <v>Yes</v>
      </c>
      <c r="S1375" s="126" t="str">
        <f t="shared" si="99"/>
        <v>No</v>
      </c>
      <c r="T1375" s="126" t="str">
        <f t="shared" si="99"/>
        <v>No</v>
      </c>
      <c r="U1375" s="126" t="str">
        <f t="shared" si="99"/>
        <v>No</v>
      </c>
      <c r="V1375" s="126" t="str">
        <f t="shared" si="99"/>
        <v>No</v>
      </c>
      <c r="W1375" s="126" t="str">
        <f t="shared" si="99"/>
        <v>No</v>
      </c>
      <c r="X1375" s="126" t="str">
        <f t="shared" si="99"/>
        <v>No</v>
      </c>
      <c r="Y1375" s="126" t="str">
        <f t="shared" si="99"/>
        <v>Yes</v>
      </c>
      <c r="Z1375" s="126" t="str">
        <f t="shared" si="99"/>
        <v>Yes</v>
      </c>
      <c r="AA1375" s="126" t="str">
        <f t="shared" si="99"/>
        <v>No</v>
      </c>
    </row>
    <row r="1376" spans="1:27" x14ac:dyDescent="0.3">
      <c r="A1376" t="s">
        <v>203</v>
      </c>
      <c r="B1376" t="s">
        <v>13</v>
      </c>
      <c r="C1376" t="s">
        <v>9</v>
      </c>
      <c r="D1376" t="s">
        <v>130</v>
      </c>
      <c r="E1376" t="s">
        <v>8</v>
      </c>
      <c r="F1376" t="s">
        <v>10</v>
      </c>
      <c r="G1376">
        <v>1</v>
      </c>
      <c r="H1376" t="s">
        <v>13</v>
      </c>
      <c r="I1376" t="s">
        <v>18</v>
      </c>
      <c r="J1376" t="s">
        <v>128</v>
      </c>
      <c r="L1376" t="s">
        <v>80</v>
      </c>
      <c r="M1376">
        <v>2</v>
      </c>
      <c r="N1376" t="str">
        <f t="shared" si="98"/>
        <v>Yes</v>
      </c>
      <c r="O1376" t="s">
        <v>152</v>
      </c>
      <c r="P1376" s="126" t="str">
        <f t="shared" si="100"/>
        <v>Yes</v>
      </c>
      <c r="Q1376" s="126" t="str">
        <f t="shared" si="99"/>
        <v>Yes</v>
      </c>
      <c r="R1376" s="126" t="str">
        <f t="shared" si="99"/>
        <v>Yes</v>
      </c>
      <c r="S1376" s="126" t="str">
        <f t="shared" si="99"/>
        <v>No</v>
      </c>
      <c r="T1376" s="126" t="str">
        <f t="shared" si="99"/>
        <v>Yes</v>
      </c>
      <c r="U1376" s="126" t="str">
        <f t="shared" si="99"/>
        <v>No</v>
      </c>
      <c r="V1376" s="126" t="str">
        <f t="shared" si="99"/>
        <v>No</v>
      </c>
      <c r="W1376" s="126" t="str">
        <f t="shared" si="99"/>
        <v>No</v>
      </c>
      <c r="X1376" s="126" t="str">
        <f t="shared" si="99"/>
        <v>No</v>
      </c>
      <c r="Y1376" s="126" t="str">
        <f t="shared" si="99"/>
        <v>Yes</v>
      </c>
      <c r="Z1376" s="126" t="str">
        <f t="shared" si="99"/>
        <v>No</v>
      </c>
      <c r="AA1376" s="126" t="str">
        <f t="shared" si="99"/>
        <v>No</v>
      </c>
    </row>
    <row r="1377" spans="1:27" x14ac:dyDescent="0.3">
      <c r="A1377" t="s">
        <v>203</v>
      </c>
      <c r="B1377" t="s">
        <v>13</v>
      </c>
      <c r="C1377" t="s">
        <v>9</v>
      </c>
      <c r="D1377" t="s">
        <v>130</v>
      </c>
      <c r="E1377" t="s">
        <v>8</v>
      </c>
      <c r="F1377" t="s">
        <v>10</v>
      </c>
      <c r="G1377">
        <v>0</v>
      </c>
      <c r="H1377" t="s">
        <v>10</v>
      </c>
      <c r="I1377" t="s">
        <v>17</v>
      </c>
      <c r="J1377" t="s">
        <v>128</v>
      </c>
      <c r="L1377" t="s">
        <v>80</v>
      </c>
      <c r="M1377">
        <v>0</v>
      </c>
      <c r="N1377" t="str">
        <f t="shared" si="98"/>
        <v>No</v>
      </c>
      <c r="O1377" t="s">
        <v>152</v>
      </c>
      <c r="P1377" s="126" t="str">
        <f t="shared" si="100"/>
        <v>Yes</v>
      </c>
      <c r="Q1377" s="126" t="str">
        <f t="shared" si="99"/>
        <v>Yes</v>
      </c>
      <c r="R1377" s="126" t="str">
        <f t="shared" si="99"/>
        <v>Yes</v>
      </c>
      <c r="S1377" s="126" t="str">
        <f t="shared" si="99"/>
        <v>No</v>
      </c>
      <c r="T1377" s="126" t="str">
        <f t="shared" si="99"/>
        <v>Yes</v>
      </c>
      <c r="U1377" s="126" t="str">
        <f t="shared" si="99"/>
        <v>No</v>
      </c>
      <c r="V1377" s="126" t="str">
        <f t="shared" si="99"/>
        <v>No</v>
      </c>
      <c r="W1377" s="126" t="str">
        <f t="shared" si="99"/>
        <v>No</v>
      </c>
      <c r="X1377" s="126" t="str">
        <f t="shared" si="99"/>
        <v>No</v>
      </c>
      <c r="Y1377" s="126" t="str">
        <f t="shared" si="99"/>
        <v>Yes</v>
      </c>
      <c r="Z1377" s="126" t="str">
        <f t="shared" si="99"/>
        <v>No</v>
      </c>
      <c r="AA1377" s="126" t="str">
        <f t="shared" si="99"/>
        <v>No</v>
      </c>
    </row>
    <row r="1378" spans="1:27" x14ac:dyDescent="0.3">
      <c r="A1378" t="s">
        <v>203</v>
      </c>
      <c r="B1378" t="s">
        <v>13</v>
      </c>
      <c r="C1378" t="s">
        <v>130</v>
      </c>
      <c r="D1378" t="s">
        <v>8</v>
      </c>
      <c r="E1378" t="s">
        <v>11</v>
      </c>
      <c r="F1378" t="s">
        <v>10</v>
      </c>
      <c r="G1378">
        <v>1</v>
      </c>
      <c r="H1378" t="s">
        <v>8</v>
      </c>
      <c r="I1378" t="s">
        <v>20</v>
      </c>
      <c r="J1378" t="s">
        <v>128</v>
      </c>
      <c r="L1378" t="s">
        <v>80</v>
      </c>
      <c r="M1378">
        <v>0</v>
      </c>
      <c r="N1378" t="str">
        <f t="shared" si="98"/>
        <v>No</v>
      </c>
      <c r="O1378" t="s">
        <v>152</v>
      </c>
      <c r="P1378" s="126" t="str">
        <f t="shared" si="100"/>
        <v>Yes</v>
      </c>
      <c r="Q1378" s="126" t="str">
        <f t="shared" si="99"/>
        <v>No</v>
      </c>
      <c r="R1378" s="126" t="str">
        <f t="shared" si="99"/>
        <v>Yes</v>
      </c>
      <c r="S1378" s="126" t="str">
        <f t="shared" si="99"/>
        <v>No</v>
      </c>
      <c r="T1378" s="126" t="str">
        <f t="shared" si="99"/>
        <v>Yes</v>
      </c>
      <c r="U1378" s="126" t="str">
        <f t="shared" si="99"/>
        <v>Yes</v>
      </c>
      <c r="V1378" s="126" t="str">
        <f t="shared" si="99"/>
        <v>No</v>
      </c>
      <c r="W1378" s="126" t="str">
        <f t="shared" si="99"/>
        <v>No</v>
      </c>
      <c r="X1378" s="126" t="str">
        <f t="shared" si="99"/>
        <v>No</v>
      </c>
      <c r="Y1378" s="126" t="str">
        <f t="shared" si="99"/>
        <v>Yes</v>
      </c>
      <c r="Z1378" s="126" t="str">
        <f t="shared" ref="Q1378:AA1401" si="101">IF($A1378="","",IF(OR($B1378=Z$1,$C1378=Z$1,$D1378=Z$1,$E1378=Z$1,$F1378=Z$1),"Yes","No"))</f>
        <v>No</v>
      </c>
      <c r="AA1378" s="126" t="str">
        <f t="shared" si="101"/>
        <v>No</v>
      </c>
    </row>
    <row r="1379" spans="1:27" x14ac:dyDescent="0.3">
      <c r="A1379" t="s">
        <v>203</v>
      </c>
      <c r="B1379" t="s">
        <v>13</v>
      </c>
      <c r="C1379" t="s">
        <v>130</v>
      </c>
      <c r="D1379" t="s">
        <v>8</v>
      </c>
      <c r="E1379" t="s">
        <v>11</v>
      </c>
      <c r="F1379" t="s">
        <v>10</v>
      </c>
      <c r="G1379">
        <v>2</v>
      </c>
      <c r="H1379" t="s">
        <v>23</v>
      </c>
      <c r="I1379" t="s">
        <v>17</v>
      </c>
      <c r="J1379" t="s">
        <v>128</v>
      </c>
      <c r="L1379" t="s">
        <v>80</v>
      </c>
      <c r="M1379">
        <v>0</v>
      </c>
      <c r="N1379" t="str">
        <f t="shared" si="98"/>
        <v>No</v>
      </c>
      <c r="O1379" t="s">
        <v>152</v>
      </c>
      <c r="P1379" s="126" t="str">
        <f t="shared" si="100"/>
        <v>Yes</v>
      </c>
      <c r="Q1379" s="126" t="str">
        <f t="shared" si="101"/>
        <v>No</v>
      </c>
      <c r="R1379" s="126" t="str">
        <f t="shared" si="101"/>
        <v>Yes</v>
      </c>
      <c r="S1379" s="126" t="str">
        <f t="shared" si="101"/>
        <v>No</v>
      </c>
      <c r="T1379" s="126" t="str">
        <f t="shared" si="101"/>
        <v>Yes</v>
      </c>
      <c r="U1379" s="126" t="str">
        <f t="shared" si="101"/>
        <v>Yes</v>
      </c>
      <c r="V1379" s="126" t="str">
        <f t="shared" si="101"/>
        <v>No</v>
      </c>
      <c r="W1379" s="126" t="str">
        <f t="shared" si="101"/>
        <v>No</v>
      </c>
      <c r="X1379" s="126" t="str">
        <f t="shared" si="101"/>
        <v>No</v>
      </c>
      <c r="Y1379" s="126" t="str">
        <f t="shared" si="101"/>
        <v>Yes</v>
      </c>
      <c r="Z1379" s="126" t="str">
        <f t="shared" si="101"/>
        <v>No</v>
      </c>
      <c r="AA1379" s="126" t="str">
        <f t="shared" si="101"/>
        <v>No</v>
      </c>
    </row>
    <row r="1380" spans="1:27" x14ac:dyDescent="0.3">
      <c r="A1380" t="s">
        <v>203</v>
      </c>
      <c r="B1380" t="s">
        <v>13</v>
      </c>
      <c r="C1380" t="s">
        <v>9</v>
      </c>
      <c r="D1380" t="s">
        <v>8</v>
      </c>
      <c r="E1380" t="s">
        <v>11</v>
      </c>
      <c r="F1380" t="s">
        <v>130</v>
      </c>
      <c r="G1380">
        <v>2</v>
      </c>
      <c r="H1380" t="s">
        <v>9</v>
      </c>
      <c r="I1380" t="s">
        <v>16</v>
      </c>
      <c r="J1380" t="s">
        <v>149</v>
      </c>
      <c r="L1380" t="s">
        <v>80</v>
      </c>
      <c r="M1380">
        <v>0</v>
      </c>
      <c r="N1380" t="str">
        <f t="shared" si="98"/>
        <v>No</v>
      </c>
      <c r="O1380" t="s">
        <v>152</v>
      </c>
      <c r="P1380" s="126" t="str">
        <f t="shared" si="100"/>
        <v>Yes</v>
      </c>
      <c r="Q1380" s="126" t="str">
        <f t="shared" si="101"/>
        <v>Yes</v>
      </c>
      <c r="R1380" s="126" t="str">
        <f t="shared" si="101"/>
        <v>Yes</v>
      </c>
      <c r="S1380" s="126" t="str">
        <f t="shared" si="101"/>
        <v>No</v>
      </c>
      <c r="T1380" s="126" t="str">
        <f t="shared" si="101"/>
        <v>No</v>
      </c>
      <c r="U1380" s="126" t="str">
        <f t="shared" si="101"/>
        <v>Yes</v>
      </c>
      <c r="V1380" s="126" t="str">
        <f t="shared" si="101"/>
        <v>No</v>
      </c>
      <c r="W1380" s="126" t="str">
        <f t="shared" si="101"/>
        <v>No</v>
      </c>
      <c r="X1380" s="126" t="str">
        <f t="shared" si="101"/>
        <v>No</v>
      </c>
      <c r="Y1380" s="126" t="str">
        <f t="shared" si="101"/>
        <v>Yes</v>
      </c>
      <c r="Z1380" s="126" t="str">
        <f t="shared" si="101"/>
        <v>No</v>
      </c>
      <c r="AA1380" s="126" t="str">
        <f t="shared" si="101"/>
        <v>No</v>
      </c>
    </row>
    <row r="1381" spans="1:27" x14ac:dyDescent="0.3">
      <c r="A1381" t="s">
        <v>203</v>
      </c>
      <c r="B1381" t="s">
        <v>13</v>
      </c>
      <c r="C1381" t="s">
        <v>9</v>
      </c>
      <c r="D1381" t="s">
        <v>8</v>
      </c>
      <c r="E1381" t="s">
        <v>11</v>
      </c>
      <c r="F1381" t="s">
        <v>130</v>
      </c>
      <c r="G1381">
        <v>1</v>
      </c>
      <c r="H1381" t="s">
        <v>8</v>
      </c>
      <c r="I1381" t="s">
        <v>15</v>
      </c>
      <c r="J1381" t="s">
        <v>128</v>
      </c>
      <c r="L1381" t="s">
        <v>80</v>
      </c>
      <c r="M1381">
        <v>2</v>
      </c>
      <c r="N1381" t="str">
        <f t="shared" si="98"/>
        <v>Yes</v>
      </c>
      <c r="O1381" t="s">
        <v>152</v>
      </c>
      <c r="P1381" s="126" t="str">
        <f t="shared" si="100"/>
        <v>Yes</v>
      </c>
      <c r="Q1381" s="126" t="str">
        <f t="shared" si="101"/>
        <v>Yes</v>
      </c>
      <c r="R1381" s="126" t="str">
        <f t="shared" si="101"/>
        <v>Yes</v>
      </c>
      <c r="S1381" s="126" t="str">
        <f t="shared" si="101"/>
        <v>No</v>
      </c>
      <c r="T1381" s="126" t="str">
        <f t="shared" si="101"/>
        <v>No</v>
      </c>
      <c r="U1381" s="126" t="str">
        <f t="shared" si="101"/>
        <v>Yes</v>
      </c>
      <c r="V1381" s="126" t="str">
        <f t="shared" si="101"/>
        <v>No</v>
      </c>
      <c r="W1381" s="126" t="str">
        <f t="shared" si="101"/>
        <v>No</v>
      </c>
      <c r="X1381" s="126" t="str">
        <f t="shared" si="101"/>
        <v>No</v>
      </c>
      <c r="Y1381" s="126" t="str">
        <f t="shared" si="101"/>
        <v>Yes</v>
      </c>
      <c r="Z1381" s="126" t="str">
        <f t="shared" si="101"/>
        <v>No</v>
      </c>
      <c r="AA1381" s="126" t="str">
        <f t="shared" si="101"/>
        <v>No</v>
      </c>
    </row>
    <row r="1382" spans="1:27" x14ac:dyDescent="0.3">
      <c r="A1382" t="s">
        <v>203</v>
      </c>
      <c r="B1382" t="s">
        <v>13</v>
      </c>
      <c r="C1382" t="s">
        <v>9</v>
      </c>
      <c r="D1382" t="s">
        <v>8</v>
      </c>
      <c r="E1382" t="s">
        <v>11</v>
      </c>
      <c r="F1382" t="s">
        <v>10</v>
      </c>
      <c r="G1382">
        <v>1</v>
      </c>
      <c r="H1382" t="s">
        <v>10</v>
      </c>
      <c r="I1382" t="s">
        <v>17</v>
      </c>
      <c r="J1382" t="s">
        <v>128</v>
      </c>
      <c r="L1382" t="s">
        <v>80</v>
      </c>
      <c r="M1382">
        <v>0</v>
      </c>
      <c r="N1382" t="str">
        <f t="shared" si="98"/>
        <v>No</v>
      </c>
      <c r="O1382" t="s">
        <v>152</v>
      </c>
      <c r="P1382" s="126" t="str">
        <f t="shared" si="100"/>
        <v>Yes</v>
      </c>
      <c r="Q1382" s="126" t="str">
        <f t="shared" si="101"/>
        <v>Yes</v>
      </c>
      <c r="R1382" s="126" t="str">
        <f t="shared" si="101"/>
        <v>Yes</v>
      </c>
      <c r="S1382" s="126" t="str">
        <f t="shared" si="101"/>
        <v>No</v>
      </c>
      <c r="T1382" s="126" t="str">
        <f t="shared" si="101"/>
        <v>Yes</v>
      </c>
      <c r="U1382" s="126" t="str">
        <f t="shared" si="101"/>
        <v>Yes</v>
      </c>
      <c r="V1382" s="126" t="str">
        <f t="shared" si="101"/>
        <v>No</v>
      </c>
      <c r="W1382" s="126" t="str">
        <f t="shared" si="101"/>
        <v>No</v>
      </c>
      <c r="X1382" s="126" t="str">
        <f t="shared" si="101"/>
        <v>No</v>
      </c>
      <c r="Y1382" s="126" t="str">
        <f t="shared" si="101"/>
        <v>No</v>
      </c>
      <c r="Z1382" s="126" t="str">
        <f t="shared" si="101"/>
        <v>No</v>
      </c>
      <c r="AA1382" s="126" t="str">
        <f t="shared" si="101"/>
        <v>No</v>
      </c>
    </row>
    <row r="1383" spans="1:27" x14ac:dyDescent="0.3">
      <c r="A1383" t="s">
        <v>203</v>
      </c>
      <c r="B1383" t="s">
        <v>13</v>
      </c>
      <c r="C1383" t="s">
        <v>9</v>
      </c>
      <c r="D1383" t="s">
        <v>8</v>
      </c>
      <c r="E1383" t="s">
        <v>11</v>
      </c>
      <c r="F1383" t="s">
        <v>131</v>
      </c>
      <c r="G1383">
        <v>0</v>
      </c>
      <c r="H1383" t="s">
        <v>9</v>
      </c>
      <c r="I1383" t="s">
        <v>19</v>
      </c>
      <c r="J1383" t="s">
        <v>128</v>
      </c>
      <c r="L1383" t="s">
        <v>80</v>
      </c>
      <c r="M1383">
        <v>0</v>
      </c>
      <c r="N1383" t="str">
        <f t="shared" si="98"/>
        <v>No</v>
      </c>
      <c r="O1383" t="s">
        <v>152</v>
      </c>
      <c r="P1383" s="126" t="str">
        <f t="shared" si="100"/>
        <v>Yes</v>
      </c>
      <c r="Q1383" s="126" t="str">
        <f t="shared" si="101"/>
        <v>Yes</v>
      </c>
      <c r="R1383" s="126" t="str">
        <f t="shared" si="101"/>
        <v>Yes</v>
      </c>
      <c r="S1383" s="126" t="str">
        <f t="shared" si="101"/>
        <v>No</v>
      </c>
      <c r="T1383" s="126" t="str">
        <f t="shared" si="101"/>
        <v>No</v>
      </c>
      <c r="U1383" s="126" t="str">
        <f t="shared" si="101"/>
        <v>Yes</v>
      </c>
      <c r="V1383" s="126" t="str">
        <f t="shared" si="101"/>
        <v>No</v>
      </c>
      <c r="W1383" s="126" t="str">
        <f t="shared" si="101"/>
        <v>No</v>
      </c>
      <c r="X1383" s="126" t="str">
        <f t="shared" si="101"/>
        <v>No</v>
      </c>
      <c r="Y1383" s="126" t="str">
        <f t="shared" si="101"/>
        <v>No</v>
      </c>
      <c r="Z1383" s="126" t="str">
        <f t="shared" si="101"/>
        <v>Yes</v>
      </c>
      <c r="AA1383" s="126" t="str">
        <f t="shared" si="101"/>
        <v>No</v>
      </c>
    </row>
    <row r="1384" spans="1:27" x14ac:dyDescent="0.3">
      <c r="A1384" t="s">
        <v>203</v>
      </c>
      <c r="B1384" t="s">
        <v>13</v>
      </c>
      <c r="C1384" t="s">
        <v>9</v>
      </c>
      <c r="D1384" t="s">
        <v>8</v>
      </c>
      <c r="E1384" t="s">
        <v>11</v>
      </c>
      <c r="F1384" t="s">
        <v>131</v>
      </c>
      <c r="G1384">
        <v>3</v>
      </c>
      <c r="H1384" t="s">
        <v>11</v>
      </c>
      <c r="I1384" t="s">
        <v>17</v>
      </c>
      <c r="J1384" t="s">
        <v>128</v>
      </c>
      <c r="L1384" t="s">
        <v>80</v>
      </c>
      <c r="M1384">
        <v>0</v>
      </c>
      <c r="N1384" t="str">
        <f t="shared" si="98"/>
        <v>No</v>
      </c>
      <c r="O1384" t="s">
        <v>152</v>
      </c>
      <c r="P1384" s="126" t="str">
        <f t="shared" si="100"/>
        <v>Yes</v>
      </c>
      <c r="Q1384" s="126" t="str">
        <f t="shared" si="101"/>
        <v>Yes</v>
      </c>
      <c r="R1384" s="126" t="str">
        <f t="shared" si="101"/>
        <v>Yes</v>
      </c>
      <c r="S1384" s="126" t="str">
        <f t="shared" si="101"/>
        <v>No</v>
      </c>
      <c r="T1384" s="126" t="str">
        <f t="shared" si="101"/>
        <v>No</v>
      </c>
      <c r="U1384" s="126" t="str">
        <f t="shared" si="101"/>
        <v>Yes</v>
      </c>
      <c r="V1384" s="126" t="str">
        <f t="shared" si="101"/>
        <v>No</v>
      </c>
      <c r="W1384" s="126" t="str">
        <f t="shared" si="101"/>
        <v>No</v>
      </c>
      <c r="X1384" s="126" t="str">
        <f t="shared" si="101"/>
        <v>No</v>
      </c>
      <c r="Y1384" s="126" t="str">
        <f t="shared" si="101"/>
        <v>No</v>
      </c>
      <c r="Z1384" s="126" t="str">
        <f t="shared" si="101"/>
        <v>Yes</v>
      </c>
      <c r="AA1384" s="126" t="str">
        <f t="shared" si="101"/>
        <v>No</v>
      </c>
    </row>
    <row r="1385" spans="1:27" x14ac:dyDescent="0.3">
      <c r="A1385" t="s">
        <v>203</v>
      </c>
      <c r="B1385" t="s">
        <v>13</v>
      </c>
      <c r="C1385" t="s">
        <v>9</v>
      </c>
      <c r="D1385" t="s">
        <v>8</v>
      </c>
      <c r="E1385" t="s">
        <v>11</v>
      </c>
      <c r="F1385" t="s">
        <v>131</v>
      </c>
      <c r="G1385">
        <v>2</v>
      </c>
      <c r="H1385" t="s">
        <v>11</v>
      </c>
      <c r="I1385" t="s">
        <v>16</v>
      </c>
      <c r="J1385" t="s">
        <v>128</v>
      </c>
      <c r="L1385" t="s">
        <v>80</v>
      </c>
      <c r="M1385">
        <v>0</v>
      </c>
      <c r="N1385" t="str">
        <f t="shared" si="98"/>
        <v>No</v>
      </c>
      <c r="O1385" t="s">
        <v>152</v>
      </c>
      <c r="P1385" s="126" t="str">
        <f t="shared" si="100"/>
        <v>Yes</v>
      </c>
      <c r="Q1385" s="126" t="str">
        <f t="shared" si="101"/>
        <v>Yes</v>
      </c>
      <c r="R1385" s="126" t="str">
        <f t="shared" si="101"/>
        <v>Yes</v>
      </c>
      <c r="S1385" s="126" t="str">
        <f t="shared" si="101"/>
        <v>No</v>
      </c>
      <c r="T1385" s="126" t="str">
        <f t="shared" si="101"/>
        <v>No</v>
      </c>
      <c r="U1385" s="126" t="str">
        <f t="shared" si="101"/>
        <v>Yes</v>
      </c>
      <c r="V1385" s="126" t="str">
        <f t="shared" si="101"/>
        <v>No</v>
      </c>
      <c r="W1385" s="126" t="str">
        <f t="shared" si="101"/>
        <v>No</v>
      </c>
      <c r="X1385" s="126" t="str">
        <f t="shared" si="101"/>
        <v>No</v>
      </c>
      <c r="Y1385" s="126" t="str">
        <f t="shared" si="101"/>
        <v>No</v>
      </c>
      <c r="Z1385" s="126" t="str">
        <f t="shared" si="101"/>
        <v>Yes</v>
      </c>
      <c r="AA1385" s="126" t="str">
        <f t="shared" si="101"/>
        <v>No</v>
      </c>
    </row>
    <row r="1386" spans="1:27" x14ac:dyDescent="0.3">
      <c r="A1386" t="s">
        <v>203</v>
      </c>
      <c r="B1386" t="s">
        <v>13</v>
      </c>
      <c r="C1386" t="s">
        <v>9</v>
      </c>
      <c r="D1386" t="s">
        <v>8</v>
      </c>
      <c r="E1386" t="s">
        <v>11</v>
      </c>
      <c r="F1386" t="s">
        <v>131</v>
      </c>
      <c r="G1386">
        <v>1</v>
      </c>
      <c r="H1386" t="s">
        <v>9</v>
      </c>
      <c r="I1386" t="s">
        <v>148</v>
      </c>
      <c r="J1386" t="s">
        <v>128</v>
      </c>
      <c r="L1386" t="s">
        <v>80</v>
      </c>
      <c r="M1386">
        <v>2</v>
      </c>
      <c r="N1386" t="str">
        <f t="shared" si="98"/>
        <v>Yes</v>
      </c>
      <c r="O1386" t="s">
        <v>152</v>
      </c>
      <c r="P1386" s="126" t="str">
        <f t="shared" si="100"/>
        <v>Yes</v>
      </c>
      <c r="Q1386" s="126" t="str">
        <f t="shared" si="101"/>
        <v>Yes</v>
      </c>
      <c r="R1386" s="126" t="str">
        <f t="shared" si="101"/>
        <v>Yes</v>
      </c>
      <c r="S1386" s="126" t="str">
        <f t="shared" si="101"/>
        <v>No</v>
      </c>
      <c r="T1386" s="126" t="str">
        <f t="shared" si="101"/>
        <v>No</v>
      </c>
      <c r="U1386" s="126" t="str">
        <f t="shared" si="101"/>
        <v>Yes</v>
      </c>
      <c r="V1386" s="126" t="str">
        <f t="shared" si="101"/>
        <v>No</v>
      </c>
      <c r="W1386" s="126" t="str">
        <f t="shared" si="101"/>
        <v>No</v>
      </c>
      <c r="X1386" s="126" t="str">
        <f t="shared" si="101"/>
        <v>No</v>
      </c>
      <c r="Y1386" s="126" t="str">
        <f t="shared" si="101"/>
        <v>No</v>
      </c>
      <c r="Z1386" s="126" t="str">
        <f t="shared" si="101"/>
        <v>Yes</v>
      </c>
      <c r="AA1386" s="126" t="str">
        <f t="shared" si="101"/>
        <v>No</v>
      </c>
    </row>
    <row r="1387" spans="1:27" x14ac:dyDescent="0.3">
      <c r="A1387" t="s">
        <v>203</v>
      </c>
      <c r="B1387" t="s">
        <v>13</v>
      </c>
      <c r="C1387" t="s">
        <v>9</v>
      </c>
      <c r="D1387" t="s">
        <v>8</v>
      </c>
      <c r="E1387" t="s">
        <v>11</v>
      </c>
      <c r="F1387" t="s">
        <v>131</v>
      </c>
      <c r="G1387">
        <v>1</v>
      </c>
      <c r="H1387" t="s">
        <v>8</v>
      </c>
      <c r="I1387" t="s">
        <v>15</v>
      </c>
      <c r="J1387" t="s">
        <v>128</v>
      </c>
      <c r="L1387" t="s">
        <v>80</v>
      </c>
      <c r="M1387">
        <v>0</v>
      </c>
      <c r="N1387" t="str">
        <f t="shared" si="98"/>
        <v>No</v>
      </c>
      <c r="O1387" t="s">
        <v>152</v>
      </c>
      <c r="P1387" s="126" t="str">
        <f t="shared" si="100"/>
        <v>Yes</v>
      </c>
      <c r="Q1387" s="126" t="str">
        <f t="shared" si="101"/>
        <v>Yes</v>
      </c>
      <c r="R1387" s="126" t="str">
        <f t="shared" si="101"/>
        <v>Yes</v>
      </c>
      <c r="S1387" s="126" t="str">
        <f t="shared" si="101"/>
        <v>No</v>
      </c>
      <c r="T1387" s="126" t="str">
        <f t="shared" si="101"/>
        <v>No</v>
      </c>
      <c r="U1387" s="126" t="str">
        <f t="shared" si="101"/>
        <v>Yes</v>
      </c>
      <c r="V1387" s="126" t="str">
        <f t="shared" si="101"/>
        <v>No</v>
      </c>
      <c r="W1387" s="126" t="str">
        <f t="shared" si="101"/>
        <v>No</v>
      </c>
      <c r="X1387" s="126" t="str">
        <f t="shared" si="101"/>
        <v>No</v>
      </c>
      <c r="Y1387" s="126" t="str">
        <f t="shared" si="101"/>
        <v>No</v>
      </c>
      <c r="Z1387" s="126" t="str">
        <f t="shared" si="101"/>
        <v>Yes</v>
      </c>
      <c r="AA1387" s="126" t="str">
        <f t="shared" si="101"/>
        <v>No</v>
      </c>
    </row>
    <row r="1388" spans="1:27" x14ac:dyDescent="0.3">
      <c r="A1388" t="s">
        <v>203</v>
      </c>
      <c r="B1388" t="s">
        <v>13</v>
      </c>
      <c r="C1388" t="s">
        <v>9</v>
      </c>
      <c r="D1388" t="s">
        <v>8</v>
      </c>
      <c r="E1388" t="s">
        <v>11</v>
      </c>
      <c r="F1388" t="s">
        <v>131</v>
      </c>
      <c r="G1388">
        <v>1</v>
      </c>
      <c r="H1388" t="s">
        <v>8</v>
      </c>
      <c r="I1388" t="s">
        <v>15</v>
      </c>
      <c r="J1388" t="s">
        <v>128</v>
      </c>
      <c r="L1388" t="s">
        <v>80</v>
      </c>
      <c r="M1388">
        <v>2</v>
      </c>
      <c r="N1388" t="str">
        <f t="shared" si="98"/>
        <v>Yes</v>
      </c>
      <c r="O1388" t="s">
        <v>152</v>
      </c>
      <c r="P1388" s="126" t="str">
        <f t="shared" si="100"/>
        <v>Yes</v>
      </c>
      <c r="Q1388" s="126" t="str">
        <f t="shared" si="101"/>
        <v>Yes</v>
      </c>
      <c r="R1388" s="126" t="str">
        <f t="shared" si="101"/>
        <v>Yes</v>
      </c>
      <c r="S1388" s="126" t="str">
        <f t="shared" si="101"/>
        <v>No</v>
      </c>
      <c r="T1388" s="126" t="str">
        <f t="shared" si="101"/>
        <v>No</v>
      </c>
      <c r="U1388" s="126" t="str">
        <f t="shared" si="101"/>
        <v>Yes</v>
      </c>
      <c r="V1388" s="126" t="str">
        <f t="shared" si="101"/>
        <v>No</v>
      </c>
      <c r="W1388" s="126" t="str">
        <f t="shared" si="101"/>
        <v>No</v>
      </c>
      <c r="X1388" s="126" t="str">
        <f t="shared" si="101"/>
        <v>No</v>
      </c>
      <c r="Y1388" s="126" t="str">
        <f t="shared" si="101"/>
        <v>No</v>
      </c>
      <c r="Z1388" s="126" t="str">
        <f t="shared" si="101"/>
        <v>Yes</v>
      </c>
      <c r="AA1388" s="126" t="str">
        <f t="shared" si="101"/>
        <v>No</v>
      </c>
    </row>
    <row r="1389" spans="1:27" x14ac:dyDescent="0.3">
      <c r="A1389" t="s">
        <v>203</v>
      </c>
      <c r="B1389" t="s">
        <v>13</v>
      </c>
      <c r="C1389" t="s">
        <v>9</v>
      </c>
      <c r="D1389" t="s">
        <v>8</v>
      </c>
      <c r="E1389" t="s">
        <v>11</v>
      </c>
      <c r="F1389" t="s">
        <v>131</v>
      </c>
      <c r="G1389">
        <v>1</v>
      </c>
      <c r="H1389" t="s">
        <v>13</v>
      </c>
      <c r="I1389" t="s">
        <v>16</v>
      </c>
      <c r="J1389" t="s">
        <v>128</v>
      </c>
      <c r="L1389" t="s">
        <v>80</v>
      </c>
      <c r="M1389">
        <v>2</v>
      </c>
      <c r="N1389" t="str">
        <f t="shared" si="98"/>
        <v>Yes</v>
      </c>
      <c r="O1389" t="s">
        <v>152</v>
      </c>
      <c r="P1389" s="126" t="str">
        <f t="shared" si="100"/>
        <v>Yes</v>
      </c>
      <c r="Q1389" s="126" t="str">
        <f t="shared" si="101"/>
        <v>Yes</v>
      </c>
      <c r="R1389" s="126" t="str">
        <f t="shared" si="101"/>
        <v>Yes</v>
      </c>
      <c r="S1389" s="126" t="str">
        <f t="shared" si="101"/>
        <v>No</v>
      </c>
      <c r="T1389" s="126" t="str">
        <f t="shared" si="101"/>
        <v>No</v>
      </c>
      <c r="U1389" s="126" t="str">
        <f t="shared" si="101"/>
        <v>Yes</v>
      </c>
      <c r="V1389" s="126" t="str">
        <f t="shared" si="101"/>
        <v>No</v>
      </c>
      <c r="W1389" s="126" t="str">
        <f t="shared" si="101"/>
        <v>No</v>
      </c>
      <c r="X1389" s="126" t="str">
        <f t="shared" si="101"/>
        <v>No</v>
      </c>
      <c r="Y1389" s="126" t="str">
        <f t="shared" si="101"/>
        <v>No</v>
      </c>
      <c r="Z1389" s="126" t="str">
        <f t="shared" si="101"/>
        <v>Yes</v>
      </c>
      <c r="AA1389" s="126" t="str">
        <f t="shared" si="101"/>
        <v>No</v>
      </c>
    </row>
    <row r="1390" spans="1:27" x14ac:dyDescent="0.3">
      <c r="A1390" t="s">
        <v>203</v>
      </c>
      <c r="B1390" t="s">
        <v>13</v>
      </c>
      <c r="C1390" t="s">
        <v>9</v>
      </c>
      <c r="D1390" t="s">
        <v>8</v>
      </c>
      <c r="E1390" t="s">
        <v>11</v>
      </c>
      <c r="F1390" t="s">
        <v>131</v>
      </c>
      <c r="G1390">
        <v>1</v>
      </c>
      <c r="H1390" t="s">
        <v>8</v>
      </c>
      <c r="I1390" t="s">
        <v>15</v>
      </c>
      <c r="J1390" t="s">
        <v>128</v>
      </c>
      <c r="L1390" t="s">
        <v>80</v>
      </c>
      <c r="M1390">
        <v>0</v>
      </c>
      <c r="N1390" t="str">
        <f t="shared" si="98"/>
        <v>No</v>
      </c>
      <c r="O1390" t="s">
        <v>152</v>
      </c>
      <c r="P1390" s="126" t="str">
        <f t="shared" si="100"/>
        <v>Yes</v>
      </c>
      <c r="Q1390" s="126" t="str">
        <f t="shared" si="101"/>
        <v>Yes</v>
      </c>
      <c r="R1390" s="126" t="str">
        <f t="shared" si="101"/>
        <v>Yes</v>
      </c>
      <c r="S1390" s="126" t="str">
        <f t="shared" si="101"/>
        <v>No</v>
      </c>
      <c r="T1390" s="126" t="str">
        <f t="shared" si="101"/>
        <v>No</v>
      </c>
      <c r="U1390" s="126" t="str">
        <f t="shared" si="101"/>
        <v>Yes</v>
      </c>
      <c r="V1390" s="126" t="str">
        <f t="shared" si="101"/>
        <v>No</v>
      </c>
      <c r="W1390" s="126" t="str">
        <f t="shared" si="101"/>
        <v>No</v>
      </c>
      <c r="X1390" s="126" t="str">
        <f t="shared" si="101"/>
        <v>No</v>
      </c>
      <c r="Y1390" s="126" t="str">
        <f t="shared" si="101"/>
        <v>No</v>
      </c>
      <c r="Z1390" s="126" t="str">
        <f t="shared" si="101"/>
        <v>Yes</v>
      </c>
      <c r="AA1390" s="126" t="str">
        <f t="shared" si="101"/>
        <v>No</v>
      </c>
    </row>
    <row r="1391" spans="1:27" x14ac:dyDescent="0.3">
      <c r="A1391" t="s">
        <v>203</v>
      </c>
      <c r="B1391" t="s">
        <v>13</v>
      </c>
      <c r="C1391" t="s">
        <v>9</v>
      </c>
      <c r="D1391" t="s">
        <v>8</v>
      </c>
      <c r="E1391" t="s">
        <v>11</v>
      </c>
      <c r="F1391" t="s">
        <v>10</v>
      </c>
      <c r="G1391">
        <v>1</v>
      </c>
      <c r="H1391" t="s">
        <v>8</v>
      </c>
      <c r="I1391" t="s">
        <v>18</v>
      </c>
      <c r="J1391" t="s">
        <v>128</v>
      </c>
      <c r="L1391" t="s">
        <v>80</v>
      </c>
      <c r="M1391">
        <v>0</v>
      </c>
      <c r="N1391" t="str">
        <f t="shared" si="98"/>
        <v>No</v>
      </c>
      <c r="O1391" t="s">
        <v>152</v>
      </c>
      <c r="P1391" s="126" t="str">
        <f t="shared" si="100"/>
        <v>Yes</v>
      </c>
      <c r="Q1391" s="126" t="str">
        <f t="shared" si="101"/>
        <v>Yes</v>
      </c>
      <c r="R1391" s="126" t="str">
        <f t="shared" si="101"/>
        <v>Yes</v>
      </c>
      <c r="S1391" s="126" t="str">
        <f t="shared" si="101"/>
        <v>No</v>
      </c>
      <c r="T1391" s="126" t="str">
        <f t="shared" si="101"/>
        <v>Yes</v>
      </c>
      <c r="U1391" s="126" t="str">
        <f t="shared" si="101"/>
        <v>Yes</v>
      </c>
      <c r="V1391" s="126" t="str">
        <f t="shared" si="101"/>
        <v>No</v>
      </c>
      <c r="W1391" s="126" t="str">
        <f t="shared" si="101"/>
        <v>No</v>
      </c>
      <c r="X1391" s="126" t="str">
        <f t="shared" si="101"/>
        <v>No</v>
      </c>
      <c r="Y1391" s="126" t="str">
        <f t="shared" si="101"/>
        <v>No</v>
      </c>
      <c r="Z1391" s="126" t="str">
        <f t="shared" si="101"/>
        <v>No</v>
      </c>
      <c r="AA1391" s="126" t="str">
        <f t="shared" si="101"/>
        <v>No</v>
      </c>
    </row>
    <row r="1392" spans="1:27" x14ac:dyDescent="0.3">
      <c r="A1392" t="s">
        <v>203</v>
      </c>
      <c r="B1392" t="s">
        <v>13</v>
      </c>
      <c r="C1392" t="s">
        <v>9</v>
      </c>
      <c r="D1392" t="s">
        <v>8</v>
      </c>
      <c r="E1392" t="s">
        <v>11</v>
      </c>
      <c r="F1392" t="s">
        <v>10</v>
      </c>
      <c r="G1392">
        <v>0</v>
      </c>
      <c r="H1392" t="s">
        <v>9</v>
      </c>
      <c r="I1392" t="s">
        <v>19</v>
      </c>
      <c r="J1392" t="s">
        <v>62</v>
      </c>
      <c r="L1392" t="s">
        <v>80</v>
      </c>
      <c r="M1392">
        <v>3</v>
      </c>
      <c r="N1392" t="str">
        <f t="shared" si="98"/>
        <v>Yes</v>
      </c>
      <c r="O1392" t="s">
        <v>152</v>
      </c>
      <c r="P1392" s="126" t="str">
        <f t="shared" si="100"/>
        <v>Yes</v>
      </c>
      <c r="Q1392" s="126" t="str">
        <f t="shared" si="101"/>
        <v>Yes</v>
      </c>
      <c r="R1392" s="126" t="str">
        <f t="shared" si="101"/>
        <v>Yes</v>
      </c>
      <c r="S1392" s="126" t="str">
        <f t="shared" si="101"/>
        <v>No</v>
      </c>
      <c r="T1392" s="126" t="str">
        <f t="shared" si="101"/>
        <v>Yes</v>
      </c>
      <c r="U1392" s="126" t="str">
        <f t="shared" si="101"/>
        <v>Yes</v>
      </c>
      <c r="V1392" s="126" t="str">
        <f t="shared" si="101"/>
        <v>No</v>
      </c>
      <c r="W1392" s="126" t="str">
        <f t="shared" si="101"/>
        <v>No</v>
      </c>
      <c r="X1392" s="126" t="str">
        <f t="shared" si="101"/>
        <v>No</v>
      </c>
      <c r="Y1392" s="126" t="str">
        <f t="shared" si="101"/>
        <v>No</v>
      </c>
      <c r="Z1392" s="126" t="str">
        <f t="shared" si="101"/>
        <v>No</v>
      </c>
      <c r="AA1392" s="126" t="str">
        <f t="shared" si="101"/>
        <v>No</v>
      </c>
    </row>
    <row r="1393" spans="1:27" x14ac:dyDescent="0.3">
      <c r="A1393" t="s">
        <v>204</v>
      </c>
      <c r="B1393" t="s">
        <v>13</v>
      </c>
      <c r="C1393" t="s">
        <v>130</v>
      </c>
      <c r="D1393" t="s">
        <v>9</v>
      </c>
      <c r="E1393" t="s">
        <v>11</v>
      </c>
      <c r="F1393" t="s">
        <v>10</v>
      </c>
      <c r="G1393">
        <v>0</v>
      </c>
      <c r="H1393" t="s">
        <v>13</v>
      </c>
      <c r="I1393" t="s">
        <v>15</v>
      </c>
      <c r="J1393" t="s">
        <v>128</v>
      </c>
      <c r="L1393" t="s">
        <v>80</v>
      </c>
      <c r="M1393">
        <v>2</v>
      </c>
      <c r="N1393" t="str">
        <f t="shared" si="98"/>
        <v>Yes</v>
      </c>
      <c r="O1393" t="s">
        <v>152</v>
      </c>
      <c r="P1393" s="126" t="str">
        <f t="shared" si="100"/>
        <v>Yes</v>
      </c>
      <c r="Q1393" s="126" t="str">
        <f t="shared" si="101"/>
        <v>Yes</v>
      </c>
      <c r="R1393" s="126" t="str">
        <f t="shared" si="101"/>
        <v>No</v>
      </c>
      <c r="S1393" s="126" t="str">
        <f t="shared" si="101"/>
        <v>No</v>
      </c>
      <c r="T1393" s="126" t="str">
        <f t="shared" si="101"/>
        <v>Yes</v>
      </c>
      <c r="U1393" s="126" t="str">
        <f t="shared" si="101"/>
        <v>Yes</v>
      </c>
      <c r="V1393" s="126" t="str">
        <f t="shared" si="101"/>
        <v>No</v>
      </c>
      <c r="W1393" s="126" t="str">
        <f t="shared" si="101"/>
        <v>No</v>
      </c>
      <c r="X1393" s="126" t="str">
        <f t="shared" si="101"/>
        <v>No</v>
      </c>
      <c r="Y1393" s="126" t="str">
        <f t="shared" si="101"/>
        <v>Yes</v>
      </c>
      <c r="Z1393" s="126" t="str">
        <f t="shared" si="101"/>
        <v>No</v>
      </c>
      <c r="AA1393" s="126" t="str">
        <f t="shared" si="101"/>
        <v>No</v>
      </c>
    </row>
    <row r="1394" spans="1:27" x14ac:dyDescent="0.3">
      <c r="A1394" t="s">
        <v>204</v>
      </c>
      <c r="B1394" t="s">
        <v>13</v>
      </c>
      <c r="C1394" t="s">
        <v>130</v>
      </c>
      <c r="D1394" t="s">
        <v>9</v>
      </c>
      <c r="E1394" t="s">
        <v>11</v>
      </c>
      <c r="F1394" t="s">
        <v>10</v>
      </c>
      <c r="G1394">
        <v>0</v>
      </c>
      <c r="H1394" t="s">
        <v>9</v>
      </c>
      <c r="I1394" t="s">
        <v>19</v>
      </c>
      <c r="J1394" t="s">
        <v>128</v>
      </c>
      <c r="L1394" t="s">
        <v>80</v>
      </c>
      <c r="M1394">
        <v>3</v>
      </c>
      <c r="N1394" t="str">
        <f t="shared" si="98"/>
        <v>Yes</v>
      </c>
      <c r="O1394" t="s">
        <v>152</v>
      </c>
      <c r="P1394" s="126" t="str">
        <f t="shared" si="100"/>
        <v>Yes</v>
      </c>
      <c r="Q1394" s="126" t="str">
        <f t="shared" si="101"/>
        <v>Yes</v>
      </c>
      <c r="R1394" s="126" t="str">
        <f t="shared" si="101"/>
        <v>No</v>
      </c>
      <c r="S1394" s="126" t="str">
        <f t="shared" si="101"/>
        <v>No</v>
      </c>
      <c r="T1394" s="126" t="str">
        <f t="shared" si="101"/>
        <v>Yes</v>
      </c>
      <c r="U1394" s="126" t="str">
        <f t="shared" si="101"/>
        <v>Yes</v>
      </c>
      <c r="V1394" s="126" t="str">
        <f t="shared" si="101"/>
        <v>No</v>
      </c>
      <c r="W1394" s="126" t="str">
        <f t="shared" si="101"/>
        <v>No</v>
      </c>
      <c r="X1394" s="126" t="str">
        <f t="shared" si="101"/>
        <v>No</v>
      </c>
      <c r="Y1394" s="126" t="str">
        <f t="shared" si="101"/>
        <v>Yes</v>
      </c>
      <c r="Z1394" s="126" t="str">
        <f t="shared" si="101"/>
        <v>No</v>
      </c>
      <c r="AA1394" s="126" t="str">
        <f t="shared" si="101"/>
        <v>No</v>
      </c>
    </row>
    <row r="1395" spans="1:27" x14ac:dyDescent="0.3">
      <c r="A1395" t="s">
        <v>204</v>
      </c>
      <c r="B1395" t="s">
        <v>13</v>
      </c>
      <c r="C1395" t="s">
        <v>130</v>
      </c>
      <c r="D1395" t="s">
        <v>9</v>
      </c>
      <c r="E1395" t="s">
        <v>11</v>
      </c>
      <c r="F1395" t="s">
        <v>10</v>
      </c>
      <c r="G1395">
        <v>1</v>
      </c>
      <c r="H1395" t="s">
        <v>10</v>
      </c>
      <c r="I1395" t="s">
        <v>16</v>
      </c>
      <c r="J1395" t="s">
        <v>128</v>
      </c>
      <c r="L1395" t="s">
        <v>80</v>
      </c>
      <c r="M1395">
        <v>0</v>
      </c>
      <c r="N1395" t="str">
        <f t="shared" si="98"/>
        <v>No</v>
      </c>
      <c r="O1395" t="s">
        <v>152</v>
      </c>
      <c r="P1395" s="126" t="str">
        <f t="shared" si="100"/>
        <v>Yes</v>
      </c>
      <c r="Q1395" s="126" t="str">
        <f t="shared" si="101"/>
        <v>Yes</v>
      </c>
      <c r="R1395" s="126" t="str">
        <f t="shared" si="101"/>
        <v>No</v>
      </c>
      <c r="S1395" s="126" t="str">
        <f t="shared" si="101"/>
        <v>No</v>
      </c>
      <c r="T1395" s="126" t="str">
        <f t="shared" si="101"/>
        <v>Yes</v>
      </c>
      <c r="U1395" s="126" t="str">
        <f t="shared" si="101"/>
        <v>Yes</v>
      </c>
      <c r="V1395" s="126" t="str">
        <f t="shared" si="101"/>
        <v>No</v>
      </c>
      <c r="W1395" s="126" t="str">
        <f t="shared" si="101"/>
        <v>No</v>
      </c>
      <c r="X1395" s="126" t="str">
        <f t="shared" si="101"/>
        <v>No</v>
      </c>
      <c r="Y1395" s="126" t="str">
        <f t="shared" si="101"/>
        <v>Yes</v>
      </c>
      <c r="Z1395" s="126" t="str">
        <f t="shared" si="101"/>
        <v>No</v>
      </c>
      <c r="AA1395" s="126" t="str">
        <f t="shared" si="101"/>
        <v>No</v>
      </c>
    </row>
    <row r="1396" spans="1:27" x14ac:dyDescent="0.3">
      <c r="A1396" t="s">
        <v>204</v>
      </c>
      <c r="B1396" t="s">
        <v>13</v>
      </c>
      <c r="C1396" t="s">
        <v>130</v>
      </c>
      <c r="D1396" t="s">
        <v>9</v>
      </c>
      <c r="E1396" t="s">
        <v>11</v>
      </c>
      <c r="F1396" t="s">
        <v>10</v>
      </c>
      <c r="G1396">
        <v>1</v>
      </c>
      <c r="H1396" t="s">
        <v>10</v>
      </c>
      <c r="I1396" t="s">
        <v>15</v>
      </c>
      <c r="J1396" t="s">
        <v>128</v>
      </c>
      <c r="L1396" t="s">
        <v>80</v>
      </c>
      <c r="M1396">
        <v>0</v>
      </c>
      <c r="N1396" t="str">
        <f t="shared" si="98"/>
        <v>No</v>
      </c>
      <c r="O1396" t="s">
        <v>152</v>
      </c>
      <c r="P1396" s="126" t="str">
        <f t="shared" si="100"/>
        <v>Yes</v>
      </c>
      <c r="Q1396" s="126" t="str">
        <f t="shared" si="101"/>
        <v>Yes</v>
      </c>
      <c r="R1396" s="126" t="str">
        <f t="shared" si="101"/>
        <v>No</v>
      </c>
      <c r="S1396" s="126" t="str">
        <f t="shared" si="101"/>
        <v>No</v>
      </c>
      <c r="T1396" s="126" t="str">
        <f t="shared" si="101"/>
        <v>Yes</v>
      </c>
      <c r="U1396" s="126" t="str">
        <f t="shared" si="101"/>
        <v>Yes</v>
      </c>
      <c r="V1396" s="126" t="str">
        <f t="shared" si="101"/>
        <v>No</v>
      </c>
      <c r="W1396" s="126" t="str">
        <f t="shared" si="101"/>
        <v>No</v>
      </c>
      <c r="X1396" s="126" t="str">
        <f t="shared" si="101"/>
        <v>No</v>
      </c>
      <c r="Y1396" s="126" t="str">
        <f t="shared" si="101"/>
        <v>Yes</v>
      </c>
      <c r="Z1396" s="126" t="str">
        <f t="shared" si="101"/>
        <v>No</v>
      </c>
      <c r="AA1396" s="126" t="str">
        <f t="shared" si="101"/>
        <v>No</v>
      </c>
    </row>
    <row r="1397" spans="1:27" x14ac:dyDescent="0.3">
      <c r="A1397" t="s">
        <v>204</v>
      </c>
      <c r="B1397" t="s">
        <v>13</v>
      </c>
      <c r="C1397" t="s">
        <v>130</v>
      </c>
      <c r="D1397" t="s">
        <v>9</v>
      </c>
      <c r="E1397" t="s">
        <v>11</v>
      </c>
      <c r="F1397" t="s">
        <v>10</v>
      </c>
      <c r="G1397">
        <v>0</v>
      </c>
      <c r="H1397" t="s">
        <v>9</v>
      </c>
      <c r="I1397" t="s">
        <v>19</v>
      </c>
      <c r="J1397" t="s">
        <v>128</v>
      </c>
      <c r="L1397" t="s">
        <v>80</v>
      </c>
      <c r="M1397">
        <v>0</v>
      </c>
      <c r="N1397" t="str">
        <f t="shared" si="98"/>
        <v>No</v>
      </c>
      <c r="O1397" t="s">
        <v>152</v>
      </c>
      <c r="P1397" s="126" t="str">
        <f t="shared" si="100"/>
        <v>Yes</v>
      </c>
      <c r="Q1397" s="126" t="str">
        <f t="shared" si="101"/>
        <v>Yes</v>
      </c>
      <c r="R1397" s="126" t="str">
        <f t="shared" si="101"/>
        <v>No</v>
      </c>
      <c r="S1397" s="126" t="str">
        <f t="shared" si="101"/>
        <v>No</v>
      </c>
      <c r="T1397" s="126" t="str">
        <f t="shared" si="101"/>
        <v>Yes</v>
      </c>
      <c r="U1397" s="126" t="str">
        <f t="shared" si="101"/>
        <v>Yes</v>
      </c>
      <c r="V1397" s="126" t="str">
        <f t="shared" si="101"/>
        <v>No</v>
      </c>
      <c r="W1397" s="126" t="str">
        <f t="shared" si="101"/>
        <v>No</v>
      </c>
      <c r="X1397" s="126" t="str">
        <f t="shared" si="101"/>
        <v>No</v>
      </c>
      <c r="Y1397" s="126" t="str">
        <f t="shared" si="101"/>
        <v>Yes</v>
      </c>
      <c r="Z1397" s="126" t="str">
        <f t="shared" si="101"/>
        <v>No</v>
      </c>
      <c r="AA1397" s="126" t="str">
        <f t="shared" si="101"/>
        <v>No</v>
      </c>
    </row>
    <row r="1398" spans="1:27" x14ac:dyDescent="0.3">
      <c r="A1398" t="s">
        <v>204</v>
      </c>
      <c r="B1398" t="s">
        <v>13</v>
      </c>
      <c r="C1398" t="s">
        <v>130</v>
      </c>
      <c r="D1398" t="s">
        <v>9</v>
      </c>
      <c r="E1398" t="s">
        <v>11</v>
      </c>
      <c r="F1398" t="s">
        <v>10</v>
      </c>
      <c r="G1398">
        <v>1</v>
      </c>
      <c r="H1398" t="s">
        <v>13</v>
      </c>
      <c r="I1398" t="s">
        <v>20</v>
      </c>
      <c r="J1398" t="s">
        <v>128</v>
      </c>
      <c r="K1398" t="s">
        <v>237</v>
      </c>
      <c r="L1398" t="s">
        <v>80</v>
      </c>
      <c r="M1398">
        <v>2</v>
      </c>
      <c r="N1398" t="str">
        <f t="shared" si="98"/>
        <v>Yes</v>
      </c>
      <c r="O1398" t="s">
        <v>152</v>
      </c>
      <c r="P1398" s="126" t="str">
        <f t="shared" si="100"/>
        <v>Yes</v>
      </c>
      <c r="Q1398" s="126" t="str">
        <f t="shared" si="101"/>
        <v>Yes</v>
      </c>
      <c r="R1398" s="126" t="str">
        <f t="shared" si="101"/>
        <v>No</v>
      </c>
      <c r="S1398" s="126" t="str">
        <f t="shared" si="101"/>
        <v>No</v>
      </c>
      <c r="T1398" s="126" t="str">
        <f t="shared" si="101"/>
        <v>Yes</v>
      </c>
      <c r="U1398" s="126" t="str">
        <f t="shared" si="101"/>
        <v>Yes</v>
      </c>
      <c r="V1398" s="126" t="str">
        <f t="shared" si="101"/>
        <v>No</v>
      </c>
      <c r="W1398" s="126" t="str">
        <f t="shared" si="101"/>
        <v>No</v>
      </c>
      <c r="X1398" s="126" t="str">
        <f t="shared" si="101"/>
        <v>No</v>
      </c>
      <c r="Y1398" s="126" t="str">
        <f t="shared" si="101"/>
        <v>Yes</v>
      </c>
      <c r="Z1398" s="126" t="str">
        <f t="shared" si="101"/>
        <v>No</v>
      </c>
      <c r="AA1398" s="126" t="str">
        <f t="shared" si="101"/>
        <v>No</v>
      </c>
    </row>
    <row r="1399" spans="1:27" x14ac:dyDescent="0.3">
      <c r="A1399" t="s">
        <v>204</v>
      </c>
      <c r="B1399" t="s">
        <v>13</v>
      </c>
      <c r="C1399" t="s">
        <v>14</v>
      </c>
      <c r="D1399" t="s">
        <v>9</v>
      </c>
      <c r="E1399" t="s">
        <v>11</v>
      </c>
      <c r="F1399" t="s">
        <v>10</v>
      </c>
      <c r="G1399">
        <v>1</v>
      </c>
      <c r="H1399" t="s">
        <v>10</v>
      </c>
      <c r="I1399" t="s">
        <v>20</v>
      </c>
      <c r="J1399" t="s">
        <v>128</v>
      </c>
      <c r="L1399" t="s">
        <v>80</v>
      </c>
      <c r="M1399">
        <v>0</v>
      </c>
      <c r="N1399" t="str">
        <f t="shared" si="98"/>
        <v>No</v>
      </c>
      <c r="O1399" t="s">
        <v>152</v>
      </c>
      <c r="P1399" s="126" t="str">
        <f t="shared" si="100"/>
        <v>Yes</v>
      </c>
      <c r="Q1399" s="126" t="str">
        <f t="shared" si="101"/>
        <v>Yes</v>
      </c>
      <c r="R1399" s="126" t="str">
        <f t="shared" si="101"/>
        <v>No</v>
      </c>
      <c r="S1399" s="126" t="str">
        <f t="shared" si="101"/>
        <v>No</v>
      </c>
      <c r="T1399" s="126" t="str">
        <f t="shared" si="101"/>
        <v>Yes</v>
      </c>
      <c r="U1399" s="126" t="str">
        <f t="shared" si="101"/>
        <v>Yes</v>
      </c>
      <c r="V1399" s="126" t="str">
        <f t="shared" si="101"/>
        <v>No</v>
      </c>
      <c r="W1399" s="126" t="str">
        <f t="shared" si="101"/>
        <v>No</v>
      </c>
      <c r="X1399" s="126" t="str">
        <f t="shared" si="101"/>
        <v>Yes</v>
      </c>
      <c r="Y1399" s="126" t="str">
        <f t="shared" si="101"/>
        <v>No</v>
      </c>
      <c r="Z1399" s="126" t="str">
        <f t="shared" si="101"/>
        <v>No</v>
      </c>
      <c r="AA1399" s="126" t="str">
        <f t="shared" si="101"/>
        <v>No</v>
      </c>
    </row>
    <row r="1400" spans="1:27" x14ac:dyDescent="0.3">
      <c r="A1400" t="s">
        <v>204</v>
      </c>
      <c r="B1400" t="s">
        <v>130</v>
      </c>
      <c r="C1400" t="s">
        <v>14</v>
      </c>
      <c r="D1400" t="s">
        <v>9</v>
      </c>
      <c r="E1400" t="s">
        <v>11</v>
      </c>
      <c r="F1400" t="s">
        <v>131</v>
      </c>
      <c r="G1400">
        <v>0</v>
      </c>
      <c r="H1400" t="s">
        <v>9</v>
      </c>
      <c r="I1400" t="s">
        <v>15</v>
      </c>
      <c r="J1400" t="s">
        <v>128</v>
      </c>
      <c r="L1400" t="s">
        <v>80</v>
      </c>
      <c r="M1400">
        <v>0</v>
      </c>
      <c r="N1400" t="str">
        <f t="shared" si="98"/>
        <v>No</v>
      </c>
      <c r="O1400" t="s">
        <v>152</v>
      </c>
      <c r="P1400" s="126" t="str">
        <f t="shared" si="100"/>
        <v>No</v>
      </c>
      <c r="Q1400" s="126" t="str">
        <f t="shared" si="101"/>
        <v>Yes</v>
      </c>
      <c r="R1400" s="126" t="str">
        <f t="shared" si="101"/>
        <v>No</v>
      </c>
      <c r="S1400" s="126" t="str">
        <f t="shared" si="101"/>
        <v>No</v>
      </c>
      <c r="T1400" s="126" t="str">
        <f t="shared" si="101"/>
        <v>No</v>
      </c>
      <c r="U1400" s="126" t="str">
        <f t="shared" si="101"/>
        <v>Yes</v>
      </c>
      <c r="V1400" s="126" t="str">
        <f t="shared" si="101"/>
        <v>No</v>
      </c>
      <c r="W1400" s="126" t="str">
        <f t="shared" si="101"/>
        <v>No</v>
      </c>
      <c r="X1400" s="126" t="str">
        <f t="shared" si="101"/>
        <v>Yes</v>
      </c>
      <c r="Y1400" s="126" t="str">
        <f t="shared" si="101"/>
        <v>Yes</v>
      </c>
      <c r="Z1400" s="126" t="str">
        <f t="shared" si="101"/>
        <v>Yes</v>
      </c>
      <c r="AA1400" s="126" t="str">
        <f t="shared" si="101"/>
        <v>No</v>
      </c>
    </row>
    <row r="1401" spans="1:27" x14ac:dyDescent="0.3">
      <c r="A1401" t="s">
        <v>204</v>
      </c>
      <c r="B1401" t="s">
        <v>130</v>
      </c>
      <c r="C1401" t="s">
        <v>14</v>
      </c>
      <c r="D1401" t="s">
        <v>9</v>
      </c>
      <c r="E1401" t="s">
        <v>11</v>
      </c>
      <c r="F1401" t="s">
        <v>131</v>
      </c>
      <c r="G1401">
        <v>0</v>
      </c>
      <c r="H1401" t="s">
        <v>130</v>
      </c>
      <c r="I1401" t="s">
        <v>15</v>
      </c>
      <c r="J1401" t="s">
        <v>128</v>
      </c>
      <c r="L1401" t="s">
        <v>80</v>
      </c>
      <c r="M1401">
        <v>0</v>
      </c>
      <c r="N1401" t="str">
        <f t="shared" si="98"/>
        <v>No</v>
      </c>
      <c r="O1401" t="s">
        <v>152</v>
      </c>
      <c r="P1401" s="126" t="str">
        <f t="shared" si="100"/>
        <v>No</v>
      </c>
      <c r="Q1401" s="126" t="str">
        <f t="shared" si="101"/>
        <v>Yes</v>
      </c>
      <c r="R1401" s="126" t="str">
        <f t="shared" si="101"/>
        <v>No</v>
      </c>
      <c r="S1401" s="126" t="str">
        <f t="shared" si="101"/>
        <v>No</v>
      </c>
      <c r="T1401" s="126" t="str">
        <f t="shared" si="101"/>
        <v>No</v>
      </c>
      <c r="U1401" s="126" t="str">
        <f t="shared" si="101"/>
        <v>Yes</v>
      </c>
      <c r="V1401" s="126" t="str">
        <f t="shared" si="101"/>
        <v>No</v>
      </c>
      <c r="W1401" s="126" t="str">
        <f t="shared" si="101"/>
        <v>No</v>
      </c>
      <c r="X1401" s="126" t="str">
        <f t="shared" si="101"/>
        <v>Yes</v>
      </c>
      <c r="Y1401" s="126" t="str">
        <f t="shared" si="101"/>
        <v>Yes</v>
      </c>
      <c r="Z1401" s="126" t="str">
        <f t="shared" si="101"/>
        <v>Yes</v>
      </c>
      <c r="AA1401" s="126" t="str">
        <f t="shared" si="101"/>
        <v>No</v>
      </c>
    </row>
    <row r="1402" spans="1:27" x14ac:dyDescent="0.3">
      <c r="A1402" t="s">
        <v>204</v>
      </c>
      <c r="B1402" t="s">
        <v>130</v>
      </c>
      <c r="C1402" t="s">
        <v>14</v>
      </c>
      <c r="D1402" t="s">
        <v>9</v>
      </c>
      <c r="E1402" t="s">
        <v>11</v>
      </c>
      <c r="F1402" t="s">
        <v>131</v>
      </c>
      <c r="G1402">
        <v>1</v>
      </c>
      <c r="H1402" t="s">
        <v>11</v>
      </c>
      <c r="I1402" t="s">
        <v>20</v>
      </c>
      <c r="J1402" t="s">
        <v>128</v>
      </c>
      <c r="L1402" t="s">
        <v>80</v>
      </c>
      <c r="M1402">
        <v>0</v>
      </c>
      <c r="N1402" t="str">
        <f t="shared" si="98"/>
        <v>No</v>
      </c>
      <c r="O1402" t="s">
        <v>152</v>
      </c>
      <c r="P1402" s="126" t="str">
        <f t="shared" si="100"/>
        <v>No</v>
      </c>
      <c r="Q1402" s="126" t="str">
        <f t="shared" si="100"/>
        <v>Yes</v>
      </c>
      <c r="R1402" s="126" t="str">
        <f t="shared" si="100"/>
        <v>No</v>
      </c>
      <c r="S1402" s="126" t="str">
        <f t="shared" si="100"/>
        <v>No</v>
      </c>
      <c r="T1402" s="126" t="str">
        <f t="shared" si="100"/>
        <v>No</v>
      </c>
      <c r="U1402" s="126" t="str">
        <f t="shared" si="100"/>
        <v>Yes</v>
      </c>
      <c r="V1402" s="126" t="str">
        <f t="shared" si="100"/>
        <v>No</v>
      </c>
      <c r="W1402" s="126" t="str">
        <f t="shared" si="100"/>
        <v>No</v>
      </c>
      <c r="X1402" s="126" t="str">
        <f t="shared" si="100"/>
        <v>Yes</v>
      </c>
      <c r="Y1402" s="126" t="str">
        <f t="shared" si="100"/>
        <v>Yes</v>
      </c>
      <c r="Z1402" s="126" t="str">
        <f t="shared" si="100"/>
        <v>Yes</v>
      </c>
      <c r="AA1402" s="126" t="str">
        <f t="shared" si="100"/>
        <v>No</v>
      </c>
    </row>
    <row r="1403" spans="1:27" x14ac:dyDescent="0.3">
      <c r="A1403" t="s">
        <v>204</v>
      </c>
      <c r="B1403" t="s">
        <v>130</v>
      </c>
      <c r="C1403" t="s">
        <v>14</v>
      </c>
      <c r="D1403" t="s">
        <v>9</v>
      </c>
      <c r="E1403" t="s">
        <v>11</v>
      </c>
      <c r="F1403" t="s">
        <v>131</v>
      </c>
      <c r="G1403">
        <v>1</v>
      </c>
      <c r="H1403" t="s">
        <v>9</v>
      </c>
      <c r="I1403" t="s">
        <v>16</v>
      </c>
      <c r="J1403" t="s">
        <v>128</v>
      </c>
      <c r="L1403" t="s">
        <v>80</v>
      </c>
      <c r="M1403">
        <v>0</v>
      </c>
      <c r="N1403" t="str">
        <f t="shared" si="98"/>
        <v>No</v>
      </c>
      <c r="O1403" t="s">
        <v>152</v>
      </c>
      <c r="P1403" s="126" t="str">
        <f t="shared" si="100"/>
        <v>No</v>
      </c>
      <c r="Q1403" s="126" t="str">
        <f t="shared" si="100"/>
        <v>Yes</v>
      </c>
      <c r="R1403" s="126" t="str">
        <f t="shared" si="100"/>
        <v>No</v>
      </c>
      <c r="S1403" s="126" t="str">
        <f t="shared" si="100"/>
        <v>No</v>
      </c>
      <c r="T1403" s="126" t="str">
        <f t="shared" si="100"/>
        <v>No</v>
      </c>
      <c r="U1403" s="126" t="str">
        <f t="shared" si="100"/>
        <v>Yes</v>
      </c>
      <c r="V1403" s="126" t="str">
        <f t="shared" si="100"/>
        <v>No</v>
      </c>
      <c r="W1403" s="126" t="str">
        <f t="shared" si="100"/>
        <v>No</v>
      </c>
      <c r="X1403" s="126" t="str">
        <f t="shared" si="100"/>
        <v>Yes</v>
      </c>
      <c r="Y1403" s="126" t="str">
        <f t="shared" si="100"/>
        <v>Yes</v>
      </c>
      <c r="Z1403" s="126" t="str">
        <f t="shared" si="100"/>
        <v>Yes</v>
      </c>
      <c r="AA1403" s="126" t="str">
        <f t="shared" si="100"/>
        <v>No</v>
      </c>
    </row>
    <row r="1404" spans="1:27" x14ac:dyDescent="0.3">
      <c r="A1404" t="s">
        <v>204</v>
      </c>
      <c r="B1404" t="s">
        <v>130</v>
      </c>
      <c r="C1404" t="s">
        <v>14</v>
      </c>
      <c r="D1404" t="s">
        <v>9</v>
      </c>
      <c r="E1404" t="s">
        <v>11</v>
      </c>
      <c r="F1404" t="s">
        <v>131</v>
      </c>
      <c r="G1404">
        <v>2</v>
      </c>
      <c r="H1404" t="s">
        <v>14</v>
      </c>
      <c r="I1404" t="s">
        <v>19</v>
      </c>
      <c r="J1404" t="s">
        <v>128</v>
      </c>
      <c r="K1404" t="s">
        <v>237</v>
      </c>
      <c r="L1404" t="s">
        <v>80</v>
      </c>
      <c r="M1404">
        <v>3</v>
      </c>
      <c r="N1404" t="str">
        <f t="shared" si="98"/>
        <v>Yes</v>
      </c>
      <c r="O1404" t="s">
        <v>152</v>
      </c>
      <c r="P1404" s="126" t="str">
        <f t="shared" si="100"/>
        <v>No</v>
      </c>
      <c r="Q1404" s="126" t="str">
        <f t="shared" si="100"/>
        <v>Yes</v>
      </c>
      <c r="R1404" s="126" t="str">
        <f t="shared" si="100"/>
        <v>No</v>
      </c>
      <c r="S1404" s="126" t="str">
        <f t="shared" si="100"/>
        <v>No</v>
      </c>
      <c r="T1404" s="126" t="str">
        <f t="shared" si="100"/>
        <v>No</v>
      </c>
      <c r="U1404" s="126" t="str">
        <f t="shared" si="100"/>
        <v>Yes</v>
      </c>
      <c r="V1404" s="126" t="str">
        <f t="shared" si="100"/>
        <v>No</v>
      </c>
      <c r="W1404" s="126" t="str">
        <f t="shared" si="100"/>
        <v>No</v>
      </c>
      <c r="X1404" s="126" t="str">
        <f t="shared" si="100"/>
        <v>Yes</v>
      </c>
      <c r="Y1404" s="126" t="str">
        <f t="shared" si="100"/>
        <v>Yes</v>
      </c>
      <c r="Z1404" s="126" t="str">
        <f t="shared" si="100"/>
        <v>Yes</v>
      </c>
      <c r="AA1404" s="126" t="str">
        <f t="shared" si="100"/>
        <v>No</v>
      </c>
    </row>
    <row r="1405" spans="1:27" x14ac:dyDescent="0.3">
      <c r="A1405" t="s">
        <v>204</v>
      </c>
      <c r="B1405" t="s">
        <v>130</v>
      </c>
      <c r="C1405" t="s">
        <v>14</v>
      </c>
      <c r="D1405" t="s">
        <v>9</v>
      </c>
      <c r="E1405" t="s">
        <v>11</v>
      </c>
      <c r="F1405" t="s">
        <v>131</v>
      </c>
      <c r="G1405">
        <v>3</v>
      </c>
      <c r="H1405" t="s">
        <v>131</v>
      </c>
      <c r="I1405" t="s">
        <v>21</v>
      </c>
      <c r="J1405" t="s">
        <v>128</v>
      </c>
      <c r="K1405" t="s">
        <v>237</v>
      </c>
      <c r="L1405" t="s">
        <v>80</v>
      </c>
      <c r="M1405">
        <v>2</v>
      </c>
      <c r="N1405" t="str">
        <f t="shared" si="98"/>
        <v>Yes</v>
      </c>
      <c r="O1405" t="s">
        <v>152</v>
      </c>
      <c r="P1405" s="126" t="str">
        <f t="shared" si="100"/>
        <v>No</v>
      </c>
      <c r="Q1405" s="126" t="str">
        <f t="shared" si="100"/>
        <v>Yes</v>
      </c>
      <c r="R1405" s="126" t="str">
        <f t="shared" si="100"/>
        <v>No</v>
      </c>
      <c r="S1405" s="126" t="str">
        <f t="shared" si="100"/>
        <v>No</v>
      </c>
      <c r="T1405" s="126" t="str">
        <f t="shared" si="100"/>
        <v>No</v>
      </c>
      <c r="U1405" s="126" t="str">
        <f t="shared" si="100"/>
        <v>Yes</v>
      </c>
      <c r="V1405" s="126" t="str">
        <f t="shared" si="100"/>
        <v>No</v>
      </c>
      <c r="W1405" s="126" t="str">
        <f t="shared" si="100"/>
        <v>No</v>
      </c>
      <c r="X1405" s="126" t="str">
        <f t="shared" si="100"/>
        <v>Yes</v>
      </c>
      <c r="Y1405" s="126" t="str">
        <f t="shared" si="100"/>
        <v>Yes</v>
      </c>
      <c r="Z1405" s="126" t="str">
        <f t="shared" si="100"/>
        <v>Yes</v>
      </c>
      <c r="AA1405" s="126" t="str">
        <f t="shared" si="100"/>
        <v>No</v>
      </c>
    </row>
    <row r="1406" spans="1:27" x14ac:dyDescent="0.3">
      <c r="A1406" t="s">
        <v>204</v>
      </c>
      <c r="B1406" t="s">
        <v>130</v>
      </c>
      <c r="C1406" t="s">
        <v>9</v>
      </c>
      <c r="D1406" t="s">
        <v>14</v>
      </c>
      <c r="E1406" t="s">
        <v>70</v>
      </c>
      <c r="F1406" t="s">
        <v>131</v>
      </c>
      <c r="G1406">
        <v>4</v>
      </c>
      <c r="H1406" t="s">
        <v>131</v>
      </c>
      <c r="I1406" t="s">
        <v>148</v>
      </c>
      <c r="J1406" t="s">
        <v>128</v>
      </c>
      <c r="L1406" t="s">
        <v>80</v>
      </c>
      <c r="M1406">
        <v>2</v>
      </c>
      <c r="N1406" t="str">
        <f t="shared" si="98"/>
        <v>Yes</v>
      </c>
      <c r="O1406" t="s">
        <v>152</v>
      </c>
      <c r="P1406" s="126" t="str">
        <f t="shared" si="100"/>
        <v>No</v>
      </c>
      <c r="Q1406" s="126" t="str">
        <f t="shared" si="100"/>
        <v>Yes</v>
      </c>
      <c r="R1406" s="126" t="str">
        <f t="shared" si="100"/>
        <v>No</v>
      </c>
      <c r="S1406" s="126" t="str">
        <f t="shared" si="100"/>
        <v>Yes</v>
      </c>
      <c r="T1406" s="126" t="str">
        <f t="shared" si="100"/>
        <v>No</v>
      </c>
      <c r="U1406" s="126" t="str">
        <f t="shared" si="100"/>
        <v>No</v>
      </c>
      <c r="V1406" s="126" t="str">
        <f t="shared" si="100"/>
        <v>No</v>
      </c>
      <c r="W1406" s="126" t="str">
        <f t="shared" si="100"/>
        <v>No</v>
      </c>
      <c r="X1406" s="126" t="str">
        <f t="shared" si="100"/>
        <v>Yes</v>
      </c>
      <c r="Y1406" s="126" t="str">
        <f t="shared" si="100"/>
        <v>Yes</v>
      </c>
      <c r="Z1406" s="126" t="str">
        <f t="shared" si="100"/>
        <v>Yes</v>
      </c>
      <c r="AA1406" s="126" t="str">
        <f t="shared" si="100"/>
        <v>No</v>
      </c>
    </row>
    <row r="1407" spans="1:27" x14ac:dyDescent="0.3">
      <c r="A1407" t="s">
        <v>204</v>
      </c>
      <c r="B1407" t="s">
        <v>13</v>
      </c>
      <c r="C1407" t="s">
        <v>130</v>
      </c>
      <c r="D1407" t="s">
        <v>14</v>
      </c>
      <c r="E1407" t="s">
        <v>70</v>
      </c>
      <c r="F1407" t="s">
        <v>10</v>
      </c>
      <c r="G1407">
        <v>2</v>
      </c>
      <c r="H1407" t="s">
        <v>10</v>
      </c>
      <c r="I1407" t="s">
        <v>18</v>
      </c>
      <c r="J1407" t="s">
        <v>128</v>
      </c>
      <c r="L1407" t="s">
        <v>80</v>
      </c>
      <c r="M1407">
        <v>0</v>
      </c>
      <c r="N1407" t="str">
        <f t="shared" si="98"/>
        <v>No</v>
      </c>
      <c r="O1407" t="s">
        <v>152</v>
      </c>
      <c r="P1407" s="126" t="str">
        <f t="shared" si="100"/>
        <v>Yes</v>
      </c>
      <c r="Q1407" s="126" t="str">
        <f t="shared" si="100"/>
        <v>No</v>
      </c>
      <c r="R1407" s="126" t="str">
        <f t="shared" si="100"/>
        <v>No</v>
      </c>
      <c r="S1407" s="126" t="str">
        <f t="shared" si="100"/>
        <v>Yes</v>
      </c>
      <c r="T1407" s="126" t="str">
        <f t="shared" si="100"/>
        <v>Yes</v>
      </c>
      <c r="U1407" s="126" t="str">
        <f t="shared" si="100"/>
        <v>No</v>
      </c>
      <c r="V1407" s="126" t="str">
        <f t="shared" si="100"/>
        <v>No</v>
      </c>
      <c r="W1407" s="126" t="str">
        <f t="shared" si="100"/>
        <v>No</v>
      </c>
      <c r="X1407" s="126" t="str">
        <f t="shared" si="100"/>
        <v>Yes</v>
      </c>
      <c r="Y1407" s="126" t="str">
        <f t="shared" si="100"/>
        <v>Yes</v>
      </c>
      <c r="Z1407" s="126" t="str">
        <f t="shared" si="100"/>
        <v>No</v>
      </c>
      <c r="AA1407" s="126" t="str">
        <f t="shared" si="100"/>
        <v>No</v>
      </c>
    </row>
    <row r="1408" spans="1:27" x14ac:dyDescent="0.3">
      <c r="A1408" t="s">
        <v>204</v>
      </c>
      <c r="B1408" t="s">
        <v>13</v>
      </c>
      <c r="C1408" t="s">
        <v>130</v>
      </c>
      <c r="D1408" t="s">
        <v>14</v>
      </c>
      <c r="E1408" t="s">
        <v>70</v>
      </c>
      <c r="F1408" t="s">
        <v>10</v>
      </c>
      <c r="G1408">
        <v>0</v>
      </c>
      <c r="H1408" t="s">
        <v>14</v>
      </c>
      <c r="I1408" t="s">
        <v>19</v>
      </c>
      <c r="J1408" t="s">
        <v>128</v>
      </c>
      <c r="K1408" t="s">
        <v>237</v>
      </c>
      <c r="L1408" t="s">
        <v>80</v>
      </c>
      <c r="M1408">
        <v>0</v>
      </c>
      <c r="N1408" t="str">
        <f t="shared" si="98"/>
        <v>No</v>
      </c>
      <c r="O1408" t="s">
        <v>152</v>
      </c>
      <c r="P1408" s="126" t="str">
        <f t="shared" si="100"/>
        <v>Yes</v>
      </c>
      <c r="Q1408" s="126" t="str">
        <f t="shared" si="100"/>
        <v>No</v>
      </c>
      <c r="R1408" s="126" t="str">
        <f t="shared" si="100"/>
        <v>No</v>
      </c>
      <c r="S1408" s="126" t="str">
        <f t="shared" si="100"/>
        <v>Yes</v>
      </c>
      <c r="T1408" s="126" t="str">
        <f t="shared" si="100"/>
        <v>Yes</v>
      </c>
      <c r="U1408" s="126" t="str">
        <f t="shared" si="100"/>
        <v>No</v>
      </c>
      <c r="V1408" s="126" t="str">
        <f t="shared" si="100"/>
        <v>No</v>
      </c>
      <c r="W1408" s="126" t="str">
        <f t="shared" si="100"/>
        <v>No</v>
      </c>
      <c r="X1408" s="126" t="str">
        <f t="shared" si="100"/>
        <v>Yes</v>
      </c>
      <c r="Y1408" s="126" t="str">
        <f t="shared" si="100"/>
        <v>Yes</v>
      </c>
      <c r="Z1408" s="126" t="str">
        <f t="shared" si="100"/>
        <v>No</v>
      </c>
      <c r="AA1408" s="126" t="str">
        <f t="shared" si="100"/>
        <v>No</v>
      </c>
    </row>
    <row r="1409" spans="1:27" x14ac:dyDescent="0.3">
      <c r="A1409" t="s">
        <v>204</v>
      </c>
      <c r="B1409" t="s">
        <v>13</v>
      </c>
      <c r="C1409" t="s">
        <v>130</v>
      </c>
      <c r="D1409" t="s">
        <v>14</v>
      </c>
      <c r="E1409" t="s">
        <v>70</v>
      </c>
      <c r="F1409" t="s">
        <v>10</v>
      </c>
      <c r="G1409">
        <v>1</v>
      </c>
      <c r="H1409" t="s">
        <v>130</v>
      </c>
      <c r="I1409" t="s">
        <v>18</v>
      </c>
      <c r="J1409" t="s">
        <v>149</v>
      </c>
      <c r="L1409" t="s">
        <v>80</v>
      </c>
      <c r="M1409">
        <v>0</v>
      </c>
      <c r="N1409" t="str">
        <f t="shared" si="98"/>
        <v>No</v>
      </c>
      <c r="O1409" t="s">
        <v>152</v>
      </c>
      <c r="P1409" s="126" t="str">
        <f t="shared" si="100"/>
        <v>Yes</v>
      </c>
      <c r="Q1409" s="126" t="str">
        <f t="shared" si="100"/>
        <v>No</v>
      </c>
      <c r="R1409" s="126" t="str">
        <f t="shared" si="100"/>
        <v>No</v>
      </c>
      <c r="S1409" s="126" t="str">
        <f t="shared" si="100"/>
        <v>Yes</v>
      </c>
      <c r="T1409" s="126" t="str">
        <f t="shared" si="100"/>
        <v>Yes</v>
      </c>
      <c r="U1409" s="126" t="str">
        <f t="shared" si="100"/>
        <v>No</v>
      </c>
      <c r="V1409" s="126" t="str">
        <f t="shared" si="100"/>
        <v>No</v>
      </c>
      <c r="W1409" s="126" t="str">
        <f t="shared" si="100"/>
        <v>No</v>
      </c>
      <c r="X1409" s="126" t="str">
        <f t="shared" si="100"/>
        <v>Yes</v>
      </c>
      <c r="Y1409" s="126" t="str">
        <f t="shared" si="100"/>
        <v>Yes</v>
      </c>
      <c r="Z1409" s="126" t="str">
        <f t="shared" si="100"/>
        <v>No</v>
      </c>
      <c r="AA1409" s="126" t="str">
        <f t="shared" si="100"/>
        <v>No</v>
      </c>
    </row>
    <row r="1410" spans="1:27" x14ac:dyDescent="0.3">
      <c r="A1410" t="s">
        <v>204</v>
      </c>
      <c r="B1410" t="s">
        <v>13</v>
      </c>
      <c r="C1410" t="s">
        <v>130</v>
      </c>
      <c r="D1410" t="s">
        <v>14</v>
      </c>
      <c r="E1410" t="s">
        <v>70</v>
      </c>
      <c r="F1410" t="s">
        <v>10</v>
      </c>
      <c r="G1410">
        <v>0</v>
      </c>
      <c r="H1410" t="s">
        <v>14</v>
      </c>
      <c r="I1410" t="s">
        <v>148</v>
      </c>
      <c r="J1410" t="s">
        <v>256</v>
      </c>
      <c r="L1410" t="s">
        <v>80</v>
      </c>
      <c r="M1410">
        <v>2</v>
      </c>
      <c r="N1410" t="str">
        <f t="shared" si="98"/>
        <v>Yes</v>
      </c>
      <c r="O1410" t="s">
        <v>152</v>
      </c>
      <c r="P1410" s="126" t="str">
        <f t="shared" si="100"/>
        <v>Yes</v>
      </c>
      <c r="Q1410" s="126" t="str">
        <f t="shared" si="100"/>
        <v>No</v>
      </c>
      <c r="R1410" s="126" t="str">
        <f t="shared" si="100"/>
        <v>No</v>
      </c>
      <c r="S1410" s="126" t="str">
        <f t="shared" si="100"/>
        <v>Yes</v>
      </c>
      <c r="T1410" s="126" t="str">
        <f t="shared" si="100"/>
        <v>Yes</v>
      </c>
      <c r="U1410" s="126" t="str">
        <f t="shared" si="100"/>
        <v>No</v>
      </c>
      <c r="V1410" s="126" t="str">
        <f t="shared" si="100"/>
        <v>No</v>
      </c>
      <c r="W1410" s="126" t="str">
        <f t="shared" si="100"/>
        <v>No</v>
      </c>
      <c r="X1410" s="126" t="str">
        <f t="shared" si="100"/>
        <v>Yes</v>
      </c>
      <c r="Y1410" s="126" t="str">
        <f t="shared" si="100"/>
        <v>Yes</v>
      </c>
      <c r="Z1410" s="126" t="str">
        <f t="shared" si="100"/>
        <v>No</v>
      </c>
      <c r="AA1410" s="126" t="str">
        <f t="shared" si="100"/>
        <v>No</v>
      </c>
    </row>
    <row r="1411" spans="1:27" x14ac:dyDescent="0.3">
      <c r="A1411" t="s">
        <v>204</v>
      </c>
      <c r="B1411" t="s">
        <v>13</v>
      </c>
      <c r="C1411" t="s">
        <v>9</v>
      </c>
      <c r="D1411" t="s">
        <v>70</v>
      </c>
      <c r="E1411" t="s">
        <v>11</v>
      </c>
      <c r="F1411" t="s">
        <v>10</v>
      </c>
      <c r="G1411">
        <v>2</v>
      </c>
      <c r="H1411" t="s">
        <v>10</v>
      </c>
      <c r="I1411" t="s">
        <v>18</v>
      </c>
      <c r="J1411" t="s">
        <v>128</v>
      </c>
      <c r="K1411" t="s">
        <v>259</v>
      </c>
      <c r="L1411" t="s">
        <v>80</v>
      </c>
      <c r="M1411">
        <v>2</v>
      </c>
      <c r="N1411" t="str">
        <f t="shared" si="98"/>
        <v>Yes</v>
      </c>
      <c r="O1411" t="s">
        <v>152</v>
      </c>
      <c r="P1411" s="126" t="str">
        <f t="shared" si="100"/>
        <v>Yes</v>
      </c>
      <c r="Q1411" s="126" t="str">
        <f t="shared" si="100"/>
        <v>Yes</v>
      </c>
      <c r="R1411" s="126" t="str">
        <f t="shared" si="100"/>
        <v>No</v>
      </c>
      <c r="S1411" s="126" t="str">
        <f t="shared" si="100"/>
        <v>Yes</v>
      </c>
      <c r="T1411" s="126" t="str">
        <f t="shared" si="100"/>
        <v>Yes</v>
      </c>
      <c r="U1411" s="126" t="str">
        <f t="shared" si="100"/>
        <v>Yes</v>
      </c>
      <c r="V1411" s="126" t="str">
        <f t="shared" si="100"/>
        <v>No</v>
      </c>
      <c r="W1411" s="126" t="str">
        <f t="shared" si="100"/>
        <v>No</v>
      </c>
      <c r="X1411" s="126" t="str">
        <f t="shared" si="100"/>
        <v>No</v>
      </c>
      <c r="Y1411" s="126" t="str">
        <f t="shared" si="100"/>
        <v>No</v>
      </c>
      <c r="Z1411" s="126" t="str">
        <f t="shared" si="100"/>
        <v>No</v>
      </c>
      <c r="AA1411" s="126" t="str">
        <f t="shared" si="100"/>
        <v>No</v>
      </c>
    </row>
    <row r="1412" spans="1:27" x14ac:dyDescent="0.3">
      <c r="A1412" t="s">
        <v>204</v>
      </c>
      <c r="B1412" t="s">
        <v>13</v>
      </c>
      <c r="C1412" t="s">
        <v>9</v>
      </c>
      <c r="D1412" t="s">
        <v>70</v>
      </c>
      <c r="E1412" t="s">
        <v>11</v>
      </c>
      <c r="F1412" t="s">
        <v>10</v>
      </c>
      <c r="G1412">
        <v>2</v>
      </c>
      <c r="H1412" t="s">
        <v>11</v>
      </c>
      <c r="I1412" t="s">
        <v>18</v>
      </c>
      <c r="J1412" t="s">
        <v>128</v>
      </c>
      <c r="L1412" t="s">
        <v>80</v>
      </c>
      <c r="M1412">
        <v>2</v>
      </c>
      <c r="N1412" t="str">
        <f t="shared" ref="N1412:N1475" si="102">IF(M1412="","",IF(I1412="Foul","Yes",IF(M1412=0,"No","Yes")))</f>
        <v>Yes</v>
      </c>
      <c r="O1412" t="s">
        <v>152</v>
      </c>
      <c r="P1412" s="126" t="str">
        <f t="shared" si="100"/>
        <v>Yes</v>
      </c>
      <c r="Q1412" s="126" t="str">
        <f t="shared" si="100"/>
        <v>Yes</v>
      </c>
      <c r="R1412" s="126" t="str">
        <f t="shared" si="100"/>
        <v>No</v>
      </c>
      <c r="S1412" s="126" t="str">
        <f t="shared" si="100"/>
        <v>Yes</v>
      </c>
      <c r="T1412" s="126" t="str">
        <f t="shared" si="100"/>
        <v>Yes</v>
      </c>
      <c r="U1412" s="126" t="str">
        <f t="shared" si="100"/>
        <v>Yes</v>
      </c>
      <c r="V1412" s="126" t="str">
        <f t="shared" si="100"/>
        <v>No</v>
      </c>
      <c r="W1412" s="126" t="str">
        <f t="shared" si="100"/>
        <v>No</v>
      </c>
      <c r="X1412" s="126" t="str">
        <f t="shared" si="100"/>
        <v>No</v>
      </c>
      <c r="Y1412" s="126" t="str">
        <f t="shared" si="100"/>
        <v>No</v>
      </c>
      <c r="Z1412" s="126" t="str">
        <f t="shared" si="100"/>
        <v>No</v>
      </c>
      <c r="AA1412" s="126" t="str">
        <f t="shared" si="100"/>
        <v>No</v>
      </c>
    </row>
    <row r="1413" spans="1:27" x14ac:dyDescent="0.3">
      <c r="A1413" t="s">
        <v>204</v>
      </c>
      <c r="B1413" t="s">
        <v>13</v>
      </c>
      <c r="C1413" t="s">
        <v>9</v>
      </c>
      <c r="D1413" t="s">
        <v>70</v>
      </c>
      <c r="E1413" t="s">
        <v>11</v>
      </c>
      <c r="F1413" t="s">
        <v>10</v>
      </c>
      <c r="G1413">
        <v>0</v>
      </c>
      <c r="H1413" t="s">
        <v>13</v>
      </c>
      <c r="I1413" t="s">
        <v>17</v>
      </c>
      <c r="J1413" t="s">
        <v>149</v>
      </c>
      <c r="K1413" t="s">
        <v>237</v>
      </c>
      <c r="L1413" t="s">
        <v>80</v>
      </c>
      <c r="M1413">
        <v>0</v>
      </c>
      <c r="N1413" t="str">
        <f t="shared" si="102"/>
        <v>No</v>
      </c>
      <c r="O1413" t="s">
        <v>152</v>
      </c>
      <c r="P1413" s="126" t="str">
        <f t="shared" si="100"/>
        <v>Yes</v>
      </c>
      <c r="Q1413" s="126" t="str">
        <f t="shared" si="100"/>
        <v>Yes</v>
      </c>
      <c r="R1413" s="126" t="str">
        <f t="shared" si="100"/>
        <v>No</v>
      </c>
      <c r="S1413" s="126" t="str">
        <f t="shared" si="100"/>
        <v>Yes</v>
      </c>
      <c r="T1413" s="126" t="str">
        <f t="shared" si="100"/>
        <v>Yes</v>
      </c>
      <c r="U1413" s="126" t="str">
        <f t="shared" si="100"/>
        <v>Yes</v>
      </c>
      <c r="V1413" s="126" t="str">
        <f t="shared" si="100"/>
        <v>No</v>
      </c>
      <c r="W1413" s="126" t="str">
        <f t="shared" si="100"/>
        <v>No</v>
      </c>
      <c r="X1413" s="126" t="str">
        <f t="shared" si="100"/>
        <v>No</v>
      </c>
      <c r="Y1413" s="126" t="str">
        <f t="shared" si="100"/>
        <v>No</v>
      </c>
      <c r="Z1413" s="126" t="str">
        <f t="shared" si="100"/>
        <v>No</v>
      </c>
      <c r="AA1413" s="126" t="str">
        <f t="shared" si="100"/>
        <v>No</v>
      </c>
    </row>
    <row r="1414" spans="1:27" x14ac:dyDescent="0.3">
      <c r="A1414" t="s">
        <v>204</v>
      </c>
      <c r="B1414" t="s">
        <v>13</v>
      </c>
      <c r="C1414" t="s">
        <v>130</v>
      </c>
      <c r="D1414" t="s">
        <v>70</v>
      </c>
      <c r="E1414" t="s">
        <v>11</v>
      </c>
      <c r="F1414" t="s">
        <v>10</v>
      </c>
      <c r="G1414">
        <v>0</v>
      </c>
      <c r="H1414" t="s">
        <v>13</v>
      </c>
      <c r="I1414" t="s">
        <v>15</v>
      </c>
      <c r="J1414" t="s">
        <v>128</v>
      </c>
      <c r="L1414" t="s">
        <v>80</v>
      </c>
      <c r="M1414">
        <v>0</v>
      </c>
      <c r="N1414" t="str">
        <f t="shared" si="102"/>
        <v>No</v>
      </c>
      <c r="O1414" t="s">
        <v>152</v>
      </c>
      <c r="P1414" s="126" t="str">
        <f t="shared" si="100"/>
        <v>Yes</v>
      </c>
      <c r="Q1414" s="126" t="str">
        <f t="shared" si="100"/>
        <v>No</v>
      </c>
      <c r="R1414" s="126" t="str">
        <f t="shared" si="100"/>
        <v>No</v>
      </c>
      <c r="S1414" s="126" t="str">
        <f t="shared" si="100"/>
        <v>Yes</v>
      </c>
      <c r="T1414" s="126" t="str">
        <f t="shared" si="100"/>
        <v>Yes</v>
      </c>
      <c r="U1414" s="126" t="str">
        <f t="shared" si="100"/>
        <v>Yes</v>
      </c>
      <c r="V1414" s="126" t="str">
        <f t="shared" si="100"/>
        <v>No</v>
      </c>
      <c r="W1414" s="126" t="str">
        <f t="shared" si="100"/>
        <v>No</v>
      </c>
      <c r="X1414" s="126" t="str">
        <f t="shared" si="100"/>
        <v>No</v>
      </c>
      <c r="Y1414" s="126" t="str">
        <f t="shared" si="100"/>
        <v>Yes</v>
      </c>
      <c r="Z1414" s="126" t="str">
        <f t="shared" si="100"/>
        <v>No</v>
      </c>
      <c r="AA1414" s="126" t="str">
        <f t="shared" si="100"/>
        <v>No</v>
      </c>
    </row>
    <row r="1415" spans="1:27" x14ac:dyDescent="0.3">
      <c r="A1415" t="s">
        <v>204</v>
      </c>
      <c r="B1415" t="s">
        <v>13</v>
      </c>
      <c r="C1415" t="s">
        <v>130</v>
      </c>
      <c r="D1415" t="s">
        <v>70</v>
      </c>
      <c r="E1415" t="s">
        <v>11</v>
      </c>
      <c r="F1415" t="s">
        <v>131</v>
      </c>
      <c r="G1415">
        <v>2</v>
      </c>
      <c r="H1415" t="s">
        <v>131</v>
      </c>
      <c r="I1415" t="s">
        <v>17</v>
      </c>
      <c r="J1415" t="s">
        <v>128</v>
      </c>
      <c r="L1415" t="s">
        <v>80</v>
      </c>
      <c r="M1415">
        <v>0</v>
      </c>
      <c r="N1415" t="str">
        <f t="shared" si="102"/>
        <v>No</v>
      </c>
      <c r="O1415" t="s">
        <v>152</v>
      </c>
      <c r="P1415" s="126" t="str">
        <f t="shared" si="100"/>
        <v>Yes</v>
      </c>
      <c r="Q1415" s="126" t="str">
        <f t="shared" si="100"/>
        <v>No</v>
      </c>
      <c r="R1415" s="126" t="str">
        <f t="shared" si="100"/>
        <v>No</v>
      </c>
      <c r="S1415" s="126" t="str">
        <f t="shared" si="100"/>
        <v>Yes</v>
      </c>
      <c r="T1415" s="126" t="str">
        <f t="shared" si="100"/>
        <v>No</v>
      </c>
      <c r="U1415" s="126" t="str">
        <f t="shared" si="100"/>
        <v>Yes</v>
      </c>
      <c r="V1415" s="126" t="str">
        <f t="shared" si="100"/>
        <v>No</v>
      </c>
      <c r="W1415" s="126" t="str">
        <f t="shared" si="100"/>
        <v>No</v>
      </c>
      <c r="X1415" s="126" t="str">
        <f t="shared" si="100"/>
        <v>No</v>
      </c>
      <c r="Y1415" s="126" t="str">
        <f t="shared" si="100"/>
        <v>Yes</v>
      </c>
      <c r="Z1415" s="126" t="str">
        <f t="shared" si="100"/>
        <v>Yes</v>
      </c>
      <c r="AA1415" s="126" t="str">
        <f t="shared" si="100"/>
        <v>No</v>
      </c>
    </row>
    <row r="1416" spans="1:27" x14ac:dyDescent="0.3">
      <c r="A1416" t="s">
        <v>204</v>
      </c>
      <c r="B1416" t="s">
        <v>13</v>
      </c>
      <c r="C1416" t="s">
        <v>130</v>
      </c>
      <c r="D1416" t="s">
        <v>14</v>
      </c>
      <c r="E1416" t="s">
        <v>11</v>
      </c>
      <c r="F1416" t="s">
        <v>131</v>
      </c>
      <c r="G1416">
        <v>1</v>
      </c>
      <c r="H1416" t="s">
        <v>13</v>
      </c>
      <c r="I1416" t="s">
        <v>18</v>
      </c>
      <c r="J1416" t="s">
        <v>128</v>
      </c>
      <c r="L1416" t="s">
        <v>80</v>
      </c>
      <c r="M1416">
        <v>2</v>
      </c>
      <c r="N1416" t="str">
        <f t="shared" si="102"/>
        <v>Yes</v>
      </c>
      <c r="O1416" t="s">
        <v>152</v>
      </c>
      <c r="P1416" s="126" t="str">
        <f t="shared" si="100"/>
        <v>Yes</v>
      </c>
      <c r="Q1416" s="126" t="str">
        <f t="shared" si="100"/>
        <v>No</v>
      </c>
      <c r="R1416" s="126" t="str">
        <f t="shared" si="100"/>
        <v>No</v>
      </c>
      <c r="S1416" s="126" t="str">
        <f t="shared" si="100"/>
        <v>No</v>
      </c>
      <c r="T1416" s="126" t="str">
        <f t="shared" si="100"/>
        <v>No</v>
      </c>
      <c r="U1416" s="126" t="str">
        <f t="shared" si="100"/>
        <v>Yes</v>
      </c>
      <c r="V1416" s="126" t="str">
        <f t="shared" si="100"/>
        <v>No</v>
      </c>
      <c r="W1416" s="126" t="str">
        <f t="shared" si="100"/>
        <v>No</v>
      </c>
      <c r="X1416" s="126" t="str">
        <f t="shared" si="100"/>
        <v>Yes</v>
      </c>
      <c r="Y1416" s="126" t="str">
        <f t="shared" si="100"/>
        <v>Yes</v>
      </c>
      <c r="Z1416" s="126" t="str">
        <f t="shared" si="100"/>
        <v>Yes</v>
      </c>
      <c r="AA1416" s="126" t="str">
        <f t="shared" si="100"/>
        <v>No</v>
      </c>
    </row>
    <row r="1417" spans="1:27" x14ac:dyDescent="0.3">
      <c r="A1417" t="s">
        <v>204</v>
      </c>
      <c r="B1417" t="s">
        <v>13</v>
      </c>
      <c r="C1417" t="s">
        <v>130</v>
      </c>
      <c r="D1417" t="s">
        <v>14</v>
      </c>
      <c r="E1417" t="s">
        <v>11</v>
      </c>
      <c r="F1417" t="s">
        <v>131</v>
      </c>
      <c r="G1417">
        <v>1</v>
      </c>
      <c r="H1417" t="s">
        <v>130</v>
      </c>
      <c r="I1417" t="s">
        <v>19</v>
      </c>
      <c r="J1417" t="s">
        <v>128</v>
      </c>
      <c r="L1417" t="s">
        <v>80</v>
      </c>
      <c r="M1417">
        <v>3</v>
      </c>
      <c r="N1417" t="str">
        <f t="shared" si="102"/>
        <v>Yes</v>
      </c>
      <c r="O1417" t="s">
        <v>152</v>
      </c>
      <c r="P1417" s="126" t="str">
        <f t="shared" si="100"/>
        <v>Yes</v>
      </c>
      <c r="Q1417" s="126" t="str">
        <f t="shared" si="100"/>
        <v>No</v>
      </c>
      <c r="R1417" s="126" t="str">
        <f t="shared" si="100"/>
        <v>No</v>
      </c>
      <c r="S1417" s="126" t="str">
        <f t="shared" si="100"/>
        <v>No</v>
      </c>
      <c r="T1417" s="126" t="str">
        <f t="shared" si="100"/>
        <v>No</v>
      </c>
      <c r="U1417" s="126" t="str">
        <f t="shared" si="100"/>
        <v>Yes</v>
      </c>
      <c r="V1417" s="126" t="str">
        <f t="shared" si="100"/>
        <v>No</v>
      </c>
      <c r="W1417" s="126" t="str">
        <f t="shared" si="100"/>
        <v>No</v>
      </c>
      <c r="X1417" s="126" t="str">
        <f t="shared" si="100"/>
        <v>Yes</v>
      </c>
      <c r="Y1417" s="126" t="str">
        <f t="shared" si="100"/>
        <v>Yes</v>
      </c>
      <c r="Z1417" s="126" t="str">
        <f t="shared" si="100"/>
        <v>Yes</v>
      </c>
      <c r="AA1417" s="126" t="str">
        <f t="shared" si="100"/>
        <v>No</v>
      </c>
    </row>
    <row r="1418" spans="1:27" x14ac:dyDescent="0.3">
      <c r="A1418" t="s">
        <v>204</v>
      </c>
      <c r="B1418" t="s">
        <v>13</v>
      </c>
      <c r="C1418" t="s">
        <v>130</v>
      </c>
      <c r="D1418" t="s">
        <v>14</v>
      </c>
      <c r="E1418" t="s">
        <v>11</v>
      </c>
      <c r="F1418" t="s">
        <v>131</v>
      </c>
      <c r="G1418">
        <v>1</v>
      </c>
      <c r="H1418" t="s">
        <v>13</v>
      </c>
      <c r="I1418" t="s">
        <v>18</v>
      </c>
      <c r="J1418" t="s">
        <v>128</v>
      </c>
      <c r="L1418" t="s">
        <v>80</v>
      </c>
      <c r="M1418">
        <v>2</v>
      </c>
      <c r="N1418" t="str">
        <f t="shared" si="102"/>
        <v>Yes</v>
      </c>
      <c r="O1418" t="s">
        <v>152</v>
      </c>
      <c r="P1418" s="126" t="str">
        <f t="shared" si="100"/>
        <v>Yes</v>
      </c>
      <c r="Q1418" s="126" t="str">
        <f t="shared" si="100"/>
        <v>No</v>
      </c>
      <c r="R1418" s="126" t="str">
        <f t="shared" si="100"/>
        <v>No</v>
      </c>
      <c r="S1418" s="126" t="str">
        <f t="shared" si="100"/>
        <v>No</v>
      </c>
      <c r="T1418" s="126" t="str">
        <f t="shared" si="100"/>
        <v>No</v>
      </c>
      <c r="U1418" s="126" t="str">
        <f t="shared" si="100"/>
        <v>Yes</v>
      </c>
      <c r="V1418" s="126" t="str">
        <f t="shared" si="100"/>
        <v>No</v>
      </c>
      <c r="W1418" s="126" t="str">
        <f t="shared" si="100"/>
        <v>No</v>
      </c>
      <c r="X1418" s="126" t="str">
        <f t="shared" si="100"/>
        <v>Yes</v>
      </c>
      <c r="Y1418" s="126" t="str">
        <f t="shared" si="100"/>
        <v>Yes</v>
      </c>
      <c r="Z1418" s="126" t="str">
        <f t="shared" si="100"/>
        <v>Yes</v>
      </c>
      <c r="AA1418" s="126" t="str">
        <f t="shared" si="100"/>
        <v>No</v>
      </c>
    </row>
    <row r="1419" spans="1:27" x14ac:dyDescent="0.3">
      <c r="A1419" t="s">
        <v>204</v>
      </c>
      <c r="B1419" t="s">
        <v>13</v>
      </c>
      <c r="C1419" t="s">
        <v>130</v>
      </c>
      <c r="D1419" t="s">
        <v>14</v>
      </c>
      <c r="E1419" t="s">
        <v>11</v>
      </c>
      <c r="F1419" t="s">
        <v>131</v>
      </c>
      <c r="G1419">
        <v>1</v>
      </c>
      <c r="H1419" t="s">
        <v>11</v>
      </c>
      <c r="I1419" t="s">
        <v>18</v>
      </c>
      <c r="J1419" t="s">
        <v>128</v>
      </c>
      <c r="L1419" t="s">
        <v>80</v>
      </c>
      <c r="M1419">
        <v>2</v>
      </c>
      <c r="N1419" t="str">
        <f t="shared" si="102"/>
        <v>Yes</v>
      </c>
      <c r="O1419" t="s">
        <v>152</v>
      </c>
      <c r="P1419" s="126" t="str">
        <f t="shared" si="100"/>
        <v>Yes</v>
      </c>
      <c r="Q1419" s="126" t="str">
        <f t="shared" si="100"/>
        <v>No</v>
      </c>
      <c r="R1419" s="126" t="str">
        <f t="shared" si="100"/>
        <v>No</v>
      </c>
      <c r="S1419" s="126" t="str">
        <f t="shared" si="100"/>
        <v>No</v>
      </c>
      <c r="T1419" s="126" t="str">
        <f t="shared" si="100"/>
        <v>No</v>
      </c>
      <c r="U1419" s="126" t="str">
        <f t="shared" si="100"/>
        <v>Yes</v>
      </c>
      <c r="V1419" s="126" t="str">
        <f t="shared" si="100"/>
        <v>No</v>
      </c>
      <c r="W1419" s="126" t="str">
        <f t="shared" si="100"/>
        <v>No</v>
      </c>
      <c r="X1419" s="126" t="str">
        <f t="shared" si="100"/>
        <v>Yes</v>
      </c>
      <c r="Y1419" s="126" t="str">
        <f t="shared" si="100"/>
        <v>Yes</v>
      </c>
      <c r="Z1419" s="126" t="str">
        <f t="shared" si="100"/>
        <v>Yes</v>
      </c>
      <c r="AA1419" s="126" t="str">
        <f t="shared" si="100"/>
        <v>No</v>
      </c>
    </row>
    <row r="1420" spans="1:27" x14ac:dyDescent="0.3">
      <c r="A1420" t="s">
        <v>204</v>
      </c>
      <c r="B1420" t="s">
        <v>13</v>
      </c>
      <c r="C1420" t="s">
        <v>130</v>
      </c>
      <c r="D1420" t="s">
        <v>14</v>
      </c>
      <c r="E1420" t="s">
        <v>11</v>
      </c>
      <c r="F1420" t="s">
        <v>131</v>
      </c>
      <c r="G1420">
        <v>1</v>
      </c>
      <c r="H1420" t="s">
        <v>13</v>
      </c>
      <c r="I1420" t="s">
        <v>16</v>
      </c>
      <c r="J1420" t="s">
        <v>128</v>
      </c>
      <c r="K1420" t="s">
        <v>259</v>
      </c>
      <c r="L1420" t="s">
        <v>80</v>
      </c>
      <c r="M1420">
        <v>0</v>
      </c>
      <c r="N1420" t="str">
        <f t="shared" si="102"/>
        <v>No</v>
      </c>
      <c r="O1420" t="s">
        <v>152</v>
      </c>
      <c r="P1420" s="126" t="str">
        <f t="shared" ref="P1420:AA1441" si="103">IF($A1420="","",IF(OR($B1420=P$1,$C1420=P$1,$D1420=P$1,$E1420=P$1,$F1420=P$1),"Yes","No"))</f>
        <v>Yes</v>
      </c>
      <c r="Q1420" s="126" t="str">
        <f t="shared" si="103"/>
        <v>No</v>
      </c>
      <c r="R1420" s="126" t="str">
        <f t="shared" si="103"/>
        <v>No</v>
      </c>
      <c r="S1420" s="126" t="str">
        <f t="shared" si="103"/>
        <v>No</v>
      </c>
      <c r="T1420" s="126" t="str">
        <f t="shared" si="103"/>
        <v>No</v>
      </c>
      <c r="U1420" s="126" t="str">
        <f t="shared" si="103"/>
        <v>Yes</v>
      </c>
      <c r="V1420" s="126" t="str">
        <f t="shared" si="103"/>
        <v>No</v>
      </c>
      <c r="W1420" s="126" t="str">
        <f t="shared" si="103"/>
        <v>No</v>
      </c>
      <c r="X1420" s="126" t="str">
        <f t="shared" si="103"/>
        <v>Yes</v>
      </c>
      <c r="Y1420" s="126" t="str">
        <f t="shared" si="103"/>
        <v>Yes</v>
      </c>
      <c r="Z1420" s="126" t="str">
        <f t="shared" si="103"/>
        <v>Yes</v>
      </c>
      <c r="AA1420" s="126" t="str">
        <f t="shared" si="103"/>
        <v>No</v>
      </c>
    </row>
    <row r="1421" spans="1:27" x14ac:dyDescent="0.3">
      <c r="A1421" t="s">
        <v>204</v>
      </c>
      <c r="B1421" t="s">
        <v>13</v>
      </c>
      <c r="C1421" t="s">
        <v>130</v>
      </c>
      <c r="D1421" t="s">
        <v>14</v>
      </c>
      <c r="E1421" t="s">
        <v>11</v>
      </c>
      <c r="F1421" t="s">
        <v>131</v>
      </c>
      <c r="G1421">
        <v>1</v>
      </c>
      <c r="H1421" t="s">
        <v>13</v>
      </c>
      <c r="I1421" t="s">
        <v>148</v>
      </c>
      <c r="J1421" t="s">
        <v>149</v>
      </c>
      <c r="L1421" t="s">
        <v>80</v>
      </c>
      <c r="M1421">
        <v>2</v>
      </c>
      <c r="N1421" t="str">
        <f t="shared" si="102"/>
        <v>Yes</v>
      </c>
      <c r="O1421" t="s">
        <v>152</v>
      </c>
      <c r="P1421" s="126" t="str">
        <f t="shared" si="103"/>
        <v>Yes</v>
      </c>
      <c r="Q1421" s="126" t="str">
        <f t="shared" si="103"/>
        <v>No</v>
      </c>
      <c r="R1421" s="126" t="str">
        <f t="shared" si="103"/>
        <v>No</v>
      </c>
      <c r="S1421" s="126" t="str">
        <f t="shared" si="103"/>
        <v>No</v>
      </c>
      <c r="T1421" s="126" t="str">
        <f t="shared" si="103"/>
        <v>No</v>
      </c>
      <c r="U1421" s="126" t="str">
        <f t="shared" si="103"/>
        <v>Yes</v>
      </c>
      <c r="V1421" s="126" t="str">
        <f t="shared" si="103"/>
        <v>No</v>
      </c>
      <c r="W1421" s="126" t="str">
        <f t="shared" si="103"/>
        <v>No</v>
      </c>
      <c r="X1421" s="126" t="str">
        <f t="shared" si="103"/>
        <v>Yes</v>
      </c>
      <c r="Y1421" s="126" t="str">
        <f t="shared" si="103"/>
        <v>Yes</v>
      </c>
      <c r="Z1421" s="126" t="str">
        <f t="shared" si="103"/>
        <v>Yes</v>
      </c>
      <c r="AA1421" s="126" t="str">
        <f t="shared" si="103"/>
        <v>No</v>
      </c>
    </row>
    <row r="1422" spans="1:27" x14ac:dyDescent="0.3">
      <c r="A1422" t="s">
        <v>204</v>
      </c>
      <c r="B1422" t="s">
        <v>13</v>
      </c>
      <c r="C1422" t="s">
        <v>130</v>
      </c>
      <c r="D1422" t="s">
        <v>14</v>
      </c>
      <c r="E1422" t="s">
        <v>11</v>
      </c>
      <c r="F1422" t="s">
        <v>131</v>
      </c>
      <c r="G1422">
        <v>2</v>
      </c>
      <c r="H1422" t="s">
        <v>13</v>
      </c>
      <c r="I1422" t="s">
        <v>15</v>
      </c>
      <c r="J1422" t="s">
        <v>128</v>
      </c>
      <c r="L1422" t="s">
        <v>80</v>
      </c>
      <c r="M1422">
        <v>2</v>
      </c>
      <c r="N1422" t="str">
        <f t="shared" si="102"/>
        <v>Yes</v>
      </c>
      <c r="O1422" t="s">
        <v>152</v>
      </c>
      <c r="P1422" s="126" t="str">
        <f t="shared" si="103"/>
        <v>Yes</v>
      </c>
      <c r="Q1422" s="126" t="str">
        <f t="shared" si="103"/>
        <v>No</v>
      </c>
      <c r="R1422" s="126" t="str">
        <f t="shared" si="103"/>
        <v>No</v>
      </c>
      <c r="S1422" s="126" t="str">
        <f t="shared" si="103"/>
        <v>No</v>
      </c>
      <c r="T1422" s="126" t="str">
        <f t="shared" si="103"/>
        <v>No</v>
      </c>
      <c r="U1422" s="126" t="str">
        <f t="shared" si="103"/>
        <v>Yes</v>
      </c>
      <c r="V1422" s="126" t="str">
        <f t="shared" si="103"/>
        <v>No</v>
      </c>
      <c r="W1422" s="126" t="str">
        <f t="shared" si="103"/>
        <v>No</v>
      </c>
      <c r="X1422" s="126" t="str">
        <f t="shared" si="103"/>
        <v>Yes</v>
      </c>
      <c r="Y1422" s="126" t="str">
        <f t="shared" si="103"/>
        <v>Yes</v>
      </c>
      <c r="Z1422" s="126" t="str">
        <f t="shared" si="103"/>
        <v>Yes</v>
      </c>
      <c r="AA1422" s="126" t="str">
        <f t="shared" si="103"/>
        <v>No</v>
      </c>
    </row>
    <row r="1423" spans="1:27" x14ac:dyDescent="0.3">
      <c r="A1423" t="s">
        <v>204</v>
      </c>
      <c r="B1423" t="s">
        <v>13</v>
      </c>
      <c r="C1423" t="s">
        <v>130</v>
      </c>
      <c r="D1423" t="s">
        <v>14</v>
      </c>
      <c r="E1423" t="s">
        <v>11</v>
      </c>
      <c r="F1423" t="s">
        <v>131</v>
      </c>
      <c r="G1423">
        <v>2</v>
      </c>
      <c r="H1423" t="s">
        <v>131</v>
      </c>
      <c r="I1423" t="s">
        <v>18</v>
      </c>
      <c r="J1423" t="s">
        <v>128</v>
      </c>
      <c r="K1423" t="s">
        <v>237</v>
      </c>
      <c r="L1423" t="s">
        <v>80</v>
      </c>
      <c r="M1423">
        <v>2</v>
      </c>
      <c r="N1423" t="str">
        <f t="shared" si="102"/>
        <v>Yes</v>
      </c>
      <c r="O1423" t="s">
        <v>152</v>
      </c>
      <c r="P1423" s="126" t="str">
        <f t="shared" si="103"/>
        <v>Yes</v>
      </c>
      <c r="Q1423" s="126" t="str">
        <f t="shared" si="103"/>
        <v>No</v>
      </c>
      <c r="R1423" s="126" t="str">
        <f t="shared" si="103"/>
        <v>No</v>
      </c>
      <c r="S1423" s="126" t="str">
        <f t="shared" si="103"/>
        <v>No</v>
      </c>
      <c r="T1423" s="126" t="str">
        <f t="shared" si="103"/>
        <v>No</v>
      </c>
      <c r="U1423" s="126" t="str">
        <f t="shared" si="103"/>
        <v>Yes</v>
      </c>
      <c r="V1423" s="126" t="str">
        <f t="shared" si="103"/>
        <v>No</v>
      </c>
      <c r="W1423" s="126" t="str">
        <f t="shared" si="103"/>
        <v>No</v>
      </c>
      <c r="X1423" s="126" t="str">
        <f t="shared" si="103"/>
        <v>Yes</v>
      </c>
      <c r="Y1423" s="126" t="str">
        <f t="shared" si="103"/>
        <v>Yes</v>
      </c>
      <c r="Z1423" s="126" t="str">
        <f t="shared" si="103"/>
        <v>Yes</v>
      </c>
      <c r="AA1423" s="126" t="str">
        <f t="shared" si="103"/>
        <v>No</v>
      </c>
    </row>
    <row r="1424" spans="1:27" x14ac:dyDescent="0.3">
      <c r="A1424" t="s">
        <v>204</v>
      </c>
      <c r="B1424" t="s">
        <v>13</v>
      </c>
      <c r="C1424" t="s">
        <v>130</v>
      </c>
      <c r="D1424" t="s">
        <v>14</v>
      </c>
      <c r="E1424" t="s">
        <v>11</v>
      </c>
      <c r="F1424" t="s">
        <v>131</v>
      </c>
      <c r="G1424">
        <v>0</v>
      </c>
      <c r="H1424" t="s">
        <v>13</v>
      </c>
      <c r="I1424" t="s">
        <v>15</v>
      </c>
      <c r="J1424" t="s">
        <v>128</v>
      </c>
      <c r="L1424" t="s">
        <v>80</v>
      </c>
      <c r="M1424">
        <v>0</v>
      </c>
      <c r="N1424" t="str">
        <f t="shared" si="102"/>
        <v>No</v>
      </c>
      <c r="O1424" t="s">
        <v>152</v>
      </c>
      <c r="P1424" s="126" t="str">
        <f t="shared" si="103"/>
        <v>Yes</v>
      </c>
      <c r="Q1424" s="126" t="str">
        <f t="shared" si="103"/>
        <v>No</v>
      </c>
      <c r="R1424" s="126" t="str">
        <f t="shared" si="103"/>
        <v>No</v>
      </c>
      <c r="S1424" s="126" t="str">
        <f t="shared" si="103"/>
        <v>No</v>
      </c>
      <c r="T1424" s="126" t="str">
        <f t="shared" si="103"/>
        <v>No</v>
      </c>
      <c r="U1424" s="126" t="str">
        <f t="shared" si="103"/>
        <v>Yes</v>
      </c>
      <c r="V1424" s="126" t="str">
        <f t="shared" si="103"/>
        <v>No</v>
      </c>
      <c r="W1424" s="126" t="str">
        <f t="shared" si="103"/>
        <v>No</v>
      </c>
      <c r="X1424" s="126" t="str">
        <f t="shared" si="103"/>
        <v>Yes</v>
      </c>
      <c r="Y1424" s="126" t="str">
        <f t="shared" si="103"/>
        <v>Yes</v>
      </c>
      <c r="Z1424" s="126" t="str">
        <f t="shared" si="103"/>
        <v>Yes</v>
      </c>
      <c r="AA1424" s="126" t="str">
        <f t="shared" si="103"/>
        <v>No</v>
      </c>
    </row>
    <row r="1425" spans="1:27" x14ac:dyDescent="0.3">
      <c r="A1425" t="s">
        <v>204</v>
      </c>
      <c r="B1425" t="s">
        <v>13</v>
      </c>
      <c r="C1425" t="s">
        <v>130</v>
      </c>
      <c r="D1425" t="s">
        <v>14</v>
      </c>
      <c r="E1425" t="s">
        <v>11</v>
      </c>
      <c r="F1425" t="s">
        <v>131</v>
      </c>
      <c r="G1425">
        <v>1</v>
      </c>
      <c r="H1425" t="s">
        <v>131</v>
      </c>
      <c r="I1425" t="s">
        <v>21</v>
      </c>
      <c r="J1425" t="s">
        <v>149</v>
      </c>
      <c r="K1425" t="s">
        <v>237</v>
      </c>
      <c r="L1425" t="s">
        <v>80</v>
      </c>
      <c r="M1425">
        <v>2</v>
      </c>
      <c r="N1425" t="str">
        <f t="shared" si="102"/>
        <v>Yes</v>
      </c>
      <c r="O1425" t="s">
        <v>152</v>
      </c>
      <c r="P1425" s="126" t="str">
        <f t="shared" si="103"/>
        <v>Yes</v>
      </c>
      <c r="Q1425" s="126" t="str">
        <f t="shared" si="103"/>
        <v>No</v>
      </c>
      <c r="R1425" s="126" t="str">
        <f t="shared" si="103"/>
        <v>No</v>
      </c>
      <c r="S1425" s="126" t="str">
        <f t="shared" si="103"/>
        <v>No</v>
      </c>
      <c r="T1425" s="126" t="str">
        <f t="shared" si="103"/>
        <v>No</v>
      </c>
      <c r="U1425" s="126" t="str">
        <f t="shared" si="103"/>
        <v>Yes</v>
      </c>
      <c r="V1425" s="126" t="str">
        <f t="shared" si="103"/>
        <v>No</v>
      </c>
      <c r="W1425" s="126" t="str">
        <f t="shared" si="103"/>
        <v>No</v>
      </c>
      <c r="X1425" s="126" t="str">
        <f t="shared" si="103"/>
        <v>Yes</v>
      </c>
      <c r="Y1425" s="126" t="str">
        <f t="shared" si="103"/>
        <v>Yes</v>
      </c>
      <c r="Z1425" s="126" t="str">
        <f t="shared" si="103"/>
        <v>Yes</v>
      </c>
      <c r="AA1425" s="126" t="str">
        <f t="shared" si="103"/>
        <v>No</v>
      </c>
    </row>
    <row r="1426" spans="1:27" x14ac:dyDescent="0.3">
      <c r="A1426" t="s">
        <v>204</v>
      </c>
      <c r="B1426" t="s">
        <v>13</v>
      </c>
      <c r="C1426" t="s">
        <v>130</v>
      </c>
      <c r="D1426" t="s">
        <v>14</v>
      </c>
      <c r="E1426" t="s">
        <v>11</v>
      </c>
      <c r="F1426" t="s">
        <v>131</v>
      </c>
      <c r="G1426">
        <v>1</v>
      </c>
      <c r="H1426" t="s">
        <v>130</v>
      </c>
      <c r="I1426" t="s">
        <v>18</v>
      </c>
      <c r="J1426" t="s">
        <v>128</v>
      </c>
      <c r="K1426" t="s">
        <v>237</v>
      </c>
      <c r="L1426" t="s">
        <v>80</v>
      </c>
      <c r="M1426">
        <v>2</v>
      </c>
      <c r="N1426" t="str">
        <f t="shared" si="102"/>
        <v>Yes</v>
      </c>
      <c r="O1426" t="s">
        <v>152</v>
      </c>
      <c r="P1426" s="126" t="str">
        <f t="shared" si="103"/>
        <v>Yes</v>
      </c>
      <c r="Q1426" s="126" t="str">
        <f t="shared" si="103"/>
        <v>No</v>
      </c>
      <c r="R1426" s="126" t="str">
        <f t="shared" si="103"/>
        <v>No</v>
      </c>
      <c r="S1426" s="126" t="str">
        <f t="shared" si="103"/>
        <v>No</v>
      </c>
      <c r="T1426" s="126" t="str">
        <f t="shared" si="103"/>
        <v>No</v>
      </c>
      <c r="U1426" s="126" t="str">
        <f t="shared" si="103"/>
        <v>Yes</v>
      </c>
      <c r="V1426" s="126" t="str">
        <f t="shared" si="103"/>
        <v>No</v>
      </c>
      <c r="W1426" s="126" t="str">
        <f t="shared" si="103"/>
        <v>No</v>
      </c>
      <c r="X1426" s="126" t="str">
        <f t="shared" si="103"/>
        <v>Yes</v>
      </c>
      <c r="Y1426" s="126" t="str">
        <f t="shared" si="103"/>
        <v>Yes</v>
      </c>
      <c r="Z1426" s="126" t="str">
        <f t="shared" si="103"/>
        <v>Yes</v>
      </c>
      <c r="AA1426" s="126" t="str">
        <f t="shared" si="103"/>
        <v>No</v>
      </c>
    </row>
    <row r="1427" spans="1:27" x14ac:dyDescent="0.3">
      <c r="A1427" t="s">
        <v>204</v>
      </c>
      <c r="B1427" t="s">
        <v>13</v>
      </c>
      <c r="C1427" t="s">
        <v>130</v>
      </c>
      <c r="D1427" t="s">
        <v>14</v>
      </c>
      <c r="E1427" t="s">
        <v>11</v>
      </c>
      <c r="F1427" t="s">
        <v>131</v>
      </c>
      <c r="G1427">
        <v>2</v>
      </c>
      <c r="H1427" t="s">
        <v>11</v>
      </c>
      <c r="I1427" t="s">
        <v>16</v>
      </c>
      <c r="J1427" t="s">
        <v>128</v>
      </c>
      <c r="L1427" t="s">
        <v>80</v>
      </c>
      <c r="M1427">
        <v>0</v>
      </c>
      <c r="N1427" t="str">
        <f t="shared" si="102"/>
        <v>No</v>
      </c>
      <c r="O1427" t="s">
        <v>152</v>
      </c>
      <c r="P1427" s="126" t="str">
        <f t="shared" si="103"/>
        <v>Yes</v>
      </c>
      <c r="Q1427" s="126" t="str">
        <f t="shared" si="103"/>
        <v>No</v>
      </c>
      <c r="R1427" s="126" t="str">
        <f t="shared" si="103"/>
        <v>No</v>
      </c>
      <c r="S1427" s="126" t="str">
        <f t="shared" si="103"/>
        <v>No</v>
      </c>
      <c r="T1427" s="126" t="str">
        <f t="shared" si="103"/>
        <v>No</v>
      </c>
      <c r="U1427" s="126" t="str">
        <f t="shared" si="103"/>
        <v>Yes</v>
      </c>
      <c r="V1427" s="126" t="str">
        <f t="shared" si="103"/>
        <v>No</v>
      </c>
      <c r="W1427" s="126" t="str">
        <f t="shared" si="103"/>
        <v>No</v>
      </c>
      <c r="X1427" s="126" t="str">
        <f t="shared" si="103"/>
        <v>Yes</v>
      </c>
      <c r="Y1427" s="126" t="str">
        <f t="shared" si="103"/>
        <v>Yes</v>
      </c>
      <c r="Z1427" s="126" t="str">
        <f t="shared" si="103"/>
        <v>Yes</v>
      </c>
      <c r="AA1427" s="126" t="str">
        <f t="shared" si="103"/>
        <v>No</v>
      </c>
    </row>
    <row r="1428" spans="1:27" x14ac:dyDescent="0.3">
      <c r="A1428" t="s">
        <v>204</v>
      </c>
      <c r="B1428" t="s">
        <v>13</v>
      </c>
      <c r="C1428" t="s">
        <v>130</v>
      </c>
      <c r="D1428" t="s">
        <v>14</v>
      </c>
      <c r="E1428" t="s">
        <v>11</v>
      </c>
      <c r="F1428" t="s">
        <v>131</v>
      </c>
      <c r="G1428">
        <v>1</v>
      </c>
      <c r="H1428" t="s">
        <v>131</v>
      </c>
      <c r="I1428" t="s">
        <v>18</v>
      </c>
      <c r="J1428" t="s">
        <v>149</v>
      </c>
      <c r="L1428" t="s">
        <v>80</v>
      </c>
      <c r="M1428">
        <v>0</v>
      </c>
      <c r="N1428" t="str">
        <f t="shared" si="102"/>
        <v>No</v>
      </c>
      <c r="O1428" t="s">
        <v>152</v>
      </c>
      <c r="P1428" s="126" t="str">
        <f t="shared" si="103"/>
        <v>Yes</v>
      </c>
      <c r="Q1428" s="126" t="str">
        <f t="shared" si="103"/>
        <v>No</v>
      </c>
      <c r="R1428" s="126" t="str">
        <f t="shared" si="103"/>
        <v>No</v>
      </c>
      <c r="S1428" s="126" t="str">
        <f t="shared" si="103"/>
        <v>No</v>
      </c>
      <c r="T1428" s="126" t="str">
        <f t="shared" si="103"/>
        <v>No</v>
      </c>
      <c r="U1428" s="126" t="str">
        <f t="shared" si="103"/>
        <v>Yes</v>
      </c>
      <c r="V1428" s="126" t="str">
        <f t="shared" si="103"/>
        <v>No</v>
      </c>
      <c r="W1428" s="126" t="str">
        <f t="shared" si="103"/>
        <v>No</v>
      </c>
      <c r="X1428" s="126" t="str">
        <f t="shared" si="103"/>
        <v>Yes</v>
      </c>
      <c r="Y1428" s="126" t="str">
        <f t="shared" si="103"/>
        <v>Yes</v>
      </c>
      <c r="Z1428" s="126" t="str">
        <f t="shared" si="103"/>
        <v>Yes</v>
      </c>
      <c r="AA1428" s="126" t="str">
        <f t="shared" si="103"/>
        <v>No</v>
      </c>
    </row>
    <row r="1429" spans="1:27" x14ac:dyDescent="0.3">
      <c r="A1429" t="s">
        <v>204</v>
      </c>
      <c r="B1429" t="s">
        <v>13</v>
      </c>
      <c r="C1429" t="s">
        <v>130</v>
      </c>
      <c r="D1429" t="s">
        <v>9</v>
      </c>
      <c r="E1429" t="s">
        <v>11</v>
      </c>
      <c r="F1429" t="s">
        <v>10</v>
      </c>
      <c r="G1429">
        <v>1</v>
      </c>
      <c r="H1429" t="s">
        <v>10</v>
      </c>
      <c r="I1429" t="s">
        <v>20</v>
      </c>
      <c r="J1429" t="s">
        <v>128</v>
      </c>
      <c r="L1429" t="s">
        <v>80</v>
      </c>
      <c r="M1429">
        <v>2</v>
      </c>
      <c r="N1429" t="str">
        <f t="shared" si="102"/>
        <v>Yes</v>
      </c>
      <c r="O1429" t="s">
        <v>152</v>
      </c>
      <c r="P1429" s="126" t="str">
        <f t="shared" si="103"/>
        <v>Yes</v>
      </c>
      <c r="Q1429" s="126" t="str">
        <f t="shared" si="103"/>
        <v>Yes</v>
      </c>
      <c r="R1429" s="126" t="str">
        <f t="shared" si="103"/>
        <v>No</v>
      </c>
      <c r="S1429" s="126" t="str">
        <f t="shared" si="103"/>
        <v>No</v>
      </c>
      <c r="T1429" s="126" t="str">
        <f t="shared" si="103"/>
        <v>Yes</v>
      </c>
      <c r="U1429" s="126" t="str">
        <f t="shared" si="103"/>
        <v>Yes</v>
      </c>
      <c r="V1429" s="126" t="str">
        <f t="shared" si="103"/>
        <v>No</v>
      </c>
      <c r="W1429" s="126" t="str">
        <f t="shared" si="103"/>
        <v>No</v>
      </c>
      <c r="X1429" s="126" t="str">
        <f t="shared" si="103"/>
        <v>No</v>
      </c>
      <c r="Y1429" s="126" t="str">
        <f t="shared" si="103"/>
        <v>Yes</v>
      </c>
      <c r="Z1429" s="126" t="str">
        <f t="shared" si="103"/>
        <v>No</v>
      </c>
      <c r="AA1429" s="126" t="str">
        <f t="shared" si="103"/>
        <v>No</v>
      </c>
    </row>
    <row r="1430" spans="1:27" x14ac:dyDescent="0.3">
      <c r="A1430" t="s">
        <v>204</v>
      </c>
      <c r="B1430" t="s">
        <v>13</v>
      </c>
      <c r="C1430" t="s">
        <v>130</v>
      </c>
      <c r="D1430" t="s">
        <v>9</v>
      </c>
      <c r="E1430" t="s">
        <v>11</v>
      </c>
      <c r="F1430" t="s">
        <v>10</v>
      </c>
      <c r="G1430">
        <v>1</v>
      </c>
      <c r="H1430" t="s">
        <v>10</v>
      </c>
      <c r="I1430" t="s">
        <v>148</v>
      </c>
      <c r="J1430" t="s">
        <v>128</v>
      </c>
      <c r="L1430" t="s">
        <v>80</v>
      </c>
      <c r="M1430">
        <v>1</v>
      </c>
      <c r="N1430" t="str">
        <f t="shared" si="102"/>
        <v>Yes</v>
      </c>
      <c r="O1430" t="s">
        <v>152</v>
      </c>
      <c r="P1430" s="126" t="str">
        <f t="shared" si="103"/>
        <v>Yes</v>
      </c>
      <c r="Q1430" s="126" t="str">
        <f t="shared" si="103"/>
        <v>Yes</v>
      </c>
      <c r="R1430" s="126" t="str">
        <f t="shared" si="103"/>
        <v>No</v>
      </c>
      <c r="S1430" s="126" t="str">
        <f t="shared" si="103"/>
        <v>No</v>
      </c>
      <c r="T1430" s="126" t="str">
        <f t="shared" si="103"/>
        <v>Yes</v>
      </c>
      <c r="U1430" s="126" t="str">
        <f t="shared" si="103"/>
        <v>Yes</v>
      </c>
      <c r="V1430" s="126" t="str">
        <f t="shared" si="103"/>
        <v>No</v>
      </c>
      <c r="W1430" s="126" t="str">
        <f t="shared" si="103"/>
        <v>No</v>
      </c>
      <c r="X1430" s="126" t="str">
        <f t="shared" si="103"/>
        <v>No</v>
      </c>
      <c r="Y1430" s="126" t="str">
        <f t="shared" si="103"/>
        <v>Yes</v>
      </c>
      <c r="Z1430" s="126" t="str">
        <f t="shared" si="103"/>
        <v>No</v>
      </c>
      <c r="AA1430" s="126" t="str">
        <f t="shared" si="103"/>
        <v>No</v>
      </c>
    </row>
    <row r="1431" spans="1:27" x14ac:dyDescent="0.3">
      <c r="A1431" t="s">
        <v>204</v>
      </c>
      <c r="B1431" t="s">
        <v>13</v>
      </c>
      <c r="C1431" t="s">
        <v>130</v>
      </c>
      <c r="D1431" t="s">
        <v>9</v>
      </c>
      <c r="E1431" t="s">
        <v>11</v>
      </c>
      <c r="F1431" t="s">
        <v>10</v>
      </c>
      <c r="G1431">
        <v>0</v>
      </c>
      <c r="H1431" t="s">
        <v>9</v>
      </c>
      <c r="I1431" t="s">
        <v>17</v>
      </c>
      <c r="J1431" t="s">
        <v>149</v>
      </c>
      <c r="K1431" t="s">
        <v>237</v>
      </c>
      <c r="L1431" t="s">
        <v>80</v>
      </c>
      <c r="M1431">
        <v>0</v>
      </c>
      <c r="N1431" t="str">
        <f t="shared" si="102"/>
        <v>No</v>
      </c>
      <c r="O1431" t="s">
        <v>152</v>
      </c>
      <c r="P1431" s="126" t="str">
        <f t="shared" si="103"/>
        <v>Yes</v>
      </c>
      <c r="Q1431" s="126" t="str">
        <f t="shared" si="103"/>
        <v>Yes</v>
      </c>
      <c r="R1431" s="126" t="str">
        <f t="shared" si="103"/>
        <v>No</v>
      </c>
      <c r="S1431" s="126" t="str">
        <f t="shared" si="103"/>
        <v>No</v>
      </c>
      <c r="T1431" s="126" t="str">
        <f t="shared" si="103"/>
        <v>Yes</v>
      </c>
      <c r="U1431" s="126" t="str">
        <f t="shared" si="103"/>
        <v>Yes</v>
      </c>
      <c r="V1431" s="126" t="str">
        <f t="shared" si="103"/>
        <v>No</v>
      </c>
      <c r="W1431" s="126" t="str">
        <f t="shared" si="103"/>
        <v>No</v>
      </c>
      <c r="X1431" s="126" t="str">
        <f t="shared" si="103"/>
        <v>No</v>
      </c>
      <c r="Y1431" s="126" t="str">
        <f t="shared" si="103"/>
        <v>Yes</v>
      </c>
      <c r="Z1431" s="126" t="str">
        <f t="shared" si="103"/>
        <v>No</v>
      </c>
      <c r="AA1431" s="126" t="str">
        <f t="shared" si="103"/>
        <v>No</v>
      </c>
    </row>
    <row r="1432" spans="1:27" x14ac:dyDescent="0.3">
      <c r="A1432" t="s">
        <v>204</v>
      </c>
      <c r="B1432" t="s">
        <v>13</v>
      </c>
      <c r="C1432" t="s">
        <v>130</v>
      </c>
      <c r="D1432" t="s">
        <v>9</v>
      </c>
      <c r="E1432" t="s">
        <v>11</v>
      </c>
      <c r="F1432" t="s">
        <v>10</v>
      </c>
      <c r="G1432">
        <v>2</v>
      </c>
      <c r="H1432" t="s">
        <v>10</v>
      </c>
      <c r="I1432" t="s">
        <v>18</v>
      </c>
      <c r="J1432" t="s">
        <v>128</v>
      </c>
      <c r="L1432" t="s">
        <v>80</v>
      </c>
      <c r="M1432">
        <v>2</v>
      </c>
      <c r="N1432" t="str">
        <f t="shared" si="102"/>
        <v>Yes</v>
      </c>
      <c r="O1432" t="s">
        <v>152</v>
      </c>
      <c r="P1432" s="126" t="str">
        <f t="shared" si="103"/>
        <v>Yes</v>
      </c>
      <c r="Q1432" s="126" t="str">
        <f t="shared" si="103"/>
        <v>Yes</v>
      </c>
      <c r="R1432" s="126" t="str">
        <f t="shared" si="103"/>
        <v>No</v>
      </c>
      <c r="S1432" s="126" t="str">
        <f t="shared" si="103"/>
        <v>No</v>
      </c>
      <c r="T1432" s="126" t="str">
        <f t="shared" si="103"/>
        <v>Yes</v>
      </c>
      <c r="U1432" s="126" t="str">
        <f t="shared" si="103"/>
        <v>Yes</v>
      </c>
      <c r="V1432" s="126" t="str">
        <f t="shared" si="103"/>
        <v>No</v>
      </c>
      <c r="W1432" s="126" t="str">
        <f t="shared" si="103"/>
        <v>No</v>
      </c>
      <c r="X1432" s="126" t="str">
        <f t="shared" si="103"/>
        <v>No</v>
      </c>
      <c r="Y1432" s="126" t="str">
        <f t="shared" si="103"/>
        <v>Yes</v>
      </c>
      <c r="Z1432" s="126" t="str">
        <f t="shared" si="103"/>
        <v>No</v>
      </c>
      <c r="AA1432" s="126" t="str">
        <f t="shared" si="103"/>
        <v>No</v>
      </c>
    </row>
    <row r="1433" spans="1:27" x14ac:dyDescent="0.3">
      <c r="A1433" t="s">
        <v>204</v>
      </c>
      <c r="B1433" t="s">
        <v>13</v>
      </c>
      <c r="C1433" t="s">
        <v>130</v>
      </c>
      <c r="D1433" t="s">
        <v>9</v>
      </c>
      <c r="E1433" t="s">
        <v>11</v>
      </c>
      <c r="F1433" t="s">
        <v>10</v>
      </c>
      <c r="G1433">
        <v>0</v>
      </c>
      <c r="H1433" t="s">
        <v>11</v>
      </c>
      <c r="I1433" t="s">
        <v>17</v>
      </c>
      <c r="J1433" t="s">
        <v>128</v>
      </c>
      <c r="L1433" t="s">
        <v>80</v>
      </c>
      <c r="M1433">
        <v>0</v>
      </c>
      <c r="N1433" t="str">
        <f t="shared" si="102"/>
        <v>No</v>
      </c>
      <c r="O1433" t="s">
        <v>152</v>
      </c>
      <c r="P1433" s="126" t="str">
        <f t="shared" si="103"/>
        <v>Yes</v>
      </c>
      <c r="Q1433" s="126" t="str">
        <f t="shared" si="103"/>
        <v>Yes</v>
      </c>
      <c r="R1433" s="126" t="str">
        <f t="shared" si="103"/>
        <v>No</v>
      </c>
      <c r="S1433" s="126" t="str">
        <f t="shared" si="103"/>
        <v>No</v>
      </c>
      <c r="T1433" s="126" t="str">
        <f t="shared" si="103"/>
        <v>Yes</v>
      </c>
      <c r="U1433" s="126" t="str">
        <f t="shared" si="103"/>
        <v>Yes</v>
      </c>
      <c r="V1433" s="126" t="str">
        <f t="shared" si="103"/>
        <v>No</v>
      </c>
      <c r="W1433" s="126" t="str">
        <f t="shared" si="103"/>
        <v>No</v>
      </c>
      <c r="X1433" s="126" t="str">
        <f t="shared" si="103"/>
        <v>No</v>
      </c>
      <c r="Y1433" s="126" t="str">
        <f t="shared" si="103"/>
        <v>Yes</v>
      </c>
      <c r="Z1433" s="126" t="str">
        <f t="shared" si="103"/>
        <v>No</v>
      </c>
      <c r="AA1433" s="126" t="str">
        <f t="shared" si="103"/>
        <v>No</v>
      </c>
    </row>
    <row r="1434" spans="1:27" x14ac:dyDescent="0.3">
      <c r="A1434" t="s">
        <v>204</v>
      </c>
      <c r="B1434" t="s">
        <v>13</v>
      </c>
      <c r="C1434" t="s">
        <v>130</v>
      </c>
      <c r="D1434" t="s">
        <v>9</v>
      </c>
      <c r="E1434" t="s">
        <v>11</v>
      </c>
      <c r="F1434" t="s">
        <v>10</v>
      </c>
      <c r="G1434">
        <v>1</v>
      </c>
      <c r="H1434" t="s">
        <v>130</v>
      </c>
      <c r="I1434" t="s">
        <v>19</v>
      </c>
      <c r="J1434" t="s">
        <v>128</v>
      </c>
      <c r="L1434" t="s">
        <v>81</v>
      </c>
      <c r="M1434">
        <v>0</v>
      </c>
      <c r="N1434" t="str">
        <f t="shared" si="102"/>
        <v>No</v>
      </c>
      <c r="O1434" t="s">
        <v>152</v>
      </c>
      <c r="P1434" s="126" t="str">
        <f t="shared" si="103"/>
        <v>Yes</v>
      </c>
      <c r="Q1434" s="126" t="str">
        <f t="shared" si="103"/>
        <v>Yes</v>
      </c>
      <c r="R1434" s="126" t="str">
        <f t="shared" si="103"/>
        <v>No</v>
      </c>
      <c r="S1434" s="126" t="str">
        <f t="shared" si="103"/>
        <v>No</v>
      </c>
      <c r="T1434" s="126" t="str">
        <f t="shared" si="103"/>
        <v>Yes</v>
      </c>
      <c r="U1434" s="126" t="str">
        <f t="shared" si="103"/>
        <v>Yes</v>
      </c>
      <c r="V1434" s="126" t="str">
        <f t="shared" si="103"/>
        <v>No</v>
      </c>
      <c r="W1434" s="126" t="str">
        <f t="shared" si="103"/>
        <v>No</v>
      </c>
      <c r="X1434" s="126" t="str">
        <f t="shared" si="103"/>
        <v>No</v>
      </c>
      <c r="Y1434" s="126" t="str">
        <f t="shared" si="103"/>
        <v>Yes</v>
      </c>
      <c r="Z1434" s="126" t="str">
        <f t="shared" si="103"/>
        <v>No</v>
      </c>
      <c r="AA1434" s="126" t="str">
        <f t="shared" si="103"/>
        <v>No</v>
      </c>
    </row>
    <row r="1435" spans="1:27" x14ac:dyDescent="0.3">
      <c r="A1435" t="s">
        <v>204</v>
      </c>
      <c r="B1435" t="s">
        <v>13</v>
      </c>
      <c r="C1435" t="s">
        <v>130</v>
      </c>
      <c r="D1435" t="s">
        <v>9</v>
      </c>
      <c r="E1435" t="s">
        <v>11</v>
      </c>
      <c r="F1435" t="s">
        <v>10</v>
      </c>
      <c r="G1435">
        <v>2</v>
      </c>
      <c r="H1435" t="s">
        <v>10</v>
      </c>
      <c r="I1435" t="s">
        <v>21</v>
      </c>
      <c r="J1435" t="s">
        <v>128</v>
      </c>
      <c r="L1435" t="s">
        <v>80</v>
      </c>
      <c r="M1435">
        <v>2</v>
      </c>
      <c r="N1435" t="str">
        <f t="shared" si="102"/>
        <v>Yes</v>
      </c>
      <c r="O1435" t="s">
        <v>152</v>
      </c>
      <c r="P1435" s="126" t="str">
        <f t="shared" si="103"/>
        <v>Yes</v>
      </c>
      <c r="Q1435" s="126" t="str">
        <f t="shared" si="103"/>
        <v>Yes</v>
      </c>
      <c r="R1435" s="126" t="str">
        <f t="shared" si="103"/>
        <v>No</v>
      </c>
      <c r="S1435" s="126" t="str">
        <f t="shared" si="103"/>
        <v>No</v>
      </c>
      <c r="T1435" s="126" t="str">
        <f t="shared" si="103"/>
        <v>Yes</v>
      </c>
      <c r="U1435" s="126" t="str">
        <f t="shared" si="103"/>
        <v>Yes</v>
      </c>
      <c r="V1435" s="126" t="str">
        <f t="shared" si="103"/>
        <v>No</v>
      </c>
      <c r="W1435" s="126" t="str">
        <f t="shared" si="103"/>
        <v>No</v>
      </c>
      <c r="X1435" s="126" t="str">
        <f t="shared" si="103"/>
        <v>No</v>
      </c>
      <c r="Y1435" s="126" t="str">
        <f t="shared" si="103"/>
        <v>Yes</v>
      </c>
      <c r="Z1435" s="126" t="str">
        <f t="shared" si="103"/>
        <v>No</v>
      </c>
      <c r="AA1435" s="126" t="str">
        <f t="shared" si="103"/>
        <v>No</v>
      </c>
    </row>
    <row r="1436" spans="1:27" x14ac:dyDescent="0.3">
      <c r="A1436" t="s">
        <v>204</v>
      </c>
      <c r="B1436" t="s">
        <v>13</v>
      </c>
      <c r="C1436" t="s">
        <v>130</v>
      </c>
      <c r="D1436" t="s">
        <v>9</v>
      </c>
      <c r="E1436" t="s">
        <v>11</v>
      </c>
      <c r="F1436" t="s">
        <v>10</v>
      </c>
      <c r="G1436">
        <v>3</v>
      </c>
      <c r="H1436" t="s">
        <v>11</v>
      </c>
      <c r="I1436" t="s">
        <v>20</v>
      </c>
      <c r="J1436" t="s">
        <v>128</v>
      </c>
      <c r="L1436" t="s">
        <v>81</v>
      </c>
      <c r="M1436">
        <v>2</v>
      </c>
      <c r="N1436" t="str">
        <f t="shared" si="102"/>
        <v>Yes</v>
      </c>
      <c r="O1436" t="s">
        <v>152</v>
      </c>
      <c r="P1436" s="126" t="str">
        <f t="shared" si="103"/>
        <v>Yes</v>
      </c>
      <c r="Q1436" s="126" t="str">
        <f t="shared" si="103"/>
        <v>Yes</v>
      </c>
      <c r="R1436" s="126" t="str">
        <f t="shared" si="103"/>
        <v>No</v>
      </c>
      <c r="S1436" s="126" t="str">
        <f t="shared" si="103"/>
        <v>No</v>
      </c>
      <c r="T1436" s="126" t="str">
        <f t="shared" si="103"/>
        <v>Yes</v>
      </c>
      <c r="U1436" s="126" t="str">
        <f t="shared" si="103"/>
        <v>Yes</v>
      </c>
      <c r="V1436" s="126" t="str">
        <f t="shared" si="103"/>
        <v>No</v>
      </c>
      <c r="W1436" s="126" t="str">
        <f t="shared" si="103"/>
        <v>No</v>
      </c>
      <c r="X1436" s="126" t="str">
        <f t="shared" si="103"/>
        <v>No</v>
      </c>
      <c r="Y1436" s="126" t="str">
        <f t="shared" si="103"/>
        <v>Yes</v>
      </c>
      <c r="Z1436" s="126" t="str">
        <f t="shared" si="103"/>
        <v>No</v>
      </c>
      <c r="AA1436" s="126" t="str">
        <f t="shared" si="103"/>
        <v>No</v>
      </c>
    </row>
    <row r="1437" spans="1:27" x14ac:dyDescent="0.3">
      <c r="A1437" t="s">
        <v>204</v>
      </c>
      <c r="B1437" t="s">
        <v>13</v>
      </c>
      <c r="C1437" t="s">
        <v>130</v>
      </c>
      <c r="D1437" t="s">
        <v>9</v>
      </c>
      <c r="E1437" t="s">
        <v>11</v>
      </c>
      <c r="F1437" t="s">
        <v>10</v>
      </c>
      <c r="G1437">
        <v>2</v>
      </c>
      <c r="H1437" t="s">
        <v>10</v>
      </c>
      <c r="I1437" t="s">
        <v>18</v>
      </c>
      <c r="J1437" t="s">
        <v>128</v>
      </c>
      <c r="L1437" t="s">
        <v>80</v>
      </c>
      <c r="M1437">
        <v>2</v>
      </c>
      <c r="N1437" t="str">
        <f t="shared" si="102"/>
        <v>Yes</v>
      </c>
      <c r="O1437" t="s">
        <v>152</v>
      </c>
      <c r="P1437" s="126" t="str">
        <f t="shared" si="103"/>
        <v>Yes</v>
      </c>
      <c r="Q1437" s="126" t="str">
        <f t="shared" si="103"/>
        <v>Yes</v>
      </c>
      <c r="R1437" s="126" t="str">
        <f t="shared" si="103"/>
        <v>No</v>
      </c>
      <c r="S1437" s="126" t="str">
        <f t="shared" si="103"/>
        <v>No</v>
      </c>
      <c r="T1437" s="126" t="str">
        <f t="shared" si="103"/>
        <v>Yes</v>
      </c>
      <c r="U1437" s="126" t="str">
        <f t="shared" si="103"/>
        <v>Yes</v>
      </c>
      <c r="V1437" s="126" t="str">
        <f t="shared" si="103"/>
        <v>No</v>
      </c>
      <c r="W1437" s="126" t="str">
        <f t="shared" si="103"/>
        <v>No</v>
      </c>
      <c r="X1437" s="126" t="str">
        <f t="shared" si="103"/>
        <v>No</v>
      </c>
      <c r="Y1437" s="126" t="str">
        <f t="shared" si="103"/>
        <v>Yes</v>
      </c>
      <c r="Z1437" s="126" t="str">
        <f t="shared" si="103"/>
        <v>No</v>
      </c>
      <c r="AA1437" s="126" t="str">
        <f t="shared" si="103"/>
        <v>No</v>
      </c>
    </row>
    <row r="1438" spans="1:27" x14ac:dyDescent="0.3">
      <c r="A1438" t="s">
        <v>204</v>
      </c>
      <c r="B1438" t="s">
        <v>13</v>
      </c>
      <c r="C1438" t="s">
        <v>130</v>
      </c>
      <c r="D1438" t="s">
        <v>9</v>
      </c>
      <c r="E1438" t="s">
        <v>11</v>
      </c>
      <c r="F1438" t="s">
        <v>10</v>
      </c>
      <c r="G1438">
        <v>1</v>
      </c>
      <c r="H1438" t="s">
        <v>11</v>
      </c>
      <c r="I1438" t="s">
        <v>19</v>
      </c>
      <c r="J1438" t="s">
        <v>128</v>
      </c>
      <c r="L1438" t="s">
        <v>80</v>
      </c>
      <c r="M1438">
        <v>0</v>
      </c>
      <c r="N1438" t="str">
        <f t="shared" si="102"/>
        <v>No</v>
      </c>
      <c r="O1438" t="s">
        <v>152</v>
      </c>
      <c r="P1438" s="126" t="str">
        <f t="shared" si="103"/>
        <v>Yes</v>
      </c>
      <c r="Q1438" s="126" t="str">
        <f t="shared" si="103"/>
        <v>Yes</v>
      </c>
      <c r="R1438" s="126" t="str">
        <f t="shared" si="103"/>
        <v>No</v>
      </c>
      <c r="S1438" s="126" t="str">
        <f t="shared" si="103"/>
        <v>No</v>
      </c>
      <c r="T1438" s="126" t="str">
        <f t="shared" si="103"/>
        <v>Yes</v>
      </c>
      <c r="U1438" s="126" t="str">
        <f t="shared" si="103"/>
        <v>Yes</v>
      </c>
      <c r="V1438" s="126" t="str">
        <f t="shared" si="103"/>
        <v>No</v>
      </c>
      <c r="W1438" s="126" t="str">
        <f t="shared" si="103"/>
        <v>No</v>
      </c>
      <c r="X1438" s="126" t="str">
        <f t="shared" si="103"/>
        <v>No</v>
      </c>
      <c r="Y1438" s="126" t="str">
        <f t="shared" si="103"/>
        <v>Yes</v>
      </c>
      <c r="Z1438" s="126" t="str">
        <f t="shared" si="103"/>
        <v>No</v>
      </c>
      <c r="AA1438" s="126" t="str">
        <f t="shared" si="103"/>
        <v>No</v>
      </c>
    </row>
    <row r="1439" spans="1:27" x14ac:dyDescent="0.3">
      <c r="A1439" t="s">
        <v>204</v>
      </c>
      <c r="B1439" t="s">
        <v>13</v>
      </c>
      <c r="C1439" t="s">
        <v>130</v>
      </c>
      <c r="D1439" t="s">
        <v>14</v>
      </c>
      <c r="E1439" t="s">
        <v>11</v>
      </c>
      <c r="F1439" t="s">
        <v>10</v>
      </c>
      <c r="G1439">
        <v>0</v>
      </c>
      <c r="H1439" t="s">
        <v>14</v>
      </c>
      <c r="I1439" t="s">
        <v>19</v>
      </c>
      <c r="J1439" t="s">
        <v>128</v>
      </c>
      <c r="L1439" t="s">
        <v>81</v>
      </c>
      <c r="M1439">
        <v>0</v>
      </c>
      <c r="N1439" t="str">
        <f t="shared" si="102"/>
        <v>No</v>
      </c>
      <c r="O1439" t="s">
        <v>152</v>
      </c>
      <c r="P1439" s="126" t="str">
        <f t="shared" si="103"/>
        <v>Yes</v>
      </c>
      <c r="Q1439" s="126" t="str">
        <f t="shared" si="103"/>
        <v>No</v>
      </c>
      <c r="R1439" s="126" t="str">
        <f t="shared" si="103"/>
        <v>No</v>
      </c>
      <c r="S1439" s="126" t="str">
        <f t="shared" si="103"/>
        <v>No</v>
      </c>
      <c r="T1439" s="126" t="str">
        <f t="shared" si="103"/>
        <v>Yes</v>
      </c>
      <c r="U1439" s="126" t="str">
        <f t="shared" si="103"/>
        <v>Yes</v>
      </c>
      <c r="V1439" s="126" t="str">
        <f t="shared" si="103"/>
        <v>No</v>
      </c>
      <c r="W1439" s="126" t="str">
        <f t="shared" si="103"/>
        <v>No</v>
      </c>
      <c r="X1439" s="126" t="str">
        <f t="shared" si="103"/>
        <v>Yes</v>
      </c>
      <c r="Y1439" s="126" t="str">
        <f t="shared" si="103"/>
        <v>Yes</v>
      </c>
      <c r="Z1439" s="126" t="str">
        <f t="shared" si="103"/>
        <v>No</v>
      </c>
      <c r="AA1439" s="126" t="str">
        <f t="shared" si="103"/>
        <v>No</v>
      </c>
    </row>
    <row r="1440" spans="1:27" x14ac:dyDescent="0.3">
      <c r="A1440" t="s">
        <v>204</v>
      </c>
      <c r="B1440" t="s">
        <v>13</v>
      </c>
      <c r="C1440" t="s">
        <v>130</v>
      </c>
      <c r="D1440" t="s">
        <v>14</v>
      </c>
      <c r="E1440" t="s">
        <v>11</v>
      </c>
      <c r="F1440" t="s">
        <v>131</v>
      </c>
      <c r="G1440">
        <v>1</v>
      </c>
      <c r="H1440" t="s">
        <v>13</v>
      </c>
      <c r="I1440" t="s">
        <v>16</v>
      </c>
      <c r="J1440" t="s">
        <v>128</v>
      </c>
      <c r="L1440" t="s">
        <v>81</v>
      </c>
      <c r="M1440">
        <v>0</v>
      </c>
      <c r="N1440" t="str">
        <f t="shared" si="102"/>
        <v>No</v>
      </c>
      <c r="O1440" t="s">
        <v>152</v>
      </c>
      <c r="P1440" s="126" t="str">
        <f t="shared" si="103"/>
        <v>Yes</v>
      </c>
      <c r="Q1440" s="126" t="str">
        <f t="shared" si="103"/>
        <v>No</v>
      </c>
      <c r="R1440" s="126" t="str">
        <f t="shared" si="103"/>
        <v>No</v>
      </c>
      <c r="S1440" s="126" t="str">
        <f t="shared" si="103"/>
        <v>No</v>
      </c>
      <c r="T1440" s="126" t="str">
        <f t="shared" si="103"/>
        <v>No</v>
      </c>
      <c r="U1440" s="126" t="str">
        <f t="shared" si="103"/>
        <v>Yes</v>
      </c>
      <c r="V1440" s="126" t="str">
        <f t="shared" si="103"/>
        <v>No</v>
      </c>
      <c r="W1440" s="126" t="str">
        <f t="shared" si="103"/>
        <v>No</v>
      </c>
      <c r="X1440" s="126" t="str">
        <f t="shared" si="103"/>
        <v>Yes</v>
      </c>
      <c r="Y1440" s="126" t="str">
        <f t="shared" si="103"/>
        <v>Yes</v>
      </c>
      <c r="Z1440" s="126" t="str">
        <f t="shared" si="103"/>
        <v>Yes</v>
      </c>
      <c r="AA1440" s="126" t="str">
        <f t="shared" si="103"/>
        <v>No</v>
      </c>
    </row>
    <row r="1441" spans="1:27" x14ac:dyDescent="0.3">
      <c r="A1441" t="s">
        <v>204</v>
      </c>
      <c r="B1441" t="s">
        <v>13</v>
      </c>
      <c r="C1441" t="s">
        <v>130</v>
      </c>
      <c r="D1441" t="s">
        <v>14</v>
      </c>
      <c r="E1441" t="s">
        <v>11</v>
      </c>
      <c r="F1441" t="s">
        <v>131</v>
      </c>
      <c r="G1441">
        <v>0</v>
      </c>
      <c r="H1441" t="s">
        <v>130</v>
      </c>
      <c r="I1441" t="s">
        <v>16</v>
      </c>
      <c r="J1441" t="s">
        <v>128</v>
      </c>
      <c r="L1441" t="s">
        <v>81</v>
      </c>
      <c r="M1441">
        <v>2</v>
      </c>
      <c r="N1441" t="str">
        <f t="shared" si="102"/>
        <v>Yes</v>
      </c>
      <c r="O1441" t="s">
        <v>152</v>
      </c>
      <c r="P1441" s="126" t="str">
        <f t="shared" si="103"/>
        <v>Yes</v>
      </c>
      <c r="Q1441" s="126" t="str">
        <f t="shared" si="103"/>
        <v>No</v>
      </c>
      <c r="R1441" s="126" t="str">
        <f t="shared" si="103"/>
        <v>No</v>
      </c>
      <c r="S1441" s="126" t="str">
        <f t="shared" ref="Q1441:AA1464" si="104">IF($A1441="","",IF(OR($B1441=S$1,$C1441=S$1,$D1441=S$1,$E1441=S$1,$F1441=S$1),"Yes","No"))</f>
        <v>No</v>
      </c>
      <c r="T1441" s="126" t="str">
        <f t="shared" si="104"/>
        <v>No</v>
      </c>
      <c r="U1441" s="126" t="str">
        <f t="shared" si="104"/>
        <v>Yes</v>
      </c>
      <c r="V1441" s="126" t="str">
        <f t="shared" si="104"/>
        <v>No</v>
      </c>
      <c r="W1441" s="126" t="str">
        <f t="shared" si="104"/>
        <v>No</v>
      </c>
      <c r="X1441" s="126" t="str">
        <f t="shared" si="104"/>
        <v>Yes</v>
      </c>
      <c r="Y1441" s="126" t="str">
        <f t="shared" si="104"/>
        <v>Yes</v>
      </c>
      <c r="Z1441" s="126" t="str">
        <f t="shared" si="104"/>
        <v>Yes</v>
      </c>
      <c r="AA1441" s="126" t="str">
        <f t="shared" si="104"/>
        <v>No</v>
      </c>
    </row>
    <row r="1442" spans="1:27" x14ac:dyDescent="0.3">
      <c r="A1442" t="s">
        <v>204</v>
      </c>
      <c r="B1442" t="s">
        <v>13</v>
      </c>
      <c r="C1442" t="s">
        <v>130</v>
      </c>
      <c r="D1442" t="s">
        <v>14</v>
      </c>
      <c r="E1442" t="s">
        <v>11</v>
      </c>
      <c r="F1442" t="s">
        <v>131</v>
      </c>
      <c r="G1442">
        <v>0</v>
      </c>
      <c r="H1442" t="s">
        <v>14</v>
      </c>
      <c r="I1442" t="s">
        <v>19</v>
      </c>
      <c r="J1442" t="s">
        <v>128</v>
      </c>
      <c r="L1442" t="s">
        <v>80</v>
      </c>
      <c r="M1442">
        <v>3</v>
      </c>
      <c r="N1442" t="str">
        <f t="shared" si="102"/>
        <v>Yes</v>
      </c>
      <c r="O1442" t="s">
        <v>152</v>
      </c>
      <c r="P1442" s="126" t="str">
        <f t="shared" ref="P1442:P1505" si="105">IF($A1442="","",IF(OR($B1442=P$1,$C1442=P$1,$D1442=P$1,$E1442=P$1,$F1442=P$1),"Yes","No"))</f>
        <v>Yes</v>
      </c>
      <c r="Q1442" s="126" t="str">
        <f t="shared" si="104"/>
        <v>No</v>
      </c>
      <c r="R1442" s="126" t="str">
        <f t="shared" si="104"/>
        <v>No</v>
      </c>
      <c r="S1442" s="126" t="str">
        <f t="shared" si="104"/>
        <v>No</v>
      </c>
      <c r="T1442" s="126" t="str">
        <f t="shared" si="104"/>
        <v>No</v>
      </c>
      <c r="U1442" s="126" t="str">
        <f t="shared" si="104"/>
        <v>Yes</v>
      </c>
      <c r="V1442" s="126" t="str">
        <f t="shared" si="104"/>
        <v>No</v>
      </c>
      <c r="W1442" s="126" t="str">
        <f t="shared" si="104"/>
        <v>No</v>
      </c>
      <c r="X1442" s="126" t="str">
        <f t="shared" si="104"/>
        <v>Yes</v>
      </c>
      <c r="Y1442" s="126" t="str">
        <f t="shared" si="104"/>
        <v>Yes</v>
      </c>
      <c r="Z1442" s="126" t="str">
        <f t="shared" si="104"/>
        <v>Yes</v>
      </c>
      <c r="AA1442" s="126" t="str">
        <f t="shared" si="104"/>
        <v>No</v>
      </c>
    </row>
    <row r="1443" spans="1:27" x14ac:dyDescent="0.3">
      <c r="A1443" t="s">
        <v>204</v>
      </c>
      <c r="B1443" t="s">
        <v>130</v>
      </c>
      <c r="C1443" t="s">
        <v>9</v>
      </c>
      <c r="D1443" t="s">
        <v>14</v>
      </c>
      <c r="E1443" t="s">
        <v>11</v>
      </c>
      <c r="F1443" t="s">
        <v>131</v>
      </c>
      <c r="G1443">
        <v>1</v>
      </c>
      <c r="H1443" t="s">
        <v>14</v>
      </c>
      <c r="I1443" t="s">
        <v>17</v>
      </c>
      <c r="J1443" t="s">
        <v>128</v>
      </c>
      <c r="L1443" t="s">
        <v>81</v>
      </c>
      <c r="M1443">
        <v>0</v>
      </c>
      <c r="N1443" t="str">
        <f t="shared" si="102"/>
        <v>No</v>
      </c>
      <c r="O1443" t="s">
        <v>152</v>
      </c>
      <c r="P1443" s="126" t="str">
        <f t="shared" si="105"/>
        <v>No</v>
      </c>
      <c r="Q1443" s="126" t="str">
        <f t="shared" si="104"/>
        <v>Yes</v>
      </c>
      <c r="R1443" s="126" t="str">
        <f t="shared" si="104"/>
        <v>No</v>
      </c>
      <c r="S1443" s="126" t="str">
        <f t="shared" si="104"/>
        <v>No</v>
      </c>
      <c r="T1443" s="126" t="str">
        <f t="shared" si="104"/>
        <v>No</v>
      </c>
      <c r="U1443" s="126" t="str">
        <f t="shared" si="104"/>
        <v>Yes</v>
      </c>
      <c r="V1443" s="126" t="str">
        <f t="shared" si="104"/>
        <v>No</v>
      </c>
      <c r="W1443" s="126" t="str">
        <f t="shared" si="104"/>
        <v>No</v>
      </c>
      <c r="X1443" s="126" t="str">
        <f t="shared" si="104"/>
        <v>Yes</v>
      </c>
      <c r="Y1443" s="126" t="str">
        <f t="shared" si="104"/>
        <v>Yes</v>
      </c>
      <c r="Z1443" s="126" t="str">
        <f t="shared" si="104"/>
        <v>Yes</v>
      </c>
      <c r="AA1443" s="126" t="str">
        <f t="shared" si="104"/>
        <v>No</v>
      </c>
    </row>
    <row r="1444" spans="1:27" x14ac:dyDescent="0.3">
      <c r="A1444" t="s">
        <v>204</v>
      </c>
      <c r="B1444" t="s">
        <v>130</v>
      </c>
      <c r="C1444" t="s">
        <v>9</v>
      </c>
      <c r="D1444" t="s">
        <v>14</v>
      </c>
      <c r="E1444" t="s">
        <v>11</v>
      </c>
      <c r="F1444" t="s">
        <v>131</v>
      </c>
      <c r="G1444">
        <v>1</v>
      </c>
      <c r="H1444" t="s">
        <v>9</v>
      </c>
      <c r="I1444" t="s">
        <v>15</v>
      </c>
      <c r="J1444" t="s">
        <v>128</v>
      </c>
      <c r="K1444" t="s">
        <v>259</v>
      </c>
      <c r="L1444" t="s">
        <v>80</v>
      </c>
      <c r="M1444">
        <v>2</v>
      </c>
      <c r="N1444" t="str">
        <f t="shared" si="102"/>
        <v>Yes</v>
      </c>
      <c r="O1444" t="s">
        <v>152</v>
      </c>
      <c r="P1444" s="126" t="str">
        <f t="shared" si="105"/>
        <v>No</v>
      </c>
      <c r="Q1444" s="126" t="str">
        <f t="shared" si="104"/>
        <v>Yes</v>
      </c>
      <c r="R1444" s="126" t="str">
        <f t="shared" si="104"/>
        <v>No</v>
      </c>
      <c r="S1444" s="126" t="str">
        <f t="shared" si="104"/>
        <v>No</v>
      </c>
      <c r="T1444" s="126" t="str">
        <f t="shared" si="104"/>
        <v>No</v>
      </c>
      <c r="U1444" s="126" t="str">
        <f t="shared" si="104"/>
        <v>Yes</v>
      </c>
      <c r="V1444" s="126" t="str">
        <f t="shared" si="104"/>
        <v>No</v>
      </c>
      <c r="W1444" s="126" t="str">
        <f t="shared" si="104"/>
        <v>No</v>
      </c>
      <c r="X1444" s="126" t="str">
        <f t="shared" si="104"/>
        <v>Yes</v>
      </c>
      <c r="Y1444" s="126" t="str">
        <f t="shared" si="104"/>
        <v>Yes</v>
      </c>
      <c r="Z1444" s="126" t="str">
        <f t="shared" si="104"/>
        <v>Yes</v>
      </c>
      <c r="AA1444" s="126" t="str">
        <f t="shared" si="104"/>
        <v>No</v>
      </c>
    </row>
    <row r="1445" spans="1:27" x14ac:dyDescent="0.3">
      <c r="A1445" t="s">
        <v>204</v>
      </c>
      <c r="B1445" t="s">
        <v>13</v>
      </c>
      <c r="C1445" t="s">
        <v>9</v>
      </c>
      <c r="D1445" t="s">
        <v>14</v>
      </c>
      <c r="E1445" t="s">
        <v>11</v>
      </c>
      <c r="F1445" t="s">
        <v>10</v>
      </c>
      <c r="G1445">
        <v>1</v>
      </c>
      <c r="H1445" t="s">
        <v>10</v>
      </c>
      <c r="I1445" t="s">
        <v>20</v>
      </c>
      <c r="J1445" t="s">
        <v>255</v>
      </c>
      <c r="L1445" t="s">
        <v>80</v>
      </c>
      <c r="M1445">
        <v>0</v>
      </c>
      <c r="N1445" t="str">
        <f t="shared" si="102"/>
        <v>No</v>
      </c>
      <c r="O1445" t="s">
        <v>152</v>
      </c>
      <c r="P1445" s="126" t="str">
        <f t="shared" si="105"/>
        <v>Yes</v>
      </c>
      <c r="Q1445" s="126" t="str">
        <f t="shared" si="104"/>
        <v>Yes</v>
      </c>
      <c r="R1445" s="126" t="str">
        <f t="shared" si="104"/>
        <v>No</v>
      </c>
      <c r="S1445" s="126" t="str">
        <f t="shared" si="104"/>
        <v>No</v>
      </c>
      <c r="T1445" s="126" t="str">
        <f t="shared" si="104"/>
        <v>Yes</v>
      </c>
      <c r="U1445" s="126" t="str">
        <f t="shared" si="104"/>
        <v>Yes</v>
      </c>
      <c r="V1445" s="126" t="str">
        <f t="shared" si="104"/>
        <v>No</v>
      </c>
      <c r="W1445" s="126" t="str">
        <f t="shared" si="104"/>
        <v>No</v>
      </c>
      <c r="X1445" s="126" t="str">
        <f t="shared" si="104"/>
        <v>Yes</v>
      </c>
      <c r="Y1445" s="126" t="str">
        <f t="shared" si="104"/>
        <v>No</v>
      </c>
      <c r="Z1445" s="126" t="str">
        <f t="shared" si="104"/>
        <v>No</v>
      </c>
      <c r="AA1445" s="126" t="str">
        <f t="shared" si="104"/>
        <v>No</v>
      </c>
    </row>
    <row r="1446" spans="1:27" x14ac:dyDescent="0.3">
      <c r="A1446" t="s">
        <v>204</v>
      </c>
      <c r="B1446" t="s">
        <v>13</v>
      </c>
      <c r="C1446" t="s">
        <v>9</v>
      </c>
      <c r="D1446" t="s">
        <v>14</v>
      </c>
      <c r="E1446" t="s">
        <v>11</v>
      </c>
      <c r="F1446" t="s">
        <v>10</v>
      </c>
      <c r="G1446">
        <v>1</v>
      </c>
      <c r="H1446" t="s">
        <v>11</v>
      </c>
      <c r="I1446" t="s">
        <v>16</v>
      </c>
      <c r="J1446" t="s">
        <v>128</v>
      </c>
      <c r="L1446" t="s">
        <v>81</v>
      </c>
      <c r="M1446">
        <v>2</v>
      </c>
      <c r="N1446" t="str">
        <f t="shared" si="102"/>
        <v>Yes</v>
      </c>
      <c r="O1446" t="s">
        <v>152</v>
      </c>
      <c r="P1446" s="126" t="str">
        <f t="shared" si="105"/>
        <v>Yes</v>
      </c>
      <c r="Q1446" s="126" t="str">
        <f t="shared" si="104"/>
        <v>Yes</v>
      </c>
      <c r="R1446" s="126" t="str">
        <f t="shared" si="104"/>
        <v>No</v>
      </c>
      <c r="S1446" s="126" t="str">
        <f t="shared" si="104"/>
        <v>No</v>
      </c>
      <c r="T1446" s="126" t="str">
        <f t="shared" si="104"/>
        <v>Yes</v>
      </c>
      <c r="U1446" s="126" t="str">
        <f t="shared" si="104"/>
        <v>Yes</v>
      </c>
      <c r="V1446" s="126" t="str">
        <f t="shared" si="104"/>
        <v>No</v>
      </c>
      <c r="W1446" s="126" t="str">
        <f t="shared" si="104"/>
        <v>No</v>
      </c>
      <c r="X1446" s="126" t="str">
        <f t="shared" si="104"/>
        <v>Yes</v>
      </c>
      <c r="Y1446" s="126" t="str">
        <f t="shared" si="104"/>
        <v>No</v>
      </c>
      <c r="Z1446" s="126" t="str">
        <f t="shared" si="104"/>
        <v>No</v>
      </c>
      <c r="AA1446" s="126" t="str">
        <f t="shared" si="104"/>
        <v>No</v>
      </c>
    </row>
    <row r="1447" spans="1:27" x14ac:dyDescent="0.3">
      <c r="A1447" t="s">
        <v>204</v>
      </c>
      <c r="B1447" t="s">
        <v>13</v>
      </c>
      <c r="C1447" t="s">
        <v>9</v>
      </c>
      <c r="D1447" t="s">
        <v>14</v>
      </c>
      <c r="E1447" t="s">
        <v>11</v>
      </c>
      <c r="F1447" t="s">
        <v>10</v>
      </c>
      <c r="G1447">
        <v>2</v>
      </c>
      <c r="H1447" t="s">
        <v>10</v>
      </c>
      <c r="I1447" t="s">
        <v>21</v>
      </c>
      <c r="J1447" t="s">
        <v>149</v>
      </c>
      <c r="K1447" t="s">
        <v>237</v>
      </c>
      <c r="L1447" t="s">
        <v>80</v>
      </c>
      <c r="M1447">
        <v>2</v>
      </c>
      <c r="N1447" t="str">
        <f t="shared" si="102"/>
        <v>Yes</v>
      </c>
      <c r="O1447" t="s">
        <v>152</v>
      </c>
      <c r="P1447" s="126" t="str">
        <f t="shared" si="105"/>
        <v>Yes</v>
      </c>
      <c r="Q1447" s="126" t="str">
        <f t="shared" si="104"/>
        <v>Yes</v>
      </c>
      <c r="R1447" s="126" t="str">
        <f t="shared" si="104"/>
        <v>No</v>
      </c>
      <c r="S1447" s="126" t="str">
        <f t="shared" si="104"/>
        <v>No</v>
      </c>
      <c r="T1447" s="126" t="str">
        <f t="shared" si="104"/>
        <v>Yes</v>
      </c>
      <c r="U1447" s="126" t="str">
        <f t="shared" si="104"/>
        <v>Yes</v>
      </c>
      <c r="V1447" s="126" t="str">
        <f t="shared" si="104"/>
        <v>No</v>
      </c>
      <c r="W1447" s="126" t="str">
        <f t="shared" si="104"/>
        <v>No</v>
      </c>
      <c r="X1447" s="126" t="str">
        <f t="shared" si="104"/>
        <v>Yes</v>
      </c>
      <c r="Y1447" s="126" t="str">
        <f t="shared" si="104"/>
        <v>No</v>
      </c>
      <c r="Z1447" s="126" t="str">
        <f t="shared" si="104"/>
        <v>No</v>
      </c>
      <c r="AA1447" s="126" t="str">
        <f t="shared" si="104"/>
        <v>No</v>
      </c>
    </row>
    <row r="1448" spans="1:27" x14ac:dyDescent="0.3">
      <c r="A1448" t="s">
        <v>204</v>
      </c>
      <c r="B1448" t="s">
        <v>13</v>
      </c>
      <c r="C1448" t="s">
        <v>9</v>
      </c>
      <c r="D1448" t="s">
        <v>14</v>
      </c>
      <c r="E1448" t="s">
        <v>11</v>
      </c>
      <c r="F1448" t="s">
        <v>10</v>
      </c>
      <c r="G1448">
        <v>2</v>
      </c>
      <c r="H1448" t="s">
        <v>11</v>
      </c>
      <c r="I1448" t="s">
        <v>16</v>
      </c>
      <c r="J1448" t="s">
        <v>128</v>
      </c>
      <c r="L1448" t="s">
        <v>80</v>
      </c>
      <c r="M1448">
        <v>2</v>
      </c>
      <c r="N1448" t="str">
        <f t="shared" si="102"/>
        <v>Yes</v>
      </c>
      <c r="O1448" t="s">
        <v>152</v>
      </c>
      <c r="P1448" s="126" t="str">
        <f t="shared" si="105"/>
        <v>Yes</v>
      </c>
      <c r="Q1448" s="126" t="str">
        <f t="shared" si="104"/>
        <v>Yes</v>
      </c>
      <c r="R1448" s="126" t="str">
        <f t="shared" si="104"/>
        <v>No</v>
      </c>
      <c r="S1448" s="126" t="str">
        <f t="shared" si="104"/>
        <v>No</v>
      </c>
      <c r="T1448" s="126" t="str">
        <f t="shared" si="104"/>
        <v>Yes</v>
      </c>
      <c r="U1448" s="126" t="str">
        <f t="shared" si="104"/>
        <v>Yes</v>
      </c>
      <c r="V1448" s="126" t="str">
        <f t="shared" si="104"/>
        <v>No</v>
      </c>
      <c r="W1448" s="126" t="str">
        <f t="shared" si="104"/>
        <v>No</v>
      </c>
      <c r="X1448" s="126" t="str">
        <f t="shared" si="104"/>
        <v>Yes</v>
      </c>
      <c r="Y1448" s="126" t="str">
        <f t="shared" si="104"/>
        <v>No</v>
      </c>
      <c r="Z1448" s="126" t="str">
        <f t="shared" si="104"/>
        <v>No</v>
      </c>
      <c r="AA1448" s="126" t="str">
        <f t="shared" si="104"/>
        <v>No</v>
      </c>
    </row>
    <row r="1449" spans="1:27" x14ac:dyDescent="0.3">
      <c r="A1449" t="s">
        <v>204</v>
      </c>
      <c r="B1449" t="s">
        <v>13</v>
      </c>
      <c r="C1449" t="s">
        <v>9</v>
      </c>
      <c r="D1449" t="s">
        <v>14</v>
      </c>
      <c r="E1449" t="s">
        <v>11</v>
      </c>
      <c r="F1449" t="s">
        <v>10</v>
      </c>
      <c r="G1449">
        <v>1</v>
      </c>
      <c r="H1449" t="s">
        <v>10</v>
      </c>
      <c r="I1449" t="s">
        <v>18</v>
      </c>
      <c r="J1449" t="s">
        <v>128</v>
      </c>
      <c r="L1449" t="s">
        <v>80</v>
      </c>
      <c r="M1449">
        <v>2</v>
      </c>
      <c r="N1449" t="str">
        <f t="shared" si="102"/>
        <v>Yes</v>
      </c>
      <c r="O1449" t="s">
        <v>152</v>
      </c>
      <c r="P1449" s="126" t="str">
        <f t="shared" si="105"/>
        <v>Yes</v>
      </c>
      <c r="Q1449" s="126" t="str">
        <f t="shared" si="104"/>
        <v>Yes</v>
      </c>
      <c r="R1449" s="126" t="str">
        <f t="shared" si="104"/>
        <v>No</v>
      </c>
      <c r="S1449" s="126" t="str">
        <f t="shared" si="104"/>
        <v>No</v>
      </c>
      <c r="T1449" s="126" t="str">
        <f t="shared" si="104"/>
        <v>Yes</v>
      </c>
      <c r="U1449" s="126" t="str">
        <f t="shared" si="104"/>
        <v>Yes</v>
      </c>
      <c r="V1449" s="126" t="str">
        <f t="shared" si="104"/>
        <v>No</v>
      </c>
      <c r="W1449" s="126" t="str">
        <f t="shared" si="104"/>
        <v>No</v>
      </c>
      <c r="X1449" s="126" t="str">
        <f t="shared" si="104"/>
        <v>Yes</v>
      </c>
      <c r="Y1449" s="126" t="str">
        <f t="shared" si="104"/>
        <v>No</v>
      </c>
      <c r="Z1449" s="126" t="str">
        <f t="shared" si="104"/>
        <v>No</v>
      </c>
      <c r="AA1449" s="126" t="str">
        <f t="shared" si="104"/>
        <v>No</v>
      </c>
    </row>
    <row r="1450" spans="1:27" x14ac:dyDescent="0.3">
      <c r="A1450" t="s">
        <v>204</v>
      </c>
      <c r="B1450" t="s">
        <v>13</v>
      </c>
      <c r="C1450" t="s">
        <v>9</v>
      </c>
      <c r="D1450" t="s">
        <v>14</v>
      </c>
      <c r="E1450" t="s">
        <v>11</v>
      </c>
      <c r="F1450" t="s">
        <v>10</v>
      </c>
      <c r="G1450">
        <v>1</v>
      </c>
      <c r="H1450" t="s">
        <v>11</v>
      </c>
      <c r="I1450" t="s">
        <v>18</v>
      </c>
      <c r="J1450" t="s">
        <v>149</v>
      </c>
      <c r="K1450" t="s">
        <v>237</v>
      </c>
      <c r="L1450" t="s">
        <v>80</v>
      </c>
      <c r="M1450">
        <v>2</v>
      </c>
      <c r="N1450" t="str">
        <f t="shared" si="102"/>
        <v>Yes</v>
      </c>
      <c r="O1450" t="s">
        <v>152</v>
      </c>
      <c r="P1450" s="126" t="str">
        <f t="shared" si="105"/>
        <v>Yes</v>
      </c>
      <c r="Q1450" s="126" t="str">
        <f t="shared" si="104"/>
        <v>Yes</v>
      </c>
      <c r="R1450" s="126" t="str">
        <f t="shared" si="104"/>
        <v>No</v>
      </c>
      <c r="S1450" s="126" t="str">
        <f t="shared" si="104"/>
        <v>No</v>
      </c>
      <c r="T1450" s="126" t="str">
        <f t="shared" si="104"/>
        <v>Yes</v>
      </c>
      <c r="U1450" s="126" t="str">
        <f t="shared" si="104"/>
        <v>Yes</v>
      </c>
      <c r="V1450" s="126" t="str">
        <f t="shared" si="104"/>
        <v>No</v>
      </c>
      <c r="W1450" s="126" t="str">
        <f t="shared" si="104"/>
        <v>No</v>
      </c>
      <c r="X1450" s="126" t="str">
        <f t="shared" si="104"/>
        <v>Yes</v>
      </c>
      <c r="Y1450" s="126" t="str">
        <f t="shared" si="104"/>
        <v>No</v>
      </c>
      <c r="Z1450" s="126" t="str">
        <f t="shared" si="104"/>
        <v>No</v>
      </c>
      <c r="AA1450" s="126" t="str">
        <f t="shared" si="104"/>
        <v>No</v>
      </c>
    </row>
    <row r="1451" spans="1:27" x14ac:dyDescent="0.3">
      <c r="A1451" t="s">
        <v>204</v>
      </c>
      <c r="B1451" t="s">
        <v>13</v>
      </c>
      <c r="C1451" t="s">
        <v>130</v>
      </c>
      <c r="D1451" t="s">
        <v>9</v>
      </c>
      <c r="E1451" t="s">
        <v>11</v>
      </c>
      <c r="F1451" t="s">
        <v>10</v>
      </c>
      <c r="G1451">
        <v>1</v>
      </c>
      <c r="H1451" t="s">
        <v>10</v>
      </c>
      <c r="I1451" t="s">
        <v>18</v>
      </c>
      <c r="J1451" t="s">
        <v>128</v>
      </c>
      <c r="L1451" t="s">
        <v>80</v>
      </c>
      <c r="M1451">
        <v>0</v>
      </c>
      <c r="N1451" t="str">
        <f t="shared" si="102"/>
        <v>No</v>
      </c>
      <c r="O1451" t="s">
        <v>152</v>
      </c>
      <c r="P1451" s="126" t="str">
        <f t="shared" si="105"/>
        <v>Yes</v>
      </c>
      <c r="Q1451" s="126" t="str">
        <f t="shared" si="104"/>
        <v>Yes</v>
      </c>
      <c r="R1451" s="126" t="str">
        <f t="shared" si="104"/>
        <v>No</v>
      </c>
      <c r="S1451" s="126" t="str">
        <f t="shared" si="104"/>
        <v>No</v>
      </c>
      <c r="T1451" s="126" t="str">
        <f t="shared" si="104"/>
        <v>Yes</v>
      </c>
      <c r="U1451" s="126" t="str">
        <f t="shared" si="104"/>
        <v>Yes</v>
      </c>
      <c r="V1451" s="126" t="str">
        <f t="shared" si="104"/>
        <v>No</v>
      </c>
      <c r="W1451" s="126" t="str">
        <f t="shared" si="104"/>
        <v>No</v>
      </c>
      <c r="X1451" s="126" t="str">
        <f t="shared" si="104"/>
        <v>No</v>
      </c>
      <c r="Y1451" s="126" t="str">
        <f t="shared" si="104"/>
        <v>Yes</v>
      </c>
      <c r="Z1451" s="126" t="str">
        <f t="shared" si="104"/>
        <v>No</v>
      </c>
      <c r="AA1451" s="126" t="str">
        <f t="shared" si="104"/>
        <v>No</v>
      </c>
    </row>
    <row r="1452" spans="1:27" x14ac:dyDescent="0.3">
      <c r="A1452" t="s">
        <v>204</v>
      </c>
      <c r="B1452" t="s">
        <v>13</v>
      </c>
      <c r="C1452" t="s">
        <v>130</v>
      </c>
      <c r="D1452" t="s">
        <v>9</v>
      </c>
      <c r="E1452" t="s">
        <v>11</v>
      </c>
      <c r="F1452" t="s">
        <v>10</v>
      </c>
      <c r="G1452">
        <v>1</v>
      </c>
      <c r="H1452" t="s">
        <v>9</v>
      </c>
      <c r="I1452" t="s">
        <v>19</v>
      </c>
      <c r="J1452" t="s">
        <v>128</v>
      </c>
      <c r="L1452" t="s">
        <v>80</v>
      </c>
      <c r="M1452">
        <v>0</v>
      </c>
      <c r="N1452" t="str">
        <f t="shared" si="102"/>
        <v>No</v>
      </c>
      <c r="O1452" t="s">
        <v>152</v>
      </c>
      <c r="P1452" s="126" t="str">
        <f t="shared" si="105"/>
        <v>Yes</v>
      </c>
      <c r="Q1452" s="126" t="str">
        <f t="shared" si="104"/>
        <v>Yes</v>
      </c>
      <c r="R1452" s="126" t="str">
        <f t="shared" si="104"/>
        <v>No</v>
      </c>
      <c r="S1452" s="126" t="str">
        <f t="shared" si="104"/>
        <v>No</v>
      </c>
      <c r="T1452" s="126" t="str">
        <f t="shared" si="104"/>
        <v>Yes</v>
      </c>
      <c r="U1452" s="126" t="str">
        <f t="shared" si="104"/>
        <v>Yes</v>
      </c>
      <c r="V1452" s="126" t="str">
        <f t="shared" si="104"/>
        <v>No</v>
      </c>
      <c r="W1452" s="126" t="str">
        <f t="shared" si="104"/>
        <v>No</v>
      </c>
      <c r="X1452" s="126" t="str">
        <f t="shared" si="104"/>
        <v>No</v>
      </c>
      <c r="Y1452" s="126" t="str">
        <f t="shared" si="104"/>
        <v>Yes</v>
      </c>
      <c r="Z1452" s="126" t="str">
        <f t="shared" si="104"/>
        <v>No</v>
      </c>
      <c r="AA1452" s="126" t="str">
        <f t="shared" si="104"/>
        <v>No</v>
      </c>
    </row>
    <row r="1453" spans="1:27" x14ac:dyDescent="0.3">
      <c r="A1453" t="s">
        <v>204</v>
      </c>
      <c r="B1453" t="s">
        <v>13</v>
      </c>
      <c r="C1453" t="s">
        <v>130</v>
      </c>
      <c r="D1453" t="s">
        <v>9</v>
      </c>
      <c r="E1453" t="s">
        <v>11</v>
      </c>
      <c r="F1453" t="s">
        <v>10</v>
      </c>
      <c r="G1453">
        <v>0</v>
      </c>
      <c r="H1453" t="s">
        <v>13</v>
      </c>
      <c r="I1453" t="s">
        <v>16</v>
      </c>
      <c r="J1453" t="s">
        <v>128</v>
      </c>
      <c r="K1453" t="s">
        <v>259</v>
      </c>
      <c r="L1453" t="s">
        <v>80</v>
      </c>
      <c r="M1453">
        <v>0</v>
      </c>
      <c r="N1453" t="str">
        <f t="shared" si="102"/>
        <v>No</v>
      </c>
      <c r="O1453" t="s">
        <v>152</v>
      </c>
      <c r="P1453" s="126" t="str">
        <f t="shared" si="105"/>
        <v>Yes</v>
      </c>
      <c r="Q1453" s="126" t="str">
        <f t="shared" si="104"/>
        <v>Yes</v>
      </c>
      <c r="R1453" s="126" t="str">
        <f t="shared" si="104"/>
        <v>No</v>
      </c>
      <c r="S1453" s="126" t="str">
        <f t="shared" si="104"/>
        <v>No</v>
      </c>
      <c r="T1453" s="126" t="str">
        <f t="shared" si="104"/>
        <v>Yes</v>
      </c>
      <c r="U1453" s="126" t="str">
        <f t="shared" si="104"/>
        <v>Yes</v>
      </c>
      <c r="V1453" s="126" t="str">
        <f t="shared" si="104"/>
        <v>No</v>
      </c>
      <c r="W1453" s="126" t="str">
        <f t="shared" si="104"/>
        <v>No</v>
      </c>
      <c r="X1453" s="126" t="str">
        <f t="shared" si="104"/>
        <v>No</v>
      </c>
      <c r="Y1453" s="126" t="str">
        <f t="shared" si="104"/>
        <v>Yes</v>
      </c>
      <c r="Z1453" s="126" t="str">
        <f t="shared" si="104"/>
        <v>No</v>
      </c>
      <c r="AA1453" s="126" t="str">
        <f t="shared" si="104"/>
        <v>No</v>
      </c>
    </row>
    <row r="1454" spans="1:27" x14ac:dyDescent="0.3">
      <c r="A1454" t="s">
        <v>204</v>
      </c>
      <c r="B1454" t="s">
        <v>13</v>
      </c>
      <c r="C1454" t="s">
        <v>130</v>
      </c>
      <c r="D1454" t="s">
        <v>9</v>
      </c>
      <c r="E1454" t="s">
        <v>11</v>
      </c>
      <c r="F1454" t="s">
        <v>10</v>
      </c>
      <c r="G1454">
        <v>1</v>
      </c>
      <c r="H1454" t="s">
        <v>10</v>
      </c>
      <c r="I1454" t="s">
        <v>18</v>
      </c>
      <c r="J1454" t="s">
        <v>62</v>
      </c>
      <c r="L1454" t="s">
        <v>80</v>
      </c>
      <c r="M1454">
        <v>0</v>
      </c>
      <c r="N1454" t="str">
        <f t="shared" si="102"/>
        <v>No</v>
      </c>
      <c r="O1454" t="s">
        <v>152</v>
      </c>
      <c r="P1454" s="126" t="str">
        <f t="shared" si="105"/>
        <v>Yes</v>
      </c>
      <c r="Q1454" s="126" t="str">
        <f t="shared" si="104"/>
        <v>Yes</v>
      </c>
      <c r="R1454" s="126" t="str">
        <f t="shared" si="104"/>
        <v>No</v>
      </c>
      <c r="S1454" s="126" t="str">
        <f t="shared" si="104"/>
        <v>No</v>
      </c>
      <c r="T1454" s="126" t="str">
        <f t="shared" si="104"/>
        <v>Yes</v>
      </c>
      <c r="U1454" s="126" t="str">
        <f t="shared" si="104"/>
        <v>Yes</v>
      </c>
      <c r="V1454" s="126" t="str">
        <f t="shared" si="104"/>
        <v>No</v>
      </c>
      <c r="W1454" s="126" t="str">
        <f t="shared" si="104"/>
        <v>No</v>
      </c>
      <c r="X1454" s="126" t="str">
        <f t="shared" si="104"/>
        <v>No</v>
      </c>
      <c r="Y1454" s="126" t="str">
        <f t="shared" si="104"/>
        <v>Yes</v>
      </c>
      <c r="Z1454" s="126" t="str">
        <f t="shared" si="104"/>
        <v>No</v>
      </c>
      <c r="AA1454" s="126" t="str">
        <f t="shared" si="104"/>
        <v>No</v>
      </c>
    </row>
    <row r="1455" spans="1:27" x14ac:dyDescent="0.3">
      <c r="A1455" t="s">
        <v>204</v>
      </c>
      <c r="B1455" t="s">
        <v>13</v>
      </c>
      <c r="C1455" t="s">
        <v>130</v>
      </c>
      <c r="D1455" t="s">
        <v>9</v>
      </c>
      <c r="E1455" t="s">
        <v>11</v>
      </c>
      <c r="F1455" t="s">
        <v>131</v>
      </c>
      <c r="G1455">
        <v>2</v>
      </c>
      <c r="H1455" t="s">
        <v>131</v>
      </c>
      <c r="I1455" t="s">
        <v>18</v>
      </c>
      <c r="J1455" t="s">
        <v>128</v>
      </c>
      <c r="L1455" t="s">
        <v>80</v>
      </c>
      <c r="M1455">
        <v>2</v>
      </c>
      <c r="N1455" t="str">
        <f t="shared" si="102"/>
        <v>Yes</v>
      </c>
      <c r="O1455" t="s">
        <v>152</v>
      </c>
      <c r="P1455" s="126" t="str">
        <f t="shared" si="105"/>
        <v>Yes</v>
      </c>
      <c r="Q1455" s="126" t="str">
        <f t="shared" si="104"/>
        <v>Yes</v>
      </c>
      <c r="R1455" s="126" t="str">
        <f t="shared" si="104"/>
        <v>No</v>
      </c>
      <c r="S1455" s="126" t="str">
        <f t="shared" si="104"/>
        <v>No</v>
      </c>
      <c r="T1455" s="126" t="str">
        <f t="shared" si="104"/>
        <v>No</v>
      </c>
      <c r="U1455" s="126" t="str">
        <f t="shared" si="104"/>
        <v>Yes</v>
      </c>
      <c r="V1455" s="126" t="str">
        <f t="shared" si="104"/>
        <v>No</v>
      </c>
      <c r="W1455" s="126" t="str">
        <f t="shared" si="104"/>
        <v>No</v>
      </c>
      <c r="X1455" s="126" t="str">
        <f t="shared" si="104"/>
        <v>No</v>
      </c>
      <c r="Y1455" s="126" t="str">
        <f t="shared" si="104"/>
        <v>Yes</v>
      </c>
      <c r="Z1455" s="126" t="str">
        <f t="shared" si="104"/>
        <v>Yes</v>
      </c>
      <c r="AA1455" s="126" t="str">
        <f t="shared" si="104"/>
        <v>No</v>
      </c>
    </row>
    <row r="1456" spans="1:27" x14ac:dyDescent="0.3">
      <c r="A1456" t="s">
        <v>204</v>
      </c>
      <c r="B1456" t="s">
        <v>13</v>
      </c>
      <c r="C1456" t="s">
        <v>130</v>
      </c>
      <c r="D1456" t="s">
        <v>9</v>
      </c>
      <c r="E1456" t="s">
        <v>11</v>
      </c>
      <c r="F1456" t="s">
        <v>131</v>
      </c>
      <c r="G1456">
        <v>1</v>
      </c>
      <c r="H1456" t="s">
        <v>11</v>
      </c>
      <c r="I1456" t="s">
        <v>18</v>
      </c>
      <c r="J1456" t="s">
        <v>128</v>
      </c>
      <c r="L1456" t="s">
        <v>80</v>
      </c>
      <c r="M1456">
        <v>2</v>
      </c>
      <c r="N1456" t="str">
        <f t="shared" si="102"/>
        <v>Yes</v>
      </c>
      <c r="O1456" t="s">
        <v>152</v>
      </c>
      <c r="P1456" s="126" t="str">
        <f t="shared" si="105"/>
        <v>Yes</v>
      </c>
      <c r="Q1456" s="126" t="str">
        <f t="shared" si="104"/>
        <v>Yes</v>
      </c>
      <c r="R1456" s="126" t="str">
        <f t="shared" si="104"/>
        <v>No</v>
      </c>
      <c r="S1456" s="126" t="str">
        <f t="shared" si="104"/>
        <v>No</v>
      </c>
      <c r="T1456" s="126" t="str">
        <f t="shared" si="104"/>
        <v>No</v>
      </c>
      <c r="U1456" s="126" t="str">
        <f t="shared" si="104"/>
        <v>Yes</v>
      </c>
      <c r="V1456" s="126" t="str">
        <f t="shared" si="104"/>
        <v>No</v>
      </c>
      <c r="W1456" s="126" t="str">
        <f t="shared" si="104"/>
        <v>No</v>
      </c>
      <c r="X1456" s="126" t="str">
        <f t="shared" si="104"/>
        <v>No</v>
      </c>
      <c r="Y1456" s="126" t="str">
        <f t="shared" si="104"/>
        <v>Yes</v>
      </c>
      <c r="Z1456" s="126" t="str">
        <f t="shared" si="104"/>
        <v>Yes</v>
      </c>
      <c r="AA1456" s="126" t="str">
        <f t="shared" si="104"/>
        <v>No</v>
      </c>
    </row>
    <row r="1457" spans="1:27" x14ac:dyDescent="0.3">
      <c r="A1457" t="s">
        <v>204</v>
      </c>
      <c r="B1457" t="s">
        <v>13</v>
      </c>
      <c r="C1457" t="s">
        <v>130</v>
      </c>
      <c r="D1457" t="s">
        <v>9</v>
      </c>
      <c r="E1457" t="s">
        <v>11</v>
      </c>
      <c r="F1457" t="s">
        <v>131</v>
      </c>
      <c r="G1457">
        <v>1</v>
      </c>
      <c r="H1457" t="s">
        <v>13</v>
      </c>
      <c r="I1457" t="s">
        <v>15</v>
      </c>
      <c r="J1457" t="s">
        <v>128</v>
      </c>
      <c r="K1457" t="s">
        <v>259</v>
      </c>
      <c r="L1457" t="s">
        <v>80</v>
      </c>
      <c r="M1457">
        <v>2</v>
      </c>
      <c r="N1457" t="str">
        <f t="shared" si="102"/>
        <v>Yes</v>
      </c>
      <c r="O1457" t="s">
        <v>152</v>
      </c>
      <c r="P1457" s="126" t="str">
        <f t="shared" si="105"/>
        <v>Yes</v>
      </c>
      <c r="Q1457" s="126" t="str">
        <f t="shared" si="104"/>
        <v>Yes</v>
      </c>
      <c r="R1457" s="126" t="str">
        <f t="shared" si="104"/>
        <v>No</v>
      </c>
      <c r="S1457" s="126" t="str">
        <f t="shared" si="104"/>
        <v>No</v>
      </c>
      <c r="T1457" s="126" t="str">
        <f t="shared" si="104"/>
        <v>No</v>
      </c>
      <c r="U1457" s="126" t="str">
        <f t="shared" si="104"/>
        <v>Yes</v>
      </c>
      <c r="V1457" s="126" t="str">
        <f t="shared" si="104"/>
        <v>No</v>
      </c>
      <c r="W1457" s="126" t="str">
        <f t="shared" si="104"/>
        <v>No</v>
      </c>
      <c r="X1457" s="126" t="str">
        <f t="shared" si="104"/>
        <v>No</v>
      </c>
      <c r="Y1457" s="126" t="str">
        <f t="shared" si="104"/>
        <v>Yes</v>
      </c>
      <c r="Z1457" s="126" t="str">
        <f t="shared" si="104"/>
        <v>Yes</v>
      </c>
      <c r="AA1457" s="126" t="str">
        <f t="shared" si="104"/>
        <v>No</v>
      </c>
    </row>
    <row r="1458" spans="1:27" x14ac:dyDescent="0.3">
      <c r="A1458" t="s">
        <v>204</v>
      </c>
      <c r="B1458" t="s">
        <v>13</v>
      </c>
      <c r="C1458" t="s">
        <v>130</v>
      </c>
      <c r="D1458" t="s">
        <v>9</v>
      </c>
      <c r="E1458" t="s">
        <v>11</v>
      </c>
      <c r="F1458" t="s">
        <v>131</v>
      </c>
      <c r="G1458">
        <v>1</v>
      </c>
      <c r="H1458" t="s">
        <v>131</v>
      </c>
      <c r="I1458" t="s">
        <v>21</v>
      </c>
      <c r="J1458" t="s">
        <v>128</v>
      </c>
      <c r="L1458" t="s">
        <v>81</v>
      </c>
      <c r="M1458">
        <v>0</v>
      </c>
      <c r="N1458" t="str">
        <f t="shared" si="102"/>
        <v>No</v>
      </c>
      <c r="O1458" t="s">
        <v>152</v>
      </c>
      <c r="P1458" s="126" t="str">
        <f t="shared" si="105"/>
        <v>Yes</v>
      </c>
      <c r="Q1458" s="126" t="str">
        <f t="shared" si="104"/>
        <v>Yes</v>
      </c>
      <c r="R1458" s="126" t="str">
        <f t="shared" si="104"/>
        <v>No</v>
      </c>
      <c r="S1458" s="126" t="str">
        <f t="shared" si="104"/>
        <v>No</v>
      </c>
      <c r="T1458" s="126" t="str">
        <f t="shared" si="104"/>
        <v>No</v>
      </c>
      <c r="U1458" s="126" t="str">
        <f t="shared" si="104"/>
        <v>Yes</v>
      </c>
      <c r="V1458" s="126" t="str">
        <f t="shared" si="104"/>
        <v>No</v>
      </c>
      <c r="W1458" s="126" t="str">
        <f t="shared" si="104"/>
        <v>No</v>
      </c>
      <c r="X1458" s="126" t="str">
        <f t="shared" si="104"/>
        <v>No</v>
      </c>
      <c r="Y1458" s="126" t="str">
        <f t="shared" si="104"/>
        <v>Yes</v>
      </c>
      <c r="Z1458" s="126" t="str">
        <f t="shared" si="104"/>
        <v>Yes</v>
      </c>
      <c r="AA1458" s="126" t="str">
        <f t="shared" si="104"/>
        <v>No</v>
      </c>
    </row>
    <row r="1459" spans="1:27" x14ac:dyDescent="0.3">
      <c r="A1459" t="s">
        <v>204</v>
      </c>
      <c r="B1459" t="s">
        <v>13</v>
      </c>
      <c r="C1459" t="s">
        <v>130</v>
      </c>
      <c r="D1459" t="s">
        <v>9</v>
      </c>
      <c r="E1459" t="s">
        <v>11</v>
      </c>
      <c r="F1459" t="s">
        <v>131</v>
      </c>
      <c r="G1459">
        <v>1</v>
      </c>
      <c r="H1459" t="s">
        <v>9</v>
      </c>
      <c r="I1459" t="s">
        <v>16</v>
      </c>
      <c r="J1459" t="s">
        <v>128</v>
      </c>
      <c r="L1459" t="s">
        <v>81</v>
      </c>
      <c r="M1459">
        <v>0</v>
      </c>
      <c r="N1459" t="str">
        <f t="shared" si="102"/>
        <v>No</v>
      </c>
      <c r="O1459" t="s">
        <v>152</v>
      </c>
      <c r="P1459" s="126" t="str">
        <f t="shared" si="105"/>
        <v>Yes</v>
      </c>
      <c r="Q1459" s="126" t="str">
        <f t="shared" si="104"/>
        <v>Yes</v>
      </c>
      <c r="R1459" s="126" t="str">
        <f t="shared" si="104"/>
        <v>No</v>
      </c>
      <c r="S1459" s="126" t="str">
        <f t="shared" si="104"/>
        <v>No</v>
      </c>
      <c r="T1459" s="126" t="str">
        <f t="shared" si="104"/>
        <v>No</v>
      </c>
      <c r="U1459" s="126" t="str">
        <f t="shared" si="104"/>
        <v>Yes</v>
      </c>
      <c r="V1459" s="126" t="str">
        <f t="shared" si="104"/>
        <v>No</v>
      </c>
      <c r="W1459" s="126" t="str">
        <f t="shared" si="104"/>
        <v>No</v>
      </c>
      <c r="X1459" s="126" t="str">
        <f t="shared" si="104"/>
        <v>No</v>
      </c>
      <c r="Y1459" s="126" t="str">
        <f t="shared" si="104"/>
        <v>Yes</v>
      </c>
      <c r="Z1459" s="126" t="str">
        <f t="shared" si="104"/>
        <v>Yes</v>
      </c>
      <c r="AA1459" s="126" t="str">
        <f t="shared" si="104"/>
        <v>No</v>
      </c>
    </row>
    <row r="1460" spans="1:27" x14ac:dyDescent="0.3">
      <c r="A1460" t="s">
        <v>204</v>
      </c>
      <c r="B1460" t="s">
        <v>13</v>
      </c>
      <c r="C1460" t="s">
        <v>130</v>
      </c>
      <c r="D1460" t="s">
        <v>9</v>
      </c>
      <c r="E1460" t="s">
        <v>11</v>
      </c>
      <c r="F1460" t="s">
        <v>131</v>
      </c>
      <c r="G1460">
        <v>1</v>
      </c>
      <c r="H1460" t="s">
        <v>13</v>
      </c>
      <c r="I1460" t="s">
        <v>148</v>
      </c>
      <c r="J1460" t="s">
        <v>128</v>
      </c>
      <c r="L1460" t="s">
        <v>80</v>
      </c>
      <c r="M1460">
        <v>0</v>
      </c>
      <c r="N1460" t="str">
        <f t="shared" si="102"/>
        <v>Yes</v>
      </c>
      <c r="O1460" t="s">
        <v>152</v>
      </c>
      <c r="P1460" s="126" t="str">
        <f t="shared" si="105"/>
        <v>Yes</v>
      </c>
      <c r="Q1460" s="126" t="str">
        <f t="shared" si="104"/>
        <v>Yes</v>
      </c>
      <c r="R1460" s="126" t="str">
        <f t="shared" si="104"/>
        <v>No</v>
      </c>
      <c r="S1460" s="126" t="str">
        <f t="shared" si="104"/>
        <v>No</v>
      </c>
      <c r="T1460" s="126" t="str">
        <f t="shared" si="104"/>
        <v>No</v>
      </c>
      <c r="U1460" s="126" t="str">
        <f t="shared" si="104"/>
        <v>Yes</v>
      </c>
      <c r="V1460" s="126" t="str">
        <f t="shared" si="104"/>
        <v>No</v>
      </c>
      <c r="W1460" s="126" t="str">
        <f t="shared" si="104"/>
        <v>No</v>
      </c>
      <c r="X1460" s="126" t="str">
        <f t="shared" si="104"/>
        <v>No</v>
      </c>
      <c r="Y1460" s="126" t="str">
        <f t="shared" si="104"/>
        <v>Yes</v>
      </c>
      <c r="Z1460" s="126" t="str">
        <f t="shared" si="104"/>
        <v>Yes</v>
      </c>
      <c r="AA1460" s="126" t="str">
        <f t="shared" si="104"/>
        <v>No</v>
      </c>
    </row>
    <row r="1461" spans="1:27" x14ac:dyDescent="0.3">
      <c r="A1461" t="s">
        <v>204</v>
      </c>
      <c r="B1461" t="s">
        <v>13</v>
      </c>
      <c r="C1461" t="s">
        <v>130</v>
      </c>
      <c r="D1461" t="s">
        <v>9</v>
      </c>
      <c r="E1461" t="s">
        <v>11</v>
      </c>
      <c r="F1461" t="s">
        <v>131</v>
      </c>
      <c r="G1461">
        <v>0</v>
      </c>
      <c r="H1461" t="s">
        <v>13</v>
      </c>
      <c r="I1461" t="s">
        <v>15</v>
      </c>
      <c r="J1461" t="s">
        <v>128</v>
      </c>
      <c r="L1461" t="s">
        <v>80</v>
      </c>
      <c r="M1461">
        <v>2</v>
      </c>
      <c r="N1461" t="str">
        <f t="shared" si="102"/>
        <v>Yes</v>
      </c>
      <c r="O1461" t="s">
        <v>152</v>
      </c>
      <c r="P1461" s="126" t="str">
        <f t="shared" si="105"/>
        <v>Yes</v>
      </c>
      <c r="Q1461" s="126" t="str">
        <f t="shared" si="104"/>
        <v>Yes</v>
      </c>
      <c r="R1461" s="126" t="str">
        <f t="shared" si="104"/>
        <v>No</v>
      </c>
      <c r="S1461" s="126" t="str">
        <f t="shared" si="104"/>
        <v>No</v>
      </c>
      <c r="T1461" s="126" t="str">
        <f t="shared" si="104"/>
        <v>No</v>
      </c>
      <c r="U1461" s="126" t="str">
        <f t="shared" si="104"/>
        <v>Yes</v>
      </c>
      <c r="V1461" s="126" t="str">
        <f t="shared" si="104"/>
        <v>No</v>
      </c>
      <c r="W1461" s="126" t="str">
        <f t="shared" si="104"/>
        <v>No</v>
      </c>
      <c r="X1461" s="126" t="str">
        <f t="shared" si="104"/>
        <v>No</v>
      </c>
      <c r="Y1461" s="126" t="str">
        <f t="shared" si="104"/>
        <v>Yes</v>
      </c>
      <c r="Z1461" s="126" t="str">
        <f t="shared" si="104"/>
        <v>Yes</v>
      </c>
      <c r="AA1461" s="126" t="str">
        <f t="shared" si="104"/>
        <v>No</v>
      </c>
    </row>
    <row r="1462" spans="1:27" x14ac:dyDescent="0.3">
      <c r="A1462" t="s">
        <v>204</v>
      </c>
      <c r="B1462" t="s">
        <v>13</v>
      </c>
      <c r="C1462" t="s">
        <v>130</v>
      </c>
      <c r="D1462" t="s">
        <v>9</v>
      </c>
      <c r="E1462" t="s">
        <v>11</v>
      </c>
      <c r="F1462" t="s">
        <v>131</v>
      </c>
      <c r="G1462">
        <v>1</v>
      </c>
      <c r="H1462" t="s">
        <v>13</v>
      </c>
      <c r="I1462" t="s">
        <v>18</v>
      </c>
      <c r="J1462" t="s">
        <v>128</v>
      </c>
      <c r="L1462" t="s">
        <v>80</v>
      </c>
      <c r="M1462">
        <v>2</v>
      </c>
      <c r="N1462" t="str">
        <f t="shared" si="102"/>
        <v>Yes</v>
      </c>
      <c r="O1462" t="s">
        <v>152</v>
      </c>
      <c r="P1462" s="126" t="str">
        <f t="shared" si="105"/>
        <v>Yes</v>
      </c>
      <c r="Q1462" s="126" t="str">
        <f t="shared" si="104"/>
        <v>Yes</v>
      </c>
      <c r="R1462" s="126" t="str">
        <f t="shared" si="104"/>
        <v>No</v>
      </c>
      <c r="S1462" s="126" t="str">
        <f t="shared" si="104"/>
        <v>No</v>
      </c>
      <c r="T1462" s="126" t="str">
        <f t="shared" si="104"/>
        <v>No</v>
      </c>
      <c r="U1462" s="126" t="str">
        <f t="shared" si="104"/>
        <v>Yes</v>
      </c>
      <c r="V1462" s="126" t="str">
        <f t="shared" si="104"/>
        <v>No</v>
      </c>
      <c r="W1462" s="126" t="str">
        <f t="shared" si="104"/>
        <v>No</v>
      </c>
      <c r="X1462" s="126" t="str">
        <f t="shared" si="104"/>
        <v>No</v>
      </c>
      <c r="Y1462" s="126" t="str">
        <f t="shared" si="104"/>
        <v>Yes</v>
      </c>
      <c r="Z1462" s="126" t="str">
        <f t="shared" si="104"/>
        <v>Yes</v>
      </c>
      <c r="AA1462" s="126" t="str">
        <f t="shared" si="104"/>
        <v>No</v>
      </c>
    </row>
    <row r="1463" spans="1:27" x14ac:dyDescent="0.3">
      <c r="A1463" t="s">
        <v>204</v>
      </c>
      <c r="B1463" t="s">
        <v>130</v>
      </c>
      <c r="C1463" t="s">
        <v>9</v>
      </c>
      <c r="D1463" t="s">
        <v>14</v>
      </c>
      <c r="E1463" t="s">
        <v>11</v>
      </c>
      <c r="F1463" t="s">
        <v>131</v>
      </c>
      <c r="G1463">
        <v>1</v>
      </c>
      <c r="H1463" t="s">
        <v>11</v>
      </c>
      <c r="I1463" t="s">
        <v>148</v>
      </c>
      <c r="J1463" t="s">
        <v>128</v>
      </c>
      <c r="K1463" t="s">
        <v>259</v>
      </c>
      <c r="L1463" t="s">
        <v>80</v>
      </c>
      <c r="M1463">
        <v>2</v>
      </c>
      <c r="N1463" t="str">
        <f t="shared" si="102"/>
        <v>Yes</v>
      </c>
      <c r="O1463" t="s">
        <v>152</v>
      </c>
      <c r="P1463" s="126" t="str">
        <f t="shared" si="105"/>
        <v>No</v>
      </c>
      <c r="Q1463" s="126" t="str">
        <f t="shared" si="104"/>
        <v>Yes</v>
      </c>
      <c r="R1463" s="126" t="str">
        <f t="shared" si="104"/>
        <v>No</v>
      </c>
      <c r="S1463" s="126" t="str">
        <f t="shared" si="104"/>
        <v>No</v>
      </c>
      <c r="T1463" s="126" t="str">
        <f t="shared" si="104"/>
        <v>No</v>
      </c>
      <c r="U1463" s="126" t="str">
        <f t="shared" si="104"/>
        <v>Yes</v>
      </c>
      <c r="V1463" s="126" t="str">
        <f t="shared" si="104"/>
        <v>No</v>
      </c>
      <c r="W1463" s="126" t="str">
        <f t="shared" si="104"/>
        <v>No</v>
      </c>
      <c r="X1463" s="126" t="str">
        <f t="shared" si="104"/>
        <v>Yes</v>
      </c>
      <c r="Y1463" s="126" t="str">
        <f t="shared" si="104"/>
        <v>Yes</v>
      </c>
      <c r="Z1463" s="126" t="str">
        <f t="shared" si="104"/>
        <v>Yes</v>
      </c>
      <c r="AA1463" s="126" t="str">
        <f t="shared" si="104"/>
        <v>No</v>
      </c>
    </row>
    <row r="1464" spans="1:27" x14ac:dyDescent="0.3">
      <c r="A1464" t="s">
        <v>205</v>
      </c>
      <c r="B1464" t="s">
        <v>13</v>
      </c>
      <c r="C1464" t="s">
        <v>9</v>
      </c>
      <c r="D1464" t="s">
        <v>8</v>
      </c>
      <c r="E1464" t="s">
        <v>11</v>
      </c>
      <c r="F1464" t="s">
        <v>10</v>
      </c>
      <c r="G1464">
        <v>0</v>
      </c>
      <c r="H1464" t="s">
        <v>9</v>
      </c>
      <c r="I1464" t="s">
        <v>19</v>
      </c>
      <c r="J1464" t="s">
        <v>128</v>
      </c>
      <c r="L1464" t="s">
        <v>80</v>
      </c>
      <c r="M1464">
        <v>0</v>
      </c>
      <c r="N1464" t="str">
        <f t="shared" si="102"/>
        <v>No</v>
      </c>
      <c r="O1464" t="s">
        <v>152</v>
      </c>
      <c r="P1464" s="126" t="str">
        <f t="shared" si="105"/>
        <v>Yes</v>
      </c>
      <c r="Q1464" s="126" t="str">
        <f t="shared" si="104"/>
        <v>Yes</v>
      </c>
      <c r="R1464" s="126" t="str">
        <f t="shared" si="104"/>
        <v>Yes</v>
      </c>
      <c r="S1464" s="126" t="str">
        <f t="shared" si="104"/>
        <v>No</v>
      </c>
      <c r="T1464" s="126" t="str">
        <f t="shared" si="104"/>
        <v>Yes</v>
      </c>
      <c r="U1464" s="126" t="str">
        <f t="shared" ref="Q1464:AA1487" si="106">IF($A1464="","",IF(OR($B1464=U$1,$C1464=U$1,$D1464=U$1,$E1464=U$1,$F1464=U$1),"Yes","No"))</f>
        <v>Yes</v>
      </c>
      <c r="V1464" s="126" t="str">
        <f t="shared" si="106"/>
        <v>No</v>
      </c>
      <c r="W1464" s="126" t="str">
        <f t="shared" si="106"/>
        <v>No</v>
      </c>
      <c r="X1464" s="126" t="str">
        <f t="shared" si="106"/>
        <v>No</v>
      </c>
      <c r="Y1464" s="126" t="str">
        <f t="shared" si="106"/>
        <v>No</v>
      </c>
      <c r="Z1464" s="126" t="str">
        <f t="shared" si="106"/>
        <v>No</v>
      </c>
      <c r="AA1464" s="126" t="str">
        <f t="shared" si="106"/>
        <v>No</v>
      </c>
    </row>
    <row r="1465" spans="1:27" x14ac:dyDescent="0.3">
      <c r="A1465" t="s">
        <v>205</v>
      </c>
      <c r="B1465" t="s">
        <v>13</v>
      </c>
      <c r="C1465" t="s">
        <v>9</v>
      </c>
      <c r="D1465" t="s">
        <v>8</v>
      </c>
      <c r="E1465" t="s">
        <v>11</v>
      </c>
      <c r="F1465" t="s">
        <v>10</v>
      </c>
      <c r="G1465">
        <v>1</v>
      </c>
      <c r="H1465" t="s">
        <v>13</v>
      </c>
      <c r="I1465" t="s">
        <v>18</v>
      </c>
      <c r="J1465" t="s">
        <v>128</v>
      </c>
      <c r="L1465" t="s">
        <v>80</v>
      </c>
      <c r="M1465">
        <v>0</v>
      </c>
      <c r="N1465" t="str">
        <f t="shared" si="102"/>
        <v>No</v>
      </c>
      <c r="O1465" t="s">
        <v>152</v>
      </c>
      <c r="P1465" s="126" t="str">
        <f t="shared" si="105"/>
        <v>Yes</v>
      </c>
      <c r="Q1465" s="126" t="str">
        <f t="shared" si="106"/>
        <v>Yes</v>
      </c>
      <c r="R1465" s="126" t="str">
        <f t="shared" si="106"/>
        <v>Yes</v>
      </c>
      <c r="S1465" s="126" t="str">
        <f t="shared" si="106"/>
        <v>No</v>
      </c>
      <c r="T1465" s="126" t="str">
        <f t="shared" si="106"/>
        <v>Yes</v>
      </c>
      <c r="U1465" s="126" t="str">
        <f t="shared" si="106"/>
        <v>Yes</v>
      </c>
      <c r="V1465" s="126" t="str">
        <f t="shared" si="106"/>
        <v>No</v>
      </c>
      <c r="W1465" s="126" t="str">
        <f t="shared" si="106"/>
        <v>No</v>
      </c>
      <c r="X1465" s="126" t="str">
        <f t="shared" si="106"/>
        <v>No</v>
      </c>
      <c r="Y1465" s="126" t="str">
        <f t="shared" si="106"/>
        <v>No</v>
      </c>
      <c r="Z1465" s="126" t="str">
        <f t="shared" si="106"/>
        <v>No</v>
      </c>
      <c r="AA1465" s="126" t="str">
        <f t="shared" si="106"/>
        <v>No</v>
      </c>
    </row>
    <row r="1466" spans="1:27" x14ac:dyDescent="0.3">
      <c r="A1466" t="s">
        <v>205</v>
      </c>
      <c r="B1466" t="s">
        <v>13</v>
      </c>
      <c r="C1466" t="s">
        <v>9</v>
      </c>
      <c r="D1466" t="s">
        <v>8</v>
      </c>
      <c r="E1466" t="s">
        <v>11</v>
      </c>
      <c r="F1466" t="s">
        <v>10</v>
      </c>
      <c r="G1466">
        <v>1</v>
      </c>
      <c r="H1466" t="s">
        <v>8</v>
      </c>
      <c r="I1466" t="s">
        <v>19</v>
      </c>
      <c r="J1466" t="s">
        <v>128</v>
      </c>
      <c r="L1466" t="s">
        <v>80</v>
      </c>
      <c r="M1466">
        <v>0</v>
      </c>
      <c r="N1466" t="str">
        <f t="shared" si="102"/>
        <v>No</v>
      </c>
      <c r="O1466" t="s">
        <v>152</v>
      </c>
      <c r="P1466" s="126" t="str">
        <f t="shared" si="105"/>
        <v>Yes</v>
      </c>
      <c r="Q1466" s="126" t="str">
        <f t="shared" si="106"/>
        <v>Yes</v>
      </c>
      <c r="R1466" s="126" t="str">
        <f t="shared" si="106"/>
        <v>Yes</v>
      </c>
      <c r="S1466" s="126" t="str">
        <f t="shared" si="106"/>
        <v>No</v>
      </c>
      <c r="T1466" s="126" t="str">
        <f t="shared" si="106"/>
        <v>Yes</v>
      </c>
      <c r="U1466" s="126" t="str">
        <f t="shared" si="106"/>
        <v>Yes</v>
      </c>
      <c r="V1466" s="126" t="str">
        <f t="shared" si="106"/>
        <v>No</v>
      </c>
      <c r="W1466" s="126" t="str">
        <f t="shared" si="106"/>
        <v>No</v>
      </c>
      <c r="X1466" s="126" t="str">
        <f t="shared" si="106"/>
        <v>No</v>
      </c>
      <c r="Y1466" s="126" t="str">
        <f t="shared" si="106"/>
        <v>No</v>
      </c>
      <c r="Z1466" s="126" t="str">
        <f t="shared" si="106"/>
        <v>No</v>
      </c>
      <c r="AA1466" s="126" t="str">
        <f t="shared" si="106"/>
        <v>No</v>
      </c>
    </row>
    <row r="1467" spans="1:27" x14ac:dyDescent="0.3">
      <c r="A1467" t="s">
        <v>205</v>
      </c>
      <c r="B1467" t="s">
        <v>13</v>
      </c>
      <c r="C1467" t="s">
        <v>9</v>
      </c>
      <c r="D1467" t="s">
        <v>8</v>
      </c>
      <c r="E1467" t="s">
        <v>11</v>
      </c>
      <c r="F1467" t="s">
        <v>10</v>
      </c>
      <c r="G1467">
        <v>1</v>
      </c>
      <c r="H1467" t="s">
        <v>13</v>
      </c>
      <c r="I1467" t="s">
        <v>20</v>
      </c>
      <c r="J1467" t="s">
        <v>128</v>
      </c>
      <c r="K1467" t="s">
        <v>259</v>
      </c>
      <c r="L1467" t="s">
        <v>80</v>
      </c>
      <c r="M1467">
        <v>2</v>
      </c>
      <c r="N1467" t="str">
        <f t="shared" si="102"/>
        <v>Yes</v>
      </c>
      <c r="O1467" t="s">
        <v>152</v>
      </c>
      <c r="P1467" s="126" t="str">
        <f t="shared" si="105"/>
        <v>Yes</v>
      </c>
      <c r="Q1467" s="126" t="str">
        <f t="shared" si="106"/>
        <v>Yes</v>
      </c>
      <c r="R1467" s="126" t="str">
        <f t="shared" si="106"/>
        <v>Yes</v>
      </c>
      <c r="S1467" s="126" t="str">
        <f t="shared" si="106"/>
        <v>No</v>
      </c>
      <c r="T1467" s="126" t="str">
        <f t="shared" si="106"/>
        <v>Yes</v>
      </c>
      <c r="U1467" s="126" t="str">
        <f t="shared" si="106"/>
        <v>Yes</v>
      </c>
      <c r="V1467" s="126" t="str">
        <f t="shared" si="106"/>
        <v>No</v>
      </c>
      <c r="W1467" s="126" t="str">
        <f t="shared" si="106"/>
        <v>No</v>
      </c>
      <c r="X1467" s="126" t="str">
        <f t="shared" si="106"/>
        <v>No</v>
      </c>
      <c r="Y1467" s="126" t="str">
        <f t="shared" si="106"/>
        <v>No</v>
      </c>
      <c r="Z1467" s="126" t="str">
        <f t="shared" si="106"/>
        <v>No</v>
      </c>
      <c r="AA1467" s="126" t="str">
        <f t="shared" si="106"/>
        <v>No</v>
      </c>
    </row>
    <row r="1468" spans="1:27" x14ac:dyDescent="0.3">
      <c r="A1468" t="s">
        <v>205</v>
      </c>
      <c r="B1468" t="s">
        <v>13</v>
      </c>
      <c r="C1468" t="s">
        <v>9</v>
      </c>
      <c r="D1468" t="s">
        <v>8</v>
      </c>
      <c r="E1468" t="s">
        <v>11</v>
      </c>
      <c r="F1468" t="s">
        <v>10</v>
      </c>
      <c r="G1468">
        <v>0</v>
      </c>
      <c r="H1468" t="s">
        <v>13</v>
      </c>
      <c r="I1468" t="s">
        <v>15</v>
      </c>
      <c r="J1468" t="s">
        <v>255</v>
      </c>
      <c r="L1468" t="s">
        <v>80</v>
      </c>
      <c r="M1468">
        <v>0</v>
      </c>
      <c r="N1468" t="str">
        <f t="shared" si="102"/>
        <v>No</v>
      </c>
      <c r="O1468" t="s">
        <v>152</v>
      </c>
      <c r="P1468" s="126" t="str">
        <f t="shared" si="105"/>
        <v>Yes</v>
      </c>
      <c r="Q1468" s="126" t="str">
        <f t="shared" si="106"/>
        <v>Yes</v>
      </c>
      <c r="R1468" s="126" t="str">
        <f t="shared" si="106"/>
        <v>Yes</v>
      </c>
      <c r="S1468" s="126" t="str">
        <f t="shared" si="106"/>
        <v>No</v>
      </c>
      <c r="T1468" s="126" t="str">
        <f t="shared" si="106"/>
        <v>Yes</v>
      </c>
      <c r="U1468" s="126" t="str">
        <f t="shared" si="106"/>
        <v>Yes</v>
      </c>
      <c r="V1468" s="126" t="str">
        <f t="shared" si="106"/>
        <v>No</v>
      </c>
      <c r="W1468" s="126" t="str">
        <f t="shared" si="106"/>
        <v>No</v>
      </c>
      <c r="X1468" s="126" t="str">
        <f t="shared" si="106"/>
        <v>No</v>
      </c>
      <c r="Y1468" s="126" t="str">
        <f t="shared" si="106"/>
        <v>No</v>
      </c>
      <c r="Z1468" s="126" t="str">
        <f t="shared" si="106"/>
        <v>No</v>
      </c>
      <c r="AA1468" s="126" t="str">
        <f t="shared" si="106"/>
        <v>No</v>
      </c>
    </row>
    <row r="1469" spans="1:27" x14ac:dyDescent="0.3">
      <c r="A1469" t="s">
        <v>205</v>
      </c>
      <c r="B1469" t="s">
        <v>13</v>
      </c>
      <c r="C1469" t="s">
        <v>9</v>
      </c>
      <c r="D1469" t="s">
        <v>8</v>
      </c>
      <c r="E1469" t="s">
        <v>11</v>
      </c>
      <c r="F1469" t="s">
        <v>10</v>
      </c>
      <c r="G1469">
        <v>1</v>
      </c>
      <c r="H1469" t="s">
        <v>8</v>
      </c>
      <c r="I1469" t="s">
        <v>20</v>
      </c>
      <c r="J1469" t="s">
        <v>128</v>
      </c>
      <c r="L1469" t="s">
        <v>80</v>
      </c>
      <c r="M1469">
        <v>0</v>
      </c>
      <c r="N1469" t="str">
        <f t="shared" si="102"/>
        <v>No</v>
      </c>
      <c r="O1469" t="s">
        <v>152</v>
      </c>
      <c r="P1469" s="126" t="str">
        <f t="shared" si="105"/>
        <v>Yes</v>
      </c>
      <c r="Q1469" s="126" t="str">
        <f t="shared" si="106"/>
        <v>Yes</v>
      </c>
      <c r="R1469" s="126" t="str">
        <f t="shared" si="106"/>
        <v>Yes</v>
      </c>
      <c r="S1469" s="126" t="str">
        <f t="shared" si="106"/>
        <v>No</v>
      </c>
      <c r="T1469" s="126" t="str">
        <f t="shared" si="106"/>
        <v>Yes</v>
      </c>
      <c r="U1469" s="126" t="str">
        <f t="shared" si="106"/>
        <v>Yes</v>
      </c>
      <c r="V1469" s="126" t="str">
        <f t="shared" si="106"/>
        <v>No</v>
      </c>
      <c r="W1469" s="126" t="str">
        <f t="shared" si="106"/>
        <v>No</v>
      </c>
      <c r="X1469" s="126" t="str">
        <f t="shared" si="106"/>
        <v>No</v>
      </c>
      <c r="Y1469" s="126" t="str">
        <f t="shared" si="106"/>
        <v>No</v>
      </c>
      <c r="Z1469" s="126" t="str">
        <f t="shared" si="106"/>
        <v>No</v>
      </c>
      <c r="AA1469" s="126" t="str">
        <f t="shared" si="106"/>
        <v>No</v>
      </c>
    </row>
    <row r="1470" spans="1:27" x14ac:dyDescent="0.3">
      <c r="A1470" t="s">
        <v>205</v>
      </c>
      <c r="B1470" t="s">
        <v>13</v>
      </c>
      <c r="C1470" t="s">
        <v>9</v>
      </c>
      <c r="D1470" t="s">
        <v>8</v>
      </c>
      <c r="E1470" t="s">
        <v>11</v>
      </c>
      <c r="F1470" t="s">
        <v>10</v>
      </c>
      <c r="G1470">
        <v>1</v>
      </c>
      <c r="H1470" t="s">
        <v>11</v>
      </c>
      <c r="I1470" t="s">
        <v>20</v>
      </c>
      <c r="J1470" t="s">
        <v>128</v>
      </c>
      <c r="K1470" t="s">
        <v>259</v>
      </c>
      <c r="L1470" t="s">
        <v>80</v>
      </c>
      <c r="M1470">
        <v>2</v>
      </c>
      <c r="N1470" t="str">
        <f t="shared" si="102"/>
        <v>Yes</v>
      </c>
      <c r="O1470" t="s">
        <v>152</v>
      </c>
      <c r="P1470" s="126" t="str">
        <f t="shared" si="105"/>
        <v>Yes</v>
      </c>
      <c r="Q1470" s="126" t="str">
        <f t="shared" si="106"/>
        <v>Yes</v>
      </c>
      <c r="R1470" s="126" t="str">
        <f t="shared" si="106"/>
        <v>Yes</v>
      </c>
      <c r="S1470" s="126" t="str">
        <f t="shared" si="106"/>
        <v>No</v>
      </c>
      <c r="T1470" s="126" t="str">
        <f t="shared" si="106"/>
        <v>Yes</v>
      </c>
      <c r="U1470" s="126" t="str">
        <f t="shared" si="106"/>
        <v>Yes</v>
      </c>
      <c r="V1470" s="126" t="str">
        <f t="shared" si="106"/>
        <v>No</v>
      </c>
      <c r="W1470" s="126" t="str">
        <f t="shared" si="106"/>
        <v>No</v>
      </c>
      <c r="X1470" s="126" t="str">
        <f t="shared" si="106"/>
        <v>No</v>
      </c>
      <c r="Y1470" s="126" t="str">
        <f t="shared" si="106"/>
        <v>No</v>
      </c>
      <c r="Z1470" s="126" t="str">
        <f t="shared" si="106"/>
        <v>No</v>
      </c>
      <c r="AA1470" s="126" t="str">
        <f t="shared" si="106"/>
        <v>No</v>
      </c>
    </row>
    <row r="1471" spans="1:27" x14ac:dyDescent="0.3">
      <c r="A1471" t="s">
        <v>205</v>
      </c>
      <c r="B1471" t="s">
        <v>13</v>
      </c>
      <c r="C1471" t="s">
        <v>9</v>
      </c>
      <c r="D1471" t="s">
        <v>8</v>
      </c>
      <c r="E1471" t="s">
        <v>11</v>
      </c>
      <c r="F1471" t="s">
        <v>10</v>
      </c>
      <c r="G1471">
        <v>0</v>
      </c>
      <c r="H1471" t="s">
        <v>11</v>
      </c>
      <c r="I1471" t="s">
        <v>19</v>
      </c>
      <c r="J1471" t="s">
        <v>128</v>
      </c>
      <c r="K1471" t="s">
        <v>237</v>
      </c>
      <c r="L1471" t="s">
        <v>80</v>
      </c>
      <c r="M1471">
        <v>0</v>
      </c>
      <c r="N1471" t="str">
        <f t="shared" si="102"/>
        <v>No</v>
      </c>
      <c r="O1471" t="s">
        <v>152</v>
      </c>
      <c r="P1471" s="126" t="str">
        <f t="shared" si="105"/>
        <v>Yes</v>
      </c>
      <c r="Q1471" s="126" t="str">
        <f t="shared" si="106"/>
        <v>Yes</v>
      </c>
      <c r="R1471" s="126" t="str">
        <f t="shared" si="106"/>
        <v>Yes</v>
      </c>
      <c r="S1471" s="126" t="str">
        <f t="shared" si="106"/>
        <v>No</v>
      </c>
      <c r="T1471" s="126" t="str">
        <f t="shared" si="106"/>
        <v>Yes</v>
      </c>
      <c r="U1471" s="126" t="str">
        <f t="shared" si="106"/>
        <v>Yes</v>
      </c>
      <c r="V1471" s="126" t="str">
        <f t="shared" si="106"/>
        <v>No</v>
      </c>
      <c r="W1471" s="126" t="str">
        <f t="shared" si="106"/>
        <v>No</v>
      </c>
      <c r="X1471" s="126" t="str">
        <f t="shared" si="106"/>
        <v>No</v>
      </c>
      <c r="Y1471" s="126" t="str">
        <f t="shared" si="106"/>
        <v>No</v>
      </c>
      <c r="Z1471" s="126" t="str">
        <f t="shared" si="106"/>
        <v>No</v>
      </c>
      <c r="AA1471" s="126" t="str">
        <f t="shared" si="106"/>
        <v>No</v>
      </c>
    </row>
    <row r="1472" spans="1:27" x14ac:dyDescent="0.3">
      <c r="A1472" t="s">
        <v>205</v>
      </c>
      <c r="B1472" t="s">
        <v>13</v>
      </c>
      <c r="C1472" t="s">
        <v>9</v>
      </c>
      <c r="D1472" t="s">
        <v>8</v>
      </c>
      <c r="E1472" t="s">
        <v>11</v>
      </c>
      <c r="F1472" t="s">
        <v>10</v>
      </c>
      <c r="G1472">
        <v>1</v>
      </c>
      <c r="H1472" t="s">
        <v>11</v>
      </c>
      <c r="I1472" t="s">
        <v>17</v>
      </c>
      <c r="J1472" t="s">
        <v>149</v>
      </c>
      <c r="K1472" t="s">
        <v>237</v>
      </c>
      <c r="L1472" t="s">
        <v>80</v>
      </c>
      <c r="M1472">
        <v>0</v>
      </c>
      <c r="N1472" t="str">
        <f t="shared" si="102"/>
        <v>No</v>
      </c>
      <c r="O1472" t="s">
        <v>152</v>
      </c>
      <c r="P1472" s="126" t="str">
        <f t="shared" si="105"/>
        <v>Yes</v>
      </c>
      <c r="Q1472" s="126" t="str">
        <f t="shared" si="106"/>
        <v>Yes</v>
      </c>
      <c r="R1472" s="126" t="str">
        <f t="shared" si="106"/>
        <v>Yes</v>
      </c>
      <c r="S1472" s="126" t="str">
        <f t="shared" si="106"/>
        <v>No</v>
      </c>
      <c r="T1472" s="126" t="str">
        <f t="shared" si="106"/>
        <v>Yes</v>
      </c>
      <c r="U1472" s="126" t="str">
        <f t="shared" si="106"/>
        <v>Yes</v>
      </c>
      <c r="V1472" s="126" t="str">
        <f t="shared" si="106"/>
        <v>No</v>
      </c>
      <c r="W1472" s="126" t="str">
        <f t="shared" si="106"/>
        <v>No</v>
      </c>
      <c r="X1472" s="126" t="str">
        <f t="shared" si="106"/>
        <v>No</v>
      </c>
      <c r="Y1472" s="126" t="str">
        <f t="shared" si="106"/>
        <v>No</v>
      </c>
      <c r="Z1472" s="126" t="str">
        <f t="shared" si="106"/>
        <v>No</v>
      </c>
      <c r="AA1472" s="126" t="str">
        <f t="shared" si="106"/>
        <v>No</v>
      </c>
    </row>
    <row r="1473" spans="1:27" x14ac:dyDescent="0.3">
      <c r="A1473" t="s">
        <v>205</v>
      </c>
      <c r="B1473" t="s">
        <v>13</v>
      </c>
      <c r="C1473" t="s">
        <v>130</v>
      </c>
      <c r="D1473" t="s">
        <v>14</v>
      </c>
      <c r="E1473" t="s">
        <v>11</v>
      </c>
      <c r="F1473" t="s">
        <v>131</v>
      </c>
      <c r="G1473">
        <v>0</v>
      </c>
      <c r="H1473" t="s">
        <v>13</v>
      </c>
      <c r="I1473" t="s">
        <v>15</v>
      </c>
      <c r="J1473" t="s">
        <v>128</v>
      </c>
      <c r="K1473" t="s">
        <v>259</v>
      </c>
      <c r="L1473" t="s">
        <v>80</v>
      </c>
      <c r="M1473">
        <v>2</v>
      </c>
      <c r="N1473" t="str">
        <f t="shared" si="102"/>
        <v>Yes</v>
      </c>
      <c r="O1473" t="s">
        <v>152</v>
      </c>
      <c r="P1473" s="126" t="str">
        <f t="shared" si="105"/>
        <v>Yes</v>
      </c>
      <c r="Q1473" s="126" t="str">
        <f t="shared" si="106"/>
        <v>No</v>
      </c>
      <c r="R1473" s="126" t="str">
        <f t="shared" si="106"/>
        <v>No</v>
      </c>
      <c r="S1473" s="126" t="str">
        <f t="shared" si="106"/>
        <v>No</v>
      </c>
      <c r="T1473" s="126" t="str">
        <f t="shared" si="106"/>
        <v>No</v>
      </c>
      <c r="U1473" s="126" t="str">
        <f t="shared" si="106"/>
        <v>Yes</v>
      </c>
      <c r="V1473" s="126" t="str">
        <f t="shared" si="106"/>
        <v>No</v>
      </c>
      <c r="W1473" s="126" t="str">
        <f t="shared" si="106"/>
        <v>No</v>
      </c>
      <c r="X1473" s="126" t="str">
        <f t="shared" si="106"/>
        <v>Yes</v>
      </c>
      <c r="Y1473" s="126" t="str">
        <f t="shared" si="106"/>
        <v>Yes</v>
      </c>
      <c r="Z1473" s="126" t="str">
        <f t="shared" si="106"/>
        <v>Yes</v>
      </c>
      <c r="AA1473" s="126" t="str">
        <f t="shared" si="106"/>
        <v>No</v>
      </c>
    </row>
    <row r="1474" spans="1:27" x14ac:dyDescent="0.3">
      <c r="A1474" t="s">
        <v>205</v>
      </c>
      <c r="B1474" t="s">
        <v>13</v>
      </c>
      <c r="C1474" t="s">
        <v>130</v>
      </c>
      <c r="D1474" t="s">
        <v>14</v>
      </c>
      <c r="E1474" t="s">
        <v>11</v>
      </c>
      <c r="F1474" t="s">
        <v>131</v>
      </c>
      <c r="G1474">
        <v>0</v>
      </c>
      <c r="H1474" t="s">
        <v>130</v>
      </c>
      <c r="I1474" t="s">
        <v>19</v>
      </c>
      <c r="J1474" t="s">
        <v>128</v>
      </c>
      <c r="L1474" t="s">
        <v>80</v>
      </c>
      <c r="M1474">
        <v>3</v>
      </c>
      <c r="N1474" t="str">
        <f t="shared" si="102"/>
        <v>Yes</v>
      </c>
      <c r="O1474" t="s">
        <v>152</v>
      </c>
      <c r="P1474" s="126" t="str">
        <f t="shared" si="105"/>
        <v>Yes</v>
      </c>
      <c r="Q1474" s="126" t="str">
        <f t="shared" si="106"/>
        <v>No</v>
      </c>
      <c r="R1474" s="126" t="str">
        <f t="shared" si="106"/>
        <v>No</v>
      </c>
      <c r="S1474" s="126" t="str">
        <f t="shared" si="106"/>
        <v>No</v>
      </c>
      <c r="T1474" s="126" t="str">
        <f t="shared" si="106"/>
        <v>No</v>
      </c>
      <c r="U1474" s="126" t="str">
        <f t="shared" si="106"/>
        <v>Yes</v>
      </c>
      <c r="V1474" s="126" t="str">
        <f t="shared" si="106"/>
        <v>No</v>
      </c>
      <c r="W1474" s="126" t="str">
        <f t="shared" si="106"/>
        <v>No</v>
      </c>
      <c r="X1474" s="126" t="str">
        <f t="shared" si="106"/>
        <v>Yes</v>
      </c>
      <c r="Y1474" s="126" t="str">
        <f t="shared" si="106"/>
        <v>Yes</v>
      </c>
      <c r="Z1474" s="126" t="str">
        <f t="shared" si="106"/>
        <v>Yes</v>
      </c>
      <c r="AA1474" s="126" t="str">
        <f t="shared" si="106"/>
        <v>No</v>
      </c>
    </row>
    <row r="1475" spans="1:27" x14ac:dyDescent="0.3">
      <c r="A1475" t="s">
        <v>205</v>
      </c>
      <c r="B1475" t="s">
        <v>13</v>
      </c>
      <c r="C1475" t="s">
        <v>130</v>
      </c>
      <c r="D1475" t="s">
        <v>14</v>
      </c>
      <c r="E1475" t="s">
        <v>11</v>
      </c>
      <c r="F1475" t="s">
        <v>131</v>
      </c>
      <c r="G1475">
        <v>1</v>
      </c>
      <c r="H1475" t="s">
        <v>130</v>
      </c>
      <c r="I1475" t="s">
        <v>19</v>
      </c>
      <c r="J1475" t="s">
        <v>128</v>
      </c>
      <c r="K1475" t="s">
        <v>237</v>
      </c>
      <c r="L1475" t="s">
        <v>80</v>
      </c>
      <c r="M1475">
        <v>3</v>
      </c>
      <c r="N1475" t="str">
        <f t="shared" si="102"/>
        <v>Yes</v>
      </c>
      <c r="O1475" t="s">
        <v>152</v>
      </c>
      <c r="P1475" s="126" t="str">
        <f t="shared" si="105"/>
        <v>Yes</v>
      </c>
      <c r="Q1475" s="126" t="str">
        <f t="shared" si="106"/>
        <v>No</v>
      </c>
      <c r="R1475" s="126" t="str">
        <f t="shared" si="106"/>
        <v>No</v>
      </c>
      <c r="S1475" s="126" t="str">
        <f t="shared" si="106"/>
        <v>No</v>
      </c>
      <c r="T1475" s="126" t="str">
        <f t="shared" si="106"/>
        <v>No</v>
      </c>
      <c r="U1475" s="126" t="str">
        <f t="shared" si="106"/>
        <v>Yes</v>
      </c>
      <c r="V1475" s="126" t="str">
        <f t="shared" si="106"/>
        <v>No</v>
      </c>
      <c r="W1475" s="126" t="str">
        <f t="shared" si="106"/>
        <v>No</v>
      </c>
      <c r="X1475" s="126" t="str">
        <f t="shared" si="106"/>
        <v>Yes</v>
      </c>
      <c r="Y1475" s="126" t="str">
        <f t="shared" si="106"/>
        <v>Yes</v>
      </c>
      <c r="Z1475" s="126" t="str">
        <f t="shared" si="106"/>
        <v>Yes</v>
      </c>
      <c r="AA1475" s="126" t="str">
        <f t="shared" si="106"/>
        <v>No</v>
      </c>
    </row>
    <row r="1476" spans="1:27" x14ac:dyDescent="0.3">
      <c r="A1476" t="s">
        <v>205</v>
      </c>
      <c r="B1476" t="s">
        <v>13</v>
      </c>
      <c r="C1476" t="s">
        <v>130</v>
      </c>
      <c r="D1476" t="s">
        <v>14</v>
      </c>
      <c r="E1476" t="s">
        <v>11</v>
      </c>
      <c r="F1476" t="s">
        <v>131</v>
      </c>
      <c r="G1476">
        <v>2</v>
      </c>
      <c r="H1476" t="s">
        <v>14</v>
      </c>
      <c r="I1476" t="s">
        <v>19</v>
      </c>
      <c r="J1476" t="s">
        <v>128</v>
      </c>
      <c r="L1476" t="s">
        <v>80</v>
      </c>
      <c r="M1476">
        <v>3</v>
      </c>
      <c r="N1476" t="str">
        <f t="shared" ref="N1476:N1539" si="107">IF(M1476="","",IF(I1476="Foul","Yes",IF(M1476=0,"No","Yes")))</f>
        <v>Yes</v>
      </c>
      <c r="O1476" t="s">
        <v>152</v>
      </c>
      <c r="P1476" s="126" t="str">
        <f t="shared" si="105"/>
        <v>Yes</v>
      </c>
      <c r="Q1476" s="126" t="str">
        <f t="shared" si="106"/>
        <v>No</v>
      </c>
      <c r="R1476" s="126" t="str">
        <f t="shared" si="106"/>
        <v>No</v>
      </c>
      <c r="S1476" s="126" t="str">
        <f t="shared" si="106"/>
        <v>No</v>
      </c>
      <c r="T1476" s="126" t="str">
        <f t="shared" si="106"/>
        <v>No</v>
      </c>
      <c r="U1476" s="126" t="str">
        <f t="shared" si="106"/>
        <v>Yes</v>
      </c>
      <c r="V1476" s="126" t="str">
        <f t="shared" si="106"/>
        <v>No</v>
      </c>
      <c r="W1476" s="126" t="str">
        <f t="shared" si="106"/>
        <v>No</v>
      </c>
      <c r="X1476" s="126" t="str">
        <f t="shared" si="106"/>
        <v>Yes</v>
      </c>
      <c r="Y1476" s="126" t="str">
        <f t="shared" si="106"/>
        <v>Yes</v>
      </c>
      <c r="Z1476" s="126" t="str">
        <f t="shared" si="106"/>
        <v>Yes</v>
      </c>
      <c r="AA1476" s="126" t="str">
        <f t="shared" si="106"/>
        <v>No</v>
      </c>
    </row>
    <row r="1477" spans="1:27" x14ac:dyDescent="0.3">
      <c r="A1477" t="s">
        <v>205</v>
      </c>
      <c r="B1477" t="s">
        <v>13</v>
      </c>
      <c r="C1477" t="s">
        <v>130</v>
      </c>
      <c r="D1477" t="s">
        <v>14</v>
      </c>
      <c r="E1477" t="s">
        <v>11</v>
      </c>
      <c r="F1477" t="s">
        <v>131</v>
      </c>
      <c r="G1477">
        <v>3</v>
      </c>
      <c r="H1477" t="s">
        <v>131</v>
      </c>
      <c r="I1477" t="s">
        <v>18</v>
      </c>
      <c r="J1477" t="s">
        <v>128</v>
      </c>
      <c r="L1477" t="s">
        <v>80</v>
      </c>
      <c r="M1477">
        <v>0</v>
      </c>
      <c r="N1477" t="str">
        <f t="shared" si="107"/>
        <v>No</v>
      </c>
      <c r="O1477" t="s">
        <v>152</v>
      </c>
      <c r="P1477" s="126" t="str">
        <f t="shared" si="105"/>
        <v>Yes</v>
      </c>
      <c r="Q1477" s="126" t="str">
        <f t="shared" si="106"/>
        <v>No</v>
      </c>
      <c r="R1477" s="126" t="str">
        <f t="shared" si="106"/>
        <v>No</v>
      </c>
      <c r="S1477" s="126" t="str">
        <f t="shared" si="106"/>
        <v>No</v>
      </c>
      <c r="T1477" s="126" t="str">
        <f t="shared" si="106"/>
        <v>No</v>
      </c>
      <c r="U1477" s="126" t="str">
        <f t="shared" si="106"/>
        <v>Yes</v>
      </c>
      <c r="V1477" s="126" t="str">
        <f t="shared" si="106"/>
        <v>No</v>
      </c>
      <c r="W1477" s="126" t="str">
        <f t="shared" si="106"/>
        <v>No</v>
      </c>
      <c r="X1477" s="126" t="str">
        <f t="shared" si="106"/>
        <v>Yes</v>
      </c>
      <c r="Y1477" s="126" t="str">
        <f t="shared" si="106"/>
        <v>Yes</v>
      </c>
      <c r="Z1477" s="126" t="str">
        <f t="shared" si="106"/>
        <v>Yes</v>
      </c>
      <c r="AA1477" s="126" t="str">
        <f t="shared" si="106"/>
        <v>No</v>
      </c>
    </row>
    <row r="1478" spans="1:27" x14ac:dyDescent="0.3">
      <c r="A1478" t="s">
        <v>205</v>
      </c>
      <c r="B1478" t="s">
        <v>13</v>
      </c>
      <c r="C1478" t="s">
        <v>130</v>
      </c>
      <c r="D1478" t="s">
        <v>14</v>
      </c>
      <c r="E1478" t="s">
        <v>11</v>
      </c>
      <c r="F1478" t="s">
        <v>131</v>
      </c>
      <c r="G1478">
        <v>3</v>
      </c>
      <c r="H1478" t="s">
        <v>13</v>
      </c>
      <c r="I1478" t="s">
        <v>18</v>
      </c>
      <c r="J1478" t="s">
        <v>128</v>
      </c>
      <c r="K1478" t="s">
        <v>237</v>
      </c>
      <c r="L1478" t="s">
        <v>80</v>
      </c>
      <c r="M1478">
        <v>0</v>
      </c>
      <c r="N1478" t="str">
        <f t="shared" si="107"/>
        <v>No</v>
      </c>
      <c r="O1478" t="s">
        <v>152</v>
      </c>
      <c r="P1478" s="126" t="str">
        <f t="shared" si="105"/>
        <v>Yes</v>
      </c>
      <c r="Q1478" s="126" t="str">
        <f t="shared" si="106"/>
        <v>No</v>
      </c>
      <c r="R1478" s="126" t="str">
        <f t="shared" si="106"/>
        <v>No</v>
      </c>
      <c r="S1478" s="126" t="str">
        <f t="shared" si="106"/>
        <v>No</v>
      </c>
      <c r="T1478" s="126" t="str">
        <f t="shared" si="106"/>
        <v>No</v>
      </c>
      <c r="U1478" s="126" t="str">
        <f t="shared" si="106"/>
        <v>Yes</v>
      </c>
      <c r="V1478" s="126" t="str">
        <f t="shared" si="106"/>
        <v>No</v>
      </c>
      <c r="W1478" s="126" t="str">
        <f t="shared" si="106"/>
        <v>No</v>
      </c>
      <c r="X1478" s="126" t="str">
        <f t="shared" si="106"/>
        <v>Yes</v>
      </c>
      <c r="Y1478" s="126" t="str">
        <f t="shared" si="106"/>
        <v>Yes</v>
      </c>
      <c r="Z1478" s="126" t="str">
        <f t="shared" si="106"/>
        <v>Yes</v>
      </c>
      <c r="AA1478" s="126" t="str">
        <f t="shared" si="106"/>
        <v>No</v>
      </c>
    </row>
    <row r="1479" spans="1:27" x14ac:dyDescent="0.3">
      <c r="A1479" t="s">
        <v>205</v>
      </c>
      <c r="B1479" t="s">
        <v>13</v>
      </c>
      <c r="C1479" t="s">
        <v>130</v>
      </c>
      <c r="D1479" t="s">
        <v>14</v>
      </c>
      <c r="E1479" t="s">
        <v>11</v>
      </c>
      <c r="F1479" t="s">
        <v>131</v>
      </c>
      <c r="G1479">
        <v>0</v>
      </c>
      <c r="H1479" t="s">
        <v>14</v>
      </c>
      <c r="I1479" t="s">
        <v>19</v>
      </c>
      <c r="J1479" t="s">
        <v>128</v>
      </c>
      <c r="L1479" t="s">
        <v>80</v>
      </c>
      <c r="M1479">
        <v>0</v>
      </c>
      <c r="N1479" t="str">
        <f t="shared" si="107"/>
        <v>No</v>
      </c>
      <c r="O1479" t="s">
        <v>152</v>
      </c>
      <c r="P1479" s="126" t="str">
        <f t="shared" si="105"/>
        <v>Yes</v>
      </c>
      <c r="Q1479" s="126" t="str">
        <f t="shared" si="106"/>
        <v>No</v>
      </c>
      <c r="R1479" s="126" t="str">
        <f t="shared" si="106"/>
        <v>No</v>
      </c>
      <c r="S1479" s="126" t="str">
        <f t="shared" si="106"/>
        <v>No</v>
      </c>
      <c r="T1479" s="126" t="str">
        <f t="shared" si="106"/>
        <v>No</v>
      </c>
      <c r="U1479" s="126" t="str">
        <f t="shared" si="106"/>
        <v>Yes</v>
      </c>
      <c r="V1479" s="126" t="str">
        <f t="shared" si="106"/>
        <v>No</v>
      </c>
      <c r="W1479" s="126" t="str">
        <f t="shared" si="106"/>
        <v>No</v>
      </c>
      <c r="X1479" s="126" t="str">
        <f t="shared" si="106"/>
        <v>Yes</v>
      </c>
      <c r="Y1479" s="126" t="str">
        <f t="shared" si="106"/>
        <v>Yes</v>
      </c>
      <c r="Z1479" s="126" t="str">
        <f t="shared" si="106"/>
        <v>Yes</v>
      </c>
      <c r="AA1479" s="126" t="str">
        <f t="shared" si="106"/>
        <v>No</v>
      </c>
    </row>
    <row r="1480" spans="1:27" x14ac:dyDescent="0.3">
      <c r="A1480" t="s">
        <v>205</v>
      </c>
      <c r="B1480" t="s">
        <v>13</v>
      </c>
      <c r="C1480" t="s">
        <v>130</v>
      </c>
      <c r="D1480" t="s">
        <v>14</v>
      </c>
      <c r="E1480" t="s">
        <v>11</v>
      </c>
      <c r="F1480" t="s">
        <v>131</v>
      </c>
      <c r="G1480">
        <v>0</v>
      </c>
      <c r="H1480" t="s">
        <v>130</v>
      </c>
      <c r="I1480" t="s">
        <v>19</v>
      </c>
      <c r="J1480" t="s">
        <v>62</v>
      </c>
      <c r="L1480" t="s">
        <v>80</v>
      </c>
      <c r="M1480">
        <v>0</v>
      </c>
      <c r="N1480" t="str">
        <f t="shared" si="107"/>
        <v>No</v>
      </c>
      <c r="O1480" t="s">
        <v>152</v>
      </c>
      <c r="P1480" s="126" t="str">
        <f t="shared" si="105"/>
        <v>Yes</v>
      </c>
      <c r="Q1480" s="126" t="str">
        <f t="shared" si="106"/>
        <v>No</v>
      </c>
      <c r="R1480" s="126" t="str">
        <f t="shared" si="106"/>
        <v>No</v>
      </c>
      <c r="S1480" s="126" t="str">
        <f t="shared" si="106"/>
        <v>No</v>
      </c>
      <c r="T1480" s="126" t="str">
        <f t="shared" si="106"/>
        <v>No</v>
      </c>
      <c r="U1480" s="126" t="str">
        <f t="shared" si="106"/>
        <v>Yes</v>
      </c>
      <c r="V1480" s="126" t="str">
        <f t="shared" si="106"/>
        <v>No</v>
      </c>
      <c r="W1480" s="126" t="str">
        <f t="shared" si="106"/>
        <v>No</v>
      </c>
      <c r="X1480" s="126" t="str">
        <f t="shared" si="106"/>
        <v>Yes</v>
      </c>
      <c r="Y1480" s="126" t="str">
        <f t="shared" si="106"/>
        <v>Yes</v>
      </c>
      <c r="Z1480" s="126" t="str">
        <f t="shared" si="106"/>
        <v>Yes</v>
      </c>
      <c r="AA1480" s="126" t="str">
        <f t="shared" si="106"/>
        <v>No</v>
      </c>
    </row>
    <row r="1481" spans="1:27" x14ac:dyDescent="0.3">
      <c r="A1481" t="s">
        <v>205</v>
      </c>
      <c r="B1481" t="s">
        <v>130</v>
      </c>
      <c r="C1481" t="s">
        <v>9</v>
      </c>
      <c r="D1481" t="s">
        <v>14</v>
      </c>
      <c r="E1481" t="s">
        <v>8</v>
      </c>
      <c r="F1481" t="s">
        <v>10</v>
      </c>
      <c r="G1481">
        <v>0</v>
      </c>
      <c r="H1481" t="s">
        <v>8</v>
      </c>
      <c r="I1481" t="s">
        <v>19</v>
      </c>
      <c r="J1481" t="s">
        <v>128</v>
      </c>
      <c r="L1481" t="s">
        <v>80</v>
      </c>
      <c r="M1481">
        <v>0</v>
      </c>
      <c r="N1481" t="str">
        <f t="shared" si="107"/>
        <v>No</v>
      </c>
      <c r="O1481" t="s">
        <v>152</v>
      </c>
      <c r="P1481" s="126" t="str">
        <f t="shared" si="105"/>
        <v>No</v>
      </c>
      <c r="Q1481" s="126" t="str">
        <f t="shared" si="106"/>
        <v>Yes</v>
      </c>
      <c r="R1481" s="126" t="str">
        <f t="shared" si="106"/>
        <v>Yes</v>
      </c>
      <c r="S1481" s="126" t="str">
        <f t="shared" si="106"/>
        <v>No</v>
      </c>
      <c r="T1481" s="126" t="str">
        <f t="shared" si="106"/>
        <v>Yes</v>
      </c>
      <c r="U1481" s="126" t="str">
        <f t="shared" si="106"/>
        <v>No</v>
      </c>
      <c r="V1481" s="126" t="str">
        <f t="shared" si="106"/>
        <v>No</v>
      </c>
      <c r="W1481" s="126" t="str">
        <f t="shared" si="106"/>
        <v>No</v>
      </c>
      <c r="X1481" s="126" t="str">
        <f t="shared" si="106"/>
        <v>Yes</v>
      </c>
      <c r="Y1481" s="126" t="str">
        <f t="shared" si="106"/>
        <v>Yes</v>
      </c>
      <c r="Z1481" s="126" t="str">
        <f t="shared" si="106"/>
        <v>No</v>
      </c>
      <c r="AA1481" s="126" t="str">
        <f t="shared" si="106"/>
        <v>No</v>
      </c>
    </row>
    <row r="1482" spans="1:27" x14ac:dyDescent="0.3">
      <c r="A1482" t="s">
        <v>205</v>
      </c>
      <c r="B1482" t="s">
        <v>130</v>
      </c>
      <c r="C1482" t="s">
        <v>9</v>
      </c>
      <c r="D1482" t="s">
        <v>14</v>
      </c>
      <c r="E1482" t="s">
        <v>8</v>
      </c>
      <c r="F1482" t="s">
        <v>131</v>
      </c>
      <c r="G1482">
        <v>1</v>
      </c>
      <c r="H1482" t="s">
        <v>14</v>
      </c>
      <c r="I1482" t="s">
        <v>19</v>
      </c>
      <c r="J1482" t="s">
        <v>128</v>
      </c>
      <c r="L1482" t="s">
        <v>80</v>
      </c>
      <c r="M1482">
        <v>0</v>
      </c>
      <c r="N1482" t="str">
        <f t="shared" si="107"/>
        <v>No</v>
      </c>
      <c r="O1482" t="s">
        <v>152</v>
      </c>
      <c r="P1482" s="126" t="str">
        <f t="shared" si="105"/>
        <v>No</v>
      </c>
      <c r="Q1482" s="126" t="str">
        <f t="shared" si="106"/>
        <v>Yes</v>
      </c>
      <c r="R1482" s="126" t="str">
        <f t="shared" si="106"/>
        <v>Yes</v>
      </c>
      <c r="S1482" s="126" t="str">
        <f t="shared" si="106"/>
        <v>No</v>
      </c>
      <c r="T1482" s="126" t="str">
        <f t="shared" si="106"/>
        <v>No</v>
      </c>
      <c r="U1482" s="126" t="str">
        <f t="shared" si="106"/>
        <v>No</v>
      </c>
      <c r="V1482" s="126" t="str">
        <f t="shared" si="106"/>
        <v>No</v>
      </c>
      <c r="W1482" s="126" t="str">
        <f t="shared" si="106"/>
        <v>No</v>
      </c>
      <c r="X1482" s="126" t="str">
        <f t="shared" si="106"/>
        <v>Yes</v>
      </c>
      <c r="Y1482" s="126" t="str">
        <f t="shared" si="106"/>
        <v>Yes</v>
      </c>
      <c r="Z1482" s="126" t="str">
        <f t="shared" si="106"/>
        <v>Yes</v>
      </c>
      <c r="AA1482" s="126" t="str">
        <f t="shared" si="106"/>
        <v>No</v>
      </c>
    </row>
    <row r="1483" spans="1:27" x14ac:dyDescent="0.3">
      <c r="A1483" t="s">
        <v>205</v>
      </c>
      <c r="B1483" t="s">
        <v>130</v>
      </c>
      <c r="C1483" t="s">
        <v>9</v>
      </c>
      <c r="D1483" t="s">
        <v>14</v>
      </c>
      <c r="E1483" t="s">
        <v>8</v>
      </c>
      <c r="F1483" t="s">
        <v>131</v>
      </c>
      <c r="G1483">
        <v>0</v>
      </c>
      <c r="H1483" t="s">
        <v>9</v>
      </c>
      <c r="I1483" t="s">
        <v>19</v>
      </c>
      <c r="J1483" t="s">
        <v>128</v>
      </c>
      <c r="K1483" t="s">
        <v>237</v>
      </c>
      <c r="L1483" t="s">
        <v>80</v>
      </c>
      <c r="M1483">
        <v>3</v>
      </c>
      <c r="N1483" t="str">
        <f t="shared" si="107"/>
        <v>Yes</v>
      </c>
      <c r="O1483" t="s">
        <v>152</v>
      </c>
      <c r="P1483" s="126" t="str">
        <f t="shared" si="105"/>
        <v>No</v>
      </c>
      <c r="Q1483" s="126" t="str">
        <f t="shared" si="106"/>
        <v>Yes</v>
      </c>
      <c r="R1483" s="126" t="str">
        <f t="shared" si="106"/>
        <v>Yes</v>
      </c>
      <c r="S1483" s="126" t="str">
        <f t="shared" si="106"/>
        <v>No</v>
      </c>
      <c r="T1483" s="126" t="str">
        <f t="shared" si="106"/>
        <v>No</v>
      </c>
      <c r="U1483" s="126" t="str">
        <f t="shared" si="106"/>
        <v>No</v>
      </c>
      <c r="V1483" s="126" t="str">
        <f t="shared" si="106"/>
        <v>No</v>
      </c>
      <c r="W1483" s="126" t="str">
        <f t="shared" si="106"/>
        <v>No</v>
      </c>
      <c r="X1483" s="126" t="str">
        <f t="shared" si="106"/>
        <v>Yes</v>
      </c>
      <c r="Y1483" s="126" t="str">
        <f t="shared" si="106"/>
        <v>Yes</v>
      </c>
      <c r="Z1483" s="126" t="str">
        <f t="shared" si="106"/>
        <v>Yes</v>
      </c>
      <c r="AA1483" s="126" t="str">
        <f t="shared" si="106"/>
        <v>No</v>
      </c>
    </row>
    <row r="1484" spans="1:27" x14ac:dyDescent="0.3">
      <c r="A1484" t="s">
        <v>205</v>
      </c>
      <c r="B1484" t="s">
        <v>130</v>
      </c>
      <c r="C1484" t="s">
        <v>9</v>
      </c>
      <c r="D1484" t="s">
        <v>14</v>
      </c>
      <c r="E1484" t="s">
        <v>8</v>
      </c>
      <c r="F1484" t="s">
        <v>131</v>
      </c>
      <c r="G1484">
        <v>1</v>
      </c>
      <c r="H1484" t="s">
        <v>9</v>
      </c>
      <c r="I1484" t="s">
        <v>19</v>
      </c>
      <c r="J1484" t="s">
        <v>128</v>
      </c>
      <c r="K1484" t="s">
        <v>259</v>
      </c>
      <c r="L1484" t="s">
        <v>80</v>
      </c>
      <c r="M1484">
        <v>0</v>
      </c>
      <c r="N1484" t="str">
        <f t="shared" si="107"/>
        <v>No</v>
      </c>
      <c r="O1484" t="s">
        <v>152</v>
      </c>
      <c r="P1484" s="126" t="str">
        <f t="shared" si="105"/>
        <v>No</v>
      </c>
      <c r="Q1484" s="126" t="str">
        <f t="shared" si="106"/>
        <v>Yes</v>
      </c>
      <c r="R1484" s="126" t="str">
        <f t="shared" si="106"/>
        <v>Yes</v>
      </c>
      <c r="S1484" s="126" t="str">
        <f t="shared" si="106"/>
        <v>No</v>
      </c>
      <c r="T1484" s="126" t="str">
        <f t="shared" si="106"/>
        <v>No</v>
      </c>
      <c r="U1484" s="126" t="str">
        <f t="shared" si="106"/>
        <v>No</v>
      </c>
      <c r="V1484" s="126" t="str">
        <f t="shared" si="106"/>
        <v>No</v>
      </c>
      <c r="W1484" s="126" t="str">
        <f t="shared" si="106"/>
        <v>No</v>
      </c>
      <c r="X1484" s="126" t="str">
        <f t="shared" si="106"/>
        <v>Yes</v>
      </c>
      <c r="Y1484" s="126" t="str">
        <f t="shared" si="106"/>
        <v>Yes</v>
      </c>
      <c r="Z1484" s="126" t="str">
        <f t="shared" si="106"/>
        <v>Yes</v>
      </c>
      <c r="AA1484" s="126" t="str">
        <f t="shared" si="106"/>
        <v>No</v>
      </c>
    </row>
    <row r="1485" spans="1:27" x14ac:dyDescent="0.3">
      <c r="A1485" t="s">
        <v>205</v>
      </c>
      <c r="B1485" t="s">
        <v>130</v>
      </c>
      <c r="C1485" t="s">
        <v>9</v>
      </c>
      <c r="D1485" t="s">
        <v>14</v>
      </c>
      <c r="E1485" t="s">
        <v>8</v>
      </c>
      <c r="F1485" t="s">
        <v>131</v>
      </c>
      <c r="G1485">
        <v>1</v>
      </c>
      <c r="H1485" t="s">
        <v>8</v>
      </c>
      <c r="I1485" t="s">
        <v>19</v>
      </c>
      <c r="J1485" t="s">
        <v>128</v>
      </c>
      <c r="L1485" t="s">
        <v>80</v>
      </c>
      <c r="M1485">
        <v>0</v>
      </c>
      <c r="N1485" t="str">
        <f t="shared" si="107"/>
        <v>No</v>
      </c>
      <c r="O1485" t="s">
        <v>152</v>
      </c>
      <c r="P1485" s="126" t="str">
        <f t="shared" si="105"/>
        <v>No</v>
      </c>
      <c r="Q1485" s="126" t="str">
        <f t="shared" si="106"/>
        <v>Yes</v>
      </c>
      <c r="R1485" s="126" t="str">
        <f t="shared" si="106"/>
        <v>Yes</v>
      </c>
      <c r="S1485" s="126" t="str">
        <f t="shared" si="106"/>
        <v>No</v>
      </c>
      <c r="T1485" s="126" t="str">
        <f t="shared" si="106"/>
        <v>No</v>
      </c>
      <c r="U1485" s="126" t="str">
        <f t="shared" si="106"/>
        <v>No</v>
      </c>
      <c r="V1485" s="126" t="str">
        <f t="shared" si="106"/>
        <v>No</v>
      </c>
      <c r="W1485" s="126" t="str">
        <f t="shared" si="106"/>
        <v>No</v>
      </c>
      <c r="X1485" s="126" t="str">
        <f t="shared" si="106"/>
        <v>Yes</v>
      </c>
      <c r="Y1485" s="126" t="str">
        <f t="shared" si="106"/>
        <v>Yes</v>
      </c>
      <c r="Z1485" s="126" t="str">
        <f t="shared" si="106"/>
        <v>Yes</v>
      </c>
      <c r="AA1485" s="126" t="str">
        <f t="shared" si="106"/>
        <v>No</v>
      </c>
    </row>
    <row r="1486" spans="1:27" x14ac:dyDescent="0.3">
      <c r="A1486" t="s">
        <v>205</v>
      </c>
      <c r="B1486" t="s">
        <v>130</v>
      </c>
      <c r="C1486" t="s">
        <v>9</v>
      </c>
      <c r="D1486" t="s">
        <v>14</v>
      </c>
      <c r="E1486" t="s">
        <v>8</v>
      </c>
      <c r="F1486" t="s">
        <v>131</v>
      </c>
      <c r="G1486">
        <v>0</v>
      </c>
      <c r="H1486" t="s">
        <v>8</v>
      </c>
      <c r="I1486" t="s">
        <v>19</v>
      </c>
      <c r="J1486" t="s">
        <v>128</v>
      </c>
      <c r="K1486" t="s">
        <v>237</v>
      </c>
      <c r="L1486" t="s">
        <v>80</v>
      </c>
      <c r="M1486">
        <v>0</v>
      </c>
      <c r="N1486" t="str">
        <f t="shared" si="107"/>
        <v>No</v>
      </c>
      <c r="O1486" t="s">
        <v>152</v>
      </c>
      <c r="P1486" s="126" t="str">
        <f t="shared" si="105"/>
        <v>No</v>
      </c>
      <c r="Q1486" s="126" t="str">
        <f t="shared" si="106"/>
        <v>Yes</v>
      </c>
      <c r="R1486" s="126" t="str">
        <f t="shared" si="106"/>
        <v>Yes</v>
      </c>
      <c r="S1486" s="126" t="str">
        <f t="shared" si="106"/>
        <v>No</v>
      </c>
      <c r="T1486" s="126" t="str">
        <f t="shared" si="106"/>
        <v>No</v>
      </c>
      <c r="U1486" s="126" t="str">
        <f t="shared" si="106"/>
        <v>No</v>
      </c>
      <c r="V1486" s="126" t="str">
        <f t="shared" si="106"/>
        <v>No</v>
      </c>
      <c r="W1486" s="126" t="str">
        <f t="shared" si="106"/>
        <v>No</v>
      </c>
      <c r="X1486" s="126" t="str">
        <f t="shared" si="106"/>
        <v>Yes</v>
      </c>
      <c r="Y1486" s="126" t="str">
        <f t="shared" si="106"/>
        <v>Yes</v>
      </c>
      <c r="Z1486" s="126" t="str">
        <f t="shared" si="106"/>
        <v>Yes</v>
      </c>
      <c r="AA1486" s="126" t="str">
        <f t="shared" si="106"/>
        <v>No</v>
      </c>
    </row>
    <row r="1487" spans="1:27" x14ac:dyDescent="0.3">
      <c r="A1487" t="s">
        <v>205</v>
      </c>
      <c r="B1487" t="s">
        <v>130</v>
      </c>
      <c r="C1487" t="s">
        <v>9</v>
      </c>
      <c r="D1487" t="s">
        <v>14</v>
      </c>
      <c r="E1487" t="s">
        <v>8</v>
      </c>
      <c r="F1487" t="s">
        <v>131</v>
      </c>
      <c r="G1487">
        <v>0</v>
      </c>
      <c r="H1487" t="s">
        <v>14</v>
      </c>
      <c r="I1487" t="s">
        <v>15</v>
      </c>
      <c r="J1487" t="s">
        <v>128</v>
      </c>
      <c r="L1487" t="s">
        <v>80</v>
      </c>
      <c r="M1487">
        <v>0</v>
      </c>
      <c r="N1487" t="str">
        <f t="shared" si="107"/>
        <v>No</v>
      </c>
      <c r="O1487" t="s">
        <v>152</v>
      </c>
      <c r="P1487" s="126" t="str">
        <f t="shared" si="105"/>
        <v>No</v>
      </c>
      <c r="Q1487" s="126" t="str">
        <f t="shared" si="106"/>
        <v>Yes</v>
      </c>
      <c r="R1487" s="126" t="str">
        <f t="shared" si="106"/>
        <v>Yes</v>
      </c>
      <c r="S1487" s="126" t="str">
        <f t="shared" si="106"/>
        <v>No</v>
      </c>
      <c r="T1487" s="126" t="str">
        <f t="shared" si="106"/>
        <v>No</v>
      </c>
      <c r="U1487" s="126" t="str">
        <f t="shared" si="106"/>
        <v>No</v>
      </c>
      <c r="V1487" s="126" t="str">
        <f t="shared" si="106"/>
        <v>No</v>
      </c>
      <c r="W1487" s="126" t="str">
        <f t="shared" ref="Q1487:AA1510" si="108">IF($A1487="","",IF(OR($B1487=W$1,$C1487=W$1,$D1487=W$1,$E1487=W$1,$F1487=W$1),"Yes","No"))</f>
        <v>No</v>
      </c>
      <c r="X1487" s="126" t="str">
        <f t="shared" si="108"/>
        <v>Yes</v>
      </c>
      <c r="Y1487" s="126" t="str">
        <f t="shared" si="108"/>
        <v>Yes</v>
      </c>
      <c r="Z1487" s="126" t="str">
        <f t="shared" si="108"/>
        <v>Yes</v>
      </c>
      <c r="AA1487" s="126" t="str">
        <f t="shared" si="108"/>
        <v>No</v>
      </c>
    </row>
    <row r="1488" spans="1:27" x14ac:dyDescent="0.3">
      <c r="A1488" t="s">
        <v>205</v>
      </c>
      <c r="B1488" t="s">
        <v>13</v>
      </c>
      <c r="C1488" t="s">
        <v>9</v>
      </c>
      <c r="D1488" t="s">
        <v>8</v>
      </c>
      <c r="E1488" t="s">
        <v>11</v>
      </c>
      <c r="F1488" t="s">
        <v>131</v>
      </c>
      <c r="G1488">
        <v>2</v>
      </c>
      <c r="H1488" t="s">
        <v>13</v>
      </c>
      <c r="I1488" t="s">
        <v>15</v>
      </c>
      <c r="J1488" t="s">
        <v>128</v>
      </c>
      <c r="L1488" t="s">
        <v>80</v>
      </c>
      <c r="M1488">
        <v>0</v>
      </c>
      <c r="N1488" t="str">
        <f t="shared" si="107"/>
        <v>No</v>
      </c>
      <c r="O1488" t="s">
        <v>152</v>
      </c>
      <c r="P1488" s="126" t="str">
        <f t="shared" si="105"/>
        <v>Yes</v>
      </c>
      <c r="Q1488" s="126" t="str">
        <f t="shared" si="108"/>
        <v>Yes</v>
      </c>
      <c r="R1488" s="126" t="str">
        <f t="shared" si="108"/>
        <v>Yes</v>
      </c>
      <c r="S1488" s="126" t="str">
        <f t="shared" si="108"/>
        <v>No</v>
      </c>
      <c r="T1488" s="126" t="str">
        <f t="shared" si="108"/>
        <v>No</v>
      </c>
      <c r="U1488" s="126" t="str">
        <f t="shared" si="108"/>
        <v>Yes</v>
      </c>
      <c r="V1488" s="126" t="str">
        <f t="shared" si="108"/>
        <v>No</v>
      </c>
      <c r="W1488" s="126" t="str">
        <f t="shared" si="108"/>
        <v>No</v>
      </c>
      <c r="X1488" s="126" t="str">
        <f t="shared" si="108"/>
        <v>No</v>
      </c>
      <c r="Y1488" s="126" t="str">
        <f t="shared" si="108"/>
        <v>No</v>
      </c>
      <c r="Z1488" s="126" t="str">
        <f t="shared" si="108"/>
        <v>Yes</v>
      </c>
      <c r="AA1488" s="126" t="str">
        <f t="shared" si="108"/>
        <v>No</v>
      </c>
    </row>
    <row r="1489" spans="1:27" x14ac:dyDescent="0.3">
      <c r="A1489" t="s">
        <v>205</v>
      </c>
      <c r="B1489" t="s">
        <v>13</v>
      </c>
      <c r="C1489" t="s">
        <v>9</v>
      </c>
      <c r="D1489" t="s">
        <v>8</v>
      </c>
      <c r="E1489" t="s">
        <v>11</v>
      </c>
      <c r="F1489" t="s">
        <v>131</v>
      </c>
      <c r="G1489">
        <v>2</v>
      </c>
      <c r="H1489" t="s">
        <v>11</v>
      </c>
      <c r="I1489" t="s">
        <v>20</v>
      </c>
      <c r="J1489" t="s">
        <v>128</v>
      </c>
      <c r="L1489" t="s">
        <v>80</v>
      </c>
      <c r="M1489">
        <v>2</v>
      </c>
      <c r="N1489" t="str">
        <f t="shared" si="107"/>
        <v>Yes</v>
      </c>
      <c r="O1489" t="s">
        <v>152</v>
      </c>
      <c r="P1489" s="126" t="str">
        <f t="shared" si="105"/>
        <v>Yes</v>
      </c>
      <c r="Q1489" s="126" t="str">
        <f t="shared" si="108"/>
        <v>Yes</v>
      </c>
      <c r="R1489" s="126" t="str">
        <f t="shared" si="108"/>
        <v>Yes</v>
      </c>
      <c r="S1489" s="126" t="str">
        <f t="shared" si="108"/>
        <v>No</v>
      </c>
      <c r="T1489" s="126" t="str">
        <f t="shared" si="108"/>
        <v>No</v>
      </c>
      <c r="U1489" s="126" t="str">
        <f t="shared" si="108"/>
        <v>Yes</v>
      </c>
      <c r="V1489" s="126" t="str">
        <f t="shared" si="108"/>
        <v>No</v>
      </c>
      <c r="W1489" s="126" t="str">
        <f t="shared" si="108"/>
        <v>No</v>
      </c>
      <c r="X1489" s="126" t="str">
        <f t="shared" si="108"/>
        <v>No</v>
      </c>
      <c r="Y1489" s="126" t="str">
        <f t="shared" si="108"/>
        <v>No</v>
      </c>
      <c r="Z1489" s="126" t="str">
        <f t="shared" si="108"/>
        <v>Yes</v>
      </c>
      <c r="AA1489" s="126" t="str">
        <f t="shared" si="108"/>
        <v>No</v>
      </c>
    </row>
    <row r="1490" spans="1:27" x14ac:dyDescent="0.3">
      <c r="A1490" t="s">
        <v>205</v>
      </c>
      <c r="B1490" t="s">
        <v>13</v>
      </c>
      <c r="C1490" t="s">
        <v>9</v>
      </c>
      <c r="D1490" t="s">
        <v>8</v>
      </c>
      <c r="E1490" t="s">
        <v>11</v>
      </c>
      <c r="F1490" t="s">
        <v>131</v>
      </c>
      <c r="G1490">
        <v>1</v>
      </c>
      <c r="H1490" t="s">
        <v>13</v>
      </c>
      <c r="I1490" t="s">
        <v>18</v>
      </c>
      <c r="J1490" t="s">
        <v>128</v>
      </c>
      <c r="K1490" t="s">
        <v>237</v>
      </c>
      <c r="L1490" t="s">
        <v>80</v>
      </c>
      <c r="M1490">
        <v>0</v>
      </c>
      <c r="N1490" t="str">
        <f t="shared" si="107"/>
        <v>No</v>
      </c>
      <c r="O1490" t="s">
        <v>152</v>
      </c>
      <c r="P1490" s="126" t="str">
        <f t="shared" si="105"/>
        <v>Yes</v>
      </c>
      <c r="Q1490" s="126" t="str">
        <f t="shared" si="108"/>
        <v>Yes</v>
      </c>
      <c r="R1490" s="126" t="str">
        <f t="shared" si="108"/>
        <v>Yes</v>
      </c>
      <c r="S1490" s="126" t="str">
        <f t="shared" si="108"/>
        <v>No</v>
      </c>
      <c r="T1490" s="126" t="str">
        <f t="shared" si="108"/>
        <v>No</v>
      </c>
      <c r="U1490" s="126" t="str">
        <f t="shared" si="108"/>
        <v>Yes</v>
      </c>
      <c r="V1490" s="126" t="str">
        <f t="shared" si="108"/>
        <v>No</v>
      </c>
      <c r="W1490" s="126" t="str">
        <f t="shared" si="108"/>
        <v>No</v>
      </c>
      <c r="X1490" s="126" t="str">
        <f t="shared" si="108"/>
        <v>No</v>
      </c>
      <c r="Y1490" s="126" t="str">
        <f t="shared" si="108"/>
        <v>No</v>
      </c>
      <c r="Z1490" s="126" t="str">
        <f t="shared" si="108"/>
        <v>Yes</v>
      </c>
      <c r="AA1490" s="126" t="str">
        <f t="shared" si="108"/>
        <v>No</v>
      </c>
    </row>
    <row r="1491" spans="1:27" x14ac:dyDescent="0.3">
      <c r="A1491" t="s">
        <v>205</v>
      </c>
      <c r="B1491" t="s">
        <v>13</v>
      </c>
      <c r="C1491" t="s">
        <v>9</v>
      </c>
      <c r="D1491" t="s">
        <v>8</v>
      </c>
      <c r="E1491" t="s">
        <v>11</v>
      </c>
      <c r="F1491" t="s">
        <v>131</v>
      </c>
      <c r="G1491">
        <v>1</v>
      </c>
      <c r="H1491" t="s">
        <v>11</v>
      </c>
      <c r="I1491" t="s">
        <v>18</v>
      </c>
      <c r="J1491" t="s">
        <v>62</v>
      </c>
      <c r="L1491" t="s">
        <v>80</v>
      </c>
      <c r="M1491">
        <v>2</v>
      </c>
      <c r="N1491" t="str">
        <f t="shared" si="107"/>
        <v>Yes</v>
      </c>
      <c r="O1491" t="s">
        <v>152</v>
      </c>
      <c r="P1491" s="126" t="str">
        <f t="shared" si="105"/>
        <v>Yes</v>
      </c>
      <c r="Q1491" s="126" t="str">
        <f t="shared" si="108"/>
        <v>Yes</v>
      </c>
      <c r="R1491" s="126" t="str">
        <f t="shared" si="108"/>
        <v>Yes</v>
      </c>
      <c r="S1491" s="126" t="str">
        <f t="shared" si="108"/>
        <v>No</v>
      </c>
      <c r="T1491" s="126" t="str">
        <f t="shared" si="108"/>
        <v>No</v>
      </c>
      <c r="U1491" s="126" t="str">
        <f t="shared" si="108"/>
        <v>Yes</v>
      </c>
      <c r="V1491" s="126" t="str">
        <f t="shared" si="108"/>
        <v>No</v>
      </c>
      <c r="W1491" s="126" t="str">
        <f t="shared" si="108"/>
        <v>No</v>
      </c>
      <c r="X1491" s="126" t="str">
        <f t="shared" si="108"/>
        <v>No</v>
      </c>
      <c r="Y1491" s="126" t="str">
        <f t="shared" si="108"/>
        <v>No</v>
      </c>
      <c r="Z1491" s="126" t="str">
        <f t="shared" si="108"/>
        <v>Yes</v>
      </c>
      <c r="AA1491" s="126" t="str">
        <f t="shared" si="108"/>
        <v>No</v>
      </c>
    </row>
    <row r="1492" spans="1:27" x14ac:dyDescent="0.3">
      <c r="A1492" t="s">
        <v>205</v>
      </c>
      <c r="B1492" t="s">
        <v>13</v>
      </c>
      <c r="C1492" t="s">
        <v>9</v>
      </c>
      <c r="D1492" t="s">
        <v>8</v>
      </c>
      <c r="E1492" t="s">
        <v>11</v>
      </c>
      <c r="F1492" t="s">
        <v>131</v>
      </c>
      <c r="G1492">
        <v>1</v>
      </c>
      <c r="H1492" t="s">
        <v>11</v>
      </c>
      <c r="I1492" t="s">
        <v>17</v>
      </c>
      <c r="J1492" t="s">
        <v>128</v>
      </c>
      <c r="L1492" t="s">
        <v>80</v>
      </c>
      <c r="M1492">
        <v>0</v>
      </c>
      <c r="N1492" t="str">
        <f t="shared" si="107"/>
        <v>No</v>
      </c>
      <c r="O1492" t="s">
        <v>152</v>
      </c>
      <c r="P1492" s="126" t="str">
        <f t="shared" si="105"/>
        <v>Yes</v>
      </c>
      <c r="Q1492" s="126" t="str">
        <f t="shared" si="108"/>
        <v>Yes</v>
      </c>
      <c r="R1492" s="126" t="str">
        <f t="shared" si="108"/>
        <v>Yes</v>
      </c>
      <c r="S1492" s="126" t="str">
        <f t="shared" si="108"/>
        <v>No</v>
      </c>
      <c r="T1492" s="126" t="str">
        <f t="shared" si="108"/>
        <v>No</v>
      </c>
      <c r="U1492" s="126" t="str">
        <f t="shared" si="108"/>
        <v>Yes</v>
      </c>
      <c r="V1492" s="126" t="str">
        <f t="shared" si="108"/>
        <v>No</v>
      </c>
      <c r="W1492" s="126" t="str">
        <f t="shared" si="108"/>
        <v>No</v>
      </c>
      <c r="X1492" s="126" t="str">
        <f t="shared" si="108"/>
        <v>No</v>
      </c>
      <c r="Y1492" s="126" t="str">
        <f t="shared" si="108"/>
        <v>No</v>
      </c>
      <c r="Z1492" s="126" t="str">
        <f t="shared" si="108"/>
        <v>Yes</v>
      </c>
      <c r="AA1492" s="126" t="str">
        <f t="shared" si="108"/>
        <v>No</v>
      </c>
    </row>
    <row r="1493" spans="1:27" x14ac:dyDescent="0.3">
      <c r="A1493" t="s">
        <v>205</v>
      </c>
      <c r="B1493" t="s">
        <v>13</v>
      </c>
      <c r="C1493" t="s">
        <v>9</v>
      </c>
      <c r="D1493" t="s">
        <v>8</v>
      </c>
      <c r="E1493" t="s">
        <v>11</v>
      </c>
      <c r="F1493" t="s">
        <v>131</v>
      </c>
      <c r="G1493">
        <v>1</v>
      </c>
      <c r="H1493" t="s">
        <v>11</v>
      </c>
      <c r="I1493" t="s">
        <v>16</v>
      </c>
      <c r="J1493" t="s">
        <v>128</v>
      </c>
      <c r="K1493" t="s">
        <v>259</v>
      </c>
      <c r="L1493" t="s">
        <v>80</v>
      </c>
      <c r="M1493">
        <v>0</v>
      </c>
      <c r="N1493" t="str">
        <f t="shared" si="107"/>
        <v>No</v>
      </c>
      <c r="O1493" t="s">
        <v>152</v>
      </c>
      <c r="P1493" s="126" t="str">
        <f t="shared" si="105"/>
        <v>Yes</v>
      </c>
      <c r="Q1493" s="126" t="str">
        <f t="shared" si="108"/>
        <v>Yes</v>
      </c>
      <c r="R1493" s="126" t="str">
        <f t="shared" si="108"/>
        <v>Yes</v>
      </c>
      <c r="S1493" s="126" t="str">
        <f t="shared" si="108"/>
        <v>No</v>
      </c>
      <c r="T1493" s="126" t="str">
        <f t="shared" si="108"/>
        <v>No</v>
      </c>
      <c r="U1493" s="126" t="str">
        <f t="shared" si="108"/>
        <v>Yes</v>
      </c>
      <c r="V1493" s="126" t="str">
        <f t="shared" si="108"/>
        <v>No</v>
      </c>
      <c r="W1493" s="126" t="str">
        <f t="shared" si="108"/>
        <v>No</v>
      </c>
      <c r="X1493" s="126" t="str">
        <f t="shared" si="108"/>
        <v>No</v>
      </c>
      <c r="Y1493" s="126" t="str">
        <f t="shared" si="108"/>
        <v>No</v>
      </c>
      <c r="Z1493" s="126" t="str">
        <f t="shared" si="108"/>
        <v>Yes</v>
      </c>
      <c r="AA1493" s="126" t="str">
        <f t="shared" si="108"/>
        <v>No</v>
      </c>
    </row>
    <row r="1494" spans="1:27" x14ac:dyDescent="0.3">
      <c r="A1494" t="s">
        <v>205</v>
      </c>
      <c r="B1494" t="s">
        <v>13</v>
      </c>
      <c r="C1494" t="s">
        <v>130</v>
      </c>
      <c r="D1494" t="s">
        <v>9</v>
      </c>
      <c r="E1494" t="s">
        <v>8</v>
      </c>
      <c r="F1494" t="s">
        <v>131</v>
      </c>
      <c r="G1494">
        <v>0</v>
      </c>
      <c r="H1494" t="s">
        <v>8</v>
      </c>
      <c r="I1494" t="s">
        <v>19</v>
      </c>
      <c r="J1494" t="s">
        <v>128</v>
      </c>
      <c r="L1494" t="s">
        <v>80</v>
      </c>
      <c r="M1494">
        <v>0</v>
      </c>
      <c r="N1494" t="str">
        <f t="shared" si="107"/>
        <v>No</v>
      </c>
      <c r="O1494" t="s">
        <v>152</v>
      </c>
      <c r="P1494" s="126" t="str">
        <f t="shared" si="105"/>
        <v>Yes</v>
      </c>
      <c r="Q1494" s="126" t="str">
        <f t="shared" si="108"/>
        <v>Yes</v>
      </c>
      <c r="R1494" s="126" t="str">
        <f t="shared" si="108"/>
        <v>Yes</v>
      </c>
      <c r="S1494" s="126" t="str">
        <f t="shared" si="108"/>
        <v>No</v>
      </c>
      <c r="T1494" s="126" t="str">
        <f t="shared" si="108"/>
        <v>No</v>
      </c>
      <c r="U1494" s="126" t="str">
        <f t="shared" si="108"/>
        <v>No</v>
      </c>
      <c r="V1494" s="126" t="str">
        <f t="shared" si="108"/>
        <v>No</v>
      </c>
      <c r="W1494" s="126" t="str">
        <f t="shared" si="108"/>
        <v>No</v>
      </c>
      <c r="X1494" s="126" t="str">
        <f t="shared" si="108"/>
        <v>No</v>
      </c>
      <c r="Y1494" s="126" t="str">
        <f t="shared" si="108"/>
        <v>Yes</v>
      </c>
      <c r="Z1494" s="126" t="str">
        <f t="shared" si="108"/>
        <v>Yes</v>
      </c>
      <c r="AA1494" s="126" t="str">
        <f t="shared" si="108"/>
        <v>No</v>
      </c>
    </row>
    <row r="1495" spans="1:27" x14ac:dyDescent="0.3">
      <c r="A1495" t="s">
        <v>205</v>
      </c>
      <c r="B1495" t="s">
        <v>13</v>
      </c>
      <c r="C1495" t="s">
        <v>130</v>
      </c>
      <c r="D1495" t="s">
        <v>9</v>
      </c>
      <c r="E1495" t="s">
        <v>8</v>
      </c>
      <c r="F1495" t="s">
        <v>131</v>
      </c>
      <c r="G1495">
        <v>2</v>
      </c>
      <c r="H1495" t="s">
        <v>131</v>
      </c>
      <c r="I1495" t="s">
        <v>21</v>
      </c>
      <c r="J1495" t="s">
        <v>128</v>
      </c>
      <c r="L1495" t="s">
        <v>80</v>
      </c>
      <c r="M1495">
        <v>2</v>
      </c>
      <c r="N1495" t="str">
        <f t="shared" si="107"/>
        <v>Yes</v>
      </c>
      <c r="O1495" t="s">
        <v>152</v>
      </c>
      <c r="P1495" s="126" t="str">
        <f t="shared" si="105"/>
        <v>Yes</v>
      </c>
      <c r="Q1495" s="126" t="str">
        <f t="shared" si="108"/>
        <v>Yes</v>
      </c>
      <c r="R1495" s="126" t="str">
        <f t="shared" si="108"/>
        <v>Yes</v>
      </c>
      <c r="S1495" s="126" t="str">
        <f t="shared" si="108"/>
        <v>No</v>
      </c>
      <c r="T1495" s="126" t="str">
        <f t="shared" si="108"/>
        <v>No</v>
      </c>
      <c r="U1495" s="126" t="str">
        <f t="shared" si="108"/>
        <v>No</v>
      </c>
      <c r="V1495" s="126" t="str">
        <f t="shared" si="108"/>
        <v>No</v>
      </c>
      <c r="W1495" s="126" t="str">
        <f t="shared" si="108"/>
        <v>No</v>
      </c>
      <c r="X1495" s="126" t="str">
        <f t="shared" si="108"/>
        <v>No</v>
      </c>
      <c r="Y1495" s="126" t="str">
        <f t="shared" si="108"/>
        <v>Yes</v>
      </c>
      <c r="Z1495" s="126" t="str">
        <f t="shared" si="108"/>
        <v>Yes</v>
      </c>
      <c r="AA1495" s="126" t="str">
        <f t="shared" si="108"/>
        <v>No</v>
      </c>
    </row>
    <row r="1496" spans="1:27" x14ac:dyDescent="0.3">
      <c r="A1496" t="s">
        <v>205</v>
      </c>
      <c r="B1496" t="s">
        <v>13</v>
      </c>
      <c r="C1496" t="s">
        <v>130</v>
      </c>
      <c r="D1496" t="s">
        <v>9</v>
      </c>
      <c r="E1496" t="s">
        <v>8</v>
      </c>
      <c r="F1496" t="s">
        <v>131</v>
      </c>
      <c r="G1496">
        <v>1</v>
      </c>
      <c r="H1496" t="s">
        <v>131</v>
      </c>
      <c r="I1496" t="s">
        <v>21</v>
      </c>
      <c r="J1496" t="s">
        <v>255</v>
      </c>
      <c r="K1496" t="s">
        <v>237</v>
      </c>
      <c r="L1496" t="s">
        <v>80</v>
      </c>
      <c r="M1496">
        <v>2</v>
      </c>
      <c r="N1496" t="str">
        <f t="shared" si="107"/>
        <v>Yes</v>
      </c>
      <c r="O1496" t="s">
        <v>152</v>
      </c>
      <c r="P1496" s="126" t="str">
        <f t="shared" si="105"/>
        <v>Yes</v>
      </c>
      <c r="Q1496" s="126" t="str">
        <f t="shared" si="108"/>
        <v>Yes</v>
      </c>
      <c r="R1496" s="126" t="str">
        <f t="shared" si="108"/>
        <v>Yes</v>
      </c>
      <c r="S1496" s="126" t="str">
        <f t="shared" si="108"/>
        <v>No</v>
      </c>
      <c r="T1496" s="126" t="str">
        <f t="shared" si="108"/>
        <v>No</v>
      </c>
      <c r="U1496" s="126" t="str">
        <f t="shared" si="108"/>
        <v>No</v>
      </c>
      <c r="V1496" s="126" t="str">
        <f t="shared" si="108"/>
        <v>No</v>
      </c>
      <c r="W1496" s="126" t="str">
        <f t="shared" si="108"/>
        <v>No</v>
      </c>
      <c r="X1496" s="126" t="str">
        <f t="shared" si="108"/>
        <v>No</v>
      </c>
      <c r="Y1496" s="126" t="str">
        <f t="shared" si="108"/>
        <v>Yes</v>
      </c>
      <c r="Z1496" s="126" t="str">
        <f t="shared" si="108"/>
        <v>Yes</v>
      </c>
      <c r="AA1496" s="126" t="str">
        <f t="shared" si="108"/>
        <v>No</v>
      </c>
    </row>
    <row r="1497" spans="1:27" x14ac:dyDescent="0.3">
      <c r="A1497" t="s">
        <v>205</v>
      </c>
      <c r="B1497" t="s">
        <v>13</v>
      </c>
      <c r="C1497" t="s">
        <v>130</v>
      </c>
      <c r="D1497" t="s">
        <v>9</v>
      </c>
      <c r="E1497" t="s">
        <v>8</v>
      </c>
      <c r="F1497" t="s">
        <v>131</v>
      </c>
      <c r="G1497">
        <v>1</v>
      </c>
      <c r="H1497" t="s">
        <v>13</v>
      </c>
      <c r="I1497" t="s">
        <v>16</v>
      </c>
      <c r="J1497" t="s">
        <v>128</v>
      </c>
      <c r="L1497" t="s">
        <v>80</v>
      </c>
      <c r="M1497">
        <v>2</v>
      </c>
      <c r="N1497" t="str">
        <f t="shared" si="107"/>
        <v>Yes</v>
      </c>
      <c r="O1497" t="s">
        <v>152</v>
      </c>
      <c r="P1497" s="126" t="str">
        <f t="shared" si="105"/>
        <v>Yes</v>
      </c>
      <c r="Q1497" s="126" t="str">
        <f t="shared" si="108"/>
        <v>Yes</v>
      </c>
      <c r="R1497" s="126" t="str">
        <f t="shared" si="108"/>
        <v>Yes</v>
      </c>
      <c r="S1497" s="126" t="str">
        <f t="shared" si="108"/>
        <v>No</v>
      </c>
      <c r="T1497" s="126" t="str">
        <f t="shared" si="108"/>
        <v>No</v>
      </c>
      <c r="U1497" s="126" t="str">
        <f t="shared" si="108"/>
        <v>No</v>
      </c>
      <c r="V1497" s="126" t="str">
        <f t="shared" si="108"/>
        <v>No</v>
      </c>
      <c r="W1497" s="126" t="str">
        <f t="shared" si="108"/>
        <v>No</v>
      </c>
      <c r="X1497" s="126" t="str">
        <f t="shared" si="108"/>
        <v>No</v>
      </c>
      <c r="Y1497" s="126" t="str">
        <f t="shared" si="108"/>
        <v>Yes</v>
      </c>
      <c r="Z1497" s="126" t="str">
        <f t="shared" si="108"/>
        <v>Yes</v>
      </c>
      <c r="AA1497" s="126" t="str">
        <f t="shared" si="108"/>
        <v>No</v>
      </c>
    </row>
    <row r="1498" spans="1:27" x14ac:dyDescent="0.3">
      <c r="A1498" t="s">
        <v>205</v>
      </c>
      <c r="B1498" t="s">
        <v>13</v>
      </c>
      <c r="C1498" t="s">
        <v>130</v>
      </c>
      <c r="D1498" t="s">
        <v>9</v>
      </c>
      <c r="E1498" t="s">
        <v>8</v>
      </c>
      <c r="F1498" t="s">
        <v>131</v>
      </c>
      <c r="G1498">
        <v>1</v>
      </c>
      <c r="H1498" t="s">
        <v>130</v>
      </c>
      <c r="I1498" t="s">
        <v>19</v>
      </c>
      <c r="J1498" t="s">
        <v>128</v>
      </c>
      <c r="L1498" t="s">
        <v>80</v>
      </c>
      <c r="M1498">
        <v>0</v>
      </c>
      <c r="N1498" t="str">
        <f t="shared" si="107"/>
        <v>No</v>
      </c>
      <c r="O1498" t="s">
        <v>152</v>
      </c>
      <c r="P1498" s="126" t="str">
        <f t="shared" si="105"/>
        <v>Yes</v>
      </c>
      <c r="Q1498" s="126" t="str">
        <f t="shared" si="108"/>
        <v>Yes</v>
      </c>
      <c r="R1498" s="126" t="str">
        <f t="shared" si="108"/>
        <v>Yes</v>
      </c>
      <c r="S1498" s="126" t="str">
        <f t="shared" si="108"/>
        <v>No</v>
      </c>
      <c r="T1498" s="126" t="str">
        <f t="shared" si="108"/>
        <v>No</v>
      </c>
      <c r="U1498" s="126" t="str">
        <f t="shared" si="108"/>
        <v>No</v>
      </c>
      <c r="V1498" s="126" t="str">
        <f t="shared" si="108"/>
        <v>No</v>
      </c>
      <c r="W1498" s="126" t="str">
        <f t="shared" si="108"/>
        <v>No</v>
      </c>
      <c r="X1498" s="126" t="str">
        <f t="shared" si="108"/>
        <v>No</v>
      </c>
      <c r="Y1498" s="126" t="str">
        <f t="shared" si="108"/>
        <v>Yes</v>
      </c>
      <c r="Z1498" s="126" t="str">
        <f t="shared" si="108"/>
        <v>Yes</v>
      </c>
      <c r="AA1498" s="126" t="str">
        <f t="shared" si="108"/>
        <v>No</v>
      </c>
    </row>
    <row r="1499" spans="1:27" x14ac:dyDescent="0.3">
      <c r="A1499" t="s">
        <v>205</v>
      </c>
      <c r="B1499" t="s">
        <v>13</v>
      </c>
      <c r="C1499" t="s">
        <v>9</v>
      </c>
      <c r="D1499" t="s">
        <v>8</v>
      </c>
      <c r="E1499" t="s">
        <v>11</v>
      </c>
      <c r="F1499" t="s">
        <v>10</v>
      </c>
      <c r="G1499">
        <v>0</v>
      </c>
      <c r="H1499" t="s">
        <v>8</v>
      </c>
      <c r="I1499" t="s">
        <v>19</v>
      </c>
      <c r="J1499" t="s">
        <v>128</v>
      </c>
      <c r="L1499" t="s">
        <v>80</v>
      </c>
      <c r="M1499">
        <v>0</v>
      </c>
      <c r="N1499" t="str">
        <f t="shared" si="107"/>
        <v>No</v>
      </c>
      <c r="O1499" t="s">
        <v>152</v>
      </c>
      <c r="P1499" s="126" t="str">
        <f t="shared" si="105"/>
        <v>Yes</v>
      </c>
      <c r="Q1499" s="126" t="str">
        <f t="shared" si="108"/>
        <v>Yes</v>
      </c>
      <c r="R1499" s="126" t="str">
        <f t="shared" si="108"/>
        <v>Yes</v>
      </c>
      <c r="S1499" s="126" t="str">
        <f t="shared" si="108"/>
        <v>No</v>
      </c>
      <c r="T1499" s="126" t="str">
        <f t="shared" si="108"/>
        <v>Yes</v>
      </c>
      <c r="U1499" s="126" t="str">
        <f t="shared" si="108"/>
        <v>Yes</v>
      </c>
      <c r="V1499" s="126" t="str">
        <f t="shared" si="108"/>
        <v>No</v>
      </c>
      <c r="W1499" s="126" t="str">
        <f t="shared" si="108"/>
        <v>No</v>
      </c>
      <c r="X1499" s="126" t="str">
        <f t="shared" si="108"/>
        <v>No</v>
      </c>
      <c r="Y1499" s="126" t="str">
        <f t="shared" si="108"/>
        <v>No</v>
      </c>
      <c r="Z1499" s="126" t="str">
        <f t="shared" si="108"/>
        <v>No</v>
      </c>
      <c r="AA1499" s="126" t="str">
        <f t="shared" si="108"/>
        <v>No</v>
      </c>
    </row>
    <row r="1500" spans="1:27" x14ac:dyDescent="0.3">
      <c r="A1500" t="s">
        <v>205</v>
      </c>
      <c r="B1500" t="s">
        <v>13</v>
      </c>
      <c r="C1500" t="s">
        <v>9</v>
      </c>
      <c r="D1500" t="s">
        <v>8</v>
      </c>
      <c r="E1500" t="s">
        <v>11</v>
      </c>
      <c r="F1500" t="s">
        <v>10</v>
      </c>
      <c r="G1500">
        <v>1</v>
      </c>
      <c r="H1500" t="s">
        <v>13</v>
      </c>
      <c r="I1500" t="s">
        <v>18</v>
      </c>
      <c r="J1500" t="s">
        <v>128</v>
      </c>
      <c r="L1500" t="s">
        <v>80</v>
      </c>
      <c r="M1500">
        <v>3</v>
      </c>
      <c r="N1500" t="str">
        <f t="shared" si="107"/>
        <v>Yes</v>
      </c>
      <c r="O1500" t="s">
        <v>152</v>
      </c>
      <c r="P1500" s="126" t="str">
        <f t="shared" si="105"/>
        <v>Yes</v>
      </c>
      <c r="Q1500" s="126" t="str">
        <f t="shared" si="108"/>
        <v>Yes</v>
      </c>
      <c r="R1500" s="126" t="str">
        <f t="shared" si="108"/>
        <v>Yes</v>
      </c>
      <c r="S1500" s="126" t="str">
        <f t="shared" si="108"/>
        <v>No</v>
      </c>
      <c r="T1500" s="126" t="str">
        <f t="shared" si="108"/>
        <v>Yes</v>
      </c>
      <c r="U1500" s="126" t="str">
        <f t="shared" si="108"/>
        <v>Yes</v>
      </c>
      <c r="V1500" s="126" t="str">
        <f t="shared" si="108"/>
        <v>No</v>
      </c>
      <c r="W1500" s="126" t="str">
        <f t="shared" si="108"/>
        <v>No</v>
      </c>
      <c r="X1500" s="126" t="str">
        <f t="shared" si="108"/>
        <v>No</v>
      </c>
      <c r="Y1500" s="126" t="str">
        <f t="shared" si="108"/>
        <v>No</v>
      </c>
      <c r="Z1500" s="126" t="str">
        <f t="shared" si="108"/>
        <v>No</v>
      </c>
      <c r="AA1500" s="126" t="str">
        <f t="shared" si="108"/>
        <v>No</v>
      </c>
    </row>
    <row r="1501" spans="1:27" x14ac:dyDescent="0.3">
      <c r="A1501" t="s">
        <v>205</v>
      </c>
      <c r="B1501" t="s">
        <v>13</v>
      </c>
      <c r="C1501" t="s">
        <v>9</v>
      </c>
      <c r="D1501" t="s">
        <v>8</v>
      </c>
      <c r="E1501" t="s">
        <v>11</v>
      </c>
      <c r="F1501" t="s">
        <v>10</v>
      </c>
      <c r="G1501">
        <v>1</v>
      </c>
      <c r="H1501" t="s">
        <v>8</v>
      </c>
      <c r="I1501" t="s">
        <v>20</v>
      </c>
      <c r="J1501" t="s">
        <v>128</v>
      </c>
      <c r="L1501" t="s">
        <v>80</v>
      </c>
      <c r="M1501">
        <v>0</v>
      </c>
      <c r="N1501" t="str">
        <f t="shared" si="107"/>
        <v>No</v>
      </c>
      <c r="O1501" t="s">
        <v>152</v>
      </c>
      <c r="P1501" s="126" t="str">
        <f t="shared" si="105"/>
        <v>Yes</v>
      </c>
      <c r="Q1501" s="126" t="str">
        <f t="shared" si="108"/>
        <v>Yes</v>
      </c>
      <c r="R1501" s="126" t="str">
        <f t="shared" si="108"/>
        <v>Yes</v>
      </c>
      <c r="S1501" s="126" t="str">
        <f t="shared" si="108"/>
        <v>No</v>
      </c>
      <c r="T1501" s="126" t="str">
        <f t="shared" si="108"/>
        <v>Yes</v>
      </c>
      <c r="U1501" s="126" t="str">
        <f t="shared" si="108"/>
        <v>Yes</v>
      </c>
      <c r="V1501" s="126" t="str">
        <f t="shared" si="108"/>
        <v>No</v>
      </c>
      <c r="W1501" s="126" t="str">
        <f t="shared" si="108"/>
        <v>No</v>
      </c>
      <c r="X1501" s="126" t="str">
        <f t="shared" si="108"/>
        <v>No</v>
      </c>
      <c r="Y1501" s="126" t="str">
        <f t="shared" si="108"/>
        <v>No</v>
      </c>
      <c r="Z1501" s="126" t="str">
        <f t="shared" si="108"/>
        <v>No</v>
      </c>
      <c r="AA1501" s="126" t="str">
        <f t="shared" si="108"/>
        <v>No</v>
      </c>
    </row>
    <row r="1502" spans="1:27" x14ac:dyDescent="0.3">
      <c r="A1502" t="s">
        <v>205</v>
      </c>
      <c r="B1502" t="s">
        <v>13</v>
      </c>
      <c r="C1502" t="s">
        <v>9</v>
      </c>
      <c r="D1502" t="s">
        <v>8</v>
      </c>
      <c r="E1502" t="s">
        <v>11</v>
      </c>
      <c r="F1502" t="s">
        <v>10</v>
      </c>
      <c r="G1502">
        <v>0</v>
      </c>
      <c r="H1502" t="s">
        <v>8</v>
      </c>
      <c r="I1502" t="s">
        <v>17</v>
      </c>
      <c r="J1502" t="s">
        <v>128</v>
      </c>
      <c r="L1502" t="s">
        <v>80</v>
      </c>
      <c r="M1502">
        <v>0</v>
      </c>
      <c r="N1502" t="str">
        <f t="shared" si="107"/>
        <v>No</v>
      </c>
      <c r="O1502" t="s">
        <v>152</v>
      </c>
      <c r="P1502" s="126" t="str">
        <f t="shared" si="105"/>
        <v>Yes</v>
      </c>
      <c r="Q1502" s="126" t="str">
        <f t="shared" si="108"/>
        <v>Yes</v>
      </c>
      <c r="R1502" s="126" t="str">
        <f t="shared" si="108"/>
        <v>Yes</v>
      </c>
      <c r="S1502" s="126" t="str">
        <f t="shared" si="108"/>
        <v>No</v>
      </c>
      <c r="T1502" s="126" t="str">
        <f t="shared" si="108"/>
        <v>Yes</v>
      </c>
      <c r="U1502" s="126" t="str">
        <f t="shared" si="108"/>
        <v>Yes</v>
      </c>
      <c r="V1502" s="126" t="str">
        <f t="shared" si="108"/>
        <v>No</v>
      </c>
      <c r="W1502" s="126" t="str">
        <f t="shared" si="108"/>
        <v>No</v>
      </c>
      <c r="X1502" s="126" t="str">
        <f t="shared" si="108"/>
        <v>No</v>
      </c>
      <c r="Y1502" s="126" t="str">
        <f t="shared" si="108"/>
        <v>No</v>
      </c>
      <c r="Z1502" s="126" t="str">
        <f t="shared" si="108"/>
        <v>No</v>
      </c>
      <c r="AA1502" s="126" t="str">
        <f t="shared" si="108"/>
        <v>No</v>
      </c>
    </row>
    <row r="1503" spans="1:27" x14ac:dyDescent="0.3">
      <c r="A1503" t="s">
        <v>205</v>
      </c>
      <c r="B1503" t="s">
        <v>13</v>
      </c>
      <c r="C1503" t="s">
        <v>130</v>
      </c>
      <c r="D1503" t="s">
        <v>9</v>
      </c>
      <c r="E1503" t="s">
        <v>11</v>
      </c>
      <c r="F1503" t="s">
        <v>10</v>
      </c>
      <c r="G1503">
        <v>1</v>
      </c>
      <c r="H1503" t="s">
        <v>11</v>
      </c>
      <c r="I1503" t="s">
        <v>20</v>
      </c>
      <c r="J1503" t="s">
        <v>128</v>
      </c>
      <c r="K1503" t="s">
        <v>237</v>
      </c>
      <c r="L1503" t="s">
        <v>80</v>
      </c>
      <c r="M1503">
        <v>0</v>
      </c>
      <c r="N1503" t="str">
        <f t="shared" si="107"/>
        <v>No</v>
      </c>
      <c r="O1503" t="s">
        <v>152</v>
      </c>
      <c r="P1503" s="126" t="str">
        <f t="shared" si="105"/>
        <v>Yes</v>
      </c>
      <c r="Q1503" s="126" t="str">
        <f t="shared" si="108"/>
        <v>Yes</v>
      </c>
      <c r="R1503" s="126" t="str">
        <f t="shared" si="108"/>
        <v>No</v>
      </c>
      <c r="S1503" s="126" t="str">
        <f t="shared" si="108"/>
        <v>No</v>
      </c>
      <c r="T1503" s="126" t="str">
        <f t="shared" si="108"/>
        <v>Yes</v>
      </c>
      <c r="U1503" s="126" t="str">
        <f t="shared" si="108"/>
        <v>Yes</v>
      </c>
      <c r="V1503" s="126" t="str">
        <f t="shared" si="108"/>
        <v>No</v>
      </c>
      <c r="W1503" s="126" t="str">
        <f t="shared" si="108"/>
        <v>No</v>
      </c>
      <c r="X1503" s="126" t="str">
        <f t="shared" si="108"/>
        <v>No</v>
      </c>
      <c r="Y1503" s="126" t="str">
        <f t="shared" si="108"/>
        <v>Yes</v>
      </c>
      <c r="Z1503" s="126" t="str">
        <f t="shared" si="108"/>
        <v>No</v>
      </c>
      <c r="AA1503" s="126" t="str">
        <f t="shared" si="108"/>
        <v>No</v>
      </c>
    </row>
    <row r="1504" spans="1:27" x14ac:dyDescent="0.3">
      <c r="A1504" t="s">
        <v>205</v>
      </c>
      <c r="B1504" t="s">
        <v>13</v>
      </c>
      <c r="C1504" t="s">
        <v>130</v>
      </c>
      <c r="D1504" t="s">
        <v>9</v>
      </c>
      <c r="E1504" t="s">
        <v>11</v>
      </c>
      <c r="F1504" t="s">
        <v>10</v>
      </c>
      <c r="G1504">
        <v>2</v>
      </c>
      <c r="H1504" t="s">
        <v>130</v>
      </c>
      <c r="I1504" t="s">
        <v>19</v>
      </c>
      <c r="J1504" t="s">
        <v>128</v>
      </c>
      <c r="L1504" t="s">
        <v>80</v>
      </c>
      <c r="M1504">
        <v>0</v>
      </c>
      <c r="N1504" t="str">
        <f t="shared" si="107"/>
        <v>No</v>
      </c>
      <c r="O1504" t="s">
        <v>152</v>
      </c>
      <c r="P1504" s="126" t="str">
        <f t="shared" si="105"/>
        <v>Yes</v>
      </c>
      <c r="Q1504" s="126" t="str">
        <f t="shared" si="108"/>
        <v>Yes</v>
      </c>
      <c r="R1504" s="126" t="str">
        <f t="shared" si="108"/>
        <v>No</v>
      </c>
      <c r="S1504" s="126" t="str">
        <f t="shared" si="108"/>
        <v>No</v>
      </c>
      <c r="T1504" s="126" t="str">
        <f t="shared" si="108"/>
        <v>Yes</v>
      </c>
      <c r="U1504" s="126" t="str">
        <f t="shared" si="108"/>
        <v>Yes</v>
      </c>
      <c r="V1504" s="126" t="str">
        <f t="shared" si="108"/>
        <v>No</v>
      </c>
      <c r="W1504" s="126" t="str">
        <f t="shared" si="108"/>
        <v>No</v>
      </c>
      <c r="X1504" s="126" t="str">
        <f t="shared" si="108"/>
        <v>No</v>
      </c>
      <c r="Y1504" s="126" t="str">
        <f t="shared" si="108"/>
        <v>Yes</v>
      </c>
      <c r="Z1504" s="126" t="str">
        <f t="shared" si="108"/>
        <v>No</v>
      </c>
      <c r="AA1504" s="126" t="str">
        <f t="shared" si="108"/>
        <v>No</v>
      </c>
    </row>
    <row r="1505" spans="1:27" x14ac:dyDescent="0.3">
      <c r="A1505" t="s">
        <v>205</v>
      </c>
      <c r="B1505" t="s">
        <v>13</v>
      </c>
      <c r="C1505" t="s">
        <v>130</v>
      </c>
      <c r="D1505" t="s">
        <v>14</v>
      </c>
      <c r="E1505" t="s">
        <v>11</v>
      </c>
      <c r="F1505" t="s">
        <v>10</v>
      </c>
      <c r="G1505">
        <v>1</v>
      </c>
      <c r="H1505" t="s">
        <v>10</v>
      </c>
      <c r="I1505" t="s">
        <v>20</v>
      </c>
      <c r="J1505" t="s">
        <v>128</v>
      </c>
      <c r="L1505" t="s">
        <v>80</v>
      </c>
      <c r="M1505">
        <v>0</v>
      </c>
      <c r="N1505" t="str">
        <f t="shared" si="107"/>
        <v>No</v>
      </c>
      <c r="O1505" t="s">
        <v>152</v>
      </c>
      <c r="P1505" s="126" t="str">
        <f t="shared" si="105"/>
        <v>Yes</v>
      </c>
      <c r="Q1505" s="126" t="str">
        <f t="shared" si="108"/>
        <v>No</v>
      </c>
      <c r="R1505" s="126" t="str">
        <f t="shared" si="108"/>
        <v>No</v>
      </c>
      <c r="S1505" s="126" t="str">
        <f t="shared" si="108"/>
        <v>No</v>
      </c>
      <c r="T1505" s="126" t="str">
        <f t="shared" si="108"/>
        <v>Yes</v>
      </c>
      <c r="U1505" s="126" t="str">
        <f t="shared" si="108"/>
        <v>Yes</v>
      </c>
      <c r="V1505" s="126" t="str">
        <f t="shared" si="108"/>
        <v>No</v>
      </c>
      <c r="W1505" s="126" t="str">
        <f t="shared" si="108"/>
        <v>No</v>
      </c>
      <c r="X1505" s="126" t="str">
        <f t="shared" si="108"/>
        <v>Yes</v>
      </c>
      <c r="Y1505" s="126" t="str">
        <f t="shared" si="108"/>
        <v>Yes</v>
      </c>
      <c r="Z1505" s="126" t="str">
        <f t="shared" si="108"/>
        <v>No</v>
      </c>
      <c r="AA1505" s="126" t="str">
        <f t="shared" si="108"/>
        <v>No</v>
      </c>
    </row>
    <row r="1506" spans="1:27" x14ac:dyDescent="0.3">
      <c r="A1506" t="s">
        <v>205</v>
      </c>
      <c r="B1506" t="s">
        <v>13</v>
      </c>
      <c r="C1506" t="s">
        <v>130</v>
      </c>
      <c r="D1506" t="s">
        <v>14</v>
      </c>
      <c r="E1506" t="s">
        <v>11</v>
      </c>
      <c r="F1506" t="s">
        <v>131</v>
      </c>
      <c r="G1506">
        <v>0</v>
      </c>
      <c r="H1506" t="s">
        <v>130</v>
      </c>
      <c r="I1506" t="s">
        <v>19</v>
      </c>
      <c r="J1506" t="s">
        <v>128</v>
      </c>
      <c r="K1506" t="s">
        <v>237</v>
      </c>
      <c r="L1506" t="s">
        <v>80</v>
      </c>
      <c r="M1506">
        <v>0</v>
      </c>
      <c r="N1506" t="str">
        <f t="shared" si="107"/>
        <v>No</v>
      </c>
      <c r="O1506" t="s">
        <v>152</v>
      </c>
      <c r="P1506" s="126" t="str">
        <f t="shared" ref="P1506:P1568" si="109">IF($A1506="","",IF(OR($B1506=P$1,$C1506=P$1,$D1506=P$1,$E1506=P$1,$F1506=P$1),"Yes","No"))</f>
        <v>Yes</v>
      </c>
      <c r="Q1506" s="126" t="str">
        <f t="shared" si="108"/>
        <v>No</v>
      </c>
      <c r="R1506" s="126" t="str">
        <f t="shared" si="108"/>
        <v>No</v>
      </c>
      <c r="S1506" s="126" t="str">
        <f t="shared" si="108"/>
        <v>No</v>
      </c>
      <c r="T1506" s="126" t="str">
        <f t="shared" si="108"/>
        <v>No</v>
      </c>
      <c r="U1506" s="126" t="str">
        <f t="shared" si="108"/>
        <v>Yes</v>
      </c>
      <c r="V1506" s="126" t="str">
        <f t="shared" si="108"/>
        <v>No</v>
      </c>
      <c r="W1506" s="126" t="str">
        <f t="shared" si="108"/>
        <v>No</v>
      </c>
      <c r="X1506" s="126" t="str">
        <f t="shared" si="108"/>
        <v>Yes</v>
      </c>
      <c r="Y1506" s="126" t="str">
        <f t="shared" si="108"/>
        <v>Yes</v>
      </c>
      <c r="Z1506" s="126" t="str">
        <f t="shared" si="108"/>
        <v>Yes</v>
      </c>
      <c r="AA1506" s="126" t="str">
        <f t="shared" si="108"/>
        <v>No</v>
      </c>
    </row>
    <row r="1507" spans="1:27" x14ac:dyDescent="0.3">
      <c r="A1507" t="s">
        <v>205</v>
      </c>
      <c r="B1507" t="s">
        <v>13</v>
      </c>
      <c r="C1507" t="s">
        <v>9</v>
      </c>
      <c r="D1507" t="s">
        <v>14</v>
      </c>
      <c r="E1507" t="s">
        <v>11</v>
      </c>
      <c r="F1507" t="s">
        <v>131</v>
      </c>
      <c r="G1507">
        <v>1</v>
      </c>
      <c r="H1507" t="s">
        <v>13</v>
      </c>
      <c r="I1507" t="s">
        <v>18</v>
      </c>
      <c r="J1507" t="s">
        <v>128</v>
      </c>
      <c r="L1507" t="s">
        <v>80</v>
      </c>
      <c r="M1507">
        <v>2</v>
      </c>
      <c r="N1507" t="str">
        <f t="shared" si="107"/>
        <v>Yes</v>
      </c>
      <c r="O1507" t="s">
        <v>152</v>
      </c>
      <c r="P1507" s="126" t="str">
        <f t="shared" si="109"/>
        <v>Yes</v>
      </c>
      <c r="Q1507" s="126" t="str">
        <f t="shared" si="108"/>
        <v>Yes</v>
      </c>
      <c r="R1507" s="126" t="str">
        <f t="shared" si="108"/>
        <v>No</v>
      </c>
      <c r="S1507" s="126" t="str">
        <f t="shared" si="108"/>
        <v>No</v>
      </c>
      <c r="T1507" s="126" t="str">
        <f t="shared" si="108"/>
        <v>No</v>
      </c>
      <c r="U1507" s="126" t="str">
        <f t="shared" si="108"/>
        <v>Yes</v>
      </c>
      <c r="V1507" s="126" t="str">
        <f t="shared" si="108"/>
        <v>No</v>
      </c>
      <c r="W1507" s="126" t="str">
        <f t="shared" si="108"/>
        <v>No</v>
      </c>
      <c r="X1507" s="126" t="str">
        <f t="shared" si="108"/>
        <v>Yes</v>
      </c>
      <c r="Y1507" s="126" t="str">
        <f t="shared" si="108"/>
        <v>No</v>
      </c>
      <c r="Z1507" s="126" t="str">
        <f t="shared" si="108"/>
        <v>Yes</v>
      </c>
      <c r="AA1507" s="126" t="str">
        <f t="shared" si="108"/>
        <v>No</v>
      </c>
    </row>
    <row r="1508" spans="1:27" x14ac:dyDescent="0.3">
      <c r="A1508" t="s">
        <v>205</v>
      </c>
      <c r="B1508" t="s">
        <v>13</v>
      </c>
      <c r="C1508" t="s">
        <v>9</v>
      </c>
      <c r="D1508" t="s">
        <v>8</v>
      </c>
      <c r="E1508" t="s">
        <v>11</v>
      </c>
      <c r="F1508" t="s">
        <v>131</v>
      </c>
      <c r="G1508">
        <v>1</v>
      </c>
      <c r="H1508" t="s">
        <v>131</v>
      </c>
      <c r="I1508" t="s">
        <v>18</v>
      </c>
      <c r="J1508" t="s">
        <v>255</v>
      </c>
      <c r="L1508" t="s">
        <v>80</v>
      </c>
      <c r="M1508">
        <v>0</v>
      </c>
      <c r="N1508" t="str">
        <f t="shared" si="107"/>
        <v>No</v>
      </c>
      <c r="O1508" t="s">
        <v>152</v>
      </c>
      <c r="P1508" s="126" t="str">
        <f t="shared" si="109"/>
        <v>Yes</v>
      </c>
      <c r="Q1508" s="126" t="str">
        <f t="shared" si="108"/>
        <v>Yes</v>
      </c>
      <c r="R1508" s="126" t="str">
        <f t="shared" si="108"/>
        <v>Yes</v>
      </c>
      <c r="S1508" s="126" t="str">
        <f t="shared" si="108"/>
        <v>No</v>
      </c>
      <c r="T1508" s="126" t="str">
        <f t="shared" si="108"/>
        <v>No</v>
      </c>
      <c r="U1508" s="126" t="str">
        <f t="shared" si="108"/>
        <v>Yes</v>
      </c>
      <c r="V1508" s="126" t="str">
        <f t="shared" si="108"/>
        <v>No</v>
      </c>
      <c r="W1508" s="126" t="str">
        <f t="shared" si="108"/>
        <v>No</v>
      </c>
      <c r="X1508" s="126" t="str">
        <f t="shared" si="108"/>
        <v>No</v>
      </c>
      <c r="Y1508" s="126" t="str">
        <f t="shared" si="108"/>
        <v>No</v>
      </c>
      <c r="Z1508" s="126" t="str">
        <f t="shared" si="108"/>
        <v>Yes</v>
      </c>
      <c r="AA1508" s="126" t="str">
        <f t="shared" si="108"/>
        <v>No</v>
      </c>
    </row>
    <row r="1509" spans="1:27" x14ac:dyDescent="0.3">
      <c r="A1509" t="s">
        <v>205</v>
      </c>
      <c r="B1509" t="s">
        <v>13</v>
      </c>
      <c r="C1509" t="s">
        <v>9</v>
      </c>
      <c r="D1509" t="s">
        <v>8</v>
      </c>
      <c r="E1509" t="s">
        <v>11</v>
      </c>
      <c r="F1509" t="s">
        <v>131</v>
      </c>
      <c r="G1509">
        <v>1</v>
      </c>
      <c r="H1509" t="s">
        <v>11</v>
      </c>
      <c r="I1509" t="s">
        <v>18</v>
      </c>
      <c r="J1509" t="s">
        <v>62</v>
      </c>
      <c r="L1509" t="s">
        <v>80</v>
      </c>
      <c r="M1509">
        <v>2</v>
      </c>
      <c r="N1509" t="str">
        <f t="shared" si="107"/>
        <v>Yes</v>
      </c>
      <c r="O1509" t="s">
        <v>152</v>
      </c>
      <c r="P1509" s="126" t="str">
        <f t="shared" si="109"/>
        <v>Yes</v>
      </c>
      <c r="Q1509" s="126" t="str">
        <f t="shared" si="108"/>
        <v>Yes</v>
      </c>
      <c r="R1509" s="126" t="str">
        <f t="shared" si="108"/>
        <v>Yes</v>
      </c>
      <c r="S1509" s="126" t="str">
        <f t="shared" si="108"/>
        <v>No</v>
      </c>
      <c r="T1509" s="126" t="str">
        <f t="shared" si="108"/>
        <v>No</v>
      </c>
      <c r="U1509" s="126" t="str">
        <f t="shared" si="108"/>
        <v>Yes</v>
      </c>
      <c r="V1509" s="126" t="str">
        <f t="shared" si="108"/>
        <v>No</v>
      </c>
      <c r="W1509" s="126" t="str">
        <f t="shared" si="108"/>
        <v>No</v>
      </c>
      <c r="X1509" s="126" t="str">
        <f t="shared" si="108"/>
        <v>No</v>
      </c>
      <c r="Y1509" s="126" t="str">
        <f t="shared" si="108"/>
        <v>No</v>
      </c>
      <c r="Z1509" s="126" t="str">
        <f t="shared" si="108"/>
        <v>Yes</v>
      </c>
      <c r="AA1509" s="126" t="str">
        <f t="shared" si="108"/>
        <v>No</v>
      </c>
    </row>
    <row r="1510" spans="1:27" x14ac:dyDescent="0.3">
      <c r="A1510" t="s">
        <v>205</v>
      </c>
      <c r="B1510" t="s">
        <v>13</v>
      </c>
      <c r="C1510" t="s">
        <v>9</v>
      </c>
      <c r="D1510" t="s">
        <v>8</v>
      </c>
      <c r="E1510" t="s">
        <v>11</v>
      </c>
      <c r="F1510" t="s">
        <v>131</v>
      </c>
      <c r="G1510">
        <v>1</v>
      </c>
      <c r="H1510" t="s">
        <v>11</v>
      </c>
      <c r="I1510" t="s">
        <v>18</v>
      </c>
      <c r="J1510" t="s">
        <v>128</v>
      </c>
      <c r="L1510" t="s">
        <v>80</v>
      </c>
      <c r="M1510">
        <v>0</v>
      </c>
      <c r="N1510" t="str">
        <f t="shared" si="107"/>
        <v>No</v>
      </c>
      <c r="O1510" t="s">
        <v>152</v>
      </c>
      <c r="P1510" s="126" t="str">
        <f t="shared" si="109"/>
        <v>Yes</v>
      </c>
      <c r="Q1510" s="126" t="str">
        <f t="shared" si="108"/>
        <v>Yes</v>
      </c>
      <c r="R1510" s="126" t="str">
        <f t="shared" si="108"/>
        <v>Yes</v>
      </c>
      <c r="S1510" s="126" t="str">
        <f t="shared" si="108"/>
        <v>No</v>
      </c>
      <c r="T1510" s="126" t="str">
        <f t="shared" si="108"/>
        <v>No</v>
      </c>
      <c r="U1510" s="126" t="str">
        <f t="shared" si="108"/>
        <v>Yes</v>
      </c>
      <c r="V1510" s="126" t="str">
        <f t="shared" si="108"/>
        <v>No</v>
      </c>
      <c r="W1510" s="126" t="str">
        <f t="shared" si="108"/>
        <v>No</v>
      </c>
      <c r="X1510" s="126" t="str">
        <f t="shared" si="108"/>
        <v>No</v>
      </c>
      <c r="Y1510" s="126" t="str">
        <f t="shared" ref="Q1510:AA1533" si="110">IF($A1510="","",IF(OR($B1510=Y$1,$C1510=Y$1,$D1510=Y$1,$E1510=Y$1,$F1510=Y$1),"Yes","No"))</f>
        <v>No</v>
      </c>
      <c r="Z1510" s="126" t="str">
        <f t="shared" si="110"/>
        <v>Yes</v>
      </c>
      <c r="AA1510" s="126" t="str">
        <f t="shared" si="110"/>
        <v>No</v>
      </c>
    </row>
    <row r="1511" spans="1:27" x14ac:dyDescent="0.3">
      <c r="A1511" t="s">
        <v>205</v>
      </c>
      <c r="B1511" t="s">
        <v>13</v>
      </c>
      <c r="C1511" t="s">
        <v>9</v>
      </c>
      <c r="D1511" t="s">
        <v>8</v>
      </c>
      <c r="E1511" t="s">
        <v>11</v>
      </c>
      <c r="F1511" t="s">
        <v>131</v>
      </c>
      <c r="G1511">
        <v>1</v>
      </c>
      <c r="H1511" t="s">
        <v>11</v>
      </c>
      <c r="I1511" t="s">
        <v>19</v>
      </c>
      <c r="J1511" t="s">
        <v>128</v>
      </c>
      <c r="L1511" t="s">
        <v>80</v>
      </c>
      <c r="M1511">
        <v>0</v>
      </c>
      <c r="N1511" t="str">
        <f t="shared" si="107"/>
        <v>No</v>
      </c>
      <c r="O1511" t="s">
        <v>152</v>
      </c>
      <c r="P1511" s="126" t="str">
        <f t="shared" si="109"/>
        <v>Yes</v>
      </c>
      <c r="Q1511" s="126" t="str">
        <f t="shared" si="110"/>
        <v>Yes</v>
      </c>
      <c r="R1511" s="126" t="str">
        <f t="shared" si="110"/>
        <v>Yes</v>
      </c>
      <c r="S1511" s="126" t="str">
        <f t="shared" si="110"/>
        <v>No</v>
      </c>
      <c r="T1511" s="126" t="str">
        <f t="shared" si="110"/>
        <v>No</v>
      </c>
      <c r="U1511" s="126" t="str">
        <f t="shared" si="110"/>
        <v>Yes</v>
      </c>
      <c r="V1511" s="126" t="str">
        <f t="shared" si="110"/>
        <v>No</v>
      </c>
      <c r="W1511" s="126" t="str">
        <f t="shared" si="110"/>
        <v>No</v>
      </c>
      <c r="X1511" s="126" t="str">
        <f t="shared" si="110"/>
        <v>No</v>
      </c>
      <c r="Y1511" s="126" t="str">
        <f t="shared" si="110"/>
        <v>No</v>
      </c>
      <c r="Z1511" s="126" t="str">
        <f t="shared" si="110"/>
        <v>Yes</v>
      </c>
      <c r="AA1511" s="126" t="str">
        <f t="shared" si="110"/>
        <v>No</v>
      </c>
    </row>
    <row r="1512" spans="1:27" x14ac:dyDescent="0.3">
      <c r="A1512" t="s">
        <v>205</v>
      </c>
      <c r="B1512" t="s">
        <v>13</v>
      </c>
      <c r="C1512" t="s">
        <v>9</v>
      </c>
      <c r="D1512" t="s">
        <v>8</v>
      </c>
      <c r="E1512" t="s">
        <v>11</v>
      </c>
      <c r="F1512" t="s">
        <v>10</v>
      </c>
      <c r="G1512">
        <v>0</v>
      </c>
      <c r="H1512" t="s">
        <v>8</v>
      </c>
      <c r="I1512" t="s">
        <v>19</v>
      </c>
      <c r="J1512" t="s">
        <v>128</v>
      </c>
      <c r="L1512" t="s">
        <v>80</v>
      </c>
      <c r="M1512">
        <v>0</v>
      </c>
      <c r="N1512" t="str">
        <f t="shared" si="107"/>
        <v>No</v>
      </c>
      <c r="O1512" t="s">
        <v>152</v>
      </c>
      <c r="P1512" s="126" t="str">
        <f t="shared" si="109"/>
        <v>Yes</v>
      </c>
      <c r="Q1512" s="126" t="str">
        <f t="shared" si="110"/>
        <v>Yes</v>
      </c>
      <c r="R1512" s="126" t="str">
        <f t="shared" si="110"/>
        <v>Yes</v>
      </c>
      <c r="S1512" s="126" t="str">
        <f t="shared" si="110"/>
        <v>No</v>
      </c>
      <c r="T1512" s="126" t="str">
        <f t="shared" si="110"/>
        <v>Yes</v>
      </c>
      <c r="U1512" s="126" t="str">
        <f t="shared" si="110"/>
        <v>Yes</v>
      </c>
      <c r="V1512" s="126" t="str">
        <f t="shared" si="110"/>
        <v>No</v>
      </c>
      <c r="W1512" s="126" t="str">
        <f t="shared" si="110"/>
        <v>No</v>
      </c>
      <c r="X1512" s="126" t="str">
        <f t="shared" si="110"/>
        <v>No</v>
      </c>
      <c r="Y1512" s="126" t="str">
        <f t="shared" si="110"/>
        <v>No</v>
      </c>
      <c r="Z1512" s="126" t="str">
        <f t="shared" si="110"/>
        <v>No</v>
      </c>
      <c r="AA1512" s="126" t="str">
        <f t="shared" si="110"/>
        <v>No</v>
      </c>
    </row>
    <row r="1513" spans="1:27" x14ac:dyDescent="0.3">
      <c r="A1513" t="s">
        <v>205</v>
      </c>
      <c r="B1513" t="s">
        <v>130</v>
      </c>
      <c r="C1513" t="s">
        <v>9</v>
      </c>
      <c r="D1513" t="s">
        <v>8</v>
      </c>
      <c r="E1513" t="s">
        <v>11</v>
      </c>
      <c r="F1513" t="s">
        <v>10</v>
      </c>
      <c r="G1513">
        <v>0</v>
      </c>
      <c r="H1513" t="s">
        <v>9</v>
      </c>
      <c r="I1513" t="s">
        <v>15</v>
      </c>
      <c r="J1513" t="s">
        <v>128</v>
      </c>
      <c r="L1513" t="s">
        <v>80</v>
      </c>
      <c r="M1513">
        <v>2</v>
      </c>
      <c r="N1513" t="str">
        <f t="shared" si="107"/>
        <v>Yes</v>
      </c>
      <c r="O1513" t="s">
        <v>152</v>
      </c>
      <c r="P1513" s="126" t="str">
        <f t="shared" si="109"/>
        <v>No</v>
      </c>
      <c r="Q1513" s="126" t="str">
        <f t="shared" si="110"/>
        <v>Yes</v>
      </c>
      <c r="R1513" s="126" t="str">
        <f t="shared" si="110"/>
        <v>Yes</v>
      </c>
      <c r="S1513" s="126" t="str">
        <f t="shared" si="110"/>
        <v>No</v>
      </c>
      <c r="T1513" s="126" t="str">
        <f t="shared" si="110"/>
        <v>Yes</v>
      </c>
      <c r="U1513" s="126" t="str">
        <f t="shared" si="110"/>
        <v>Yes</v>
      </c>
      <c r="V1513" s="126" t="str">
        <f t="shared" si="110"/>
        <v>No</v>
      </c>
      <c r="W1513" s="126" t="str">
        <f t="shared" si="110"/>
        <v>No</v>
      </c>
      <c r="X1513" s="126" t="str">
        <f t="shared" si="110"/>
        <v>No</v>
      </c>
      <c r="Y1513" s="126" t="str">
        <f t="shared" si="110"/>
        <v>Yes</v>
      </c>
      <c r="Z1513" s="126" t="str">
        <f t="shared" si="110"/>
        <v>No</v>
      </c>
      <c r="AA1513" s="126" t="str">
        <f t="shared" si="110"/>
        <v>No</v>
      </c>
    </row>
    <row r="1514" spans="1:27" x14ac:dyDescent="0.3">
      <c r="A1514" t="s">
        <v>205</v>
      </c>
      <c r="B1514" t="s">
        <v>130</v>
      </c>
      <c r="C1514" t="s">
        <v>9</v>
      </c>
      <c r="D1514" t="s">
        <v>8</v>
      </c>
      <c r="E1514" t="s">
        <v>11</v>
      </c>
      <c r="F1514" t="s">
        <v>10</v>
      </c>
      <c r="G1514">
        <v>0</v>
      </c>
      <c r="H1514" t="s">
        <v>9</v>
      </c>
      <c r="I1514" t="s">
        <v>19</v>
      </c>
      <c r="J1514" t="s">
        <v>128</v>
      </c>
      <c r="K1514" t="s">
        <v>237</v>
      </c>
      <c r="L1514" t="s">
        <v>80</v>
      </c>
      <c r="M1514">
        <v>0</v>
      </c>
      <c r="N1514" t="str">
        <f t="shared" si="107"/>
        <v>No</v>
      </c>
      <c r="O1514" t="s">
        <v>152</v>
      </c>
      <c r="P1514" s="126" t="str">
        <f t="shared" si="109"/>
        <v>No</v>
      </c>
      <c r="Q1514" s="126" t="str">
        <f t="shared" si="110"/>
        <v>Yes</v>
      </c>
      <c r="R1514" s="126" t="str">
        <f t="shared" si="110"/>
        <v>Yes</v>
      </c>
      <c r="S1514" s="126" t="str">
        <f t="shared" si="110"/>
        <v>No</v>
      </c>
      <c r="T1514" s="126" t="str">
        <f t="shared" si="110"/>
        <v>Yes</v>
      </c>
      <c r="U1514" s="126" t="str">
        <f t="shared" si="110"/>
        <v>Yes</v>
      </c>
      <c r="V1514" s="126" t="str">
        <f t="shared" si="110"/>
        <v>No</v>
      </c>
      <c r="W1514" s="126" t="str">
        <f t="shared" si="110"/>
        <v>No</v>
      </c>
      <c r="X1514" s="126" t="str">
        <f t="shared" si="110"/>
        <v>No</v>
      </c>
      <c r="Y1514" s="126" t="str">
        <f t="shared" si="110"/>
        <v>Yes</v>
      </c>
      <c r="Z1514" s="126" t="str">
        <f t="shared" si="110"/>
        <v>No</v>
      </c>
      <c r="AA1514" s="126" t="str">
        <f t="shared" si="110"/>
        <v>No</v>
      </c>
    </row>
    <row r="1515" spans="1:27" x14ac:dyDescent="0.3">
      <c r="A1515" t="s">
        <v>205</v>
      </c>
      <c r="B1515" t="s">
        <v>130</v>
      </c>
      <c r="C1515" t="s">
        <v>9</v>
      </c>
      <c r="D1515" t="s">
        <v>8</v>
      </c>
      <c r="E1515" t="s">
        <v>11</v>
      </c>
      <c r="F1515" t="s">
        <v>10</v>
      </c>
      <c r="G1515">
        <v>2</v>
      </c>
      <c r="H1515" t="s">
        <v>10</v>
      </c>
      <c r="I1515" t="s">
        <v>18</v>
      </c>
      <c r="J1515" t="s">
        <v>128</v>
      </c>
      <c r="L1515" t="s">
        <v>80</v>
      </c>
      <c r="M1515">
        <v>0</v>
      </c>
      <c r="N1515" t="str">
        <f t="shared" si="107"/>
        <v>No</v>
      </c>
      <c r="O1515" t="s">
        <v>152</v>
      </c>
      <c r="P1515" s="126" t="str">
        <f t="shared" si="109"/>
        <v>No</v>
      </c>
      <c r="Q1515" s="126" t="str">
        <f t="shared" si="110"/>
        <v>Yes</v>
      </c>
      <c r="R1515" s="126" t="str">
        <f t="shared" si="110"/>
        <v>Yes</v>
      </c>
      <c r="S1515" s="126" t="str">
        <f t="shared" si="110"/>
        <v>No</v>
      </c>
      <c r="T1515" s="126" t="str">
        <f t="shared" si="110"/>
        <v>Yes</v>
      </c>
      <c r="U1515" s="126" t="str">
        <f t="shared" si="110"/>
        <v>Yes</v>
      </c>
      <c r="V1515" s="126" t="str">
        <f t="shared" si="110"/>
        <v>No</v>
      </c>
      <c r="W1515" s="126" t="str">
        <f t="shared" si="110"/>
        <v>No</v>
      </c>
      <c r="X1515" s="126" t="str">
        <f t="shared" si="110"/>
        <v>No</v>
      </c>
      <c r="Y1515" s="126" t="str">
        <f t="shared" si="110"/>
        <v>Yes</v>
      </c>
      <c r="Z1515" s="126" t="str">
        <f t="shared" si="110"/>
        <v>No</v>
      </c>
      <c r="AA1515" s="126" t="str">
        <f t="shared" si="110"/>
        <v>No</v>
      </c>
    </row>
    <row r="1516" spans="1:27" x14ac:dyDescent="0.3">
      <c r="A1516" t="s">
        <v>205</v>
      </c>
      <c r="B1516" t="s">
        <v>130</v>
      </c>
      <c r="C1516" t="s">
        <v>9</v>
      </c>
      <c r="D1516" t="s">
        <v>8</v>
      </c>
      <c r="E1516" t="s">
        <v>11</v>
      </c>
      <c r="F1516" t="s">
        <v>10</v>
      </c>
      <c r="G1516">
        <v>1</v>
      </c>
      <c r="H1516" t="s">
        <v>10</v>
      </c>
      <c r="I1516" t="s">
        <v>18</v>
      </c>
      <c r="J1516" t="s">
        <v>62</v>
      </c>
      <c r="L1516" t="s">
        <v>80</v>
      </c>
      <c r="M1516">
        <v>2</v>
      </c>
      <c r="N1516" t="str">
        <f t="shared" si="107"/>
        <v>Yes</v>
      </c>
      <c r="O1516" t="s">
        <v>152</v>
      </c>
      <c r="P1516" s="126" t="str">
        <f t="shared" si="109"/>
        <v>No</v>
      </c>
      <c r="Q1516" s="126" t="str">
        <f t="shared" si="110"/>
        <v>Yes</v>
      </c>
      <c r="R1516" s="126" t="str">
        <f t="shared" si="110"/>
        <v>Yes</v>
      </c>
      <c r="S1516" s="126" t="str">
        <f t="shared" si="110"/>
        <v>No</v>
      </c>
      <c r="T1516" s="126" t="str">
        <f t="shared" si="110"/>
        <v>Yes</v>
      </c>
      <c r="U1516" s="126" t="str">
        <f t="shared" si="110"/>
        <v>Yes</v>
      </c>
      <c r="V1516" s="126" t="str">
        <f t="shared" si="110"/>
        <v>No</v>
      </c>
      <c r="W1516" s="126" t="str">
        <f t="shared" si="110"/>
        <v>No</v>
      </c>
      <c r="X1516" s="126" t="str">
        <f t="shared" si="110"/>
        <v>No</v>
      </c>
      <c r="Y1516" s="126" t="str">
        <f t="shared" si="110"/>
        <v>Yes</v>
      </c>
      <c r="Z1516" s="126" t="str">
        <f t="shared" si="110"/>
        <v>No</v>
      </c>
      <c r="AA1516" s="126" t="str">
        <f t="shared" si="110"/>
        <v>No</v>
      </c>
    </row>
    <row r="1517" spans="1:27" x14ac:dyDescent="0.3">
      <c r="A1517" t="s">
        <v>205</v>
      </c>
      <c r="B1517" t="s">
        <v>130</v>
      </c>
      <c r="C1517" t="s">
        <v>9</v>
      </c>
      <c r="D1517" t="s">
        <v>8</v>
      </c>
      <c r="E1517" t="s">
        <v>11</v>
      </c>
      <c r="F1517" t="s">
        <v>10</v>
      </c>
      <c r="G1517">
        <v>1</v>
      </c>
      <c r="H1517" t="s">
        <v>8</v>
      </c>
      <c r="I1517" t="s">
        <v>16</v>
      </c>
      <c r="J1517" t="s">
        <v>255</v>
      </c>
      <c r="K1517" t="s">
        <v>237</v>
      </c>
      <c r="L1517" t="s">
        <v>80</v>
      </c>
      <c r="M1517">
        <v>2</v>
      </c>
      <c r="N1517" t="str">
        <f t="shared" si="107"/>
        <v>Yes</v>
      </c>
      <c r="O1517" t="s">
        <v>152</v>
      </c>
      <c r="P1517" s="126" t="str">
        <f t="shared" si="109"/>
        <v>No</v>
      </c>
      <c r="Q1517" s="126" t="str">
        <f t="shared" si="110"/>
        <v>Yes</v>
      </c>
      <c r="R1517" s="126" t="str">
        <f t="shared" si="110"/>
        <v>Yes</v>
      </c>
      <c r="S1517" s="126" t="str">
        <f t="shared" si="110"/>
        <v>No</v>
      </c>
      <c r="T1517" s="126" t="str">
        <f t="shared" si="110"/>
        <v>Yes</v>
      </c>
      <c r="U1517" s="126" t="str">
        <f t="shared" si="110"/>
        <v>Yes</v>
      </c>
      <c r="V1517" s="126" t="str">
        <f t="shared" si="110"/>
        <v>No</v>
      </c>
      <c r="W1517" s="126" t="str">
        <f t="shared" si="110"/>
        <v>No</v>
      </c>
      <c r="X1517" s="126" t="str">
        <f t="shared" si="110"/>
        <v>No</v>
      </c>
      <c r="Y1517" s="126" t="str">
        <f t="shared" si="110"/>
        <v>Yes</v>
      </c>
      <c r="Z1517" s="126" t="str">
        <f t="shared" si="110"/>
        <v>No</v>
      </c>
      <c r="AA1517" s="126" t="str">
        <f t="shared" si="110"/>
        <v>No</v>
      </c>
    </row>
    <row r="1518" spans="1:27" x14ac:dyDescent="0.3">
      <c r="A1518" t="s">
        <v>205</v>
      </c>
      <c r="B1518" t="s">
        <v>130</v>
      </c>
      <c r="C1518" t="s">
        <v>9</v>
      </c>
      <c r="D1518" t="s">
        <v>8</v>
      </c>
      <c r="E1518" t="s">
        <v>11</v>
      </c>
      <c r="F1518" t="s">
        <v>10</v>
      </c>
      <c r="G1518">
        <v>1</v>
      </c>
      <c r="H1518" t="s">
        <v>9</v>
      </c>
      <c r="I1518" t="s">
        <v>19</v>
      </c>
      <c r="J1518" t="s">
        <v>128</v>
      </c>
      <c r="L1518" t="s">
        <v>80</v>
      </c>
      <c r="M1518">
        <v>3</v>
      </c>
      <c r="N1518" t="str">
        <f t="shared" si="107"/>
        <v>Yes</v>
      </c>
      <c r="O1518" t="s">
        <v>152</v>
      </c>
      <c r="P1518" s="126" t="str">
        <f t="shared" si="109"/>
        <v>No</v>
      </c>
      <c r="Q1518" s="126" t="str">
        <f t="shared" si="110"/>
        <v>Yes</v>
      </c>
      <c r="R1518" s="126" t="str">
        <f t="shared" si="110"/>
        <v>Yes</v>
      </c>
      <c r="S1518" s="126" t="str">
        <f t="shared" si="110"/>
        <v>No</v>
      </c>
      <c r="T1518" s="126" t="str">
        <f t="shared" si="110"/>
        <v>Yes</v>
      </c>
      <c r="U1518" s="126" t="str">
        <f t="shared" si="110"/>
        <v>Yes</v>
      </c>
      <c r="V1518" s="126" t="str">
        <f t="shared" si="110"/>
        <v>No</v>
      </c>
      <c r="W1518" s="126" t="str">
        <f t="shared" si="110"/>
        <v>No</v>
      </c>
      <c r="X1518" s="126" t="str">
        <f t="shared" si="110"/>
        <v>No</v>
      </c>
      <c r="Y1518" s="126" t="str">
        <f t="shared" si="110"/>
        <v>Yes</v>
      </c>
      <c r="Z1518" s="126" t="str">
        <f t="shared" si="110"/>
        <v>No</v>
      </c>
      <c r="AA1518" s="126" t="str">
        <f t="shared" si="110"/>
        <v>No</v>
      </c>
    </row>
    <row r="1519" spans="1:27" x14ac:dyDescent="0.3">
      <c r="A1519" t="s">
        <v>205</v>
      </c>
      <c r="B1519" t="s">
        <v>130</v>
      </c>
      <c r="C1519" t="s">
        <v>9</v>
      </c>
      <c r="D1519" t="s">
        <v>8</v>
      </c>
      <c r="E1519" t="s">
        <v>11</v>
      </c>
      <c r="F1519" t="s">
        <v>10</v>
      </c>
      <c r="G1519">
        <v>2</v>
      </c>
      <c r="H1519" t="s">
        <v>8</v>
      </c>
      <c r="I1519" t="s">
        <v>16</v>
      </c>
      <c r="J1519" t="s">
        <v>128</v>
      </c>
      <c r="L1519" t="s">
        <v>80</v>
      </c>
      <c r="M1519">
        <v>0</v>
      </c>
      <c r="N1519" t="str">
        <f t="shared" si="107"/>
        <v>No</v>
      </c>
      <c r="O1519" t="s">
        <v>152</v>
      </c>
      <c r="P1519" s="126" t="str">
        <f t="shared" si="109"/>
        <v>No</v>
      </c>
      <c r="Q1519" s="126" t="str">
        <f t="shared" si="110"/>
        <v>Yes</v>
      </c>
      <c r="R1519" s="126" t="str">
        <f t="shared" si="110"/>
        <v>Yes</v>
      </c>
      <c r="S1519" s="126" t="str">
        <f t="shared" si="110"/>
        <v>No</v>
      </c>
      <c r="T1519" s="126" t="str">
        <f t="shared" si="110"/>
        <v>Yes</v>
      </c>
      <c r="U1519" s="126" t="str">
        <f t="shared" si="110"/>
        <v>Yes</v>
      </c>
      <c r="V1519" s="126" t="str">
        <f t="shared" si="110"/>
        <v>No</v>
      </c>
      <c r="W1519" s="126" t="str">
        <f t="shared" si="110"/>
        <v>No</v>
      </c>
      <c r="X1519" s="126" t="str">
        <f t="shared" si="110"/>
        <v>No</v>
      </c>
      <c r="Y1519" s="126" t="str">
        <f t="shared" si="110"/>
        <v>Yes</v>
      </c>
      <c r="Z1519" s="126" t="str">
        <f t="shared" si="110"/>
        <v>No</v>
      </c>
      <c r="AA1519" s="126" t="str">
        <f t="shared" si="110"/>
        <v>No</v>
      </c>
    </row>
    <row r="1520" spans="1:27" x14ac:dyDescent="0.3">
      <c r="A1520" t="s">
        <v>205</v>
      </c>
      <c r="B1520" t="s">
        <v>130</v>
      </c>
      <c r="C1520" t="s">
        <v>9</v>
      </c>
      <c r="D1520" t="s">
        <v>8</v>
      </c>
      <c r="E1520" t="s">
        <v>11</v>
      </c>
      <c r="F1520" t="s">
        <v>10</v>
      </c>
      <c r="G1520">
        <v>1</v>
      </c>
      <c r="H1520" t="s">
        <v>10</v>
      </c>
      <c r="I1520" t="s">
        <v>18</v>
      </c>
      <c r="J1520" t="s">
        <v>62</v>
      </c>
      <c r="L1520" t="s">
        <v>80</v>
      </c>
      <c r="M1520">
        <v>2</v>
      </c>
      <c r="N1520" t="str">
        <f t="shared" si="107"/>
        <v>Yes</v>
      </c>
      <c r="O1520" t="s">
        <v>152</v>
      </c>
      <c r="P1520" s="126" t="str">
        <f t="shared" si="109"/>
        <v>No</v>
      </c>
      <c r="Q1520" s="126" t="str">
        <f t="shared" si="110"/>
        <v>Yes</v>
      </c>
      <c r="R1520" s="126" t="str">
        <f t="shared" si="110"/>
        <v>Yes</v>
      </c>
      <c r="S1520" s="126" t="str">
        <f t="shared" si="110"/>
        <v>No</v>
      </c>
      <c r="T1520" s="126" t="str">
        <f t="shared" si="110"/>
        <v>Yes</v>
      </c>
      <c r="U1520" s="126" t="str">
        <f t="shared" si="110"/>
        <v>Yes</v>
      </c>
      <c r="V1520" s="126" t="str">
        <f t="shared" si="110"/>
        <v>No</v>
      </c>
      <c r="W1520" s="126" t="str">
        <f t="shared" si="110"/>
        <v>No</v>
      </c>
      <c r="X1520" s="126" t="str">
        <f t="shared" si="110"/>
        <v>No</v>
      </c>
      <c r="Y1520" s="126" t="str">
        <f t="shared" si="110"/>
        <v>Yes</v>
      </c>
      <c r="Z1520" s="126" t="str">
        <f t="shared" si="110"/>
        <v>No</v>
      </c>
      <c r="AA1520" s="126" t="str">
        <f t="shared" si="110"/>
        <v>No</v>
      </c>
    </row>
    <row r="1521" spans="1:27" x14ac:dyDescent="0.3">
      <c r="A1521" t="s">
        <v>205</v>
      </c>
      <c r="B1521" t="s">
        <v>13</v>
      </c>
      <c r="C1521" t="s">
        <v>130</v>
      </c>
      <c r="D1521" t="s">
        <v>9</v>
      </c>
      <c r="E1521" t="s">
        <v>11</v>
      </c>
      <c r="F1521" t="s">
        <v>10</v>
      </c>
      <c r="G1521">
        <v>1</v>
      </c>
      <c r="H1521" t="s">
        <v>13</v>
      </c>
      <c r="I1521" t="s">
        <v>20</v>
      </c>
      <c r="J1521" t="s">
        <v>128</v>
      </c>
      <c r="L1521" t="s">
        <v>80</v>
      </c>
      <c r="M1521">
        <v>2</v>
      </c>
      <c r="N1521" t="str">
        <f t="shared" si="107"/>
        <v>Yes</v>
      </c>
      <c r="O1521" t="s">
        <v>152</v>
      </c>
      <c r="P1521" s="126" t="str">
        <f t="shared" si="109"/>
        <v>Yes</v>
      </c>
      <c r="Q1521" s="126" t="str">
        <f t="shared" si="110"/>
        <v>Yes</v>
      </c>
      <c r="R1521" s="126" t="str">
        <f t="shared" si="110"/>
        <v>No</v>
      </c>
      <c r="S1521" s="126" t="str">
        <f t="shared" si="110"/>
        <v>No</v>
      </c>
      <c r="T1521" s="126" t="str">
        <f t="shared" si="110"/>
        <v>Yes</v>
      </c>
      <c r="U1521" s="126" t="str">
        <f t="shared" si="110"/>
        <v>Yes</v>
      </c>
      <c r="V1521" s="126" t="str">
        <f t="shared" si="110"/>
        <v>No</v>
      </c>
      <c r="W1521" s="126" t="str">
        <f t="shared" si="110"/>
        <v>No</v>
      </c>
      <c r="X1521" s="126" t="str">
        <f t="shared" si="110"/>
        <v>No</v>
      </c>
      <c r="Y1521" s="126" t="str">
        <f t="shared" si="110"/>
        <v>Yes</v>
      </c>
      <c r="Z1521" s="126" t="str">
        <f t="shared" si="110"/>
        <v>No</v>
      </c>
      <c r="AA1521" s="126" t="str">
        <f t="shared" si="110"/>
        <v>No</v>
      </c>
    </row>
    <row r="1522" spans="1:27" x14ac:dyDescent="0.3">
      <c r="A1522" t="s">
        <v>205</v>
      </c>
      <c r="B1522" t="s">
        <v>13</v>
      </c>
      <c r="C1522" t="s">
        <v>130</v>
      </c>
      <c r="D1522" t="s">
        <v>9</v>
      </c>
      <c r="E1522" t="s">
        <v>11</v>
      </c>
      <c r="F1522" t="s">
        <v>10</v>
      </c>
      <c r="G1522">
        <v>1</v>
      </c>
      <c r="H1522" t="s">
        <v>10</v>
      </c>
      <c r="I1522" t="s">
        <v>21</v>
      </c>
      <c r="J1522" t="s">
        <v>149</v>
      </c>
      <c r="K1522" t="s">
        <v>237</v>
      </c>
      <c r="L1522" t="s">
        <v>80</v>
      </c>
      <c r="M1522">
        <v>0</v>
      </c>
      <c r="N1522" t="str">
        <f t="shared" si="107"/>
        <v>No</v>
      </c>
      <c r="O1522" t="s">
        <v>152</v>
      </c>
      <c r="P1522" s="126" t="str">
        <f t="shared" si="109"/>
        <v>Yes</v>
      </c>
      <c r="Q1522" s="126" t="str">
        <f t="shared" si="110"/>
        <v>Yes</v>
      </c>
      <c r="R1522" s="126" t="str">
        <f t="shared" si="110"/>
        <v>No</v>
      </c>
      <c r="S1522" s="126" t="str">
        <f t="shared" si="110"/>
        <v>No</v>
      </c>
      <c r="T1522" s="126" t="str">
        <f t="shared" si="110"/>
        <v>Yes</v>
      </c>
      <c r="U1522" s="126" t="str">
        <f t="shared" si="110"/>
        <v>Yes</v>
      </c>
      <c r="V1522" s="126" t="str">
        <f t="shared" si="110"/>
        <v>No</v>
      </c>
      <c r="W1522" s="126" t="str">
        <f t="shared" si="110"/>
        <v>No</v>
      </c>
      <c r="X1522" s="126" t="str">
        <f t="shared" si="110"/>
        <v>No</v>
      </c>
      <c r="Y1522" s="126" t="str">
        <f t="shared" si="110"/>
        <v>Yes</v>
      </c>
      <c r="Z1522" s="126" t="str">
        <f t="shared" si="110"/>
        <v>No</v>
      </c>
      <c r="AA1522" s="126" t="str">
        <f t="shared" si="110"/>
        <v>No</v>
      </c>
    </row>
    <row r="1523" spans="1:27" x14ac:dyDescent="0.3">
      <c r="A1523" t="s">
        <v>205</v>
      </c>
      <c r="B1523" t="s">
        <v>13</v>
      </c>
      <c r="C1523" t="s">
        <v>130</v>
      </c>
      <c r="D1523" t="s">
        <v>9</v>
      </c>
      <c r="E1523" t="s">
        <v>11</v>
      </c>
      <c r="F1523" t="s">
        <v>10</v>
      </c>
      <c r="G1523">
        <v>2</v>
      </c>
      <c r="H1523" t="s">
        <v>10</v>
      </c>
      <c r="I1523" t="s">
        <v>18</v>
      </c>
      <c r="J1523" t="s">
        <v>128</v>
      </c>
      <c r="L1523" t="s">
        <v>80</v>
      </c>
      <c r="M1523">
        <v>2</v>
      </c>
      <c r="N1523" t="str">
        <f t="shared" si="107"/>
        <v>Yes</v>
      </c>
      <c r="O1523" t="s">
        <v>152</v>
      </c>
      <c r="P1523" s="126" t="str">
        <f t="shared" si="109"/>
        <v>Yes</v>
      </c>
      <c r="Q1523" s="126" t="str">
        <f t="shared" si="110"/>
        <v>Yes</v>
      </c>
      <c r="R1523" s="126" t="str">
        <f t="shared" si="110"/>
        <v>No</v>
      </c>
      <c r="S1523" s="126" t="str">
        <f t="shared" si="110"/>
        <v>No</v>
      </c>
      <c r="T1523" s="126" t="str">
        <f t="shared" si="110"/>
        <v>Yes</v>
      </c>
      <c r="U1523" s="126" t="str">
        <f t="shared" si="110"/>
        <v>Yes</v>
      </c>
      <c r="V1523" s="126" t="str">
        <f t="shared" si="110"/>
        <v>No</v>
      </c>
      <c r="W1523" s="126" t="str">
        <f t="shared" si="110"/>
        <v>No</v>
      </c>
      <c r="X1523" s="126" t="str">
        <f t="shared" si="110"/>
        <v>No</v>
      </c>
      <c r="Y1523" s="126" t="str">
        <f t="shared" si="110"/>
        <v>Yes</v>
      </c>
      <c r="Z1523" s="126" t="str">
        <f t="shared" si="110"/>
        <v>No</v>
      </c>
      <c r="AA1523" s="126" t="str">
        <f t="shared" si="110"/>
        <v>No</v>
      </c>
    </row>
    <row r="1524" spans="1:27" x14ac:dyDescent="0.3">
      <c r="A1524" t="s">
        <v>205</v>
      </c>
      <c r="B1524" t="s">
        <v>13</v>
      </c>
      <c r="C1524" t="s">
        <v>130</v>
      </c>
      <c r="D1524" t="s">
        <v>9</v>
      </c>
      <c r="E1524" t="s">
        <v>11</v>
      </c>
      <c r="F1524" t="s">
        <v>10</v>
      </c>
      <c r="G1524">
        <v>2</v>
      </c>
      <c r="H1524" t="s">
        <v>9</v>
      </c>
      <c r="I1524" t="s">
        <v>18</v>
      </c>
      <c r="J1524" t="s">
        <v>128</v>
      </c>
      <c r="K1524" t="s">
        <v>237</v>
      </c>
      <c r="L1524" t="s">
        <v>80</v>
      </c>
      <c r="M1524">
        <v>2</v>
      </c>
      <c r="N1524" t="str">
        <f t="shared" si="107"/>
        <v>Yes</v>
      </c>
      <c r="O1524" t="s">
        <v>152</v>
      </c>
      <c r="P1524" s="126" t="str">
        <f t="shared" si="109"/>
        <v>Yes</v>
      </c>
      <c r="Q1524" s="126" t="str">
        <f t="shared" si="110"/>
        <v>Yes</v>
      </c>
      <c r="R1524" s="126" t="str">
        <f t="shared" si="110"/>
        <v>No</v>
      </c>
      <c r="S1524" s="126" t="str">
        <f t="shared" si="110"/>
        <v>No</v>
      </c>
      <c r="T1524" s="126" t="str">
        <f t="shared" si="110"/>
        <v>Yes</v>
      </c>
      <c r="U1524" s="126" t="str">
        <f t="shared" si="110"/>
        <v>Yes</v>
      </c>
      <c r="V1524" s="126" t="str">
        <f t="shared" si="110"/>
        <v>No</v>
      </c>
      <c r="W1524" s="126" t="str">
        <f t="shared" si="110"/>
        <v>No</v>
      </c>
      <c r="X1524" s="126" t="str">
        <f t="shared" si="110"/>
        <v>No</v>
      </c>
      <c r="Y1524" s="126" t="str">
        <f t="shared" si="110"/>
        <v>Yes</v>
      </c>
      <c r="Z1524" s="126" t="str">
        <f t="shared" si="110"/>
        <v>No</v>
      </c>
      <c r="AA1524" s="126" t="str">
        <f t="shared" si="110"/>
        <v>No</v>
      </c>
    </row>
    <row r="1525" spans="1:27" x14ac:dyDescent="0.3">
      <c r="A1525" t="s">
        <v>205</v>
      </c>
      <c r="B1525" t="s">
        <v>13</v>
      </c>
      <c r="C1525" t="s">
        <v>130</v>
      </c>
      <c r="D1525" t="s">
        <v>9</v>
      </c>
      <c r="E1525" t="s">
        <v>11</v>
      </c>
      <c r="F1525" t="s">
        <v>10</v>
      </c>
      <c r="G1525">
        <v>0</v>
      </c>
      <c r="H1525" t="s">
        <v>9</v>
      </c>
      <c r="I1525" t="s">
        <v>148</v>
      </c>
      <c r="J1525" t="s">
        <v>128</v>
      </c>
      <c r="K1525" t="s">
        <v>259</v>
      </c>
      <c r="L1525" t="s">
        <v>80</v>
      </c>
      <c r="M1525">
        <v>2</v>
      </c>
      <c r="N1525" t="str">
        <f t="shared" si="107"/>
        <v>Yes</v>
      </c>
      <c r="O1525" t="s">
        <v>152</v>
      </c>
      <c r="P1525" s="126" t="str">
        <f t="shared" si="109"/>
        <v>Yes</v>
      </c>
      <c r="Q1525" s="126" t="str">
        <f t="shared" si="110"/>
        <v>Yes</v>
      </c>
      <c r="R1525" s="126" t="str">
        <f t="shared" si="110"/>
        <v>No</v>
      </c>
      <c r="S1525" s="126" t="str">
        <f t="shared" si="110"/>
        <v>No</v>
      </c>
      <c r="T1525" s="126" t="str">
        <f t="shared" si="110"/>
        <v>Yes</v>
      </c>
      <c r="U1525" s="126" t="str">
        <f t="shared" si="110"/>
        <v>Yes</v>
      </c>
      <c r="V1525" s="126" t="str">
        <f t="shared" si="110"/>
        <v>No</v>
      </c>
      <c r="W1525" s="126" t="str">
        <f t="shared" si="110"/>
        <v>No</v>
      </c>
      <c r="X1525" s="126" t="str">
        <f t="shared" si="110"/>
        <v>No</v>
      </c>
      <c r="Y1525" s="126" t="str">
        <f t="shared" si="110"/>
        <v>Yes</v>
      </c>
      <c r="Z1525" s="126" t="str">
        <f t="shared" si="110"/>
        <v>No</v>
      </c>
      <c r="AA1525" s="126" t="str">
        <f t="shared" si="110"/>
        <v>No</v>
      </c>
    </row>
    <row r="1526" spans="1:27" x14ac:dyDescent="0.3">
      <c r="A1526" t="s">
        <v>205</v>
      </c>
      <c r="B1526" t="s">
        <v>13</v>
      </c>
      <c r="C1526" t="s">
        <v>130</v>
      </c>
      <c r="D1526" t="s">
        <v>9</v>
      </c>
      <c r="E1526" t="s">
        <v>11</v>
      </c>
      <c r="F1526" t="s">
        <v>131</v>
      </c>
      <c r="G1526">
        <v>1</v>
      </c>
      <c r="H1526" t="s">
        <v>13</v>
      </c>
      <c r="I1526" t="s">
        <v>148</v>
      </c>
      <c r="J1526" t="s">
        <v>128</v>
      </c>
      <c r="L1526" t="s">
        <v>80</v>
      </c>
      <c r="M1526">
        <v>2</v>
      </c>
      <c r="N1526" t="str">
        <f t="shared" si="107"/>
        <v>Yes</v>
      </c>
      <c r="O1526" t="s">
        <v>152</v>
      </c>
      <c r="P1526" s="126" t="str">
        <f t="shared" si="109"/>
        <v>Yes</v>
      </c>
      <c r="Q1526" s="126" t="str">
        <f t="shared" si="110"/>
        <v>Yes</v>
      </c>
      <c r="R1526" s="126" t="str">
        <f t="shared" si="110"/>
        <v>No</v>
      </c>
      <c r="S1526" s="126" t="str">
        <f t="shared" si="110"/>
        <v>No</v>
      </c>
      <c r="T1526" s="126" t="str">
        <f t="shared" si="110"/>
        <v>No</v>
      </c>
      <c r="U1526" s="126" t="str">
        <f t="shared" si="110"/>
        <v>Yes</v>
      </c>
      <c r="V1526" s="126" t="str">
        <f t="shared" si="110"/>
        <v>No</v>
      </c>
      <c r="W1526" s="126" t="str">
        <f t="shared" si="110"/>
        <v>No</v>
      </c>
      <c r="X1526" s="126" t="str">
        <f t="shared" si="110"/>
        <v>No</v>
      </c>
      <c r="Y1526" s="126" t="str">
        <f t="shared" si="110"/>
        <v>Yes</v>
      </c>
      <c r="Z1526" s="126" t="str">
        <f t="shared" si="110"/>
        <v>Yes</v>
      </c>
      <c r="AA1526" s="126" t="str">
        <f t="shared" si="110"/>
        <v>No</v>
      </c>
    </row>
    <row r="1527" spans="1:27" x14ac:dyDescent="0.3">
      <c r="A1527" t="s">
        <v>205</v>
      </c>
      <c r="B1527" t="s">
        <v>13</v>
      </c>
      <c r="C1527" t="s">
        <v>130</v>
      </c>
      <c r="D1527" t="s">
        <v>9</v>
      </c>
      <c r="E1527" t="s">
        <v>11</v>
      </c>
      <c r="F1527" t="s">
        <v>131</v>
      </c>
      <c r="G1527">
        <v>0</v>
      </c>
      <c r="H1527" t="s">
        <v>130</v>
      </c>
      <c r="I1527" t="s">
        <v>19</v>
      </c>
      <c r="J1527" t="s">
        <v>128</v>
      </c>
      <c r="L1527" t="s">
        <v>80</v>
      </c>
      <c r="M1527">
        <v>0</v>
      </c>
      <c r="N1527" t="str">
        <f t="shared" si="107"/>
        <v>No</v>
      </c>
      <c r="O1527" t="s">
        <v>152</v>
      </c>
      <c r="P1527" s="126" t="str">
        <f t="shared" si="109"/>
        <v>Yes</v>
      </c>
      <c r="Q1527" s="126" t="str">
        <f t="shared" si="110"/>
        <v>Yes</v>
      </c>
      <c r="R1527" s="126" t="str">
        <f t="shared" si="110"/>
        <v>No</v>
      </c>
      <c r="S1527" s="126" t="str">
        <f t="shared" si="110"/>
        <v>No</v>
      </c>
      <c r="T1527" s="126" t="str">
        <f t="shared" si="110"/>
        <v>No</v>
      </c>
      <c r="U1527" s="126" t="str">
        <f t="shared" si="110"/>
        <v>Yes</v>
      </c>
      <c r="V1527" s="126" t="str">
        <f t="shared" si="110"/>
        <v>No</v>
      </c>
      <c r="W1527" s="126" t="str">
        <f t="shared" si="110"/>
        <v>No</v>
      </c>
      <c r="X1527" s="126" t="str">
        <f t="shared" si="110"/>
        <v>No</v>
      </c>
      <c r="Y1527" s="126" t="str">
        <f t="shared" si="110"/>
        <v>Yes</v>
      </c>
      <c r="Z1527" s="126" t="str">
        <f t="shared" si="110"/>
        <v>Yes</v>
      </c>
      <c r="AA1527" s="126" t="str">
        <f t="shared" si="110"/>
        <v>No</v>
      </c>
    </row>
    <row r="1528" spans="1:27" x14ac:dyDescent="0.3">
      <c r="A1528" t="s">
        <v>205</v>
      </c>
      <c r="B1528" t="s">
        <v>13</v>
      </c>
      <c r="C1528" t="s">
        <v>130</v>
      </c>
      <c r="D1528" t="s">
        <v>9</v>
      </c>
      <c r="E1528" t="s">
        <v>8</v>
      </c>
      <c r="F1528" t="s">
        <v>10</v>
      </c>
      <c r="G1528">
        <v>1</v>
      </c>
      <c r="H1528" t="s">
        <v>13</v>
      </c>
      <c r="I1528" t="s">
        <v>16</v>
      </c>
      <c r="J1528" t="s">
        <v>128</v>
      </c>
      <c r="L1528" t="s">
        <v>80</v>
      </c>
      <c r="M1528">
        <v>0</v>
      </c>
      <c r="N1528" t="str">
        <f t="shared" si="107"/>
        <v>No</v>
      </c>
      <c r="O1528" t="s">
        <v>152</v>
      </c>
      <c r="P1528" s="126" t="str">
        <f t="shared" si="109"/>
        <v>Yes</v>
      </c>
      <c r="Q1528" s="126" t="str">
        <f t="shared" si="110"/>
        <v>Yes</v>
      </c>
      <c r="R1528" s="126" t="str">
        <f t="shared" si="110"/>
        <v>Yes</v>
      </c>
      <c r="S1528" s="126" t="str">
        <f t="shared" si="110"/>
        <v>No</v>
      </c>
      <c r="T1528" s="126" t="str">
        <f t="shared" si="110"/>
        <v>Yes</v>
      </c>
      <c r="U1528" s="126" t="str">
        <f t="shared" si="110"/>
        <v>No</v>
      </c>
      <c r="V1528" s="126" t="str">
        <f t="shared" si="110"/>
        <v>No</v>
      </c>
      <c r="W1528" s="126" t="str">
        <f t="shared" si="110"/>
        <v>No</v>
      </c>
      <c r="X1528" s="126" t="str">
        <f t="shared" si="110"/>
        <v>No</v>
      </c>
      <c r="Y1528" s="126" t="str">
        <f t="shared" si="110"/>
        <v>Yes</v>
      </c>
      <c r="Z1528" s="126" t="str">
        <f t="shared" si="110"/>
        <v>No</v>
      </c>
      <c r="AA1528" s="126" t="str">
        <f t="shared" si="110"/>
        <v>No</v>
      </c>
    </row>
    <row r="1529" spans="1:27" x14ac:dyDescent="0.3">
      <c r="A1529" t="s">
        <v>205</v>
      </c>
      <c r="B1529" t="s">
        <v>13</v>
      </c>
      <c r="C1529" t="s">
        <v>130</v>
      </c>
      <c r="D1529" t="s">
        <v>9</v>
      </c>
      <c r="E1529" t="s">
        <v>8</v>
      </c>
      <c r="F1529" t="s">
        <v>10</v>
      </c>
      <c r="G1529">
        <v>1</v>
      </c>
      <c r="H1529" t="s">
        <v>10</v>
      </c>
      <c r="I1529" t="s">
        <v>18</v>
      </c>
      <c r="J1529" t="s">
        <v>62</v>
      </c>
      <c r="L1529" t="s">
        <v>80</v>
      </c>
      <c r="M1529">
        <v>2</v>
      </c>
      <c r="N1529" t="str">
        <f t="shared" si="107"/>
        <v>Yes</v>
      </c>
      <c r="O1529" t="s">
        <v>152</v>
      </c>
      <c r="P1529" s="126" t="str">
        <f t="shared" si="109"/>
        <v>Yes</v>
      </c>
      <c r="Q1529" s="126" t="str">
        <f t="shared" si="110"/>
        <v>Yes</v>
      </c>
      <c r="R1529" s="126" t="str">
        <f t="shared" si="110"/>
        <v>Yes</v>
      </c>
      <c r="S1529" s="126" t="str">
        <f t="shared" si="110"/>
        <v>No</v>
      </c>
      <c r="T1529" s="126" t="str">
        <f t="shared" si="110"/>
        <v>Yes</v>
      </c>
      <c r="U1529" s="126" t="str">
        <f t="shared" si="110"/>
        <v>No</v>
      </c>
      <c r="V1529" s="126" t="str">
        <f t="shared" si="110"/>
        <v>No</v>
      </c>
      <c r="W1529" s="126" t="str">
        <f t="shared" si="110"/>
        <v>No</v>
      </c>
      <c r="X1529" s="126" t="str">
        <f t="shared" si="110"/>
        <v>No</v>
      </c>
      <c r="Y1529" s="126" t="str">
        <f t="shared" si="110"/>
        <v>Yes</v>
      </c>
      <c r="Z1529" s="126" t="str">
        <f t="shared" si="110"/>
        <v>No</v>
      </c>
      <c r="AA1529" s="126" t="str">
        <f t="shared" si="110"/>
        <v>No</v>
      </c>
    </row>
    <row r="1530" spans="1:27" x14ac:dyDescent="0.3">
      <c r="A1530" t="s">
        <v>205</v>
      </c>
      <c r="B1530" t="s">
        <v>13</v>
      </c>
      <c r="C1530" t="s">
        <v>130</v>
      </c>
      <c r="D1530" t="s">
        <v>9</v>
      </c>
      <c r="E1530" t="s">
        <v>11</v>
      </c>
      <c r="F1530" t="s">
        <v>10</v>
      </c>
      <c r="G1530">
        <v>0</v>
      </c>
      <c r="H1530" t="s">
        <v>13</v>
      </c>
      <c r="I1530" t="s">
        <v>148</v>
      </c>
      <c r="J1530" t="s">
        <v>128</v>
      </c>
      <c r="K1530" t="s">
        <v>259</v>
      </c>
      <c r="L1530" t="s">
        <v>80</v>
      </c>
      <c r="M1530">
        <v>2</v>
      </c>
      <c r="N1530" t="str">
        <f t="shared" si="107"/>
        <v>Yes</v>
      </c>
      <c r="O1530" t="s">
        <v>152</v>
      </c>
      <c r="P1530" s="126" t="str">
        <f t="shared" si="109"/>
        <v>Yes</v>
      </c>
      <c r="Q1530" s="126" t="str">
        <f t="shared" si="110"/>
        <v>Yes</v>
      </c>
      <c r="R1530" s="126" t="str">
        <f t="shared" si="110"/>
        <v>No</v>
      </c>
      <c r="S1530" s="126" t="str">
        <f t="shared" si="110"/>
        <v>No</v>
      </c>
      <c r="T1530" s="126" t="str">
        <f t="shared" si="110"/>
        <v>Yes</v>
      </c>
      <c r="U1530" s="126" t="str">
        <f t="shared" si="110"/>
        <v>Yes</v>
      </c>
      <c r="V1530" s="126" t="str">
        <f t="shared" si="110"/>
        <v>No</v>
      </c>
      <c r="W1530" s="126" t="str">
        <f t="shared" si="110"/>
        <v>No</v>
      </c>
      <c r="X1530" s="126" t="str">
        <f t="shared" si="110"/>
        <v>No</v>
      </c>
      <c r="Y1530" s="126" t="str">
        <f t="shared" si="110"/>
        <v>Yes</v>
      </c>
      <c r="Z1530" s="126" t="str">
        <f t="shared" si="110"/>
        <v>No</v>
      </c>
      <c r="AA1530" s="126" t="str">
        <f t="shared" si="110"/>
        <v>No</v>
      </c>
    </row>
    <row r="1531" spans="1:27" x14ac:dyDescent="0.3">
      <c r="A1531" t="s">
        <v>205</v>
      </c>
      <c r="B1531" t="s">
        <v>13</v>
      </c>
      <c r="C1531" t="s">
        <v>130</v>
      </c>
      <c r="D1531" t="s">
        <v>9</v>
      </c>
      <c r="E1531" t="s">
        <v>11</v>
      </c>
      <c r="F1531" t="s">
        <v>10</v>
      </c>
      <c r="G1531">
        <v>1</v>
      </c>
      <c r="H1531" t="s">
        <v>10</v>
      </c>
      <c r="I1531" t="s">
        <v>148</v>
      </c>
      <c r="J1531" t="s">
        <v>128</v>
      </c>
      <c r="L1531" t="s">
        <v>80</v>
      </c>
      <c r="M1531">
        <v>2</v>
      </c>
      <c r="N1531" t="str">
        <f t="shared" si="107"/>
        <v>Yes</v>
      </c>
      <c r="O1531" t="s">
        <v>152</v>
      </c>
      <c r="P1531" s="126" t="str">
        <f t="shared" si="109"/>
        <v>Yes</v>
      </c>
      <c r="Q1531" s="126" t="str">
        <f t="shared" si="110"/>
        <v>Yes</v>
      </c>
      <c r="R1531" s="126" t="str">
        <f t="shared" si="110"/>
        <v>No</v>
      </c>
      <c r="S1531" s="126" t="str">
        <f t="shared" si="110"/>
        <v>No</v>
      </c>
      <c r="T1531" s="126" t="str">
        <f t="shared" si="110"/>
        <v>Yes</v>
      </c>
      <c r="U1531" s="126" t="str">
        <f t="shared" si="110"/>
        <v>Yes</v>
      </c>
      <c r="V1531" s="126" t="str">
        <f t="shared" si="110"/>
        <v>No</v>
      </c>
      <c r="W1531" s="126" t="str">
        <f t="shared" si="110"/>
        <v>No</v>
      </c>
      <c r="X1531" s="126" t="str">
        <f t="shared" si="110"/>
        <v>No</v>
      </c>
      <c r="Y1531" s="126" t="str">
        <f t="shared" si="110"/>
        <v>Yes</v>
      </c>
      <c r="Z1531" s="126" t="str">
        <f t="shared" si="110"/>
        <v>No</v>
      </c>
      <c r="AA1531" s="126" t="str">
        <f t="shared" si="110"/>
        <v>No</v>
      </c>
    </row>
    <row r="1532" spans="1:27" x14ac:dyDescent="0.3">
      <c r="A1532" t="s">
        <v>205</v>
      </c>
      <c r="B1532" t="s">
        <v>13</v>
      </c>
      <c r="C1532" t="s">
        <v>130</v>
      </c>
      <c r="D1532" t="s">
        <v>9</v>
      </c>
      <c r="E1532" t="s">
        <v>11</v>
      </c>
      <c r="F1532" t="s">
        <v>10</v>
      </c>
      <c r="G1532">
        <v>0</v>
      </c>
      <c r="H1532" t="s">
        <v>13</v>
      </c>
      <c r="I1532" t="s">
        <v>15</v>
      </c>
      <c r="J1532" t="s">
        <v>128</v>
      </c>
      <c r="K1532" t="s">
        <v>259</v>
      </c>
      <c r="L1532" t="s">
        <v>80</v>
      </c>
      <c r="M1532">
        <v>0</v>
      </c>
      <c r="N1532" t="str">
        <f t="shared" si="107"/>
        <v>No</v>
      </c>
      <c r="O1532" t="s">
        <v>152</v>
      </c>
      <c r="P1532" s="126" t="str">
        <f t="shared" si="109"/>
        <v>Yes</v>
      </c>
      <c r="Q1532" s="126" t="str">
        <f t="shared" si="110"/>
        <v>Yes</v>
      </c>
      <c r="R1532" s="126" t="str">
        <f t="shared" si="110"/>
        <v>No</v>
      </c>
      <c r="S1532" s="126" t="str">
        <f t="shared" si="110"/>
        <v>No</v>
      </c>
      <c r="T1532" s="126" t="str">
        <f t="shared" si="110"/>
        <v>Yes</v>
      </c>
      <c r="U1532" s="126" t="str">
        <f t="shared" si="110"/>
        <v>Yes</v>
      </c>
      <c r="V1532" s="126" t="str">
        <f t="shared" si="110"/>
        <v>No</v>
      </c>
      <c r="W1532" s="126" t="str">
        <f t="shared" si="110"/>
        <v>No</v>
      </c>
      <c r="X1532" s="126" t="str">
        <f t="shared" si="110"/>
        <v>No</v>
      </c>
      <c r="Y1532" s="126" t="str">
        <f t="shared" si="110"/>
        <v>Yes</v>
      </c>
      <c r="Z1532" s="126" t="str">
        <f t="shared" si="110"/>
        <v>No</v>
      </c>
      <c r="AA1532" s="126" t="str">
        <f t="shared" si="110"/>
        <v>No</v>
      </c>
    </row>
    <row r="1533" spans="1:27" x14ac:dyDescent="0.3">
      <c r="A1533" t="s">
        <v>205</v>
      </c>
      <c r="B1533" t="s">
        <v>13</v>
      </c>
      <c r="C1533" t="s">
        <v>130</v>
      </c>
      <c r="D1533" t="s">
        <v>9</v>
      </c>
      <c r="E1533" t="s">
        <v>11</v>
      </c>
      <c r="F1533" t="s">
        <v>10</v>
      </c>
      <c r="G1533">
        <v>0</v>
      </c>
      <c r="H1533" t="s">
        <v>10</v>
      </c>
      <c r="I1533" t="s">
        <v>17</v>
      </c>
      <c r="J1533" t="s">
        <v>128</v>
      </c>
      <c r="L1533" t="s">
        <v>80</v>
      </c>
      <c r="M1533">
        <v>0</v>
      </c>
      <c r="N1533" t="str">
        <f t="shared" si="107"/>
        <v>No</v>
      </c>
      <c r="O1533" t="s">
        <v>152</v>
      </c>
      <c r="P1533" s="126" t="str">
        <f t="shared" si="109"/>
        <v>Yes</v>
      </c>
      <c r="Q1533" s="126" t="str">
        <f t="shared" si="110"/>
        <v>Yes</v>
      </c>
      <c r="R1533" s="126" t="str">
        <f t="shared" si="110"/>
        <v>No</v>
      </c>
      <c r="S1533" s="126" t="str">
        <f t="shared" si="110"/>
        <v>No</v>
      </c>
      <c r="T1533" s="126" t="str">
        <f t="shared" si="110"/>
        <v>Yes</v>
      </c>
      <c r="U1533" s="126" t="str">
        <f t="shared" si="110"/>
        <v>Yes</v>
      </c>
      <c r="V1533" s="126" t="str">
        <f t="shared" si="110"/>
        <v>No</v>
      </c>
      <c r="W1533" s="126" t="str">
        <f t="shared" si="110"/>
        <v>No</v>
      </c>
      <c r="X1533" s="126" t="str">
        <f t="shared" si="110"/>
        <v>No</v>
      </c>
      <c r="Y1533" s="126" t="str">
        <f t="shared" si="110"/>
        <v>Yes</v>
      </c>
      <c r="Z1533" s="126" t="str">
        <f t="shared" si="110"/>
        <v>No</v>
      </c>
      <c r="AA1533" s="126" t="str">
        <f t="shared" ref="Q1533:AA1557" si="111">IF($A1533="","",IF(OR($B1533=AA$1,$C1533=AA$1,$D1533=AA$1,$E1533=AA$1,$F1533=AA$1),"Yes","No"))</f>
        <v>No</v>
      </c>
    </row>
    <row r="1534" spans="1:27" x14ac:dyDescent="0.3">
      <c r="A1534" t="s">
        <v>205</v>
      </c>
      <c r="B1534" t="s">
        <v>13</v>
      </c>
      <c r="C1534" t="s">
        <v>130</v>
      </c>
      <c r="D1534" t="s">
        <v>9</v>
      </c>
      <c r="E1534" t="s">
        <v>11</v>
      </c>
      <c r="F1534" t="s">
        <v>10</v>
      </c>
      <c r="G1534">
        <v>1</v>
      </c>
      <c r="H1534" t="s">
        <v>13</v>
      </c>
      <c r="I1534" t="s">
        <v>16</v>
      </c>
      <c r="J1534" t="s">
        <v>128</v>
      </c>
      <c r="L1534" t="s">
        <v>80</v>
      </c>
      <c r="M1534">
        <v>0</v>
      </c>
      <c r="N1534" t="str">
        <f t="shared" si="107"/>
        <v>No</v>
      </c>
      <c r="O1534" t="s">
        <v>152</v>
      </c>
      <c r="P1534" s="126" t="str">
        <f t="shared" si="109"/>
        <v>Yes</v>
      </c>
      <c r="Q1534" s="126" t="str">
        <f t="shared" si="111"/>
        <v>Yes</v>
      </c>
      <c r="R1534" s="126" t="str">
        <f t="shared" si="111"/>
        <v>No</v>
      </c>
      <c r="S1534" s="126" t="str">
        <f t="shared" si="111"/>
        <v>No</v>
      </c>
      <c r="T1534" s="126" t="str">
        <f t="shared" si="111"/>
        <v>Yes</v>
      </c>
      <c r="U1534" s="126" t="str">
        <f t="shared" si="111"/>
        <v>Yes</v>
      </c>
      <c r="V1534" s="126" t="str">
        <f t="shared" si="111"/>
        <v>No</v>
      </c>
      <c r="W1534" s="126" t="str">
        <f t="shared" si="111"/>
        <v>No</v>
      </c>
      <c r="X1534" s="126" t="str">
        <f t="shared" si="111"/>
        <v>No</v>
      </c>
      <c r="Y1534" s="126" t="str">
        <f t="shared" si="111"/>
        <v>Yes</v>
      </c>
      <c r="Z1534" s="126" t="str">
        <f t="shared" si="111"/>
        <v>No</v>
      </c>
      <c r="AA1534" s="126" t="str">
        <f t="shared" si="111"/>
        <v>No</v>
      </c>
    </row>
    <row r="1535" spans="1:27" x14ac:dyDescent="0.3">
      <c r="A1535" t="s">
        <v>205</v>
      </c>
      <c r="B1535" t="s">
        <v>13</v>
      </c>
      <c r="C1535" t="s">
        <v>9</v>
      </c>
      <c r="D1535" t="s">
        <v>8</v>
      </c>
      <c r="E1535" t="s">
        <v>11</v>
      </c>
      <c r="F1535" t="s">
        <v>10</v>
      </c>
      <c r="G1535">
        <v>0</v>
      </c>
      <c r="H1535" t="s">
        <v>13</v>
      </c>
      <c r="I1535" t="s">
        <v>19</v>
      </c>
      <c r="J1535" t="s">
        <v>128</v>
      </c>
      <c r="L1535" t="s">
        <v>80</v>
      </c>
      <c r="M1535">
        <v>3</v>
      </c>
      <c r="N1535" t="str">
        <f t="shared" si="107"/>
        <v>Yes</v>
      </c>
      <c r="O1535" t="s">
        <v>152</v>
      </c>
      <c r="P1535" s="126" t="str">
        <f t="shared" si="109"/>
        <v>Yes</v>
      </c>
      <c r="Q1535" s="126" t="str">
        <f t="shared" si="111"/>
        <v>Yes</v>
      </c>
      <c r="R1535" s="126" t="str">
        <f t="shared" si="111"/>
        <v>Yes</v>
      </c>
      <c r="S1535" s="126" t="str">
        <f t="shared" si="111"/>
        <v>No</v>
      </c>
      <c r="T1535" s="126" t="str">
        <f t="shared" si="111"/>
        <v>Yes</v>
      </c>
      <c r="U1535" s="126" t="str">
        <f t="shared" si="111"/>
        <v>Yes</v>
      </c>
      <c r="V1535" s="126" t="str">
        <f t="shared" si="111"/>
        <v>No</v>
      </c>
      <c r="W1535" s="126" t="str">
        <f t="shared" si="111"/>
        <v>No</v>
      </c>
      <c r="X1535" s="126" t="str">
        <f t="shared" si="111"/>
        <v>No</v>
      </c>
      <c r="Y1535" s="126" t="str">
        <f t="shared" si="111"/>
        <v>No</v>
      </c>
      <c r="Z1535" s="126" t="str">
        <f t="shared" si="111"/>
        <v>No</v>
      </c>
      <c r="AA1535" s="126" t="str">
        <f t="shared" si="111"/>
        <v>No</v>
      </c>
    </row>
    <row r="1536" spans="1:27" x14ac:dyDescent="0.3">
      <c r="A1536" t="s">
        <v>205</v>
      </c>
      <c r="B1536" t="s">
        <v>13</v>
      </c>
      <c r="C1536" t="s">
        <v>9</v>
      </c>
      <c r="D1536" t="s">
        <v>8</v>
      </c>
      <c r="E1536" t="s">
        <v>11</v>
      </c>
      <c r="F1536" t="s">
        <v>10</v>
      </c>
      <c r="G1536">
        <v>2</v>
      </c>
      <c r="H1536" t="s">
        <v>11</v>
      </c>
      <c r="I1536" t="s">
        <v>16</v>
      </c>
      <c r="J1536" t="s">
        <v>128</v>
      </c>
      <c r="L1536" t="s">
        <v>80</v>
      </c>
      <c r="M1536">
        <v>2</v>
      </c>
      <c r="N1536" t="str">
        <f t="shared" si="107"/>
        <v>Yes</v>
      </c>
      <c r="O1536" t="s">
        <v>152</v>
      </c>
      <c r="P1536" s="126" t="str">
        <f t="shared" si="109"/>
        <v>Yes</v>
      </c>
      <c r="Q1536" s="126" t="str">
        <f t="shared" si="111"/>
        <v>Yes</v>
      </c>
      <c r="R1536" s="126" t="str">
        <f t="shared" si="111"/>
        <v>Yes</v>
      </c>
      <c r="S1536" s="126" t="str">
        <f t="shared" si="111"/>
        <v>No</v>
      </c>
      <c r="T1536" s="126" t="str">
        <f t="shared" si="111"/>
        <v>Yes</v>
      </c>
      <c r="U1536" s="126" t="str">
        <f t="shared" si="111"/>
        <v>Yes</v>
      </c>
      <c r="V1536" s="126" t="str">
        <f t="shared" si="111"/>
        <v>No</v>
      </c>
      <c r="W1536" s="126" t="str">
        <f t="shared" si="111"/>
        <v>No</v>
      </c>
      <c r="X1536" s="126" t="str">
        <f t="shared" si="111"/>
        <v>No</v>
      </c>
      <c r="Y1536" s="126" t="str">
        <f t="shared" si="111"/>
        <v>No</v>
      </c>
      <c r="Z1536" s="126" t="str">
        <f t="shared" si="111"/>
        <v>No</v>
      </c>
      <c r="AA1536" s="126" t="str">
        <f t="shared" si="111"/>
        <v>No</v>
      </c>
    </row>
    <row r="1537" spans="1:27" x14ac:dyDescent="0.3">
      <c r="A1537" t="s">
        <v>205</v>
      </c>
      <c r="B1537" t="s">
        <v>13</v>
      </c>
      <c r="C1537" t="s">
        <v>9</v>
      </c>
      <c r="D1537" t="s">
        <v>8</v>
      </c>
      <c r="E1537" t="s">
        <v>11</v>
      </c>
      <c r="F1537" t="s">
        <v>10</v>
      </c>
      <c r="G1537">
        <v>1</v>
      </c>
      <c r="H1537" t="s">
        <v>13</v>
      </c>
      <c r="I1537" t="s">
        <v>18</v>
      </c>
      <c r="J1537" t="s">
        <v>128</v>
      </c>
      <c r="K1537" t="s">
        <v>259</v>
      </c>
      <c r="L1537" t="s">
        <v>80</v>
      </c>
      <c r="M1537">
        <v>2</v>
      </c>
      <c r="N1537" t="str">
        <f t="shared" si="107"/>
        <v>Yes</v>
      </c>
      <c r="O1537" t="s">
        <v>152</v>
      </c>
      <c r="P1537" s="126" t="str">
        <f t="shared" si="109"/>
        <v>Yes</v>
      </c>
      <c r="Q1537" s="126" t="str">
        <f t="shared" si="111"/>
        <v>Yes</v>
      </c>
      <c r="R1537" s="126" t="str">
        <f t="shared" si="111"/>
        <v>Yes</v>
      </c>
      <c r="S1537" s="126" t="str">
        <f t="shared" si="111"/>
        <v>No</v>
      </c>
      <c r="T1537" s="126" t="str">
        <f t="shared" si="111"/>
        <v>Yes</v>
      </c>
      <c r="U1537" s="126" t="str">
        <f t="shared" si="111"/>
        <v>Yes</v>
      </c>
      <c r="V1537" s="126" t="str">
        <f t="shared" si="111"/>
        <v>No</v>
      </c>
      <c r="W1537" s="126" t="str">
        <f t="shared" si="111"/>
        <v>No</v>
      </c>
      <c r="X1537" s="126" t="str">
        <f t="shared" si="111"/>
        <v>No</v>
      </c>
      <c r="Y1537" s="126" t="str">
        <f t="shared" si="111"/>
        <v>No</v>
      </c>
      <c r="Z1537" s="126" t="str">
        <f t="shared" si="111"/>
        <v>No</v>
      </c>
      <c r="AA1537" s="126" t="str">
        <f t="shared" si="111"/>
        <v>No</v>
      </c>
    </row>
    <row r="1538" spans="1:27" x14ac:dyDescent="0.3">
      <c r="A1538" t="s">
        <v>205</v>
      </c>
      <c r="B1538" t="s">
        <v>13</v>
      </c>
      <c r="C1538" t="s">
        <v>9</v>
      </c>
      <c r="D1538" t="s">
        <v>8</v>
      </c>
      <c r="E1538" t="s">
        <v>11</v>
      </c>
      <c r="F1538" t="s">
        <v>10</v>
      </c>
      <c r="G1538">
        <v>0</v>
      </c>
      <c r="H1538" t="s">
        <v>8</v>
      </c>
      <c r="I1538" t="s">
        <v>148</v>
      </c>
      <c r="J1538" t="s">
        <v>128</v>
      </c>
      <c r="L1538" t="s">
        <v>80</v>
      </c>
      <c r="M1538">
        <v>1</v>
      </c>
      <c r="N1538" t="str">
        <f t="shared" si="107"/>
        <v>Yes</v>
      </c>
      <c r="O1538" t="s">
        <v>152</v>
      </c>
      <c r="P1538" s="126" t="str">
        <f t="shared" si="109"/>
        <v>Yes</v>
      </c>
      <c r="Q1538" s="126" t="str">
        <f t="shared" si="111"/>
        <v>Yes</v>
      </c>
      <c r="R1538" s="126" t="str">
        <f t="shared" si="111"/>
        <v>Yes</v>
      </c>
      <c r="S1538" s="126" t="str">
        <f t="shared" si="111"/>
        <v>No</v>
      </c>
      <c r="T1538" s="126" t="str">
        <f t="shared" si="111"/>
        <v>Yes</v>
      </c>
      <c r="U1538" s="126" t="str">
        <f t="shared" si="111"/>
        <v>Yes</v>
      </c>
      <c r="V1538" s="126" t="str">
        <f t="shared" si="111"/>
        <v>No</v>
      </c>
      <c r="W1538" s="126" t="str">
        <f t="shared" si="111"/>
        <v>No</v>
      </c>
      <c r="X1538" s="126" t="str">
        <f t="shared" si="111"/>
        <v>No</v>
      </c>
      <c r="Y1538" s="126" t="str">
        <f t="shared" si="111"/>
        <v>No</v>
      </c>
      <c r="Z1538" s="126" t="str">
        <f t="shared" si="111"/>
        <v>No</v>
      </c>
      <c r="AA1538" s="126" t="str">
        <f t="shared" si="111"/>
        <v>No</v>
      </c>
    </row>
    <row r="1539" spans="1:27" x14ac:dyDescent="0.3">
      <c r="A1539" t="s">
        <v>205</v>
      </c>
      <c r="B1539" t="s">
        <v>13</v>
      </c>
      <c r="C1539" t="s">
        <v>9</v>
      </c>
      <c r="D1539" t="s">
        <v>8</v>
      </c>
      <c r="E1539" t="s">
        <v>11</v>
      </c>
      <c r="F1539" t="s">
        <v>10</v>
      </c>
      <c r="G1539">
        <v>1</v>
      </c>
      <c r="H1539" t="s">
        <v>11</v>
      </c>
      <c r="I1539" t="s">
        <v>20</v>
      </c>
      <c r="J1539" t="s">
        <v>128</v>
      </c>
      <c r="L1539" t="s">
        <v>80</v>
      </c>
      <c r="M1539">
        <v>0</v>
      </c>
      <c r="N1539" t="str">
        <f t="shared" si="107"/>
        <v>No</v>
      </c>
      <c r="O1539" t="s">
        <v>152</v>
      </c>
      <c r="P1539" s="126" t="str">
        <f t="shared" si="109"/>
        <v>Yes</v>
      </c>
      <c r="Q1539" s="126" t="str">
        <f t="shared" si="111"/>
        <v>Yes</v>
      </c>
      <c r="R1539" s="126" t="str">
        <f t="shared" si="111"/>
        <v>Yes</v>
      </c>
      <c r="S1539" s="126" t="str">
        <f t="shared" si="111"/>
        <v>No</v>
      </c>
      <c r="T1539" s="126" t="str">
        <f t="shared" si="111"/>
        <v>Yes</v>
      </c>
      <c r="U1539" s="126" t="str">
        <f t="shared" si="111"/>
        <v>Yes</v>
      </c>
      <c r="V1539" s="126" t="str">
        <f t="shared" si="111"/>
        <v>No</v>
      </c>
      <c r="W1539" s="126" t="str">
        <f t="shared" si="111"/>
        <v>No</v>
      </c>
      <c r="X1539" s="126" t="str">
        <f t="shared" si="111"/>
        <v>No</v>
      </c>
      <c r="Y1539" s="126" t="str">
        <f t="shared" si="111"/>
        <v>No</v>
      </c>
      <c r="Z1539" s="126" t="str">
        <f t="shared" si="111"/>
        <v>No</v>
      </c>
      <c r="AA1539" s="126" t="str">
        <f t="shared" si="111"/>
        <v>No</v>
      </c>
    </row>
    <row r="1540" spans="1:27" x14ac:dyDescent="0.3">
      <c r="A1540" t="s">
        <v>205</v>
      </c>
      <c r="B1540" t="s">
        <v>13</v>
      </c>
      <c r="C1540" t="s">
        <v>9</v>
      </c>
      <c r="D1540" t="s">
        <v>8</v>
      </c>
      <c r="E1540" t="s">
        <v>11</v>
      </c>
      <c r="F1540" t="s">
        <v>10</v>
      </c>
      <c r="G1540">
        <v>0</v>
      </c>
      <c r="H1540" t="s">
        <v>8</v>
      </c>
      <c r="I1540" t="s">
        <v>148</v>
      </c>
      <c r="J1540" t="s">
        <v>128</v>
      </c>
      <c r="L1540" t="s">
        <v>80</v>
      </c>
      <c r="M1540">
        <v>2</v>
      </c>
      <c r="N1540" t="str">
        <f t="shared" ref="N1540:N1602" si="112">IF(M1540="","",IF(I1540="Foul","Yes",IF(M1540=0,"No","Yes")))</f>
        <v>Yes</v>
      </c>
      <c r="O1540" t="s">
        <v>152</v>
      </c>
      <c r="P1540" s="126" t="str">
        <f t="shared" si="109"/>
        <v>Yes</v>
      </c>
      <c r="Q1540" s="126" t="str">
        <f t="shared" si="111"/>
        <v>Yes</v>
      </c>
      <c r="R1540" s="126" t="str">
        <f t="shared" si="111"/>
        <v>Yes</v>
      </c>
      <c r="S1540" s="126" t="str">
        <f t="shared" si="111"/>
        <v>No</v>
      </c>
      <c r="T1540" s="126" t="str">
        <f t="shared" si="111"/>
        <v>Yes</v>
      </c>
      <c r="U1540" s="126" t="str">
        <f t="shared" si="111"/>
        <v>Yes</v>
      </c>
      <c r="V1540" s="126" t="str">
        <f t="shared" si="111"/>
        <v>No</v>
      </c>
      <c r="W1540" s="126" t="str">
        <f t="shared" si="111"/>
        <v>No</v>
      </c>
      <c r="X1540" s="126" t="str">
        <f t="shared" si="111"/>
        <v>No</v>
      </c>
      <c r="Y1540" s="126" t="str">
        <f t="shared" si="111"/>
        <v>No</v>
      </c>
      <c r="Z1540" s="126" t="str">
        <f t="shared" si="111"/>
        <v>No</v>
      </c>
      <c r="AA1540" s="126" t="str">
        <f t="shared" si="111"/>
        <v>No</v>
      </c>
    </row>
    <row r="1541" spans="1:27" x14ac:dyDescent="0.3">
      <c r="A1541" t="s">
        <v>205</v>
      </c>
      <c r="B1541" t="s">
        <v>13</v>
      </c>
      <c r="C1541" t="s">
        <v>9</v>
      </c>
      <c r="D1541" t="s">
        <v>8</v>
      </c>
      <c r="E1541" t="s">
        <v>11</v>
      </c>
      <c r="F1541" t="s">
        <v>130</v>
      </c>
      <c r="G1541">
        <v>0</v>
      </c>
      <c r="H1541" t="s">
        <v>130</v>
      </c>
      <c r="I1541" t="s">
        <v>148</v>
      </c>
      <c r="J1541" t="s">
        <v>256</v>
      </c>
      <c r="L1541" t="s">
        <v>80</v>
      </c>
      <c r="M1541">
        <v>0</v>
      </c>
      <c r="N1541" t="str">
        <f t="shared" si="112"/>
        <v>Yes</v>
      </c>
      <c r="O1541" t="s">
        <v>152</v>
      </c>
      <c r="P1541" s="126" t="str">
        <f t="shared" si="109"/>
        <v>Yes</v>
      </c>
      <c r="Q1541" s="126" t="str">
        <f t="shared" si="111"/>
        <v>Yes</v>
      </c>
      <c r="R1541" s="126" t="str">
        <f t="shared" si="111"/>
        <v>Yes</v>
      </c>
      <c r="S1541" s="126" t="str">
        <f t="shared" si="111"/>
        <v>No</v>
      </c>
      <c r="T1541" s="126" t="str">
        <f t="shared" si="111"/>
        <v>No</v>
      </c>
      <c r="U1541" s="126" t="str">
        <f t="shared" si="111"/>
        <v>Yes</v>
      </c>
      <c r="V1541" s="126" t="str">
        <f t="shared" si="111"/>
        <v>No</v>
      </c>
      <c r="W1541" s="126" t="str">
        <f t="shared" si="111"/>
        <v>No</v>
      </c>
      <c r="X1541" s="126" t="str">
        <f t="shared" si="111"/>
        <v>No</v>
      </c>
      <c r="Y1541" s="126" t="str">
        <f t="shared" si="111"/>
        <v>Yes</v>
      </c>
      <c r="Z1541" s="126" t="str">
        <f t="shared" si="111"/>
        <v>No</v>
      </c>
      <c r="AA1541" s="126" t="str">
        <f t="shared" si="111"/>
        <v>No</v>
      </c>
    </row>
    <row r="1542" spans="1:27" x14ac:dyDescent="0.3">
      <c r="A1542" t="s">
        <v>205</v>
      </c>
      <c r="B1542" t="s">
        <v>13</v>
      </c>
      <c r="C1542" t="s">
        <v>9</v>
      </c>
      <c r="D1542" t="s">
        <v>8</v>
      </c>
      <c r="E1542" t="s">
        <v>11</v>
      </c>
      <c r="F1542" t="s">
        <v>10</v>
      </c>
      <c r="G1542">
        <v>0</v>
      </c>
      <c r="H1542" t="s">
        <v>8</v>
      </c>
      <c r="I1542" t="s">
        <v>19</v>
      </c>
      <c r="J1542" t="s">
        <v>128</v>
      </c>
      <c r="L1542" t="s">
        <v>80</v>
      </c>
      <c r="M1542">
        <v>3</v>
      </c>
      <c r="N1542" t="str">
        <f t="shared" si="112"/>
        <v>Yes</v>
      </c>
      <c r="O1542" t="s">
        <v>152</v>
      </c>
      <c r="P1542" s="126" t="str">
        <f t="shared" si="109"/>
        <v>Yes</v>
      </c>
      <c r="Q1542" s="126" t="str">
        <f t="shared" si="111"/>
        <v>Yes</v>
      </c>
      <c r="R1542" s="126" t="str">
        <f t="shared" si="111"/>
        <v>Yes</v>
      </c>
      <c r="S1542" s="126" t="str">
        <f t="shared" si="111"/>
        <v>No</v>
      </c>
      <c r="T1542" s="126" t="str">
        <f t="shared" si="111"/>
        <v>Yes</v>
      </c>
      <c r="U1542" s="126" t="str">
        <f t="shared" si="111"/>
        <v>Yes</v>
      </c>
      <c r="V1542" s="126" t="str">
        <f t="shared" si="111"/>
        <v>No</v>
      </c>
      <c r="W1542" s="126" t="str">
        <f t="shared" si="111"/>
        <v>No</v>
      </c>
      <c r="X1542" s="126" t="str">
        <f t="shared" si="111"/>
        <v>No</v>
      </c>
      <c r="Y1542" s="126" t="str">
        <f t="shared" si="111"/>
        <v>No</v>
      </c>
      <c r="Z1542" s="126" t="str">
        <f t="shared" si="111"/>
        <v>No</v>
      </c>
      <c r="AA1542" s="126" t="str">
        <f t="shared" si="111"/>
        <v>No</v>
      </c>
    </row>
    <row r="1543" spans="1:27" x14ac:dyDescent="0.3">
      <c r="A1543" t="s">
        <v>205</v>
      </c>
      <c r="B1543" t="s">
        <v>13</v>
      </c>
      <c r="C1543" t="s">
        <v>9</v>
      </c>
      <c r="D1543" t="s">
        <v>8</v>
      </c>
      <c r="E1543" t="s">
        <v>11</v>
      </c>
      <c r="F1543" t="s">
        <v>10</v>
      </c>
      <c r="G1543">
        <v>2</v>
      </c>
      <c r="H1543" t="s">
        <v>10</v>
      </c>
      <c r="I1543" t="s">
        <v>18</v>
      </c>
      <c r="J1543" t="s">
        <v>128</v>
      </c>
      <c r="L1543" t="s">
        <v>80</v>
      </c>
      <c r="M1543">
        <v>2</v>
      </c>
      <c r="N1543" t="str">
        <f t="shared" si="112"/>
        <v>Yes</v>
      </c>
      <c r="O1543" t="s">
        <v>152</v>
      </c>
      <c r="P1543" s="126" t="str">
        <f t="shared" si="109"/>
        <v>Yes</v>
      </c>
      <c r="Q1543" s="126" t="str">
        <f t="shared" si="111"/>
        <v>Yes</v>
      </c>
      <c r="R1543" s="126" t="str">
        <f t="shared" si="111"/>
        <v>Yes</v>
      </c>
      <c r="S1543" s="126" t="str">
        <f t="shared" si="111"/>
        <v>No</v>
      </c>
      <c r="T1543" s="126" t="str">
        <f t="shared" si="111"/>
        <v>Yes</v>
      </c>
      <c r="U1543" s="126" t="str">
        <f t="shared" si="111"/>
        <v>Yes</v>
      </c>
      <c r="V1543" s="126" t="str">
        <f t="shared" si="111"/>
        <v>No</v>
      </c>
      <c r="W1543" s="126" t="str">
        <f t="shared" si="111"/>
        <v>No</v>
      </c>
      <c r="X1543" s="126" t="str">
        <f t="shared" si="111"/>
        <v>No</v>
      </c>
      <c r="Y1543" s="126" t="str">
        <f t="shared" si="111"/>
        <v>No</v>
      </c>
      <c r="Z1543" s="126" t="str">
        <f t="shared" si="111"/>
        <v>No</v>
      </c>
      <c r="AA1543" s="126" t="str">
        <f t="shared" si="111"/>
        <v>No</v>
      </c>
    </row>
    <row r="1544" spans="1:27" x14ac:dyDescent="0.3">
      <c r="A1544" t="s">
        <v>205</v>
      </c>
      <c r="B1544" t="s">
        <v>13</v>
      </c>
      <c r="C1544" t="s">
        <v>9</v>
      </c>
      <c r="D1544" t="s">
        <v>8</v>
      </c>
      <c r="E1544" t="s">
        <v>11</v>
      </c>
      <c r="F1544" t="s">
        <v>10</v>
      </c>
      <c r="G1544">
        <v>1</v>
      </c>
      <c r="H1544" t="s">
        <v>13</v>
      </c>
      <c r="I1544" t="s">
        <v>20</v>
      </c>
      <c r="J1544" t="s">
        <v>128</v>
      </c>
      <c r="K1544" t="s">
        <v>259</v>
      </c>
      <c r="L1544" t="s">
        <v>80</v>
      </c>
      <c r="M1544">
        <v>0</v>
      </c>
      <c r="N1544" t="str">
        <f t="shared" si="112"/>
        <v>No</v>
      </c>
      <c r="O1544" t="s">
        <v>152</v>
      </c>
      <c r="P1544" s="126" t="str">
        <f t="shared" si="109"/>
        <v>Yes</v>
      </c>
      <c r="Q1544" s="126" t="str">
        <f t="shared" si="111"/>
        <v>Yes</v>
      </c>
      <c r="R1544" s="126" t="str">
        <f t="shared" si="111"/>
        <v>Yes</v>
      </c>
      <c r="S1544" s="126" t="str">
        <f t="shared" si="111"/>
        <v>No</v>
      </c>
      <c r="T1544" s="126" t="str">
        <f t="shared" si="111"/>
        <v>Yes</v>
      </c>
      <c r="U1544" s="126" t="str">
        <f t="shared" si="111"/>
        <v>Yes</v>
      </c>
      <c r="V1544" s="126" t="str">
        <f t="shared" si="111"/>
        <v>No</v>
      </c>
      <c r="W1544" s="126" t="str">
        <f t="shared" si="111"/>
        <v>No</v>
      </c>
      <c r="X1544" s="126" t="str">
        <f t="shared" si="111"/>
        <v>No</v>
      </c>
      <c r="Y1544" s="126" t="str">
        <f t="shared" si="111"/>
        <v>No</v>
      </c>
      <c r="Z1544" s="126" t="str">
        <f t="shared" si="111"/>
        <v>No</v>
      </c>
      <c r="AA1544" s="126" t="str">
        <f t="shared" si="111"/>
        <v>No</v>
      </c>
    </row>
    <row r="1545" spans="1:27" x14ac:dyDescent="0.3">
      <c r="A1545" t="s">
        <v>205</v>
      </c>
      <c r="B1545" t="s">
        <v>13</v>
      </c>
      <c r="C1545" t="s">
        <v>9</v>
      </c>
      <c r="D1545" t="s">
        <v>8</v>
      </c>
      <c r="E1545" t="s">
        <v>11</v>
      </c>
      <c r="F1545" t="s">
        <v>10</v>
      </c>
      <c r="G1545">
        <v>1</v>
      </c>
      <c r="H1545" t="s">
        <v>9</v>
      </c>
      <c r="I1545" t="s">
        <v>19</v>
      </c>
      <c r="J1545" t="s">
        <v>128</v>
      </c>
      <c r="L1545" t="s">
        <v>80</v>
      </c>
      <c r="M1545">
        <v>0</v>
      </c>
      <c r="N1545" t="str">
        <f t="shared" si="112"/>
        <v>No</v>
      </c>
      <c r="O1545" t="s">
        <v>152</v>
      </c>
      <c r="P1545" s="126" t="str">
        <f t="shared" si="109"/>
        <v>Yes</v>
      </c>
      <c r="Q1545" s="126" t="str">
        <f t="shared" si="111"/>
        <v>Yes</v>
      </c>
      <c r="R1545" s="126" t="str">
        <f t="shared" si="111"/>
        <v>Yes</v>
      </c>
      <c r="S1545" s="126" t="str">
        <f t="shared" si="111"/>
        <v>No</v>
      </c>
      <c r="T1545" s="126" t="str">
        <f t="shared" si="111"/>
        <v>Yes</v>
      </c>
      <c r="U1545" s="126" t="str">
        <f t="shared" si="111"/>
        <v>Yes</v>
      </c>
      <c r="V1545" s="126" t="str">
        <f t="shared" si="111"/>
        <v>No</v>
      </c>
      <c r="W1545" s="126" t="str">
        <f t="shared" si="111"/>
        <v>No</v>
      </c>
      <c r="X1545" s="126" t="str">
        <f t="shared" si="111"/>
        <v>No</v>
      </c>
      <c r="Y1545" s="126" t="str">
        <f t="shared" si="111"/>
        <v>No</v>
      </c>
      <c r="Z1545" s="126" t="str">
        <f t="shared" si="111"/>
        <v>No</v>
      </c>
      <c r="AA1545" s="126" t="str">
        <f t="shared" si="111"/>
        <v>No</v>
      </c>
    </row>
    <row r="1546" spans="1:27" x14ac:dyDescent="0.3">
      <c r="A1546" t="s">
        <v>205</v>
      </c>
      <c r="B1546" t="s">
        <v>13</v>
      </c>
      <c r="C1546" t="s">
        <v>9</v>
      </c>
      <c r="D1546" t="s">
        <v>8</v>
      </c>
      <c r="E1546" t="s">
        <v>11</v>
      </c>
      <c r="F1546" t="s">
        <v>10</v>
      </c>
      <c r="G1546">
        <v>0</v>
      </c>
      <c r="H1546" t="s">
        <v>9</v>
      </c>
      <c r="I1546" t="s">
        <v>19</v>
      </c>
      <c r="J1546" t="s">
        <v>128</v>
      </c>
      <c r="L1546" t="s">
        <v>80</v>
      </c>
      <c r="M1546">
        <v>0</v>
      </c>
      <c r="N1546" t="str">
        <f t="shared" si="112"/>
        <v>No</v>
      </c>
      <c r="O1546" t="s">
        <v>152</v>
      </c>
      <c r="P1546" s="126" t="str">
        <f t="shared" si="109"/>
        <v>Yes</v>
      </c>
      <c r="Q1546" s="126" t="str">
        <f t="shared" si="111"/>
        <v>Yes</v>
      </c>
      <c r="R1546" s="126" t="str">
        <f t="shared" si="111"/>
        <v>Yes</v>
      </c>
      <c r="S1546" s="126" t="str">
        <f t="shared" si="111"/>
        <v>No</v>
      </c>
      <c r="T1546" s="126" t="str">
        <f t="shared" si="111"/>
        <v>Yes</v>
      </c>
      <c r="U1546" s="126" t="str">
        <f t="shared" si="111"/>
        <v>Yes</v>
      </c>
      <c r="V1546" s="126" t="str">
        <f t="shared" si="111"/>
        <v>No</v>
      </c>
      <c r="W1546" s="126" t="str">
        <f t="shared" si="111"/>
        <v>No</v>
      </c>
      <c r="X1546" s="126" t="str">
        <f t="shared" si="111"/>
        <v>No</v>
      </c>
      <c r="Y1546" s="126" t="str">
        <f t="shared" si="111"/>
        <v>No</v>
      </c>
      <c r="Z1546" s="126" t="str">
        <f t="shared" si="111"/>
        <v>No</v>
      </c>
      <c r="AA1546" s="126" t="str">
        <f t="shared" si="111"/>
        <v>No</v>
      </c>
    </row>
    <row r="1547" spans="1:27" x14ac:dyDescent="0.3">
      <c r="A1547" t="s">
        <v>205</v>
      </c>
      <c r="B1547" t="s">
        <v>13</v>
      </c>
      <c r="C1547" t="s">
        <v>9</v>
      </c>
      <c r="D1547" t="s">
        <v>8</v>
      </c>
      <c r="E1547" t="s">
        <v>11</v>
      </c>
      <c r="F1547" t="s">
        <v>10</v>
      </c>
      <c r="G1547">
        <v>2</v>
      </c>
      <c r="H1547" t="s">
        <v>13</v>
      </c>
      <c r="I1547" t="s">
        <v>18</v>
      </c>
      <c r="J1547" t="s">
        <v>128</v>
      </c>
      <c r="L1547" t="s">
        <v>80</v>
      </c>
      <c r="M1547">
        <v>2</v>
      </c>
      <c r="N1547" t="str">
        <f t="shared" si="112"/>
        <v>Yes</v>
      </c>
      <c r="O1547" t="s">
        <v>152</v>
      </c>
      <c r="P1547" s="126" t="str">
        <f t="shared" si="109"/>
        <v>Yes</v>
      </c>
      <c r="Q1547" s="126" t="str">
        <f t="shared" si="111"/>
        <v>Yes</v>
      </c>
      <c r="R1547" s="126" t="str">
        <f t="shared" si="111"/>
        <v>Yes</v>
      </c>
      <c r="S1547" s="126" t="str">
        <f t="shared" si="111"/>
        <v>No</v>
      </c>
      <c r="T1547" s="126" t="str">
        <f t="shared" si="111"/>
        <v>Yes</v>
      </c>
      <c r="U1547" s="126" t="str">
        <f t="shared" si="111"/>
        <v>Yes</v>
      </c>
      <c r="V1547" s="126" t="str">
        <f t="shared" si="111"/>
        <v>No</v>
      </c>
      <c r="W1547" s="126" t="str">
        <f t="shared" si="111"/>
        <v>No</v>
      </c>
      <c r="X1547" s="126" t="str">
        <f t="shared" si="111"/>
        <v>No</v>
      </c>
      <c r="Y1547" s="126" t="str">
        <f t="shared" si="111"/>
        <v>No</v>
      </c>
      <c r="Z1547" s="126" t="str">
        <f t="shared" si="111"/>
        <v>No</v>
      </c>
      <c r="AA1547" s="126" t="str">
        <f t="shared" si="111"/>
        <v>No</v>
      </c>
    </row>
    <row r="1548" spans="1:27" x14ac:dyDescent="0.3">
      <c r="A1548" t="s">
        <v>205</v>
      </c>
      <c r="B1548" t="s">
        <v>13</v>
      </c>
      <c r="C1548" t="s">
        <v>9</v>
      </c>
      <c r="D1548" t="s">
        <v>8</v>
      </c>
      <c r="E1548" t="s">
        <v>11</v>
      </c>
      <c r="F1548" t="s">
        <v>10</v>
      </c>
      <c r="G1548">
        <v>0</v>
      </c>
      <c r="H1548" t="s">
        <v>9</v>
      </c>
      <c r="I1548" t="s">
        <v>19</v>
      </c>
      <c r="J1548" t="s">
        <v>128</v>
      </c>
      <c r="K1548" t="s">
        <v>259</v>
      </c>
      <c r="L1548" t="s">
        <v>80</v>
      </c>
      <c r="M1548">
        <v>0</v>
      </c>
      <c r="N1548" t="str">
        <f t="shared" si="112"/>
        <v>No</v>
      </c>
      <c r="O1548" t="s">
        <v>152</v>
      </c>
      <c r="P1548" s="126" t="str">
        <f t="shared" si="109"/>
        <v>Yes</v>
      </c>
      <c r="Q1548" s="126" t="str">
        <f t="shared" si="111"/>
        <v>Yes</v>
      </c>
      <c r="R1548" s="126" t="str">
        <f t="shared" si="111"/>
        <v>Yes</v>
      </c>
      <c r="S1548" s="126" t="str">
        <f t="shared" si="111"/>
        <v>No</v>
      </c>
      <c r="T1548" s="126" t="str">
        <f t="shared" si="111"/>
        <v>Yes</v>
      </c>
      <c r="U1548" s="126" t="str">
        <f t="shared" si="111"/>
        <v>Yes</v>
      </c>
      <c r="V1548" s="126" t="str">
        <f t="shared" si="111"/>
        <v>No</v>
      </c>
      <c r="W1548" s="126" t="str">
        <f t="shared" si="111"/>
        <v>No</v>
      </c>
      <c r="X1548" s="126" t="str">
        <f t="shared" si="111"/>
        <v>No</v>
      </c>
      <c r="Y1548" s="126" t="str">
        <f t="shared" si="111"/>
        <v>No</v>
      </c>
      <c r="Z1548" s="126" t="str">
        <f t="shared" si="111"/>
        <v>No</v>
      </c>
      <c r="AA1548" s="126" t="str">
        <f t="shared" si="111"/>
        <v>No</v>
      </c>
    </row>
    <row r="1549" spans="1:27" x14ac:dyDescent="0.3">
      <c r="A1549" t="s">
        <v>205</v>
      </c>
      <c r="B1549" t="s">
        <v>13</v>
      </c>
      <c r="C1549" t="s">
        <v>9</v>
      </c>
      <c r="D1549" t="s">
        <v>8</v>
      </c>
      <c r="E1549" t="s">
        <v>11</v>
      </c>
      <c r="F1549" t="s">
        <v>10</v>
      </c>
      <c r="G1549">
        <v>1</v>
      </c>
      <c r="H1549" t="s">
        <v>8</v>
      </c>
      <c r="I1549" t="s">
        <v>20</v>
      </c>
      <c r="J1549" t="s">
        <v>62</v>
      </c>
      <c r="L1549" t="s">
        <v>80</v>
      </c>
      <c r="M1549">
        <v>3</v>
      </c>
      <c r="N1549" t="str">
        <f t="shared" si="112"/>
        <v>Yes</v>
      </c>
      <c r="O1549" t="s">
        <v>152</v>
      </c>
      <c r="P1549" s="126" t="str">
        <f t="shared" si="109"/>
        <v>Yes</v>
      </c>
      <c r="Q1549" s="126" t="str">
        <f t="shared" si="111"/>
        <v>Yes</v>
      </c>
      <c r="R1549" s="126" t="str">
        <f t="shared" si="111"/>
        <v>Yes</v>
      </c>
      <c r="S1549" s="126" t="str">
        <f t="shared" si="111"/>
        <v>No</v>
      </c>
      <c r="T1549" s="126" t="str">
        <f t="shared" si="111"/>
        <v>Yes</v>
      </c>
      <c r="U1549" s="126" t="str">
        <f t="shared" si="111"/>
        <v>Yes</v>
      </c>
      <c r="V1549" s="126" t="str">
        <f t="shared" si="111"/>
        <v>No</v>
      </c>
      <c r="W1549" s="126" t="str">
        <f t="shared" si="111"/>
        <v>No</v>
      </c>
      <c r="X1549" s="126" t="str">
        <f t="shared" si="111"/>
        <v>No</v>
      </c>
      <c r="Y1549" s="126" t="str">
        <f t="shared" si="111"/>
        <v>No</v>
      </c>
      <c r="Z1549" s="126" t="str">
        <f t="shared" si="111"/>
        <v>No</v>
      </c>
      <c r="AA1549" s="126" t="str">
        <f t="shared" si="111"/>
        <v>No</v>
      </c>
    </row>
    <row r="1550" spans="1:27" x14ac:dyDescent="0.3">
      <c r="A1550" t="s">
        <v>205</v>
      </c>
      <c r="B1550" t="s">
        <v>13</v>
      </c>
      <c r="C1550" t="s">
        <v>9</v>
      </c>
      <c r="D1550" t="s">
        <v>8</v>
      </c>
      <c r="E1550" t="s">
        <v>11</v>
      </c>
      <c r="F1550" t="s">
        <v>130</v>
      </c>
      <c r="G1550">
        <v>1</v>
      </c>
      <c r="H1550" t="s">
        <v>13</v>
      </c>
      <c r="I1550" t="s">
        <v>148</v>
      </c>
      <c r="J1550" t="s">
        <v>128</v>
      </c>
      <c r="L1550" t="s">
        <v>80</v>
      </c>
      <c r="M1550">
        <v>2</v>
      </c>
      <c r="N1550" t="str">
        <f t="shared" si="112"/>
        <v>Yes</v>
      </c>
      <c r="O1550" t="s">
        <v>152</v>
      </c>
      <c r="P1550" s="126" t="str">
        <f t="shared" si="109"/>
        <v>Yes</v>
      </c>
      <c r="Q1550" s="126" t="str">
        <f t="shared" si="111"/>
        <v>Yes</v>
      </c>
      <c r="R1550" s="126" t="str">
        <f t="shared" si="111"/>
        <v>Yes</v>
      </c>
      <c r="S1550" s="126" t="str">
        <f t="shared" si="111"/>
        <v>No</v>
      </c>
      <c r="T1550" s="126" t="str">
        <f t="shared" si="111"/>
        <v>No</v>
      </c>
      <c r="U1550" s="126" t="str">
        <f t="shared" si="111"/>
        <v>Yes</v>
      </c>
      <c r="V1550" s="126" t="str">
        <f t="shared" si="111"/>
        <v>No</v>
      </c>
      <c r="W1550" s="126" t="str">
        <f t="shared" si="111"/>
        <v>No</v>
      </c>
      <c r="X1550" s="126" t="str">
        <f t="shared" si="111"/>
        <v>No</v>
      </c>
      <c r="Y1550" s="126" t="str">
        <f t="shared" si="111"/>
        <v>Yes</v>
      </c>
      <c r="Z1550" s="126" t="str">
        <f t="shared" si="111"/>
        <v>No</v>
      </c>
      <c r="AA1550" s="126" t="str">
        <f t="shared" si="111"/>
        <v>No</v>
      </c>
    </row>
    <row r="1551" spans="1:27" x14ac:dyDescent="0.3">
      <c r="A1551" t="s">
        <v>205</v>
      </c>
      <c r="B1551" t="s">
        <v>13</v>
      </c>
      <c r="C1551" t="s">
        <v>9</v>
      </c>
      <c r="D1551" t="s">
        <v>8</v>
      </c>
      <c r="E1551" t="s">
        <v>11</v>
      </c>
      <c r="F1551" t="s">
        <v>130</v>
      </c>
      <c r="G1551">
        <v>0</v>
      </c>
      <c r="H1551" t="s">
        <v>130</v>
      </c>
      <c r="I1551" t="s">
        <v>148</v>
      </c>
      <c r="J1551" t="s">
        <v>256</v>
      </c>
      <c r="L1551" t="s">
        <v>80</v>
      </c>
      <c r="M1551">
        <v>0</v>
      </c>
      <c r="N1551" t="str">
        <f t="shared" si="112"/>
        <v>Yes</v>
      </c>
      <c r="O1551" t="s">
        <v>152</v>
      </c>
      <c r="P1551" s="126" t="str">
        <f t="shared" si="109"/>
        <v>Yes</v>
      </c>
      <c r="Q1551" s="126" t="str">
        <f t="shared" si="111"/>
        <v>Yes</v>
      </c>
      <c r="R1551" s="126" t="str">
        <f t="shared" si="111"/>
        <v>Yes</v>
      </c>
      <c r="S1551" s="126" t="str">
        <f t="shared" si="111"/>
        <v>No</v>
      </c>
      <c r="T1551" s="126" t="str">
        <f t="shared" si="111"/>
        <v>No</v>
      </c>
      <c r="U1551" s="126" t="str">
        <f t="shared" si="111"/>
        <v>Yes</v>
      </c>
      <c r="V1551" s="126" t="str">
        <f t="shared" si="111"/>
        <v>No</v>
      </c>
      <c r="W1551" s="126" t="str">
        <f t="shared" si="111"/>
        <v>No</v>
      </c>
      <c r="X1551" s="126" t="str">
        <f t="shared" si="111"/>
        <v>No</v>
      </c>
      <c r="Y1551" s="126" t="str">
        <f t="shared" si="111"/>
        <v>Yes</v>
      </c>
      <c r="Z1551" s="126" t="str">
        <f t="shared" si="111"/>
        <v>No</v>
      </c>
      <c r="AA1551" s="126" t="str">
        <f t="shared" si="111"/>
        <v>No</v>
      </c>
    </row>
    <row r="1552" spans="1:27" x14ac:dyDescent="0.3">
      <c r="A1552" t="s">
        <v>205</v>
      </c>
      <c r="B1552" t="s">
        <v>13</v>
      </c>
      <c r="C1552" t="s">
        <v>9</v>
      </c>
      <c r="D1552" t="s">
        <v>8</v>
      </c>
      <c r="E1552" t="s">
        <v>11</v>
      </c>
      <c r="F1552" t="s">
        <v>130</v>
      </c>
      <c r="G1552">
        <v>0</v>
      </c>
      <c r="H1552" t="s">
        <v>11</v>
      </c>
      <c r="I1552" t="s">
        <v>148</v>
      </c>
      <c r="J1552" t="s">
        <v>256</v>
      </c>
      <c r="L1552" t="s">
        <v>80</v>
      </c>
      <c r="M1552">
        <v>2</v>
      </c>
      <c r="N1552" t="str">
        <f t="shared" si="112"/>
        <v>Yes</v>
      </c>
      <c r="O1552" t="s">
        <v>152</v>
      </c>
      <c r="P1552" s="126" t="str">
        <f t="shared" si="109"/>
        <v>Yes</v>
      </c>
      <c r="Q1552" s="126" t="str">
        <f t="shared" si="111"/>
        <v>Yes</v>
      </c>
      <c r="R1552" s="126" t="str">
        <f t="shared" si="111"/>
        <v>Yes</v>
      </c>
      <c r="S1552" s="126" t="str">
        <f t="shared" si="111"/>
        <v>No</v>
      </c>
      <c r="T1552" s="126" t="str">
        <f t="shared" si="111"/>
        <v>No</v>
      </c>
      <c r="U1552" s="126" t="str">
        <f t="shared" si="111"/>
        <v>Yes</v>
      </c>
      <c r="V1552" s="126" t="str">
        <f t="shared" si="111"/>
        <v>No</v>
      </c>
      <c r="W1552" s="126" t="str">
        <f t="shared" si="111"/>
        <v>No</v>
      </c>
      <c r="X1552" s="126" t="str">
        <f t="shared" si="111"/>
        <v>No</v>
      </c>
      <c r="Y1552" s="126" t="str">
        <f t="shared" si="111"/>
        <v>Yes</v>
      </c>
      <c r="Z1552" s="126" t="str">
        <f t="shared" si="111"/>
        <v>No</v>
      </c>
      <c r="AA1552" s="126" t="str">
        <f t="shared" si="111"/>
        <v>No</v>
      </c>
    </row>
    <row r="1553" spans="1:27" x14ac:dyDescent="0.3">
      <c r="A1553" t="s">
        <v>205</v>
      </c>
      <c r="B1553" t="s">
        <v>13</v>
      </c>
      <c r="C1553" t="s">
        <v>9</v>
      </c>
      <c r="D1553" t="s">
        <v>130</v>
      </c>
      <c r="E1553" t="s">
        <v>11</v>
      </c>
      <c r="F1553" t="s">
        <v>10</v>
      </c>
      <c r="G1553">
        <v>1</v>
      </c>
      <c r="H1553" t="s">
        <v>13</v>
      </c>
      <c r="I1553" t="s">
        <v>148</v>
      </c>
      <c r="J1553" t="s">
        <v>128</v>
      </c>
      <c r="L1553" t="s">
        <v>80</v>
      </c>
      <c r="M1553">
        <v>2</v>
      </c>
      <c r="N1553" t="str">
        <f t="shared" si="112"/>
        <v>Yes</v>
      </c>
      <c r="O1553" t="s">
        <v>152</v>
      </c>
      <c r="P1553" s="126" t="str">
        <f t="shared" si="109"/>
        <v>Yes</v>
      </c>
      <c r="Q1553" s="126" t="str">
        <f t="shared" si="111"/>
        <v>Yes</v>
      </c>
      <c r="R1553" s="126" t="str">
        <f t="shared" si="111"/>
        <v>No</v>
      </c>
      <c r="S1553" s="126" t="str">
        <f t="shared" si="111"/>
        <v>No</v>
      </c>
      <c r="T1553" s="126" t="str">
        <f t="shared" si="111"/>
        <v>Yes</v>
      </c>
      <c r="U1553" s="126" t="str">
        <f t="shared" si="111"/>
        <v>Yes</v>
      </c>
      <c r="V1553" s="126" t="str">
        <f t="shared" si="111"/>
        <v>No</v>
      </c>
      <c r="W1553" s="126" t="str">
        <f t="shared" si="111"/>
        <v>No</v>
      </c>
      <c r="X1553" s="126" t="str">
        <f t="shared" si="111"/>
        <v>No</v>
      </c>
      <c r="Y1553" s="126" t="str">
        <f t="shared" si="111"/>
        <v>Yes</v>
      </c>
      <c r="Z1553" s="126" t="str">
        <f t="shared" si="111"/>
        <v>No</v>
      </c>
      <c r="AA1553" s="126" t="str">
        <f t="shared" si="111"/>
        <v>No</v>
      </c>
    </row>
    <row r="1554" spans="1:27" x14ac:dyDescent="0.3">
      <c r="A1554" t="s">
        <v>206</v>
      </c>
      <c r="B1554" t="s">
        <v>13</v>
      </c>
      <c r="C1554" t="s">
        <v>9</v>
      </c>
      <c r="D1554" t="s">
        <v>8</v>
      </c>
      <c r="E1554" t="s">
        <v>11</v>
      </c>
      <c r="F1554" t="s">
        <v>10</v>
      </c>
      <c r="G1554">
        <v>0</v>
      </c>
      <c r="H1554" t="s">
        <v>8</v>
      </c>
      <c r="I1554" t="s">
        <v>15</v>
      </c>
      <c r="J1554" t="s">
        <v>128</v>
      </c>
      <c r="L1554" t="s">
        <v>80</v>
      </c>
      <c r="M1554">
        <v>2</v>
      </c>
      <c r="N1554" t="str">
        <f t="shared" si="112"/>
        <v>Yes</v>
      </c>
      <c r="O1554" t="s">
        <v>152</v>
      </c>
      <c r="P1554" s="126" t="str">
        <f t="shared" si="109"/>
        <v>Yes</v>
      </c>
      <c r="Q1554" s="126" t="str">
        <f t="shared" si="111"/>
        <v>Yes</v>
      </c>
      <c r="R1554" s="126" t="str">
        <f t="shared" si="111"/>
        <v>Yes</v>
      </c>
      <c r="S1554" s="126" t="str">
        <f t="shared" si="111"/>
        <v>No</v>
      </c>
      <c r="T1554" s="126" t="str">
        <f t="shared" si="111"/>
        <v>Yes</v>
      </c>
      <c r="U1554" s="126" t="str">
        <f t="shared" si="111"/>
        <v>Yes</v>
      </c>
      <c r="V1554" s="126" t="str">
        <f t="shared" si="111"/>
        <v>No</v>
      </c>
      <c r="W1554" s="126" t="str">
        <f t="shared" si="111"/>
        <v>No</v>
      </c>
      <c r="X1554" s="126" t="str">
        <f t="shared" si="111"/>
        <v>No</v>
      </c>
      <c r="Y1554" s="126" t="str">
        <f t="shared" si="111"/>
        <v>No</v>
      </c>
      <c r="Z1554" s="126" t="str">
        <f t="shared" si="111"/>
        <v>No</v>
      </c>
      <c r="AA1554" s="126" t="str">
        <f t="shared" si="111"/>
        <v>No</v>
      </c>
    </row>
    <row r="1555" spans="1:27" x14ac:dyDescent="0.3">
      <c r="A1555" t="s">
        <v>206</v>
      </c>
      <c r="B1555" t="s">
        <v>13</v>
      </c>
      <c r="C1555" t="s">
        <v>9</v>
      </c>
      <c r="D1555" t="s">
        <v>8</v>
      </c>
      <c r="E1555" t="s">
        <v>11</v>
      </c>
      <c r="F1555" t="s">
        <v>10</v>
      </c>
      <c r="G1555">
        <v>1</v>
      </c>
      <c r="H1555" t="s">
        <v>13</v>
      </c>
      <c r="I1555" t="s">
        <v>16</v>
      </c>
      <c r="J1555" t="s">
        <v>128</v>
      </c>
      <c r="K1555" t="s">
        <v>237</v>
      </c>
      <c r="L1555" t="s">
        <v>80</v>
      </c>
      <c r="M1555">
        <v>0</v>
      </c>
      <c r="N1555" t="str">
        <f t="shared" si="112"/>
        <v>No</v>
      </c>
      <c r="O1555" t="s">
        <v>152</v>
      </c>
      <c r="P1555" s="126" t="str">
        <f t="shared" si="109"/>
        <v>Yes</v>
      </c>
      <c r="Q1555" s="126" t="str">
        <f t="shared" si="111"/>
        <v>Yes</v>
      </c>
      <c r="R1555" s="126" t="str">
        <f t="shared" si="111"/>
        <v>Yes</v>
      </c>
      <c r="S1555" s="126" t="str">
        <f t="shared" si="111"/>
        <v>No</v>
      </c>
      <c r="T1555" s="126" t="str">
        <f t="shared" si="111"/>
        <v>Yes</v>
      </c>
      <c r="U1555" s="126" t="str">
        <f t="shared" si="111"/>
        <v>Yes</v>
      </c>
      <c r="V1555" s="126" t="str">
        <f t="shared" si="111"/>
        <v>No</v>
      </c>
      <c r="W1555" s="126" t="str">
        <f t="shared" si="111"/>
        <v>No</v>
      </c>
      <c r="X1555" s="126" t="str">
        <f t="shared" si="111"/>
        <v>No</v>
      </c>
      <c r="Y1555" s="126" t="str">
        <f t="shared" si="111"/>
        <v>No</v>
      </c>
      <c r="Z1555" s="126" t="str">
        <f t="shared" si="111"/>
        <v>No</v>
      </c>
      <c r="AA1555" s="126" t="str">
        <f t="shared" si="111"/>
        <v>No</v>
      </c>
    </row>
    <row r="1556" spans="1:27" x14ac:dyDescent="0.3">
      <c r="A1556" t="s">
        <v>206</v>
      </c>
      <c r="B1556" t="s">
        <v>13</v>
      </c>
      <c r="C1556" t="s">
        <v>9</v>
      </c>
      <c r="D1556" t="s">
        <v>8</v>
      </c>
      <c r="E1556" t="s">
        <v>11</v>
      </c>
      <c r="F1556" t="s">
        <v>10</v>
      </c>
      <c r="G1556">
        <v>0</v>
      </c>
      <c r="H1556" t="s">
        <v>9</v>
      </c>
      <c r="I1556" t="s">
        <v>19</v>
      </c>
      <c r="J1556" t="s">
        <v>128</v>
      </c>
      <c r="L1556" t="s">
        <v>80</v>
      </c>
      <c r="M1556">
        <v>0</v>
      </c>
      <c r="N1556" t="str">
        <f t="shared" si="112"/>
        <v>No</v>
      </c>
      <c r="O1556" t="s">
        <v>152</v>
      </c>
      <c r="P1556" s="126" t="str">
        <f t="shared" si="109"/>
        <v>Yes</v>
      </c>
      <c r="Q1556" s="126" t="str">
        <f t="shared" si="111"/>
        <v>Yes</v>
      </c>
      <c r="R1556" s="126" t="str">
        <f t="shared" si="111"/>
        <v>Yes</v>
      </c>
      <c r="S1556" s="126" t="str">
        <f t="shared" si="111"/>
        <v>No</v>
      </c>
      <c r="T1556" s="126" t="str">
        <f t="shared" si="111"/>
        <v>Yes</v>
      </c>
      <c r="U1556" s="126" t="str">
        <f t="shared" si="111"/>
        <v>Yes</v>
      </c>
      <c r="V1556" s="126" t="str">
        <f t="shared" si="111"/>
        <v>No</v>
      </c>
      <c r="W1556" s="126" t="str">
        <f t="shared" si="111"/>
        <v>No</v>
      </c>
      <c r="X1556" s="126" t="str">
        <f t="shared" si="111"/>
        <v>No</v>
      </c>
      <c r="Y1556" s="126" t="str">
        <f t="shared" si="111"/>
        <v>No</v>
      </c>
      <c r="Z1556" s="126" t="str">
        <f t="shared" si="111"/>
        <v>No</v>
      </c>
      <c r="AA1556" s="126" t="str">
        <f t="shared" si="111"/>
        <v>No</v>
      </c>
    </row>
    <row r="1557" spans="1:27" x14ac:dyDescent="0.3">
      <c r="A1557" t="s">
        <v>206</v>
      </c>
      <c r="B1557" t="s">
        <v>13</v>
      </c>
      <c r="C1557" t="s">
        <v>9</v>
      </c>
      <c r="D1557" t="s">
        <v>8</v>
      </c>
      <c r="E1557" t="s">
        <v>11</v>
      </c>
      <c r="F1557" t="s">
        <v>10</v>
      </c>
      <c r="G1557">
        <v>1</v>
      </c>
      <c r="H1557" t="s">
        <v>10</v>
      </c>
      <c r="I1557" t="s">
        <v>20</v>
      </c>
      <c r="J1557" t="s">
        <v>128</v>
      </c>
      <c r="L1557" t="s">
        <v>80</v>
      </c>
      <c r="M1557">
        <v>0</v>
      </c>
      <c r="N1557" t="str">
        <f t="shared" si="112"/>
        <v>No</v>
      </c>
      <c r="O1557" t="s">
        <v>152</v>
      </c>
      <c r="P1557" s="126" t="str">
        <f t="shared" si="109"/>
        <v>Yes</v>
      </c>
      <c r="Q1557" s="126" t="str">
        <f t="shared" si="111"/>
        <v>Yes</v>
      </c>
      <c r="R1557" s="126" t="str">
        <f t="shared" ref="Q1557:AA1579" si="113">IF($A1557="","",IF(OR($B1557=R$1,$C1557=R$1,$D1557=R$1,$E1557=R$1,$F1557=R$1),"Yes","No"))</f>
        <v>Yes</v>
      </c>
      <c r="S1557" s="126" t="str">
        <f t="shared" si="113"/>
        <v>No</v>
      </c>
      <c r="T1557" s="126" t="str">
        <f t="shared" si="113"/>
        <v>Yes</v>
      </c>
      <c r="U1557" s="126" t="str">
        <f t="shared" si="113"/>
        <v>Yes</v>
      </c>
      <c r="V1557" s="126" t="str">
        <f t="shared" si="113"/>
        <v>No</v>
      </c>
      <c r="W1557" s="126" t="str">
        <f t="shared" si="113"/>
        <v>No</v>
      </c>
      <c r="X1557" s="126" t="str">
        <f t="shared" si="113"/>
        <v>No</v>
      </c>
      <c r="Y1557" s="126" t="str">
        <f t="shared" si="113"/>
        <v>No</v>
      </c>
      <c r="Z1557" s="126" t="str">
        <f t="shared" si="113"/>
        <v>No</v>
      </c>
      <c r="AA1557" s="126" t="str">
        <f t="shared" si="113"/>
        <v>No</v>
      </c>
    </row>
    <row r="1558" spans="1:27" x14ac:dyDescent="0.3">
      <c r="A1558" t="s">
        <v>206</v>
      </c>
      <c r="B1558" t="s">
        <v>13</v>
      </c>
      <c r="C1558" t="s">
        <v>9</v>
      </c>
      <c r="D1558" t="s">
        <v>8</v>
      </c>
      <c r="E1558" t="s">
        <v>11</v>
      </c>
      <c r="F1558" t="s">
        <v>131</v>
      </c>
      <c r="G1558">
        <v>1</v>
      </c>
      <c r="H1558" t="s">
        <v>13</v>
      </c>
      <c r="I1558" t="s">
        <v>18</v>
      </c>
      <c r="J1558" t="s">
        <v>128</v>
      </c>
      <c r="L1558" t="s">
        <v>80</v>
      </c>
      <c r="M1558">
        <v>2</v>
      </c>
      <c r="N1558" t="str">
        <f t="shared" si="112"/>
        <v>Yes</v>
      </c>
      <c r="O1558" t="s">
        <v>152</v>
      </c>
      <c r="P1558" s="126" t="str">
        <f t="shared" si="109"/>
        <v>Yes</v>
      </c>
      <c r="Q1558" s="126" t="str">
        <f t="shared" si="113"/>
        <v>Yes</v>
      </c>
      <c r="R1558" s="126" t="str">
        <f t="shared" si="113"/>
        <v>Yes</v>
      </c>
      <c r="S1558" s="126" t="str">
        <f t="shared" si="113"/>
        <v>No</v>
      </c>
      <c r="T1558" s="126" t="str">
        <f t="shared" si="113"/>
        <v>No</v>
      </c>
      <c r="U1558" s="126" t="str">
        <f t="shared" si="113"/>
        <v>Yes</v>
      </c>
      <c r="V1558" s="126" t="str">
        <f t="shared" si="113"/>
        <v>No</v>
      </c>
      <c r="W1558" s="126" t="str">
        <f t="shared" si="113"/>
        <v>No</v>
      </c>
      <c r="X1558" s="126" t="str">
        <f t="shared" si="113"/>
        <v>No</v>
      </c>
      <c r="Y1558" s="126" t="str">
        <f t="shared" si="113"/>
        <v>No</v>
      </c>
      <c r="Z1558" s="126" t="str">
        <f t="shared" si="113"/>
        <v>Yes</v>
      </c>
      <c r="AA1558" s="126" t="str">
        <f t="shared" si="113"/>
        <v>No</v>
      </c>
    </row>
    <row r="1559" spans="1:27" x14ac:dyDescent="0.3">
      <c r="A1559" t="s">
        <v>206</v>
      </c>
      <c r="B1559" t="s">
        <v>13</v>
      </c>
      <c r="C1559" t="s">
        <v>9</v>
      </c>
      <c r="D1559" t="s">
        <v>8</v>
      </c>
      <c r="E1559" t="s">
        <v>11</v>
      </c>
      <c r="F1559" t="s">
        <v>131</v>
      </c>
      <c r="G1559">
        <v>1</v>
      </c>
      <c r="H1559" t="s">
        <v>8</v>
      </c>
      <c r="I1559" t="s">
        <v>19</v>
      </c>
      <c r="J1559" t="s">
        <v>128</v>
      </c>
      <c r="L1559" t="s">
        <v>80</v>
      </c>
      <c r="M1559">
        <v>3</v>
      </c>
      <c r="N1559" t="str">
        <f t="shared" si="112"/>
        <v>Yes</v>
      </c>
      <c r="O1559" t="s">
        <v>152</v>
      </c>
      <c r="P1559" s="126" t="str">
        <f t="shared" si="109"/>
        <v>Yes</v>
      </c>
      <c r="Q1559" s="126" t="str">
        <f t="shared" si="113"/>
        <v>Yes</v>
      </c>
      <c r="R1559" s="126" t="str">
        <f t="shared" si="113"/>
        <v>Yes</v>
      </c>
      <c r="S1559" s="126" t="str">
        <f t="shared" si="113"/>
        <v>No</v>
      </c>
      <c r="T1559" s="126" t="str">
        <f t="shared" si="113"/>
        <v>No</v>
      </c>
      <c r="U1559" s="126" t="str">
        <f t="shared" si="113"/>
        <v>Yes</v>
      </c>
      <c r="V1559" s="126" t="str">
        <f t="shared" si="113"/>
        <v>No</v>
      </c>
      <c r="W1559" s="126" t="str">
        <f t="shared" si="113"/>
        <v>No</v>
      </c>
      <c r="X1559" s="126" t="str">
        <f t="shared" si="113"/>
        <v>No</v>
      </c>
      <c r="Y1559" s="126" t="str">
        <f t="shared" si="113"/>
        <v>No</v>
      </c>
      <c r="Z1559" s="126" t="str">
        <f t="shared" si="113"/>
        <v>Yes</v>
      </c>
      <c r="AA1559" s="126" t="str">
        <f t="shared" si="113"/>
        <v>No</v>
      </c>
    </row>
    <row r="1560" spans="1:27" x14ac:dyDescent="0.3">
      <c r="A1560" t="s">
        <v>206</v>
      </c>
      <c r="B1560" t="s">
        <v>13</v>
      </c>
      <c r="C1560" t="s">
        <v>9</v>
      </c>
      <c r="D1560" t="s">
        <v>8</v>
      </c>
      <c r="E1560" t="s">
        <v>11</v>
      </c>
      <c r="F1560" t="s">
        <v>131</v>
      </c>
      <c r="G1560">
        <v>1</v>
      </c>
      <c r="H1560" t="s">
        <v>11</v>
      </c>
      <c r="I1560" t="s">
        <v>18</v>
      </c>
      <c r="J1560" t="s">
        <v>128</v>
      </c>
      <c r="L1560" t="s">
        <v>81</v>
      </c>
      <c r="M1560">
        <v>2</v>
      </c>
      <c r="N1560" t="str">
        <f t="shared" si="112"/>
        <v>Yes</v>
      </c>
      <c r="O1560" t="s">
        <v>152</v>
      </c>
      <c r="P1560" s="126" t="str">
        <f t="shared" si="109"/>
        <v>Yes</v>
      </c>
      <c r="Q1560" s="126" t="str">
        <f t="shared" si="113"/>
        <v>Yes</v>
      </c>
      <c r="R1560" s="126" t="str">
        <f t="shared" si="113"/>
        <v>Yes</v>
      </c>
      <c r="S1560" s="126" t="str">
        <f t="shared" si="113"/>
        <v>No</v>
      </c>
      <c r="T1560" s="126" t="str">
        <f t="shared" si="113"/>
        <v>No</v>
      </c>
      <c r="U1560" s="126" t="str">
        <f t="shared" si="113"/>
        <v>Yes</v>
      </c>
      <c r="V1560" s="126" t="str">
        <f t="shared" si="113"/>
        <v>No</v>
      </c>
      <c r="W1560" s="126" t="str">
        <f t="shared" si="113"/>
        <v>No</v>
      </c>
      <c r="X1560" s="126" t="str">
        <f t="shared" si="113"/>
        <v>No</v>
      </c>
      <c r="Y1560" s="126" t="str">
        <f t="shared" si="113"/>
        <v>No</v>
      </c>
      <c r="Z1560" s="126" t="str">
        <f t="shared" si="113"/>
        <v>Yes</v>
      </c>
      <c r="AA1560" s="126" t="str">
        <f t="shared" si="113"/>
        <v>No</v>
      </c>
    </row>
    <row r="1561" spans="1:27" x14ac:dyDescent="0.3">
      <c r="A1561" t="s">
        <v>206</v>
      </c>
      <c r="B1561" t="s">
        <v>13</v>
      </c>
      <c r="C1561" t="s">
        <v>9</v>
      </c>
      <c r="D1561" t="s">
        <v>8</v>
      </c>
      <c r="E1561" t="s">
        <v>11</v>
      </c>
      <c r="F1561" t="s">
        <v>131</v>
      </c>
      <c r="G1561">
        <v>1</v>
      </c>
      <c r="H1561" t="s">
        <v>8</v>
      </c>
      <c r="I1561" t="s">
        <v>15</v>
      </c>
      <c r="J1561" t="s">
        <v>128</v>
      </c>
      <c r="L1561" t="s">
        <v>80</v>
      </c>
      <c r="M1561">
        <v>0</v>
      </c>
      <c r="N1561" t="str">
        <f t="shared" si="112"/>
        <v>No</v>
      </c>
      <c r="O1561" t="s">
        <v>152</v>
      </c>
      <c r="P1561" s="126" t="str">
        <f t="shared" si="109"/>
        <v>Yes</v>
      </c>
      <c r="Q1561" s="126" t="str">
        <f t="shared" si="113"/>
        <v>Yes</v>
      </c>
      <c r="R1561" s="126" t="str">
        <f t="shared" si="113"/>
        <v>Yes</v>
      </c>
      <c r="S1561" s="126" t="str">
        <f t="shared" si="113"/>
        <v>No</v>
      </c>
      <c r="T1561" s="126" t="str">
        <f t="shared" si="113"/>
        <v>No</v>
      </c>
      <c r="U1561" s="126" t="str">
        <f t="shared" si="113"/>
        <v>Yes</v>
      </c>
      <c r="V1561" s="126" t="str">
        <f t="shared" si="113"/>
        <v>No</v>
      </c>
      <c r="W1561" s="126" t="str">
        <f t="shared" si="113"/>
        <v>No</v>
      </c>
      <c r="X1561" s="126" t="str">
        <f t="shared" si="113"/>
        <v>No</v>
      </c>
      <c r="Y1561" s="126" t="str">
        <f t="shared" si="113"/>
        <v>No</v>
      </c>
      <c r="Z1561" s="126" t="str">
        <f t="shared" si="113"/>
        <v>Yes</v>
      </c>
      <c r="AA1561" s="126" t="str">
        <f t="shared" si="113"/>
        <v>No</v>
      </c>
    </row>
    <row r="1562" spans="1:27" x14ac:dyDescent="0.3">
      <c r="A1562" t="s">
        <v>206</v>
      </c>
      <c r="B1562" t="s">
        <v>13</v>
      </c>
      <c r="C1562" t="s">
        <v>9</v>
      </c>
      <c r="D1562" t="s">
        <v>8</v>
      </c>
      <c r="E1562" t="s">
        <v>11</v>
      </c>
      <c r="F1562" t="s">
        <v>131</v>
      </c>
      <c r="G1562">
        <v>0</v>
      </c>
      <c r="H1562" t="s">
        <v>8</v>
      </c>
      <c r="I1562" t="s">
        <v>19</v>
      </c>
      <c r="J1562" t="s">
        <v>128</v>
      </c>
      <c r="L1562" t="s">
        <v>80</v>
      </c>
      <c r="M1562">
        <v>0</v>
      </c>
      <c r="N1562" t="str">
        <f t="shared" si="112"/>
        <v>No</v>
      </c>
      <c r="O1562" t="s">
        <v>152</v>
      </c>
      <c r="P1562" s="126" t="str">
        <f t="shared" si="109"/>
        <v>Yes</v>
      </c>
      <c r="Q1562" s="126" t="str">
        <f t="shared" si="113"/>
        <v>Yes</v>
      </c>
      <c r="R1562" s="126" t="str">
        <f t="shared" si="113"/>
        <v>Yes</v>
      </c>
      <c r="S1562" s="126" t="str">
        <f t="shared" si="113"/>
        <v>No</v>
      </c>
      <c r="T1562" s="126" t="str">
        <f t="shared" si="113"/>
        <v>No</v>
      </c>
      <c r="U1562" s="126" t="str">
        <f t="shared" si="113"/>
        <v>Yes</v>
      </c>
      <c r="V1562" s="126" t="str">
        <f t="shared" si="113"/>
        <v>No</v>
      </c>
      <c r="W1562" s="126" t="str">
        <f t="shared" si="113"/>
        <v>No</v>
      </c>
      <c r="X1562" s="126" t="str">
        <f t="shared" si="113"/>
        <v>No</v>
      </c>
      <c r="Y1562" s="126" t="str">
        <f t="shared" si="113"/>
        <v>No</v>
      </c>
      <c r="Z1562" s="126" t="str">
        <f t="shared" si="113"/>
        <v>Yes</v>
      </c>
      <c r="AA1562" s="126" t="str">
        <f t="shared" si="113"/>
        <v>No</v>
      </c>
    </row>
    <row r="1563" spans="1:27" x14ac:dyDescent="0.3">
      <c r="A1563" t="s">
        <v>206</v>
      </c>
      <c r="B1563" t="s">
        <v>130</v>
      </c>
      <c r="C1563" t="s">
        <v>14</v>
      </c>
      <c r="D1563" t="s">
        <v>8</v>
      </c>
      <c r="E1563" t="s">
        <v>11</v>
      </c>
      <c r="F1563" t="s">
        <v>131</v>
      </c>
      <c r="G1563">
        <v>1</v>
      </c>
      <c r="H1563" t="s">
        <v>8</v>
      </c>
      <c r="I1563" t="s">
        <v>15</v>
      </c>
      <c r="J1563" t="s">
        <v>128</v>
      </c>
      <c r="L1563" t="s">
        <v>80</v>
      </c>
      <c r="M1563">
        <v>0</v>
      </c>
      <c r="N1563" t="str">
        <f t="shared" si="112"/>
        <v>No</v>
      </c>
      <c r="O1563" t="s">
        <v>152</v>
      </c>
      <c r="P1563" s="126" t="str">
        <f t="shared" si="109"/>
        <v>No</v>
      </c>
      <c r="Q1563" s="126" t="str">
        <f t="shared" si="113"/>
        <v>No</v>
      </c>
      <c r="R1563" s="126" t="str">
        <f t="shared" si="113"/>
        <v>Yes</v>
      </c>
      <c r="S1563" s="126" t="str">
        <f t="shared" si="113"/>
        <v>No</v>
      </c>
      <c r="T1563" s="126" t="str">
        <f t="shared" si="113"/>
        <v>No</v>
      </c>
      <c r="U1563" s="126" t="str">
        <f t="shared" si="113"/>
        <v>Yes</v>
      </c>
      <c r="V1563" s="126" t="str">
        <f t="shared" si="113"/>
        <v>No</v>
      </c>
      <c r="W1563" s="126" t="str">
        <f t="shared" si="113"/>
        <v>No</v>
      </c>
      <c r="X1563" s="126" t="str">
        <f t="shared" si="113"/>
        <v>Yes</v>
      </c>
      <c r="Y1563" s="126" t="str">
        <f t="shared" si="113"/>
        <v>Yes</v>
      </c>
      <c r="Z1563" s="126" t="str">
        <f t="shared" si="113"/>
        <v>Yes</v>
      </c>
      <c r="AA1563" s="126" t="str">
        <f t="shared" si="113"/>
        <v>No</v>
      </c>
    </row>
    <row r="1564" spans="1:27" x14ac:dyDescent="0.3">
      <c r="A1564" t="s">
        <v>206</v>
      </c>
      <c r="B1564" t="s">
        <v>130</v>
      </c>
      <c r="C1564" t="s">
        <v>14</v>
      </c>
      <c r="D1564" t="s">
        <v>8</v>
      </c>
      <c r="E1564" t="s">
        <v>11</v>
      </c>
      <c r="F1564" t="s">
        <v>131</v>
      </c>
      <c r="G1564">
        <v>1</v>
      </c>
      <c r="H1564" t="s">
        <v>8</v>
      </c>
      <c r="I1564" t="s">
        <v>16</v>
      </c>
      <c r="J1564" t="s">
        <v>128</v>
      </c>
      <c r="L1564" t="s">
        <v>80</v>
      </c>
      <c r="M1564">
        <v>0</v>
      </c>
      <c r="N1564" t="str">
        <f t="shared" si="112"/>
        <v>No</v>
      </c>
      <c r="O1564" t="s">
        <v>152</v>
      </c>
      <c r="P1564" s="126" t="str">
        <f t="shared" si="109"/>
        <v>No</v>
      </c>
      <c r="Q1564" s="126" t="str">
        <f t="shared" si="113"/>
        <v>No</v>
      </c>
      <c r="R1564" s="126" t="str">
        <f t="shared" si="113"/>
        <v>Yes</v>
      </c>
      <c r="S1564" s="126" t="str">
        <f t="shared" si="113"/>
        <v>No</v>
      </c>
      <c r="T1564" s="126" t="str">
        <f t="shared" si="113"/>
        <v>No</v>
      </c>
      <c r="U1564" s="126" t="str">
        <f t="shared" si="113"/>
        <v>Yes</v>
      </c>
      <c r="V1564" s="126" t="str">
        <f t="shared" si="113"/>
        <v>No</v>
      </c>
      <c r="W1564" s="126" t="str">
        <f t="shared" si="113"/>
        <v>No</v>
      </c>
      <c r="X1564" s="126" t="str">
        <f t="shared" si="113"/>
        <v>Yes</v>
      </c>
      <c r="Y1564" s="126" t="str">
        <f t="shared" si="113"/>
        <v>Yes</v>
      </c>
      <c r="Z1564" s="126" t="str">
        <f t="shared" si="113"/>
        <v>Yes</v>
      </c>
      <c r="AA1564" s="126" t="str">
        <f t="shared" si="113"/>
        <v>No</v>
      </c>
    </row>
    <row r="1565" spans="1:27" x14ac:dyDescent="0.3">
      <c r="A1565" t="s">
        <v>206</v>
      </c>
      <c r="B1565" t="s">
        <v>13</v>
      </c>
      <c r="C1565" t="s">
        <v>130</v>
      </c>
      <c r="D1565" t="s">
        <v>9</v>
      </c>
      <c r="E1565" t="s">
        <v>14</v>
      </c>
      <c r="F1565" t="s">
        <v>10</v>
      </c>
      <c r="G1565">
        <v>0</v>
      </c>
      <c r="H1565" t="s">
        <v>14</v>
      </c>
      <c r="I1565" t="s">
        <v>19</v>
      </c>
      <c r="J1565" t="s">
        <v>128</v>
      </c>
      <c r="L1565" t="s">
        <v>80</v>
      </c>
      <c r="M1565">
        <v>3</v>
      </c>
      <c r="N1565" t="str">
        <f t="shared" si="112"/>
        <v>Yes</v>
      </c>
      <c r="O1565" t="s">
        <v>152</v>
      </c>
      <c r="P1565" s="126" t="str">
        <f t="shared" si="109"/>
        <v>Yes</v>
      </c>
      <c r="Q1565" s="126" t="str">
        <f t="shared" si="113"/>
        <v>Yes</v>
      </c>
      <c r="R1565" s="126" t="str">
        <f t="shared" si="113"/>
        <v>No</v>
      </c>
      <c r="S1565" s="126" t="str">
        <f t="shared" si="113"/>
        <v>No</v>
      </c>
      <c r="T1565" s="126" t="str">
        <f t="shared" si="113"/>
        <v>Yes</v>
      </c>
      <c r="U1565" s="126" t="str">
        <f t="shared" si="113"/>
        <v>No</v>
      </c>
      <c r="V1565" s="126" t="str">
        <f t="shared" si="113"/>
        <v>No</v>
      </c>
      <c r="W1565" s="126" t="str">
        <f t="shared" si="113"/>
        <v>No</v>
      </c>
      <c r="X1565" s="126" t="str">
        <f t="shared" si="113"/>
        <v>Yes</v>
      </c>
      <c r="Y1565" s="126" t="str">
        <f t="shared" si="113"/>
        <v>Yes</v>
      </c>
      <c r="Z1565" s="126" t="str">
        <f t="shared" si="113"/>
        <v>No</v>
      </c>
      <c r="AA1565" s="126" t="str">
        <f t="shared" si="113"/>
        <v>No</v>
      </c>
    </row>
    <row r="1566" spans="1:27" x14ac:dyDescent="0.3">
      <c r="A1566" t="s">
        <v>206</v>
      </c>
      <c r="B1566" t="s">
        <v>13</v>
      </c>
      <c r="C1566" t="s">
        <v>130</v>
      </c>
      <c r="D1566" t="s">
        <v>9</v>
      </c>
      <c r="E1566" t="s">
        <v>14</v>
      </c>
      <c r="F1566" t="s">
        <v>10</v>
      </c>
      <c r="G1566">
        <v>1</v>
      </c>
      <c r="H1566" t="s">
        <v>14</v>
      </c>
      <c r="I1566" t="s">
        <v>16</v>
      </c>
      <c r="J1566" t="s">
        <v>128</v>
      </c>
      <c r="K1566" t="s">
        <v>237</v>
      </c>
      <c r="L1566" t="s">
        <v>80</v>
      </c>
      <c r="M1566">
        <v>0</v>
      </c>
      <c r="N1566" t="str">
        <f t="shared" si="112"/>
        <v>No</v>
      </c>
      <c r="O1566" t="s">
        <v>152</v>
      </c>
      <c r="P1566" s="126" t="str">
        <f t="shared" si="109"/>
        <v>Yes</v>
      </c>
      <c r="Q1566" s="126" t="str">
        <f t="shared" si="113"/>
        <v>Yes</v>
      </c>
      <c r="R1566" s="126" t="str">
        <f t="shared" si="113"/>
        <v>No</v>
      </c>
      <c r="S1566" s="126" t="str">
        <f t="shared" si="113"/>
        <v>No</v>
      </c>
      <c r="T1566" s="126" t="str">
        <f t="shared" si="113"/>
        <v>Yes</v>
      </c>
      <c r="U1566" s="126" t="str">
        <f t="shared" si="113"/>
        <v>No</v>
      </c>
      <c r="V1566" s="126" t="str">
        <f t="shared" si="113"/>
        <v>No</v>
      </c>
      <c r="W1566" s="126" t="str">
        <f t="shared" si="113"/>
        <v>No</v>
      </c>
      <c r="X1566" s="126" t="str">
        <f t="shared" si="113"/>
        <v>Yes</v>
      </c>
      <c r="Y1566" s="126" t="str">
        <f t="shared" si="113"/>
        <v>Yes</v>
      </c>
      <c r="Z1566" s="126" t="str">
        <f t="shared" si="113"/>
        <v>No</v>
      </c>
      <c r="AA1566" s="126" t="str">
        <f t="shared" si="113"/>
        <v>No</v>
      </c>
    </row>
    <row r="1567" spans="1:27" x14ac:dyDescent="0.3">
      <c r="A1567" t="s">
        <v>206</v>
      </c>
      <c r="B1567" t="s">
        <v>13</v>
      </c>
      <c r="C1567" t="s">
        <v>130</v>
      </c>
      <c r="D1567" t="s">
        <v>9</v>
      </c>
      <c r="E1567" t="s">
        <v>14</v>
      </c>
      <c r="F1567" t="s">
        <v>10</v>
      </c>
      <c r="G1567">
        <v>1</v>
      </c>
      <c r="H1567" t="s">
        <v>130</v>
      </c>
      <c r="I1567" t="s">
        <v>18</v>
      </c>
      <c r="J1567" t="s">
        <v>128</v>
      </c>
      <c r="L1567" t="s">
        <v>80</v>
      </c>
      <c r="M1567">
        <v>2</v>
      </c>
      <c r="N1567" t="str">
        <f t="shared" si="112"/>
        <v>Yes</v>
      </c>
      <c r="O1567" t="s">
        <v>152</v>
      </c>
      <c r="P1567" s="126" t="str">
        <f t="shared" si="109"/>
        <v>Yes</v>
      </c>
      <c r="Q1567" s="126" t="str">
        <f t="shared" si="113"/>
        <v>Yes</v>
      </c>
      <c r="R1567" s="126" t="str">
        <f t="shared" si="113"/>
        <v>No</v>
      </c>
      <c r="S1567" s="126" t="str">
        <f t="shared" si="113"/>
        <v>No</v>
      </c>
      <c r="T1567" s="126" t="str">
        <f t="shared" si="113"/>
        <v>Yes</v>
      </c>
      <c r="U1567" s="126" t="str">
        <f t="shared" si="113"/>
        <v>No</v>
      </c>
      <c r="V1567" s="126" t="str">
        <f t="shared" si="113"/>
        <v>No</v>
      </c>
      <c r="W1567" s="126" t="str">
        <f t="shared" si="113"/>
        <v>No</v>
      </c>
      <c r="X1567" s="126" t="str">
        <f t="shared" si="113"/>
        <v>Yes</v>
      </c>
      <c r="Y1567" s="126" t="str">
        <f t="shared" si="113"/>
        <v>Yes</v>
      </c>
      <c r="Z1567" s="126" t="str">
        <f t="shared" si="113"/>
        <v>No</v>
      </c>
      <c r="AA1567" s="126" t="str">
        <f t="shared" si="113"/>
        <v>No</v>
      </c>
    </row>
    <row r="1568" spans="1:27" x14ac:dyDescent="0.3">
      <c r="A1568" t="s">
        <v>206</v>
      </c>
      <c r="B1568" t="s">
        <v>13</v>
      </c>
      <c r="C1568" t="s">
        <v>130</v>
      </c>
      <c r="D1568" t="s">
        <v>9</v>
      </c>
      <c r="E1568" t="s">
        <v>14</v>
      </c>
      <c r="F1568" t="s">
        <v>10</v>
      </c>
      <c r="G1568">
        <v>0</v>
      </c>
      <c r="H1568" t="s">
        <v>130</v>
      </c>
      <c r="I1568" t="s">
        <v>17</v>
      </c>
      <c r="J1568" t="s">
        <v>149</v>
      </c>
      <c r="K1568" t="s">
        <v>237</v>
      </c>
      <c r="L1568" t="s">
        <v>80</v>
      </c>
      <c r="M1568">
        <v>0</v>
      </c>
      <c r="N1568" t="str">
        <f t="shared" si="112"/>
        <v>No</v>
      </c>
      <c r="O1568" t="s">
        <v>152</v>
      </c>
      <c r="P1568" s="126" t="str">
        <f t="shared" si="109"/>
        <v>Yes</v>
      </c>
      <c r="Q1568" s="126" t="str">
        <f t="shared" si="113"/>
        <v>Yes</v>
      </c>
      <c r="R1568" s="126" t="str">
        <f t="shared" si="113"/>
        <v>No</v>
      </c>
      <c r="S1568" s="126" t="str">
        <f t="shared" si="113"/>
        <v>No</v>
      </c>
      <c r="T1568" s="126" t="str">
        <f t="shared" si="113"/>
        <v>Yes</v>
      </c>
      <c r="U1568" s="126" t="str">
        <f t="shared" si="113"/>
        <v>No</v>
      </c>
      <c r="V1568" s="126" t="str">
        <f t="shared" si="113"/>
        <v>No</v>
      </c>
      <c r="W1568" s="126" t="str">
        <f t="shared" si="113"/>
        <v>No</v>
      </c>
      <c r="X1568" s="126" t="str">
        <f t="shared" si="113"/>
        <v>Yes</v>
      </c>
      <c r="Y1568" s="126" t="str">
        <f t="shared" si="113"/>
        <v>Yes</v>
      </c>
      <c r="Z1568" s="126" t="str">
        <f t="shared" si="113"/>
        <v>No</v>
      </c>
      <c r="AA1568" s="126" t="str">
        <f t="shared" si="113"/>
        <v>No</v>
      </c>
    </row>
    <row r="1569" spans="1:27" x14ac:dyDescent="0.3">
      <c r="A1569" t="s">
        <v>206</v>
      </c>
      <c r="B1569" t="s">
        <v>13</v>
      </c>
      <c r="C1569" t="s">
        <v>130</v>
      </c>
      <c r="D1569" t="s">
        <v>9</v>
      </c>
      <c r="E1569" t="s">
        <v>14</v>
      </c>
      <c r="F1569" t="s">
        <v>10</v>
      </c>
      <c r="G1569">
        <v>2</v>
      </c>
      <c r="H1569" t="s">
        <v>10</v>
      </c>
      <c r="I1569" t="s">
        <v>17</v>
      </c>
      <c r="J1569" t="s">
        <v>128</v>
      </c>
      <c r="L1569" t="s">
        <v>80</v>
      </c>
      <c r="M1569">
        <v>0</v>
      </c>
      <c r="N1569" t="str">
        <f t="shared" si="112"/>
        <v>No</v>
      </c>
      <c r="O1569" t="s">
        <v>152</v>
      </c>
      <c r="P1569" s="126" t="str">
        <f t="shared" ref="P1569:P1632" si="114">IF($A1569="","",IF(OR($B1569=P$1,$C1569=P$1,$D1569=P$1,$E1569=P$1,$F1569=P$1),"Yes","No"))</f>
        <v>Yes</v>
      </c>
      <c r="Q1569" s="126" t="str">
        <f t="shared" si="113"/>
        <v>Yes</v>
      </c>
      <c r="R1569" s="126" t="str">
        <f t="shared" si="113"/>
        <v>No</v>
      </c>
      <c r="S1569" s="126" t="str">
        <f t="shared" si="113"/>
        <v>No</v>
      </c>
      <c r="T1569" s="126" t="str">
        <f t="shared" si="113"/>
        <v>Yes</v>
      </c>
      <c r="U1569" s="126" t="str">
        <f t="shared" si="113"/>
        <v>No</v>
      </c>
      <c r="V1569" s="126" t="str">
        <f t="shared" si="113"/>
        <v>No</v>
      </c>
      <c r="W1569" s="126" t="str">
        <f t="shared" si="113"/>
        <v>No</v>
      </c>
      <c r="X1569" s="126" t="str">
        <f t="shared" si="113"/>
        <v>Yes</v>
      </c>
      <c r="Y1569" s="126" t="str">
        <f t="shared" si="113"/>
        <v>Yes</v>
      </c>
      <c r="Z1569" s="126" t="str">
        <f t="shared" si="113"/>
        <v>No</v>
      </c>
      <c r="AA1569" s="126" t="str">
        <f t="shared" si="113"/>
        <v>No</v>
      </c>
    </row>
    <row r="1570" spans="1:27" x14ac:dyDescent="0.3">
      <c r="A1570" t="s">
        <v>206</v>
      </c>
      <c r="B1570" t="s">
        <v>13</v>
      </c>
      <c r="C1570" t="s">
        <v>130</v>
      </c>
      <c r="D1570" t="s">
        <v>9</v>
      </c>
      <c r="E1570" t="s">
        <v>14</v>
      </c>
      <c r="F1570" t="s">
        <v>10</v>
      </c>
      <c r="G1570">
        <v>0</v>
      </c>
      <c r="H1570" t="s">
        <v>9</v>
      </c>
      <c r="I1570" t="s">
        <v>19</v>
      </c>
      <c r="J1570" t="s">
        <v>128</v>
      </c>
      <c r="K1570" t="s">
        <v>259</v>
      </c>
      <c r="L1570" t="s">
        <v>80</v>
      </c>
      <c r="M1570">
        <v>0</v>
      </c>
      <c r="N1570" t="str">
        <f t="shared" si="112"/>
        <v>No</v>
      </c>
      <c r="O1570" t="s">
        <v>152</v>
      </c>
      <c r="P1570" s="126" t="str">
        <f t="shared" si="114"/>
        <v>Yes</v>
      </c>
      <c r="Q1570" s="126" t="str">
        <f t="shared" si="113"/>
        <v>Yes</v>
      </c>
      <c r="R1570" s="126" t="str">
        <f t="shared" si="113"/>
        <v>No</v>
      </c>
      <c r="S1570" s="126" t="str">
        <f t="shared" si="113"/>
        <v>No</v>
      </c>
      <c r="T1570" s="126" t="str">
        <f t="shared" si="113"/>
        <v>Yes</v>
      </c>
      <c r="U1570" s="126" t="str">
        <f t="shared" si="113"/>
        <v>No</v>
      </c>
      <c r="V1570" s="126" t="str">
        <f t="shared" si="113"/>
        <v>No</v>
      </c>
      <c r="W1570" s="126" t="str">
        <f t="shared" si="113"/>
        <v>No</v>
      </c>
      <c r="X1570" s="126" t="str">
        <f t="shared" si="113"/>
        <v>Yes</v>
      </c>
      <c r="Y1570" s="126" t="str">
        <f t="shared" si="113"/>
        <v>Yes</v>
      </c>
      <c r="Z1570" s="126" t="str">
        <f t="shared" si="113"/>
        <v>No</v>
      </c>
      <c r="AA1570" s="126" t="str">
        <f t="shared" si="113"/>
        <v>No</v>
      </c>
    </row>
    <row r="1571" spans="1:27" x14ac:dyDescent="0.3">
      <c r="A1571" t="s">
        <v>206</v>
      </c>
      <c r="B1571" t="s">
        <v>13</v>
      </c>
      <c r="C1571" t="s">
        <v>9</v>
      </c>
      <c r="D1571" t="s">
        <v>8</v>
      </c>
      <c r="E1571" t="s">
        <v>11</v>
      </c>
      <c r="F1571" t="s">
        <v>10</v>
      </c>
      <c r="G1571">
        <v>0</v>
      </c>
      <c r="H1571" t="s">
        <v>9</v>
      </c>
      <c r="I1571" t="s">
        <v>19</v>
      </c>
      <c r="J1571" t="s">
        <v>128</v>
      </c>
      <c r="L1571" t="s">
        <v>80</v>
      </c>
      <c r="M1571">
        <v>0</v>
      </c>
      <c r="N1571" t="str">
        <f t="shared" si="112"/>
        <v>No</v>
      </c>
      <c r="O1571" t="s">
        <v>152</v>
      </c>
      <c r="P1571" s="126" t="str">
        <f t="shared" si="114"/>
        <v>Yes</v>
      </c>
      <c r="Q1571" s="126" t="str">
        <f t="shared" si="113"/>
        <v>Yes</v>
      </c>
      <c r="R1571" s="126" t="str">
        <f t="shared" si="113"/>
        <v>Yes</v>
      </c>
      <c r="S1571" s="126" t="str">
        <f t="shared" si="113"/>
        <v>No</v>
      </c>
      <c r="T1571" s="126" t="str">
        <f t="shared" si="113"/>
        <v>Yes</v>
      </c>
      <c r="U1571" s="126" t="str">
        <f t="shared" si="113"/>
        <v>Yes</v>
      </c>
      <c r="V1571" s="126" t="str">
        <f t="shared" si="113"/>
        <v>No</v>
      </c>
      <c r="W1571" s="126" t="str">
        <f t="shared" si="113"/>
        <v>No</v>
      </c>
      <c r="X1571" s="126" t="str">
        <f t="shared" si="113"/>
        <v>No</v>
      </c>
      <c r="Y1571" s="126" t="str">
        <f t="shared" si="113"/>
        <v>No</v>
      </c>
      <c r="Z1571" s="126" t="str">
        <f t="shared" si="113"/>
        <v>No</v>
      </c>
      <c r="AA1571" s="126" t="str">
        <f t="shared" si="113"/>
        <v>No</v>
      </c>
    </row>
    <row r="1572" spans="1:27" x14ac:dyDescent="0.3">
      <c r="A1572" t="s">
        <v>206</v>
      </c>
      <c r="B1572" t="s">
        <v>13</v>
      </c>
      <c r="C1572" t="s">
        <v>9</v>
      </c>
      <c r="D1572" t="s">
        <v>8</v>
      </c>
      <c r="E1572" t="s">
        <v>11</v>
      </c>
      <c r="F1572" t="s">
        <v>10</v>
      </c>
      <c r="G1572">
        <v>1</v>
      </c>
      <c r="H1572" t="s">
        <v>8</v>
      </c>
      <c r="I1572" t="s">
        <v>19</v>
      </c>
      <c r="J1572" t="s">
        <v>128</v>
      </c>
      <c r="L1572" t="s">
        <v>81</v>
      </c>
      <c r="M1572">
        <v>3</v>
      </c>
      <c r="N1572" t="str">
        <f t="shared" si="112"/>
        <v>Yes</v>
      </c>
      <c r="O1572" t="s">
        <v>152</v>
      </c>
      <c r="P1572" s="126" t="str">
        <f t="shared" si="114"/>
        <v>Yes</v>
      </c>
      <c r="Q1572" s="126" t="str">
        <f t="shared" si="113"/>
        <v>Yes</v>
      </c>
      <c r="R1572" s="126" t="str">
        <f t="shared" si="113"/>
        <v>Yes</v>
      </c>
      <c r="S1572" s="126" t="str">
        <f t="shared" si="113"/>
        <v>No</v>
      </c>
      <c r="T1572" s="126" t="str">
        <f t="shared" si="113"/>
        <v>Yes</v>
      </c>
      <c r="U1572" s="126" t="str">
        <f t="shared" si="113"/>
        <v>Yes</v>
      </c>
      <c r="V1572" s="126" t="str">
        <f t="shared" si="113"/>
        <v>No</v>
      </c>
      <c r="W1572" s="126" t="str">
        <f t="shared" si="113"/>
        <v>No</v>
      </c>
      <c r="X1572" s="126" t="str">
        <f t="shared" si="113"/>
        <v>No</v>
      </c>
      <c r="Y1572" s="126" t="str">
        <f t="shared" si="113"/>
        <v>No</v>
      </c>
      <c r="Z1572" s="126" t="str">
        <f t="shared" si="113"/>
        <v>No</v>
      </c>
      <c r="AA1572" s="126" t="str">
        <f t="shared" si="113"/>
        <v>No</v>
      </c>
    </row>
    <row r="1573" spans="1:27" x14ac:dyDescent="0.3">
      <c r="A1573" t="s">
        <v>206</v>
      </c>
      <c r="B1573" t="s">
        <v>13</v>
      </c>
      <c r="C1573" t="s">
        <v>9</v>
      </c>
      <c r="D1573" t="s">
        <v>8</v>
      </c>
      <c r="E1573" t="s">
        <v>11</v>
      </c>
      <c r="F1573" t="s">
        <v>10</v>
      </c>
      <c r="G1573">
        <v>2</v>
      </c>
      <c r="H1573" t="s">
        <v>11</v>
      </c>
      <c r="I1573" t="s">
        <v>18</v>
      </c>
      <c r="J1573" t="s">
        <v>128</v>
      </c>
      <c r="K1573" t="s">
        <v>237</v>
      </c>
      <c r="L1573" t="s">
        <v>80</v>
      </c>
      <c r="M1573">
        <v>0</v>
      </c>
      <c r="N1573" t="str">
        <f t="shared" si="112"/>
        <v>No</v>
      </c>
      <c r="O1573" t="s">
        <v>152</v>
      </c>
      <c r="P1573" s="126" t="str">
        <f t="shared" si="114"/>
        <v>Yes</v>
      </c>
      <c r="Q1573" s="126" t="str">
        <f t="shared" si="113"/>
        <v>Yes</v>
      </c>
      <c r="R1573" s="126" t="str">
        <f t="shared" si="113"/>
        <v>Yes</v>
      </c>
      <c r="S1573" s="126" t="str">
        <f t="shared" si="113"/>
        <v>No</v>
      </c>
      <c r="T1573" s="126" t="str">
        <f t="shared" si="113"/>
        <v>Yes</v>
      </c>
      <c r="U1573" s="126" t="str">
        <f t="shared" si="113"/>
        <v>Yes</v>
      </c>
      <c r="V1573" s="126" t="str">
        <f t="shared" si="113"/>
        <v>No</v>
      </c>
      <c r="W1573" s="126" t="str">
        <f t="shared" si="113"/>
        <v>No</v>
      </c>
      <c r="X1573" s="126" t="str">
        <f t="shared" si="113"/>
        <v>No</v>
      </c>
      <c r="Y1573" s="126" t="str">
        <f t="shared" si="113"/>
        <v>No</v>
      </c>
      <c r="Z1573" s="126" t="str">
        <f t="shared" si="113"/>
        <v>No</v>
      </c>
      <c r="AA1573" s="126" t="str">
        <f t="shared" si="113"/>
        <v>No</v>
      </c>
    </row>
    <row r="1574" spans="1:27" x14ac:dyDescent="0.3">
      <c r="A1574" t="s">
        <v>206</v>
      </c>
      <c r="B1574" t="s">
        <v>13</v>
      </c>
      <c r="C1574" t="s">
        <v>9</v>
      </c>
      <c r="D1574" t="s">
        <v>8</v>
      </c>
      <c r="E1574" t="s">
        <v>11</v>
      </c>
      <c r="F1574" t="s">
        <v>10</v>
      </c>
      <c r="G1574">
        <v>0</v>
      </c>
      <c r="H1574" t="s">
        <v>11</v>
      </c>
      <c r="I1574" t="s">
        <v>17</v>
      </c>
      <c r="J1574" t="s">
        <v>149</v>
      </c>
      <c r="K1574" t="s">
        <v>237</v>
      </c>
      <c r="L1574" t="s">
        <v>80</v>
      </c>
      <c r="M1574">
        <v>0</v>
      </c>
      <c r="N1574" t="str">
        <f t="shared" si="112"/>
        <v>No</v>
      </c>
      <c r="O1574" t="s">
        <v>152</v>
      </c>
      <c r="P1574" s="126" t="str">
        <f t="shared" si="114"/>
        <v>Yes</v>
      </c>
      <c r="Q1574" s="126" t="str">
        <f t="shared" si="113"/>
        <v>Yes</v>
      </c>
      <c r="R1574" s="126" t="str">
        <f t="shared" si="113"/>
        <v>Yes</v>
      </c>
      <c r="S1574" s="126" t="str">
        <f t="shared" si="113"/>
        <v>No</v>
      </c>
      <c r="T1574" s="126" t="str">
        <f t="shared" si="113"/>
        <v>Yes</v>
      </c>
      <c r="U1574" s="126" t="str">
        <f t="shared" si="113"/>
        <v>Yes</v>
      </c>
      <c r="V1574" s="126" t="str">
        <f t="shared" si="113"/>
        <v>No</v>
      </c>
      <c r="W1574" s="126" t="str">
        <f t="shared" si="113"/>
        <v>No</v>
      </c>
      <c r="X1574" s="126" t="str">
        <f t="shared" si="113"/>
        <v>No</v>
      </c>
      <c r="Y1574" s="126" t="str">
        <f t="shared" si="113"/>
        <v>No</v>
      </c>
      <c r="Z1574" s="126" t="str">
        <f t="shared" si="113"/>
        <v>No</v>
      </c>
      <c r="AA1574" s="126" t="str">
        <f t="shared" si="113"/>
        <v>No</v>
      </c>
    </row>
    <row r="1575" spans="1:27" x14ac:dyDescent="0.3">
      <c r="A1575" t="s">
        <v>206</v>
      </c>
      <c r="B1575" t="s">
        <v>130</v>
      </c>
      <c r="C1575" t="s">
        <v>9</v>
      </c>
      <c r="D1575" t="s">
        <v>8</v>
      </c>
      <c r="E1575" t="s">
        <v>70</v>
      </c>
      <c r="F1575" t="s">
        <v>131</v>
      </c>
      <c r="G1575">
        <v>2</v>
      </c>
      <c r="H1575" t="s">
        <v>70</v>
      </c>
      <c r="I1575" t="s">
        <v>16</v>
      </c>
      <c r="J1575" t="s">
        <v>128</v>
      </c>
      <c r="L1575" t="s">
        <v>80</v>
      </c>
      <c r="M1575">
        <v>0</v>
      </c>
      <c r="N1575" t="str">
        <f t="shared" si="112"/>
        <v>No</v>
      </c>
      <c r="O1575" t="s">
        <v>152</v>
      </c>
      <c r="P1575" s="126" t="str">
        <f t="shared" si="114"/>
        <v>No</v>
      </c>
      <c r="Q1575" s="126" t="str">
        <f t="shared" si="113"/>
        <v>Yes</v>
      </c>
      <c r="R1575" s="126" t="str">
        <f t="shared" si="113"/>
        <v>Yes</v>
      </c>
      <c r="S1575" s="126" t="str">
        <f t="shared" si="113"/>
        <v>Yes</v>
      </c>
      <c r="T1575" s="126" t="str">
        <f t="shared" si="113"/>
        <v>No</v>
      </c>
      <c r="U1575" s="126" t="str">
        <f t="shared" si="113"/>
        <v>No</v>
      </c>
      <c r="V1575" s="126" t="str">
        <f t="shared" si="113"/>
        <v>No</v>
      </c>
      <c r="W1575" s="126" t="str">
        <f t="shared" si="113"/>
        <v>No</v>
      </c>
      <c r="X1575" s="126" t="str">
        <f t="shared" si="113"/>
        <v>No</v>
      </c>
      <c r="Y1575" s="126" t="str">
        <f t="shared" si="113"/>
        <v>Yes</v>
      </c>
      <c r="Z1575" s="126" t="str">
        <f t="shared" si="113"/>
        <v>Yes</v>
      </c>
      <c r="AA1575" s="126" t="str">
        <f t="shared" si="113"/>
        <v>No</v>
      </c>
    </row>
    <row r="1576" spans="1:27" x14ac:dyDescent="0.3">
      <c r="A1576" t="s">
        <v>206</v>
      </c>
      <c r="B1576" t="s">
        <v>130</v>
      </c>
      <c r="C1576" t="s">
        <v>9</v>
      </c>
      <c r="D1576" t="s">
        <v>8</v>
      </c>
      <c r="E1576" t="s">
        <v>70</v>
      </c>
      <c r="F1576" t="s">
        <v>131</v>
      </c>
      <c r="G1576">
        <v>0</v>
      </c>
      <c r="H1576" t="s">
        <v>9</v>
      </c>
      <c r="I1576" t="s">
        <v>17</v>
      </c>
      <c r="J1576" t="s">
        <v>128</v>
      </c>
      <c r="K1576" t="s">
        <v>259</v>
      </c>
      <c r="L1576" t="s">
        <v>80</v>
      </c>
      <c r="M1576">
        <v>0</v>
      </c>
      <c r="N1576" t="str">
        <f t="shared" si="112"/>
        <v>No</v>
      </c>
      <c r="O1576" t="s">
        <v>152</v>
      </c>
      <c r="P1576" s="126" t="str">
        <f t="shared" si="114"/>
        <v>No</v>
      </c>
      <c r="Q1576" s="126" t="str">
        <f t="shared" si="113"/>
        <v>Yes</v>
      </c>
      <c r="R1576" s="126" t="str">
        <f t="shared" si="113"/>
        <v>Yes</v>
      </c>
      <c r="S1576" s="126" t="str">
        <f t="shared" si="113"/>
        <v>Yes</v>
      </c>
      <c r="T1576" s="126" t="str">
        <f t="shared" si="113"/>
        <v>No</v>
      </c>
      <c r="U1576" s="126" t="str">
        <f t="shared" si="113"/>
        <v>No</v>
      </c>
      <c r="V1576" s="126" t="str">
        <f t="shared" si="113"/>
        <v>No</v>
      </c>
      <c r="W1576" s="126" t="str">
        <f t="shared" si="113"/>
        <v>No</v>
      </c>
      <c r="X1576" s="126" t="str">
        <f t="shared" si="113"/>
        <v>No</v>
      </c>
      <c r="Y1576" s="126" t="str">
        <f t="shared" si="113"/>
        <v>Yes</v>
      </c>
      <c r="Z1576" s="126" t="str">
        <f t="shared" si="113"/>
        <v>Yes</v>
      </c>
      <c r="AA1576" s="126" t="str">
        <f t="shared" si="113"/>
        <v>No</v>
      </c>
    </row>
    <row r="1577" spans="1:27" x14ac:dyDescent="0.3">
      <c r="A1577" t="s">
        <v>206</v>
      </c>
      <c r="B1577" t="s">
        <v>130</v>
      </c>
      <c r="C1577" t="s">
        <v>9</v>
      </c>
      <c r="D1577" t="s">
        <v>8</v>
      </c>
      <c r="E1577" t="s">
        <v>70</v>
      </c>
      <c r="F1577" t="s">
        <v>131</v>
      </c>
      <c r="G1577">
        <v>2</v>
      </c>
      <c r="H1577" t="s">
        <v>70</v>
      </c>
      <c r="I1577" t="s">
        <v>148</v>
      </c>
      <c r="J1577" t="s">
        <v>128</v>
      </c>
      <c r="L1577" t="s">
        <v>80</v>
      </c>
      <c r="M1577">
        <v>2</v>
      </c>
      <c r="N1577" t="str">
        <f t="shared" si="112"/>
        <v>Yes</v>
      </c>
      <c r="O1577" t="s">
        <v>152</v>
      </c>
      <c r="P1577" s="126" t="str">
        <f t="shared" si="114"/>
        <v>No</v>
      </c>
      <c r="Q1577" s="126" t="str">
        <f t="shared" si="113"/>
        <v>Yes</v>
      </c>
      <c r="R1577" s="126" t="str">
        <f t="shared" si="113"/>
        <v>Yes</v>
      </c>
      <c r="S1577" s="126" t="str">
        <f t="shared" si="113"/>
        <v>Yes</v>
      </c>
      <c r="T1577" s="126" t="str">
        <f t="shared" si="113"/>
        <v>No</v>
      </c>
      <c r="U1577" s="126" t="str">
        <f t="shared" si="113"/>
        <v>No</v>
      </c>
      <c r="V1577" s="126" t="str">
        <f t="shared" si="113"/>
        <v>No</v>
      </c>
      <c r="W1577" s="126" t="str">
        <f t="shared" si="113"/>
        <v>No</v>
      </c>
      <c r="X1577" s="126" t="str">
        <f t="shared" si="113"/>
        <v>No</v>
      </c>
      <c r="Y1577" s="126" t="str">
        <f t="shared" si="113"/>
        <v>Yes</v>
      </c>
      <c r="Z1577" s="126" t="str">
        <f t="shared" si="113"/>
        <v>Yes</v>
      </c>
      <c r="AA1577" s="126" t="str">
        <f t="shared" si="113"/>
        <v>No</v>
      </c>
    </row>
    <row r="1578" spans="1:27" x14ac:dyDescent="0.3">
      <c r="A1578" t="s">
        <v>206</v>
      </c>
      <c r="B1578" t="s">
        <v>130</v>
      </c>
      <c r="C1578" t="s">
        <v>9</v>
      </c>
      <c r="D1578" t="s">
        <v>8</v>
      </c>
      <c r="E1578" t="s">
        <v>70</v>
      </c>
      <c r="F1578" t="s">
        <v>131</v>
      </c>
      <c r="G1578">
        <v>1</v>
      </c>
      <c r="H1578" t="s">
        <v>130</v>
      </c>
      <c r="I1578" t="s">
        <v>18</v>
      </c>
      <c r="J1578" t="s">
        <v>149</v>
      </c>
      <c r="L1578" t="s">
        <v>80</v>
      </c>
      <c r="M1578">
        <v>0</v>
      </c>
      <c r="N1578" t="str">
        <f t="shared" si="112"/>
        <v>No</v>
      </c>
      <c r="O1578" t="s">
        <v>152</v>
      </c>
      <c r="P1578" s="126" t="str">
        <f t="shared" si="114"/>
        <v>No</v>
      </c>
      <c r="Q1578" s="126" t="str">
        <f t="shared" si="113"/>
        <v>Yes</v>
      </c>
      <c r="R1578" s="126" t="str">
        <f t="shared" si="113"/>
        <v>Yes</v>
      </c>
      <c r="S1578" s="126" t="str">
        <f t="shared" si="113"/>
        <v>Yes</v>
      </c>
      <c r="T1578" s="126" t="str">
        <f t="shared" si="113"/>
        <v>No</v>
      </c>
      <c r="U1578" s="126" t="str">
        <f t="shared" si="113"/>
        <v>No</v>
      </c>
      <c r="V1578" s="126" t="str">
        <f t="shared" si="113"/>
        <v>No</v>
      </c>
      <c r="W1578" s="126" t="str">
        <f t="shared" si="113"/>
        <v>No</v>
      </c>
      <c r="X1578" s="126" t="str">
        <f t="shared" si="113"/>
        <v>No</v>
      </c>
      <c r="Y1578" s="126" t="str">
        <f t="shared" si="113"/>
        <v>Yes</v>
      </c>
      <c r="Z1578" s="126" t="str">
        <f t="shared" si="113"/>
        <v>Yes</v>
      </c>
      <c r="AA1578" s="126" t="str">
        <f t="shared" si="113"/>
        <v>No</v>
      </c>
    </row>
    <row r="1579" spans="1:27" x14ac:dyDescent="0.3">
      <c r="A1579" t="s">
        <v>206</v>
      </c>
      <c r="B1579" t="s">
        <v>130</v>
      </c>
      <c r="C1579" t="s">
        <v>9</v>
      </c>
      <c r="D1579" t="s">
        <v>8</v>
      </c>
      <c r="E1579" t="s">
        <v>70</v>
      </c>
      <c r="F1579" t="s">
        <v>131</v>
      </c>
      <c r="G1579">
        <v>2</v>
      </c>
      <c r="H1579" t="s">
        <v>11</v>
      </c>
      <c r="I1579" t="s">
        <v>18</v>
      </c>
      <c r="J1579" t="s">
        <v>128</v>
      </c>
      <c r="L1579" t="s">
        <v>80</v>
      </c>
      <c r="M1579">
        <v>2</v>
      </c>
      <c r="N1579" t="str">
        <f t="shared" si="112"/>
        <v>Yes</v>
      </c>
      <c r="O1579" t="s">
        <v>152</v>
      </c>
      <c r="P1579" s="126" t="str">
        <f t="shared" si="114"/>
        <v>No</v>
      </c>
      <c r="Q1579" s="126" t="str">
        <f t="shared" si="113"/>
        <v>Yes</v>
      </c>
      <c r="R1579" s="126" t="str">
        <f t="shared" si="113"/>
        <v>Yes</v>
      </c>
      <c r="S1579" s="126" t="str">
        <f t="shared" si="113"/>
        <v>Yes</v>
      </c>
      <c r="T1579" s="126" t="str">
        <f t="shared" ref="Q1579:AA1602" si="115">IF($A1579="","",IF(OR($B1579=T$1,$C1579=T$1,$D1579=T$1,$E1579=T$1,$F1579=T$1),"Yes","No"))</f>
        <v>No</v>
      </c>
      <c r="U1579" s="126" t="str">
        <f t="shared" si="115"/>
        <v>No</v>
      </c>
      <c r="V1579" s="126" t="str">
        <f t="shared" si="115"/>
        <v>No</v>
      </c>
      <c r="W1579" s="126" t="str">
        <f t="shared" si="115"/>
        <v>No</v>
      </c>
      <c r="X1579" s="126" t="str">
        <f t="shared" si="115"/>
        <v>No</v>
      </c>
      <c r="Y1579" s="126" t="str">
        <f t="shared" si="115"/>
        <v>Yes</v>
      </c>
      <c r="Z1579" s="126" t="str">
        <f t="shared" si="115"/>
        <v>Yes</v>
      </c>
      <c r="AA1579" s="126" t="str">
        <f t="shared" si="115"/>
        <v>No</v>
      </c>
    </row>
    <row r="1580" spans="1:27" x14ac:dyDescent="0.3">
      <c r="A1580" t="s">
        <v>206</v>
      </c>
      <c r="B1580" t="s">
        <v>130</v>
      </c>
      <c r="C1580" t="s">
        <v>9</v>
      </c>
      <c r="D1580" t="s">
        <v>8</v>
      </c>
      <c r="E1580" t="s">
        <v>70</v>
      </c>
      <c r="F1580" t="s">
        <v>131</v>
      </c>
      <c r="G1580">
        <v>0</v>
      </c>
      <c r="H1580" t="s">
        <v>130</v>
      </c>
      <c r="I1580" t="s">
        <v>19</v>
      </c>
      <c r="J1580" t="s">
        <v>128</v>
      </c>
      <c r="L1580" t="s">
        <v>80</v>
      </c>
      <c r="M1580">
        <v>0</v>
      </c>
      <c r="N1580" t="str">
        <f t="shared" si="112"/>
        <v>No</v>
      </c>
      <c r="O1580" t="s">
        <v>152</v>
      </c>
      <c r="P1580" s="126" t="str">
        <f t="shared" si="114"/>
        <v>No</v>
      </c>
      <c r="Q1580" s="126" t="str">
        <f t="shared" si="115"/>
        <v>Yes</v>
      </c>
      <c r="R1580" s="126" t="str">
        <f t="shared" si="115"/>
        <v>Yes</v>
      </c>
      <c r="S1580" s="126" t="str">
        <f t="shared" si="115"/>
        <v>Yes</v>
      </c>
      <c r="T1580" s="126" t="str">
        <f t="shared" si="115"/>
        <v>No</v>
      </c>
      <c r="U1580" s="126" t="str">
        <f t="shared" si="115"/>
        <v>No</v>
      </c>
      <c r="V1580" s="126" t="str">
        <f t="shared" si="115"/>
        <v>No</v>
      </c>
      <c r="W1580" s="126" t="str">
        <f t="shared" si="115"/>
        <v>No</v>
      </c>
      <c r="X1580" s="126" t="str">
        <f t="shared" si="115"/>
        <v>No</v>
      </c>
      <c r="Y1580" s="126" t="str">
        <f t="shared" si="115"/>
        <v>Yes</v>
      </c>
      <c r="Z1580" s="126" t="str">
        <f t="shared" si="115"/>
        <v>Yes</v>
      </c>
      <c r="AA1580" s="126" t="str">
        <f t="shared" si="115"/>
        <v>No</v>
      </c>
    </row>
    <row r="1581" spans="1:27" x14ac:dyDescent="0.3">
      <c r="A1581" t="s">
        <v>206</v>
      </c>
      <c r="B1581" t="s">
        <v>130</v>
      </c>
      <c r="C1581" t="s">
        <v>9</v>
      </c>
      <c r="D1581" t="s">
        <v>8</v>
      </c>
      <c r="E1581" t="s">
        <v>70</v>
      </c>
      <c r="F1581" t="s">
        <v>131</v>
      </c>
      <c r="G1581">
        <v>0</v>
      </c>
      <c r="H1581" t="s">
        <v>70</v>
      </c>
      <c r="I1581" t="s">
        <v>17</v>
      </c>
      <c r="J1581" t="s">
        <v>128</v>
      </c>
      <c r="L1581" t="s">
        <v>80</v>
      </c>
      <c r="M1581">
        <v>0</v>
      </c>
      <c r="N1581" t="str">
        <f t="shared" si="112"/>
        <v>No</v>
      </c>
      <c r="O1581" t="s">
        <v>152</v>
      </c>
      <c r="P1581" s="126" t="str">
        <f t="shared" si="114"/>
        <v>No</v>
      </c>
      <c r="Q1581" s="126" t="str">
        <f t="shared" si="115"/>
        <v>Yes</v>
      </c>
      <c r="R1581" s="126" t="str">
        <f t="shared" si="115"/>
        <v>Yes</v>
      </c>
      <c r="S1581" s="126" t="str">
        <f t="shared" si="115"/>
        <v>Yes</v>
      </c>
      <c r="T1581" s="126" t="str">
        <f t="shared" si="115"/>
        <v>No</v>
      </c>
      <c r="U1581" s="126" t="str">
        <f t="shared" si="115"/>
        <v>No</v>
      </c>
      <c r="V1581" s="126" t="str">
        <f t="shared" si="115"/>
        <v>No</v>
      </c>
      <c r="W1581" s="126" t="str">
        <f t="shared" si="115"/>
        <v>No</v>
      </c>
      <c r="X1581" s="126" t="str">
        <f t="shared" si="115"/>
        <v>No</v>
      </c>
      <c r="Y1581" s="126" t="str">
        <f t="shared" si="115"/>
        <v>Yes</v>
      </c>
      <c r="Z1581" s="126" t="str">
        <f t="shared" si="115"/>
        <v>Yes</v>
      </c>
      <c r="AA1581" s="126" t="str">
        <f t="shared" si="115"/>
        <v>No</v>
      </c>
    </row>
    <row r="1582" spans="1:27" x14ac:dyDescent="0.3">
      <c r="A1582" t="s">
        <v>206</v>
      </c>
      <c r="B1582" t="s">
        <v>130</v>
      </c>
      <c r="C1582" t="s">
        <v>14</v>
      </c>
      <c r="D1582" t="s">
        <v>8</v>
      </c>
      <c r="E1582" t="s">
        <v>70</v>
      </c>
      <c r="F1582" t="s">
        <v>131</v>
      </c>
      <c r="G1582">
        <v>0</v>
      </c>
      <c r="H1582" t="s">
        <v>8</v>
      </c>
      <c r="I1582" t="s">
        <v>15</v>
      </c>
      <c r="J1582" t="s">
        <v>128</v>
      </c>
      <c r="L1582" t="s">
        <v>80</v>
      </c>
      <c r="M1582">
        <v>0</v>
      </c>
      <c r="N1582" t="str">
        <f t="shared" si="112"/>
        <v>No</v>
      </c>
      <c r="O1582" t="s">
        <v>152</v>
      </c>
      <c r="P1582" s="126" t="str">
        <f t="shared" si="114"/>
        <v>No</v>
      </c>
      <c r="Q1582" s="126" t="str">
        <f t="shared" si="115"/>
        <v>No</v>
      </c>
      <c r="R1582" s="126" t="str">
        <f t="shared" si="115"/>
        <v>Yes</v>
      </c>
      <c r="S1582" s="126" t="str">
        <f t="shared" si="115"/>
        <v>Yes</v>
      </c>
      <c r="T1582" s="126" t="str">
        <f t="shared" si="115"/>
        <v>No</v>
      </c>
      <c r="U1582" s="126" t="str">
        <f t="shared" si="115"/>
        <v>No</v>
      </c>
      <c r="V1582" s="126" t="str">
        <f t="shared" si="115"/>
        <v>No</v>
      </c>
      <c r="W1582" s="126" t="str">
        <f t="shared" si="115"/>
        <v>No</v>
      </c>
      <c r="X1582" s="126" t="str">
        <f t="shared" si="115"/>
        <v>Yes</v>
      </c>
      <c r="Y1582" s="126" t="str">
        <f t="shared" si="115"/>
        <v>Yes</v>
      </c>
      <c r="Z1582" s="126" t="str">
        <f t="shared" si="115"/>
        <v>Yes</v>
      </c>
      <c r="AA1582" s="126" t="str">
        <f t="shared" si="115"/>
        <v>No</v>
      </c>
    </row>
    <row r="1583" spans="1:27" x14ac:dyDescent="0.3">
      <c r="A1583" t="s">
        <v>206</v>
      </c>
      <c r="B1583" t="s">
        <v>13</v>
      </c>
      <c r="C1583" t="s">
        <v>130</v>
      </c>
      <c r="D1583" t="s">
        <v>8</v>
      </c>
      <c r="E1583" t="s">
        <v>11</v>
      </c>
      <c r="F1583" t="s">
        <v>131</v>
      </c>
      <c r="G1583">
        <v>1</v>
      </c>
      <c r="H1583" t="s">
        <v>8</v>
      </c>
      <c r="I1583" t="s">
        <v>20</v>
      </c>
      <c r="J1583" t="s">
        <v>128</v>
      </c>
      <c r="L1583" t="s">
        <v>80</v>
      </c>
      <c r="M1583">
        <v>2</v>
      </c>
      <c r="N1583" t="str">
        <f t="shared" si="112"/>
        <v>Yes</v>
      </c>
      <c r="O1583" t="s">
        <v>152</v>
      </c>
      <c r="P1583" s="126" t="str">
        <f t="shared" si="114"/>
        <v>Yes</v>
      </c>
      <c r="Q1583" s="126" t="str">
        <f t="shared" si="115"/>
        <v>No</v>
      </c>
      <c r="R1583" s="126" t="str">
        <f t="shared" si="115"/>
        <v>Yes</v>
      </c>
      <c r="S1583" s="126" t="str">
        <f t="shared" si="115"/>
        <v>No</v>
      </c>
      <c r="T1583" s="126" t="str">
        <f t="shared" si="115"/>
        <v>No</v>
      </c>
      <c r="U1583" s="126" t="str">
        <f t="shared" si="115"/>
        <v>Yes</v>
      </c>
      <c r="V1583" s="126" t="str">
        <f t="shared" si="115"/>
        <v>No</v>
      </c>
      <c r="W1583" s="126" t="str">
        <f t="shared" si="115"/>
        <v>No</v>
      </c>
      <c r="X1583" s="126" t="str">
        <f t="shared" si="115"/>
        <v>No</v>
      </c>
      <c r="Y1583" s="126" t="str">
        <f t="shared" si="115"/>
        <v>Yes</v>
      </c>
      <c r="Z1583" s="126" t="str">
        <f t="shared" si="115"/>
        <v>Yes</v>
      </c>
      <c r="AA1583" s="126" t="str">
        <f t="shared" si="115"/>
        <v>No</v>
      </c>
    </row>
    <row r="1584" spans="1:27" x14ac:dyDescent="0.3">
      <c r="A1584" t="s">
        <v>206</v>
      </c>
      <c r="B1584" t="s">
        <v>13</v>
      </c>
      <c r="C1584" t="s">
        <v>130</v>
      </c>
      <c r="D1584" t="s">
        <v>8</v>
      </c>
      <c r="E1584" t="s">
        <v>11</v>
      </c>
      <c r="F1584" t="s">
        <v>131</v>
      </c>
      <c r="G1584">
        <v>2</v>
      </c>
      <c r="H1584" t="s">
        <v>130</v>
      </c>
      <c r="I1584" t="s">
        <v>18</v>
      </c>
      <c r="J1584" t="s">
        <v>128</v>
      </c>
      <c r="K1584" t="s">
        <v>237</v>
      </c>
      <c r="L1584" t="s">
        <v>80</v>
      </c>
      <c r="M1584">
        <v>2</v>
      </c>
      <c r="N1584" t="str">
        <f t="shared" si="112"/>
        <v>Yes</v>
      </c>
      <c r="O1584" t="s">
        <v>152</v>
      </c>
      <c r="P1584" s="126" t="str">
        <f t="shared" si="114"/>
        <v>Yes</v>
      </c>
      <c r="Q1584" s="126" t="str">
        <f t="shared" si="115"/>
        <v>No</v>
      </c>
      <c r="R1584" s="126" t="str">
        <f t="shared" si="115"/>
        <v>Yes</v>
      </c>
      <c r="S1584" s="126" t="str">
        <f t="shared" si="115"/>
        <v>No</v>
      </c>
      <c r="T1584" s="126" t="str">
        <f t="shared" si="115"/>
        <v>No</v>
      </c>
      <c r="U1584" s="126" t="str">
        <f t="shared" si="115"/>
        <v>Yes</v>
      </c>
      <c r="V1584" s="126" t="str">
        <f t="shared" si="115"/>
        <v>No</v>
      </c>
      <c r="W1584" s="126" t="str">
        <f t="shared" si="115"/>
        <v>No</v>
      </c>
      <c r="X1584" s="126" t="str">
        <f t="shared" si="115"/>
        <v>No</v>
      </c>
      <c r="Y1584" s="126" t="str">
        <f t="shared" si="115"/>
        <v>Yes</v>
      </c>
      <c r="Z1584" s="126" t="str">
        <f t="shared" si="115"/>
        <v>Yes</v>
      </c>
      <c r="AA1584" s="126" t="str">
        <f t="shared" si="115"/>
        <v>No</v>
      </c>
    </row>
    <row r="1585" spans="1:27" x14ac:dyDescent="0.3">
      <c r="A1585" t="s">
        <v>206</v>
      </c>
      <c r="B1585" t="s">
        <v>13</v>
      </c>
      <c r="C1585" t="s">
        <v>130</v>
      </c>
      <c r="D1585" t="s">
        <v>8</v>
      </c>
      <c r="E1585" t="s">
        <v>11</v>
      </c>
      <c r="F1585" t="s">
        <v>131</v>
      </c>
      <c r="G1585">
        <v>0</v>
      </c>
      <c r="H1585" t="s">
        <v>130</v>
      </c>
      <c r="I1585" t="s">
        <v>148</v>
      </c>
      <c r="J1585" t="s">
        <v>128</v>
      </c>
      <c r="L1585" t="s">
        <v>80</v>
      </c>
      <c r="M1585">
        <v>2</v>
      </c>
      <c r="N1585" t="str">
        <f t="shared" si="112"/>
        <v>Yes</v>
      </c>
      <c r="O1585" t="s">
        <v>152</v>
      </c>
      <c r="P1585" s="126" t="str">
        <f t="shared" si="114"/>
        <v>Yes</v>
      </c>
      <c r="Q1585" s="126" t="str">
        <f t="shared" si="115"/>
        <v>No</v>
      </c>
      <c r="R1585" s="126" t="str">
        <f t="shared" si="115"/>
        <v>Yes</v>
      </c>
      <c r="S1585" s="126" t="str">
        <f t="shared" si="115"/>
        <v>No</v>
      </c>
      <c r="T1585" s="126" t="str">
        <f t="shared" si="115"/>
        <v>No</v>
      </c>
      <c r="U1585" s="126" t="str">
        <f t="shared" si="115"/>
        <v>Yes</v>
      </c>
      <c r="V1585" s="126" t="str">
        <f t="shared" si="115"/>
        <v>No</v>
      </c>
      <c r="W1585" s="126" t="str">
        <f t="shared" si="115"/>
        <v>No</v>
      </c>
      <c r="X1585" s="126" t="str">
        <f t="shared" si="115"/>
        <v>No</v>
      </c>
      <c r="Y1585" s="126" t="str">
        <f t="shared" si="115"/>
        <v>Yes</v>
      </c>
      <c r="Z1585" s="126" t="str">
        <f t="shared" si="115"/>
        <v>Yes</v>
      </c>
      <c r="AA1585" s="126" t="str">
        <f t="shared" si="115"/>
        <v>No</v>
      </c>
    </row>
    <row r="1586" spans="1:27" x14ac:dyDescent="0.3">
      <c r="A1586" t="s">
        <v>206</v>
      </c>
      <c r="B1586" t="s">
        <v>13</v>
      </c>
      <c r="C1586" t="s">
        <v>130</v>
      </c>
      <c r="D1586" t="s">
        <v>8</v>
      </c>
      <c r="E1586" t="s">
        <v>11</v>
      </c>
      <c r="F1586" t="s">
        <v>131</v>
      </c>
      <c r="G1586">
        <v>1</v>
      </c>
      <c r="H1586" t="s">
        <v>8</v>
      </c>
      <c r="I1586" t="s">
        <v>15</v>
      </c>
      <c r="J1586" t="s">
        <v>128</v>
      </c>
      <c r="K1586" t="s">
        <v>237</v>
      </c>
      <c r="L1586" t="s">
        <v>80</v>
      </c>
      <c r="M1586">
        <v>0</v>
      </c>
      <c r="N1586" t="str">
        <f t="shared" si="112"/>
        <v>No</v>
      </c>
      <c r="O1586" t="s">
        <v>152</v>
      </c>
      <c r="P1586" s="126" t="str">
        <f t="shared" si="114"/>
        <v>Yes</v>
      </c>
      <c r="Q1586" s="126" t="str">
        <f t="shared" si="115"/>
        <v>No</v>
      </c>
      <c r="R1586" s="126" t="str">
        <f t="shared" si="115"/>
        <v>Yes</v>
      </c>
      <c r="S1586" s="126" t="str">
        <f t="shared" si="115"/>
        <v>No</v>
      </c>
      <c r="T1586" s="126" t="str">
        <f t="shared" si="115"/>
        <v>No</v>
      </c>
      <c r="U1586" s="126" t="str">
        <f t="shared" si="115"/>
        <v>Yes</v>
      </c>
      <c r="V1586" s="126" t="str">
        <f t="shared" si="115"/>
        <v>No</v>
      </c>
      <c r="W1586" s="126" t="str">
        <f t="shared" si="115"/>
        <v>No</v>
      </c>
      <c r="X1586" s="126" t="str">
        <f t="shared" si="115"/>
        <v>No</v>
      </c>
      <c r="Y1586" s="126" t="str">
        <f t="shared" si="115"/>
        <v>Yes</v>
      </c>
      <c r="Z1586" s="126" t="str">
        <f t="shared" si="115"/>
        <v>Yes</v>
      </c>
      <c r="AA1586" s="126" t="str">
        <f t="shared" si="115"/>
        <v>No</v>
      </c>
    </row>
    <row r="1587" spans="1:27" x14ac:dyDescent="0.3">
      <c r="A1587" t="s">
        <v>206</v>
      </c>
      <c r="B1587" t="s">
        <v>13</v>
      </c>
      <c r="C1587" t="s">
        <v>130</v>
      </c>
      <c r="D1587" t="s">
        <v>8</v>
      </c>
      <c r="E1587" t="s">
        <v>11</v>
      </c>
      <c r="F1587" t="s">
        <v>131</v>
      </c>
      <c r="G1587">
        <v>1</v>
      </c>
      <c r="H1587" t="s">
        <v>13</v>
      </c>
      <c r="I1587" t="s">
        <v>148</v>
      </c>
      <c r="J1587" t="s">
        <v>128</v>
      </c>
      <c r="L1587" t="s">
        <v>80</v>
      </c>
      <c r="M1587">
        <v>2</v>
      </c>
      <c r="N1587" t="str">
        <f t="shared" si="112"/>
        <v>Yes</v>
      </c>
      <c r="O1587" t="s">
        <v>152</v>
      </c>
      <c r="P1587" s="126" t="str">
        <f t="shared" si="114"/>
        <v>Yes</v>
      </c>
      <c r="Q1587" s="126" t="str">
        <f t="shared" si="115"/>
        <v>No</v>
      </c>
      <c r="R1587" s="126" t="str">
        <f t="shared" si="115"/>
        <v>Yes</v>
      </c>
      <c r="S1587" s="126" t="str">
        <f t="shared" si="115"/>
        <v>No</v>
      </c>
      <c r="T1587" s="126" t="str">
        <f t="shared" si="115"/>
        <v>No</v>
      </c>
      <c r="U1587" s="126" t="str">
        <f t="shared" si="115"/>
        <v>Yes</v>
      </c>
      <c r="V1587" s="126" t="str">
        <f t="shared" si="115"/>
        <v>No</v>
      </c>
      <c r="W1587" s="126" t="str">
        <f t="shared" si="115"/>
        <v>No</v>
      </c>
      <c r="X1587" s="126" t="str">
        <f t="shared" si="115"/>
        <v>No</v>
      </c>
      <c r="Y1587" s="126" t="str">
        <f t="shared" si="115"/>
        <v>Yes</v>
      </c>
      <c r="Z1587" s="126" t="str">
        <f t="shared" si="115"/>
        <v>Yes</v>
      </c>
      <c r="AA1587" s="126" t="str">
        <f t="shared" si="115"/>
        <v>No</v>
      </c>
    </row>
    <row r="1588" spans="1:27" x14ac:dyDescent="0.3">
      <c r="A1588" t="s">
        <v>206</v>
      </c>
      <c r="B1588" t="s">
        <v>13</v>
      </c>
      <c r="C1588" t="s">
        <v>130</v>
      </c>
      <c r="D1588" t="s">
        <v>8</v>
      </c>
      <c r="E1588" t="s">
        <v>70</v>
      </c>
      <c r="F1588" t="s">
        <v>14</v>
      </c>
      <c r="G1588">
        <v>1</v>
      </c>
      <c r="H1588" t="s">
        <v>130</v>
      </c>
      <c r="I1588" t="s">
        <v>18</v>
      </c>
      <c r="J1588" t="s">
        <v>128</v>
      </c>
      <c r="L1588" t="s">
        <v>80</v>
      </c>
      <c r="M1588">
        <v>0</v>
      </c>
      <c r="N1588" t="str">
        <f t="shared" si="112"/>
        <v>No</v>
      </c>
      <c r="O1588" t="s">
        <v>152</v>
      </c>
      <c r="P1588" s="126" t="str">
        <f t="shared" si="114"/>
        <v>Yes</v>
      </c>
      <c r="Q1588" s="126" t="str">
        <f t="shared" si="115"/>
        <v>No</v>
      </c>
      <c r="R1588" s="126" t="str">
        <f t="shared" si="115"/>
        <v>Yes</v>
      </c>
      <c r="S1588" s="126" t="str">
        <f t="shared" si="115"/>
        <v>Yes</v>
      </c>
      <c r="T1588" s="126" t="str">
        <f t="shared" si="115"/>
        <v>No</v>
      </c>
      <c r="U1588" s="126" t="str">
        <f t="shared" si="115"/>
        <v>No</v>
      </c>
      <c r="V1588" s="126" t="str">
        <f t="shared" si="115"/>
        <v>No</v>
      </c>
      <c r="W1588" s="126" t="str">
        <f t="shared" si="115"/>
        <v>No</v>
      </c>
      <c r="X1588" s="126" t="str">
        <f t="shared" si="115"/>
        <v>Yes</v>
      </c>
      <c r="Y1588" s="126" t="str">
        <f t="shared" si="115"/>
        <v>Yes</v>
      </c>
      <c r="Z1588" s="126" t="str">
        <f t="shared" si="115"/>
        <v>No</v>
      </c>
      <c r="AA1588" s="126" t="str">
        <f t="shared" si="115"/>
        <v>No</v>
      </c>
    </row>
    <row r="1589" spans="1:27" x14ac:dyDescent="0.3">
      <c r="A1589" t="s">
        <v>206</v>
      </c>
      <c r="B1589" t="s">
        <v>13</v>
      </c>
      <c r="C1589" t="s">
        <v>9</v>
      </c>
      <c r="D1589" t="s">
        <v>8</v>
      </c>
      <c r="E1589" t="s">
        <v>11</v>
      </c>
      <c r="F1589" t="s">
        <v>10</v>
      </c>
      <c r="G1589">
        <v>1</v>
      </c>
      <c r="H1589" t="s">
        <v>10</v>
      </c>
      <c r="I1589" t="s">
        <v>17</v>
      </c>
      <c r="J1589" t="s">
        <v>128</v>
      </c>
      <c r="L1589" t="s">
        <v>80</v>
      </c>
      <c r="M1589">
        <v>0</v>
      </c>
      <c r="N1589" t="str">
        <f t="shared" si="112"/>
        <v>No</v>
      </c>
      <c r="O1589" t="s">
        <v>152</v>
      </c>
      <c r="P1589" s="126" t="str">
        <f t="shared" si="114"/>
        <v>Yes</v>
      </c>
      <c r="Q1589" s="126" t="str">
        <f t="shared" si="115"/>
        <v>Yes</v>
      </c>
      <c r="R1589" s="126" t="str">
        <f t="shared" si="115"/>
        <v>Yes</v>
      </c>
      <c r="S1589" s="126" t="str">
        <f t="shared" si="115"/>
        <v>No</v>
      </c>
      <c r="T1589" s="126" t="str">
        <f t="shared" si="115"/>
        <v>Yes</v>
      </c>
      <c r="U1589" s="126" t="str">
        <f t="shared" si="115"/>
        <v>Yes</v>
      </c>
      <c r="V1589" s="126" t="str">
        <f t="shared" si="115"/>
        <v>No</v>
      </c>
      <c r="W1589" s="126" t="str">
        <f t="shared" si="115"/>
        <v>No</v>
      </c>
      <c r="X1589" s="126" t="str">
        <f t="shared" si="115"/>
        <v>No</v>
      </c>
      <c r="Y1589" s="126" t="str">
        <f t="shared" si="115"/>
        <v>No</v>
      </c>
      <c r="Z1589" s="126" t="str">
        <f t="shared" si="115"/>
        <v>No</v>
      </c>
      <c r="AA1589" s="126" t="str">
        <f t="shared" si="115"/>
        <v>No</v>
      </c>
    </row>
    <row r="1590" spans="1:27" x14ac:dyDescent="0.3">
      <c r="A1590" t="s">
        <v>206</v>
      </c>
      <c r="B1590" t="s">
        <v>13</v>
      </c>
      <c r="C1590" t="s">
        <v>9</v>
      </c>
      <c r="D1590" t="s">
        <v>8</v>
      </c>
      <c r="E1590" t="s">
        <v>11</v>
      </c>
      <c r="F1590" t="s">
        <v>10</v>
      </c>
      <c r="G1590">
        <v>1</v>
      </c>
      <c r="H1590" t="s">
        <v>13</v>
      </c>
      <c r="I1590" t="s">
        <v>16</v>
      </c>
      <c r="J1590" t="s">
        <v>128</v>
      </c>
      <c r="L1590" t="s">
        <v>80</v>
      </c>
      <c r="M1590">
        <v>0</v>
      </c>
      <c r="N1590" t="str">
        <f t="shared" si="112"/>
        <v>No</v>
      </c>
      <c r="O1590" t="s">
        <v>152</v>
      </c>
      <c r="P1590" s="126" t="str">
        <f t="shared" si="114"/>
        <v>Yes</v>
      </c>
      <c r="Q1590" s="126" t="str">
        <f t="shared" si="115"/>
        <v>Yes</v>
      </c>
      <c r="R1590" s="126" t="str">
        <f t="shared" si="115"/>
        <v>Yes</v>
      </c>
      <c r="S1590" s="126" t="str">
        <f t="shared" si="115"/>
        <v>No</v>
      </c>
      <c r="T1590" s="126" t="str">
        <f t="shared" si="115"/>
        <v>Yes</v>
      </c>
      <c r="U1590" s="126" t="str">
        <f t="shared" si="115"/>
        <v>Yes</v>
      </c>
      <c r="V1590" s="126" t="str">
        <f t="shared" si="115"/>
        <v>No</v>
      </c>
      <c r="W1590" s="126" t="str">
        <f t="shared" si="115"/>
        <v>No</v>
      </c>
      <c r="X1590" s="126" t="str">
        <f t="shared" si="115"/>
        <v>No</v>
      </c>
      <c r="Y1590" s="126" t="str">
        <f t="shared" si="115"/>
        <v>No</v>
      </c>
      <c r="Z1590" s="126" t="str">
        <f t="shared" si="115"/>
        <v>No</v>
      </c>
      <c r="AA1590" s="126" t="str">
        <f t="shared" si="115"/>
        <v>No</v>
      </c>
    </row>
    <row r="1591" spans="1:27" x14ac:dyDescent="0.3">
      <c r="A1591" t="s">
        <v>206</v>
      </c>
      <c r="B1591" t="s">
        <v>13</v>
      </c>
      <c r="C1591" t="s">
        <v>9</v>
      </c>
      <c r="D1591" t="s">
        <v>8</v>
      </c>
      <c r="E1591" t="s">
        <v>11</v>
      </c>
      <c r="F1591" t="s">
        <v>10</v>
      </c>
      <c r="G1591">
        <v>1</v>
      </c>
      <c r="H1591" t="s">
        <v>8</v>
      </c>
      <c r="I1591" t="s">
        <v>19</v>
      </c>
      <c r="J1591" t="s">
        <v>62</v>
      </c>
      <c r="L1591" t="s">
        <v>80</v>
      </c>
      <c r="M1591">
        <v>3</v>
      </c>
      <c r="N1591" t="str">
        <f t="shared" si="112"/>
        <v>Yes</v>
      </c>
      <c r="O1591" t="s">
        <v>152</v>
      </c>
      <c r="P1591" s="126" t="str">
        <f t="shared" si="114"/>
        <v>Yes</v>
      </c>
      <c r="Q1591" s="126" t="str">
        <f t="shared" si="115"/>
        <v>Yes</v>
      </c>
      <c r="R1591" s="126" t="str">
        <f t="shared" si="115"/>
        <v>Yes</v>
      </c>
      <c r="S1591" s="126" t="str">
        <f t="shared" si="115"/>
        <v>No</v>
      </c>
      <c r="T1591" s="126" t="str">
        <f t="shared" si="115"/>
        <v>Yes</v>
      </c>
      <c r="U1591" s="126" t="str">
        <f t="shared" si="115"/>
        <v>Yes</v>
      </c>
      <c r="V1591" s="126" t="str">
        <f t="shared" si="115"/>
        <v>No</v>
      </c>
      <c r="W1591" s="126" t="str">
        <f t="shared" si="115"/>
        <v>No</v>
      </c>
      <c r="X1591" s="126" t="str">
        <f t="shared" si="115"/>
        <v>No</v>
      </c>
      <c r="Y1591" s="126" t="str">
        <f t="shared" si="115"/>
        <v>No</v>
      </c>
      <c r="Z1591" s="126" t="str">
        <f t="shared" si="115"/>
        <v>No</v>
      </c>
      <c r="AA1591" s="126" t="str">
        <f t="shared" si="115"/>
        <v>No</v>
      </c>
    </row>
    <row r="1592" spans="1:27" x14ac:dyDescent="0.3">
      <c r="A1592" t="s">
        <v>206</v>
      </c>
      <c r="B1592" t="s">
        <v>13</v>
      </c>
      <c r="C1592" t="s">
        <v>9</v>
      </c>
      <c r="D1592" t="s">
        <v>8</v>
      </c>
      <c r="E1592" t="s">
        <v>11</v>
      </c>
      <c r="F1592" t="s">
        <v>10</v>
      </c>
      <c r="G1592">
        <v>0</v>
      </c>
      <c r="H1592" t="s">
        <v>9</v>
      </c>
      <c r="I1592" t="s">
        <v>19</v>
      </c>
      <c r="J1592" t="s">
        <v>128</v>
      </c>
      <c r="K1592" t="s">
        <v>237</v>
      </c>
      <c r="L1592" t="s">
        <v>80</v>
      </c>
      <c r="M1592">
        <v>0</v>
      </c>
      <c r="N1592" t="str">
        <f t="shared" si="112"/>
        <v>No</v>
      </c>
      <c r="O1592" t="s">
        <v>152</v>
      </c>
      <c r="P1592" s="126" t="str">
        <f t="shared" si="114"/>
        <v>Yes</v>
      </c>
      <c r="Q1592" s="126" t="str">
        <f t="shared" si="115"/>
        <v>Yes</v>
      </c>
      <c r="R1592" s="126" t="str">
        <f t="shared" si="115"/>
        <v>Yes</v>
      </c>
      <c r="S1592" s="126" t="str">
        <f t="shared" si="115"/>
        <v>No</v>
      </c>
      <c r="T1592" s="126" t="str">
        <f t="shared" si="115"/>
        <v>Yes</v>
      </c>
      <c r="U1592" s="126" t="str">
        <f t="shared" si="115"/>
        <v>Yes</v>
      </c>
      <c r="V1592" s="126" t="str">
        <f t="shared" si="115"/>
        <v>No</v>
      </c>
      <c r="W1592" s="126" t="str">
        <f t="shared" si="115"/>
        <v>No</v>
      </c>
      <c r="X1592" s="126" t="str">
        <f t="shared" si="115"/>
        <v>No</v>
      </c>
      <c r="Y1592" s="126" t="str">
        <f t="shared" si="115"/>
        <v>No</v>
      </c>
      <c r="Z1592" s="126" t="str">
        <f t="shared" si="115"/>
        <v>No</v>
      </c>
      <c r="AA1592" s="126" t="str">
        <f t="shared" si="115"/>
        <v>No</v>
      </c>
    </row>
    <row r="1593" spans="1:27" x14ac:dyDescent="0.3">
      <c r="A1593" t="s">
        <v>206</v>
      </c>
      <c r="B1593" t="s">
        <v>13</v>
      </c>
      <c r="C1593" t="s">
        <v>9</v>
      </c>
      <c r="D1593" t="s">
        <v>8</v>
      </c>
      <c r="E1593" t="s">
        <v>11</v>
      </c>
      <c r="F1593" t="s">
        <v>10</v>
      </c>
      <c r="G1593">
        <v>0</v>
      </c>
      <c r="H1593" t="s">
        <v>10</v>
      </c>
      <c r="I1593" t="s">
        <v>15</v>
      </c>
      <c r="J1593" t="s">
        <v>128</v>
      </c>
      <c r="L1593" t="s">
        <v>80</v>
      </c>
      <c r="M1593">
        <v>0</v>
      </c>
      <c r="N1593" t="str">
        <f t="shared" si="112"/>
        <v>No</v>
      </c>
      <c r="O1593" t="s">
        <v>152</v>
      </c>
      <c r="P1593" s="126" t="str">
        <f t="shared" si="114"/>
        <v>Yes</v>
      </c>
      <c r="Q1593" s="126" t="str">
        <f t="shared" si="115"/>
        <v>Yes</v>
      </c>
      <c r="R1593" s="126" t="str">
        <f t="shared" si="115"/>
        <v>Yes</v>
      </c>
      <c r="S1593" s="126" t="str">
        <f t="shared" si="115"/>
        <v>No</v>
      </c>
      <c r="T1593" s="126" t="str">
        <f t="shared" si="115"/>
        <v>Yes</v>
      </c>
      <c r="U1593" s="126" t="str">
        <f t="shared" si="115"/>
        <v>Yes</v>
      </c>
      <c r="V1593" s="126" t="str">
        <f t="shared" si="115"/>
        <v>No</v>
      </c>
      <c r="W1593" s="126" t="str">
        <f t="shared" si="115"/>
        <v>No</v>
      </c>
      <c r="X1593" s="126" t="str">
        <f t="shared" si="115"/>
        <v>No</v>
      </c>
      <c r="Y1593" s="126" t="str">
        <f t="shared" si="115"/>
        <v>No</v>
      </c>
      <c r="Z1593" s="126" t="str">
        <f t="shared" si="115"/>
        <v>No</v>
      </c>
      <c r="AA1593" s="126" t="str">
        <f t="shared" si="115"/>
        <v>No</v>
      </c>
    </row>
    <row r="1594" spans="1:27" x14ac:dyDescent="0.3">
      <c r="A1594" t="s">
        <v>206</v>
      </c>
      <c r="B1594" t="s">
        <v>13</v>
      </c>
      <c r="C1594" t="s">
        <v>9</v>
      </c>
      <c r="D1594" t="s">
        <v>8</v>
      </c>
      <c r="E1594" t="s">
        <v>11</v>
      </c>
      <c r="F1594" t="s">
        <v>10</v>
      </c>
      <c r="G1594">
        <v>2</v>
      </c>
      <c r="H1594" t="s">
        <v>11</v>
      </c>
      <c r="I1594" t="s">
        <v>16</v>
      </c>
      <c r="J1594" t="s">
        <v>128</v>
      </c>
      <c r="L1594" t="s">
        <v>80</v>
      </c>
      <c r="M1594">
        <v>0</v>
      </c>
      <c r="N1594" t="str">
        <f t="shared" si="112"/>
        <v>No</v>
      </c>
      <c r="O1594" t="s">
        <v>152</v>
      </c>
      <c r="P1594" s="126" t="str">
        <f t="shared" si="114"/>
        <v>Yes</v>
      </c>
      <c r="Q1594" s="126" t="str">
        <f t="shared" si="115"/>
        <v>Yes</v>
      </c>
      <c r="R1594" s="126" t="str">
        <f t="shared" si="115"/>
        <v>Yes</v>
      </c>
      <c r="S1594" s="126" t="str">
        <f t="shared" si="115"/>
        <v>No</v>
      </c>
      <c r="T1594" s="126" t="str">
        <f t="shared" si="115"/>
        <v>Yes</v>
      </c>
      <c r="U1594" s="126" t="str">
        <f t="shared" si="115"/>
        <v>Yes</v>
      </c>
      <c r="V1594" s="126" t="str">
        <f t="shared" si="115"/>
        <v>No</v>
      </c>
      <c r="W1594" s="126" t="str">
        <f t="shared" si="115"/>
        <v>No</v>
      </c>
      <c r="X1594" s="126" t="str">
        <f t="shared" si="115"/>
        <v>No</v>
      </c>
      <c r="Y1594" s="126" t="str">
        <f t="shared" si="115"/>
        <v>No</v>
      </c>
      <c r="Z1594" s="126" t="str">
        <f t="shared" si="115"/>
        <v>No</v>
      </c>
      <c r="AA1594" s="126" t="str">
        <f t="shared" si="115"/>
        <v>No</v>
      </c>
    </row>
    <row r="1595" spans="1:27" x14ac:dyDescent="0.3">
      <c r="A1595" t="s">
        <v>206</v>
      </c>
      <c r="B1595" t="s">
        <v>13</v>
      </c>
      <c r="C1595" t="s">
        <v>9</v>
      </c>
      <c r="D1595" t="s">
        <v>8</v>
      </c>
      <c r="E1595" t="s">
        <v>11</v>
      </c>
      <c r="F1595" t="s">
        <v>10</v>
      </c>
      <c r="G1595">
        <v>1</v>
      </c>
      <c r="H1595" t="s">
        <v>10</v>
      </c>
      <c r="I1595" t="s">
        <v>148</v>
      </c>
      <c r="J1595" t="s">
        <v>128</v>
      </c>
      <c r="L1595" t="s">
        <v>80</v>
      </c>
      <c r="M1595">
        <v>1</v>
      </c>
      <c r="N1595" t="str">
        <f t="shared" si="112"/>
        <v>Yes</v>
      </c>
      <c r="O1595" t="s">
        <v>152</v>
      </c>
      <c r="P1595" s="126" t="str">
        <f t="shared" si="114"/>
        <v>Yes</v>
      </c>
      <c r="Q1595" s="126" t="str">
        <f t="shared" si="115"/>
        <v>Yes</v>
      </c>
      <c r="R1595" s="126" t="str">
        <f t="shared" si="115"/>
        <v>Yes</v>
      </c>
      <c r="S1595" s="126" t="str">
        <f t="shared" si="115"/>
        <v>No</v>
      </c>
      <c r="T1595" s="126" t="str">
        <f t="shared" si="115"/>
        <v>Yes</v>
      </c>
      <c r="U1595" s="126" t="str">
        <f t="shared" si="115"/>
        <v>Yes</v>
      </c>
      <c r="V1595" s="126" t="str">
        <f t="shared" si="115"/>
        <v>No</v>
      </c>
      <c r="W1595" s="126" t="str">
        <f t="shared" si="115"/>
        <v>No</v>
      </c>
      <c r="X1595" s="126" t="str">
        <f t="shared" si="115"/>
        <v>No</v>
      </c>
      <c r="Y1595" s="126" t="str">
        <f t="shared" si="115"/>
        <v>No</v>
      </c>
      <c r="Z1595" s="126" t="str">
        <f t="shared" si="115"/>
        <v>No</v>
      </c>
      <c r="AA1595" s="126" t="str">
        <f t="shared" si="115"/>
        <v>No</v>
      </c>
    </row>
    <row r="1596" spans="1:27" x14ac:dyDescent="0.3">
      <c r="A1596" t="s">
        <v>206</v>
      </c>
      <c r="B1596" t="s">
        <v>13</v>
      </c>
      <c r="C1596" t="s">
        <v>9</v>
      </c>
      <c r="D1596" t="s">
        <v>8</v>
      </c>
      <c r="E1596" t="s">
        <v>11</v>
      </c>
      <c r="F1596" t="s">
        <v>10</v>
      </c>
      <c r="G1596">
        <v>2</v>
      </c>
      <c r="H1596" t="s">
        <v>10</v>
      </c>
      <c r="I1596" t="s">
        <v>148</v>
      </c>
      <c r="J1596" t="s">
        <v>128</v>
      </c>
      <c r="L1596" t="s">
        <v>80</v>
      </c>
      <c r="M1596">
        <v>1</v>
      </c>
      <c r="N1596" t="str">
        <f t="shared" si="112"/>
        <v>Yes</v>
      </c>
      <c r="O1596" t="s">
        <v>152</v>
      </c>
      <c r="P1596" s="126" t="str">
        <f t="shared" si="114"/>
        <v>Yes</v>
      </c>
      <c r="Q1596" s="126" t="str">
        <f t="shared" si="115"/>
        <v>Yes</v>
      </c>
      <c r="R1596" s="126" t="str">
        <f t="shared" si="115"/>
        <v>Yes</v>
      </c>
      <c r="S1596" s="126" t="str">
        <f t="shared" si="115"/>
        <v>No</v>
      </c>
      <c r="T1596" s="126" t="str">
        <f t="shared" si="115"/>
        <v>Yes</v>
      </c>
      <c r="U1596" s="126" t="str">
        <f t="shared" si="115"/>
        <v>Yes</v>
      </c>
      <c r="V1596" s="126" t="str">
        <f t="shared" si="115"/>
        <v>No</v>
      </c>
      <c r="W1596" s="126" t="str">
        <f t="shared" si="115"/>
        <v>No</v>
      </c>
      <c r="X1596" s="126" t="str">
        <f t="shared" si="115"/>
        <v>No</v>
      </c>
      <c r="Y1596" s="126" t="str">
        <f t="shared" si="115"/>
        <v>No</v>
      </c>
      <c r="Z1596" s="126" t="str">
        <f t="shared" si="115"/>
        <v>No</v>
      </c>
      <c r="AA1596" s="126" t="str">
        <f t="shared" si="115"/>
        <v>No</v>
      </c>
    </row>
    <row r="1597" spans="1:27" x14ac:dyDescent="0.3">
      <c r="A1597" t="s">
        <v>206</v>
      </c>
      <c r="B1597" t="s">
        <v>13</v>
      </c>
      <c r="C1597" t="s">
        <v>9</v>
      </c>
      <c r="D1597" t="s">
        <v>8</v>
      </c>
      <c r="E1597" t="s">
        <v>11</v>
      </c>
      <c r="F1597" t="s">
        <v>10</v>
      </c>
      <c r="G1597">
        <v>0</v>
      </c>
      <c r="H1597" t="s">
        <v>9</v>
      </c>
      <c r="I1597" t="s">
        <v>19</v>
      </c>
      <c r="J1597" t="s">
        <v>128</v>
      </c>
      <c r="L1597" t="s">
        <v>80</v>
      </c>
      <c r="M1597">
        <v>0</v>
      </c>
      <c r="N1597" t="str">
        <f t="shared" si="112"/>
        <v>No</v>
      </c>
      <c r="O1597" t="s">
        <v>152</v>
      </c>
      <c r="P1597" s="126" t="str">
        <f t="shared" si="114"/>
        <v>Yes</v>
      </c>
      <c r="Q1597" s="126" t="str">
        <f t="shared" si="115"/>
        <v>Yes</v>
      </c>
      <c r="R1597" s="126" t="str">
        <f t="shared" si="115"/>
        <v>Yes</v>
      </c>
      <c r="S1597" s="126" t="str">
        <f t="shared" si="115"/>
        <v>No</v>
      </c>
      <c r="T1597" s="126" t="str">
        <f t="shared" si="115"/>
        <v>Yes</v>
      </c>
      <c r="U1597" s="126" t="str">
        <f t="shared" si="115"/>
        <v>Yes</v>
      </c>
      <c r="V1597" s="126" t="str">
        <f t="shared" si="115"/>
        <v>No</v>
      </c>
      <c r="W1597" s="126" t="str">
        <f t="shared" si="115"/>
        <v>No</v>
      </c>
      <c r="X1597" s="126" t="str">
        <f t="shared" si="115"/>
        <v>No</v>
      </c>
      <c r="Y1597" s="126" t="str">
        <f t="shared" si="115"/>
        <v>No</v>
      </c>
      <c r="Z1597" s="126" t="str">
        <f t="shared" si="115"/>
        <v>No</v>
      </c>
      <c r="AA1597" s="126" t="str">
        <f t="shared" si="115"/>
        <v>No</v>
      </c>
    </row>
    <row r="1598" spans="1:27" x14ac:dyDescent="0.3">
      <c r="A1598" t="s">
        <v>206</v>
      </c>
      <c r="B1598" t="s">
        <v>13</v>
      </c>
      <c r="C1598" t="s">
        <v>9</v>
      </c>
      <c r="D1598" t="s">
        <v>8</v>
      </c>
      <c r="E1598" t="s">
        <v>11</v>
      </c>
      <c r="F1598" t="s">
        <v>10</v>
      </c>
      <c r="G1598">
        <v>1</v>
      </c>
      <c r="H1598" t="s">
        <v>13</v>
      </c>
      <c r="I1598" t="s">
        <v>18</v>
      </c>
      <c r="J1598" t="s">
        <v>149</v>
      </c>
      <c r="K1598" t="s">
        <v>237</v>
      </c>
      <c r="L1598" t="s">
        <v>80</v>
      </c>
      <c r="M1598">
        <v>2</v>
      </c>
      <c r="N1598" t="str">
        <f t="shared" si="112"/>
        <v>Yes</v>
      </c>
      <c r="O1598" t="s">
        <v>152</v>
      </c>
      <c r="P1598" s="126" t="str">
        <f t="shared" si="114"/>
        <v>Yes</v>
      </c>
      <c r="Q1598" s="126" t="str">
        <f t="shared" si="115"/>
        <v>Yes</v>
      </c>
      <c r="R1598" s="126" t="str">
        <f t="shared" si="115"/>
        <v>Yes</v>
      </c>
      <c r="S1598" s="126" t="str">
        <f t="shared" si="115"/>
        <v>No</v>
      </c>
      <c r="T1598" s="126" t="str">
        <f t="shared" si="115"/>
        <v>Yes</v>
      </c>
      <c r="U1598" s="126" t="str">
        <f t="shared" si="115"/>
        <v>Yes</v>
      </c>
      <c r="V1598" s="126" t="str">
        <f t="shared" si="115"/>
        <v>No</v>
      </c>
      <c r="W1598" s="126" t="str">
        <f t="shared" si="115"/>
        <v>No</v>
      </c>
      <c r="X1598" s="126" t="str">
        <f t="shared" si="115"/>
        <v>No</v>
      </c>
      <c r="Y1598" s="126" t="str">
        <f t="shared" si="115"/>
        <v>No</v>
      </c>
      <c r="Z1598" s="126" t="str">
        <f t="shared" si="115"/>
        <v>No</v>
      </c>
      <c r="AA1598" s="126" t="str">
        <f t="shared" si="115"/>
        <v>No</v>
      </c>
    </row>
    <row r="1599" spans="1:27" x14ac:dyDescent="0.3">
      <c r="A1599" t="s">
        <v>206</v>
      </c>
      <c r="B1599" t="s">
        <v>13</v>
      </c>
      <c r="C1599" t="s">
        <v>130</v>
      </c>
      <c r="D1599" t="s">
        <v>8</v>
      </c>
      <c r="E1599" t="s">
        <v>11</v>
      </c>
      <c r="F1599" t="s">
        <v>131</v>
      </c>
      <c r="G1599">
        <v>0</v>
      </c>
      <c r="H1599" t="s">
        <v>13</v>
      </c>
      <c r="I1599" t="s">
        <v>19</v>
      </c>
      <c r="J1599" t="s">
        <v>128</v>
      </c>
      <c r="L1599" t="s">
        <v>80</v>
      </c>
      <c r="M1599">
        <v>0</v>
      </c>
      <c r="N1599" t="str">
        <f t="shared" si="112"/>
        <v>No</v>
      </c>
      <c r="O1599" t="s">
        <v>152</v>
      </c>
      <c r="P1599" s="126" t="str">
        <f t="shared" si="114"/>
        <v>Yes</v>
      </c>
      <c r="Q1599" s="126" t="str">
        <f t="shared" si="115"/>
        <v>No</v>
      </c>
      <c r="R1599" s="126" t="str">
        <f t="shared" si="115"/>
        <v>Yes</v>
      </c>
      <c r="S1599" s="126" t="str">
        <f t="shared" si="115"/>
        <v>No</v>
      </c>
      <c r="T1599" s="126" t="str">
        <f t="shared" si="115"/>
        <v>No</v>
      </c>
      <c r="U1599" s="126" t="str">
        <f t="shared" si="115"/>
        <v>Yes</v>
      </c>
      <c r="V1599" s="126" t="str">
        <f t="shared" si="115"/>
        <v>No</v>
      </c>
      <c r="W1599" s="126" t="str">
        <f t="shared" si="115"/>
        <v>No</v>
      </c>
      <c r="X1599" s="126" t="str">
        <f t="shared" si="115"/>
        <v>No</v>
      </c>
      <c r="Y1599" s="126" t="str">
        <f t="shared" si="115"/>
        <v>Yes</v>
      </c>
      <c r="Z1599" s="126" t="str">
        <f t="shared" si="115"/>
        <v>Yes</v>
      </c>
      <c r="AA1599" s="126" t="str">
        <f t="shared" si="115"/>
        <v>No</v>
      </c>
    </row>
    <row r="1600" spans="1:27" x14ac:dyDescent="0.3">
      <c r="A1600" t="s">
        <v>206</v>
      </c>
      <c r="B1600" t="s">
        <v>13</v>
      </c>
      <c r="C1600" t="s">
        <v>130</v>
      </c>
      <c r="D1600" t="s">
        <v>8</v>
      </c>
      <c r="E1600" t="s">
        <v>11</v>
      </c>
      <c r="F1600" t="s">
        <v>131</v>
      </c>
      <c r="G1600">
        <v>1</v>
      </c>
      <c r="H1600" t="s">
        <v>13</v>
      </c>
      <c r="I1600" t="s">
        <v>18</v>
      </c>
      <c r="J1600" t="s">
        <v>128</v>
      </c>
      <c r="L1600" t="s">
        <v>80</v>
      </c>
      <c r="M1600">
        <v>0</v>
      </c>
      <c r="N1600" t="str">
        <f t="shared" si="112"/>
        <v>No</v>
      </c>
      <c r="O1600" t="s">
        <v>152</v>
      </c>
      <c r="P1600" s="126" t="str">
        <f t="shared" si="114"/>
        <v>Yes</v>
      </c>
      <c r="Q1600" s="126" t="str">
        <f t="shared" si="115"/>
        <v>No</v>
      </c>
      <c r="R1600" s="126" t="str">
        <f t="shared" si="115"/>
        <v>Yes</v>
      </c>
      <c r="S1600" s="126" t="str">
        <f t="shared" si="115"/>
        <v>No</v>
      </c>
      <c r="T1600" s="126" t="str">
        <f t="shared" si="115"/>
        <v>No</v>
      </c>
      <c r="U1600" s="126" t="str">
        <f t="shared" si="115"/>
        <v>Yes</v>
      </c>
      <c r="V1600" s="126" t="str">
        <f t="shared" si="115"/>
        <v>No</v>
      </c>
      <c r="W1600" s="126" t="str">
        <f t="shared" si="115"/>
        <v>No</v>
      </c>
      <c r="X1600" s="126" t="str">
        <f t="shared" si="115"/>
        <v>No</v>
      </c>
      <c r="Y1600" s="126" t="str">
        <f t="shared" si="115"/>
        <v>Yes</v>
      </c>
      <c r="Z1600" s="126" t="str">
        <f t="shared" si="115"/>
        <v>Yes</v>
      </c>
      <c r="AA1600" s="126" t="str">
        <f t="shared" si="115"/>
        <v>No</v>
      </c>
    </row>
    <row r="1601" spans="1:27" x14ac:dyDescent="0.3">
      <c r="A1601" t="s">
        <v>206</v>
      </c>
      <c r="B1601" t="s">
        <v>13</v>
      </c>
      <c r="C1601" t="s">
        <v>130</v>
      </c>
      <c r="D1601" t="s">
        <v>8</v>
      </c>
      <c r="E1601" t="s">
        <v>11</v>
      </c>
      <c r="F1601" t="s">
        <v>131</v>
      </c>
      <c r="G1601">
        <v>0</v>
      </c>
      <c r="H1601" t="s">
        <v>13</v>
      </c>
      <c r="I1601" t="s">
        <v>15</v>
      </c>
      <c r="J1601" t="s">
        <v>128</v>
      </c>
      <c r="L1601" t="s">
        <v>81</v>
      </c>
      <c r="M1601">
        <v>0</v>
      </c>
      <c r="N1601" t="str">
        <f t="shared" si="112"/>
        <v>No</v>
      </c>
      <c r="O1601" t="s">
        <v>152</v>
      </c>
      <c r="P1601" s="126" t="str">
        <f t="shared" si="114"/>
        <v>Yes</v>
      </c>
      <c r="Q1601" s="126" t="str">
        <f t="shared" si="115"/>
        <v>No</v>
      </c>
      <c r="R1601" s="126" t="str">
        <f t="shared" si="115"/>
        <v>Yes</v>
      </c>
      <c r="S1601" s="126" t="str">
        <f t="shared" si="115"/>
        <v>No</v>
      </c>
      <c r="T1601" s="126" t="str">
        <f t="shared" si="115"/>
        <v>No</v>
      </c>
      <c r="U1601" s="126" t="str">
        <f t="shared" si="115"/>
        <v>Yes</v>
      </c>
      <c r="V1601" s="126" t="str">
        <f t="shared" si="115"/>
        <v>No</v>
      </c>
      <c r="W1601" s="126" t="str">
        <f t="shared" si="115"/>
        <v>No</v>
      </c>
      <c r="X1601" s="126" t="str">
        <f t="shared" si="115"/>
        <v>No</v>
      </c>
      <c r="Y1601" s="126" t="str">
        <f t="shared" si="115"/>
        <v>Yes</v>
      </c>
      <c r="Z1601" s="126" t="str">
        <f t="shared" si="115"/>
        <v>Yes</v>
      </c>
      <c r="AA1601" s="126" t="str">
        <f t="shared" si="115"/>
        <v>No</v>
      </c>
    </row>
    <row r="1602" spans="1:27" x14ac:dyDescent="0.3">
      <c r="A1602" t="s">
        <v>206</v>
      </c>
      <c r="B1602" t="s">
        <v>13</v>
      </c>
      <c r="C1602" t="s">
        <v>130</v>
      </c>
      <c r="D1602" t="s">
        <v>14</v>
      </c>
      <c r="E1602" t="s">
        <v>8</v>
      </c>
      <c r="F1602" t="s">
        <v>131</v>
      </c>
      <c r="G1602">
        <v>1</v>
      </c>
      <c r="H1602" t="s">
        <v>13</v>
      </c>
      <c r="I1602" t="s">
        <v>15</v>
      </c>
      <c r="J1602" t="s">
        <v>128</v>
      </c>
      <c r="K1602" t="s">
        <v>237</v>
      </c>
      <c r="L1602" t="s">
        <v>80</v>
      </c>
      <c r="M1602">
        <v>0</v>
      </c>
      <c r="N1602" t="str">
        <f t="shared" si="112"/>
        <v>No</v>
      </c>
      <c r="O1602" t="s">
        <v>152</v>
      </c>
      <c r="P1602" s="126" t="str">
        <f t="shared" si="114"/>
        <v>Yes</v>
      </c>
      <c r="Q1602" s="126" t="str">
        <f t="shared" si="115"/>
        <v>No</v>
      </c>
      <c r="R1602" s="126" t="str">
        <f t="shared" si="115"/>
        <v>Yes</v>
      </c>
      <c r="S1602" s="126" t="str">
        <f t="shared" si="115"/>
        <v>No</v>
      </c>
      <c r="T1602" s="126" t="str">
        <f t="shared" si="115"/>
        <v>No</v>
      </c>
      <c r="U1602" s="126" t="str">
        <f t="shared" si="115"/>
        <v>No</v>
      </c>
      <c r="V1602" s="126" t="str">
        <f t="shared" ref="Q1602:AA1625" si="116">IF($A1602="","",IF(OR($B1602=V$1,$C1602=V$1,$D1602=V$1,$E1602=V$1,$F1602=V$1),"Yes","No"))</f>
        <v>No</v>
      </c>
      <c r="W1602" s="126" t="str">
        <f t="shared" si="116"/>
        <v>No</v>
      </c>
      <c r="X1602" s="126" t="str">
        <f t="shared" si="116"/>
        <v>Yes</v>
      </c>
      <c r="Y1602" s="126" t="str">
        <f t="shared" si="116"/>
        <v>Yes</v>
      </c>
      <c r="Z1602" s="126" t="str">
        <f t="shared" si="116"/>
        <v>Yes</v>
      </c>
      <c r="AA1602" s="126" t="str">
        <f t="shared" si="116"/>
        <v>No</v>
      </c>
    </row>
    <row r="1603" spans="1:27" x14ac:dyDescent="0.3">
      <c r="A1603" t="s">
        <v>206</v>
      </c>
      <c r="B1603" t="s">
        <v>13</v>
      </c>
      <c r="C1603" t="s">
        <v>130</v>
      </c>
      <c r="D1603" t="s">
        <v>14</v>
      </c>
      <c r="E1603" t="s">
        <v>8</v>
      </c>
      <c r="F1603" t="s">
        <v>131</v>
      </c>
      <c r="G1603">
        <v>1</v>
      </c>
      <c r="H1603" t="s">
        <v>131</v>
      </c>
      <c r="I1603" t="s">
        <v>148</v>
      </c>
      <c r="J1603" t="s">
        <v>128</v>
      </c>
      <c r="L1603" t="s">
        <v>80</v>
      </c>
      <c r="M1603">
        <v>1</v>
      </c>
      <c r="N1603" t="str">
        <f t="shared" ref="N1603:N1666" si="117">IF(M1603="","",IF(I1603="Foul","Yes",IF(M1603=0,"No","Yes")))</f>
        <v>Yes</v>
      </c>
      <c r="O1603" t="s">
        <v>152</v>
      </c>
      <c r="P1603" s="126" t="str">
        <f t="shared" si="114"/>
        <v>Yes</v>
      </c>
      <c r="Q1603" s="126" t="str">
        <f t="shared" si="116"/>
        <v>No</v>
      </c>
      <c r="R1603" s="126" t="str">
        <f t="shared" si="116"/>
        <v>Yes</v>
      </c>
      <c r="S1603" s="126" t="str">
        <f t="shared" si="116"/>
        <v>No</v>
      </c>
      <c r="T1603" s="126" t="str">
        <f t="shared" si="116"/>
        <v>No</v>
      </c>
      <c r="U1603" s="126" t="str">
        <f t="shared" si="116"/>
        <v>No</v>
      </c>
      <c r="V1603" s="126" t="str">
        <f t="shared" si="116"/>
        <v>No</v>
      </c>
      <c r="W1603" s="126" t="str">
        <f t="shared" si="116"/>
        <v>No</v>
      </c>
      <c r="X1603" s="126" t="str">
        <f t="shared" si="116"/>
        <v>Yes</v>
      </c>
      <c r="Y1603" s="126" t="str">
        <f t="shared" si="116"/>
        <v>Yes</v>
      </c>
      <c r="Z1603" s="126" t="str">
        <f t="shared" si="116"/>
        <v>Yes</v>
      </c>
      <c r="AA1603" s="126" t="str">
        <f t="shared" si="116"/>
        <v>No</v>
      </c>
    </row>
    <row r="1604" spans="1:27" x14ac:dyDescent="0.3">
      <c r="A1604" t="s">
        <v>206</v>
      </c>
      <c r="B1604" t="s">
        <v>13</v>
      </c>
      <c r="C1604" t="s">
        <v>130</v>
      </c>
      <c r="D1604" t="s">
        <v>14</v>
      </c>
      <c r="E1604" t="s">
        <v>8</v>
      </c>
      <c r="F1604" t="s">
        <v>131</v>
      </c>
      <c r="G1604">
        <v>1</v>
      </c>
      <c r="H1604" t="s">
        <v>130</v>
      </c>
      <c r="I1604" t="s">
        <v>17</v>
      </c>
      <c r="J1604" t="s">
        <v>128</v>
      </c>
      <c r="K1604" t="s">
        <v>237</v>
      </c>
      <c r="L1604" t="s">
        <v>80</v>
      </c>
      <c r="M1604">
        <v>0</v>
      </c>
      <c r="N1604" t="str">
        <f t="shared" si="117"/>
        <v>No</v>
      </c>
      <c r="O1604" t="s">
        <v>152</v>
      </c>
      <c r="P1604" s="126" t="str">
        <f t="shared" si="114"/>
        <v>Yes</v>
      </c>
      <c r="Q1604" s="126" t="str">
        <f t="shared" si="116"/>
        <v>No</v>
      </c>
      <c r="R1604" s="126" t="str">
        <f t="shared" si="116"/>
        <v>Yes</v>
      </c>
      <c r="S1604" s="126" t="str">
        <f t="shared" si="116"/>
        <v>No</v>
      </c>
      <c r="T1604" s="126" t="str">
        <f t="shared" si="116"/>
        <v>No</v>
      </c>
      <c r="U1604" s="126" t="str">
        <f t="shared" si="116"/>
        <v>No</v>
      </c>
      <c r="V1604" s="126" t="str">
        <f t="shared" si="116"/>
        <v>No</v>
      </c>
      <c r="W1604" s="126" t="str">
        <f t="shared" si="116"/>
        <v>No</v>
      </c>
      <c r="X1604" s="126" t="str">
        <f t="shared" si="116"/>
        <v>Yes</v>
      </c>
      <c r="Y1604" s="126" t="str">
        <f t="shared" si="116"/>
        <v>Yes</v>
      </c>
      <c r="Z1604" s="126" t="str">
        <f t="shared" si="116"/>
        <v>Yes</v>
      </c>
      <c r="AA1604" s="126" t="str">
        <f t="shared" si="116"/>
        <v>No</v>
      </c>
    </row>
    <row r="1605" spans="1:27" x14ac:dyDescent="0.3">
      <c r="A1605" t="s">
        <v>206</v>
      </c>
      <c r="B1605" t="s">
        <v>13</v>
      </c>
      <c r="C1605" t="s">
        <v>130</v>
      </c>
      <c r="D1605" t="s">
        <v>14</v>
      </c>
      <c r="E1605" t="s">
        <v>8</v>
      </c>
      <c r="F1605" t="s">
        <v>131</v>
      </c>
      <c r="G1605">
        <v>1</v>
      </c>
      <c r="H1605" t="s">
        <v>8</v>
      </c>
      <c r="I1605" t="s">
        <v>20</v>
      </c>
      <c r="J1605" t="s">
        <v>128</v>
      </c>
      <c r="L1605" t="s">
        <v>80</v>
      </c>
      <c r="M1605">
        <v>0</v>
      </c>
      <c r="N1605" t="str">
        <f t="shared" si="117"/>
        <v>No</v>
      </c>
      <c r="O1605" t="s">
        <v>152</v>
      </c>
      <c r="P1605" s="126" t="str">
        <f t="shared" si="114"/>
        <v>Yes</v>
      </c>
      <c r="Q1605" s="126" t="str">
        <f t="shared" si="116"/>
        <v>No</v>
      </c>
      <c r="R1605" s="126" t="str">
        <f t="shared" si="116"/>
        <v>Yes</v>
      </c>
      <c r="S1605" s="126" t="str">
        <f t="shared" si="116"/>
        <v>No</v>
      </c>
      <c r="T1605" s="126" t="str">
        <f t="shared" si="116"/>
        <v>No</v>
      </c>
      <c r="U1605" s="126" t="str">
        <f t="shared" si="116"/>
        <v>No</v>
      </c>
      <c r="V1605" s="126" t="str">
        <f t="shared" si="116"/>
        <v>No</v>
      </c>
      <c r="W1605" s="126" t="str">
        <f t="shared" si="116"/>
        <v>No</v>
      </c>
      <c r="X1605" s="126" t="str">
        <f t="shared" si="116"/>
        <v>Yes</v>
      </c>
      <c r="Y1605" s="126" t="str">
        <f t="shared" si="116"/>
        <v>Yes</v>
      </c>
      <c r="Z1605" s="126" t="str">
        <f t="shared" si="116"/>
        <v>Yes</v>
      </c>
      <c r="AA1605" s="126" t="str">
        <f t="shared" si="116"/>
        <v>No</v>
      </c>
    </row>
    <row r="1606" spans="1:27" x14ac:dyDescent="0.3">
      <c r="A1606" t="s">
        <v>206</v>
      </c>
      <c r="B1606" t="s">
        <v>13</v>
      </c>
      <c r="C1606" t="s">
        <v>130</v>
      </c>
      <c r="D1606" t="s">
        <v>14</v>
      </c>
      <c r="E1606" t="s">
        <v>8</v>
      </c>
      <c r="F1606" t="s">
        <v>131</v>
      </c>
      <c r="G1606">
        <v>1</v>
      </c>
      <c r="H1606" t="s">
        <v>131</v>
      </c>
      <c r="I1606" t="s">
        <v>18</v>
      </c>
      <c r="J1606" t="s">
        <v>62</v>
      </c>
      <c r="L1606" t="s">
        <v>80</v>
      </c>
      <c r="M1606">
        <v>3</v>
      </c>
      <c r="N1606" t="str">
        <f t="shared" si="117"/>
        <v>Yes</v>
      </c>
      <c r="O1606" t="s">
        <v>152</v>
      </c>
      <c r="P1606" s="126" t="str">
        <f t="shared" si="114"/>
        <v>Yes</v>
      </c>
      <c r="Q1606" s="126" t="str">
        <f t="shared" si="116"/>
        <v>No</v>
      </c>
      <c r="R1606" s="126" t="str">
        <f t="shared" si="116"/>
        <v>Yes</v>
      </c>
      <c r="S1606" s="126" t="str">
        <f t="shared" si="116"/>
        <v>No</v>
      </c>
      <c r="T1606" s="126" t="str">
        <f t="shared" si="116"/>
        <v>No</v>
      </c>
      <c r="U1606" s="126" t="str">
        <f t="shared" si="116"/>
        <v>No</v>
      </c>
      <c r="V1606" s="126" t="str">
        <f t="shared" si="116"/>
        <v>No</v>
      </c>
      <c r="W1606" s="126" t="str">
        <f t="shared" si="116"/>
        <v>No</v>
      </c>
      <c r="X1606" s="126" t="str">
        <f t="shared" si="116"/>
        <v>Yes</v>
      </c>
      <c r="Y1606" s="126" t="str">
        <f t="shared" si="116"/>
        <v>Yes</v>
      </c>
      <c r="Z1606" s="126" t="str">
        <f t="shared" si="116"/>
        <v>Yes</v>
      </c>
      <c r="AA1606" s="126" t="str">
        <f t="shared" si="116"/>
        <v>No</v>
      </c>
    </row>
    <row r="1607" spans="1:27" x14ac:dyDescent="0.3">
      <c r="A1607" t="s">
        <v>206</v>
      </c>
      <c r="B1607" t="s">
        <v>130</v>
      </c>
      <c r="C1607" t="s">
        <v>9</v>
      </c>
      <c r="D1607" t="s">
        <v>11</v>
      </c>
      <c r="E1607" t="s">
        <v>14</v>
      </c>
      <c r="F1607" t="s">
        <v>131</v>
      </c>
      <c r="G1607">
        <v>0</v>
      </c>
      <c r="H1607" t="s">
        <v>14</v>
      </c>
      <c r="I1607" t="s">
        <v>19</v>
      </c>
      <c r="J1607" t="s">
        <v>128</v>
      </c>
      <c r="L1607" t="s">
        <v>80</v>
      </c>
      <c r="M1607">
        <v>3</v>
      </c>
      <c r="N1607" t="str">
        <f t="shared" si="117"/>
        <v>Yes</v>
      </c>
      <c r="O1607" t="s">
        <v>152</v>
      </c>
      <c r="P1607" s="126" t="str">
        <f t="shared" si="114"/>
        <v>No</v>
      </c>
      <c r="Q1607" s="126" t="str">
        <f t="shared" si="116"/>
        <v>Yes</v>
      </c>
      <c r="R1607" s="126" t="str">
        <f t="shared" si="116"/>
        <v>No</v>
      </c>
      <c r="S1607" s="126" t="str">
        <f t="shared" si="116"/>
        <v>No</v>
      </c>
      <c r="T1607" s="126" t="str">
        <f t="shared" si="116"/>
        <v>No</v>
      </c>
      <c r="U1607" s="126" t="str">
        <f t="shared" si="116"/>
        <v>Yes</v>
      </c>
      <c r="V1607" s="126" t="str">
        <f t="shared" si="116"/>
        <v>No</v>
      </c>
      <c r="W1607" s="126" t="str">
        <f t="shared" si="116"/>
        <v>No</v>
      </c>
      <c r="X1607" s="126" t="str">
        <f t="shared" si="116"/>
        <v>Yes</v>
      </c>
      <c r="Y1607" s="126" t="str">
        <f t="shared" si="116"/>
        <v>Yes</v>
      </c>
      <c r="Z1607" s="126" t="str">
        <f t="shared" si="116"/>
        <v>Yes</v>
      </c>
      <c r="AA1607" s="126" t="str">
        <f t="shared" si="116"/>
        <v>No</v>
      </c>
    </row>
    <row r="1608" spans="1:27" x14ac:dyDescent="0.3">
      <c r="A1608" t="s">
        <v>206</v>
      </c>
      <c r="B1608" t="s">
        <v>130</v>
      </c>
      <c r="C1608" t="s">
        <v>9</v>
      </c>
      <c r="D1608" t="s">
        <v>11</v>
      </c>
      <c r="E1608" t="s">
        <v>14</v>
      </c>
      <c r="F1608" t="s">
        <v>131</v>
      </c>
      <c r="G1608">
        <v>1</v>
      </c>
      <c r="H1608" t="s">
        <v>9</v>
      </c>
      <c r="I1608" t="s">
        <v>148</v>
      </c>
      <c r="J1608" t="s">
        <v>128</v>
      </c>
      <c r="K1608" t="s">
        <v>237</v>
      </c>
      <c r="L1608" t="s">
        <v>80</v>
      </c>
      <c r="M1608">
        <v>1</v>
      </c>
      <c r="N1608" t="str">
        <f t="shared" si="117"/>
        <v>Yes</v>
      </c>
      <c r="O1608" t="s">
        <v>152</v>
      </c>
      <c r="P1608" s="126" t="str">
        <f t="shared" si="114"/>
        <v>No</v>
      </c>
      <c r="Q1608" s="126" t="str">
        <f t="shared" si="116"/>
        <v>Yes</v>
      </c>
      <c r="R1608" s="126" t="str">
        <f t="shared" si="116"/>
        <v>No</v>
      </c>
      <c r="S1608" s="126" t="str">
        <f t="shared" si="116"/>
        <v>No</v>
      </c>
      <c r="T1608" s="126" t="str">
        <f t="shared" si="116"/>
        <v>No</v>
      </c>
      <c r="U1608" s="126" t="str">
        <f t="shared" si="116"/>
        <v>Yes</v>
      </c>
      <c r="V1608" s="126" t="str">
        <f t="shared" si="116"/>
        <v>No</v>
      </c>
      <c r="W1608" s="126" t="str">
        <f t="shared" si="116"/>
        <v>No</v>
      </c>
      <c r="X1608" s="126" t="str">
        <f t="shared" si="116"/>
        <v>Yes</v>
      </c>
      <c r="Y1608" s="126" t="str">
        <f t="shared" si="116"/>
        <v>Yes</v>
      </c>
      <c r="Z1608" s="126" t="str">
        <f t="shared" si="116"/>
        <v>Yes</v>
      </c>
      <c r="AA1608" s="126" t="str">
        <f t="shared" si="116"/>
        <v>No</v>
      </c>
    </row>
    <row r="1609" spans="1:27" x14ac:dyDescent="0.3">
      <c r="A1609" t="s">
        <v>206</v>
      </c>
      <c r="B1609" t="s">
        <v>13</v>
      </c>
      <c r="C1609" t="s">
        <v>130</v>
      </c>
      <c r="D1609" t="s">
        <v>9</v>
      </c>
      <c r="E1609" t="s">
        <v>11</v>
      </c>
      <c r="F1609" t="s">
        <v>131</v>
      </c>
      <c r="G1609">
        <v>2</v>
      </c>
      <c r="H1609" t="s">
        <v>23</v>
      </c>
      <c r="I1609" t="s">
        <v>17</v>
      </c>
      <c r="J1609" t="s">
        <v>128</v>
      </c>
      <c r="L1609" t="s">
        <v>80</v>
      </c>
      <c r="M1609">
        <v>0</v>
      </c>
      <c r="N1609" t="str">
        <f t="shared" si="117"/>
        <v>No</v>
      </c>
      <c r="O1609" t="s">
        <v>152</v>
      </c>
      <c r="P1609" s="126" t="str">
        <f t="shared" si="114"/>
        <v>Yes</v>
      </c>
      <c r="Q1609" s="126" t="str">
        <f t="shared" si="116"/>
        <v>Yes</v>
      </c>
      <c r="R1609" s="126" t="str">
        <f t="shared" si="116"/>
        <v>No</v>
      </c>
      <c r="S1609" s="126" t="str">
        <f t="shared" si="116"/>
        <v>No</v>
      </c>
      <c r="T1609" s="126" t="str">
        <f t="shared" si="116"/>
        <v>No</v>
      </c>
      <c r="U1609" s="126" t="str">
        <f t="shared" si="116"/>
        <v>Yes</v>
      </c>
      <c r="V1609" s="126" t="str">
        <f t="shared" si="116"/>
        <v>No</v>
      </c>
      <c r="W1609" s="126" t="str">
        <f t="shared" si="116"/>
        <v>No</v>
      </c>
      <c r="X1609" s="126" t="str">
        <f t="shared" si="116"/>
        <v>No</v>
      </c>
      <c r="Y1609" s="126" t="str">
        <f t="shared" si="116"/>
        <v>Yes</v>
      </c>
      <c r="Z1609" s="126" t="str">
        <f t="shared" si="116"/>
        <v>Yes</v>
      </c>
      <c r="AA1609" s="126" t="str">
        <f t="shared" si="116"/>
        <v>No</v>
      </c>
    </row>
    <row r="1610" spans="1:27" x14ac:dyDescent="0.3">
      <c r="A1610" t="s">
        <v>206</v>
      </c>
      <c r="B1610" t="s">
        <v>13</v>
      </c>
      <c r="C1610" t="s">
        <v>130</v>
      </c>
      <c r="D1610" t="s">
        <v>9</v>
      </c>
      <c r="E1610" t="s">
        <v>8</v>
      </c>
      <c r="F1610" t="s">
        <v>10</v>
      </c>
      <c r="G1610">
        <v>0</v>
      </c>
      <c r="H1610" t="s">
        <v>9</v>
      </c>
      <c r="I1610" t="s">
        <v>19</v>
      </c>
      <c r="J1610" t="s">
        <v>128</v>
      </c>
      <c r="L1610" t="s">
        <v>80</v>
      </c>
      <c r="M1610">
        <v>3</v>
      </c>
      <c r="N1610" t="str">
        <f t="shared" si="117"/>
        <v>Yes</v>
      </c>
      <c r="O1610" t="s">
        <v>152</v>
      </c>
      <c r="P1610" s="126" t="str">
        <f t="shared" si="114"/>
        <v>Yes</v>
      </c>
      <c r="Q1610" s="126" t="str">
        <f t="shared" si="116"/>
        <v>Yes</v>
      </c>
      <c r="R1610" s="126" t="str">
        <f t="shared" si="116"/>
        <v>Yes</v>
      </c>
      <c r="S1610" s="126" t="str">
        <f t="shared" si="116"/>
        <v>No</v>
      </c>
      <c r="T1610" s="126" t="str">
        <f t="shared" si="116"/>
        <v>Yes</v>
      </c>
      <c r="U1610" s="126" t="str">
        <f t="shared" si="116"/>
        <v>No</v>
      </c>
      <c r="V1610" s="126" t="str">
        <f t="shared" si="116"/>
        <v>No</v>
      </c>
      <c r="W1610" s="126" t="str">
        <f t="shared" si="116"/>
        <v>No</v>
      </c>
      <c r="X1610" s="126" t="str">
        <f t="shared" si="116"/>
        <v>No</v>
      </c>
      <c r="Y1610" s="126" t="str">
        <f t="shared" si="116"/>
        <v>Yes</v>
      </c>
      <c r="Z1610" s="126" t="str">
        <f t="shared" si="116"/>
        <v>No</v>
      </c>
      <c r="AA1610" s="126" t="str">
        <f t="shared" si="116"/>
        <v>No</v>
      </c>
    </row>
    <row r="1611" spans="1:27" x14ac:dyDescent="0.3">
      <c r="A1611" t="s">
        <v>206</v>
      </c>
      <c r="B1611" t="s">
        <v>13</v>
      </c>
      <c r="C1611" t="s">
        <v>130</v>
      </c>
      <c r="D1611" t="s">
        <v>9</v>
      </c>
      <c r="E1611" t="s">
        <v>8</v>
      </c>
      <c r="F1611" t="s">
        <v>10</v>
      </c>
      <c r="G1611">
        <v>1</v>
      </c>
      <c r="H1611" t="s">
        <v>13</v>
      </c>
      <c r="I1611" t="s">
        <v>18</v>
      </c>
      <c r="J1611" t="s">
        <v>128</v>
      </c>
      <c r="L1611" t="s">
        <v>80</v>
      </c>
      <c r="M1611">
        <v>2</v>
      </c>
      <c r="N1611" t="str">
        <f t="shared" si="117"/>
        <v>Yes</v>
      </c>
      <c r="O1611" t="s">
        <v>152</v>
      </c>
      <c r="P1611" s="126" t="str">
        <f t="shared" si="114"/>
        <v>Yes</v>
      </c>
      <c r="Q1611" s="126" t="str">
        <f t="shared" si="116"/>
        <v>Yes</v>
      </c>
      <c r="R1611" s="126" t="str">
        <f t="shared" si="116"/>
        <v>Yes</v>
      </c>
      <c r="S1611" s="126" t="str">
        <f t="shared" si="116"/>
        <v>No</v>
      </c>
      <c r="T1611" s="126" t="str">
        <f t="shared" si="116"/>
        <v>Yes</v>
      </c>
      <c r="U1611" s="126" t="str">
        <f t="shared" si="116"/>
        <v>No</v>
      </c>
      <c r="V1611" s="126" t="str">
        <f t="shared" si="116"/>
        <v>No</v>
      </c>
      <c r="W1611" s="126" t="str">
        <f t="shared" si="116"/>
        <v>No</v>
      </c>
      <c r="X1611" s="126" t="str">
        <f t="shared" si="116"/>
        <v>No</v>
      </c>
      <c r="Y1611" s="126" t="str">
        <f t="shared" si="116"/>
        <v>Yes</v>
      </c>
      <c r="Z1611" s="126" t="str">
        <f t="shared" si="116"/>
        <v>No</v>
      </c>
      <c r="AA1611" s="126" t="str">
        <f t="shared" si="116"/>
        <v>No</v>
      </c>
    </row>
    <row r="1612" spans="1:27" x14ac:dyDescent="0.3">
      <c r="A1612" t="s">
        <v>206</v>
      </c>
      <c r="B1612" t="s">
        <v>13</v>
      </c>
      <c r="C1612" t="s">
        <v>130</v>
      </c>
      <c r="D1612" t="s">
        <v>9</v>
      </c>
      <c r="E1612" t="s">
        <v>8</v>
      </c>
      <c r="F1612" t="s">
        <v>10</v>
      </c>
      <c r="G1612">
        <v>0</v>
      </c>
      <c r="H1612" t="s">
        <v>13</v>
      </c>
      <c r="I1612" t="s">
        <v>19</v>
      </c>
      <c r="J1612" t="s">
        <v>128</v>
      </c>
      <c r="K1612" t="s">
        <v>237</v>
      </c>
      <c r="L1612" t="s">
        <v>80</v>
      </c>
      <c r="M1612">
        <v>3</v>
      </c>
      <c r="N1612" t="str">
        <f t="shared" si="117"/>
        <v>Yes</v>
      </c>
      <c r="O1612" t="s">
        <v>152</v>
      </c>
      <c r="P1612" s="126" t="str">
        <f t="shared" si="114"/>
        <v>Yes</v>
      </c>
      <c r="Q1612" s="126" t="str">
        <f t="shared" si="116"/>
        <v>Yes</v>
      </c>
      <c r="R1612" s="126" t="str">
        <f t="shared" si="116"/>
        <v>Yes</v>
      </c>
      <c r="S1612" s="126" t="str">
        <f t="shared" si="116"/>
        <v>No</v>
      </c>
      <c r="T1612" s="126" t="str">
        <f t="shared" si="116"/>
        <v>Yes</v>
      </c>
      <c r="U1612" s="126" t="str">
        <f t="shared" si="116"/>
        <v>No</v>
      </c>
      <c r="V1612" s="126" t="str">
        <f t="shared" si="116"/>
        <v>No</v>
      </c>
      <c r="W1612" s="126" t="str">
        <f t="shared" si="116"/>
        <v>No</v>
      </c>
      <c r="X1612" s="126" t="str">
        <f t="shared" si="116"/>
        <v>No</v>
      </c>
      <c r="Y1612" s="126" t="str">
        <f t="shared" si="116"/>
        <v>Yes</v>
      </c>
      <c r="Z1612" s="126" t="str">
        <f t="shared" si="116"/>
        <v>No</v>
      </c>
      <c r="AA1612" s="126" t="str">
        <f t="shared" si="116"/>
        <v>No</v>
      </c>
    </row>
    <row r="1613" spans="1:27" x14ac:dyDescent="0.3">
      <c r="A1613" t="s">
        <v>206</v>
      </c>
      <c r="B1613" t="s">
        <v>13</v>
      </c>
      <c r="C1613" t="s">
        <v>130</v>
      </c>
      <c r="D1613" t="s">
        <v>9</v>
      </c>
      <c r="E1613" t="s">
        <v>8</v>
      </c>
      <c r="F1613" t="s">
        <v>10</v>
      </c>
      <c r="G1613">
        <v>1</v>
      </c>
      <c r="H1613" t="s">
        <v>8</v>
      </c>
      <c r="I1613" t="s">
        <v>19</v>
      </c>
      <c r="J1613" t="s">
        <v>128</v>
      </c>
      <c r="L1613" t="s">
        <v>80</v>
      </c>
      <c r="M1613">
        <v>3</v>
      </c>
      <c r="N1613" t="str">
        <f t="shared" si="117"/>
        <v>Yes</v>
      </c>
      <c r="O1613" t="s">
        <v>152</v>
      </c>
      <c r="P1613" s="126" t="str">
        <f t="shared" si="114"/>
        <v>Yes</v>
      </c>
      <c r="Q1613" s="126" t="str">
        <f t="shared" si="116"/>
        <v>Yes</v>
      </c>
      <c r="R1613" s="126" t="str">
        <f t="shared" si="116"/>
        <v>Yes</v>
      </c>
      <c r="S1613" s="126" t="str">
        <f t="shared" si="116"/>
        <v>No</v>
      </c>
      <c r="T1613" s="126" t="str">
        <f t="shared" si="116"/>
        <v>Yes</v>
      </c>
      <c r="U1613" s="126" t="str">
        <f t="shared" si="116"/>
        <v>No</v>
      </c>
      <c r="V1613" s="126" t="str">
        <f t="shared" si="116"/>
        <v>No</v>
      </c>
      <c r="W1613" s="126" t="str">
        <f t="shared" si="116"/>
        <v>No</v>
      </c>
      <c r="X1613" s="126" t="str">
        <f t="shared" si="116"/>
        <v>No</v>
      </c>
      <c r="Y1613" s="126" t="str">
        <f t="shared" si="116"/>
        <v>Yes</v>
      </c>
      <c r="Z1613" s="126" t="str">
        <f t="shared" si="116"/>
        <v>No</v>
      </c>
      <c r="AA1613" s="126" t="str">
        <f t="shared" si="116"/>
        <v>No</v>
      </c>
    </row>
    <row r="1614" spans="1:27" x14ac:dyDescent="0.3">
      <c r="A1614" t="s">
        <v>206</v>
      </c>
      <c r="B1614" t="s">
        <v>13</v>
      </c>
      <c r="C1614" t="s">
        <v>130</v>
      </c>
      <c r="D1614" t="s">
        <v>9</v>
      </c>
      <c r="E1614" t="s">
        <v>8</v>
      </c>
      <c r="F1614" t="s">
        <v>10</v>
      </c>
      <c r="G1614">
        <v>0</v>
      </c>
      <c r="H1614" t="s">
        <v>130</v>
      </c>
      <c r="I1614" t="s">
        <v>19</v>
      </c>
      <c r="J1614" t="s">
        <v>128</v>
      </c>
      <c r="K1614" t="s">
        <v>259</v>
      </c>
      <c r="L1614" t="s">
        <v>80</v>
      </c>
      <c r="M1614">
        <v>0</v>
      </c>
      <c r="N1614" t="str">
        <f t="shared" si="117"/>
        <v>No</v>
      </c>
      <c r="O1614" t="s">
        <v>152</v>
      </c>
      <c r="P1614" s="126" t="str">
        <f t="shared" si="114"/>
        <v>Yes</v>
      </c>
      <c r="Q1614" s="126" t="str">
        <f t="shared" si="116"/>
        <v>Yes</v>
      </c>
      <c r="R1614" s="126" t="str">
        <f t="shared" si="116"/>
        <v>Yes</v>
      </c>
      <c r="S1614" s="126" t="str">
        <f t="shared" si="116"/>
        <v>No</v>
      </c>
      <c r="T1614" s="126" t="str">
        <f t="shared" si="116"/>
        <v>Yes</v>
      </c>
      <c r="U1614" s="126" t="str">
        <f t="shared" si="116"/>
        <v>No</v>
      </c>
      <c r="V1614" s="126" t="str">
        <f t="shared" si="116"/>
        <v>No</v>
      </c>
      <c r="W1614" s="126" t="str">
        <f t="shared" si="116"/>
        <v>No</v>
      </c>
      <c r="X1614" s="126" t="str">
        <f t="shared" si="116"/>
        <v>No</v>
      </c>
      <c r="Y1614" s="126" t="str">
        <f t="shared" si="116"/>
        <v>Yes</v>
      </c>
      <c r="Z1614" s="126" t="str">
        <f t="shared" si="116"/>
        <v>No</v>
      </c>
      <c r="AA1614" s="126" t="str">
        <f t="shared" si="116"/>
        <v>No</v>
      </c>
    </row>
    <row r="1615" spans="1:27" x14ac:dyDescent="0.3">
      <c r="A1615" t="s">
        <v>206</v>
      </c>
      <c r="B1615" t="s">
        <v>13</v>
      </c>
      <c r="C1615" t="s">
        <v>130</v>
      </c>
      <c r="D1615" t="s">
        <v>9</v>
      </c>
      <c r="E1615" t="s">
        <v>8</v>
      </c>
      <c r="F1615" t="s">
        <v>10</v>
      </c>
      <c r="G1615">
        <v>1</v>
      </c>
      <c r="H1615" t="s">
        <v>8</v>
      </c>
      <c r="I1615" t="s">
        <v>18</v>
      </c>
      <c r="J1615" t="s">
        <v>62</v>
      </c>
      <c r="L1615" t="s">
        <v>80</v>
      </c>
      <c r="M1615">
        <v>0</v>
      </c>
      <c r="N1615" t="str">
        <f t="shared" si="117"/>
        <v>No</v>
      </c>
      <c r="O1615" t="s">
        <v>152</v>
      </c>
      <c r="P1615" s="126" t="str">
        <f t="shared" si="114"/>
        <v>Yes</v>
      </c>
      <c r="Q1615" s="126" t="str">
        <f t="shared" si="116"/>
        <v>Yes</v>
      </c>
      <c r="R1615" s="126" t="str">
        <f t="shared" si="116"/>
        <v>Yes</v>
      </c>
      <c r="S1615" s="126" t="str">
        <f t="shared" si="116"/>
        <v>No</v>
      </c>
      <c r="T1615" s="126" t="str">
        <f t="shared" si="116"/>
        <v>Yes</v>
      </c>
      <c r="U1615" s="126" t="str">
        <f t="shared" si="116"/>
        <v>No</v>
      </c>
      <c r="V1615" s="126" t="str">
        <f t="shared" si="116"/>
        <v>No</v>
      </c>
      <c r="W1615" s="126" t="str">
        <f t="shared" si="116"/>
        <v>No</v>
      </c>
      <c r="X1615" s="126" t="str">
        <f t="shared" si="116"/>
        <v>No</v>
      </c>
      <c r="Y1615" s="126" t="str">
        <f t="shared" si="116"/>
        <v>Yes</v>
      </c>
      <c r="Z1615" s="126" t="str">
        <f t="shared" si="116"/>
        <v>No</v>
      </c>
      <c r="AA1615" s="126" t="str">
        <f t="shared" si="116"/>
        <v>No</v>
      </c>
    </row>
    <row r="1616" spans="1:27" x14ac:dyDescent="0.3">
      <c r="A1616" t="s">
        <v>206</v>
      </c>
      <c r="B1616" t="s">
        <v>13</v>
      </c>
      <c r="C1616" t="s">
        <v>130</v>
      </c>
      <c r="D1616" t="s">
        <v>9</v>
      </c>
      <c r="E1616" t="s">
        <v>8</v>
      </c>
      <c r="F1616" t="s">
        <v>10</v>
      </c>
      <c r="G1616">
        <v>1</v>
      </c>
      <c r="H1616" t="s">
        <v>10</v>
      </c>
      <c r="I1616" t="s">
        <v>148</v>
      </c>
      <c r="J1616" t="s">
        <v>128</v>
      </c>
      <c r="L1616" t="s">
        <v>80</v>
      </c>
      <c r="M1616">
        <v>2</v>
      </c>
      <c r="N1616" t="str">
        <f t="shared" si="117"/>
        <v>Yes</v>
      </c>
      <c r="O1616" t="s">
        <v>152</v>
      </c>
      <c r="P1616" s="126" t="str">
        <f t="shared" si="114"/>
        <v>Yes</v>
      </c>
      <c r="Q1616" s="126" t="str">
        <f t="shared" si="116"/>
        <v>Yes</v>
      </c>
      <c r="R1616" s="126" t="str">
        <f t="shared" si="116"/>
        <v>Yes</v>
      </c>
      <c r="S1616" s="126" t="str">
        <f t="shared" si="116"/>
        <v>No</v>
      </c>
      <c r="T1616" s="126" t="str">
        <f t="shared" si="116"/>
        <v>Yes</v>
      </c>
      <c r="U1616" s="126" t="str">
        <f t="shared" si="116"/>
        <v>No</v>
      </c>
      <c r="V1616" s="126" t="str">
        <f t="shared" si="116"/>
        <v>No</v>
      </c>
      <c r="W1616" s="126" t="str">
        <f t="shared" si="116"/>
        <v>No</v>
      </c>
      <c r="X1616" s="126" t="str">
        <f t="shared" si="116"/>
        <v>No</v>
      </c>
      <c r="Y1616" s="126" t="str">
        <f t="shared" si="116"/>
        <v>Yes</v>
      </c>
      <c r="Z1616" s="126" t="str">
        <f t="shared" si="116"/>
        <v>No</v>
      </c>
      <c r="AA1616" s="126" t="str">
        <f t="shared" si="116"/>
        <v>No</v>
      </c>
    </row>
    <row r="1617" spans="1:27" x14ac:dyDescent="0.3">
      <c r="A1617" t="s">
        <v>206</v>
      </c>
      <c r="B1617" t="s">
        <v>13</v>
      </c>
      <c r="C1617" t="s">
        <v>130</v>
      </c>
      <c r="D1617" t="s">
        <v>9</v>
      </c>
      <c r="E1617" t="s">
        <v>8</v>
      </c>
      <c r="F1617" t="s">
        <v>10</v>
      </c>
      <c r="G1617">
        <v>1</v>
      </c>
      <c r="H1617" t="s">
        <v>8</v>
      </c>
      <c r="I1617" t="s">
        <v>18</v>
      </c>
      <c r="J1617" t="s">
        <v>128</v>
      </c>
      <c r="L1617" t="s">
        <v>80</v>
      </c>
      <c r="M1617">
        <v>2</v>
      </c>
      <c r="N1617" t="str">
        <f t="shared" si="117"/>
        <v>Yes</v>
      </c>
      <c r="O1617" t="s">
        <v>152</v>
      </c>
      <c r="P1617" s="126" t="str">
        <f t="shared" si="114"/>
        <v>Yes</v>
      </c>
      <c r="Q1617" s="126" t="str">
        <f t="shared" si="116"/>
        <v>Yes</v>
      </c>
      <c r="R1617" s="126" t="str">
        <f t="shared" si="116"/>
        <v>Yes</v>
      </c>
      <c r="S1617" s="126" t="str">
        <f t="shared" si="116"/>
        <v>No</v>
      </c>
      <c r="T1617" s="126" t="str">
        <f t="shared" si="116"/>
        <v>Yes</v>
      </c>
      <c r="U1617" s="126" t="str">
        <f t="shared" si="116"/>
        <v>No</v>
      </c>
      <c r="V1617" s="126" t="str">
        <f t="shared" si="116"/>
        <v>No</v>
      </c>
      <c r="W1617" s="126" t="str">
        <f t="shared" si="116"/>
        <v>No</v>
      </c>
      <c r="X1617" s="126" t="str">
        <f t="shared" si="116"/>
        <v>No</v>
      </c>
      <c r="Y1617" s="126" t="str">
        <f t="shared" si="116"/>
        <v>Yes</v>
      </c>
      <c r="Z1617" s="126" t="str">
        <f t="shared" si="116"/>
        <v>No</v>
      </c>
      <c r="AA1617" s="126" t="str">
        <f t="shared" si="116"/>
        <v>No</v>
      </c>
    </row>
    <row r="1618" spans="1:27" x14ac:dyDescent="0.3">
      <c r="A1618" t="s">
        <v>206</v>
      </c>
      <c r="B1618" t="s">
        <v>13</v>
      </c>
      <c r="C1618" t="s">
        <v>130</v>
      </c>
      <c r="D1618" t="s">
        <v>9</v>
      </c>
      <c r="E1618" t="s">
        <v>8</v>
      </c>
      <c r="F1618" t="s">
        <v>10</v>
      </c>
      <c r="G1618">
        <v>1</v>
      </c>
      <c r="H1618" t="s">
        <v>8</v>
      </c>
      <c r="I1618" t="s">
        <v>15</v>
      </c>
      <c r="J1618" t="s">
        <v>128</v>
      </c>
      <c r="L1618" t="s">
        <v>80</v>
      </c>
      <c r="M1618">
        <v>2</v>
      </c>
      <c r="N1618" t="str">
        <f t="shared" si="117"/>
        <v>Yes</v>
      </c>
      <c r="O1618" t="s">
        <v>152</v>
      </c>
      <c r="P1618" s="126" t="str">
        <f t="shared" si="114"/>
        <v>Yes</v>
      </c>
      <c r="Q1618" s="126" t="str">
        <f t="shared" si="116"/>
        <v>Yes</v>
      </c>
      <c r="R1618" s="126" t="str">
        <f t="shared" si="116"/>
        <v>Yes</v>
      </c>
      <c r="S1618" s="126" t="str">
        <f t="shared" si="116"/>
        <v>No</v>
      </c>
      <c r="T1618" s="126" t="str">
        <f t="shared" si="116"/>
        <v>Yes</v>
      </c>
      <c r="U1618" s="126" t="str">
        <f t="shared" si="116"/>
        <v>No</v>
      </c>
      <c r="V1618" s="126" t="str">
        <f t="shared" si="116"/>
        <v>No</v>
      </c>
      <c r="W1618" s="126" t="str">
        <f t="shared" si="116"/>
        <v>No</v>
      </c>
      <c r="X1618" s="126" t="str">
        <f t="shared" si="116"/>
        <v>No</v>
      </c>
      <c r="Y1618" s="126" t="str">
        <f t="shared" si="116"/>
        <v>Yes</v>
      </c>
      <c r="Z1618" s="126" t="str">
        <f t="shared" si="116"/>
        <v>No</v>
      </c>
      <c r="AA1618" s="126" t="str">
        <f t="shared" si="116"/>
        <v>No</v>
      </c>
    </row>
    <row r="1619" spans="1:27" x14ac:dyDescent="0.3">
      <c r="A1619" t="s">
        <v>206</v>
      </c>
      <c r="B1619" t="s">
        <v>13</v>
      </c>
      <c r="C1619" t="s">
        <v>130</v>
      </c>
      <c r="D1619" t="s">
        <v>9</v>
      </c>
      <c r="E1619" t="s">
        <v>8</v>
      </c>
      <c r="F1619" t="s">
        <v>10</v>
      </c>
      <c r="G1619">
        <v>0</v>
      </c>
      <c r="H1619" t="s">
        <v>8</v>
      </c>
      <c r="I1619" t="s">
        <v>15</v>
      </c>
      <c r="J1619" t="s">
        <v>128</v>
      </c>
      <c r="L1619" t="s">
        <v>80</v>
      </c>
      <c r="M1619">
        <v>0</v>
      </c>
      <c r="N1619" t="str">
        <f t="shared" si="117"/>
        <v>No</v>
      </c>
      <c r="O1619" t="s">
        <v>152</v>
      </c>
      <c r="P1619" s="126" t="str">
        <f t="shared" si="114"/>
        <v>Yes</v>
      </c>
      <c r="Q1619" s="126" t="str">
        <f t="shared" si="116"/>
        <v>Yes</v>
      </c>
      <c r="R1619" s="126" t="str">
        <f t="shared" si="116"/>
        <v>Yes</v>
      </c>
      <c r="S1619" s="126" t="str">
        <f t="shared" si="116"/>
        <v>No</v>
      </c>
      <c r="T1619" s="126" t="str">
        <f t="shared" si="116"/>
        <v>Yes</v>
      </c>
      <c r="U1619" s="126" t="str">
        <f t="shared" si="116"/>
        <v>No</v>
      </c>
      <c r="V1619" s="126" t="str">
        <f t="shared" si="116"/>
        <v>No</v>
      </c>
      <c r="W1619" s="126" t="str">
        <f t="shared" si="116"/>
        <v>No</v>
      </c>
      <c r="X1619" s="126" t="str">
        <f t="shared" si="116"/>
        <v>No</v>
      </c>
      <c r="Y1619" s="126" t="str">
        <f t="shared" si="116"/>
        <v>Yes</v>
      </c>
      <c r="Z1619" s="126" t="str">
        <f t="shared" si="116"/>
        <v>No</v>
      </c>
      <c r="AA1619" s="126" t="str">
        <f t="shared" si="116"/>
        <v>No</v>
      </c>
    </row>
    <row r="1620" spans="1:27" x14ac:dyDescent="0.3">
      <c r="A1620" t="s">
        <v>206</v>
      </c>
      <c r="B1620" t="s">
        <v>13</v>
      </c>
      <c r="C1620" t="s">
        <v>130</v>
      </c>
      <c r="D1620" t="s">
        <v>9</v>
      </c>
      <c r="E1620" t="s">
        <v>8</v>
      </c>
      <c r="F1620" t="s">
        <v>10</v>
      </c>
      <c r="G1620">
        <v>0</v>
      </c>
      <c r="H1620" t="s">
        <v>13</v>
      </c>
      <c r="I1620" t="s">
        <v>15</v>
      </c>
      <c r="J1620" t="s">
        <v>128</v>
      </c>
      <c r="K1620" t="s">
        <v>237</v>
      </c>
      <c r="L1620" t="s">
        <v>80</v>
      </c>
      <c r="M1620">
        <v>0</v>
      </c>
      <c r="N1620" t="str">
        <f t="shared" si="117"/>
        <v>No</v>
      </c>
      <c r="O1620" t="s">
        <v>152</v>
      </c>
      <c r="P1620" s="126" t="str">
        <f t="shared" si="114"/>
        <v>Yes</v>
      </c>
      <c r="Q1620" s="126" t="str">
        <f t="shared" si="116"/>
        <v>Yes</v>
      </c>
      <c r="R1620" s="126" t="str">
        <f t="shared" si="116"/>
        <v>Yes</v>
      </c>
      <c r="S1620" s="126" t="str">
        <f t="shared" si="116"/>
        <v>No</v>
      </c>
      <c r="T1620" s="126" t="str">
        <f t="shared" si="116"/>
        <v>Yes</v>
      </c>
      <c r="U1620" s="126" t="str">
        <f t="shared" si="116"/>
        <v>No</v>
      </c>
      <c r="V1620" s="126" t="str">
        <f t="shared" si="116"/>
        <v>No</v>
      </c>
      <c r="W1620" s="126" t="str">
        <f t="shared" si="116"/>
        <v>No</v>
      </c>
      <c r="X1620" s="126" t="str">
        <f t="shared" si="116"/>
        <v>No</v>
      </c>
      <c r="Y1620" s="126" t="str">
        <f t="shared" si="116"/>
        <v>Yes</v>
      </c>
      <c r="Z1620" s="126" t="str">
        <f t="shared" si="116"/>
        <v>No</v>
      </c>
      <c r="AA1620" s="126" t="str">
        <f t="shared" si="116"/>
        <v>No</v>
      </c>
    </row>
    <row r="1621" spans="1:27" x14ac:dyDescent="0.3">
      <c r="A1621" t="s">
        <v>206</v>
      </c>
      <c r="B1621" t="s">
        <v>13</v>
      </c>
      <c r="C1621" t="s">
        <v>130</v>
      </c>
      <c r="D1621" t="s">
        <v>9</v>
      </c>
      <c r="E1621" t="s">
        <v>8</v>
      </c>
      <c r="F1621" t="s">
        <v>10</v>
      </c>
      <c r="G1621">
        <v>0</v>
      </c>
      <c r="H1621" t="s">
        <v>8</v>
      </c>
      <c r="I1621" t="s">
        <v>19</v>
      </c>
      <c r="J1621" t="s">
        <v>128</v>
      </c>
      <c r="L1621" t="s">
        <v>80</v>
      </c>
      <c r="M1621">
        <v>0</v>
      </c>
      <c r="N1621" t="str">
        <f t="shared" si="117"/>
        <v>No</v>
      </c>
      <c r="O1621" t="s">
        <v>152</v>
      </c>
      <c r="P1621" s="126" t="str">
        <f t="shared" si="114"/>
        <v>Yes</v>
      </c>
      <c r="Q1621" s="126" t="str">
        <f t="shared" si="116"/>
        <v>Yes</v>
      </c>
      <c r="R1621" s="126" t="str">
        <f t="shared" si="116"/>
        <v>Yes</v>
      </c>
      <c r="S1621" s="126" t="str">
        <f t="shared" si="116"/>
        <v>No</v>
      </c>
      <c r="T1621" s="126" t="str">
        <f t="shared" si="116"/>
        <v>Yes</v>
      </c>
      <c r="U1621" s="126" t="str">
        <f t="shared" si="116"/>
        <v>No</v>
      </c>
      <c r="V1621" s="126" t="str">
        <f t="shared" si="116"/>
        <v>No</v>
      </c>
      <c r="W1621" s="126" t="str">
        <f t="shared" si="116"/>
        <v>No</v>
      </c>
      <c r="X1621" s="126" t="str">
        <f t="shared" si="116"/>
        <v>No</v>
      </c>
      <c r="Y1621" s="126" t="str">
        <f t="shared" si="116"/>
        <v>Yes</v>
      </c>
      <c r="Z1621" s="126" t="str">
        <f t="shared" si="116"/>
        <v>No</v>
      </c>
      <c r="AA1621" s="126" t="str">
        <f t="shared" si="116"/>
        <v>No</v>
      </c>
    </row>
    <row r="1622" spans="1:27" x14ac:dyDescent="0.3">
      <c r="A1622" t="s">
        <v>206</v>
      </c>
      <c r="B1622" t="s">
        <v>13</v>
      </c>
      <c r="C1622" t="s">
        <v>130</v>
      </c>
      <c r="D1622" t="s">
        <v>9</v>
      </c>
      <c r="E1622" t="s">
        <v>8</v>
      </c>
      <c r="F1622" t="s">
        <v>10</v>
      </c>
      <c r="G1622">
        <v>1</v>
      </c>
      <c r="H1622" t="s">
        <v>13</v>
      </c>
      <c r="I1622" t="s">
        <v>18</v>
      </c>
      <c r="J1622" t="s">
        <v>128</v>
      </c>
      <c r="L1622" t="s">
        <v>80</v>
      </c>
      <c r="M1622">
        <v>0</v>
      </c>
      <c r="N1622" t="str">
        <f t="shared" si="117"/>
        <v>No</v>
      </c>
      <c r="O1622" t="s">
        <v>152</v>
      </c>
      <c r="P1622" s="126" t="str">
        <f t="shared" si="114"/>
        <v>Yes</v>
      </c>
      <c r="Q1622" s="126" t="str">
        <f t="shared" si="116"/>
        <v>Yes</v>
      </c>
      <c r="R1622" s="126" t="str">
        <f t="shared" si="116"/>
        <v>Yes</v>
      </c>
      <c r="S1622" s="126" t="str">
        <f t="shared" si="116"/>
        <v>No</v>
      </c>
      <c r="T1622" s="126" t="str">
        <f t="shared" si="116"/>
        <v>Yes</v>
      </c>
      <c r="U1622" s="126" t="str">
        <f t="shared" si="116"/>
        <v>No</v>
      </c>
      <c r="V1622" s="126" t="str">
        <f t="shared" si="116"/>
        <v>No</v>
      </c>
      <c r="W1622" s="126" t="str">
        <f t="shared" si="116"/>
        <v>No</v>
      </c>
      <c r="X1622" s="126" t="str">
        <f t="shared" si="116"/>
        <v>No</v>
      </c>
      <c r="Y1622" s="126" t="str">
        <f t="shared" si="116"/>
        <v>Yes</v>
      </c>
      <c r="Z1622" s="126" t="str">
        <f t="shared" si="116"/>
        <v>No</v>
      </c>
      <c r="AA1622" s="126" t="str">
        <f t="shared" si="116"/>
        <v>No</v>
      </c>
    </row>
    <row r="1623" spans="1:27" x14ac:dyDescent="0.3">
      <c r="A1623" t="s">
        <v>206</v>
      </c>
      <c r="B1623" t="s">
        <v>13</v>
      </c>
      <c r="C1623" t="s">
        <v>130</v>
      </c>
      <c r="D1623" t="s">
        <v>9</v>
      </c>
      <c r="E1623" t="s">
        <v>8</v>
      </c>
      <c r="F1623" t="s">
        <v>10</v>
      </c>
      <c r="G1623">
        <v>0</v>
      </c>
      <c r="H1623" t="s">
        <v>8</v>
      </c>
      <c r="I1623" t="s">
        <v>148</v>
      </c>
      <c r="J1623" t="s">
        <v>128</v>
      </c>
      <c r="L1623" t="s">
        <v>80</v>
      </c>
      <c r="M1623">
        <v>3</v>
      </c>
      <c r="N1623" t="str">
        <f t="shared" si="117"/>
        <v>Yes</v>
      </c>
      <c r="O1623" t="s">
        <v>152</v>
      </c>
      <c r="P1623" s="126" t="str">
        <f t="shared" si="114"/>
        <v>Yes</v>
      </c>
      <c r="Q1623" s="126" t="str">
        <f t="shared" si="116"/>
        <v>Yes</v>
      </c>
      <c r="R1623" s="126" t="str">
        <f t="shared" si="116"/>
        <v>Yes</v>
      </c>
      <c r="S1623" s="126" t="str">
        <f t="shared" si="116"/>
        <v>No</v>
      </c>
      <c r="T1623" s="126" t="str">
        <f t="shared" si="116"/>
        <v>Yes</v>
      </c>
      <c r="U1623" s="126" t="str">
        <f t="shared" si="116"/>
        <v>No</v>
      </c>
      <c r="V1623" s="126" t="str">
        <f t="shared" si="116"/>
        <v>No</v>
      </c>
      <c r="W1623" s="126" t="str">
        <f t="shared" si="116"/>
        <v>No</v>
      </c>
      <c r="X1623" s="126" t="str">
        <f t="shared" si="116"/>
        <v>No</v>
      </c>
      <c r="Y1623" s="126" t="str">
        <f t="shared" si="116"/>
        <v>Yes</v>
      </c>
      <c r="Z1623" s="126" t="str">
        <f t="shared" si="116"/>
        <v>No</v>
      </c>
      <c r="AA1623" s="126" t="str">
        <f t="shared" si="116"/>
        <v>No</v>
      </c>
    </row>
    <row r="1624" spans="1:27" x14ac:dyDescent="0.3">
      <c r="A1624" t="s">
        <v>206</v>
      </c>
      <c r="B1624" t="s">
        <v>13</v>
      </c>
      <c r="C1624" t="s">
        <v>130</v>
      </c>
      <c r="D1624" t="s">
        <v>9</v>
      </c>
      <c r="E1624" t="s">
        <v>8</v>
      </c>
      <c r="F1624" t="s">
        <v>10</v>
      </c>
      <c r="G1624">
        <v>0</v>
      </c>
      <c r="H1624" t="s">
        <v>8</v>
      </c>
      <c r="I1624" t="s">
        <v>17</v>
      </c>
      <c r="J1624" t="s">
        <v>128</v>
      </c>
      <c r="L1624" t="s">
        <v>80</v>
      </c>
      <c r="M1624">
        <v>0</v>
      </c>
      <c r="N1624" t="str">
        <f t="shared" si="117"/>
        <v>No</v>
      </c>
      <c r="O1624" t="s">
        <v>152</v>
      </c>
      <c r="P1624" s="126" t="str">
        <f t="shared" si="114"/>
        <v>Yes</v>
      </c>
      <c r="Q1624" s="126" t="str">
        <f t="shared" si="116"/>
        <v>Yes</v>
      </c>
      <c r="R1624" s="126" t="str">
        <f t="shared" si="116"/>
        <v>Yes</v>
      </c>
      <c r="S1624" s="126" t="str">
        <f t="shared" si="116"/>
        <v>No</v>
      </c>
      <c r="T1624" s="126" t="str">
        <f t="shared" si="116"/>
        <v>Yes</v>
      </c>
      <c r="U1624" s="126" t="str">
        <f t="shared" si="116"/>
        <v>No</v>
      </c>
      <c r="V1624" s="126" t="str">
        <f t="shared" si="116"/>
        <v>No</v>
      </c>
      <c r="W1624" s="126" t="str">
        <f t="shared" si="116"/>
        <v>No</v>
      </c>
      <c r="X1624" s="126" t="str">
        <f t="shared" si="116"/>
        <v>No</v>
      </c>
      <c r="Y1624" s="126" t="str">
        <f t="shared" si="116"/>
        <v>Yes</v>
      </c>
      <c r="Z1624" s="126" t="str">
        <f t="shared" si="116"/>
        <v>No</v>
      </c>
      <c r="AA1624" s="126" t="str">
        <f t="shared" si="116"/>
        <v>No</v>
      </c>
    </row>
    <row r="1625" spans="1:27" x14ac:dyDescent="0.3">
      <c r="A1625" t="s">
        <v>206</v>
      </c>
      <c r="B1625" t="s">
        <v>13</v>
      </c>
      <c r="C1625" t="s">
        <v>9</v>
      </c>
      <c r="D1625" t="s">
        <v>8</v>
      </c>
      <c r="E1625" t="s">
        <v>11</v>
      </c>
      <c r="F1625" t="s">
        <v>10</v>
      </c>
      <c r="G1625">
        <v>1</v>
      </c>
      <c r="H1625" t="s">
        <v>8</v>
      </c>
      <c r="I1625" t="s">
        <v>17</v>
      </c>
      <c r="J1625" t="s">
        <v>128</v>
      </c>
      <c r="L1625" t="s">
        <v>80</v>
      </c>
      <c r="M1625">
        <v>0</v>
      </c>
      <c r="N1625" t="str">
        <f t="shared" si="117"/>
        <v>No</v>
      </c>
      <c r="O1625" t="s">
        <v>152</v>
      </c>
      <c r="P1625" s="126" t="str">
        <f t="shared" si="114"/>
        <v>Yes</v>
      </c>
      <c r="Q1625" s="126" t="str">
        <f t="shared" si="116"/>
        <v>Yes</v>
      </c>
      <c r="R1625" s="126" t="str">
        <f t="shared" si="116"/>
        <v>Yes</v>
      </c>
      <c r="S1625" s="126" t="str">
        <f t="shared" si="116"/>
        <v>No</v>
      </c>
      <c r="T1625" s="126" t="str">
        <f t="shared" si="116"/>
        <v>Yes</v>
      </c>
      <c r="U1625" s="126" t="str">
        <f t="shared" si="116"/>
        <v>Yes</v>
      </c>
      <c r="V1625" s="126" t="str">
        <f t="shared" si="116"/>
        <v>No</v>
      </c>
      <c r="W1625" s="126" t="str">
        <f t="shared" si="116"/>
        <v>No</v>
      </c>
      <c r="X1625" s="126" t="str">
        <f t="shared" ref="Q1625:AA1648" si="118">IF($A1625="","",IF(OR($B1625=X$1,$C1625=X$1,$D1625=X$1,$E1625=X$1,$F1625=X$1),"Yes","No"))</f>
        <v>No</v>
      </c>
      <c r="Y1625" s="126" t="str">
        <f t="shared" si="118"/>
        <v>No</v>
      </c>
      <c r="Z1625" s="126" t="str">
        <f t="shared" si="118"/>
        <v>No</v>
      </c>
      <c r="AA1625" s="126" t="str">
        <f t="shared" si="118"/>
        <v>No</v>
      </c>
    </row>
    <row r="1626" spans="1:27" x14ac:dyDescent="0.3">
      <c r="A1626" t="s">
        <v>206</v>
      </c>
      <c r="B1626" t="s">
        <v>13</v>
      </c>
      <c r="C1626" t="s">
        <v>9</v>
      </c>
      <c r="D1626" t="s">
        <v>8</v>
      </c>
      <c r="E1626" t="s">
        <v>11</v>
      </c>
      <c r="F1626" t="s">
        <v>10</v>
      </c>
      <c r="G1626">
        <v>1</v>
      </c>
      <c r="H1626" t="s">
        <v>13</v>
      </c>
      <c r="I1626" t="s">
        <v>17</v>
      </c>
      <c r="J1626" t="s">
        <v>149</v>
      </c>
      <c r="K1626" t="s">
        <v>237</v>
      </c>
      <c r="L1626" t="s">
        <v>80</v>
      </c>
      <c r="M1626">
        <v>0</v>
      </c>
      <c r="N1626" t="str">
        <f t="shared" si="117"/>
        <v>No</v>
      </c>
      <c r="O1626" t="s">
        <v>152</v>
      </c>
      <c r="P1626" s="126" t="str">
        <f t="shared" si="114"/>
        <v>Yes</v>
      </c>
      <c r="Q1626" s="126" t="str">
        <f t="shared" si="118"/>
        <v>Yes</v>
      </c>
      <c r="R1626" s="126" t="str">
        <f t="shared" si="118"/>
        <v>Yes</v>
      </c>
      <c r="S1626" s="126" t="str">
        <f t="shared" si="118"/>
        <v>No</v>
      </c>
      <c r="T1626" s="126" t="str">
        <f t="shared" si="118"/>
        <v>Yes</v>
      </c>
      <c r="U1626" s="126" t="str">
        <f t="shared" si="118"/>
        <v>Yes</v>
      </c>
      <c r="V1626" s="126" t="str">
        <f t="shared" si="118"/>
        <v>No</v>
      </c>
      <c r="W1626" s="126" t="str">
        <f t="shared" si="118"/>
        <v>No</v>
      </c>
      <c r="X1626" s="126" t="str">
        <f t="shared" si="118"/>
        <v>No</v>
      </c>
      <c r="Y1626" s="126" t="str">
        <f t="shared" si="118"/>
        <v>No</v>
      </c>
      <c r="Z1626" s="126" t="str">
        <f t="shared" si="118"/>
        <v>No</v>
      </c>
      <c r="AA1626" s="126" t="str">
        <f t="shared" si="118"/>
        <v>No</v>
      </c>
    </row>
    <row r="1627" spans="1:27" x14ac:dyDescent="0.3">
      <c r="A1627" t="s">
        <v>206</v>
      </c>
      <c r="B1627" t="s">
        <v>13</v>
      </c>
      <c r="C1627" t="s">
        <v>9</v>
      </c>
      <c r="D1627" t="s">
        <v>8</v>
      </c>
      <c r="E1627" t="s">
        <v>11</v>
      </c>
      <c r="F1627" t="s">
        <v>10</v>
      </c>
      <c r="G1627">
        <v>1</v>
      </c>
      <c r="H1627" t="s">
        <v>10</v>
      </c>
      <c r="I1627" t="s">
        <v>20</v>
      </c>
      <c r="J1627" t="s">
        <v>128</v>
      </c>
      <c r="L1627" t="s">
        <v>80</v>
      </c>
      <c r="M1627">
        <v>0</v>
      </c>
      <c r="N1627" t="str">
        <f t="shared" si="117"/>
        <v>No</v>
      </c>
      <c r="O1627" t="s">
        <v>152</v>
      </c>
      <c r="P1627" s="126" t="str">
        <f t="shared" si="114"/>
        <v>Yes</v>
      </c>
      <c r="Q1627" s="126" t="str">
        <f t="shared" si="118"/>
        <v>Yes</v>
      </c>
      <c r="R1627" s="126" t="str">
        <f t="shared" si="118"/>
        <v>Yes</v>
      </c>
      <c r="S1627" s="126" t="str">
        <f t="shared" si="118"/>
        <v>No</v>
      </c>
      <c r="T1627" s="126" t="str">
        <f t="shared" si="118"/>
        <v>Yes</v>
      </c>
      <c r="U1627" s="126" t="str">
        <f t="shared" si="118"/>
        <v>Yes</v>
      </c>
      <c r="V1627" s="126" t="str">
        <f t="shared" si="118"/>
        <v>No</v>
      </c>
      <c r="W1627" s="126" t="str">
        <f t="shared" si="118"/>
        <v>No</v>
      </c>
      <c r="X1627" s="126" t="str">
        <f t="shared" si="118"/>
        <v>No</v>
      </c>
      <c r="Y1627" s="126" t="str">
        <f t="shared" si="118"/>
        <v>No</v>
      </c>
      <c r="Z1627" s="126" t="str">
        <f t="shared" si="118"/>
        <v>No</v>
      </c>
      <c r="AA1627" s="126" t="str">
        <f t="shared" si="118"/>
        <v>No</v>
      </c>
    </row>
    <row r="1628" spans="1:27" x14ac:dyDescent="0.3">
      <c r="A1628" t="s">
        <v>206</v>
      </c>
      <c r="B1628" t="s">
        <v>13</v>
      </c>
      <c r="C1628" t="s">
        <v>9</v>
      </c>
      <c r="D1628" t="s">
        <v>8</v>
      </c>
      <c r="E1628" t="s">
        <v>11</v>
      </c>
      <c r="F1628" t="s">
        <v>10</v>
      </c>
      <c r="G1628">
        <v>0</v>
      </c>
      <c r="H1628" t="s">
        <v>9</v>
      </c>
      <c r="I1628" t="s">
        <v>19</v>
      </c>
      <c r="J1628" t="s">
        <v>128</v>
      </c>
      <c r="L1628" t="s">
        <v>80</v>
      </c>
      <c r="M1628">
        <v>0</v>
      </c>
      <c r="N1628" t="str">
        <f t="shared" si="117"/>
        <v>No</v>
      </c>
      <c r="O1628" t="s">
        <v>152</v>
      </c>
      <c r="P1628" s="126" t="str">
        <f t="shared" si="114"/>
        <v>Yes</v>
      </c>
      <c r="Q1628" s="126" t="str">
        <f t="shared" si="118"/>
        <v>Yes</v>
      </c>
      <c r="R1628" s="126" t="str">
        <f t="shared" si="118"/>
        <v>Yes</v>
      </c>
      <c r="S1628" s="126" t="str">
        <f t="shared" si="118"/>
        <v>No</v>
      </c>
      <c r="T1628" s="126" t="str">
        <f t="shared" si="118"/>
        <v>Yes</v>
      </c>
      <c r="U1628" s="126" t="str">
        <f t="shared" si="118"/>
        <v>Yes</v>
      </c>
      <c r="V1628" s="126" t="str">
        <f t="shared" si="118"/>
        <v>No</v>
      </c>
      <c r="W1628" s="126" t="str">
        <f t="shared" si="118"/>
        <v>No</v>
      </c>
      <c r="X1628" s="126" t="str">
        <f t="shared" si="118"/>
        <v>No</v>
      </c>
      <c r="Y1628" s="126" t="str">
        <f t="shared" si="118"/>
        <v>No</v>
      </c>
      <c r="Z1628" s="126" t="str">
        <f t="shared" si="118"/>
        <v>No</v>
      </c>
      <c r="AA1628" s="126" t="str">
        <f t="shared" si="118"/>
        <v>No</v>
      </c>
    </row>
    <row r="1629" spans="1:27" x14ac:dyDescent="0.3">
      <c r="A1629" t="s">
        <v>206</v>
      </c>
      <c r="B1629" t="s">
        <v>13</v>
      </c>
      <c r="C1629" t="s">
        <v>9</v>
      </c>
      <c r="D1629" t="s">
        <v>8</v>
      </c>
      <c r="E1629" t="s">
        <v>11</v>
      </c>
      <c r="F1629" t="s">
        <v>10</v>
      </c>
      <c r="G1629">
        <v>0</v>
      </c>
      <c r="H1629" t="s">
        <v>8</v>
      </c>
      <c r="I1629" t="s">
        <v>19</v>
      </c>
      <c r="J1629" t="s">
        <v>62</v>
      </c>
      <c r="L1629" t="s">
        <v>80</v>
      </c>
      <c r="M1629">
        <v>0</v>
      </c>
      <c r="N1629" t="str">
        <f t="shared" si="117"/>
        <v>No</v>
      </c>
      <c r="O1629" t="s">
        <v>152</v>
      </c>
      <c r="P1629" s="126" t="str">
        <f t="shared" si="114"/>
        <v>Yes</v>
      </c>
      <c r="Q1629" s="126" t="str">
        <f t="shared" si="118"/>
        <v>Yes</v>
      </c>
      <c r="R1629" s="126" t="str">
        <f t="shared" si="118"/>
        <v>Yes</v>
      </c>
      <c r="S1629" s="126" t="str">
        <f t="shared" si="118"/>
        <v>No</v>
      </c>
      <c r="T1629" s="126" t="str">
        <f t="shared" si="118"/>
        <v>Yes</v>
      </c>
      <c r="U1629" s="126" t="str">
        <f t="shared" si="118"/>
        <v>Yes</v>
      </c>
      <c r="V1629" s="126" t="str">
        <f t="shared" si="118"/>
        <v>No</v>
      </c>
      <c r="W1629" s="126" t="str">
        <f t="shared" si="118"/>
        <v>No</v>
      </c>
      <c r="X1629" s="126" t="str">
        <f t="shared" si="118"/>
        <v>No</v>
      </c>
      <c r="Y1629" s="126" t="str">
        <f t="shared" si="118"/>
        <v>No</v>
      </c>
      <c r="Z1629" s="126" t="str">
        <f t="shared" si="118"/>
        <v>No</v>
      </c>
      <c r="AA1629" s="126" t="str">
        <f t="shared" si="118"/>
        <v>No</v>
      </c>
    </row>
    <row r="1630" spans="1:27" x14ac:dyDescent="0.3">
      <c r="A1630" t="s">
        <v>206</v>
      </c>
      <c r="B1630" t="s">
        <v>13</v>
      </c>
      <c r="C1630" t="s">
        <v>9</v>
      </c>
      <c r="D1630" t="s">
        <v>8</v>
      </c>
      <c r="E1630" t="s">
        <v>11</v>
      </c>
      <c r="F1630" t="s">
        <v>10</v>
      </c>
      <c r="G1630">
        <v>0</v>
      </c>
      <c r="H1630" t="s">
        <v>9</v>
      </c>
      <c r="I1630" t="s">
        <v>19</v>
      </c>
      <c r="J1630" t="s">
        <v>62</v>
      </c>
      <c r="L1630" t="s">
        <v>80</v>
      </c>
      <c r="M1630">
        <v>3</v>
      </c>
      <c r="N1630" t="str">
        <f t="shared" si="117"/>
        <v>Yes</v>
      </c>
      <c r="O1630" t="s">
        <v>152</v>
      </c>
      <c r="P1630" s="126" t="str">
        <f t="shared" si="114"/>
        <v>Yes</v>
      </c>
      <c r="Q1630" s="126" t="str">
        <f t="shared" si="118"/>
        <v>Yes</v>
      </c>
      <c r="R1630" s="126" t="str">
        <f t="shared" si="118"/>
        <v>Yes</v>
      </c>
      <c r="S1630" s="126" t="str">
        <f t="shared" si="118"/>
        <v>No</v>
      </c>
      <c r="T1630" s="126" t="str">
        <f t="shared" si="118"/>
        <v>Yes</v>
      </c>
      <c r="U1630" s="126" t="str">
        <f t="shared" si="118"/>
        <v>Yes</v>
      </c>
      <c r="V1630" s="126" t="str">
        <f t="shared" si="118"/>
        <v>No</v>
      </c>
      <c r="W1630" s="126" t="str">
        <f t="shared" si="118"/>
        <v>No</v>
      </c>
      <c r="X1630" s="126" t="str">
        <f t="shared" si="118"/>
        <v>No</v>
      </c>
      <c r="Y1630" s="126" t="str">
        <f t="shared" si="118"/>
        <v>No</v>
      </c>
      <c r="Z1630" s="126" t="str">
        <f t="shared" si="118"/>
        <v>No</v>
      </c>
      <c r="AA1630" s="126" t="str">
        <f t="shared" si="118"/>
        <v>No</v>
      </c>
    </row>
    <row r="1631" spans="1:27" x14ac:dyDescent="0.3">
      <c r="A1631" t="s">
        <v>206</v>
      </c>
      <c r="B1631" t="s">
        <v>13</v>
      </c>
      <c r="C1631" t="s">
        <v>9</v>
      </c>
      <c r="D1631" t="s">
        <v>8</v>
      </c>
      <c r="E1631" t="s">
        <v>11</v>
      </c>
      <c r="F1631" t="s">
        <v>10</v>
      </c>
      <c r="G1631">
        <v>2</v>
      </c>
      <c r="H1631" t="s">
        <v>9</v>
      </c>
      <c r="I1631" t="s">
        <v>148</v>
      </c>
      <c r="J1631" t="s">
        <v>128</v>
      </c>
      <c r="L1631" t="s">
        <v>80</v>
      </c>
      <c r="M1631">
        <v>1</v>
      </c>
      <c r="N1631" t="str">
        <f t="shared" si="117"/>
        <v>Yes</v>
      </c>
      <c r="O1631" t="s">
        <v>152</v>
      </c>
      <c r="P1631" s="126" t="str">
        <f t="shared" si="114"/>
        <v>Yes</v>
      </c>
      <c r="Q1631" s="126" t="str">
        <f t="shared" si="118"/>
        <v>Yes</v>
      </c>
      <c r="R1631" s="126" t="str">
        <f t="shared" si="118"/>
        <v>Yes</v>
      </c>
      <c r="S1631" s="126" t="str">
        <f t="shared" si="118"/>
        <v>No</v>
      </c>
      <c r="T1631" s="126" t="str">
        <f t="shared" si="118"/>
        <v>Yes</v>
      </c>
      <c r="U1631" s="126" t="str">
        <f t="shared" si="118"/>
        <v>Yes</v>
      </c>
      <c r="V1631" s="126" t="str">
        <f t="shared" si="118"/>
        <v>No</v>
      </c>
      <c r="W1631" s="126" t="str">
        <f t="shared" si="118"/>
        <v>No</v>
      </c>
      <c r="X1631" s="126" t="str">
        <f t="shared" si="118"/>
        <v>No</v>
      </c>
      <c r="Y1631" s="126" t="str">
        <f t="shared" si="118"/>
        <v>No</v>
      </c>
      <c r="Z1631" s="126" t="str">
        <f t="shared" si="118"/>
        <v>No</v>
      </c>
      <c r="AA1631" s="126" t="str">
        <f t="shared" si="118"/>
        <v>No</v>
      </c>
    </row>
    <row r="1632" spans="1:27" x14ac:dyDescent="0.3">
      <c r="A1632" t="s">
        <v>206</v>
      </c>
      <c r="B1632" t="s">
        <v>13</v>
      </c>
      <c r="C1632" t="s">
        <v>9</v>
      </c>
      <c r="D1632" t="s">
        <v>8</v>
      </c>
      <c r="E1632" t="s">
        <v>11</v>
      </c>
      <c r="F1632" t="s">
        <v>130</v>
      </c>
      <c r="G1632">
        <v>0</v>
      </c>
      <c r="H1632" t="s">
        <v>8</v>
      </c>
      <c r="I1632" t="s">
        <v>19</v>
      </c>
      <c r="J1632" t="s">
        <v>128</v>
      </c>
      <c r="K1632" t="s">
        <v>237</v>
      </c>
      <c r="L1632" t="s">
        <v>80</v>
      </c>
      <c r="M1632">
        <v>0</v>
      </c>
      <c r="N1632" t="str">
        <f t="shared" si="117"/>
        <v>No</v>
      </c>
      <c r="O1632" t="s">
        <v>152</v>
      </c>
      <c r="P1632" s="126" t="str">
        <f t="shared" si="114"/>
        <v>Yes</v>
      </c>
      <c r="Q1632" s="126" t="str">
        <f t="shared" si="118"/>
        <v>Yes</v>
      </c>
      <c r="R1632" s="126" t="str">
        <f t="shared" si="118"/>
        <v>Yes</v>
      </c>
      <c r="S1632" s="126" t="str">
        <f t="shared" si="118"/>
        <v>No</v>
      </c>
      <c r="T1632" s="126" t="str">
        <f t="shared" si="118"/>
        <v>No</v>
      </c>
      <c r="U1632" s="126" t="str">
        <f t="shared" si="118"/>
        <v>Yes</v>
      </c>
      <c r="V1632" s="126" t="str">
        <f t="shared" si="118"/>
        <v>No</v>
      </c>
      <c r="W1632" s="126" t="str">
        <f t="shared" si="118"/>
        <v>No</v>
      </c>
      <c r="X1632" s="126" t="str">
        <f t="shared" si="118"/>
        <v>No</v>
      </c>
      <c r="Y1632" s="126" t="str">
        <f t="shared" si="118"/>
        <v>Yes</v>
      </c>
      <c r="Z1632" s="126" t="str">
        <f t="shared" si="118"/>
        <v>No</v>
      </c>
      <c r="AA1632" s="126" t="str">
        <f t="shared" si="118"/>
        <v>No</v>
      </c>
    </row>
    <row r="1633" spans="1:27" x14ac:dyDescent="0.3">
      <c r="A1633" t="s">
        <v>206</v>
      </c>
      <c r="B1633" t="s">
        <v>13</v>
      </c>
      <c r="C1633" t="s">
        <v>9</v>
      </c>
      <c r="D1633" t="s">
        <v>8</v>
      </c>
      <c r="E1633" t="s">
        <v>11</v>
      </c>
      <c r="F1633" t="s">
        <v>130</v>
      </c>
      <c r="G1633">
        <v>1</v>
      </c>
      <c r="H1633" t="s">
        <v>8</v>
      </c>
      <c r="I1633" t="s">
        <v>16</v>
      </c>
      <c r="J1633" t="s">
        <v>255</v>
      </c>
      <c r="L1633" t="s">
        <v>80</v>
      </c>
      <c r="M1633">
        <v>3</v>
      </c>
      <c r="N1633" t="str">
        <f t="shared" si="117"/>
        <v>Yes</v>
      </c>
      <c r="O1633" t="s">
        <v>152</v>
      </c>
      <c r="P1633" s="126" t="str">
        <f t="shared" ref="P1633:AA1689" si="119">IF($A1633="","",IF(OR($B1633=P$1,$C1633=P$1,$D1633=P$1,$E1633=P$1,$F1633=P$1),"Yes","No"))</f>
        <v>Yes</v>
      </c>
      <c r="Q1633" s="126" t="str">
        <f t="shared" si="118"/>
        <v>Yes</v>
      </c>
      <c r="R1633" s="126" t="str">
        <f t="shared" si="118"/>
        <v>Yes</v>
      </c>
      <c r="S1633" s="126" t="str">
        <f t="shared" si="118"/>
        <v>No</v>
      </c>
      <c r="T1633" s="126" t="str">
        <f t="shared" si="118"/>
        <v>No</v>
      </c>
      <c r="U1633" s="126" t="str">
        <f t="shared" si="118"/>
        <v>Yes</v>
      </c>
      <c r="V1633" s="126" t="str">
        <f t="shared" si="118"/>
        <v>No</v>
      </c>
      <c r="W1633" s="126" t="str">
        <f t="shared" si="118"/>
        <v>No</v>
      </c>
      <c r="X1633" s="126" t="str">
        <f t="shared" si="118"/>
        <v>No</v>
      </c>
      <c r="Y1633" s="126" t="str">
        <f t="shared" si="118"/>
        <v>Yes</v>
      </c>
      <c r="Z1633" s="126" t="str">
        <f t="shared" si="118"/>
        <v>No</v>
      </c>
      <c r="AA1633" s="126" t="str">
        <f t="shared" si="118"/>
        <v>No</v>
      </c>
    </row>
    <row r="1634" spans="1:27" x14ac:dyDescent="0.3">
      <c r="A1634" t="s">
        <v>206</v>
      </c>
      <c r="B1634" t="s">
        <v>13</v>
      </c>
      <c r="C1634" t="s">
        <v>9</v>
      </c>
      <c r="D1634" t="s">
        <v>8</v>
      </c>
      <c r="E1634" t="s">
        <v>11</v>
      </c>
      <c r="F1634" t="s">
        <v>130</v>
      </c>
      <c r="G1634">
        <v>1</v>
      </c>
      <c r="H1634" t="s">
        <v>8</v>
      </c>
      <c r="I1634" t="s">
        <v>17</v>
      </c>
      <c r="J1634" t="s">
        <v>128</v>
      </c>
      <c r="L1634" t="s">
        <v>80</v>
      </c>
      <c r="M1634">
        <v>0</v>
      </c>
      <c r="N1634" t="str">
        <f t="shared" si="117"/>
        <v>No</v>
      </c>
      <c r="O1634" t="s">
        <v>152</v>
      </c>
      <c r="P1634" s="126" t="str">
        <f t="shared" si="119"/>
        <v>Yes</v>
      </c>
      <c r="Q1634" s="126" t="str">
        <f t="shared" si="118"/>
        <v>Yes</v>
      </c>
      <c r="R1634" s="126" t="str">
        <f t="shared" si="118"/>
        <v>Yes</v>
      </c>
      <c r="S1634" s="126" t="str">
        <f t="shared" si="118"/>
        <v>No</v>
      </c>
      <c r="T1634" s="126" t="str">
        <f t="shared" si="118"/>
        <v>No</v>
      </c>
      <c r="U1634" s="126" t="str">
        <f t="shared" si="118"/>
        <v>Yes</v>
      </c>
      <c r="V1634" s="126" t="str">
        <f t="shared" si="118"/>
        <v>No</v>
      </c>
      <c r="W1634" s="126" t="str">
        <f t="shared" si="118"/>
        <v>No</v>
      </c>
      <c r="X1634" s="126" t="str">
        <f t="shared" si="118"/>
        <v>No</v>
      </c>
      <c r="Y1634" s="126" t="str">
        <f t="shared" si="118"/>
        <v>Yes</v>
      </c>
      <c r="Z1634" s="126" t="str">
        <f t="shared" si="118"/>
        <v>No</v>
      </c>
      <c r="AA1634" s="126" t="str">
        <f t="shared" si="118"/>
        <v>No</v>
      </c>
    </row>
    <row r="1635" spans="1:27" x14ac:dyDescent="0.3">
      <c r="A1635" t="s">
        <v>206</v>
      </c>
      <c r="B1635" t="s">
        <v>13</v>
      </c>
      <c r="C1635" t="s">
        <v>9</v>
      </c>
      <c r="D1635" t="s">
        <v>8</v>
      </c>
      <c r="E1635" t="s">
        <v>11</v>
      </c>
      <c r="F1635" t="s">
        <v>10</v>
      </c>
      <c r="G1635">
        <v>0</v>
      </c>
      <c r="H1635" t="s">
        <v>13</v>
      </c>
      <c r="I1635" t="s">
        <v>148</v>
      </c>
      <c r="J1635" t="s">
        <v>128</v>
      </c>
      <c r="L1635" t="s">
        <v>80</v>
      </c>
      <c r="M1635">
        <v>2</v>
      </c>
      <c r="N1635" t="str">
        <f t="shared" si="117"/>
        <v>Yes</v>
      </c>
      <c r="O1635" t="s">
        <v>152</v>
      </c>
      <c r="P1635" s="126" t="str">
        <f t="shared" si="119"/>
        <v>Yes</v>
      </c>
      <c r="Q1635" s="126" t="str">
        <f t="shared" si="118"/>
        <v>Yes</v>
      </c>
      <c r="R1635" s="126" t="str">
        <f t="shared" si="118"/>
        <v>Yes</v>
      </c>
      <c r="S1635" s="126" t="str">
        <f t="shared" si="118"/>
        <v>No</v>
      </c>
      <c r="T1635" s="126" t="str">
        <f t="shared" si="118"/>
        <v>Yes</v>
      </c>
      <c r="U1635" s="126" t="str">
        <f t="shared" si="118"/>
        <v>Yes</v>
      </c>
      <c r="V1635" s="126" t="str">
        <f t="shared" si="118"/>
        <v>No</v>
      </c>
      <c r="W1635" s="126" t="str">
        <f t="shared" si="118"/>
        <v>No</v>
      </c>
      <c r="X1635" s="126" t="str">
        <f t="shared" si="118"/>
        <v>No</v>
      </c>
      <c r="Y1635" s="126" t="str">
        <f t="shared" si="118"/>
        <v>No</v>
      </c>
      <c r="Z1635" s="126" t="str">
        <f t="shared" si="118"/>
        <v>No</v>
      </c>
      <c r="AA1635" s="126" t="str">
        <f t="shared" si="118"/>
        <v>No</v>
      </c>
    </row>
    <row r="1636" spans="1:27" x14ac:dyDescent="0.3">
      <c r="A1636" t="s">
        <v>206</v>
      </c>
      <c r="B1636" t="s">
        <v>13</v>
      </c>
      <c r="C1636" t="s">
        <v>9</v>
      </c>
      <c r="D1636" t="s">
        <v>8</v>
      </c>
      <c r="E1636" t="s">
        <v>11</v>
      </c>
      <c r="F1636" t="s">
        <v>10</v>
      </c>
      <c r="G1636">
        <v>1</v>
      </c>
      <c r="H1636" t="s">
        <v>11</v>
      </c>
      <c r="I1636" t="s">
        <v>18</v>
      </c>
      <c r="J1636" t="s">
        <v>128</v>
      </c>
      <c r="L1636" t="s">
        <v>80</v>
      </c>
      <c r="M1636">
        <v>3</v>
      </c>
      <c r="N1636" t="str">
        <f t="shared" si="117"/>
        <v>Yes</v>
      </c>
      <c r="O1636" t="s">
        <v>152</v>
      </c>
      <c r="P1636" s="126" t="str">
        <f t="shared" si="119"/>
        <v>Yes</v>
      </c>
      <c r="Q1636" s="126" t="str">
        <f t="shared" si="118"/>
        <v>Yes</v>
      </c>
      <c r="R1636" s="126" t="str">
        <f t="shared" si="118"/>
        <v>Yes</v>
      </c>
      <c r="S1636" s="126" t="str">
        <f t="shared" si="118"/>
        <v>No</v>
      </c>
      <c r="T1636" s="126" t="str">
        <f t="shared" si="118"/>
        <v>Yes</v>
      </c>
      <c r="U1636" s="126" t="str">
        <f t="shared" si="118"/>
        <v>Yes</v>
      </c>
      <c r="V1636" s="126" t="str">
        <f t="shared" si="118"/>
        <v>No</v>
      </c>
      <c r="W1636" s="126" t="str">
        <f t="shared" si="118"/>
        <v>No</v>
      </c>
      <c r="X1636" s="126" t="str">
        <f t="shared" si="118"/>
        <v>No</v>
      </c>
      <c r="Y1636" s="126" t="str">
        <f t="shared" si="118"/>
        <v>No</v>
      </c>
      <c r="Z1636" s="126" t="str">
        <f t="shared" si="118"/>
        <v>No</v>
      </c>
      <c r="AA1636" s="126" t="str">
        <f t="shared" si="118"/>
        <v>No</v>
      </c>
    </row>
    <row r="1637" spans="1:27" x14ac:dyDescent="0.3">
      <c r="A1637" t="s">
        <v>206</v>
      </c>
      <c r="B1637" t="s">
        <v>13</v>
      </c>
      <c r="C1637" t="s">
        <v>9</v>
      </c>
      <c r="D1637" t="s">
        <v>8</v>
      </c>
      <c r="E1637" t="s">
        <v>11</v>
      </c>
      <c r="F1637" t="s">
        <v>10</v>
      </c>
      <c r="G1637">
        <v>0</v>
      </c>
      <c r="H1637" t="s">
        <v>13</v>
      </c>
      <c r="I1637" t="s">
        <v>15</v>
      </c>
      <c r="J1637" t="s">
        <v>128</v>
      </c>
      <c r="K1637" t="s">
        <v>259</v>
      </c>
      <c r="L1637" t="s">
        <v>80</v>
      </c>
      <c r="M1637">
        <v>0</v>
      </c>
      <c r="N1637" t="str">
        <f t="shared" si="117"/>
        <v>No</v>
      </c>
      <c r="O1637" t="s">
        <v>152</v>
      </c>
      <c r="P1637" s="126" t="str">
        <f t="shared" si="119"/>
        <v>Yes</v>
      </c>
      <c r="Q1637" s="126" t="str">
        <f t="shared" si="118"/>
        <v>Yes</v>
      </c>
      <c r="R1637" s="126" t="str">
        <f t="shared" si="118"/>
        <v>Yes</v>
      </c>
      <c r="S1637" s="126" t="str">
        <f t="shared" si="118"/>
        <v>No</v>
      </c>
      <c r="T1637" s="126" t="str">
        <f t="shared" si="118"/>
        <v>Yes</v>
      </c>
      <c r="U1637" s="126" t="str">
        <f t="shared" si="118"/>
        <v>Yes</v>
      </c>
      <c r="V1637" s="126" t="str">
        <f t="shared" si="118"/>
        <v>No</v>
      </c>
      <c r="W1637" s="126" t="str">
        <f t="shared" si="118"/>
        <v>No</v>
      </c>
      <c r="X1637" s="126" t="str">
        <f t="shared" si="118"/>
        <v>No</v>
      </c>
      <c r="Y1637" s="126" t="str">
        <f t="shared" si="118"/>
        <v>No</v>
      </c>
      <c r="Z1637" s="126" t="str">
        <f t="shared" si="118"/>
        <v>No</v>
      </c>
      <c r="AA1637" s="126" t="str">
        <f t="shared" si="118"/>
        <v>No</v>
      </c>
    </row>
    <row r="1638" spans="1:27" x14ac:dyDescent="0.3">
      <c r="A1638" t="s">
        <v>206</v>
      </c>
      <c r="B1638" t="s">
        <v>13</v>
      </c>
      <c r="C1638" t="s">
        <v>9</v>
      </c>
      <c r="D1638" t="s">
        <v>8</v>
      </c>
      <c r="E1638" t="s">
        <v>11</v>
      </c>
      <c r="F1638" t="s">
        <v>10</v>
      </c>
      <c r="G1638">
        <v>0</v>
      </c>
      <c r="H1638" t="s">
        <v>8</v>
      </c>
      <c r="I1638" t="s">
        <v>19</v>
      </c>
      <c r="J1638" t="s">
        <v>128</v>
      </c>
      <c r="L1638" t="s">
        <v>80</v>
      </c>
      <c r="M1638">
        <v>3</v>
      </c>
      <c r="N1638" t="str">
        <f t="shared" si="117"/>
        <v>Yes</v>
      </c>
      <c r="O1638" t="s">
        <v>152</v>
      </c>
      <c r="P1638" s="126" t="str">
        <f t="shared" si="119"/>
        <v>Yes</v>
      </c>
      <c r="Q1638" s="126" t="str">
        <f t="shared" si="118"/>
        <v>Yes</v>
      </c>
      <c r="R1638" s="126" t="str">
        <f t="shared" si="118"/>
        <v>Yes</v>
      </c>
      <c r="S1638" s="126" t="str">
        <f t="shared" si="118"/>
        <v>No</v>
      </c>
      <c r="T1638" s="126" t="str">
        <f t="shared" si="118"/>
        <v>Yes</v>
      </c>
      <c r="U1638" s="126" t="str">
        <f t="shared" si="118"/>
        <v>Yes</v>
      </c>
      <c r="V1638" s="126" t="str">
        <f t="shared" si="118"/>
        <v>No</v>
      </c>
      <c r="W1638" s="126" t="str">
        <f t="shared" si="118"/>
        <v>No</v>
      </c>
      <c r="X1638" s="126" t="str">
        <f t="shared" si="118"/>
        <v>No</v>
      </c>
      <c r="Y1638" s="126" t="str">
        <f t="shared" si="118"/>
        <v>No</v>
      </c>
      <c r="Z1638" s="126" t="str">
        <f t="shared" si="118"/>
        <v>No</v>
      </c>
      <c r="AA1638" s="126" t="str">
        <f t="shared" si="118"/>
        <v>No</v>
      </c>
    </row>
    <row r="1639" spans="1:27" x14ac:dyDescent="0.3">
      <c r="A1639" t="s">
        <v>206</v>
      </c>
      <c r="B1639" t="s">
        <v>13</v>
      </c>
      <c r="C1639" t="s">
        <v>9</v>
      </c>
      <c r="D1639" t="s">
        <v>8</v>
      </c>
      <c r="E1639" t="s">
        <v>11</v>
      </c>
      <c r="F1639" t="s">
        <v>10</v>
      </c>
      <c r="G1639">
        <v>1</v>
      </c>
      <c r="H1639" t="s">
        <v>13</v>
      </c>
      <c r="I1639" t="s">
        <v>18</v>
      </c>
      <c r="J1639" t="s">
        <v>128</v>
      </c>
      <c r="K1639" t="s">
        <v>259</v>
      </c>
      <c r="L1639" t="s">
        <v>80</v>
      </c>
      <c r="M1639">
        <v>0</v>
      </c>
      <c r="N1639" t="str">
        <f t="shared" si="117"/>
        <v>No</v>
      </c>
      <c r="O1639" t="s">
        <v>152</v>
      </c>
      <c r="P1639" s="126" t="str">
        <f t="shared" si="119"/>
        <v>Yes</v>
      </c>
      <c r="Q1639" s="126" t="str">
        <f t="shared" si="118"/>
        <v>Yes</v>
      </c>
      <c r="R1639" s="126" t="str">
        <f t="shared" si="118"/>
        <v>Yes</v>
      </c>
      <c r="S1639" s="126" t="str">
        <f t="shared" si="118"/>
        <v>No</v>
      </c>
      <c r="T1639" s="126" t="str">
        <f t="shared" si="118"/>
        <v>Yes</v>
      </c>
      <c r="U1639" s="126" t="str">
        <f t="shared" si="118"/>
        <v>Yes</v>
      </c>
      <c r="V1639" s="126" t="str">
        <f t="shared" si="118"/>
        <v>No</v>
      </c>
      <c r="W1639" s="126" t="str">
        <f t="shared" si="118"/>
        <v>No</v>
      </c>
      <c r="X1639" s="126" t="str">
        <f t="shared" si="118"/>
        <v>No</v>
      </c>
      <c r="Y1639" s="126" t="str">
        <f t="shared" si="118"/>
        <v>No</v>
      </c>
      <c r="Z1639" s="126" t="str">
        <f t="shared" si="118"/>
        <v>No</v>
      </c>
      <c r="AA1639" s="126" t="str">
        <f t="shared" si="118"/>
        <v>No</v>
      </c>
    </row>
    <row r="1640" spans="1:27" x14ac:dyDescent="0.3">
      <c r="A1640" t="s">
        <v>206</v>
      </c>
      <c r="B1640" t="s">
        <v>13</v>
      </c>
      <c r="C1640" t="s">
        <v>9</v>
      </c>
      <c r="D1640" t="s">
        <v>8</v>
      </c>
      <c r="E1640" t="s">
        <v>11</v>
      </c>
      <c r="F1640" t="s">
        <v>10</v>
      </c>
      <c r="G1640">
        <v>1</v>
      </c>
      <c r="H1640" t="s">
        <v>8</v>
      </c>
      <c r="I1640" t="s">
        <v>148</v>
      </c>
      <c r="J1640" t="s">
        <v>255</v>
      </c>
      <c r="L1640" t="s">
        <v>80</v>
      </c>
      <c r="M1640">
        <v>1</v>
      </c>
      <c r="N1640" t="str">
        <f t="shared" si="117"/>
        <v>Yes</v>
      </c>
      <c r="O1640" t="s">
        <v>152</v>
      </c>
      <c r="P1640" s="126" t="str">
        <f t="shared" si="119"/>
        <v>Yes</v>
      </c>
      <c r="Q1640" s="126" t="str">
        <f t="shared" si="118"/>
        <v>Yes</v>
      </c>
      <c r="R1640" s="126" t="str">
        <f t="shared" si="118"/>
        <v>Yes</v>
      </c>
      <c r="S1640" s="126" t="str">
        <f t="shared" si="118"/>
        <v>No</v>
      </c>
      <c r="T1640" s="126" t="str">
        <f t="shared" si="118"/>
        <v>Yes</v>
      </c>
      <c r="U1640" s="126" t="str">
        <f t="shared" si="118"/>
        <v>Yes</v>
      </c>
      <c r="V1640" s="126" t="str">
        <f t="shared" si="118"/>
        <v>No</v>
      </c>
      <c r="W1640" s="126" t="str">
        <f t="shared" si="118"/>
        <v>No</v>
      </c>
      <c r="X1640" s="126" t="str">
        <f t="shared" si="118"/>
        <v>No</v>
      </c>
      <c r="Y1640" s="126" t="str">
        <f t="shared" si="118"/>
        <v>No</v>
      </c>
      <c r="Z1640" s="126" t="str">
        <f t="shared" si="118"/>
        <v>No</v>
      </c>
      <c r="AA1640" s="126" t="str">
        <f t="shared" si="118"/>
        <v>No</v>
      </c>
    </row>
    <row r="1641" spans="1:27" x14ac:dyDescent="0.3">
      <c r="A1641" t="s">
        <v>206</v>
      </c>
      <c r="B1641" t="s">
        <v>13</v>
      </c>
      <c r="C1641" t="s">
        <v>9</v>
      </c>
      <c r="D1641" t="s">
        <v>8</v>
      </c>
      <c r="E1641" t="s">
        <v>11</v>
      </c>
      <c r="F1641" t="s">
        <v>130</v>
      </c>
      <c r="G1641">
        <v>0</v>
      </c>
      <c r="H1641" t="s">
        <v>8</v>
      </c>
      <c r="I1641" t="s">
        <v>15</v>
      </c>
      <c r="J1641" t="s">
        <v>128</v>
      </c>
      <c r="L1641" t="s">
        <v>80</v>
      </c>
      <c r="M1641">
        <v>2</v>
      </c>
      <c r="N1641" t="str">
        <f t="shared" si="117"/>
        <v>Yes</v>
      </c>
      <c r="O1641" t="s">
        <v>152</v>
      </c>
      <c r="P1641" s="126" t="str">
        <f t="shared" si="119"/>
        <v>Yes</v>
      </c>
      <c r="Q1641" s="126" t="str">
        <f t="shared" si="118"/>
        <v>Yes</v>
      </c>
      <c r="R1641" s="126" t="str">
        <f t="shared" si="118"/>
        <v>Yes</v>
      </c>
      <c r="S1641" s="126" t="str">
        <f t="shared" si="118"/>
        <v>No</v>
      </c>
      <c r="T1641" s="126" t="str">
        <f t="shared" si="118"/>
        <v>No</v>
      </c>
      <c r="U1641" s="126" t="str">
        <f t="shared" si="118"/>
        <v>Yes</v>
      </c>
      <c r="V1641" s="126" t="str">
        <f t="shared" si="118"/>
        <v>No</v>
      </c>
      <c r="W1641" s="126" t="str">
        <f t="shared" si="118"/>
        <v>No</v>
      </c>
      <c r="X1641" s="126" t="str">
        <f t="shared" si="118"/>
        <v>No</v>
      </c>
      <c r="Y1641" s="126" t="str">
        <f t="shared" si="118"/>
        <v>Yes</v>
      </c>
      <c r="Z1641" s="126" t="str">
        <f t="shared" si="118"/>
        <v>No</v>
      </c>
      <c r="AA1641" s="126" t="str">
        <f t="shared" si="118"/>
        <v>No</v>
      </c>
    </row>
    <row r="1642" spans="1:27" x14ac:dyDescent="0.3">
      <c r="A1642" t="s">
        <v>206</v>
      </c>
      <c r="B1642" t="s">
        <v>13</v>
      </c>
      <c r="C1642" t="s">
        <v>9</v>
      </c>
      <c r="D1642" t="s">
        <v>8</v>
      </c>
      <c r="E1642" t="s">
        <v>11</v>
      </c>
      <c r="F1642" t="s">
        <v>130</v>
      </c>
      <c r="G1642">
        <v>1</v>
      </c>
      <c r="H1642" t="s">
        <v>13</v>
      </c>
      <c r="I1642" t="s">
        <v>16</v>
      </c>
      <c r="J1642" t="s">
        <v>128</v>
      </c>
      <c r="L1642" t="s">
        <v>80</v>
      </c>
      <c r="M1642">
        <v>0</v>
      </c>
      <c r="N1642" t="str">
        <f t="shared" si="117"/>
        <v>No</v>
      </c>
      <c r="O1642" t="s">
        <v>152</v>
      </c>
      <c r="P1642" s="126" t="str">
        <f t="shared" si="119"/>
        <v>Yes</v>
      </c>
      <c r="Q1642" s="126" t="str">
        <f t="shared" si="118"/>
        <v>Yes</v>
      </c>
      <c r="R1642" s="126" t="str">
        <f t="shared" si="118"/>
        <v>Yes</v>
      </c>
      <c r="S1642" s="126" t="str">
        <f t="shared" si="118"/>
        <v>No</v>
      </c>
      <c r="T1642" s="126" t="str">
        <f t="shared" si="118"/>
        <v>No</v>
      </c>
      <c r="U1642" s="126" t="str">
        <f t="shared" si="118"/>
        <v>Yes</v>
      </c>
      <c r="V1642" s="126" t="str">
        <f t="shared" si="118"/>
        <v>No</v>
      </c>
      <c r="W1642" s="126" t="str">
        <f t="shared" si="118"/>
        <v>No</v>
      </c>
      <c r="X1642" s="126" t="str">
        <f t="shared" si="118"/>
        <v>No</v>
      </c>
      <c r="Y1642" s="126" t="str">
        <f t="shared" si="118"/>
        <v>Yes</v>
      </c>
      <c r="Z1642" s="126" t="str">
        <f t="shared" si="118"/>
        <v>No</v>
      </c>
      <c r="AA1642" s="126" t="str">
        <f t="shared" si="118"/>
        <v>No</v>
      </c>
    </row>
    <row r="1643" spans="1:27" x14ac:dyDescent="0.3">
      <c r="A1643" t="s">
        <v>206</v>
      </c>
      <c r="B1643" t="s">
        <v>13</v>
      </c>
      <c r="C1643" t="s">
        <v>9</v>
      </c>
      <c r="D1643" t="s">
        <v>8</v>
      </c>
      <c r="E1643" t="s">
        <v>11</v>
      </c>
      <c r="F1643" t="s">
        <v>130</v>
      </c>
      <c r="G1643">
        <v>0</v>
      </c>
      <c r="H1643" t="s">
        <v>13</v>
      </c>
      <c r="I1643" t="s">
        <v>148</v>
      </c>
      <c r="J1643" t="s">
        <v>128</v>
      </c>
      <c r="L1643" t="s">
        <v>80</v>
      </c>
      <c r="M1643">
        <v>2</v>
      </c>
      <c r="N1643" t="str">
        <f t="shared" si="117"/>
        <v>Yes</v>
      </c>
      <c r="O1643" t="s">
        <v>152</v>
      </c>
      <c r="P1643" s="126" t="str">
        <f t="shared" si="119"/>
        <v>Yes</v>
      </c>
      <c r="Q1643" s="126" t="str">
        <f t="shared" si="118"/>
        <v>Yes</v>
      </c>
      <c r="R1643" s="126" t="str">
        <f t="shared" si="118"/>
        <v>Yes</v>
      </c>
      <c r="S1643" s="126" t="str">
        <f t="shared" si="118"/>
        <v>No</v>
      </c>
      <c r="T1643" s="126" t="str">
        <f t="shared" si="118"/>
        <v>No</v>
      </c>
      <c r="U1643" s="126" t="str">
        <f t="shared" si="118"/>
        <v>Yes</v>
      </c>
      <c r="V1643" s="126" t="str">
        <f t="shared" si="118"/>
        <v>No</v>
      </c>
      <c r="W1643" s="126" t="str">
        <f t="shared" si="118"/>
        <v>No</v>
      </c>
      <c r="X1643" s="126" t="str">
        <f t="shared" si="118"/>
        <v>No</v>
      </c>
      <c r="Y1643" s="126" t="str">
        <f t="shared" si="118"/>
        <v>Yes</v>
      </c>
      <c r="Z1643" s="126" t="str">
        <f t="shared" si="118"/>
        <v>No</v>
      </c>
      <c r="AA1643" s="126" t="str">
        <f t="shared" si="118"/>
        <v>No</v>
      </c>
    </row>
    <row r="1644" spans="1:27" x14ac:dyDescent="0.3">
      <c r="A1644" t="s">
        <v>207</v>
      </c>
      <c r="B1644" t="s">
        <v>13</v>
      </c>
      <c r="C1644" t="s">
        <v>9</v>
      </c>
      <c r="D1644" t="s">
        <v>8</v>
      </c>
      <c r="E1644" t="s">
        <v>11</v>
      </c>
      <c r="F1644" t="s">
        <v>10</v>
      </c>
      <c r="G1644">
        <v>1</v>
      </c>
      <c r="H1644" t="s">
        <v>11</v>
      </c>
      <c r="I1644" t="s">
        <v>18</v>
      </c>
      <c r="J1644" t="s">
        <v>128</v>
      </c>
      <c r="L1644" t="s">
        <v>80</v>
      </c>
      <c r="M1644">
        <v>2</v>
      </c>
      <c r="N1644" t="str">
        <f t="shared" si="117"/>
        <v>Yes</v>
      </c>
      <c r="O1644" t="s">
        <v>152</v>
      </c>
      <c r="P1644" s="126" t="str">
        <f t="shared" si="119"/>
        <v>Yes</v>
      </c>
      <c r="Q1644" s="126" t="str">
        <f t="shared" si="118"/>
        <v>Yes</v>
      </c>
      <c r="R1644" s="126" t="str">
        <f t="shared" si="118"/>
        <v>Yes</v>
      </c>
      <c r="S1644" s="126" t="str">
        <f t="shared" si="118"/>
        <v>No</v>
      </c>
      <c r="T1644" s="126" t="str">
        <f t="shared" si="118"/>
        <v>Yes</v>
      </c>
      <c r="U1644" s="126" t="str">
        <f t="shared" si="118"/>
        <v>Yes</v>
      </c>
      <c r="V1644" s="126" t="str">
        <f t="shared" si="118"/>
        <v>No</v>
      </c>
      <c r="W1644" s="126" t="str">
        <f t="shared" si="118"/>
        <v>No</v>
      </c>
      <c r="X1644" s="126" t="str">
        <f t="shared" si="118"/>
        <v>No</v>
      </c>
      <c r="Y1644" s="126" t="str">
        <f t="shared" si="118"/>
        <v>No</v>
      </c>
      <c r="Z1644" s="126" t="str">
        <f t="shared" si="118"/>
        <v>No</v>
      </c>
      <c r="AA1644" s="126" t="str">
        <f t="shared" si="118"/>
        <v>No</v>
      </c>
    </row>
    <row r="1645" spans="1:27" x14ac:dyDescent="0.3">
      <c r="A1645" t="s">
        <v>207</v>
      </c>
      <c r="B1645" t="s">
        <v>13</v>
      </c>
      <c r="C1645" t="s">
        <v>9</v>
      </c>
      <c r="D1645" t="s">
        <v>8</v>
      </c>
      <c r="E1645" t="s">
        <v>11</v>
      </c>
      <c r="F1645" t="s">
        <v>10</v>
      </c>
      <c r="G1645">
        <v>0</v>
      </c>
      <c r="H1645" t="s">
        <v>8</v>
      </c>
      <c r="I1645" t="s">
        <v>19</v>
      </c>
      <c r="J1645" t="s">
        <v>128</v>
      </c>
      <c r="L1645" t="s">
        <v>80</v>
      </c>
      <c r="M1645">
        <v>3</v>
      </c>
      <c r="N1645" t="str">
        <f t="shared" si="117"/>
        <v>Yes</v>
      </c>
      <c r="O1645" t="s">
        <v>152</v>
      </c>
      <c r="P1645" s="126" t="str">
        <f t="shared" si="119"/>
        <v>Yes</v>
      </c>
      <c r="Q1645" s="126" t="str">
        <f t="shared" si="118"/>
        <v>Yes</v>
      </c>
      <c r="R1645" s="126" t="str">
        <f t="shared" si="118"/>
        <v>Yes</v>
      </c>
      <c r="S1645" s="126" t="str">
        <f t="shared" si="118"/>
        <v>No</v>
      </c>
      <c r="T1645" s="126" t="str">
        <f t="shared" si="118"/>
        <v>Yes</v>
      </c>
      <c r="U1645" s="126" t="str">
        <f t="shared" si="118"/>
        <v>Yes</v>
      </c>
      <c r="V1645" s="126" t="str">
        <f t="shared" si="118"/>
        <v>No</v>
      </c>
      <c r="W1645" s="126" t="str">
        <f t="shared" si="118"/>
        <v>No</v>
      </c>
      <c r="X1645" s="126" t="str">
        <f t="shared" si="118"/>
        <v>No</v>
      </c>
      <c r="Y1645" s="126" t="str">
        <f t="shared" si="118"/>
        <v>No</v>
      </c>
      <c r="Z1645" s="126" t="str">
        <f t="shared" si="118"/>
        <v>No</v>
      </c>
      <c r="AA1645" s="126" t="str">
        <f t="shared" si="118"/>
        <v>No</v>
      </c>
    </row>
    <row r="1646" spans="1:27" x14ac:dyDescent="0.3">
      <c r="A1646" t="s">
        <v>207</v>
      </c>
      <c r="B1646" t="s">
        <v>13</v>
      </c>
      <c r="C1646" t="s">
        <v>9</v>
      </c>
      <c r="D1646" t="s">
        <v>8</v>
      </c>
      <c r="E1646" t="s">
        <v>11</v>
      </c>
      <c r="F1646" t="s">
        <v>10</v>
      </c>
      <c r="G1646">
        <v>1</v>
      </c>
      <c r="H1646" t="s">
        <v>13</v>
      </c>
      <c r="I1646" t="s">
        <v>16</v>
      </c>
      <c r="J1646" t="s">
        <v>128</v>
      </c>
      <c r="K1646" t="s">
        <v>259</v>
      </c>
      <c r="L1646" t="s">
        <v>80</v>
      </c>
      <c r="M1646">
        <v>2</v>
      </c>
      <c r="N1646" t="str">
        <f t="shared" si="117"/>
        <v>Yes</v>
      </c>
      <c r="O1646" t="s">
        <v>152</v>
      </c>
      <c r="P1646" s="126" t="str">
        <f t="shared" si="119"/>
        <v>Yes</v>
      </c>
      <c r="Q1646" s="126" t="str">
        <f t="shared" si="118"/>
        <v>Yes</v>
      </c>
      <c r="R1646" s="126" t="str">
        <f t="shared" si="118"/>
        <v>Yes</v>
      </c>
      <c r="S1646" s="126" t="str">
        <f t="shared" si="118"/>
        <v>No</v>
      </c>
      <c r="T1646" s="126" t="str">
        <f t="shared" si="118"/>
        <v>Yes</v>
      </c>
      <c r="U1646" s="126" t="str">
        <f t="shared" si="118"/>
        <v>Yes</v>
      </c>
      <c r="V1646" s="126" t="str">
        <f t="shared" si="118"/>
        <v>No</v>
      </c>
      <c r="W1646" s="126" t="str">
        <f t="shared" si="118"/>
        <v>No</v>
      </c>
      <c r="X1646" s="126" t="str">
        <f t="shared" si="118"/>
        <v>No</v>
      </c>
      <c r="Y1646" s="126" t="str">
        <f t="shared" si="118"/>
        <v>No</v>
      </c>
      <c r="Z1646" s="126" t="str">
        <f t="shared" si="118"/>
        <v>No</v>
      </c>
      <c r="AA1646" s="126" t="str">
        <f t="shared" si="118"/>
        <v>No</v>
      </c>
    </row>
    <row r="1647" spans="1:27" x14ac:dyDescent="0.3">
      <c r="A1647" t="s">
        <v>207</v>
      </c>
      <c r="B1647" t="s">
        <v>13</v>
      </c>
      <c r="C1647" t="s">
        <v>9</v>
      </c>
      <c r="D1647" t="s">
        <v>8</v>
      </c>
      <c r="E1647" t="s">
        <v>11</v>
      </c>
      <c r="F1647" t="s">
        <v>10</v>
      </c>
      <c r="G1647">
        <v>0</v>
      </c>
      <c r="H1647" t="s">
        <v>9</v>
      </c>
      <c r="I1647" t="s">
        <v>19</v>
      </c>
      <c r="J1647" t="s">
        <v>128</v>
      </c>
      <c r="K1647" t="s">
        <v>237</v>
      </c>
      <c r="L1647" t="s">
        <v>80</v>
      </c>
      <c r="M1647">
        <v>3</v>
      </c>
      <c r="N1647" t="str">
        <f t="shared" si="117"/>
        <v>Yes</v>
      </c>
      <c r="O1647" t="s">
        <v>152</v>
      </c>
      <c r="P1647" s="126" t="str">
        <f t="shared" si="119"/>
        <v>Yes</v>
      </c>
      <c r="Q1647" s="126" t="str">
        <f t="shared" si="118"/>
        <v>Yes</v>
      </c>
      <c r="R1647" s="126" t="str">
        <f t="shared" si="118"/>
        <v>Yes</v>
      </c>
      <c r="S1647" s="126" t="str">
        <f t="shared" si="118"/>
        <v>No</v>
      </c>
      <c r="T1647" s="126" t="str">
        <f t="shared" si="118"/>
        <v>Yes</v>
      </c>
      <c r="U1647" s="126" t="str">
        <f t="shared" si="118"/>
        <v>Yes</v>
      </c>
      <c r="V1647" s="126" t="str">
        <f t="shared" si="118"/>
        <v>No</v>
      </c>
      <c r="W1647" s="126" t="str">
        <f t="shared" si="118"/>
        <v>No</v>
      </c>
      <c r="X1647" s="126" t="str">
        <f t="shared" si="118"/>
        <v>No</v>
      </c>
      <c r="Y1647" s="126" t="str">
        <f t="shared" si="118"/>
        <v>No</v>
      </c>
      <c r="Z1647" s="126" t="str">
        <f t="shared" si="118"/>
        <v>No</v>
      </c>
      <c r="AA1647" s="126" t="str">
        <f t="shared" si="118"/>
        <v>No</v>
      </c>
    </row>
    <row r="1648" spans="1:27" x14ac:dyDescent="0.3">
      <c r="A1648" t="s">
        <v>207</v>
      </c>
      <c r="B1648" t="s">
        <v>13</v>
      </c>
      <c r="C1648" t="s">
        <v>9</v>
      </c>
      <c r="D1648" t="s">
        <v>8</v>
      </c>
      <c r="E1648" t="s">
        <v>11</v>
      </c>
      <c r="F1648" t="s">
        <v>10</v>
      </c>
      <c r="G1648">
        <v>3</v>
      </c>
      <c r="H1648" t="s">
        <v>10</v>
      </c>
      <c r="I1648" t="s">
        <v>18</v>
      </c>
      <c r="J1648" t="s">
        <v>128</v>
      </c>
      <c r="L1648" t="s">
        <v>80</v>
      </c>
      <c r="M1648">
        <v>0</v>
      </c>
      <c r="N1648" t="str">
        <f t="shared" si="117"/>
        <v>No</v>
      </c>
      <c r="O1648" t="s">
        <v>152</v>
      </c>
      <c r="P1648" s="126" t="str">
        <f t="shared" si="119"/>
        <v>Yes</v>
      </c>
      <c r="Q1648" s="126" t="str">
        <f t="shared" si="118"/>
        <v>Yes</v>
      </c>
      <c r="R1648" s="126" t="str">
        <f t="shared" si="118"/>
        <v>Yes</v>
      </c>
      <c r="S1648" s="126" t="str">
        <f t="shared" si="118"/>
        <v>No</v>
      </c>
      <c r="T1648" s="126" t="str">
        <f t="shared" si="118"/>
        <v>Yes</v>
      </c>
      <c r="U1648" s="126" t="str">
        <f t="shared" si="118"/>
        <v>Yes</v>
      </c>
      <c r="V1648" s="126" t="str">
        <f t="shared" si="118"/>
        <v>No</v>
      </c>
      <c r="W1648" s="126" t="str">
        <f t="shared" si="118"/>
        <v>No</v>
      </c>
      <c r="X1648" s="126" t="str">
        <f t="shared" si="118"/>
        <v>No</v>
      </c>
      <c r="Y1648" s="126" t="str">
        <f t="shared" si="118"/>
        <v>No</v>
      </c>
      <c r="Z1648" s="126" t="str">
        <f t="shared" ref="Q1648:AA1671" si="120">IF($A1648="","",IF(OR($B1648=Z$1,$C1648=Z$1,$D1648=Z$1,$E1648=Z$1,$F1648=Z$1),"Yes","No"))</f>
        <v>No</v>
      </c>
      <c r="AA1648" s="126" t="str">
        <f t="shared" si="120"/>
        <v>No</v>
      </c>
    </row>
    <row r="1649" spans="1:27" x14ac:dyDescent="0.3">
      <c r="A1649" t="s">
        <v>207</v>
      </c>
      <c r="B1649" t="s">
        <v>13</v>
      </c>
      <c r="C1649" t="s">
        <v>9</v>
      </c>
      <c r="D1649" t="s">
        <v>8</v>
      </c>
      <c r="E1649" t="s">
        <v>11</v>
      </c>
      <c r="F1649" t="s">
        <v>10</v>
      </c>
      <c r="G1649">
        <v>0</v>
      </c>
      <c r="H1649" t="s">
        <v>8</v>
      </c>
      <c r="I1649" t="s">
        <v>19</v>
      </c>
      <c r="J1649" t="s">
        <v>128</v>
      </c>
      <c r="K1649" t="s">
        <v>237</v>
      </c>
      <c r="L1649" t="s">
        <v>80</v>
      </c>
      <c r="M1649">
        <v>3</v>
      </c>
      <c r="N1649" t="str">
        <f t="shared" si="117"/>
        <v>Yes</v>
      </c>
      <c r="O1649" t="s">
        <v>152</v>
      </c>
      <c r="P1649" s="126" t="str">
        <f t="shared" si="119"/>
        <v>Yes</v>
      </c>
      <c r="Q1649" s="126" t="str">
        <f t="shared" si="120"/>
        <v>Yes</v>
      </c>
      <c r="R1649" s="126" t="str">
        <f t="shared" si="120"/>
        <v>Yes</v>
      </c>
      <c r="S1649" s="126" t="str">
        <f t="shared" si="120"/>
        <v>No</v>
      </c>
      <c r="T1649" s="126" t="str">
        <f t="shared" si="120"/>
        <v>Yes</v>
      </c>
      <c r="U1649" s="126" t="str">
        <f t="shared" si="120"/>
        <v>Yes</v>
      </c>
      <c r="V1649" s="126" t="str">
        <f t="shared" si="120"/>
        <v>No</v>
      </c>
      <c r="W1649" s="126" t="str">
        <f t="shared" si="120"/>
        <v>No</v>
      </c>
      <c r="X1649" s="126" t="str">
        <f t="shared" si="120"/>
        <v>No</v>
      </c>
      <c r="Y1649" s="126" t="str">
        <f t="shared" si="120"/>
        <v>No</v>
      </c>
      <c r="Z1649" s="126" t="str">
        <f t="shared" si="120"/>
        <v>No</v>
      </c>
      <c r="AA1649" s="126" t="str">
        <f t="shared" si="120"/>
        <v>No</v>
      </c>
    </row>
    <row r="1650" spans="1:27" x14ac:dyDescent="0.3">
      <c r="A1650" t="s">
        <v>207</v>
      </c>
      <c r="B1650" t="s">
        <v>13</v>
      </c>
      <c r="C1650" t="s">
        <v>9</v>
      </c>
      <c r="D1650" t="s">
        <v>8</v>
      </c>
      <c r="E1650" t="s">
        <v>11</v>
      </c>
      <c r="F1650" t="s">
        <v>10</v>
      </c>
      <c r="G1650">
        <v>1</v>
      </c>
      <c r="H1650" t="s">
        <v>9</v>
      </c>
      <c r="I1650" t="s">
        <v>19</v>
      </c>
      <c r="J1650" t="s">
        <v>128</v>
      </c>
      <c r="L1650" t="s">
        <v>80</v>
      </c>
      <c r="M1650">
        <v>3</v>
      </c>
      <c r="N1650" t="str">
        <f t="shared" si="117"/>
        <v>Yes</v>
      </c>
      <c r="O1650" t="s">
        <v>152</v>
      </c>
      <c r="P1650" s="126" t="str">
        <f t="shared" si="119"/>
        <v>Yes</v>
      </c>
      <c r="Q1650" s="126" t="str">
        <f t="shared" si="120"/>
        <v>Yes</v>
      </c>
      <c r="R1650" s="126" t="str">
        <f t="shared" si="120"/>
        <v>Yes</v>
      </c>
      <c r="S1650" s="126" t="str">
        <f t="shared" si="120"/>
        <v>No</v>
      </c>
      <c r="T1650" s="126" t="str">
        <f t="shared" si="120"/>
        <v>Yes</v>
      </c>
      <c r="U1650" s="126" t="str">
        <f t="shared" si="120"/>
        <v>Yes</v>
      </c>
      <c r="V1650" s="126" t="str">
        <f t="shared" si="120"/>
        <v>No</v>
      </c>
      <c r="W1650" s="126" t="str">
        <f t="shared" si="120"/>
        <v>No</v>
      </c>
      <c r="X1650" s="126" t="str">
        <f t="shared" si="120"/>
        <v>No</v>
      </c>
      <c r="Y1650" s="126" t="str">
        <f t="shared" si="120"/>
        <v>No</v>
      </c>
      <c r="Z1650" s="126" t="str">
        <f t="shared" si="120"/>
        <v>No</v>
      </c>
      <c r="AA1650" s="126" t="str">
        <f t="shared" si="120"/>
        <v>No</v>
      </c>
    </row>
    <row r="1651" spans="1:27" x14ac:dyDescent="0.3">
      <c r="A1651" t="s">
        <v>207</v>
      </c>
      <c r="B1651" t="s">
        <v>13</v>
      </c>
      <c r="C1651" t="s">
        <v>9</v>
      </c>
      <c r="D1651" t="s">
        <v>8</v>
      </c>
      <c r="E1651" t="s">
        <v>11</v>
      </c>
      <c r="F1651" t="s">
        <v>10</v>
      </c>
      <c r="G1651">
        <v>1</v>
      </c>
      <c r="H1651" t="s">
        <v>8</v>
      </c>
      <c r="I1651" t="s">
        <v>15</v>
      </c>
      <c r="J1651" t="s">
        <v>128</v>
      </c>
      <c r="K1651" t="s">
        <v>259</v>
      </c>
      <c r="L1651" t="s">
        <v>80</v>
      </c>
      <c r="M1651">
        <v>2</v>
      </c>
      <c r="N1651" t="str">
        <f t="shared" si="117"/>
        <v>Yes</v>
      </c>
      <c r="O1651" t="s">
        <v>152</v>
      </c>
      <c r="P1651" s="126" t="str">
        <f t="shared" si="119"/>
        <v>Yes</v>
      </c>
      <c r="Q1651" s="126" t="str">
        <f t="shared" si="120"/>
        <v>Yes</v>
      </c>
      <c r="R1651" s="126" t="str">
        <f t="shared" si="120"/>
        <v>Yes</v>
      </c>
      <c r="S1651" s="126" t="str">
        <f t="shared" si="120"/>
        <v>No</v>
      </c>
      <c r="T1651" s="126" t="str">
        <f t="shared" si="120"/>
        <v>Yes</v>
      </c>
      <c r="U1651" s="126" t="str">
        <f t="shared" si="120"/>
        <v>Yes</v>
      </c>
      <c r="V1651" s="126" t="str">
        <f t="shared" si="120"/>
        <v>No</v>
      </c>
      <c r="W1651" s="126" t="str">
        <f t="shared" si="120"/>
        <v>No</v>
      </c>
      <c r="X1651" s="126" t="str">
        <f t="shared" si="120"/>
        <v>No</v>
      </c>
      <c r="Y1651" s="126" t="str">
        <f t="shared" si="120"/>
        <v>No</v>
      </c>
      <c r="Z1651" s="126" t="str">
        <f t="shared" si="120"/>
        <v>No</v>
      </c>
      <c r="AA1651" s="126" t="str">
        <f t="shared" si="120"/>
        <v>No</v>
      </c>
    </row>
    <row r="1652" spans="1:27" x14ac:dyDescent="0.3">
      <c r="A1652" t="s">
        <v>207</v>
      </c>
      <c r="B1652" t="s">
        <v>130</v>
      </c>
      <c r="C1652" t="s">
        <v>9</v>
      </c>
      <c r="D1652" t="s">
        <v>8</v>
      </c>
      <c r="E1652" t="s">
        <v>11</v>
      </c>
      <c r="F1652" t="s">
        <v>10</v>
      </c>
      <c r="G1652">
        <v>2</v>
      </c>
      <c r="H1652" t="s">
        <v>11</v>
      </c>
      <c r="I1652" t="s">
        <v>16</v>
      </c>
      <c r="J1652" t="s">
        <v>128</v>
      </c>
      <c r="K1652" t="s">
        <v>237</v>
      </c>
      <c r="L1652" t="s">
        <v>80</v>
      </c>
      <c r="M1652">
        <v>0</v>
      </c>
      <c r="N1652" t="str">
        <f t="shared" si="117"/>
        <v>No</v>
      </c>
      <c r="O1652" t="s">
        <v>152</v>
      </c>
      <c r="P1652" s="126" t="str">
        <f t="shared" si="119"/>
        <v>No</v>
      </c>
      <c r="Q1652" s="126" t="str">
        <f t="shared" si="120"/>
        <v>Yes</v>
      </c>
      <c r="R1652" s="126" t="str">
        <f t="shared" si="120"/>
        <v>Yes</v>
      </c>
      <c r="S1652" s="126" t="str">
        <f t="shared" si="120"/>
        <v>No</v>
      </c>
      <c r="T1652" s="126" t="str">
        <f t="shared" si="120"/>
        <v>Yes</v>
      </c>
      <c r="U1652" s="126" t="str">
        <f t="shared" si="120"/>
        <v>Yes</v>
      </c>
      <c r="V1652" s="126" t="str">
        <f t="shared" si="120"/>
        <v>No</v>
      </c>
      <c r="W1652" s="126" t="str">
        <f t="shared" si="120"/>
        <v>No</v>
      </c>
      <c r="X1652" s="126" t="str">
        <f t="shared" si="120"/>
        <v>No</v>
      </c>
      <c r="Y1652" s="126" t="str">
        <f t="shared" si="120"/>
        <v>Yes</v>
      </c>
      <c r="Z1652" s="126" t="str">
        <f t="shared" si="120"/>
        <v>No</v>
      </c>
      <c r="AA1652" s="126" t="str">
        <f t="shared" si="120"/>
        <v>No</v>
      </c>
    </row>
    <row r="1653" spans="1:27" x14ac:dyDescent="0.3">
      <c r="A1653" t="s">
        <v>207</v>
      </c>
      <c r="B1653" t="s">
        <v>130</v>
      </c>
      <c r="C1653" t="s">
        <v>9</v>
      </c>
      <c r="D1653" t="s">
        <v>8</v>
      </c>
      <c r="E1653" t="s">
        <v>11</v>
      </c>
      <c r="F1653" t="s">
        <v>10</v>
      </c>
      <c r="G1653">
        <v>0</v>
      </c>
      <c r="H1653" t="s">
        <v>8</v>
      </c>
      <c r="I1653" t="s">
        <v>19</v>
      </c>
      <c r="J1653" t="s">
        <v>128</v>
      </c>
      <c r="L1653" t="s">
        <v>80</v>
      </c>
      <c r="M1653">
        <v>3</v>
      </c>
      <c r="N1653" t="str">
        <f t="shared" si="117"/>
        <v>Yes</v>
      </c>
      <c r="O1653" t="s">
        <v>152</v>
      </c>
      <c r="P1653" s="126" t="str">
        <f t="shared" si="119"/>
        <v>No</v>
      </c>
      <c r="Q1653" s="126" t="str">
        <f t="shared" si="120"/>
        <v>Yes</v>
      </c>
      <c r="R1653" s="126" t="str">
        <f t="shared" si="120"/>
        <v>Yes</v>
      </c>
      <c r="S1653" s="126" t="str">
        <f t="shared" si="120"/>
        <v>No</v>
      </c>
      <c r="T1653" s="126" t="str">
        <f t="shared" si="120"/>
        <v>Yes</v>
      </c>
      <c r="U1653" s="126" t="str">
        <f t="shared" si="120"/>
        <v>Yes</v>
      </c>
      <c r="V1653" s="126" t="str">
        <f t="shared" si="120"/>
        <v>No</v>
      </c>
      <c r="W1653" s="126" t="str">
        <f t="shared" si="120"/>
        <v>No</v>
      </c>
      <c r="X1653" s="126" t="str">
        <f t="shared" si="120"/>
        <v>No</v>
      </c>
      <c r="Y1653" s="126" t="str">
        <f t="shared" si="120"/>
        <v>Yes</v>
      </c>
      <c r="Z1653" s="126" t="str">
        <f t="shared" si="120"/>
        <v>No</v>
      </c>
      <c r="AA1653" s="126" t="str">
        <f t="shared" si="120"/>
        <v>No</v>
      </c>
    </row>
    <row r="1654" spans="1:27" x14ac:dyDescent="0.3">
      <c r="A1654" t="s">
        <v>207</v>
      </c>
      <c r="B1654" t="s">
        <v>130</v>
      </c>
      <c r="C1654" t="s">
        <v>9</v>
      </c>
      <c r="D1654" t="s">
        <v>8</v>
      </c>
      <c r="E1654" t="s">
        <v>70</v>
      </c>
      <c r="F1654" t="s">
        <v>131</v>
      </c>
      <c r="G1654">
        <v>1</v>
      </c>
      <c r="H1654" t="s">
        <v>8</v>
      </c>
      <c r="I1654" t="s">
        <v>15</v>
      </c>
      <c r="J1654" t="s">
        <v>128</v>
      </c>
      <c r="L1654" t="s">
        <v>80</v>
      </c>
      <c r="M1654">
        <v>2</v>
      </c>
      <c r="N1654" t="str">
        <f t="shared" si="117"/>
        <v>Yes</v>
      </c>
      <c r="O1654" t="s">
        <v>152</v>
      </c>
      <c r="P1654" s="126" t="str">
        <f t="shared" si="119"/>
        <v>No</v>
      </c>
      <c r="Q1654" s="126" t="str">
        <f t="shared" si="120"/>
        <v>Yes</v>
      </c>
      <c r="R1654" s="126" t="str">
        <f t="shared" si="120"/>
        <v>Yes</v>
      </c>
      <c r="S1654" s="126" t="str">
        <f t="shared" si="120"/>
        <v>Yes</v>
      </c>
      <c r="T1654" s="126" t="str">
        <f t="shared" si="120"/>
        <v>No</v>
      </c>
      <c r="U1654" s="126" t="str">
        <f t="shared" si="120"/>
        <v>No</v>
      </c>
      <c r="V1654" s="126" t="str">
        <f t="shared" si="120"/>
        <v>No</v>
      </c>
      <c r="W1654" s="126" t="str">
        <f t="shared" si="120"/>
        <v>No</v>
      </c>
      <c r="X1654" s="126" t="str">
        <f t="shared" si="120"/>
        <v>No</v>
      </c>
      <c r="Y1654" s="126" t="str">
        <f t="shared" si="120"/>
        <v>Yes</v>
      </c>
      <c r="Z1654" s="126" t="str">
        <f t="shared" si="120"/>
        <v>Yes</v>
      </c>
      <c r="AA1654" s="126" t="str">
        <f t="shared" si="120"/>
        <v>No</v>
      </c>
    </row>
    <row r="1655" spans="1:27" x14ac:dyDescent="0.3">
      <c r="A1655" t="s">
        <v>207</v>
      </c>
      <c r="B1655" t="s">
        <v>130</v>
      </c>
      <c r="C1655" t="s">
        <v>9</v>
      </c>
      <c r="D1655" t="s">
        <v>8</v>
      </c>
      <c r="E1655" t="s">
        <v>70</v>
      </c>
      <c r="F1655" t="s">
        <v>131</v>
      </c>
      <c r="G1655">
        <v>2</v>
      </c>
      <c r="H1655" t="s">
        <v>8</v>
      </c>
      <c r="I1655" t="s">
        <v>18</v>
      </c>
      <c r="J1655" t="s">
        <v>128</v>
      </c>
      <c r="K1655" t="s">
        <v>237</v>
      </c>
      <c r="L1655" t="s">
        <v>80</v>
      </c>
      <c r="M1655">
        <v>0</v>
      </c>
      <c r="N1655" t="str">
        <f t="shared" si="117"/>
        <v>No</v>
      </c>
      <c r="O1655" t="s">
        <v>152</v>
      </c>
      <c r="P1655" s="126" t="str">
        <f t="shared" si="119"/>
        <v>No</v>
      </c>
      <c r="Q1655" s="126" t="str">
        <f t="shared" si="120"/>
        <v>Yes</v>
      </c>
      <c r="R1655" s="126" t="str">
        <f t="shared" si="120"/>
        <v>Yes</v>
      </c>
      <c r="S1655" s="126" t="str">
        <f t="shared" si="120"/>
        <v>Yes</v>
      </c>
      <c r="T1655" s="126" t="str">
        <f t="shared" si="120"/>
        <v>No</v>
      </c>
      <c r="U1655" s="126" t="str">
        <f t="shared" si="120"/>
        <v>No</v>
      </c>
      <c r="V1655" s="126" t="str">
        <f t="shared" si="120"/>
        <v>No</v>
      </c>
      <c r="W1655" s="126" t="str">
        <f t="shared" si="120"/>
        <v>No</v>
      </c>
      <c r="X1655" s="126" t="str">
        <f t="shared" si="120"/>
        <v>No</v>
      </c>
      <c r="Y1655" s="126" t="str">
        <f t="shared" si="120"/>
        <v>Yes</v>
      </c>
      <c r="Z1655" s="126" t="str">
        <f t="shared" si="120"/>
        <v>Yes</v>
      </c>
      <c r="AA1655" s="126" t="str">
        <f t="shared" si="120"/>
        <v>No</v>
      </c>
    </row>
    <row r="1656" spans="1:27" x14ac:dyDescent="0.3">
      <c r="A1656" t="s">
        <v>207</v>
      </c>
      <c r="B1656" t="s">
        <v>130</v>
      </c>
      <c r="C1656" t="s">
        <v>9</v>
      </c>
      <c r="D1656" t="s">
        <v>8</v>
      </c>
      <c r="E1656" t="s">
        <v>70</v>
      </c>
      <c r="F1656" t="s">
        <v>131</v>
      </c>
      <c r="G1656">
        <v>1</v>
      </c>
      <c r="H1656" t="s">
        <v>8</v>
      </c>
      <c r="I1656" t="s">
        <v>148</v>
      </c>
      <c r="J1656" t="s">
        <v>62</v>
      </c>
      <c r="L1656" t="s">
        <v>80</v>
      </c>
      <c r="M1656">
        <v>2</v>
      </c>
      <c r="N1656" t="str">
        <f t="shared" si="117"/>
        <v>Yes</v>
      </c>
      <c r="O1656" t="s">
        <v>152</v>
      </c>
      <c r="P1656" s="126" t="str">
        <f t="shared" si="119"/>
        <v>No</v>
      </c>
      <c r="Q1656" s="126" t="str">
        <f t="shared" si="120"/>
        <v>Yes</v>
      </c>
      <c r="R1656" s="126" t="str">
        <f t="shared" si="120"/>
        <v>Yes</v>
      </c>
      <c r="S1656" s="126" t="str">
        <f t="shared" si="120"/>
        <v>Yes</v>
      </c>
      <c r="T1656" s="126" t="str">
        <f t="shared" si="120"/>
        <v>No</v>
      </c>
      <c r="U1656" s="126" t="str">
        <f t="shared" si="120"/>
        <v>No</v>
      </c>
      <c r="V1656" s="126" t="str">
        <f t="shared" si="120"/>
        <v>No</v>
      </c>
      <c r="W1656" s="126" t="str">
        <f t="shared" si="120"/>
        <v>No</v>
      </c>
      <c r="X1656" s="126" t="str">
        <f t="shared" si="120"/>
        <v>No</v>
      </c>
      <c r="Y1656" s="126" t="str">
        <f t="shared" si="120"/>
        <v>Yes</v>
      </c>
      <c r="Z1656" s="126" t="str">
        <f t="shared" si="120"/>
        <v>Yes</v>
      </c>
      <c r="AA1656" s="126" t="str">
        <f t="shared" si="120"/>
        <v>No</v>
      </c>
    </row>
    <row r="1657" spans="1:27" x14ac:dyDescent="0.3">
      <c r="A1657" t="s">
        <v>207</v>
      </c>
      <c r="B1657" t="s">
        <v>13</v>
      </c>
      <c r="C1657" t="s">
        <v>130</v>
      </c>
      <c r="D1657" t="s">
        <v>70</v>
      </c>
      <c r="E1657" t="s">
        <v>11</v>
      </c>
      <c r="F1657" t="s">
        <v>131</v>
      </c>
      <c r="G1657">
        <v>1</v>
      </c>
      <c r="H1657" t="s">
        <v>13</v>
      </c>
      <c r="I1657" t="s">
        <v>18</v>
      </c>
      <c r="J1657" t="s">
        <v>149</v>
      </c>
      <c r="K1657" t="s">
        <v>237</v>
      </c>
      <c r="L1657" t="s">
        <v>80</v>
      </c>
      <c r="M1657">
        <v>0</v>
      </c>
      <c r="N1657" t="str">
        <f t="shared" si="117"/>
        <v>No</v>
      </c>
      <c r="O1657" t="s">
        <v>152</v>
      </c>
      <c r="P1657" s="126" t="str">
        <f t="shared" si="119"/>
        <v>Yes</v>
      </c>
      <c r="Q1657" s="126" t="str">
        <f t="shared" si="120"/>
        <v>No</v>
      </c>
      <c r="R1657" s="126" t="str">
        <f t="shared" si="120"/>
        <v>No</v>
      </c>
      <c r="S1657" s="126" t="str">
        <f t="shared" si="120"/>
        <v>Yes</v>
      </c>
      <c r="T1657" s="126" t="str">
        <f t="shared" si="120"/>
        <v>No</v>
      </c>
      <c r="U1657" s="126" t="str">
        <f t="shared" si="120"/>
        <v>Yes</v>
      </c>
      <c r="V1657" s="126" t="str">
        <f t="shared" si="120"/>
        <v>No</v>
      </c>
      <c r="W1657" s="126" t="str">
        <f t="shared" si="120"/>
        <v>No</v>
      </c>
      <c r="X1657" s="126" t="str">
        <f t="shared" si="120"/>
        <v>No</v>
      </c>
      <c r="Y1657" s="126" t="str">
        <f t="shared" si="120"/>
        <v>Yes</v>
      </c>
      <c r="Z1657" s="126" t="str">
        <f t="shared" si="120"/>
        <v>Yes</v>
      </c>
      <c r="AA1657" s="126" t="str">
        <f t="shared" si="120"/>
        <v>No</v>
      </c>
    </row>
    <row r="1658" spans="1:27" x14ac:dyDescent="0.3">
      <c r="A1658" t="s">
        <v>207</v>
      </c>
      <c r="B1658" t="s">
        <v>13</v>
      </c>
      <c r="C1658" t="s">
        <v>130</v>
      </c>
      <c r="D1658" t="s">
        <v>70</v>
      </c>
      <c r="E1658" t="s">
        <v>11</v>
      </c>
      <c r="F1658" t="s">
        <v>131</v>
      </c>
      <c r="G1658">
        <v>1</v>
      </c>
      <c r="H1658" t="s">
        <v>130</v>
      </c>
      <c r="I1658" t="s">
        <v>148</v>
      </c>
      <c r="J1658" t="s">
        <v>128</v>
      </c>
      <c r="L1658" t="s">
        <v>80</v>
      </c>
      <c r="M1658">
        <v>2</v>
      </c>
      <c r="N1658" t="str">
        <f t="shared" si="117"/>
        <v>Yes</v>
      </c>
      <c r="O1658" t="s">
        <v>152</v>
      </c>
      <c r="P1658" s="126" t="str">
        <f t="shared" si="119"/>
        <v>Yes</v>
      </c>
      <c r="Q1658" s="126" t="str">
        <f t="shared" si="120"/>
        <v>No</v>
      </c>
      <c r="R1658" s="126" t="str">
        <f t="shared" si="120"/>
        <v>No</v>
      </c>
      <c r="S1658" s="126" t="str">
        <f t="shared" si="120"/>
        <v>Yes</v>
      </c>
      <c r="T1658" s="126" t="str">
        <f t="shared" si="120"/>
        <v>No</v>
      </c>
      <c r="U1658" s="126" t="str">
        <f t="shared" si="120"/>
        <v>Yes</v>
      </c>
      <c r="V1658" s="126" t="str">
        <f t="shared" si="120"/>
        <v>No</v>
      </c>
      <c r="W1658" s="126" t="str">
        <f t="shared" si="120"/>
        <v>No</v>
      </c>
      <c r="X1658" s="126" t="str">
        <f t="shared" si="120"/>
        <v>No</v>
      </c>
      <c r="Y1658" s="126" t="str">
        <f t="shared" si="120"/>
        <v>Yes</v>
      </c>
      <c r="Z1658" s="126" t="str">
        <f t="shared" si="120"/>
        <v>Yes</v>
      </c>
      <c r="AA1658" s="126" t="str">
        <f t="shared" si="120"/>
        <v>No</v>
      </c>
    </row>
    <row r="1659" spans="1:27" x14ac:dyDescent="0.3">
      <c r="A1659" t="s">
        <v>207</v>
      </c>
      <c r="B1659" t="s">
        <v>13</v>
      </c>
      <c r="C1659" t="s">
        <v>130</v>
      </c>
      <c r="D1659" t="s">
        <v>70</v>
      </c>
      <c r="E1659" t="s">
        <v>11</v>
      </c>
      <c r="F1659" t="s">
        <v>131</v>
      </c>
      <c r="G1659">
        <v>1</v>
      </c>
      <c r="H1659" t="s">
        <v>131</v>
      </c>
      <c r="I1659" t="s">
        <v>17</v>
      </c>
      <c r="J1659" t="s">
        <v>128</v>
      </c>
      <c r="K1659" t="s">
        <v>237</v>
      </c>
      <c r="L1659" t="s">
        <v>80</v>
      </c>
      <c r="M1659">
        <v>0</v>
      </c>
      <c r="N1659" t="str">
        <f t="shared" si="117"/>
        <v>No</v>
      </c>
      <c r="O1659" t="s">
        <v>152</v>
      </c>
      <c r="P1659" s="126" t="str">
        <f t="shared" si="119"/>
        <v>Yes</v>
      </c>
      <c r="Q1659" s="126" t="str">
        <f t="shared" si="120"/>
        <v>No</v>
      </c>
      <c r="R1659" s="126" t="str">
        <f t="shared" si="120"/>
        <v>No</v>
      </c>
      <c r="S1659" s="126" t="str">
        <f t="shared" si="120"/>
        <v>Yes</v>
      </c>
      <c r="T1659" s="126" t="str">
        <f t="shared" si="120"/>
        <v>No</v>
      </c>
      <c r="U1659" s="126" t="str">
        <f t="shared" si="120"/>
        <v>Yes</v>
      </c>
      <c r="V1659" s="126" t="str">
        <f t="shared" si="120"/>
        <v>No</v>
      </c>
      <c r="W1659" s="126" t="str">
        <f t="shared" si="120"/>
        <v>No</v>
      </c>
      <c r="X1659" s="126" t="str">
        <f t="shared" si="120"/>
        <v>No</v>
      </c>
      <c r="Y1659" s="126" t="str">
        <f t="shared" si="120"/>
        <v>Yes</v>
      </c>
      <c r="Z1659" s="126" t="str">
        <f t="shared" si="120"/>
        <v>Yes</v>
      </c>
      <c r="AA1659" s="126" t="str">
        <f t="shared" si="120"/>
        <v>No</v>
      </c>
    </row>
    <row r="1660" spans="1:27" x14ac:dyDescent="0.3">
      <c r="A1660" t="s">
        <v>207</v>
      </c>
      <c r="B1660" t="s">
        <v>13</v>
      </c>
      <c r="C1660" t="s">
        <v>130</v>
      </c>
      <c r="D1660" t="s">
        <v>70</v>
      </c>
      <c r="E1660" t="s">
        <v>11</v>
      </c>
      <c r="F1660" t="s">
        <v>131</v>
      </c>
      <c r="G1660">
        <v>0</v>
      </c>
      <c r="H1660" t="s">
        <v>70</v>
      </c>
      <c r="I1660" t="s">
        <v>15</v>
      </c>
      <c r="J1660" t="s">
        <v>128</v>
      </c>
      <c r="L1660" t="s">
        <v>80</v>
      </c>
      <c r="M1660">
        <v>2</v>
      </c>
      <c r="N1660" t="str">
        <f t="shared" si="117"/>
        <v>Yes</v>
      </c>
      <c r="O1660" t="s">
        <v>152</v>
      </c>
      <c r="P1660" s="126" t="str">
        <f t="shared" si="119"/>
        <v>Yes</v>
      </c>
      <c r="Q1660" s="126" t="str">
        <f t="shared" si="120"/>
        <v>No</v>
      </c>
      <c r="R1660" s="126" t="str">
        <f t="shared" si="120"/>
        <v>No</v>
      </c>
      <c r="S1660" s="126" t="str">
        <f t="shared" si="120"/>
        <v>Yes</v>
      </c>
      <c r="T1660" s="126" t="str">
        <f t="shared" si="120"/>
        <v>No</v>
      </c>
      <c r="U1660" s="126" t="str">
        <f t="shared" si="120"/>
        <v>Yes</v>
      </c>
      <c r="V1660" s="126" t="str">
        <f t="shared" si="120"/>
        <v>No</v>
      </c>
      <c r="W1660" s="126" t="str">
        <f t="shared" si="120"/>
        <v>No</v>
      </c>
      <c r="X1660" s="126" t="str">
        <f t="shared" si="120"/>
        <v>No</v>
      </c>
      <c r="Y1660" s="126" t="str">
        <f t="shared" si="120"/>
        <v>Yes</v>
      </c>
      <c r="Z1660" s="126" t="str">
        <f t="shared" si="120"/>
        <v>Yes</v>
      </c>
      <c r="AA1660" s="126" t="str">
        <f t="shared" si="120"/>
        <v>No</v>
      </c>
    </row>
    <row r="1661" spans="1:27" x14ac:dyDescent="0.3">
      <c r="A1661" t="s">
        <v>207</v>
      </c>
      <c r="B1661" t="s">
        <v>13</v>
      </c>
      <c r="C1661" t="s">
        <v>130</v>
      </c>
      <c r="D1661" t="s">
        <v>70</v>
      </c>
      <c r="E1661" t="s">
        <v>11</v>
      </c>
      <c r="F1661" t="s">
        <v>131</v>
      </c>
      <c r="G1661">
        <v>1</v>
      </c>
      <c r="H1661" t="s">
        <v>13</v>
      </c>
      <c r="I1661" t="s">
        <v>16</v>
      </c>
      <c r="J1661" t="s">
        <v>128</v>
      </c>
      <c r="L1661" t="s">
        <v>80</v>
      </c>
      <c r="M1661">
        <v>0</v>
      </c>
      <c r="N1661" t="str">
        <f t="shared" si="117"/>
        <v>No</v>
      </c>
      <c r="O1661" t="s">
        <v>152</v>
      </c>
      <c r="P1661" s="126" t="str">
        <f t="shared" si="119"/>
        <v>Yes</v>
      </c>
      <c r="Q1661" s="126" t="str">
        <f t="shared" si="120"/>
        <v>No</v>
      </c>
      <c r="R1661" s="126" t="str">
        <f t="shared" si="120"/>
        <v>No</v>
      </c>
      <c r="S1661" s="126" t="str">
        <f t="shared" si="120"/>
        <v>Yes</v>
      </c>
      <c r="T1661" s="126" t="str">
        <f t="shared" si="120"/>
        <v>No</v>
      </c>
      <c r="U1661" s="126" t="str">
        <f t="shared" si="120"/>
        <v>Yes</v>
      </c>
      <c r="V1661" s="126" t="str">
        <f t="shared" si="120"/>
        <v>No</v>
      </c>
      <c r="W1661" s="126" t="str">
        <f t="shared" si="120"/>
        <v>No</v>
      </c>
      <c r="X1661" s="126" t="str">
        <f t="shared" si="120"/>
        <v>No</v>
      </c>
      <c r="Y1661" s="126" t="str">
        <f t="shared" si="120"/>
        <v>Yes</v>
      </c>
      <c r="Z1661" s="126" t="str">
        <f t="shared" si="120"/>
        <v>Yes</v>
      </c>
      <c r="AA1661" s="126" t="str">
        <f t="shared" si="120"/>
        <v>No</v>
      </c>
    </row>
    <row r="1662" spans="1:27" x14ac:dyDescent="0.3">
      <c r="A1662" t="s">
        <v>207</v>
      </c>
      <c r="B1662" t="s">
        <v>13</v>
      </c>
      <c r="C1662" t="s">
        <v>9</v>
      </c>
      <c r="D1662" t="s">
        <v>14</v>
      </c>
      <c r="E1662" t="s">
        <v>8</v>
      </c>
      <c r="F1662" t="s">
        <v>10</v>
      </c>
      <c r="G1662">
        <v>1</v>
      </c>
      <c r="H1662" t="s">
        <v>13</v>
      </c>
      <c r="I1662" t="s">
        <v>16</v>
      </c>
      <c r="J1662" t="s">
        <v>128</v>
      </c>
      <c r="L1662" t="s">
        <v>80</v>
      </c>
      <c r="M1662">
        <v>2</v>
      </c>
      <c r="N1662" t="str">
        <f t="shared" si="117"/>
        <v>Yes</v>
      </c>
      <c r="O1662" t="s">
        <v>152</v>
      </c>
      <c r="P1662" s="126" t="str">
        <f t="shared" si="119"/>
        <v>Yes</v>
      </c>
      <c r="Q1662" s="126" t="str">
        <f t="shared" si="120"/>
        <v>Yes</v>
      </c>
      <c r="R1662" s="126" t="str">
        <f t="shared" si="120"/>
        <v>Yes</v>
      </c>
      <c r="S1662" s="126" t="str">
        <f t="shared" si="120"/>
        <v>No</v>
      </c>
      <c r="T1662" s="126" t="str">
        <f t="shared" si="120"/>
        <v>Yes</v>
      </c>
      <c r="U1662" s="126" t="str">
        <f t="shared" si="120"/>
        <v>No</v>
      </c>
      <c r="V1662" s="126" t="str">
        <f t="shared" si="120"/>
        <v>No</v>
      </c>
      <c r="W1662" s="126" t="str">
        <f t="shared" si="120"/>
        <v>No</v>
      </c>
      <c r="X1662" s="126" t="str">
        <f t="shared" si="120"/>
        <v>Yes</v>
      </c>
      <c r="Y1662" s="126" t="str">
        <f t="shared" si="120"/>
        <v>No</v>
      </c>
      <c r="Z1662" s="126" t="str">
        <f t="shared" si="120"/>
        <v>No</v>
      </c>
      <c r="AA1662" s="126" t="str">
        <f t="shared" si="120"/>
        <v>No</v>
      </c>
    </row>
    <row r="1663" spans="1:27" x14ac:dyDescent="0.3">
      <c r="A1663" t="s">
        <v>207</v>
      </c>
      <c r="B1663" t="s">
        <v>13</v>
      </c>
      <c r="C1663" t="s">
        <v>9</v>
      </c>
      <c r="D1663" t="s">
        <v>14</v>
      </c>
      <c r="E1663" t="s">
        <v>8</v>
      </c>
      <c r="F1663" t="s">
        <v>10</v>
      </c>
      <c r="G1663">
        <v>1</v>
      </c>
      <c r="H1663" t="s">
        <v>9</v>
      </c>
      <c r="I1663" t="s">
        <v>148</v>
      </c>
      <c r="J1663" t="s">
        <v>128</v>
      </c>
      <c r="L1663" t="s">
        <v>80</v>
      </c>
      <c r="M1663">
        <v>2</v>
      </c>
      <c r="N1663" t="str">
        <f t="shared" si="117"/>
        <v>Yes</v>
      </c>
      <c r="O1663" t="s">
        <v>152</v>
      </c>
      <c r="P1663" s="126" t="str">
        <f t="shared" si="119"/>
        <v>Yes</v>
      </c>
      <c r="Q1663" s="126" t="str">
        <f t="shared" si="120"/>
        <v>Yes</v>
      </c>
      <c r="R1663" s="126" t="str">
        <f t="shared" si="120"/>
        <v>Yes</v>
      </c>
      <c r="S1663" s="126" t="str">
        <f t="shared" si="120"/>
        <v>No</v>
      </c>
      <c r="T1663" s="126" t="str">
        <f t="shared" si="120"/>
        <v>Yes</v>
      </c>
      <c r="U1663" s="126" t="str">
        <f t="shared" si="120"/>
        <v>No</v>
      </c>
      <c r="V1663" s="126" t="str">
        <f t="shared" si="120"/>
        <v>No</v>
      </c>
      <c r="W1663" s="126" t="str">
        <f t="shared" si="120"/>
        <v>No</v>
      </c>
      <c r="X1663" s="126" t="str">
        <f t="shared" si="120"/>
        <v>Yes</v>
      </c>
      <c r="Y1663" s="126" t="str">
        <f t="shared" si="120"/>
        <v>No</v>
      </c>
      <c r="Z1663" s="126" t="str">
        <f t="shared" si="120"/>
        <v>No</v>
      </c>
      <c r="AA1663" s="126" t="str">
        <f t="shared" si="120"/>
        <v>No</v>
      </c>
    </row>
    <row r="1664" spans="1:27" x14ac:dyDescent="0.3">
      <c r="A1664" t="s">
        <v>207</v>
      </c>
      <c r="B1664" t="s">
        <v>13</v>
      </c>
      <c r="C1664" t="s">
        <v>9</v>
      </c>
      <c r="D1664" t="s">
        <v>14</v>
      </c>
      <c r="E1664" t="s">
        <v>8</v>
      </c>
      <c r="F1664" t="s">
        <v>10</v>
      </c>
      <c r="G1664">
        <v>0</v>
      </c>
      <c r="H1664" t="s">
        <v>9</v>
      </c>
      <c r="I1664" t="s">
        <v>19</v>
      </c>
      <c r="J1664" t="s">
        <v>128</v>
      </c>
      <c r="L1664" t="s">
        <v>80</v>
      </c>
      <c r="M1664">
        <v>0</v>
      </c>
      <c r="N1664" t="str">
        <f t="shared" si="117"/>
        <v>No</v>
      </c>
      <c r="O1664" t="s">
        <v>152</v>
      </c>
      <c r="P1664" s="126" t="str">
        <f t="shared" si="119"/>
        <v>Yes</v>
      </c>
      <c r="Q1664" s="126" t="str">
        <f t="shared" si="120"/>
        <v>Yes</v>
      </c>
      <c r="R1664" s="126" t="str">
        <f t="shared" si="120"/>
        <v>Yes</v>
      </c>
      <c r="S1664" s="126" t="str">
        <f t="shared" si="120"/>
        <v>No</v>
      </c>
      <c r="T1664" s="126" t="str">
        <f t="shared" si="120"/>
        <v>Yes</v>
      </c>
      <c r="U1664" s="126" t="str">
        <f t="shared" si="120"/>
        <v>No</v>
      </c>
      <c r="V1664" s="126" t="str">
        <f t="shared" si="120"/>
        <v>No</v>
      </c>
      <c r="W1664" s="126" t="str">
        <f t="shared" si="120"/>
        <v>No</v>
      </c>
      <c r="X1664" s="126" t="str">
        <f t="shared" si="120"/>
        <v>Yes</v>
      </c>
      <c r="Y1664" s="126" t="str">
        <f t="shared" si="120"/>
        <v>No</v>
      </c>
      <c r="Z1664" s="126" t="str">
        <f t="shared" si="120"/>
        <v>No</v>
      </c>
      <c r="AA1664" s="126" t="str">
        <f t="shared" si="120"/>
        <v>No</v>
      </c>
    </row>
    <row r="1665" spans="1:27" x14ac:dyDescent="0.3">
      <c r="A1665" t="s">
        <v>207</v>
      </c>
      <c r="B1665" t="s">
        <v>13</v>
      </c>
      <c r="C1665" t="s">
        <v>9</v>
      </c>
      <c r="D1665" t="s">
        <v>14</v>
      </c>
      <c r="E1665" t="s">
        <v>8</v>
      </c>
      <c r="F1665" t="s">
        <v>10</v>
      </c>
      <c r="G1665">
        <v>0</v>
      </c>
      <c r="H1665" t="s">
        <v>8</v>
      </c>
      <c r="I1665" t="s">
        <v>19</v>
      </c>
      <c r="J1665" t="s">
        <v>128</v>
      </c>
      <c r="L1665" t="s">
        <v>80</v>
      </c>
      <c r="M1665">
        <v>3</v>
      </c>
      <c r="N1665" t="str">
        <f t="shared" si="117"/>
        <v>Yes</v>
      </c>
      <c r="O1665" t="s">
        <v>152</v>
      </c>
      <c r="P1665" s="126" t="str">
        <f t="shared" si="119"/>
        <v>Yes</v>
      </c>
      <c r="Q1665" s="126" t="str">
        <f t="shared" si="120"/>
        <v>Yes</v>
      </c>
      <c r="R1665" s="126" t="str">
        <f t="shared" si="120"/>
        <v>Yes</v>
      </c>
      <c r="S1665" s="126" t="str">
        <f t="shared" si="120"/>
        <v>No</v>
      </c>
      <c r="T1665" s="126" t="str">
        <f t="shared" si="120"/>
        <v>Yes</v>
      </c>
      <c r="U1665" s="126" t="str">
        <f t="shared" si="120"/>
        <v>No</v>
      </c>
      <c r="V1665" s="126" t="str">
        <f t="shared" si="120"/>
        <v>No</v>
      </c>
      <c r="W1665" s="126" t="str">
        <f t="shared" si="120"/>
        <v>No</v>
      </c>
      <c r="X1665" s="126" t="str">
        <f t="shared" si="120"/>
        <v>Yes</v>
      </c>
      <c r="Y1665" s="126" t="str">
        <f t="shared" si="120"/>
        <v>No</v>
      </c>
      <c r="Z1665" s="126" t="str">
        <f t="shared" si="120"/>
        <v>No</v>
      </c>
      <c r="AA1665" s="126" t="str">
        <f t="shared" si="120"/>
        <v>No</v>
      </c>
    </row>
    <row r="1666" spans="1:27" x14ac:dyDescent="0.3">
      <c r="A1666" t="s">
        <v>207</v>
      </c>
      <c r="B1666" t="s">
        <v>13</v>
      </c>
      <c r="C1666" t="s">
        <v>9</v>
      </c>
      <c r="D1666" t="s">
        <v>14</v>
      </c>
      <c r="E1666" t="s">
        <v>8</v>
      </c>
      <c r="F1666" t="s">
        <v>10</v>
      </c>
      <c r="G1666">
        <v>3</v>
      </c>
      <c r="H1666" t="s">
        <v>10</v>
      </c>
      <c r="I1666" t="s">
        <v>18</v>
      </c>
      <c r="J1666" t="s">
        <v>128</v>
      </c>
      <c r="K1666" t="s">
        <v>237</v>
      </c>
      <c r="L1666" t="s">
        <v>80</v>
      </c>
      <c r="M1666">
        <v>2</v>
      </c>
      <c r="N1666" t="str">
        <f t="shared" si="117"/>
        <v>Yes</v>
      </c>
      <c r="O1666" t="s">
        <v>152</v>
      </c>
      <c r="P1666" s="126" t="str">
        <f t="shared" si="119"/>
        <v>Yes</v>
      </c>
      <c r="Q1666" s="126" t="str">
        <f t="shared" si="120"/>
        <v>Yes</v>
      </c>
      <c r="R1666" s="126" t="str">
        <f t="shared" si="120"/>
        <v>Yes</v>
      </c>
      <c r="S1666" s="126" t="str">
        <f t="shared" si="120"/>
        <v>No</v>
      </c>
      <c r="T1666" s="126" t="str">
        <f t="shared" si="120"/>
        <v>Yes</v>
      </c>
      <c r="U1666" s="126" t="str">
        <f t="shared" si="120"/>
        <v>No</v>
      </c>
      <c r="V1666" s="126" t="str">
        <f t="shared" si="120"/>
        <v>No</v>
      </c>
      <c r="W1666" s="126" t="str">
        <f t="shared" si="120"/>
        <v>No</v>
      </c>
      <c r="X1666" s="126" t="str">
        <f t="shared" si="120"/>
        <v>Yes</v>
      </c>
      <c r="Y1666" s="126" t="str">
        <f t="shared" si="120"/>
        <v>No</v>
      </c>
      <c r="Z1666" s="126" t="str">
        <f t="shared" si="120"/>
        <v>No</v>
      </c>
      <c r="AA1666" s="126" t="str">
        <f t="shared" si="120"/>
        <v>No</v>
      </c>
    </row>
    <row r="1667" spans="1:27" x14ac:dyDescent="0.3">
      <c r="A1667" t="s">
        <v>207</v>
      </c>
      <c r="B1667" t="s">
        <v>13</v>
      </c>
      <c r="C1667" t="s">
        <v>9</v>
      </c>
      <c r="D1667" t="s">
        <v>14</v>
      </c>
      <c r="E1667" t="s">
        <v>8</v>
      </c>
      <c r="F1667" t="s">
        <v>10</v>
      </c>
      <c r="G1667">
        <v>1</v>
      </c>
      <c r="H1667" t="s">
        <v>8</v>
      </c>
      <c r="I1667" t="s">
        <v>19</v>
      </c>
      <c r="J1667" t="s">
        <v>128</v>
      </c>
      <c r="L1667" t="s">
        <v>80</v>
      </c>
      <c r="M1667">
        <v>0</v>
      </c>
      <c r="N1667" t="str">
        <f t="shared" ref="N1667:N1730" si="121">IF(M1667="","",IF(I1667="Foul","Yes",IF(M1667=0,"No","Yes")))</f>
        <v>No</v>
      </c>
      <c r="O1667" t="s">
        <v>152</v>
      </c>
      <c r="P1667" s="126" t="str">
        <f t="shared" si="119"/>
        <v>Yes</v>
      </c>
      <c r="Q1667" s="126" t="str">
        <f t="shared" si="120"/>
        <v>Yes</v>
      </c>
      <c r="R1667" s="126" t="str">
        <f t="shared" si="120"/>
        <v>Yes</v>
      </c>
      <c r="S1667" s="126" t="str">
        <f t="shared" si="120"/>
        <v>No</v>
      </c>
      <c r="T1667" s="126" t="str">
        <f t="shared" si="120"/>
        <v>Yes</v>
      </c>
      <c r="U1667" s="126" t="str">
        <f t="shared" si="120"/>
        <v>No</v>
      </c>
      <c r="V1667" s="126" t="str">
        <f t="shared" si="120"/>
        <v>No</v>
      </c>
      <c r="W1667" s="126" t="str">
        <f t="shared" si="120"/>
        <v>No</v>
      </c>
      <c r="X1667" s="126" t="str">
        <f t="shared" si="120"/>
        <v>Yes</v>
      </c>
      <c r="Y1667" s="126" t="str">
        <f t="shared" si="120"/>
        <v>No</v>
      </c>
      <c r="Z1667" s="126" t="str">
        <f t="shared" si="120"/>
        <v>No</v>
      </c>
      <c r="AA1667" s="126" t="str">
        <f t="shared" si="120"/>
        <v>No</v>
      </c>
    </row>
    <row r="1668" spans="1:27" x14ac:dyDescent="0.3">
      <c r="A1668" t="s">
        <v>207</v>
      </c>
      <c r="B1668" t="s">
        <v>13</v>
      </c>
      <c r="C1668" t="s">
        <v>9</v>
      </c>
      <c r="D1668" t="s">
        <v>14</v>
      </c>
      <c r="E1668" t="s">
        <v>8</v>
      </c>
      <c r="F1668" t="s">
        <v>10</v>
      </c>
      <c r="G1668">
        <v>1</v>
      </c>
      <c r="H1668" t="s">
        <v>14</v>
      </c>
      <c r="I1668" t="s">
        <v>19</v>
      </c>
      <c r="J1668" t="s">
        <v>128</v>
      </c>
      <c r="L1668" t="s">
        <v>80</v>
      </c>
      <c r="M1668">
        <v>3</v>
      </c>
      <c r="N1668" t="str">
        <f t="shared" si="121"/>
        <v>Yes</v>
      </c>
      <c r="O1668" t="s">
        <v>152</v>
      </c>
      <c r="P1668" s="126" t="str">
        <f t="shared" si="119"/>
        <v>Yes</v>
      </c>
      <c r="Q1668" s="126" t="str">
        <f t="shared" si="120"/>
        <v>Yes</v>
      </c>
      <c r="R1668" s="126" t="str">
        <f t="shared" si="120"/>
        <v>Yes</v>
      </c>
      <c r="S1668" s="126" t="str">
        <f t="shared" si="120"/>
        <v>No</v>
      </c>
      <c r="T1668" s="126" t="str">
        <f t="shared" si="120"/>
        <v>Yes</v>
      </c>
      <c r="U1668" s="126" t="str">
        <f t="shared" si="120"/>
        <v>No</v>
      </c>
      <c r="V1668" s="126" t="str">
        <f t="shared" si="120"/>
        <v>No</v>
      </c>
      <c r="W1668" s="126" t="str">
        <f t="shared" si="120"/>
        <v>No</v>
      </c>
      <c r="X1668" s="126" t="str">
        <f t="shared" si="120"/>
        <v>Yes</v>
      </c>
      <c r="Y1668" s="126" t="str">
        <f t="shared" si="120"/>
        <v>No</v>
      </c>
      <c r="Z1668" s="126" t="str">
        <f t="shared" si="120"/>
        <v>No</v>
      </c>
      <c r="AA1668" s="126" t="str">
        <f t="shared" si="120"/>
        <v>No</v>
      </c>
    </row>
    <row r="1669" spans="1:27" x14ac:dyDescent="0.3">
      <c r="A1669" t="s">
        <v>207</v>
      </c>
      <c r="B1669" t="s">
        <v>13</v>
      </c>
      <c r="C1669" t="s">
        <v>9</v>
      </c>
      <c r="D1669" t="s">
        <v>14</v>
      </c>
      <c r="E1669" t="s">
        <v>8</v>
      </c>
      <c r="F1669" t="s">
        <v>10</v>
      </c>
      <c r="G1669">
        <v>0</v>
      </c>
      <c r="H1669" t="s">
        <v>9</v>
      </c>
      <c r="I1669" t="s">
        <v>19</v>
      </c>
      <c r="J1669" t="s">
        <v>128</v>
      </c>
      <c r="L1669" t="s">
        <v>80</v>
      </c>
      <c r="M1669">
        <v>0</v>
      </c>
      <c r="N1669" t="str">
        <f t="shared" si="121"/>
        <v>No</v>
      </c>
      <c r="O1669" t="s">
        <v>152</v>
      </c>
      <c r="P1669" s="126" t="str">
        <f t="shared" si="119"/>
        <v>Yes</v>
      </c>
      <c r="Q1669" s="126" t="str">
        <f t="shared" si="120"/>
        <v>Yes</v>
      </c>
      <c r="R1669" s="126" t="str">
        <f t="shared" si="120"/>
        <v>Yes</v>
      </c>
      <c r="S1669" s="126" t="str">
        <f t="shared" si="120"/>
        <v>No</v>
      </c>
      <c r="T1669" s="126" t="str">
        <f t="shared" si="120"/>
        <v>Yes</v>
      </c>
      <c r="U1669" s="126" t="str">
        <f t="shared" si="120"/>
        <v>No</v>
      </c>
      <c r="V1669" s="126" t="str">
        <f t="shared" si="120"/>
        <v>No</v>
      </c>
      <c r="W1669" s="126" t="str">
        <f t="shared" si="120"/>
        <v>No</v>
      </c>
      <c r="X1669" s="126" t="str">
        <f t="shared" si="120"/>
        <v>Yes</v>
      </c>
      <c r="Y1669" s="126" t="str">
        <f t="shared" si="120"/>
        <v>No</v>
      </c>
      <c r="Z1669" s="126" t="str">
        <f t="shared" si="120"/>
        <v>No</v>
      </c>
      <c r="AA1669" s="126" t="str">
        <f t="shared" si="120"/>
        <v>No</v>
      </c>
    </row>
    <row r="1670" spans="1:27" x14ac:dyDescent="0.3">
      <c r="A1670" t="s">
        <v>207</v>
      </c>
      <c r="B1670" t="s">
        <v>13</v>
      </c>
      <c r="C1670" t="s">
        <v>9</v>
      </c>
      <c r="D1670" t="s">
        <v>8</v>
      </c>
      <c r="E1670" t="s">
        <v>11</v>
      </c>
      <c r="F1670" t="s">
        <v>10</v>
      </c>
      <c r="G1670">
        <v>1</v>
      </c>
      <c r="H1670" t="s">
        <v>13</v>
      </c>
      <c r="I1670" t="s">
        <v>17</v>
      </c>
      <c r="J1670" t="s">
        <v>128</v>
      </c>
      <c r="L1670" t="s">
        <v>80</v>
      </c>
      <c r="M1670">
        <v>0</v>
      </c>
      <c r="N1670" t="str">
        <f t="shared" si="121"/>
        <v>No</v>
      </c>
      <c r="O1670" t="s">
        <v>152</v>
      </c>
      <c r="P1670" s="126" t="str">
        <f t="shared" si="119"/>
        <v>Yes</v>
      </c>
      <c r="Q1670" s="126" t="str">
        <f t="shared" si="120"/>
        <v>Yes</v>
      </c>
      <c r="R1670" s="126" t="str">
        <f t="shared" si="120"/>
        <v>Yes</v>
      </c>
      <c r="S1670" s="126" t="str">
        <f t="shared" si="120"/>
        <v>No</v>
      </c>
      <c r="T1670" s="126" t="str">
        <f t="shared" si="120"/>
        <v>Yes</v>
      </c>
      <c r="U1670" s="126" t="str">
        <f t="shared" si="120"/>
        <v>Yes</v>
      </c>
      <c r="V1670" s="126" t="str">
        <f t="shared" si="120"/>
        <v>No</v>
      </c>
      <c r="W1670" s="126" t="str">
        <f t="shared" si="120"/>
        <v>No</v>
      </c>
      <c r="X1670" s="126" t="str">
        <f t="shared" si="120"/>
        <v>No</v>
      </c>
      <c r="Y1670" s="126" t="str">
        <f t="shared" si="120"/>
        <v>No</v>
      </c>
      <c r="Z1670" s="126" t="str">
        <f t="shared" si="120"/>
        <v>No</v>
      </c>
      <c r="AA1670" s="126" t="str">
        <f t="shared" si="120"/>
        <v>No</v>
      </c>
    </row>
    <row r="1671" spans="1:27" x14ac:dyDescent="0.3">
      <c r="A1671" t="s">
        <v>207</v>
      </c>
      <c r="B1671" t="s">
        <v>13</v>
      </c>
      <c r="C1671" t="s">
        <v>9</v>
      </c>
      <c r="D1671" t="s">
        <v>8</v>
      </c>
      <c r="E1671" t="s">
        <v>11</v>
      </c>
      <c r="F1671" t="s">
        <v>10</v>
      </c>
      <c r="G1671">
        <v>0</v>
      </c>
      <c r="H1671" t="s">
        <v>9</v>
      </c>
      <c r="I1671" t="s">
        <v>19</v>
      </c>
      <c r="J1671" t="s">
        <v>149</v>
      </c>
      <c r="K1671" t="s">
        <v>237</v>
      </c>
      <c r="L1671" t="s">
        <v>80</v>
      </c>
      <c r="M1671">
        <v>0</v>
      </c>
      <c r="N1671" t="str">
        <f t="shared" si="121"/>
        <v>No</v>
      </c>
      <c r="O1671" t="s">
        <v>152</v>
      </c>
      <c r="P1671" s="126" t="str">
        <f t="shared" si="119"/>
        <v>Yes</v>
      </c>
      <c r="Q1671" s="126" t="str">
        <f t="shared" si="120"/>
        <v>Yes</v>
      </c>
      <c r="R1671" s="126" t="str">
        <f t="shared" si="120"/>
        <v>Yes</v>
      </c>
      <c r="S1671" s="126" t="str">
        <f t="shared" si="120"/>
        <v>No</v>
      </c>
      <c r="T1671" s="126" t="str">
        <f t="shared" si="120"/>
        <v>Yes</v>
      </c>
      <c r="U1671" s="126" t="str">
        <f t="shared" si="120"/>
        <v>Yes</v>
      </c>
      <c r="V1671" s="126" t="str">
        <f t="shared" si="120"/>
        <v>No</v>
      </c>
      <c r="W1671" s="126" t="str">
        <f t="shared" si="120"/>
        <v>No</v>
      </c>
      <c r="X1671" s="126" t="str">
        <f t="shared" si="120"/>
        <v>No</v>
      </c>
      <c r="Y1671" s="126" t="str">
        <f t="shared" si="120"/>
        <v>No</v>
      </c>
      <c r="Z1671" s="126" t="str">
        <f t="shared" si="120"/>
        <v>No</v>
      </c>
      <c r="AA1671" s="126" t="str">
        <f t="shared" si="120"/>
        <v>No</v>
      </c>
    </row>
    <row r="1672" spans="1:27" x14ac:dyDescent="0.3">
      <c r="A1672" t="s">
        <v>207</v>
      </c>
      <c r="B1672" t="s">
        <v>13</v>
      </c>
      <c r="C1672" t="s">
        <v>130</v>
      </c>
      <c r="D1672" t="s">
        <v>8</v>
      </c>
      <c r="E1672" t="s">
        <v>11</v>
      </c>
      <c r="F1672" t="s">
        <v>131</v>
      </c>
      <c r="G1672">
        <v>1</v>
      </c>
      <c r="H1672" t="s">
        <v>13</v>
      </c>
      <c r="I1672" t="s">
        <v>16</v>
      </c>
      <c r="J1672" t="s">
        <v>128</v>
      </c>
      <c r="L1672" t="s">
        <v>80</v>
      </c>
      <c r="M1672">
        <v>0</v>
      </c>
      <c r="N1672" t="str">
        <f t="shared" si="121"/>
        <v>No</v>
      </c>
      <c r="O1672" t="s">
        <v>152</v>
      </c>
      <c r="P1672" s="126" t="str">
        <f t="shared" si="119"/>
        <v>Yes</v>
      </c>
      <c r="Q1672" s="126" t="str">
        <f t="shared" si="119"/>
        <v>No</v>
      </c>
      <c r="R1672" s="126" t="str">
        <f t="shared" si="119"/>
        <v>Yes</v>
      </c>
      <c r="S1672" s="126" t="str">
        <f t="shared" si="119"/>
        <v>No</v>
      </c>
      <c r="T1672" s="126" t="str">
        <f t="shared" si="119"/>
        <v>No</v>
      </c>
      <c r="U1672" s="126" t="str">
        <f t="shared" si="119"/>
        <v>Yes</v>
      </c>
      <c r="V1672" s="126" t="str">
        <f t="shared" si="119"/>
        <v>No</v>
      </c>
      <c r="W1672" s="126" t="str">
        <f t="shared" si="119"/>
        <v>No</v>
      </c>
      <c r="X1672" s="126" t="str">
        <f t="shared" si="119"/>
        <v>No</v>
      </c>
      <c r="Y1672" s="126" t="str">
        <f t="shared" si="119"/>
        <v>Yes</v>
      </c>
      <c r="Z1672" s="126" t="str">
        <f t="shared" si="119"/>
        <v>Yes</v>
      </c>
      <c r="AA1672" s="126" t="str">
        <f t="shared" si="119"/>
        <v>No</v>
      </c>
    </row>
    <row r="1673" spans="1:27" x14ac:dyDescent="0.3">
      <c r="A1673" t="s">
        <v>207</v>
      </c>
      <c r="B1673" t="s">
        <v>13</v>
      </c>
      <c r="C1673" t="s">
        <v>130</v>
      </c>
      <c r="D1673" t="s">
        <v>8</v>
      </c>
      <c r="E1673" t="s">
        <v>11</v>
      </c>
      <c r="F1673" t="s">
        <v>131</v>
      </c>
      <c r="G1673">
        <v>1</v>
      </c>
      <c r="H1673" t="s">
        <v>11</v>
      </c>
      <c r="I1673" t="s">
        <v>18</v>
      </c>
      <c r="J1673" t="s">
        <v>128</v>
      </c>
      <c r="L1673" t="s">
        <v>80</v>
      </c>
      <c r="M1673">
        <v>2</v>
      </c>
      <c r="N1673" t="str">
        <f t="shared" si="121"/>
        <v>Yes</v>
      </c>
      <c r="O1673" t="s">
        <v>152</v>
      </c>
      <c r="P1673" s="126" t="str">
        <f t="shared" si="119"/>
        <v>Yes</v>
      </c>
      <c r="Q1673" s="126" t="str">
        <f t="shared" si="119"/>
        <v>No</v>
      </c>
      <c r="R1673" s="126" t="str">
        <f t="shared" si="119"/>
        <v>Yes</v>
      </c>
      <c r="S1673" s="126" t="str">
        <f t="shared" si="119"/>
        <v>No</v>
      </c>
      <c r="T1673" s="126" t="str">
        <f t="shared" si="119"/>
        <v>No</v>
      </c>
      <c r="U1673" s="126" t="str">
        <f t="shared" si="119"/>
        <v>Yes</v>
      </c>
      <c r="V1673" s="126" t="str">
        <f t="shared" si="119"/>
        <v>No</v>
      </c>
      <c r="W1673" s="126" t="str">
        <f t="shared" si="119"/>
        <v>No</v>
      </c>
      <c r="X1673" s="126" t="str">
        <f t="shared" si="119"/>
        <v>No</v>
      </c>
      <c r="Y1673" s="126" t="str">
        <f t="shared" si="119"/>
        <v>Yes</v>
      </c>
      <c r="Z1673" s="126" t="str">
        <f t="shared" si="119"/>
        <v>Yes</v>
      </c>
      <c r="AA1673" s="126" t="str">
        <f t="shared" si="119"/>
        <v>No</v>
      </c>
    </row>
    <row r="1674" spans="1:27" x14ac:dyDescent="0.3">
      <c r="A1674" t="s">
        <v>207</v>
      </c>
      <c r="B1674" t="s">
        <v>13</v>
      </c>
      <c r="C1674" t="s">
        <v>130</v>
      </c>
      <c r="D1674" t="s">
        <v>8</v>
      </c>
      <c r="E1674" t="s">
        <v>11</v>
      </c>
      <c r="F1674" t="s">
        <v>131</v>
      </c>
      <c r="G1674">
        <v>1</v>
      </c>
      <c r="H1674" t="s">
        <v>8</v>
      </c>
      <c r="I1674" t="s">
        <v>18</v>
      </c>
      <c r="J1674" t="s">
        <v>128</v>
      </c>
      <c r="L1674" t="s">
        <v>80</v>
      </c>
      <c r="M1674">
        <v>2</v>
      </c>
      <c r="N1674" t="str">
        <f t="shared" si="121"/>
        <v>Yes</v>
      </c>
      <c r="O1674" t="s">
        <v>152</v>
      </c>
      <c r="P1674" s="126" t="str">
        <f t="shared" si="119"/>
        <v>Yes</v>
      </c>
      <c r="Q1674" s="126" t="str">
        <f t="shared" si="119"/>
        <v>No</v>
      </c>
      <c r="R1674" s="126" t="str">
        <f t="shared" si="119"/>
        <v>Yes</v>
      </c>
      <c r="S1674" s="126" t="str">
        <f t="shared" si="119"/>
        <v>No</v>
      </c>
      <c r="T1674" s="126" t="str">
        <f t="shared" si="119"/>
        <v>No</v>
      </c>
      <c r="U1674" s="126" t="str">
        <f t="shared" si="119"/>
        <v>Yes</v>
      </c>
      <c r="V1674" s="126" t="str">
        <f t="shared" si="119"/>
        <v>No</v>
      </c>
      <c r="W1674" s="126" t="str">
        <f t="shared" si="119"/>
        <v>No</v>
      </c>
      <c r="X1674" s="126" t="str">
        <f t="shared" si="119"/>
        <v>No</v>
      </c>
      <c r="Y1674" s="126" t="str">
        <f t="shared" si="119"/>
        <v>Yes</v>
      </c>
      <c r="Z1674" s="126" t="str">
        <f t="shared" si="119"/>
        <v>Yes</v>
      </c>
      <c r="AA1674" s="126" t="str">
        <f t="shared" si="119"/>
        <v>No</v>
      </c>
    </row>
    <row r="1675" spans="1:27" x14ac:dyDescent="0.3">
      <c r="A1675" t="s">
        <v>207</v>
      </c>
      <c r="B1675" t="s">
        <v>13</v>
      </c>
      <c r="C1675" t="s">
        <v>130</v>
      </c>
      <c r="D1675" t="s">
        <v>8</v>
      </c>
      <c r="E1675" t="s">
        <v>11</v>
      </c>
      <c r="F1675" t="s">
        <v>131</v>
      </c>
      <c r="G1675">
        <v>0</v>
      </c>
      <c r="H1675" t="s">
        <v>130</v>
      </c>
      <c r="I1675" t="s">
        <v>19</v>
      </c>
      <c r="J1675" t="s">
        <v>128</v>
      </c>
      <c r="K1675" t="s">
        <v>237</v>
      </c>
      <c r="L1675" t="s">
        <v>80</v>
      </c>
      <c r="M1675">
        <v>3</v>
      </c>
      <c r="N1675" t="str">
        <f t="shared" si="121"/>
        <v>Yes</v>
      </c>
      <c r="O1675" t="s">
        <v>152</v>
      </c>
      <c r="P1675" s="126" t="str">
        <f t="shared" si="119"/>
        <v>Yes</v>
      </c>
      <c r="Q1675" s="126" t="str">
        <f t="shared" si="119"/>
        <v>No</v>
      </c>
      <c r="R1675" s="126" t="str">
        <f t="shared" si="119"/>
        <v>Yes</v>
      </c>
      <c r="S1675" s="126" t="str">
        <f t="shared" si="119"/>
        <v>No</v>
      </c>
      <c r="T1675" s="126" t="str">
        <f t="shared" si="119"/>
        <v>No</v>
      </c>
      <c r="U1675" s="126" t="str">
        <f t="shared" si="119"/>
        <v>Yes</v>
      </c>
      <c r="V1675" s="126" t="str">
        <f t="shared" si="119"/>
        <v>No</v>
      </c>
      <c r="W1675" s="126" t="str">
        <f t="shared" si="119"/>
        <v>No</v>
      </c>
      <c r="X1675" s="126" t="str">
        <f t="shared" si="119"/>
        <v>No</v>
      </c>
      <c r="Y1675" s="126" t="str">
        <f t="shared" si="119"/>
        <v>Yes</v>
      </c>
      <c r="Z1675" s="126" t="str">
        <f t="shared" si="119"/>
        <v>Yes</v>
      </c>
      <c r="AA1675" s="126" t="str">
        <f t="shared" si="119"/>
        <v>No</v>
      </c>
    </row>
    <row r="1676" spans="1:27" x14ac:dyDescent="0.3">
      <c r="A1676" t="s">
        <v>207</v>
      </c>
      <c r="B1676" t="s">
        <v>13</v>
      </c>
      <c r="C1676" t="s">
        <v>130</v>
      </c>
      <c r="D1676" t="s">
        <v>8</v>
      </c>
      <c r="E1676" t="s">
        <v>11</v>
      </c>
      <c r="F1676" t="s">
        <v>131</v>
      </c>
      <c r="G1676">
        <v>1</v>
      </c>
      <c r="H1676" t="s">
        <v>13</v>
      </c>
      <c r="I1676" t="s">
        <v>18</v>
      </c>
      <c r="J1676" t="s">
        <v>128</v>
      </c>
      <c r="L1676" t="s">
        <v>80</v>
      </c>
      <c r="M1676">
        <v>3</v>
      </c>
      <c r="N1676" t="str">
        <f t="shared" si="121"/>
        <v>Yes</v>
      </c>
      <c r="O1676" t="s">
        <v>152</v>
      </c>
      <c r="P1676" s="126" t="str">
        <f t="shared" si="119"/>
        <v>Yes</v>
      </c>
      <c r="Q1676" s="126" t="str">
        <f t="shared" si="119"/>
        <v>No</v>
      </c>
      <c r="R1676" s="126" t="str">
        <f t="shared" si="119"/>
        <v>Yes</v>
      </c>
      <c r="S1676" s="126" t="str">
        <f t="shared" si="119"/>
        <v>No</v>
      </c>
      <c r="T1676" s="126" t="str">
        <f t="shared" si="119"/>
        <v>No</v>
      </c>
      <c r="U1676" s="126" t="str">
        <f t="shared" si="119"/>
        <v>Yes</v>
      </c>
      <c r="V1676" s="126" t="str">
        <f t="shared" si="119"/>
        <v>No</v>
      </c>
      <c r="W1676" s="126" t="str">
        <f t="shared" si="119"/>
        <v>No</v>
      </c>
      <c r="X1676" s="126" t="str">
        <f t="shared" si="119"/>
        <v>No</v>
      </c>
      <c r="Y1676" s="126" t="str">
        <f t="shared" si="119"/>
        <v>Yes</v>
      </c>
      <c r="Z1676" s="126" t="str">
        <f t="shared" si="119"/>
        <v>Yes</v>
      </c>
      <c r="AA1676" s="126" t="str">
        <f t="shared" si="119"/>
        <v>No</v>
      </c>
    </row>
    <row r="1677" spans="1:27" x14ac:dyDescent="0.3">
      <c r="A1677" t="s">
        <v>207</v>
      </c>
      <c r="B1677" t="s">
        <v>13</v>
      </c>
      <c r="C1677" t="s">
        <v>130</v>
      </c>
      <c r="D1677" t="s">
        <v>8</v>
      </c>
      <c r="E1677" t="s">
        <v>11</v>
      </c>
      <c r="F1677" t="s">
        <v>131</v>
      </c>
      <c r="G1677">
        <v>0</v>
      </c>
      <c r="H1677" t="s">
        <v>8</v>
      </c>
      <c r="I1677" t="s">
        <v>264</v>
      </c>
      <c r="J1677" t="s">
        <v>256</v>
      </c>
      <c r="L1677" t="s">
        <v>80</v>
      </c>
      <c r="M1677">
        <v>1</v>
      </c>
      <c r="N1677" t="str">
        <f t="shared" si="121"/>
        <v>Yes</v>
      </c>
      <c r="O1677" t="s">
        <v>152</v>
      </c>
      <c r="P1677" s="126" t="str">
        <f t="shared" si="119"/>
        <v>Yes</v>
      </c>
      <c r="Q1677" s="126" t="str">
        <f t="shared" si="119"/>
        <v>No</v>
      </c>
      <c r="R1677" s="126" t="str">
        <f t="shared" si="119"/>
        <v>Yes</v>
      </c>
      <c r="S1677" s="126" t="str">
        <f t="shared" si="119"/>
        <v>No</v>
      </c>
      <c r="T1677" s="126" t="str">
        <f t="shared" si="119"/>
        <v>No</v>
      </c>
      <c r="U1677" s="126" t="str">
        <f t="shared" si="119"/>
        <v>Yes</v>
      </c>
      <c r="V1677" s="126" t="str">
        <f t="shared" si="119"/>
        <v>No</v>
      </c>
      <c r="W1677" s="126" t="str">
        <f t="shared" si="119"/>
        <v>No</v>
      </c>
      <c r="X1677" s="126" t="str">
        <f t="shared" si="119"/>
        <v>No</v>
      </c>
      <c r="Y1677" s="126" t="str">
        <f t="shared" si="119"/>
        <v>Yes</v>
      </c>
      <c r="Z1677" s="126" t="str">
        <f t="shared" si="119"/>
        <v>Yes</v>
      </c>
      <c r="AA1677" s="126" t="str">
        <f t="shared" si="119"/>
        <v>No</v>
      </c>
    </row>
    <row r="1678" spans="1:27" x14ac:dyDescent="0.3">
      <c r="A1678" t="s">
        <v>207</v>
      </c>
      <c r="B1678" t="s">
        <v>13</v>
      </c>
      <c r="C1678" t="s">
        <v>9</v>
      </c>
      <c r="D1678" t="s">
        <v>8</v>
      </c>
      <c r="E1678" t="s">
        <v>11</v>
      </c>
      <c r="F1678" t="s">
        <v>131</v>
      </c>
      <c r="G1678">
        <v>0</v>
      </c>
      <c r="H1678" t="s">
        <v>13</v>
      </c>
      <c r="I1678" t="s">
        <v>15</v>
      </c>
      <c r="J1678" t="s">
        <v>128</v>
      </c>
      <c r="L1678" t="s">
        <v>80</v>
      </c>
      <c r="M1678">
        <v>2</v>
      </c>
      <c r="N1678" t="str">
        <f t="shared" si="121"/>
        <v>Yes</v>
      </c>
      <c r="O1678" t="s">
        <v>152</v>
      </c>
      <c r="P1678" s="126" t="str">
        <f t="shared" si="119"/>
        <v>Yes</v>
      </c>
      <c r="Q1678" s="126" t="str">
        <f t="shared" si="119"/>
        <v>Yes</v>
      </c>
      <c r="R1678" s="126" t="str">
        <f t="shared" si="119"/>
        <v>Yes</v>
      </c>
      <c r="S1678" s="126" t="str">
        <f t="shared" si="119"/>
        <v>No</v>
      </c>
      <c r="T1678" s="126" t="str">
        <f t="shared" si="119"/>
        <v>No</v>
      </c>
      <c r="U1678" s="126" t="str">
        <f t="shared" si="119"/>
        <v>Yes</v>
      </c>
      <c r="V1678" s="126" t="str">
        <f t="shared" si="119"/>
        <v>No</v>
      </c>
      <c r="W1678" s="126" t="str">
        <f t="shared" si="119"/>
        <v>No</v>
      </c>
      <c r="X1678" s="126" t="str">
        <f t="shared" si="119"/>
        <v>No</v>
      </c>
      <c r="Y1678" s="126" t="str">
        <f t="shared" si="119"/>
        <v>No</v>
      </c>
      <c r="Z1678" s="126" t="str">
        <f t="shared" si="119"/>
        <v>Yes</v>
      </c>
      <c r="AA1678" s="126" t="str">
        <f t="shared" si="119"/>
        <v>No</v>
      </c>
    </row>
    <row r="1679" spans="1:27" x14ac:dyDescent="0.3">
      <c r="A1679" t="s">
        <v>207</v>
      </c>
      <c r="B1679" t="s">
        <v>13</v>
      </c>
      <c r="C1679" t="s">
        <v>9</v>
      </c>
      <c r="D1679" t="s">
        <v>70</v>
      </c>
      <c r="E1679" t="s">
        <v>11</v>
      </c>
      <c r="F1679" t="s">
        <v>131</v>
      </c>
      <c r="G1679">
        <v>0</v>
      </c>
      <c r="H1679" t="s">
        <v>13</v>
      </c>
      <c r="I1679" t="s">
        <v>15</v>
      </c>
      <c r="J1679" t="s">
        <v>128</v>
      </c>
      <c r="K1679" t="s">
        <v>259</v>
      </c>
      <c r="L1679" t="s">
        <v>80</v>
      </c>
      <c r="M1679">
        <v>0</v>
      </c>
      <c r="N1679" t="str">
        <f t="shared" si="121"/>
        <v>No</v>
      </c>
      <c r="O1679" t="s">
        <v>152</v>
      </c>
      <c r="P1679" s="126" t="str">
        <f t="shared" si="119"/>
        <v>Yes</v>
      </c>
      <c r="Q1679" s="126" t="str">
        <f t="shared" si="119"/>
        <v>Yes</v>
      </c>
      <c r="R1679" s="126" t="str">
        <f t="shared" si="119"/>
        <v>No</v>
      </c>
      <c r="S1679" s="126" t="str">
        <f t="shared" si="119"/>
        <v>Yes</v>
      </c>
      <c r="T1679" s="126" t="str">
        <f t="shared" si="119"/>
        <v>No</v>
      </c>
      <c r="U1679" s="126" t="str">
        <f t="shared" si="119"/>
        <v>Yes</v>
      </c>
      <c r="V1679" s="126" t="str">
        <f t="shared" si="119"/>
        <v>No</v>
      </c>
      <c r="W1679" s="126" t="str">
        <f t="shared" si="119"/>
        <v>No</v>
      </c>
      <c r="X1679" s="126" t="str">
        <f t="shared" si="119"/>
        <v>No</v>
      </c>
      <c r="Y1679" s="126" t="str">
        <f t="shared" si="119"/>
        <v>No</v>
      </c>
      <c r="Z1679" s="126" t="str">
        <f t="shared" si="119"/>
        <v>Yes</v>
      </c>
      <c r="AA1679" s="126" t="str">
        <f t="shared" si="119"/>
        <v>No</v>
      </c>
    </row>
    <row r="1680" spans="1:27" x14ac:dyDescent="0.3">
      <c r="A1680" t="s">
        <v>207</v>
      </c>
      <c r="B1680" t="s">
        <v>13</v>
      </c>
      <c r="C1680" t="s">
        <v>9</v>
      </c>
      <c r="D1680" t="s">
        <v>8</v>
      </c>
      <c r="E1680" t="s">
        <v>11</v>
      </c>
      <c r="F1680" t="s">
        <v>10</v>
      </c>
      <c r="G1680">
        <v>0</v>
      </c>
      <c r="H1680" t="s">
        <v>9</v>
      </c>
      <c r="I1680" t="s">
        <v>19</v>
      </c>
      <c r="J1680" t="s">
        <v>128</v>
      </c>
      <c r="K1680" t="s">
        <v>259</v>
      </c>
      <c r="L1680" t="s">
        <v>80</v>
      </c>
      <c r="M1680">
        <v>0</v>
      </c>
      <c r="N1680" t="str">
        <f t="shared" si="121"/>
        <v>No</v>
      </c>
      <c r="O1680" t="s">
        <v>152</v>
      </c>
      <c r="P1680" s="126" t="str">
        <f t="shared" si="119"/>
        <v>Yes</v>
      </c>
      <c r="Q1680" s="126" t="str">
        <f t="shared" si="119"/>
        <v>Yes</v>
      </c>
      <c r="R1680" s="126" t="str">
        <f t="shared" si="119"/>
        <v>Yes</v>
      </c>
      <c r="S1680" s="126" t="str">
        <f t="shared" si="119"/>
        <v>No</v>
      </c>
      <c r="T1680" s="126" t="str">
        <f t="shared" si="119"/>
        <v>Yes</v>
      </c>
      <c r="U1680" s="126" t="str">
        <f t="shared" si="119"/>
        <v>Yes</v>
      </c>
      <c r="V1680" s="126" t="str">
        <f t="shared" si="119"/>
        <v>No</v>
      </c>
      <c r="W1680" s="126" t="str">
        <f t="shared" si="119"/>
        <v>No</v>
      </c>
      <c r="X1680" s="126" t="str">
        <f t="shared" si="119"/>
        <v>No</v>
      </c>
      <c r="Y1680" s="126" t="str">
        <f t="shared" si="119"/>
        <v>No</v>
      </c>
      <c r="Z1680" s="126" t="str">
        <f t="shared" si="119"/>
        <v>No</v>
      </c>
      <c r="AA1680" s="126" t="str">
        <f t="shared" si="119"/>
        <v>No</v>
      </c>
    </row>
    <row r="1681" spans="1:27" x14ac:dyDescent="0.3">
      <c r="A1681" t="s">
        <v>207</v>
      </c>
      <c r="B1681" t="s">
        <v>13</v>
      </c>
      <c r="C1681" t="s">
        <v>9</v>
      </c>
      <c r="D1681" t="s">
        <v>8</v>
      </c>
      <c r="E1681" t="s">
        <v>11</v>
      </c>
      <c r="F1681" t="s">
        <v>10</v>
      </c>
      <c r="G1681">
        <v>1</v>
      </c>
      <c r="H1681" t="s">
        <v>11</v>
      </c>
      <c r="I1681" t="s">
        <v>18</v>
      </c>
      <c r="J1681" t="s">
        <v>62</v>
      </c>
      <c r="L1681" t="s">
        <v>80</v>
      </c>
      <c r="M1681">
        <v>2</v>
      </c>
      <c r="N1681" t="str">
        <f t="shared" si="121"/>
        <v>Yes</v>
      </c>
      <c r="O1681" t="s">
        <v>152</v>
      </c>
      <c r="P1681" s="126" t="str">
        <f t="shared" si="119"/>
        <v>Yes</v>
      </c>
      <c r="Q1681" s="126" t="str">
        <f t="shared" si="119"/>
        <v>Yes</v>
      </c>
      <c r="R1681" s="126" t="str">
        <f t="shared" si="119"/>
        <v>Yes</v>
      </c>
      <c r="S1681" s="126" t="str">
        <f t="shared" si="119"/>
        <v>No</v>
      </c>
      <c r="T1681" s="126" t="str">
        <f t="shared" si="119"/>
        <v>Yes</v>
      </c>
      <c r="U1681" s="126" t="str">
        <f t="shared" si="119"/>
        <v>Yes</v>
      </c>
      <c r="V1681" s="126" t="str">
        <f t="shared" si="119"/>
        <v>No</v>
      </c>
      <c r="W1681" s="126" t="str">
        <f t="shared" si="119"/>
        <v>No</v>
      </c>
      <c r="X1681" s="126" t="str">
        <f t="shared" si="119"/>
        <v>No</v>
      </c>
      <c r="Y1681" s="126" t="str">
        <f t="shared" si="119"/>
        <v>No</v>
      </c>
      <c r="Z1681" s="126" t="str">
        <f t="shared" si="119"/>
        <v>No</v>
      </c>
      <c r="AA1681" s="126" t="str">
        <f t="shared" si="119"/>
        <v>No</v>
      </c>
    </row>
    <row r="1682" spans="1:27" x14ac:dyDescent="0.3">
      <c r="A1682" t="s">
        <v>207</v>
      </c>
      <c r="B1682" t="s">
        <v>13</v>
      </c>
      <c r="C1682" t="s">
        <v>9</v>
      </c>
      <c r="D1682" t="s">
        <v>8</v>
      </c>
      <c r="E1682" t="s">
        <v>11</v>
      </c>
      <c r="F1682" t="s">
        <v>10</v>
      </c>
      <c r="G1682">
        <v>1</v>
      </c>
      <c r="H1682" t="s">
        <v>8</v>
      </c>
      <c r="I1682" t="s">
        <v>148</v>
      </c>
      <c r="J1682" t="s">
        <v>128</v>
      </c>
      <c r="L1682" t="s">
        <v>80</v>
      </c>
      <c r="M1682">
        <v>2</v>
      </c>
      <c r="N1682" t="str">
        <f t="shared" si="121"/>
        <v>Yes</v>
      </c>
      <c r="O1682" t="s">
        <v>152</v>
      </c>
      <c r="P1682" s="126" t="str">
        <f t="shared" si="119"/>
        <v>Yes</v>
      </c>
      <c r="Q1682" s="126" t="str">
        <f t="shared" si="119"/>
        <v>Yes</v>
      </c>
      <c r="R1682" s="126" t="str">
        <f t="shared" si="119"/>
        <v>Yes</v>
      </c>
      <c r="S1682" s="126" t="str">
        <f t="shared" si="119"/>
        <v>No</v>
      </c>
      <c r="T1682" s="126" t="str">
        <f t="shared" si="119"/>
        <v>Yes</v>
      </c>
      <c r="U1682" s="126" t="str">
        <f t="shared" si="119"/>
        <v>Yes</v>
      </c>
      <c r="V1682" s="126" t="str">
        <f t="shared" si="119"/>
        <v>No</v>
      </c>
      <c r="W1682" s="126" t="str">
        <f t="shared" si="119"/>
        <v>No</v>
      </c>
      <c r="X1682" s="126" t="str">
        <f t="shared" si="119"/>
        <v>No</v>
      </c>
      <c r="Y1682" s="126" t="str">
        <f t="shared" si="119"/>
        <v>No</v>
      </c>
      <c r="Z1682" s="126" t="str">
        <f t="shared" si="119"/>
        <v>No</v>
      </c>
      <c r="AA1682" s="126" t="str">
        <f t="shared" si="119"/>
        <v>No</v>
      </c>
    </row>
    <row r="1683" spans="1:27" x14ac:dyDescent="0.3">
      <c r="A1683" t="s">
        <v>207</v>
      </c>
      <c r="B1683" t="s">
        <v>13</v>
      </c>
      <c r="C1683" t="s">
        <v>9</v>
      </c>
      <c r="D1683" t="s">
        <v>8</v>
      </c>
      <c r="E1683" t="s">
        <v>11</v>
      </c>
      <c r="F1683" t="s">
        <v>10</v>
      </c>
      <c r="G1683">
        <v>0</v>
      </c>
      <c r="H1683" t="s">
        <v>8</v>
      </c>
      <c r="I1683" t="s">
        <v>19</v>
      </c>
      <c r="J1683" t="s">
        <v>128</v>
      </c>
      <c r="K1683" t="s">
        <v>237</v>
      </c>
      <c r="L1683" t="s">
        <v>80</v>
      </c>
      <c r="M1683">
        <v>3</v>
      </c>
      <c r="N1683" t="str">
        <f t="shared" si="121"/>
        <v>Yes</v>
      </c>
      <c r="O1683" t="s">
        <v>152</v>
      </c>
      <c r="P1683" s="126" t="str">
        <f t="shared" si="119"/>
        <v>Yes</v>
      </c>
      <c r="Q1683" s="126" t="str">
        <f t="shared" si="119"/>
        <v>Yes</v>
      </c>
      <c r="R1683" s="126" t="str">
        <f t="shared" si="119"/>
        <v>Yes</v>
      </c>
      <c r="S1683" s="126" t="str">
        <f t="shared" si="119"/>
        <v>No</v>
      </c>
      <c r="T1683" s="126" t="str">
        <f t="shared" si="119"/>
        <v>Yes</v>
      </c>
      <c r="U1683" s="126" t="str">
        <f t="shared" si="119"/>
        <v>Yes</v>
      </c>
      <c r="V1683" s="126" t="str">
        <f t="shared" si="119"/>
        <v>No</v>
      </c>
      <c r="W1683" s="126" t="str">
        <f t="shared" si="119"/>
        <v>No</v>
      </c>
      <c r="X1683" s="126" t="str">
        <f t="shared" si="119"/>
        <v>No</v>
      </c>
      <c r="Y1683" s="126" t="str">
        <f t="shared" si="119"/>
        <v>No</v>
      </c>
      <c r="Z1683" s="126" t="str">
        <f t="shared" si="119"/>
        <v>No</v>
      </c>
      <c r="AA1683" s="126" t="str">
        <f t="shared" si="119"/>
        <v>No</v>
      </c>
    </row>
    <row r="1684" spans="1:27" x14ac:dyDescent="0.3">
      <c r="A1684" t="s">
        <v>207</v>
      </c>
      <c r="B1684" t="s">
        <v>13</v>
      </c>
      <c r="C1684" t="s">
        <v>9</v>
      </c>
      <c r="D1684" t="s">
        <v>8</v>
      </c>
      <c r="E1684" t="s">
        <v>11</v>
      </c>
      <c r="F1684" t="s">
        <v>10</v>
      </c>
      <c r="G1684">
        <v>0</v>
      </c>
      <c r="H1684" t="s">
        <v>8</v>
      </c>
      <c r="I1684" t="s">
        <v>19</v>
      </c>
      <c r="J1684" t="s">
        <v>128</v>
      </c>
      <c r="L1684" t="s">
        <v>80</v>
      </c>
      <c r="M1684">
        <v>3</v>
      </c>
      <c r="N1684" t="str">
        <f t="shared" si="121"/>
        <v>Yes</v>
      </c>
      <c r="O1684" t="s">
        <v>152</v>
      </c>
      <c r="P1684" s="126" t="str">
        <f t="shared" si="119"/>
        <v>Yes</v>
      </c>
      <c r="Q1684" s="126" t="str">
        <f t="shared" si="119"/>
        <v>Yes</v>
      </c>
      <c r="R1684" s="126" t="str">
        <f t="shared" si="119"/>
        <v>Yes</v>
      </c>
      <c r="S1684" s="126" t="str">
        <f t="shared" si="119"/>
        <v>No</v>
      </c>
      <c r="T1684" s="126" t="str">
        <f t="shared" si="119"/>
        <v>Yes</v>
      </c>
      <c r="U1684" s="126" t="str">
        <f t="shared" si="119"/>
        <v>Yes</v>
      </c>
      <c r="V1684" s="126" t="str">
        <f t="shared" si="119"/>
        <v>No</v>
      </c>
      <c r="W1684" s="126" t="str">
        <f t="shared" si="119"/>
        <v>No</v>
      </c>
      <c r="X1684" s="126" t="str">
        <f t="shared" si="119"/>
        <v>No</v>
      </c>
      <c r="Y1684" s="126" t="str">
        <f t="shared" si="119"/>
        <v>No</v>
      </c>
      <c r="Z1684" s="126" t="str">
        <f t="shared" si="119"/>
        <v>No</v>
      </c>
      <c r="AA1684" s="126" t="str">
        <f t="shared" si="119"/>
        <v>No</v>
      </c>
    </row>
    <row r="1685" spans="1:27" x14ac:dyDescent="0.3">
      <c r="A1685" t="s">
        <v>207</v>
      </c>
      <c r="B1685" t="s">
        <v>13</v>
      </c>
      <c r="C1685" t="s">
        <v>9</v>
      </c>
      <c r="D1685" t="s">
        <v>8</v>
      </c>
      <c r="E1685" t="s">
        <v>11</v>
      </c>
      <c r="F1685" t="s">
        <v>10</v>
      </c>
      <c r="G1685">
        <v>0</v>
      </c>
      <c r="H1685" t="s">
        <v>8</v>
      </c>
      <c r="I1685" t="s">
        <v>19</v>
      </c>
      <c r="J1685" t="s">
        <v>128</v>
      </c>
      <c r="L1685" t="s">
        <v>80</v>
      </c>
      <c r="M1685">
        <v>0</v>
      </c>
      <c r="N1685" t="str">
        <f t="shared" si="121"/>
        <v>No</v>
      </c>
      <c r="O1685" t="s">
        <v>152</v>
      </c>
      <c r="P1685" s="126" t="str">
        <f t="shared" si="119"/>
        <v>Yes</v>
      </c>
      <c r="Q1685" s="126" t="str">
        <f t="shared" si="119"/>
        <v>Yes</v>
      </c>
      <c r="R1685" s="126" t="str">
        <f t="shared" si="119"/>
        <v>Yes</v>
      </c>
      <c r="S1685" s="126" t="str">
        <f t="shared" si="119"/>
        <v>No</v>
      </c>
      <c r="T1685" s="126" t="str">
        <f t="shared" si="119"/>
        <v>Yes</v>
      </c>
      <c r="U1685" s="126" t="str">
        <f t="shared" si="119"/>
        <v>Yes</v>
      </c>
      <c r="V1685" s="126" t="str">
        <f t="shared" si="119"/>
        <v>No</v>
      </c>
      <c r="W1685" s="126" t="str">
        <f t="shared" si="119"/>
        <v>No</v>
      </c>
      <c r="X1685" s="126" t="str">
        <f t="shared" si="119"/>
        <v>No</v>
      </c>
      <c r="Y1685" s="126" t="str">
        <f t="shared" si="119"/>
        <v>No</v>
      </c>
      <c r="Z1685" s="126" t="str">
        <f t="shared" si="119"/>
        <v>No</v>
      </c>
      <c r="AA1685" s="126" t="str">
        <f t="shared" si="119"/>
        <v>No</v>
      </c>
    </row>
    <row r="1686" spans="1:27" x14ac:dyDescent="0.3">
      <c r="A1686" t="s">
        <v>207</v>
      </c>
      <c r="B1686" t="s">
        <v>13</v>
      </c>
      <c r="C1686" t="s">
        <v>9</v>
      </c>
      <c r="D1686" t="s">
        <v>8</v>
      </c>
      <c r="E1686" t="s">
        <v>11</v>
      </c>
      <c r="F1686" t="s">
        <v>10</v>
      </c>
      <c r="G1686">
        <v>1</v>
      </c>
      <c r="H1686" t="s">
        <v>10</v>
      </c>
      <c r="I1686" t="s">
        <v>18</v>
      </c>
      <c r="J1686" t="s">
        <v>128</v>
      </c>
      <c r="L1686" t="s">
        <v>80</v>
      </c>
      <c r="M1686">
        <v>2</v>
      </c>
      <c r="N1686" t="str">
        <f t="shared" si="121"/>
        <v>Yes</v>
      </c>
      <c r="O1686" t="s">
        <v>152</v>
      </c>
      <c r="P1686" s="126" t="str">
        <f t="shared" si="119"/>
        <v>Yes</v>
      </c>
      <c r="Q1686" s="126" t="str">
        <f t="shared" si="119"/>
        <v>Yes</v>
      </c>
      <c r="R1686" s="126" t="str">
        <f t="shared" si="119"/>
        <v>Yes</v>
      </c>
      <c r="S1686" s="126" t="str">
        <f t="shared" si="119"/>
        <v>No</v>
      </c>
      <c r="T1686" s="126" t="str">
        <f t="shared" si="119"/>
        <v>Yes</v>
      </c>
      <c r="U1686" s="126" t="str">
        <f t="shared" si="119"/>
        <v>Yes</v>
      </c>
      <c r="V1686" s="126" t="str">
        <f t="shared" si="119"/>
        <v>No</v>
      </c>
      <c r="W1686" s="126" t="str">
        <f t="shared" si="119"/>
        <v>No</v>
      </c>
      <c r="X1686" s="126" t="str">
        <f t="shared" si="119"/>
        <v>No</v>
      </c>
      <c r="Y1686" s="126" t="str">
        <f t="shared" si="119"/>
        <v>No</v>
      </c>
      <c r="Z1686" s="126" t="str">
        <f t="shared" si="119"/>
        <v>No</v>
      </c>
      <c r="AA1686" s="126" t="str">
        <f t="shared" si="119"/>
        <v>No</v>
      </c>
    </row>
    <row r="1687" spans="1:27" x14ac:dyDescent="0.3">
      <c r="A1687" t="s">
        <v>207</v>
      </c>
      <c r="B1687" t="s">
        <v>130</v>
      </c>
      <c r="C1687" t="s">
        <v>9</v>
      </c>
      <c r="D1687" t="s">
        <v>8</v>
      </c>
      <c r="E1687" t="s">
        <v>11</v>
      </c>
      <c r="F1687" t="s">
        <v>10</v>
      </c>
      <c r="G1687">
        <v>1</v>
      </c>
      <c r="H1687" t="s">
        <v>130</v>
      </c>
      <c r="I1687" t="s">
        <v>18</v>
      </c>
      <c r="J1687" t="s">
        <v>128</v>
      </c>
      <c r="L1687" t="s">
        <v>80</v>
      </c>
      <c r="M1687">
        <v>3</v>
      </c>
      <c r="N1687" t="str">
        <f t="shared" si="121"/>
        <v>Yes</v>
      </c>
      <c r="O1687" t="s">
        <v>152</v>
      </c>
      <c r="P1687" s="126" t="str">
        <f t="shared" si="119"/>
        <v>No</v>
      </c>
      <c r="Q1687" s="126" t="str">
        <f t="shared" si="119"/>
        <v>Yes</v>
      </c>
      <c r="R1687" s="126" t="str">
        <f t="shared" si="119"/>
        <v>Yes</v>
      </c>
      <c r="S1687" s="126" t="str">
        <f t="shared" si="119"/>
        <v>No</v>
      </c>
      <c r="T1687" s="126" t="str">
        <f t="shared" si="119"/>
        <v>Yes</v>
      </c>
      <c r="U1687" s="126" t="str">
        <f t="shared" si="119"/>
        <v>Yes</v>
      </c>
      <c r="V1687" s="126" t="str">
        <f t="shared" si="119"/>
        <v>No</v>
      </c>
      <c r="W1687" s="126" t="str">
        <f t="shared" si="119"/>
        <v>No</v>
      </c>
      <c r="X1687" s="126" t="str">
        <f t="shared" si="119"/>
        <v>No</v>
      </c>
      <c r="Y1687" s="126" t="str">
        <f t="shared" si="119"/>
        <v>Yes</v>
      </c>
      <c r="Z1687" s="126" t="str">
        <f t="shared" si="119"/>
        <v>No</v>
      </c>
      <c r="AA1687" s="126" t="str">
        <f t="shared" si="119"/>
        <v>No</v>
      </c>
    </row>
    <row r="1688" spans="1:27" x14ac:dyDescent="0.3">
      <c r="A1688" t="s">
        <v>207</v>
      </c>
      <c r="B1688" t="s">
        <v>130</v>
      </c>
      <c r="C1688" t="s">
        <v>9</v>
      </c>
      <c r="D1688" t="s">
        <v>8</v>
      </c>
      <c r="E1688" t="s">
        <v>11</v>
      </c>
      <c r="F1688" t="s">
        <v>10</v>
      </c>
      <c r="G1688">
        <v>1</v>
      </c>
      <c r="H1688" t="s">
        <v>8</v>
      </c>
      <c r="I1688" t="s">
        <v>17</v>
      </c>
      <c r="J1688" t="s">
        <v>128</v>
      </c>
      <c r="K1688" t="s">
        <v>237</v>
      </c>
      <c r="L1688" t="s">
        <v>80</v>
      </c>
      <c r="M1688">
        <v>0</v>
      </c>
      <c r="N1688" t="str">
        <f t="shared" si="121"/>
        <v>No</v>
      </c>
      <c r="O1688" t="s">
        <v>152</v>
      </c>
      <c r="P1688" s="126" t="str">
        <f t="shared" si="119"/>
        <v>No</v>
      </c>
      <c r="Q1688" s="126" t="str">
        <f t="shared" si="119"/>
        <v>Yes</v>
      </c>
      <c r="R1688" s="126" t="str">
        <f t="shared" si="119"/>
        <v>Yes</v>
      </c>
      <c r="S1688" s="126" t="str">
        <f t="shared" si="119"/>
        <v>No</v>
      </c>
      <c r="T1688" s="126" t="str">
        <f t="shared" si="119"/>
        <v>Yes</v>
      </c>
      <c r="U1688" s="126" t="str">
        <f t="shared" si="119"/>
        <v>Yes</v>
      </c>
      <c r="V1688" s="126" t="str">
        <f t="shared" si="119"/>
        <v>No</v>
      </c>
      <c r="W1688" s="126" t="str">
        <f t="shared" si="119"/>
        <v>No</v>
      </c>
      <c r="X1688" s="126" t="str">
        <f t="shared" si="119"/>
        <v>No</v>
      </c>
      <c r="Y1688" s="126" t="str">
        <f t="shared" si="119"/>
        <v>Yes</v>
      </c>
      <c r="Z1688" s="126" t="str">
        <f t="shared" si="119"/>
        <v>No</v>
      </c>
      <c r="AA1688" s="126" t="str">
        <f t="shared" si="119"/>
        <v>No</v>
      </c>
    </row>
    <row r="1689" spans="1:27" x14ac:dyDescent="0.3">
      <c r="A1689" t="s">
        <v>207</v>
      </c>
      <c r="B1689" t="s">
        <v>130</v>
      </c>
      <c r="C1689" t="s">
        <v>9</v>
      </c>
      <c r="D1689" t="s">
        <v>8</v>
      </c>
      <c r="E1689" t="s">
        <v>11</v>
      </c>
      <c r="F1689" t="s">
        <v>10</v>
      </c>
      <c r="G1689">
        <v>1</v>
      </c>
      <c r="H1689" t="s">
        <v>10</v>
      </c>
      <c r="I1689" t="s">
        <v>20</v>
      </c>
      <c r="J1689" t="s">
        <v>128</v>
      </c>
      <c r="L1689" t="s">
        <v>80</v>
      </c>
      <c r="M1689">
        <v>0</v>
      </c>
      <c r="N1689" t="str">
        <f t="shared" si="121"/>
        <v>No</v>
      </c>
      <c r="O1689" t="s">
        <v>152</v>
      </c>
      <c r="P1689" s="126" t="str">
        <f t="shared" si="119"/>
        <v>No</v>
      </c>
      <c r="Q1689" s="126" t="str">
        <f t="shared" si="119"/>
        <v>Yes</v>
      </c>
      <c r="R1689" s="126" t="str">
        <f t="shared" si="119"/>
        <v>Yes</v>
      </c>
      <c r="S1689" s="126" t="str">
        <f t="shared" si="119"/>
        <v>No</v>
      </c>
      <c r="T1689" s="126" t="str">
        <f t="shared" si="119"/>
        <v>Yes</v>
      </c>
      <c r="U1689" s="126" t="str">
        <f t="shared" si="119"/>
        <v>Yes</v>
      </c>
      <c r="V1689" s="126" t="str">
        <f t="shared" si="119"/>
        <v>No</v>
      </c>
      <c r="W1689" s="126" t="str">
        <f t="shared" si="119"/>
        <v>No</v>
      </c>
      <c r="X1689" s="126" t="str">
        <f t="shared" si="119"/>
        <v>No</v>
      </c>
      <c r="Y1689" s="126" t="str">
        <f t="shared" si="119"/>
        <v>Yes</v>
      </c>
      <c r="Z1689" s="126" t="str">
        <f t="shared" si="119"/>
        <v>No</v>
      </c>
      <c r="AA1689" s="126" t="str">
        <f t="shared" si="119"/>
        <v>No</v>
      </c>
    </row>
    <row r="1690" spans="1:27" x14ac:dyDescent="0.3">
      <c r="A1690" t="s">
        <v>207</v>
      </c>
      <c r="B1690" t="s">
        <v>130</v>
      </c>
      <c r="C1690" t="s">
        <v>9</v>
      </c>
      <c r="D1690" t="s">
        <v>8</v>
      </c>
      <c r="E1690" t="s">
        <v>70</v>
      </c>
      <c r="F1690" t="s">
        <v>131</v>
      </c>
      <c r="G1690">
        <v>2</v>
      </c>
      <c r="H1690" t="s">
        <v>70</v>
      </c>
      <c r="I1690" t="s">
        <v>18</v>
      </c>
      <c r="J1690" t="s">
        <v>128</v>
      </c>
      <c r="L1690" t="s">
        <v>80</v>
      </c>
      <c r="M1690">
        <v>2</v>
      </c>
      <c r="N1690" t="str">
        <f t="shared" si="121"/>
        <v>Yes</v>
      </c>
      <c r="O1690" t="s">
        <v>152</v>
      </c>
      <c r="P1690" s="126" t="str">
        <f t="shared" ref="P1690:AA1711" si="122">IF($A1690="","",IF(OR($B1690=P$1,$C1690=P$1,$D1690=P$1,$E1690=P$1,$F1690=P$1),"Yes","No"))</f>
        <v>No</v>
      </c>
      <c r="Q1690" s="126" t="str">
        <f t="shared" si="122"/>
        <v>Yes</v>
      </c>
      <c r="R1690" s="126" t="str">
        <f t="shared" si="122"/>
        <v>Yes</v>
      </c>
      <c r="S1690" s="126" t="str">
        <f t="shared" si="122"/>
        <v>Yes</v>
      </c>
      <c r="T1690" s="126" t="str">
        <f t="shared" si="122"/>
        <v>No</v>
      </c>
      <c r="U1690" s="126" t="str">
        <f t="shared" si="122"/>
        <v>No</v>
      </c>
      <c r="V1690" s="126" t="str">
        <f t="shared" si="122"/>
        <v>No</v>
      </c>
      <c r="W1690" s="126" t="str">
        <f t="shared" si="122"/>
        <v>No</v>
      </c>
      <c r="X1690" s="126" t="str">
        <f t="shared" si="122"/>
        <v>No</v>
      </c>
      <c r="Y1690" s="126" t="str">
        <f t="shared" si="122"/>
        <v>Yes</v>
      </c>
      <c r="Z1690" s="126" t="str">
        <f t="shared" si="122"/>
        <v>Yes</v>
      </c>
      <c r="AA1690" s="126" t="str">
        <f t="shared" si="122"/>
        <v>No</v>
      </c>
    </row>
    <row r="1691" spans="1:27" x14ac:dyDescent="0.3">
      <c r="A1691" t="s">
        <v>207</v>
      </c>
      <c r="B1691" t="s">
        <v>130</v>
      </c>
      <c r="C1691" t="s">
        <v>9</v>
      </c>
      <c r="D1691" t="s">
        <v>8</v>
      </c>
      <c r="E1691" t="s">
        <v>70</v>
      </c>
      <c r="F1691" t="s">
        <v>131</v>
      </c>
      <c r="G1691">
        <v>1</v>
      </c>
      <c r="H1691" t="s">
        <v>8</v>
      </c>
      <c r="I1691" t="s">
        <v>18</v>
      </c>
      <c r="J1691" t="s">
        <v>128</v>
      </c>
      <c r="L1691" t="s">
        <v>80</v>
      </c>
      <c r="M1691">
        <v>0</v>
      </c>
      <c r="N1691" t="str">
        <f t="shared" si="121"/>
        <v>No</v>
      </c>
      <c r="O1691" t="s">
        <v>152</v>
      </c>
      <c r="P1691" s="126" t="str">
        <f t="shared" si="122"/>
        <v>No</v>
      </c>
      <c r="Q1691" s="126" t="str">
        <f t="shared" si="122"/>
        <v>Yes</v>
      </c>
      <c r="R1691" s="126" t="str">
        <f t="shared" si="122"/>
        <v>Yes</v>
      </c>
      <c r="S1691" s="126" t="str">
        <f t="shared" si="122"/>
        <v>Yes</v>
      </c>
      <c r="T1691" s="126" t="str">
        <f t="shared" si="122"/>
        <v>No</v>
      </c>
      <c r="U1691" s="126" t="str">
        <f t="shared" si="122"/>
        <v>No</v>
      </c>
      <c r="V1691" s="126" t="str">
        <f t="shared" si="122"/>
        <v>No</v>
      </c>
      <c r="W1691" s="126" t="str">
        <f t="shared" si="122"/>
        <v>No</v>
      </c>
      <c r="X1691" s="126" t="str">
        <f t="shared" si="122"/>
        <v>No</v>
      </c>
      <c r="Y1691" s="126" t="str">
        <f t="shared" si="122"/>
        <v>Yes</v>
      </c>
      <c r="Z1691" s="126" t="str">
        <f t="shared" si="122"/>
        <v>Yes</v>
      </c>
      <c r="AA1691" s="126" t="str">
        <f t="shared" si="122"/>
        <v>No</v>
      </c>
    </row>
    <row r="1692" spans="1:27" x14ac:dyDescent="0.3">
      <c r="A1692" t="s">
        <v>207</v>
      </c>
      <c r="B1692" t="s">
        <v>13</v>
      </c>
      <c r="C1692" t="s">
        <v>70</v>
      </c>
      <c r="D1692" t="s">
        <v>8</v>
      </c>
      <c r="E1692" t="s">
        <v>11</v>
      </c>
      <c r="F1692" t="s">
        <v>10</v>
      </c>
      <c r="G1692">
        <v>1</v>
      </c>
      <c r="H1692" t="s">
        <v>10</v>
      </c>
      <c r="I1692" t="s">
        <v>17</v>
      </c>
      <c r="J1692" t="s">
        <v>128</v>
      </c>
      <c r="L1692" t="s">
        <v>80</v>
      </c>
      <c r="M1692">
        <v>0</v>
      </c>
      <c r="N1692" t="str">
        <f t="shared" si="121"/>
        <v>No</v>
      </c>
      <c r="O1692" t="s">
        <v>152</v>
      </c>
      <c r="P1692" s="126" t="str">
        <f t="shared" si="122"/>
        <v>Yes</v>
      </c>
      <c r="Q1692" s="126" t="str">
        <f t="shared" si="122"/>
        <v>No</v>
      </c>
      <c r="R1692" s="126" t="str">
        <f t="shared" si="122"/>
        <v>Yes</v>
      </c>
      <c r="S1692" s="126" t="str">
        <f t="shared" si="122"/>
        <v>Yes</v>
      </c>
      <c r="T1692" s="126" t="str">
        <f t="shared" si="122"/>
        <v>Yes</v>
      </c>
      <c r="U1692" s="126" t="str">
        <f t="shared" si="122"/>
        <v>Yes</v>
      </c>
      <c r="V1692" s="126" t="str">
        <f t="shared" si="122"/>
        <v>No</v>
      </c>
      <c r="W1692" s="126" t="str">
        <f t="shared" si="122"/>
        <v>No</v>
      </c>
      <c r="X1692" s="126" t="str">
        <f t="shared" si="122"/>
        <v>No</v>
      </c>
      <c r="Y1692" s="126" t="str">
        <f t="shared" si="122"/>
        <v>No</v>
      </c>
      <c r="Z1692" s="126" t="str">
        <f t="shared" si="122"/>
        <v>No</v>
      </c>
      <c r="AA1692" s="126" t="str">
        <f t="shared" si="122"/>
        <v>No</v>
      </c>
    </row>
    <row r="1693" spans="1:27" x14ac:dyDescent="0.3">
      <c r="A1693" t="s">
        <v>207</v>
      </c>
      <c r="B1693" t="s">
        <v>13</v>
      </c>
      <c r="C1693" t="s">
        <v>14</v>
      </c>
      <c r="D1693" t="s">
        <v>8</v>
      </c>
      <c r="E1693" t="s">
        <v>11</v>
      </c>
      <c r="F1693" t="s">
        <v>10</v>
      </c>
      <c r="G1693">
        <v>1</v>
      </c>
      <c r="H1693" t="s">
        <v>14</v>
      </c>
      <c r="I1693" t="s">
        <v>19</v>
      </c>
      <c r="J1693" t="s">
        <v>128</v>
      </c>
      <c r="L1693" t="s">
        <v>80</v>
      </c>
      <c r="M1693">
        <v>3</v>
      </c>
      <c r="N1693" t="str">
        <f t="shared" si="121"/>
        <v>Yes</v>
      </c>
      <c r="O1693" t="s">
        <v>152</v>
      </c>
      <c r="P1693" s="126" t="str">
        <f t="shared" si="122"/>
        <v>Yes</v>
      </c>
      <c r="Q1693" s="126" t="str">
        <f t="shared" si="122"/>
        <v>No</v>
      </c>
      <c r="R1693" s="126" t="str">
        <f t="shared" si="122"/>
        <v>Yes</v>
      </c>
      <c r="S1693" s="126" t="str">
        <f t="shared" si="122"/>
        <v>No</v>
      </c>
      <c r="T1693" s="126" t="str">
        <f t="shared" si="122"/>
        <v>Yes</v>
      </c>
      <c r="U1693" s="126" t="str">
        <f t="shared" si="122"/>
        <v>Yes</v>
      </c>
      <c r="V1693" s="126" t="str">
        <f t="shared" si="122"/>
        <v>No</v>
      </c>
      <c r="W1693" s="126" t="str">
        <f t="shared" si="122"/>
        <v>No</v>
      </c>
      <c r="X1693" s="126" t="str">
        <f t="shared" si="122"/>
        <v>Yes</v>
      </c>
      <c r="Y1693" s="126" t="str">
        <f t="shared" si="122"/>
        <v>No</v>
      </c>
      <c r="Z1693" s="126" t="str">
        <f t="shared" si="122"/>
        <v>No</v>
      </c>
      <c r="AA1693" s="126" t="str">
        <f t="shared" si="122"/>
        <v>No</v>
      </c>
    </row>
    <row r="1694" spans="1:27" x14ac:dyDescent="0.3">
      <c r="A1694" t="s">
        <v>207</v>
      </c>
      <c r="B1694" t="s">
        <v>13</v>
      </c>
      <c r="C1694" t="s">
        <v>14</v>
      </c>
      <c r="D1694" t="s">
        <v>8</v>
      </c>
      <c r="E1694" t="s">
        <v>11</v>
      </c>
      <c r="F1694" t="s">
        <v>10</v>
      </c>
      <c r="G1694">
        <v>1</v>
      </c>
      <c r="H1694" t="s">
        <v>13</v>
      </c>
      <c r="I1694" t="s">
        <v>16</v>
      </c>
      <c r="J1694" t="s">
        <v>128</v>
      </c>
      <c r="L1694" t="s">
        <v>80</v>
      </c>
      <c r="M1694">
        <v>2</v>
      </c>
      <c r="N1694" t="str">
        <f t="shared" si="121"/>
        <v>Yes</v>
      </c>
      <c r="O1694" t="s">
        <v>152</v>
      </c>
      <c r="P1694" s="126" t="str">
        <f t="shared" si="122"/>
        <v>Yes</v>
      </c>
      <c r="Q1694" s="126" t="str">
        <f t="shared" si="122"/>
        <v>No</v>
      </c>
      <c r="R1694" s="126" t="str">
        <f t="shared" si="122"/>
        <v>Yes</v>
      </c>
      <c r="S1694" s="126" t="str">
        <f t="shared" si="122"/>
        <v>No</v>
      </c>
      <c r="T1694" s="126" t="str">
        <f t="shared" si="122"/>
        <v>Yes</v>
      </c>
      <c r="U1694" s="126" t="str">
        <f t="shared" si="122"/>
        <v>Yes</v>
      </c>
      <c r="V1694" s="126" t="str">
        <f t="shared" si="122"/>
        <v>No</v>
      </c>
      <c r="W1694" s="126" t="str">
        <f t="shared" si="122"/>
        <v>No</v>
      </c>
      <c r="X1694" s="126" t="str">
        <f t="shared" si="122"/>
        <v>Yes</v>
      </c>
      <c r="Y1694" s="126" t="str">
        <f t="shared" si="122"/>
        <v>No</v>
      </c>
      <c r="Z1694" s="126" t="str">
        <f t="shared" si="122"/>
        <v>No</v>
      </c>
      <c r="AA1694" s="126" t="str">
        <f t="shared" si="122"/>
        <v>No</v>
      </c>
    </row>
    <row r="1695" spans="1:27" x14ac:dyDescent="0.3">
      <c r="A1695" t="s">
        <v>207</v>
      </c>
      <c r="B1695" t="s">
        <v>13</v>
      </c>
      <c r="C1695" t="s">
        <v>9</v>
      </c>
      <c r="D1695" t="s">
        <v>14</v>
      </c>
      <c r="E1695" t="s">
        <v>11</v>
      </c>
      <c r="F1695" t="s">
        <v>10</v>
      </c>
      <c r="G1695">
        <v>1</v>
      </c>
      <c r="H1695" t="s">
        <v>13</v>
      </c>
      <c r="I1695" t="s">
        <v>15</v>
      </c>
      <c r="J1695" t="s">
        <v>128</v>
      </c>
      <c r="L1695" t="s">
        <v>80</v>
      </c>
      <c r="M1695">
        <v>0</v>
      </c>
      <c r="N1695" t="str">
        <f t="shared" si="121"/>
        <v>No</v>
      </c>
      <c r="O1695" t="s">
        <v>152</v>
      </c>
      <c r="P1695" s="126" t="str">
        <f t="shared" si="122"/>
        <v>Yes</v>
      </c>
      <c r="Q1695" s="126" t="str">
        <f t="shared" si="122"/>
        <v>Yes</v>
      </c>
      <c r="R1695" s="126" t="str">
        <f t="shared" si="122"/>
        <v>No</v>
      </c>
      <c r="S1695" s="126" t="str">
        <f t="shared" si="122"/>
        <v>No</v>
      </c>
      <c r="T1695" s="126" t="str">
        <f t="shared" si="122"/>
        <v>Yes</v>
      </c>
      <c r="U1695" s="126" t="str">
        <f t="shared" si="122"/>
        <v>Yes</v>
      </c>
      <c r="V1695" s="126" t="str">
        <f t="shared" si="122"/>
        <v>No</v>
      </c>
      <c r="W1695" s="126" t="str">
        <f t="shared" si="122"/>
        <v>No</v>
      </c>
      <c r="X1695" s="126" t="str">
        <f t="shared" si="122"/>
        <v>Yes</v>
      </c>
      <c r="Y1695" s="126" t="str">
        <f t="shared" si="122"/>
        <v>No</v>
      </c>
      <c r="Z1695" s="126" t="str">
        <f t="shared" si="122"/>
        <v>No</v>
      </c>
      <c r="AA1695" s="126" t="str">
        <f t="shared" si="122"/>
        <v>No</v>
      </c>
    </row>
    <row r="1696" spans="1:27" x14ac:dyDescent="0.3">
      <c r="A1696" t="s">
        <v>207</v>
      </c>
      <c r="B1696" t="s">
        <v>13</v>
      </c>
      <c r="C1696" t="s">
        <v>9</v>
      </c>
      <c r="D1696" t="s">
        <v>14</v>
      </c>
      <c r="E1696" t="s">
        <v>11</v>
      </c>
      <c r="F1696" t="s">
        <v>10</v>
      </c>
      <c r="G1696">
        <v>0</v>
      </c>
      <c r="H1696" t="s">
        <v>9</v>
      </c>
      <c r="I1696" t="s">
        <v>17</v>
      </c>
      <c r="J1696" t="s">
        <v>128</v>
      </c>
      <c r="L1696" t="s">
        <v>80</v>
      </c>
      <c r="M1696">
        <v>0</v>
      </c>
      <c r="N1696" t="str">
        <f t="shared" si="121"/>
        <v>No</v>
      </c>
      <c r="O1696" t="s">
        <v>152</v>
      </c>
      <c r="P1696" s="126" t="str">
        <f t="shared" si="122"/>
        <v>Yes</v>
      </c>
      <c r="Q1696" s="126" t="str">
        <f t="shared" si="122"/>
        <v>Yes</v>
      </c>
      <c r="R1696" s="126" t="str">
        <f t="shared" si="122"/>
        <v>No</v>
      </c>
      <c r="S1696" s="126" t="str">
        <f t="shared" si="122"/>
        <v>No</v>
      </c>
      <c r="T1696" s="126" t="str">
        <f t="shared" si="122"/>
        <v>Yes</v>
      </c>
      <c r="U1696" s="126" t="str">
        <f t="shared" si="122"/>
        <v>Yes</v>
      </c>
      <c r="V1696" s="126" t="str">
        <f t="shared" si="122"/>
        <v>No</v>
      </c>
      <c r="W1696" s="126" t="str">
        <f t="shared" si="122"/>
        <v>No</v>
      </c>
      <c r="X1696" s="126" t="str">
        <f t="shared" si="122"/>
        <v>Yes</v>
      </c>
      <c r="Y1696" s="126" t="str">
        <f t="shared" si="122"/>
        <v>No</v>
      </c>
      <c r="Z1696" s="126" t="str">
        <f t="shared" si="122"/>
        <v>No</v>
      </c>
      <c r="AA1696" s="126" t="str">
        <f t="shared" si="122"/>
        <v>No</v>
      </c>
    </row>
    <row r="1697" spans="1:27" x14ac:dyDescent="0.3">
      <c r="A1697" t="s">
        <v>207</v>
      </c>
      <c r="B1697" t="s">
        <v>13</v>
      </c>
      <c r="C1697" t="s">
        <v>130</v>
      </c>
      <c r="D1697" t="s">
        <v>8</v>
      </c>
      <c r="E1697" t="s">
        <v>11</v>
      </c>
      <c r="F1697" t="s">
        <v>10</v>
      </c>
      <c r="G1697">
        <v>0</v>
      </c>
      <c r="H1697" t="s">
        <v>13</v>
      </c>
      <c r="I1697" t="s">
        <v>148</v>
      </c>
      <c r="J1697" t="s">
        <v>128</v>
      </c>
      <c r="L1697" t="s">
        <v>80</v>
      </c>
      <c r="M1697">
        <v>2</v>
      </c>
      <c r="N1697" t="str">
        <f t="shared" si="121"/>
        <v>Yes</v>
      </c>
      <c r="O1697" t="s">
        <v>152</v>
      </c>
      <c r="P1697" s="126" t="str">
        <f t="shared" si="122"/>
        <v>Yes</v>
      </c>
      <c r="Q1697" s="126" t="str">
        <f t="shared" si="122"/>
        <v>No</v>
      </c>
      <c r="R1697" s="126" t="str">
        <f t="shared" si="122"/>
        <v>Yes</v>
      </c>
      <c r="S1697" s="126" t="str">
        <f t="shared" si="122"/>
        <v>No</v>
      </c>
      <c r="T1697" s="126" t="str">
        <f t="shared" si="122"/>
        <v>Yes</v>
      </c>
      <c r="U1697" s="126" t="str">
        <f t="shared" si="122"/>
        <v>Yes</v>
      </c>
      <c r="V1697" s="126" t="str">
        <f t="shared" si="122"/>
        <v>No</v>
      </c>
      <c r="W1697" s="126" t="str">
        <f t="shared" si="122"/>
        <v>No</v>
      </c>
      <c r="X1697" s="126" t="str">
        <f t="shared" si="122"/>
        <v>No</v>
      </c>
      <c r="Y1697" s="126" t="str">
        <f t="shared" si="122"/>
        <v>Yes</v>
      </c>
      <c r="Z1697" s="126" t="str">
        <f t="shared" si="122"/>
        <v>No</v>
      </c>
      <c r="AA1697" s="126" t="str">
        <f t="shared" si="122"/>
        <v>No</v>
      </c>
    </row>
    <row r="1698" spans="1:27" x14ac:dyDescent="0.3">
      <c r="A1698" t="s">
        <v>207</v>
      </c>
      <c r="B1698" t="s">
        <v>13</v>
      </c>
      <c r="C1698" t="s">
        <v>130</v>
      </c>
      <c r="D1698" t="s">
        <v>8</v>
      </c>
      <c r="E1698" t="s">
        <v>11</v>
      </c>
      <c r="F1698" t="s">
        <v>10</v>
      </c>
      <c r="G1698">
        <v>1</v>
      </c>
      <c r="H1698" t="s">
        <v>8</v>
      </c>
      <c r="I1698" t="s">
        <v>18</v>
      </c>
      <c r="J1698" t="s">
        <v>128</v>
      </c>
      <c r="K1698" t="s">
        <v>259</v>
      </c>
      <c r="L1698" t="s">
        <v>80</v>
      </c>
      <c r="M1698">
        <v>2</v>
      </c>
      <c r="N1698" t="str">
        <f t="shared" si="121"/>
        <v>Yes</v>
      </c>
      <c r="O1698" t="s">
        <v>152</v>
      </c>
      <c r="P1698" s="126" t="str">
        <f t="shared" si="122"/>
        <v>Yes</v>
      </c>
      <c r="Q1698" s="126" t="str">
        <f t="shared" si="122"/>
        <v>No</v>
      </c>
      <c r="R1698" s="126" t="str">
        <f t="shared" si="122"/>
        <v>Yes</v>
      </c>
      <c r="S1698" s="126" t="str">
        <f t="shared" si="122"/>
        <v>No</v>
      </c>
      <c r="T1698" s="126" t="str">
        <f t="shared" si="122"/>
        <v>Yes</v>
      </c>
      <c r="U1698" s="126" t="str">
        <f t="shared" si="122"/>
        <v>Yes</v>
      </c>
      <c r="V1698" s="126" t="str">
        <f t="shared" si="122"/>
        <v>No</v>
      </c>
      <c r="W1698" s="126" t="str">
        <f t="shared" si="122"/>
        <v>No</v>
      </c>
      <c r="X1698" s="126" t="str">
        <f t="shared" si="122"/>
        <v>No</v>
      </c>
      <c r="Y1698" s="126" t="str">
        <f t="shared" si="122"/>
        <v>Yes</v>
      </c>
      <c r="Z1698" s="126" t="str">
        <f t="shared" si="122"/>
        <v>No</v>
      </c>
      <c r="AA1698" s="126" t="str">
        <f t="shared" si="122"/>
        <v>No</v>
      </c>
    </row>
    <row r="1699" spans="1:27" x14ac:dyDescent="0.3">
      <c r="A1699" t="s">
        <v>207</v>
      </c>
      <c r="B1699" t="s">
        <v>13</v>
      </c>
      <c r="C1699" t="s">
        <v>130</v>
      </c>
      <c r="D1699" t="s">
        <v>8</v>
      </c>
      <c r="E1699" t="s">
        <v>11</v>
      </c>
      <c r="F1699" t="s">
        <v>10</v>
      </c>
      <c r="G1699">
        <v>2</v>
      </c>
      <c r="H1699" t="s">
        <v>11</v>
      </c>
      <c r="I1699" t="s">
        <v>16</v>
      </c>
      <c r="J1699" t="s">
        <v>128</v>
      </c>
      <c r="K1699" t="s">
        <v>237</v>
      </c>
      <c r="L1699" t="s">
        <v>80</v>
      </c>
      <c r="M1699">
        <v>2</v>
      </c>
      <c r="N1699" t="str">
        <f t="shared" si="121"/>
        <v>Yes</v>
      </c>
      <c r="O1699" t="s">
        <v>152</v>
      </c>
      <c r="P1699" s="126" t="str">
        <f t="shared" si="122"/>
        <v>Yes</v>
      </c>
      <c r="Q1699" s="126" t="str">
        <f t="shared" si="122"/>
        <v>No</v>
      </c>
      <c r="R1699" s="126" t="str">
        <f t="shared" si="122"/>
        <v>Yes</v>
      </c>
      <c r="S1699" s="126" t="str">
        <f t="shared" si="122"/>
        <v>No</v>
      </c>
      <c r="T1699" s="126" t="str">
        <f t="shared" si="122"/>
        <v>Yes</v>
      </c>
      <c r="U1699" s="126" t="str">
        <f t="shared" si="122"/>
        <v>Yes</v>
      </c>
      <c r="V1699" s="126" t="str">
        <f t="shared" si="122"/>
        <v>No</v>
      </c>
      <c r="W1699" s="126" t="str">
        <f t="shared" si="122"/>
        <v>No</v>
      </c>
      <c r="X1699" s="126" t="str">
        <f t="shared" si="122"/>
        <v>No</v>
      </c>
      <c r="Y1699" s="126" t="str">
        <f t="shared" si="122"/>
        <v>Yes</v>
      </c>
      <c r="Z1699" s="126" t="str">
        <f t="shared" si="122"/>
        <v>No</v>
      </c>
      <c r="AA1699" s="126" t="str">
        <f t="shared" si="122"/>
        <v>No</v>
      </c>
    </row>
    <row r="1700" spans="1:27" x14ac:dyDescent="0.3">
      <c r="A1700" t="s">
        <v>207</v>
      </c>
      <c r="B1700" t="s">
        <v>13</v>
      </c>
      <c r="C1700" t="s">
        <v>130</v>
      </c>
      <c r="D1700" t="s">
        <v>8</v>
      </c>
      <c r="E1700" t="s">
        <v>11</v>
      </c>
      <c r="F1700" t="s">
        <v>10</v>
      </c>
      <c r="G1700">
        <v>1</v>
      </c>
      <c r="H1700" t="s">
        <v>130</v>
      </c>
      <c r="I1700" t="s">
        <v>19</v>
      </c>
      <c r="J1700" t="s">
        <v>128</v>
      </c>
      <c r="K1700" t="s">
        <v>259</v>
      </c>
      <c r="L1700" t="s">
        <v>80</v>
      </c>
      <c r="M1700">
        <v>0</v>
      </c>
      <c r="N1700" t="str">
        <f t="shared" si="121"/>
        <v>No</v>
      </c>
      <c r="O1700" t="s">
        <v>152</v>
      </c>
      <c r="P1700" s="126" t="str">
        <f t="shared" si="122"/>
        <v>Yes</v>
      </c>
      <c r="Q1700" s="126" t="str">
        <f t="shared" si="122"/>
        <v>No</v>
      </c>
      <c r="R1700" s="126" t="str">
        <f t="shared" si="122"/>
        <v>Yes</v>
      </c>
      <c r="S1700" s="126" t="str">
        <f t="shared" si="122"/>
        <v>No</v>
      </c>
      <c r="T1700" s="126" t="str">
        <f t="shared" si="122"/>
        <v>Yes</v>
      </c>
      <c r="U1700" s="126" t="str">
        <f t="shared" si="122"/>
        <v>Yes</v>
      </c>
      <c r="V1700" s="126" t="str">
        <f t="shared" si="122"/>
        <v>No</v>
      </c>
      <c r="W1700" s="126" t="str">
        <f t="shared" si="122"/>
        <v>No</v>
      </c>
      <c r="X1700" s="126" t="str">
        <f t="shared" si="122"/>
        <v>No</v>
      </c>
      <c r="Y1700" s="126" t="str">
        <f t="shared" si="122"/>
        <v>Yes</v>
      </c>
      <c r="Z1700" s="126" t="str">
        <f t="shared" si="122"/>
        <v>No</v>
      </c>
      <c r="AA1700" s="126" t="str">
        <f t="shared" si="122"/>
        <v>No</v>
      </c>
    </row>
    <row r="1701" spans="1:27" x14ac:dyDescent="0.3">
      <c r="A1701" t="s">
        <v>207</v>
      </c>
      <c r="B1701" t="s">
        <v>13</v>
      </c>
      <c r="C1701" t="s">
        <v>130</v>
      </c>
      <c r="D1701" t="s">
        <v>8</v>
      </c>
      <c r="E1701" t="s">
        <v>11</v>
      </c>
      <c r="F1701" t="s">
        <v>10</v>
      </c>
      <c r="G1701">
        <v>1</v>
      </c>
      <c r="H1701" t="s">
        <v>11</v>
      </c>
      <c r="I1701" t="s">
        <v>18</v>
      </c>
      <c r="J1701" t="s">
        <v>128</v>
      </c>
      <c r="L1701" t="s">
        <v>80</v>
      </c>
      <c r="M1701">
        <v>2</v>
      </c>
      <c r="N1701" t="str">
        <f t="shared" si="121"/>
        <v>Yes</v>
      </c>
      <c r="O1701" t="s">
        <v>152</v>
      </c>
      <c r="P1701" s="126" t="str">
        <f t="shared" si="122"/>
        <v>Yes</v>
      </c>
      <c r="Q1701" s="126" t="str">
        <f t="shared" si="122"/>
        <v>No</v>
      </c>
      <c r="R1701" s="126" t="str">
        <f t="shared" si="122"/>
        <v>Yes</v>
      </c>
      <c r="S1701" s="126" t="str">
        <f t="shared" si="122"/>
        <v>No</v>
      </c>
      <c r="T1701" s="126" t="str">
        <f t="shared" si="122"/>
        <v>Yes</v>
      </c>
      <c r="U1701" s="126" t="str">
        <f t="shared" si="122"/>
        <v>Yes</v>
      </c>
      <c r="V1701" s="126" t="str">
        <f t="shared" si="122"/>
        <v>No</v>
      </c>
      <c r="W1701" s="126" t="str">
        <f t="shared" si="122"/>
        <v>No</v>
      </c>
      <c r="X1701" s="126" t="str">
        <f t="shared" si="122"/>
        <v>No</v>
      </c>
      <c r="Y1701" s="126" t="str">
        <f t="shared" si="122"/>
        <v>Yes</v>
      </c>
      <c r="Z1701" s="126" t="str">
        <f t="shared" si="122"/>
        <v>No</v>
      </c>
      <c r="AA1701" s="126" t="str">
        <f t="shared" si="122"/>
        <v>No</v>
      </c>
    </row>
    <row r="1702" spans="1:27" x14ac:dyDescent="0.3">
      <c r="A1702" t="s">
        <v>207</v>
      </c>
      <c r="B1702" t="s">
        <v>13</v>
      </c>
      <c r="C1702" t="s">
        <v>130</v>
      </c>
      <c r="D1702" t="s">
        <v>8</v>
      </c>
      <c r="E1702" t="s">
        <v>11</v>
      </c>
      <c r="F1702" t="s">
        <v>10</v>
      </c>
      <c r="G1702">
        <v>1</v>
      </c>
      <c r="H1702" t="s">
        <v>13</v>
      </c>
      <c r="I1702" t="s">
        <v>18</v>
      </c>
      <c r="J1702" t="s">
        <v>128</v>
      </c>
      <c r="K1702" t="s">
        <v>237</v>
      </c>
      <c r="L1702" t="s">
        <v>80</v>
      </c>
      <c r="M1702">
        <v>2</v>
      </c>
      <c r="N1702" t="str">
        <f t="shared" si="121"/>
        <v>Yes</v>
      </c>
      <c r="O1702" t="s">
        <v>152</v>
      </c>
      <c r="P1702" s="126" t="str">
        <f t="shared" si="122"/>
        <v>Yes</v>
      </c>
      <c r="Q1702" s="126" t="str">
        <f t="shared" si="122"/>
        <v>No</v>
      </c>
      <c r="R1702" s="126" t="str">
        <f t="shared" si="122"/>
        <v>Yes</v>
      </c>
      <c r="S1702" s="126" t="str">
        <f t="shared" si="122"/>
        <v>No</v>
      </c>
      <c r="T1702" s="126" t="str">
        <f t="shared" si="122"/>
        <v>Yes</v>
      </c>
      <c r="U1702" s="126" t="str">
        <f t="shared" si="122"/>
        <v>Yes</v>
      </c>
      <c r="V1702" s="126" t="str">
        <f t="shared" si="122"/>
        <v>No</v>
      </c>
      <c r="W1702" s="126" t="str">
        <f t="shared" si="122"/>
        <v>No</v>
      </c>
      <c r="X1702" s="126" t="str">
        <f t="shared" si="122"/>
        <v>No</v>
      </c>
      <c r="Y1702" s="126" t="str">
        <f t="shared" si="122"/>
        <v>Yes</v>
      </c>
      <c r="Z1702" s="126" t="str">
        <f t="shared" si="122"/>
        <v>No</v>
      </c>
      <c r="AA1702" s="126" t="str">
        <f t="shared" si="122"/>
        <v>No</v>
      </c>
    </row>
    <row r="1703" spans="1:27" x14ac:dyDescent="0.3">
      <c r="A1703" t="s">
        <v>207</v>
      </c>
      <c r="B1703" t="s">
        <v>13</v>
      </c>
      <c r="C1703" t="s">
        <v>130</v>
      </c>
      <c r="D1703" t="s">
        <v>8</v>
      </c>
      <c r="E1703" t="s">
        <v>11</v>
      </c>
      <c r="F1703" t="s">
        <v>10</v>
      </c>
      <c r="G1703">
        <v>0</v>
      </c>
      <c r="H1703" t="s">
        <v>13</v>
      </c>
      <c r="I1703" t="s">
        <v>148</v>
      </c>
      <c r="J1703" t="s">
        <v>149</v>
      </c>
      <c r="K1703" t="s">
        <v>237</v>
      </c>
      <c r="L1703" t="s">
        <v>80</v>
      </c>
      <c r="M1703">
        <v>1</v>
      </c>
      <c r="N1703" t="str">
        <f t="shared" si="121"/>
        <v>Yes</v>
      </c>
      <c r="O1703" t="s">
        <v>152</v>
      </c>
      <c r="P1703" s="126" t="str">
        <f t="shared" si="122"/>
        <v>Yes</v>
      </c>
      <c r="Q1703" s="126" t="str">
        <f t="shared" si="122"/>
        <v>No</v>
      </c>
      <c r="R1703" s="126" t="str">
        <f t="shared" si="122"/>
        <v>Yes</v>
      </c>
      <c r="S1703" s="126" t="str">
        <f t="shared" si="122"/>
        <v>No</v>
      </c>
      <c r="T1703" s="126" t="str">
        <f t="shared" si="122"/>
        <v>Yes</v>
      </c>
      <c r="U1703" s="126" t="str">
        <f t="shared" si="122"/>
        <v>Yes</v>
      </c>
      <c r="V1703" s="126" t="str">
        <f t="shared" si="122"/>
        <v>No</v>
      </c>
      <c r="W1703" s="126" t="str">
        <f t="shared" si="122"/>
        <v>No</v>
      </c>
      <c r="X1703" s="126" t="str">
        <f t="shared" si="122"/>
        <v>No</v>
      </c>
      <c r="Y1703" s="126" t="str">
        <f t="shared" si="122"/>
        <v>Yes</v>
      </c>
      <c r="Z1703" s="126" t="str">
        <f t="shared" si="122"/>
        <v>No</v>
      </c>
      <c r="AA1703" s="126" t="str">
        <f t="shared" si="122"/>
        <v>No</v>
      </c>
    </row>
    <row r="1704" spans="1:27" x14ac:dyDescent="0.3">
      <c r="A1704" t="s">
        <v>207</v>
      </c>
      <c r="B1704" t="s">
        <v>13</v>
      </c>
      <c r="C1704" t="s">
        <v>9</v>
      </c>
      <c r="D1704" t="s">
        <v>8</v>
      </c>
      <c r="E1704" t="s">
        <v>70</v>
      </c>
      <c r="F1704" t="s">
        <v>131</v>
      </c>
      <c r="G1704">
        <v>1</v>
      </c>
      <c r="H1704" t="s">
        <v>8</v>
      </c>
      <c r="I1704" t="s">
        <v>16</v>
      </c>
      <c r="J1704" t="s">
        <v>128</v>
      </c>
      <c r="L1704" t="s">
        <v>80</v>
      </c>
      <c r="M1704">
        <v>0</v>
      </c>
      <c r="N1704" t="str">
        <f t="shared" si="121"/>
        <v>No</v>
      </c>
      <c r="O1704" t="s">
        <v>152</v>
      </c>
      <c r="P1704" s="126" t="str">
        <f t="shared" si="122"/>
        <v>Yes</v>
      </c>
      <c r="Q1704" s="126" t="str">
        <f t="shared" si="122"/>
        <v>Yes</v>
      </c>
      <c r="R1704" s="126" t="str">
        <f t="shared" si="122"/>
        <v>Yes</v>
      </c>
      <c r="S1704" s="126" t="str">
        <f t="shared" si="122"/>
        <v>Yes</v>
      </c>
      <c r="T1704" s="126" t="str">
        <f t="shared" si="122"/>
        <v>No</v>
      </c>
      <c r="U1704" s="126" t="str">
        <f t="shared" si="122"/>
        <v>No</v>
      </c>
      <c r="V1704" s="126" t="str">
        <f t="shared" si="122"/>
        <v>No</v>
      </c>
      <c r="W1704" s="126" t="str">
        <f t="shared" si="122"/>
        <v>No</v>
      </c>
      <c r="X1704" s="126" t="str">
        <f t="shared" si="122"/>
        <v>No</v>
      </c>
      <c r="Y1704" s="126" t="str">
        <f t="shared" si="122"/>
        <v>No</v>
      </c>
      <c r="Z1704" s="126" t="str">
        <f t="shared" si="122"/>
        <v>Yes</v>
      </c>
      <c r="AA1704" s="126" t="str">
        <f t="shared" si="122"/>
        <v>No</v>
      </c>
    </row>
    <row r="1705" spans="1:27" x14ac:dyDescent="0.3">
      <c r="A1705" t="s">
        <v>207</v>
      </c>
      <c r="B1705" t="s">
        <v>13</v>
      </c>
      <c r="C1705" t="s">
        <v>9</v>
      </c>
      <c r="D1705" t="s">
        <v>8</v>
      </c>
      <c r="E1705" t="s">
        <v>70</v>
      </c>
      <c r="F1705" t="s">
        <v>131</v>
      </c>
      <c r="G1705">
        <v>2</v>
      </c>
      <c r="H1705" t="s">
        <v>8</v>
      </c>
      <c r="I1705" t="s">
        <v>18</v>
      </c>
      <c r="J1705" t="s">
        <v>128</v>
      </c>
      <c r="K1705" t="s">
        <v>237</v>
      </c>
      <c r="L1705" t="s">
        <v>80</v>
      </c>
      <c r="M1705">
        <v>0</v>
      </c>
      <c r="N1705" t="str">
        <f t="shared" si="121"/>
        <v>No</v>
      </c>
      <c r="O1705" t="s">
        <v>152</v>
      </c>
      <c r="P1705" s="126" t="str">
        <f t="shared" si="122"/>
        <v>Yes</v>
      </c>
      <c r="Q1705" s="126" t="str">
        <f t="shared" si="122"/>
        <v>Yes</v>
      </c>
      <c r="R1705" s="126" t="str">
        <f t="shared" si="122"/>
        <v>Yes</v>
      </c>
      <c r="S1705" s="126" t="str">
        <f t="shared" si="122"/>
        <v>Yes</v>
      </c>
      <c r="T1705" s="126" t="str">
        <f t="shared" si="122"/>
        <v>No</v>
      </c>
      <c r="U1705" s="126" t="str">
        <f t="shared" si="122"/>
        <v>No</v>
      </c>
      <c r="V1705" s="126" t="str">
        <f t="shared" si="122"/>
        <v>No</v>
      </c>
      <c r="W1705" s="126" t="str">
        <f t="shared" si="122"/>
        <v>No</v>
      </c>
      <c r="X1705" s="126" t="str">
        <f t="shared" si="122"/>
        <v>No</v>
      </c>
      <c r="Y1705" s="126" t="str">
        <f t="shared" si="122"/>
        <v>No</v>
      </c>
      <c r="Z1705" s="126" t="str">
        <f t="shared" si="122"/>
        <v>Yes</v>
      </c>
      <c r="AA1705" s="126" t="str">
        <f t="shared" si="122"/>
        <v>No</v>
      </c>
    </row>
    <row r="1706" spans="1:27" x14ac:dyDescent="0.3">
      <c r="A1706" t="s">
        <v>207</v>
      </c>
      <c r="B1706" t="s">
        <v>13</v>
      </c>
      <c r="C1706" t="s">
        <v>9</v>
      </c>
      <c r="D1706" t="s">
        <v>8</v>
      </c>
      <c r="E1706" t="s">
        <v>70</v>
      </c>
      <c r="F1706" t="s">
        <v>131</v>
      </c>
      <c r="G1706">
        <v>1</v>
      </c>
      <c r="H1706" t="s">
        <v>13</v>
      </c>
      <c r="I1706" t="s">
        <v>16</v>
      </c>
      <c r="J1706" t="s">
        <v>128</v>
      </c>
      <c r="L1706" t="s">
        <v>80</v>
      </c>
      <c r="M1706">
        <v>2</v>
      </c>
      <c r="N1706" t="str">
        <f t="shared" si="121"/>
        <v>Yes</v>
      </c>
      <c r="O1706" t="s">
        <v>152</v>
      </c>
      <c r="P1706" s="126" t="str">
        <f t="shared" si="122"/>
        <v>Yes</v>
      </c>
      <c r="Q1706" s="126" t="str">
        <f t="shared" si="122"/>
        <v>Yes</v>
      </c>
      <c r="R1706" s="126" t="str">
        <f t="shared" si="122"/>
        <v>Yes</v>
      </c>
      <c r="S1706" s="126" t="str">
        <f t="shared" si="122"/>
        <v>Yes</v>
      </c>
      <c r="T1706" s="126" t="str">
        <f t="shared" si="122"/>
        <v>No</v>
      </c>
      <c r="U1706" s="126" t="str">
        <f t="shared" si="122"/>
        <v>No</v>
      </c>
      <c r="V1706" s="126" t="str">
        <f t="shared" si="122"/>
        <v>No</v>
      </c>
      <c r="W1706" s="126" t="str">
        <f t="shared" si="122"/>
        <v>No</v>
      </c>
      <c r="X1706" s="126" t="str">
        <f t="shared" si="122"/>
        <v>No</v>
      </c>
      <c r="Y1706" s="126" t="str">
        <f t="shared" si="122"/>
        <v>No</v>
      </c>
      <c r="Z1706" s="126" t="str">
        <f t="shared" si="122"/>
        <v>Yes</v>
      </c>
      <c r="AA1706" s="126" t="str">
        <f t="shared" si="122"/>
        <v>No</v>
      </c>
    </row>
    <row r="1707" spans="1:27" x14ac:dyDescent="0.3">
      <c r="A1707" t="s">
        <v>207</v>
      </c>
      <c r="B1707" t="s">
        <v>13</v>
      </c>
      <c r="C1707" t="s">
        <v>9</v>
      </c>
      <c r="D1707" t="s">
        <v>8</v>
      </c>
      <c r="E1707" t="s">
        <v>70</v>
      </c>
      <c r="F1707" t="s">
        <v>131</v>
      </c>
      <c r="G1707">
        <v>0</v>
      </c>
      <c r="H1707" t="s">
        <v>9</v>
      </c>
      <c r="I1707" t="s">
        <v>19</v>
      </c>
      <c r="J1707" t="s">
        <v>128</v>
      </c>
      <c r="K1707" t="s">
        <v>259</v>
      </c>
      <c r="L1707" t="s">
        <v>80</v>
      </c>
      <c r="M1707">
        <v>0</v>
      </c>
      <c r="N1707" t="str">
        <f t="shared" si="121"/>
        <v>No</v>
      </c>
      <c r="O1707" t="s">
        <v>152</v>
      </c>
      <c r="P1707" s="126" t="str">
        <f t="shared" si="122"/>
        <v>Yes</v>
      </c>
      <c r="Q1707" s="126" t="str">
        <f t="shared" si="122"/>
        <v>Yes</v>
      </c>
      <c r="R1707" s="126" t="str">
        <f t="shared" si="122"/>
        <v>Yes</v>
      </c>
      <c r="S1707" s="126" t="str">
        <f t="shared" si="122"/>
        <v>Yes</v>
      </c>
      <c r="T1707" s="126" t="str">
        <f t="shared" si="122"/>
        <v>No</v>
      </c>
      <c r="U1707" s="126" t="str">
        <f t="shared" si="122"/>
        <v>No</v>
      </c>
      <c r="V1707" s="126" t="str">
        <f t="shared" si="122"/>
        <v>No</v>
      </c>
      <c r="W1707" s="126" t="str">
        <f t="shared" si="122"/>
        <v>No</v>
      </c>
      <c r="X1707" s="126" t="str">
        <f t="shared" si="122"/>
        <v>No</v>
      </c>
      <c r="Y1707" s="126" t="str">
        <f t="shared" si="122"/>
        <v>No</v>
      </c>
      <c r="Z1707" s="126" t="str">
        <f t="shared" si="122"/>
        <v>Yes</v>
      </c>
      <c r="AA1707" s="126" t="str">
        <f t="shared" si="122"/>
        <v>No</v>
      </c>
    </row>
    <row r="1708" spans="1:27" x14ac:dyDescent="0.3">
      <c r="A1708" t="s">
        <v>207</v>
      </c>
      <c r="B1708" t="s">
        <v>13</v>
      </c>
      <c r="C1708" t="s">
        <v>9</v>
      </c>
      <c r="D1708" t="s">
        <v>8</v>
      </c>
      <c r="E1708" t="s">
        <v>70</v>
      </c>
      <c r="F1708" t="s">
        <v>131</v>
      </c>
      <c r="G1708">
        <v>2</v>
      </c>
      <c r="H1708" t="s">
        <v>131</v>
      </c>
      <c r="I1708" t="s">
        <v>20</v>
      </c>
      <c r="J1708" t="s">
        <v>128</v>
      </c>
      <c r="K1708" t="s">
        <v>259</v>
      </c>
      <c r="L1708" t="s">
        <v>80</v>
      </c>
      <c r="M1708">
        <v>0</v>
      </c>
      <c r="N1708" t="str">
        <f t="shared" si="121"/>
        <v>No</v>
      </c>
      <c r="O1708" t="s">
        <v>152</v>
      </c>
      <c r="P1708" s="126" t="str">
        <f t="shared" si="122"/>
        <v>Yes</v>
      </c>
      <c r="Q1708" s="126" t="str">
        <f t="shared" si="122"/>
        <v>Yes</v>
      </c>
      <c r="R1708" s="126" t="str">
        <f t="shared" si="122"/>
        <v>Yes</v>
      </c>
      <c r="S1708" s="126" t="str">
        <f t="shared" si="122"/>
        <v>Yes</v>
      </c>
      <c r="T1708" s="126" t="str">
        <f t="shared" si="122"/>
        <v>No</v>
      </c>
      <c r="U1708" s="126" t="str">
        <f t="shared" si="122"/>
        <v>No</v>
      </c>
      <c r="V1708" s="126" t="str">
        <f t="shared" si="122"/>
        <v>No</v>
      </c>
      <c r="W1708" s="126" t="str">
        <f t="shared" si="122"/>
        <v>No</v>
      </c>
      <c r="X1708" s="126" t="str">
        <f t="shared" si="122"/>
        <v>No</v>
      </c>
      <c r="Y1708" s="126" t="str">
        <f t="shared" si="122"/>
        <v>No</v>
      </c>
      <c r="Z1708" s="126" t="str">
        <f t="shared" si="122"/>
        <v>Yes</v>
      </c>
      <c r="AA1708" s="126" t="str">
        <f t="shared" si="122"/>
        <v>No</v>
      </c>
    </row>
    <row r="1709" spans="1:27" x14ac:dyDescent="0.3">
      <c r="A1709" t="s">
        <v>207</v>
      </c>
      <c r="B1709" t="s">
        <v>13</v>
      </c>
      <c r="C1709" t="s">
        <v>9</v>
      </c>
      <c r="D1709" t="s">
        <v>8</v>
      </c>
      <c r="E1709" t="s">
        <v>70</v>
      </c>
      <c r="F1709" t="s">
        <v>131</v>
      </c>
      <c r="G1709">
        <v>1</v>
      </c>
      <c r="H1709" t="s">
        <v>131</v>
      </c>
      <c r="I1709" t="s">
        <v>17</v>
      </c>
      <c r="J1709" t="s">
        <v>128</v>
      </c>
      <c r="L1709" t="s">
        <v>80</v>
      </c>
      <c r="M1709">
        <v>0</v>
      </c>
      <c r="N1709" t="str">
        <f t="shared" si="121"/>
        <v>No</v>
      </c>
      <c r="O1709" t="s">
        <v>152</v>
      </c>
      <c r="P1709" s="126" t="str">
        <f t="shared" si="122"/>
        <v>Yes</v>
      </c>
      <c r="Q1709" s="126" t="str">
        <f t="shared" si="122"/>
        <v>Yes</v>
      </c>
      <c r="R1709" s="126" t="str">
        <f t="shared" si="122"/>
        <v>Yes</v>
      </c>
      <c r="S1709" s="126" t="str">
        <f t="shared" si="122"/>
        <v>Yes</v>
      </c>
      <c r="T1709" s="126" t="str">
        <f t="shared" si="122"/>
        <v>No</v>
      </c>
      <c r="U1709" s="126" t="str">
        <f t="shared" si="122"/>
        <v>No</v>
      </c>
      <c r="V1709" s="126" t="str">
        <f t="shared" si="122"/>
        <v>No</v>
      </c>
      <c r="W1709" s="126" t="str">
        <f t="shared" si="122"/>
        <v>No</v>
      </c>
      <c r="X1709" s="126" t="str">
        <f t="shared" si="122"/>
        <v>No</v>
      </c>
      <c r="Y1709" s="126" t="str">
        <f t="shared" si="122"/>
        <v>No</v>
      </c>
      <c r="Z1709" s="126" t="str">
        <f t="shared" si="122"/>
        <v>Yes</v>
      </c>
      <c r="AA1709" s="126" t="str">
        <f t="shared" si="122"/>
        <v>No</v>
      </c>
    </row>
    <row r="1710" spans="1:27" x14ac:dyDescent="0.3">
      <c r="A1710" t="s">
        <v>208</v>
      </c>
      <c r="B1710" t="s">
        <v>13</v>
      </c>
      <c r="C1710" t="s">
        <v>9</v>
      </c>
      <c r="D1710" t="s">
        <v>8</v>
      </c>
      <c r="E1710" t="s">
        <v>11</v>
      </c>
      <c r="F1710" t="s">
        <v>10</v>
      </c>
      <c r="G1710">
        <v>1</v>
      </c>
      <c r="H1710" t="s">
        <v>13</v>
      </c>
      <c r="I1710" t="s">
        <v>18</v>
      </c>
      <c r="J1710" t="s">
        <v>128</v>
      </c>
      <c r="L1710" t="s">
        <v>80</v>
      </c>
      <c r="M1710">
        <v>2</v>
      </c>
      <c r="N1710" t="str">
        <f t="shared" si="121"/>
        <v>Yes</v>
      </c>
      <c r="O1710" t="s">
        <v>152</v>
      </c>
      <c r="P1710" s="126" t="str">
        <f t="shared" si="122"/>
        <v>Yes</v>
      </c>
      <c r="Q1710" s="126" t="str">
        <f t="shared" si="122"/>
        <v>Yes</v>
      </c>
      <c r="R1710" s="126" t="str">
        <f t="shared" si="122"/>
        <v>Yes</v>
      </c>
      <c r="S1710" s="126" t="str">
        <f t="shared" si="122"/>
        <v>No</v>
      </c>
      <c r="T1710" s="126" t="str">
        <f t="shared" si="122"/>
        <v>Yes</v>
      </c>
      <c r="U1710" s="126" t="str">
        <f t="shared" si="122"/>
        <v>Yes</v>
      </c>
      <c r="V1710" s="126" t="str">
        <f t="shared" si="122"/>
        <v>No</v>
      </c>
      <c r="W1710" s="126" t="str">
        <f t="shared" si="122"/>
        <v>No</v>
      </c>
      <c r="X1710" s="126" t="str">
        <f t="shared" si="122"/>
        <v>No</v>
      </c>
      <c r="Y1710" s="126" t="str">
        <f t="shared" si="122"/>
        <v>No</v>
      </c>
      <c r="Z1710" s="126" t="str">
        <f t="shared" si="122"/>
        <v>No</v>
      </c>
      <c r="AA1710" s="126" t="str">
        <f t="shared" si="122"/>
        <v>No</v>
      </c>
    </row>
    <row r="1711" spans="1:27" x14ac:dyDescent="0.3">
      <c r="A1711" t="s">
        <v>208</v>
      </c>
      <c r="B1711" t="s">
        <v>13</v>
      </c>
      <c r="C1711" t="s">
        <v>9</v>
      </c>
      <c r="D1711" t="s">
        <v>8</v>
      </c>
      <c r="E1711" t="s">
        <v>11</v>
      </c>
      <c r="F1711" t="s">
        <v>10</v>
      </c>
      <c r="G1711">
        <v>0</v>
      </c>
      <c r="H1711" t="s">
        <v>8</v>
      </c>
      <c r="I1711" t="s">
        <v>19</v>
      </c>
      <c r="J1711" t="s">
        <v>128</v>
      </c>
      <c r="L1711" t="s">
        <v>80</v>
      </c>
      <c r="M1711">
        <v>3</v>
      </c>
      <c r="N1711" t="str">
        <f t="shared" si="121"/>
        <v>Yes</v>
      </c>
      <c r="O1711" t="s">
        <v>152</v>
      </c>
      <c r="P1711" s="126" t="str">
        <f t="shared" si="122"/>
        <v>Yes</v>
      </c>
      <c r="Q1711" s="126" t="str">
        <f t="shared" si="122"/>
        <v>Yes</v>
      </c>
      <c r="R1711" s="126" t="str">
        <f t="shared" si="122"/>
        <v>Yes</v>
      </c>
      <c r="S1711" s="126" t="str">
        <f t="shared" ref="Q1711:AA1734" si="123">IF($A1711="","",IF(OR($B1711=S$1,$C1711=S$1,$D1711=S$1,$E1711=S$1,$F1711=S$1),"Yes","No"))</f>
        <v>No</v>
      </c>
      <c r="T1711" s="126" t="str">
        <f t="shared" si="123"/>
        <v>Yes</v>
      </c>
      <c r="U1711" s="126" t="str">
        <f t="shared" si="123"/>
        <v>Yes</v>
      </c>
      <c r="V1711" s="126" t="str">
        <f t="shared" si="123"/>
        <v>No</v>
      </c>
      <c r="W1711" s="126" t="str">
        <f t="shared" si="123"/>
        <v>No</v>
      </c>
      <c r="X1711" s="126" t="str">
        <f t="shared" si="123"/>
        <v>No</v>
      </c>
      <c r="Y1711" s="126" t="str">
        <f t="shared" si="123"/>
        <v>No</v>
      </c>
      <c r="Z1711" s="126" t="str">
        <f t="shared" si="123"/>
        <v>No</v>
      </c>
      <c r="AA1711" s="126" t="str">
        <f t="shared" si="123"/>
        <v>No</v>
      </c>
    </row>
    <row r="1712" spans="1:27" x14ac:dyDescent="0.3">
      <c r="A1712" t="s">
        <v>208</v>
      </c>
      <c r="B1712" t="s">
        <v>13</v>
      </c>
      <c r="C1712" t="s">
        <v>9</v>
      </c>
      <c r="D1712" t="s">
        <v>8</v>
      </c>
      <c r="E1712" t="s">
        <v>11</v>
      </c>
      <c r="F1712" t="s">
        <v>10</v>
      </c>
      <c r="G1712">
        <v>1</v>
      </c>
      <c r="H1712" t="s">
        <v>13</v>
      </c>
      <c r="I1712" t="s">
        <v>16</v>
      </c>
      <c r="J1712" t="s">
        <v>128</v>
      </c>
      <c r="L1712" t="s">
        <v>80</v>
      </c>
      <c r="M1712">
        <v>2</v>
      </c>
      <c r="N1712" t="str">
        <f t="shared" si="121"/>
        <v>Yes</v>
      </c>
      <c r="O1712" t="s">
        <v>152</v>
      </c>
      <c r="P1712" s="126" t="str">
        <f t="shared" ref="P1712:AA1776" si="124">IF($A1712="","",IF(OR($B1712=P$1,$C1712=P$1,$D1712=P$1,$E1712=P$1,$F1712=P$1),"Yes","No"))</f>
        <v>Yes</v>
      </c>
      <c r="Q1712" s="126" t="str">
        <f t="shared" si="123"/>
        <v>Yes</v>
      </c>
      <c r="R1712" s="126" t="str">
        <f t="shared" si="123"/>
        <v>Yes</v>
      </c>
      <c r="S1712" s="126" t="str">
        <f t="shared" si="123"/>
        <v>No</v>
      </c>
      <c r="T1712" s="126" t="str">
        <f t="shared" si="123"/>
        <v>Yes</v>
      </c>
      <c r="U1712" s="126" t="str">
        <f t="shared" si="123"/>
        <v>Yes</v>
      </c>
      <c r="V1712" s="126" t="str">
        <f t="shared" si="123"/>
        <v>No</v>
      </c>
      <c r="W1712" s="126" t="str">
        <f t="shared" si="123"/>
        <v>No</v>
      </c>
      <c r="X1712" s="126" t="str">
        <f t="shared" si="123"/>
        <v>No</v>
      </c>
      <c r="Y1712" s="126" t="str">
        <f t="shared" si="123"/>
        <v>No</v>
      </c>
      <c r="Z1712" s="126" t="str">
        <f t="shared" si="123"/>
        <v>No</v>
      </c>
      <c r="AA1712" s="126" t="str">
        <f t="shared" si="123"/>
        <v>No</v>
      </c>
    </row>
    <row r="1713" spans="1:27" x14ac:dyDescent="0.3">
      <c r="A1713" t="s">
        <v>208</v>
      </c>
      <c r="B1713" t="s">
        <v>13</v>
      </c>
      <c r="C1713" t="s">
        <v>9</v>
      </c>
      <c r="D1713" t="s">
        <v>8</v>
      </c>
      <c r="E1713" t="s">
        <v>11</v>
      </c>
      <c r="F1713" t="s">
        <v>10</v>
      </c>
      <c r="G1713">
        <v>0</v>
      </c>
      <c r="H1713" t="s">
        <v>9</v>
      </c>
      <c r="I1713" t="s">
        <v>19</v>
      </c>
      <c r="J1713" t="s">
        <v>149</v>
      </c>
      <c r="K1713" t="s">
        <v>237</v>
      </c>
      <c r="L1713" t="s">
        <v>80</v>
      </c>
      <c r="M1713">
        <v>0</v>
      </c>
      <c r="N1713" t="str">
        <f t="shared" si="121"/>
        <v>No</v>
      </c>
      <c r="O1713" t="s">
        <v>152</v>
      </c>
      <c r="P1713" s="126" t="str">
        <f t="shared" si="124"/>
        <v>Yes</v>
      </c>
      <c r="Q1713" s="126" t="str">
        <f t="shared" si="123"/>
        <v>Yes</v>
      </c>
      <c r="R1713" s="126" t="str">
        <f t="shared" si="123"/>
        <v>Yes</v>
      </c>
      <c r="S1713" s="126" t="str">
        <f t="shared" si="123"/>
        <v>No</v>
      </c>
      <c r="T1713" s="126" t="str">
        <f t="shared" si="123"/>
        <v>Yes</v>
      </c>
      <c r="U1713" s="126" t="str">
        <f t="shared" si="123"/>
        <v>Yes</v>
      </c>
      <c r="V1713" s="126" t="str">
        <f t="shared" si="123"/>
        <v>No</v>
      </c>
      <c r="W1713" s="126" t="str">
        <f t="shared" si="123"/>
        <v>No</v>
      </c>
      <c r="X1713" s="126" t="str">
        <f t="shared" si="123"/>
        <v>No</v>
      </c>
      <c r="Y1713" s="126" t="str">
        <f t="shared" si="123"/>
        <v>No</v>
      </c>
      <c r="Z1713" s="126" t="str">
        <f t="shared" si="123"/>
        <v>No</v>
      </c>
      <c r="AA1713" s="126" t="str">
        <f t="shared" si="123"/>
        <v>No</v>
      </c>
    </row>
    <row r="1714" spans="1:27" x14ac:dyDescent="0.3">
      <c r="A1714" t="s">
        <v>208</v>
      </c>
      <c r="B1714" t="s">
        <v>13</v>
      </c>
      <c r="C1714" t="s">
        <v>9</v>
      </c>
      <c r="D1714" t="s">
        <v>8</v>
      </c>
      <c r="E1714" t="s">
        <v>11</v>
      </c>
      <c r="F1714" t="s">
        <v>10</v>
      </c>
      <c r="G1714">
        <v>1</v>
      </c>
      <c r="H1714" t="s">
        <v>10</v>
      </c>
      <c r="I1714" t="s">
        <v>18</v>
      </c>
      <c r="J1714" t="s">
        <v>62</v>
      </c>
      <c r="L1714" t="s">
        <v>80</v>
      </c>
      <c r="M1714">
        <v>2</v>
      </c>
      <c r="N1714" t="str">
        <f t="shared" si="121"/>
        <v>Yes</v>
      </c>
      <c r="O1714" t="s">
        <v>152</v>
      </c>
      <c r="P1714" s="126" t="str">
        <f t="shared" si="124"/>
        <v>Yes</v>
      </c>
      <c r="Q1714" s="126" t="str">
        <f t="shared" si="123"/>
        <v>Yes</v>
      </c>
      <c r="R1714" s="126" t="str">
        <f t="shared" si="123"/>
        <v>Yes</v>
      </c>
      <c r="S1714" s="126" t="str">
        <f t="shared" si="123"/>
        <v>No</v>
      </c>
      <c r="T1714" s="126" t="str">
        <f t="shared" si="123"/>
        <v>Yes</v>
      </c>
      <c r="U1714" s="126" t="str">
        <f t="shared" si="123"/>
        <v>Yes</v>
      </c>
      <c r="V1714" s="126" t="str">
        <f t="shared" si="123"/>
        <v>No</v>
      </c>
      <c r="W1714" s="126" t="str">
        <f t="shared" si="123"/>
        <v>No</v>
      </c>
      <c r="X1714" s="126" t="str">
        <f t="shared" si="123"/>
        <v>No</v>
      </c>
      <c r="Y1714" s="126" t="str">
        <f t="shared" si="123"/>
        <v>No</v>
      </c>
      <c r="Z1714" s="126" t="str">
        <f t="shared" si="123"/>
        <v>No</v>
      </c>
      <c r="AA1714" s="126" t="str">
        <f t="shared" si="123"/>
        <v>No</v>
      </c>
    </row>
    <row r="1715" spans="1:27" x14ac:dyDescent="0.3">
      <c r="A1715" t="s">
        <v>208</v>
      </c>
      <c r="B1715" t="s">
        <v>13</v>
      </c>
      <c r="C1715" t="s">
        <v>9</v>
      </c>
      <c r="D1715" t="s">
        <v>8</v>
      </c>
      <c r="E1715" t="s">
        <v>11</v>
      </c>
      <c r="F1715" t="s">
        <v>10</v>
      </c>
      <c r="G1715">
        <v>1</v>
      </c>
      <c r="H1715" t="s">
        <v>10</v>
      </c>
      <c r="I1715" t="s">
        <v>17</v>
      </c>
      <c r="J1715" t="s">
        <v>128</v>
      </c>
      <c r="K1715" t="s">
        <v>259</v>
      </c>
      <c r="L1715" t="s">
        <v>80</v>
      </c>
      <c r="M1715">
        <v>0</v>
      </c>
      <c r="N1715" t="str">
        <f t="shared" si="121"/>
        <v>No</v>
      </c>
      <c r="O1715" t="s">
        <v>152</v>
      </c>
      <c r="P1715" s="126" t="str">
        <f t="shared" si="124"/>
        <v>Yes</v>
      </c>
      <c r="Q1715" s="126" t="str">
        <f t="shared" si="123"/>
        <v>Yes</v>
      </c>
      <c r="R1715" s="126" t="str">
        <f t="shared" si="123"/>
        <v>Yes</v>
      </c>
      <c r="S1715" s="126" t="str">
        <f t="shared" si="123"/>
        <v>No</v>
      </c>
      <c r="T1715" s="126" t="str">
        <f t="shared" si="123"/>
        <v>Yes</v>
      </c>
      <c r="U1715" s="126" t="str">
        <f t="shared" si="123"/>
        <v>Yes</v>
      </c>
      <c r="V1715" s="126" t="str">
        <f t="shared" si="123"/>
        <v>No</v>
      </c>
      <c r="W1715" s="126" t="str">
        <f t="shared" si="123"/>
        <v>No</v>
      </c>
      <c r="X1715" s="126" t="str">
        <f t="shared" si="123"/>
        <v>No</v>
      </c>
      <c r="Y1715" s="126" t="str">
        <f t="shared" si="123"/>
        <v>No</v>
      </c>
      <c r="Z1715" s="126" t="str">
        <f t="shared" si="123"/>
        <v>No</v>
      </c>
      <c r="AA1715" s="126" t="str">
        <f t="shared" si="123"/>
        <v>No</v>
      </c>
    </row>
    <row r="1716" spans="1:27" x14ac:dyDescent="0.3">
      <c r="A1716" t="s">
        <v>208</v>
      </c>
      <c r="B1716" t="s">
        <v>13</v>
      </c>
      <c r="C1716" t="s">
        <v>9</v>
      </c>
      <c r="D1716" t="s">
        <v>8</v>
      </c>
      <c r="E1716" t="s">
        <v>11</v>
      </c>
      <c r="F1716" t="s">
        <v>10</v>
      </c>
      <c r="G1716">
        <v>1</v>
      </c>
      <c r="H1716" t="s">
        <v>11</v>
      </c>
      <c r="I1716" t="s">
        <v>16</v>
      </c>
      <c r="J1716" t="s">
        <v>128</v>
      </c>
      <c r="L1716" t="s">
        <v>80</v>
      </c>
      <c r="M1716">
        <v>2</v>
      </c>
      <c r="N1716" t="str">
        <f t="shared" si="121"/>
        <v>Yes</v>
      </c>
      <c r="O1716" t="s">
        <v>152</v>
      </c>
      <c r="P1716" s="126" t="str">
        <f t="shared" si="124"/>
        <v>Yes</v>
      </c>
      <c r="Q1716" s="126" t="str">
        <f t="shared" si="123"/>
        <v>Yes</v>
      </c>
      <c r="R1716" s="126" t="str">
        <f t="shared" si="123"/>
        <v>Yes</v>
      </c>
      <c r="S1716" s="126" t="str">
        <f t="shared" si="123"/>
        <v>No</v>
      </c>
      <c r="T1716" s="126" t="str">
        <f t="shared" si="123"/>
        <v>Yes</v>
      </c>
      <c r="U1716" s="126" t="str">
        <f t="shared" si="123"/>
        <v>Yes</v>
      </c>
      <c r="V1716" s="126" t="str">
        <f t="shared" si="123"/>
        <v>No</v>
      </c>
      <c r="W1716" s="126" t="str">
        <f t="shared" si="123"/>
        <v>No</v>
      </c>
      <c r="X1716" s="126" t="str">
        <f t="shared" si="123"/>
        <v>No</v>
      </c>
      <c r="Y1716" s="126" t="str">
        <f t="shared" si="123"/>
        <v>No</v>
      </c>
      <c r="Z1716" s="126" t="str">
        <f t="shared" si="123"/>
        <v>No</v>
      </c>
      <c r="AA1716" s="126" t="str">
        <f t="shared" si="123"/>
        <v>No</v>
      </c>
    </row>
    <row r="1717" spans="1:27" x14ac:dyDescent="0.3">
      <c r="A1717" t="s">
        <v>208</v>
      </c>
      <c r="B1717" t="s">
        <v>13</v>
      </c>
      <c r="C1717" t="s">
        <v>9</v>
      </c>
      <c r="D1717" t="s">
        <v>8</v>
      </c>
      <c r="E1717" t="s">
        <v>11</v>
      </c>
      <c r="F1717" t="s">
        <v>10</v>
      </c>
      <c r="G1717">
        <v>1</v>
      </c>
      <c r="H1717" t="s">
        <v>13</v>
      </c>
      <c r="I1717" t="s">
        <v>19</v>
      </c>
      <c r="J1717" t="s">
        <v>128</v>
      </c>
      <c r="K1717" t="s">
        <v>259</v>
      </c>
      <c r="L1717" t="s">
        <v>80</v>
      </c>
      <c r="M1717">
        <v>3</v>
      </c>
      <c r="N1717" t="str">
        <f t="shared" si="121"/>
        <v>Yes</v>
      </c>
      <c r="O1717" t="s">
        <v>152</v>
      </c>
      <c r="P1717" s="126" t="str">
        <f t="shared" si="124"/>
        <v>Yes</v>
      </c>
      <c r="Q1717" s="126" t="str">
        <f t="shared" si="123"/>
        <v>Yes</v>
      </c>
      <c r="R1717" s="126" t="str">
        <f t="shared" si="123"/>
        <v>Yes</v>
      </c>
      <c r="S1717" s="126" t="str">
        <f t="shared" si="123"/>
        <v>No</v>
      </c>
      <c r="T1717" s="126" t="str">
        <f t="shared" si="123"/>
        <v>Yes</v>
      </c>
      <c r="U1717" s="126" t="str">
        <f t="shared" si="123"/>
        <v>Yes</v>
      </c>
      <c r="V1717" s="126" t="str">
        <f t="shared" si="123"/>
        <v>No</v>
      </c>
      <c r="W1717" s="126" t="str">
        <f t="shared" si="123"/>
        <v>No</v>
      </c>
      <c r="X1717" s="126" t="str">
        <f t="shared" si="123"/>
        <v>No</v>
      </c>
      <c r="Y1717" s="126" t="str">
        <f t="shared" si="123"/>
        <v>No</v>
      </c>
      <c r="Z1717" s="126" t="str">
        <f t="shared" si="123"/>
        <v>No</v>
      </c>
      <c r="AA1717" s="126" t="str">
        <f t="shared" si="123"/>
        <v>No</v>
      </c>
    </row>
    <row r="1718" spans="1:27" x14ac:dyDescent="0.3">
      <c r="A1718" t="s">
        <v>208</v>
      </c>
      <c r="B1718" t="s">
        <v>13</v>
      </c>
      <c r="C1718" t="s">
        <v>130</v>
      </c>
      <c r="D1718" t="s">
        <v>70</v>
      </c>
      <c r="E1718" t="s">
        <v>11</v>
      </c>
      <c r="F1718" t="s">
        <v>10</v>
      </c>
      <c r="G1718">
        <v>1</v>
      </c>
      <c r="H1718" t="s">
        <v>13</v>
      </c>
      <c r="I1718" t="s">
        <v>15</v>
      </c>
      <c r="J1718" t="s">
        <v>128</v>
      </c>
      <c r="L1718" t="s">
        <v>80</v>
      </c>
      <c r="M1718">
        <v>2</v>
      </c>
      <c r="N1718" t="str">
        <f t="shared" si="121"/>
        <v>Yes</v>
      </c>
      <c r="O1718" t="s">
        <v>152</v>
      </c>
      <c r="P1718" s="126" t="str">
        <f t="shared" si="124"/>
        <v>Yes</v>
      </c>
      <c r="Q1718" s="126" t="str">
        <f t="shared" si="123"/>
        <v>No</v>
      </c>
      <c r="R1718" s="126" t="str">
        <f t="shared" si="123"/>
        <v>No</v>
      </c>
      <c r="S1718" s="126" t="str">
        <f t="shared" si="123"/>
        <v>Yes</v>
      </c>
      <c r="T1718" s="126" t="str">
        <f t="shared" si="123"/>
        <v>Yes</v>
      </c>
      <c r="U1718" s="126" t="str">
        <f t="shared" si="123"/>
        <v>Yes</v>
      </c>
      <c r="V1718" s="126" t="str">
        <f t="shared" si="123"/>
        <v>No</v>
      </c>
      <c r="W1718" s="126" t="str">
        <f t="shared" si="123"/>
        <v>No</v>
      </c>
      <c r="X1718" s="126" t="str">
        <f t="shared" si="123"/>
        <v>No</v>
      </c>
      <c r="Y1718" s="126" t="str">
        <f t="shared" si="123"/>
        <v>Yes</v>
      </c>
      <c r="Z1718" s="126" t="str">
        <f t="shared" si="123"/>
        <v>No</v>
      </c>
      <c r="AA1718" s="126" t="str">
        <f t="shared" si="123"/>
        <v>No</v>
      </c>
    </row>
    <row r="1719" spans="1:27" x14ac:dyDescent="0.3">
      <c r="A1719" t="s">
        <v>208</v>
      </c>
      <c r="B1719" t="s">
        <v>13</v>
      </c>
      <c r="C1719" t="s">
        <v>130</v>
      </c>
      <c r="D1719" t="s">
        <v>70</v>
      </c>
      <c r="E1719" t="s">
        <v>11</v>
      </c>
      <c r="F1719" t="s">
        <v>10</v>
      </c>
      <c r="G1719">
        <v>2</v>
      </c>
      <c r="H1719" t="s">
        <v>10</v>
      </c>
      <c r="I1719" t="s">
        <v>18</v>
      </c>
      <c r="J1719" t="s">
        <v>128</v>
      </c>
      <c r="L1719" t="s">
        <v>80</v>
      </c>
      <c r="M1719">
        <v>3</v>
      </c>
      <c r="N1719" t="str">
        <f t="shared" si="121"/>
        <v>Yes</v>
      </c>
      <c r="O1719" t="s">
        <v>152</v>
      </c>
      <c r="P1719" s="126" t="str">
        <f t="shared" si="124"/>
        <v>Yes</v>
      </c>
      <c r="Q1719" s="126" t="str">
        <f t="shared" si="123"/>
        <v>No</v>
      </c>
      <c r="R1719" s="126" t="str">
        <f t="shared" si="123"/>
        <v>No</v>
      </c>
      <c r="S1719" s="126" t="str">
        <f t="shared" si="123"/>
        <v>Yes</v>
      </c>
      <c r="T1719" s="126" t="str">
        <f t="shared" si="123"/>
        <v>Yes</v>
      </c>
      <c r="U1719" s="126" t="str">
        <f t="shared" si="123"/>
        <v>Yes</v>
      </c>
      <c r="V1719" s="126" t="str">
        <f t="shared" si="123"/>
        <v>No</v>
      </c>
      <c r="W1719" s="126" t="str">
        <f t="shared" si="123"/>
        <v>No</v>
      </c>
      <c r="X1719" s="126" t="str">
        <f t="shared" si="123"/>
        <v>No</v>
      </c>
      <c r="Y1719" s="126" t="str">
        <f t="shared" si="123"/>
        <v>Yes</v>
      </c>
      <c r="Z1719" s="126" t="str">
        <f t="shared" si="123"/>
        <v>No</v>
      </c>
      <c r="AA1719" s="126" t="str">
        <f t="shared" si="123"/>
        <v>No</v>
      </c>
    </row>
    <row r="1720" spans="1:27" x14ac:dyDescent="0.3">
      <c r="A1720" t="s">
        <v>208</v>
      </c>
      <c r="B1720" t="s">
        <v>13</v>
      </c>
      <c r="C1720" t="s">
        <v>130</v>
      </c>
      <c r="D1720" t="s">
        <v>70</v>
      </c>
      <c r="E1720" t="s">
        <v>11</v>
      </c>
      <c r="F1720" t="s">
        <v>10</v>
      </c>
      <c r="G1720">
        <v>1</v>
      </c>
      <c r="H1720" t="s">
        <v>70</v>
      </c>
      <c r="I1720" t="s">
        <v>19</v>
      </c>
      <c r="J1720" t="s">
        <v>128</v>
      </c>
      <c r="K1720" t="s">
        <v>237</v>
      </c>
      <c r="L1720" t="s">
        <v>80</v>
      </c>
      <c r="M1720">
        <v>3</v>
      </c>
      <c r="N1720" t="str">
        <f t="shared" si="121"/>
        <v>Yes</v>
      </c>
      <c r="O1720" t="s">
        <v>152</v>
      </c>
      <c r="P1720" s="126" t="str">
        <f t="shared" si="124"/>
        <v>Yes</v>
      </c>
      <c r="Q1720" s="126" t="str">
        <f t="shared" si="123"/>
        <v>No</v>
      </c>
      <c r="R1720" s="126" t="str">
        <f t="shared" si="123"/>
        <v>No</v>
      </c>
      <c r="S1720" s="126" t="str">
        <f t="shared" si="123"/>
        <v>Yes</v>
      </c>
      <c r="T1720" s="126" t="str">
        <f t="shared" si="123"/>
        <v>Yes</v>
      </c>
      <c r="U1720" s="126" t="str">
        <f t="shared" si="123"/>
        <v>Yes</v>
      </c>
      <c r="V1720" s="126" t="str">
        <f t="shared" si="123"/>
        <v>No</v>
      </c>
      <c r="W1720" s="126" t="str">
        <f t="shared" si="123"/>
        <v>No</v>
      </c>
      <c r="X1720" s="126" t="str">
        <f t="shared" si="123"/>
        <v>No</v>
      </c>
      <c r="Y1720" s="126" t="str">
        <f t="shared" si="123"/>
        <v>Yes</v>
      </c>
      <c r="Z1720" s="126" t="str">
        <f t="shared" si="123"/>
        <v>No</v>
      </c>
      <c r="AA1720" s="126" t="str">
        <f t="shared" si="123"/>
        <v>No</v>
      </c>
    </row>
    <row r="1721" spans="1:27" x14ac:dyDescent="0.3">
      <c r="A1721" t="s">
        <v>208</v>
      </c>
      <c r="B1721" t="s">
        <v>13</v>
      </c>
      <c r="C1721" t="s">
        <v>130</v>
      </c>
      <c r="D1721" t="s">
        <v>70</v>
      </c>
      <c r="E1721" t="s">
        <v>11</v>
      </c>
      <c r="F1721" t="s">
        <v>10</v>
      </c>
      <c r="G1721">
        <v>0</v>
      </c>
      <c r="H1721" t="s">
        <v>13</v>
      </c>
      <c r="I1721" t="s">
        <v>15</v>
      </c>
      <c r="J1721" t="s">
        <v>128</v>
      </c>
      <c r="L1721" t="s">
        <v>80</v>
      </c>
      <c r="M1721">
        <v>0</v>
      </c>
      <c r="N1721" t="str">
        <f t="shared" si="121"/>
        <v>No</v>
      </c>
      <c r="O1721" t="s">
        <v>152</v>
      </c>
      <c r="P1721" s="126" t="str">
        <f t="shared" si="124"/>
        <v>Yes</v>
      </c>
      <c r="Q1721" s="126" t="str">
        <f t="shared" si="123"/>
        <v>No</v>
      </c>
      <c r="R1721" s="126" t="str">
        <f t="shared" si="123"/>
        <v>No</v>
      </c>
      <c r="S1721" s="126" t="str">
        <f t="shared" si="123"/>
        <v>Yes</v>
      </c>
      <c r="T1721" s="126" t="str">
        <f t="shared" si="123"/>
        <v>Yes</v>
      </c>
      <c r="U1721" s="126" t="str">
        <f t="shared" si="123"/>
        <v>Yes</v>
      </c>
      <c r="V1721" s="126" t="str">
        <f t="shared" si="123"/>
        <v>No</v>
      </c>
      <c r="W1721" s="126" t="str">
        <f t="shared" si="123"/>
        <v>No</v>
      </c>
      <c r="X1721" s="126" t="str">
        <f t="shared" si="123"/>
        <v>No</v>
      </c>
      <c r="Y1721" s="126" t="str">
        <f t="shared" si="123"/>
        <v>Yes</v>
      </c>
      <c r="Z1721" s="126" t="str">
        <f t="shared" si="123"/>
        <v>No</v>
      </c>
      <c r="AA1721" s="126" t="str">
        <f t="shared" si="123"/>
        <v>No</v>
      </c>
    </row>
    <row r="1722" spans="1:27" x14ac:dyDescent="0.3">
      <c r="A1722" t="s">
        <v>208</v>
      </c>
      <c r="B1722" t="s">
        <v>13</v>
      </c>
      <c r="C1722" t="s">
        <v>130</v>
      </c>
      <c r="D1722" t="s">
        <v>70</v>
      </c>
      <c r="E1722" t="s">
        <v>11</v>
      </c>
      <c r="F1722" t="s">
        <v>10</v>
      </c>
      <c r="G1722">
        <v>1</v>
      </c>
      <c r="H1722" t="s">
        <v>10</v>
      </c>
      <c r="I1722" t="s">
        <v>18</v>
      </c>
      <c r="J1722" t="s">
        <v>128</v>
      </c>
      <c r="L1722" t="s">
        <v>80</v>
      </c>
      <c r="M1722">
        <v>0</v>
      </c>
      <c r="N1722" t="str">
        <f t="shared" si="121"/>
        <v>No</v>
      </c>
      <c r="O1722" t="s">
        <v>152</v>
      </c>
      <c r="P1722" s="126" t="str">
        <f t="shared" si="124"/>
        <v>Yes</v>
      </c>
      <c r="Q1722" s="126" t="str">
        <f t="shared" si="123"/>
        <v>No</v>
      </c>
      <c r="R1722" s="126" t="str">
        <f t="shared" si="123"/>
        <v>No</v>
      </c>
      <c r="S1722" s="126" t="str">
        <f t="shared" si="123"/>
        <v>Yes</v>
      </c>
      <c r="T1722" s="126" t="str">
        <f t="shared" si="123"/>
        <v>Yes</v>
      </c>
      <c r="U1722" s="126" t="str">
        <f t="shared" si="123"/>
        <v>Yes</v>
      </c>
      <c r="V1722" s="126" t="str">
        <f t="shared" si="123"/>
        <v>No</v>
      </c>
      <c r="W1722" s="126" t="str">
        <f t="shared" si="123"/>
        <v>No</v>
      </c>
      <c r="X1722" s="126" t="str">
        <f t="shared" si="123"/>
        <v>No</v>
      </c>
      <c r="Y1722" s="126" t="str">
        <f t="shared" si="123"/>
        <v>Yes</v>
      </c>
      <c r="Z1722" s="126" t="str">
        <f t="shared" si="123"/>
        <v>No</v>
      </c>
      <c r="AA1722" s="126" t="str">
        <f t="shared" si="123"/>
        <v>No</v>
      </c>
    </row>
    <row r="1723" spans="1:27" x14ac:dyDescent="0.3">
      <c r="A1723" t="s">
        <v>208</v>
      </c>
      <c r="B1723" t="s">
        <v>13</v>
      </c>
      <c r="C1723" t="s">
        <v>130</v>
      </c>
      <c r="D1723" t="s">
        <v>70</v>
      </c>
      <c r="E1723" t="s">
        <v>11</v>
      </c>
      <c r="F1723" t="s">
        <v>10</v>
      </c>
      <c r="G1723">
        <v>1</v>
      </c>
      <c r="H1723" t="s">
        <v>10</v>
      </c>
      <c r="I1723" t="s">
        <v>18</v>
      </c>
      <c r="J1723" t="s">
        <v>62</v>
      </c>
      <c r="L1723" t="s">
        <v>80</v>
      </c>
      <c r="M1723">
        <v>2</v>
      </c>
      <c r="N1723" t="str">
        <f t="shared" si="121"/>
        <v>Yes</v>
      </c>
      <c r="O1723" t="s">
        <v>152</v>
      </c>
      <c r="P1723" s="126" t="str">
        <f t="shared" si="124"/>
        <v>Yes</v>
      </c>
      <c r="Q1723" s="126" t="str">
        <f t="shared" si="123"/>
        <v>No</v>
      </c>
      <c r="R1723" s="126" t="str">
        <f t="shared" si="123"/>
        <v>No</v>
      </c>
      <c r="S1723" s="126" t="str">
        <f t="shared" si="123"/>
        <v>Yes</v>
      </c>
      <c r="T1723" s="126" t="str">
        <f t="shared" si="123"/>
        <v>Yes</v>
      </c>
      <c r="U1723" s="126" t="str">
        <f t="shared" si="123"/>
        <v>Yes</v>
      </c>
      <c r="V1723" s="126" t="str">
        <f t="shared" si="123"/>
        <v>No</v>
      </c>
      <c r="W1723" s="126" t="str">
        <f t="shared" si="123"/>
        <v>No</v>
      </c>
      <c r="X1723" s="126" t="str">
        <f t="shared" si="123"/>
        <v>No</v>
      </c>
      <c r="Y1723" s="126" t="str">
        <f t="shared" si="123"/>
        <v>Yes</v>
      </c>
      <c r="Z1723" s="126" t="str">
        <f t="shared" si="123"/>
        <v>No</v>
      </c>
      <c r="AA1723" s="126" t="str">
        <f t="shared" si="123"/>
        <v>No</v>
      </c>
    </row>
    <row r="1724" spans="1:27" x14ac:dyDescent="0.3">
      <c r="A1724" t="s">
        <v>208</v>
      </c>
      <c r="B1724" t="s">
        <v>13</v>
      </c>
      <c r="C1724" t="s">
        <v>130</v>
      </c>
      <c r="D1724" t="s">
        <v>70</v>
      </c>
      <c r="E1724" t="s">
        <v>11</v>
      </c>
      <c r="F1724" t="s">
        <v>10</v>
      </c>
      <c r="G1724">
        <v>1</v>
      </c>
      <c r="H1724" t="s">
        <v>11</v>
      </c>
      <c r="I1724" t="s">
        <v>18</v>
      </c>
      <c r="J1724" t="s">
        <v>128</v>
      </c>
      <c r="L1724" t="s">
        <v>80</v>
      </c>
      <c r="M1724">
        <v>2</v>
      </c>
      <c r="N1724" t="str">
        <f t="shared" si="121"/>
        <v>Yes</v>
      </c>
      <c r="O1724" t="s">
        <v>152</v>
      </c>
      <c r="P1724" s="126" t="str">
        <f t="shared" si="124"/>
        <v>Yes</v>
      </c>
      <c r="Q1724" s="126" t="str">
        <f t="shared" si="123"/>
        <v>No</v>
      </c>
      <c r="R1724" s="126" t="str">
        <f t="shared" si="123"/>
        <v>No</v>
      </c>
      <c r="S1724" s="126" t="str">
        <f t="shared" si="123"/>
        <v>Yes</v>
      </c>
      <c r="T1724" s="126" t="str">
        <f t="shared" si="123"/>
        <v>Yes</v>
      </c>
      <c r="U1724" s="126" t="str">
        <f t="shared" si="123"/>
        <v>Yes</v>
      </c>
      <c r="V1724" s="126" t="str">
        <f t="shared" si="123"/>
        <v>No</v>
      </c>
      <c r="W1724" s="126" t="str">
        <f t="shared" si="123"/>
        <v>No</v>
      </c>
      <c r="X1724" s="126" t="str">
        <f t="shared" si="123"/>
        <v>No</v>
      </c>
      <c r="Y1724" s="126" t="str">
        <f t="shared" si="123"/>
        <v>Yes</v>
      </c>
      <c r="Z1724" s="126" t="str">
        <f t="shared" si="123"/>
        <v>No</v>
      </c>
      <c r="AA1724" s="126" t="str">
        <f t="shared" si="123"/>
        <v>No</v>
      </c>
    </row>
    <row r="1725" spans="1:27" x14ac:dyDescent="0.3">
      <c r="A1725" t="s">
        <v>208</v>
      </c>
      <c r="B1725" t="s">
        <v>13</v>
      </c>
      <c r="C1725" t="s">
        <v>130</v>
      </c>
      <c r="D1725" t="s">
        <v>70</v>
      </c>
      <c r="E1725" t="s">
        <v>11</v>
      </c>
      <c r="F1725" t="s">
        <v>10</v>
      </c>
      <c r="G1725">
        <v>0</v>
      </c>
      <c r="H1725" t="s">
        <v>10</v>
      </c>
      <c r="I1725" t="s">
        <v>17</v>
      </c>
      <c r="J1725" t="s">
        <v>128</v>
      </c>
      <c r="K1725" t="s">
        <v>237</v>
      </c>
      <c r="L1725" t="s">
        <v>80</v>
      </c>
      <c r="M1725">
        <v>0</v>
      </c>
      <c r="N1725" t="str">
        <f t="shared" si="121"/>
        <v>No</v>
      </c>
      <c r="O1725" t="s">
        <v>152</v>
      </c>
      <c r="P1725" s="126" t="str">
        <f t="shared" si="124"/>
        <v>Yes</v>
      </c>
      <c r="Q1725" s="126" t="str">
        <f t="shared" si="123"/>
        <v>No</v>
      </c>
      <c r="R1725" s="126" t="str">
        <f t="shared" si="123"/>
        <v>No</v>
      </c>
      <c r="S1725" s="126" t="str">
        <f t="shared" si="123"/>
        <v>Yes</v>
      </c>
      <c r="T1725" s="126" t="str">
        <f t="shared" si="123"/>
        <v>Yes</v>
      </c>
      <c r="U1725" s="126" t="str">
        <f t="shared" si="123"/>
        <v>Yes</v>
      </c>
      <c r="V1725" s="126" t="str">
        <f t="shared" si="123"/>
        <v>No</v>
      </c>
      <c r="W1725" s="126" t="str">
        <f t="shared" si="123"/>
        <v>No</v>
      </c>
      <c r="X1725" s="126" t="str">
        <f t="shared" si="123"/>
        <v>No</v>
      </c>
      <c r="Y1725" s="126" t="str">
        <f t="shared" si="123"/>
        <v>Yes</v>
      </c>
      <c r="Z1725" s="126" t="str">
        <f t="shared" si="123"/>
        <v>No</v>
      </c>
      <c r="AA1725" s="126" t="str">
        <f t="shared" si="123"/>
        <v>No</v>
      </c>
    </row>
    <row r="1726" spans="1:27" x14ac:dyDescent="0.3">
      <c r="A1726" t="s">
        <v>208</v>
      </c>
      <c r="B1726" t="s">
        <v>130</v>
      </c>
      <c r="C1726" t="s">
        <v>9</v>
      </c>
      <c r="D1726" t="s">
        <v>8</v>
      </c>
      <c r="E1726" t="s">
        <v>70</v>
      </c>
      <c r="F1726" t="s">
        <v>131</v>
      </c>
      <c r="G1726">
        <v>1</v>
      </c>
      <c r="H1726" t="s">
        <v>131</v>
      </c>
      <c r="I1726" t="s">
        <v>18</v>
      </c>
      <c r="J1726" t="s">
        <v>128</v>
      </c>
      <c r="L1726" t="s">
        <v>80</v>
      </c>
      <c r="M1726">
        <v>0</v>
      </c>
      <c r="N1726" t="str">
        <f t="shared" si="121"/>
        <v>No</v>
      </c>
      <c r="O1726" t="s">
        <v>152</v>
      </c>
      <c r="P1726" s="126" t="str">
        <f t="shared" si="124"/>
        <v>No</v>
      </c>
      <c r="Q1726" s="126" t="str">
        <f t="shared" si="123"/>
        <v>Yes</v>
      </c>
      <c r="R1726" s="126" t="str">
        <f t="shared" si="123"/>
        <v>Yes</v>
      </c>
      <c r="S1726" s="126" t="str">
        <f t="shared" si="123"/>
        <v>Yes</v>
      </c>
      <c r="T1726" s="126" t="str">
        <f t="shared" si="123"/>
        <v>No</v>
      </c>
      <c r="U1726" s="126" t="str">
        <f t="shared" si="123"/>
        <v>No</v>
      </c>
      <c r="V1726" s="126" t="str">
        <f t="shared" si="123"/>
        <v>No</v>
      </c>
      <c r="W1726" s="126" t="str">
        <f t="shared" si="123"/>
        <v>No</v>
      </c>
      <c r="X1726" s="126" t="str">
        <f t="shared" si="123"/>
        <v>No</v>
      </c>
      <c r="Y1726" s="126" t="str">
        <f t="shared" si="123"/>
        <v>Yes</v>
      </c>
      <c r="Z1726" s="126" t="str">
        <f t="shared" si="123"/>
        <v>Yes</v>
      </c>
      <c r="AA1726" s="126" t="str">
        <f t="shared" si="123"/>
        <v>No</v>
      </c>
    </row>
    <row r="1727" spans="1:27" x14ac:dyDescent="0.3">
      <c r="A1727" t="s">
        <v>208</v>
      </c>
      <c r="B1727" t="s">
        <v>13</v>
      </c>
      <c r="C1727" t="s">
        <v>9</v>
      </c>
      <c r="D1727" t="s">
        <v>70</v>
      </c>
      <c r="E1727" t="s">
        <v>11</v>
      </c>
      <c r="F1727" t="s">
        <v>131</v>
      </c>
      <c r="G1727">
        <v>0</v>
      </c>
      <c r="H1727" t="s">
        <v>70</v>
      </c>
      <c r="I1727" t="s">
        <v>19</v>
      </c>
      <c r="J1727" t="s">
        <v>128</v>
      </c>
      <c r="K1727" t="s">
        <v>259</v>
      </c>
      <c r="L1727" t="s">
        <v>80</v>
      </c>
      <c r="M1727">
        <v>3</v>
      </c>
      <c r="N1727" t="str">
        <f t="shared" si="121"/>
        <v>Yes</v>
      </c>
      <c r="O1727" t="s">
        <v>152</v>
      </c>
      <c r="P1727" s="126" t="str">
        <f t="shared" si="124"/>
        <v>Yes</v>
      </c>
      <c r="Q1727" s="126" t="str">
        <f t="shared" si="123"/>
        <v>Yes</v>
      </c>
      <c r="R1727" s="126" t="str">
        <f t="shared" si="123"/>
        <v>No</v>
      </c>
      <c r="S1727" s="126" t="str">
        <f t="shared" si="123"/>
        <v>Yes</v>
      </c>
      <c r="T1727" s="126" t="str">
        <f t="shared" si="123"/>
        <v>No</v>
      </c>
      <c r="U1727" s="126" t="str">
        <f t="shared" si="123"/>
        <v>Yes</v>
      </c>
      <c r="V1727" s="126" t="str">
        <f t="shared" si="123"/>
        <v>No</v>
      </c>
      <c r="W1727" s="126" t="str">
        <f t="shared" si="123"/>
        <v>No</v>
      </c>
      <c r="X1727" s="126" t="str">
        <f t="shared" si="123"/>
        <v>No</v>
      </c>
      <c r="Y1727" s="126" t="str">
        <f t="shared" si="123"/>
        <v>No</v>
      </c>
      <c r="Z1727" s="126" t="str">
        <f t="shared" si="123"/>
        <v>Yes</v>
      </c>
      <c r="AA1727" s="126" t="str">
        <f t="shared" si="123"/>
        <v>No</v>
      </c>
    </row>
    <row r="1728" spans="1:27" x14ac:dyDescent="0.3">
      <c r="A1728" t="s">
        <v>208</v>
      </c>
      <c r="B1728" t="s">
        <v>13</v>
      </c>
      <c r="C1728" t="s">
        <v>9</v>
      </c>
      <c r="D1728" t="s">
        <v>70</v>
      </c>
      <c r="E1728" t="s">
        <v>11</v>
      </c>
      <c r="F1728" t="s">
        <v>131</v>
      </c>
      <c r="G1728">
        <v>2</v>
      </c>
      <c r="H1728" t="s">
        <v>131</v>
      </c>
      <c r="I1728" t="s">
        <v>18</v>
      </c>
      <c r="J1728" t="s">
        <v>128</v>
      </c>
      <c r="L1728" t="s">
        <v>80</v>
      </c>
      <c r="M1728">
        <v>0</v>
      </c>
      <c r="N1728" t="str">
        <f t="shared" si="121"/>
        <v>No</v>
      </c>
      <c r="O1728" t="s">
        <v>152</v>
      </c>
      <c r="P1728" s="126" t="str">
        <f t="shared" si="124"/>
        <v>Yes</v>
      </c>
      <c r="Q1728" s="126" t="str">
        <f t="shared" si="123"/>
        <v>Yes</v>
      </c>
      <c r="R1728" s="126" t="str">
        <f t="shared" si="123"/>
        <v>No</v>
      </c>
      <c r="S1728" s="126" t="str">
        <f t="shared" si="123"/>
        <v>Yes</v>
      </c>
      <c r="T1728" s="126" t="str">
        <f t="shared" si="123"/>
        <v>No</v>
      </c>
      <c r="U1728" s="126" t="str">
        <f t="shared" si="123"/>
        <v>Yes</v>
      </c>
      <c r="V1728" s="126" t="str">
        <f t="shared" si="123"/>
        <v>No</v>
      </c>
      <c r="W1728" s="126" t="str">
        <f t="shared" si="123"/>
        <v>No</v>
      </c>
      <c r="X1728" s="126" t="str">
        <f t="shared" si="123"/>
        <v>No</v>
      </c>
      <c r="Y1728" s="126" t="str">
        <f t="shared" si="123"/>
        <v>No</v>
      </c>
      <c r="Z1728" s="126" t="str">
        <f t="shared" si="123"/>
        <v>Yes</v>
      </c>
      <c r="AA1728" s="126" t="str">
        <f t="shared" si="123"/>
        <v>No</v>
      </c>
    </row>
    <row r="1729" spans="1:27" x14ac:dyDescent="0.3">
      <c r="A1729" t="s">
        <v>208</v>
      </c>
      <c r="B1729" t="s">
        <v>13</v>
      </c>
      <c r="C1729" t="s">
        <v>9</v>
      </c>
      <c r="D1729" t="s">
        <v>70</v>
      </c>
      <c r="E1729" t="s">
        <v>11</v>
      </c>
      <c r="F1729" t="s">
        <v>131</v>
      </c>
      <c r="G1729">
        <v>0</v>
      </c>
      <c r="H1729" t="s">
        <v>9</v>
      </c>
      <c r="I1729" t="s">
        <v>19</v>
      </c>
      <c r="J1729" t="s">
        <v>128</v>
      </c>
      <c r="K1729" t="s">
        <v>237</v>
      </c>
      <c r="L1729" t="s">
        <v>80</v>
      </c>
      <c r="M1729">
        <v>3</v>
      </c>
      <c r="N1729" t="str">
        <f t="shared" si="121"/>
        <v>Yes</v>
      </c>
      <c r="O1729" t="s">
        <v>152</v>
      </c>
      <c r="P1729" s="126" t="str">
        <f t="shared" si="124"/>
        <v>Yes</v>
      </c>
      <c r="Q1729" s="126" t="str">
        <f t="shared" si="123"/>
        <v>Yes</v>
      </c>
      <c r="R1729" s="126" t="str">
        <f t="shared" si="123"/>
        <v>No</v>
      </c>
      <c r="S1729" s="126" t="str">
        <f t="shared" si="123"/>
        <v>Yes</v>
      </c>
      <c r="T1729" s="126" t="str">
        <f t="shared" si="123"/>
        <v>No</v>
      </c>
      <c r="U1729" s="126" t="str">
        <f t="shared" si="123"/>
        <v>Yes</v>
      </c>
      <c r="V1729" s="126" t="str">
        <f t="shared" si="123"/>
        <v>No</v>
      </c>
      <c r="W1729" s="126" t="str">
        <f t="shared" si="123"/>
        <v>No</v>
      </c>
      <c r="X1729" s="126" t="str">
        <f t="shared" si="123"/>
        <v>No</v>
      </c>
      <c r="Y1729" s="126" t="str">
        <f t="shared" si="123"/>
        <v>No</v>
      </c>
      <c r="Z1729" s="126" t="str">
        <f t="shared" si="123"/>
        <v>Yes</v>
      </c>
      <c r="AA1729" s="126" t="str">
        <f t="shared" si="123"/>
        <v>No</v>
      </c>
    </row>
    <row r="1730" spans="1:27" x14ac:dyDescent="0.3">
      <c r="A1730" t="s">
        <v>208</v>
      </c>
      <c r="B1730" t="s">
        <v>13</v>
      </c>
      <c r="C1730" t="s">
        <v>9</v>
      </c>
      <c r="D1730" t="s">
        <v>70</v>
      </c>
      <c r="E1730" t="s">
        <v>11</v>
      </c>
      <c r="F1730" t="s">
        <v>10</v>
      </c>
      <c r="G1730">
        <v>1</v>
      </c>
      <c r="H1730" t="s">
        <v>9</v>
      </c>
      <c r="I1730" t="s">
        <v>15</v>
      </c>
      <c r="J1730" t="s">
        <v>128</v>
      </c>
      <c r="L1730" t="s">
        <v>80</v>
      </c>
      <c r="M1730">
        <v>0</v>
      </c>
      <c r="N1730" t="str">
        <f t="shared" si="121"/>
        <v>No</v>
      </c>
      <c r="O1730" t="s">
        <v>152</v>
      </c>
      <c r="P1730" s="126" t="str">
        <f t="shared" si="124"/>
        <v>Yes</v>
      </c>
      <c r="Q1730" s="126" t="str">
        <f t="shared" si="123"/>
        <v>Yes</v>
      </c>
      <c r="R1730" s="126" t="str">
        <f t="shared" si="123"/>
        <v>No</v>
      </c>
      <c r="S1730" s="126" t="str">
        <f t="shared" si="123"/>
        <v>Yes</v>
      </c>
      <c r="T1730" s="126" t="str">
        <f t="shared" si="123"/>
        <v>Yes</v>
      </c>
      <c r="U1730" s="126" t="str">
        <f t="shared" si="123"/>
        <v>Yes</v>
      </c>
      <c r="V1730" s="126" t="str">
        <f t="shared" si="123"/>
        <v>No</v>
      </c>
      <c r="W1730" s="126" t="str">
        <f t="shared" si="123"/>
        <v>No</v>
      </c>
      <c r="X1730" s="126" t="str">
        <f t="shared" si="123"/>
        <v>No</v>
      </c>
      <c r="Y1730" s="126" t="str">
        <f t="shared" si="123"/>
        <v>No</v>
      </c>
      <c r="Z1730" s="126" t="str">
        <f t="shared" si="123"/>
        <v>No</v>
      </c>
      <c r="AA1730" s="126" t="str">
        <f t="shared" si="123"/>
        <v>No</v>
      </c>
    </row>
    <row r="1731" spans="1:27" x14ac:dyDescent="0.3">
      <c r="A1731" t="s">
        <v>208</v>
      </c>
      <c r="B1731" t="s">
        <v>13</v>
      </c>
      <c r="C1731" t="s">
        <v>9</v>
      </c>
      <c r="D1731" t="s">
        <v>70</v>
      </c>
      <c r="E1731" t="s">
        <v>11</v>
      </c>
      <c r="F1731" t="s">
        <v>10</v>
      </c>
      <c r="G1731">
        <v>0</v>
      </c>
      <c r="H1731" t="s">
        <v>9</v>
      </c>
      <c r="I1731" t="s">
        <v>19</v>
      </c>
      <c r="J1731" t="s">
        <v>128</v>
      </c>
      <c r="L1731" t="s">
        <v>80</v>
      </c>
      <c r="M1731">
        <v>3</v>
      </c>
      <c r="N1731" t="str">
        <f t="shared" ref="N1731:N1794" si="125">IF(M1731="","",IF(I1731="Foul","Yes",IF(M1731=0,"No","Yes")))</f>
        <v>Yes</v>
      </c>
      <c r="O1731" t="s">
        <v>152</v>
      </c>
      <c r="P1731" s="126" t="str">
        <f t="shared" si="124"/>
        <v>Yes</v>
      </c>
      <c r="Q1731" s="126" t="str">
        <f t="shared" si="123"/>
        <v>Yes</v>
      </c>
      <c r="R1731" s="126" t="str">
        <f t="shared" si="123"/>
        <v>No</v>
      </c>
      <c r="S1731" s="126" t="str">
        <f t="shared" si="123"/>
        <v>Yes</v>
      </c>
      <c r="T1731" s="126" t="str">
        <f t="shared" si="123"/>
        <v>Yes</v>
      </c>
      <c r="U1731" s="126" t="str">
        <f t="shared" si="123"/>
        <v>Yes</v>
      </c>
      <c r="V1731" s="126" t="str">
        <f t="shared" si="123"/>
        <v>No</v>
      </c>
      <c r="W1731" s="126" t="str">
        <f t="shared" si="123"/>
        <v>No</v>
      </c>
      <c r="X1731" s="126" t="str">
        <f t="shared" si="123"/>
        <v>No</v>
      </c>
      <c r="Y1731" s="126" t="str">
        <f t="shared" si="123"/>
        <v>No</v>
      </c>
      <c r="Z1731" s="126" t="str">
        <f t="shared" si="123"/>
        <v>No</v>
      </c>
      <c r="AA1731" s="126" t="str">
        <f t="shared" si="123"/>
        <v>No</v>
      </c>
    </row>
    <row r="1732" spans="1:27" x14ac:dyDescent="0.3">
      <c r="A1732" t="s">
        <v>208</v>
      </c>
      <c r="B1732" t="s">
        <v>13</v>
      </c>
      <c r="C1732" t="s">
        <v>9</v>
      </c>
      <c r="D1732" t="s">
        <v>70</v>
      </c>
      <c r="E1732" t="s">
        <v>11</v>
      </c>
      <c r="F1732" t="s">
        <v>10</v>
      </c>
      <c r="G1732">
        <v>1</v>
      </c>
      <c r="H1732" t="s">
        <v>13</v>
      </c>
      <c r="I1732" t="s">
        <v>18</v>
      </c>
      <c r="J1732" t="s">
        <v>149</v>
      </c>
      <c r="K1732" t="s">
        <v>237</v>
      </c>
      <c r="L1732" t="s">
        <v>80</v>
      </c>
      <c r="M1732">
        <v>0</v>
      </c>
      <c r="N1732" t="str">
        <f t="shared" si="125"/>
        <v>No</v>
      </c>
      <c r="O1732" t="s">
        <v>152</v>
      </c>
      <c r="P1732" s="126" t="str">
        <f t="shared" si="124"/>
        <v>Yes</v>
      </c>
      <c r="Q1732" s="126" t="str">
        <f t="shared" si="123"/>
        <v>Yes</v>
      </c>
      <c r="R1732" s="126" t="str">
        <f t="shared" si="123"/>
        <v>No</v>
      </c>
      <c r="S1732" s="126" t="str">
        <f t="shared" si="123"/>
        <v>Yes</v>
      </c>
      <c r="T1732" s="126" t="str">
        <f t="shared" si="123"/>
        <v>Yes</v>
      </c>
      <c r="U1732" s="126" t="str">
        <f t="shared" si="123"/>
        <v>Yes</v>
      </c>
      <c r="V1732" s="126" t="str">
        <f t="shared" si="123"/>
        <v>No</v>
      </c>
      <c r="W1732" s="126" t="str">
        <f t="shared" si="123"/>
        <v>No</v>
      </c>
      <c r="X1732" s="126" t="str">
        <f t="shared" si="123"/>
        <v>No</v>
      </c>
      <c r="Y1732" s="126" t="str">
        <f t="shared" si="123"/>
        <v>No</v>
      </c>
      <c r="Z1732" s="126" t="str">
        <f t="shared" si="123"/>
        <v>No</v>
      </c>
      <c r="AA1732" s="126" t="str">
        <f t="shared" si="123"/>
        <v>No</v>
      </c>
    </row>
    <row r="1733" spans="1:27" x14ac:dyDescent="0.3">
      <c r="A1733" t="s">
        <v>208</v>
      </c>
      <c r="B1733" t="s">
        <v>13</v>
      </c>
      <c r="C1733" t="s">
        <v>9</v>
      </c>
      <c r="D1733" t="s">
        <v>70</v>
      </c>
      <c r="E1733" t="s">
        <v>11</v>
      </c>
      <c r="F1733" t="s">
        <v>10</v>
      </c>
      <c r="G1733">
        <v>1</v>
      </c>
      <c r="H1733" t="s">
        <v>70</v>
      </c>
      <c r="I1733" t="s">
        <v>19</v>
      </c>
      <c r="J1733" t="s">
        <v>128</v>
      </c>
      <c r="L1733" t="s">
        <v>80</v>
      </c>
      <c r="M1733">
        <v>3</v>
      </c>
      <c r="N1733" t="str">
        <f t="shared" si="125"/>
        <v>Yes</v>
      </c>
      <c r="O1733" t="s">
        <v>152</v>
      </c>
      <c r="P1733" s="126" t="str">
        <f t="shared" si="124"/>
        <v>Yes</v>
      </c>
      <c r="Q1733" s="126" t="str">
        <f t="shared" si="123"/>
        <v>Yes</v>
      </c>
      <c r="R1733" s="126" t="str">
        <f t="shared" si="123"/>
        <v>No</v>
      </c>
      <c r="S1733" s="126" t="str">
        <f t="shared" si="123"/>
        <v>Yes</v>
      </c>
      <c r="T1733" s="126" t="str">
        <f t="shared" si="123"/>
        <v>Yes</v>
      </c>
      <c r="U1733" s="126" t="str">
        <f t="shared" si="123"/>
        <v>Yes</v>
      </c>
      <c r="V1733" s="126" t="str">
        <f t="shared" si="123"/>
        <v>No</v>
      </c>
      <c r="W1733" s="126" t="str">
        <f t="shared" si="123"/>
        <v>No</v>
      </c>
      <c r="X1733" s="126" t="str">
        <f t="shared" si="123"/>
        <v>No</v>
      </c>
      <c r="Y1733" s="126" t="str">
        <f t="shared" si="123"/>
        <v>No</v>
      </c>
      <c r="Z1733" s="126" t="str">
        <f t="shared" si="123"/>
        <v>No</v>
      </c>
      <c r="AA1733" s="126" t="str">
        <f t="shared" si="123"/>
        <v>No</v>
      </c>
    </row>
    <row r="1734" spans="1:27" x14ac:dyDescent="0.3">
      <c r="A1734" t="s">
        <v>208</v>
      </c>
      <c r="B1734" t="s">
        <v>13</v>
      </c>
      <c r="C1734" t="s">
        <v>130</v>
      </c>
      <c r="D1734" t="s">
        <v>14</v>
      </c>
      <c r="E1734" t="s">
        <v>11</v>
      </c>
      <c r="F1734" t="s">
        <v>10</v>
      </c>
      <c r="G1734">
        <v>1</v>
      </c>
      <c r="H1734" t="s">
        <v>11</v>
      </c>
      <c r="I1734" t="s">
        <v>20</v>
      </c>
      <c r="J1734" t="s">
        <v>128</v>
      </c>
      <c r="L1734" t="s">
        <v>80</v>
      </c>
      <c r="M1734">
        <v>2</v>
      </c>
      <c r="N1734" t="str">
        <f t="shared" si="125"/>
        <v>Yes</v>
      </c>
      <c r="O1734" t="s">
        <v>152</v>
      </c>
      <c r="P1734" s="126" t="str">
        <f t="shared" si="124"/>
        <v>Yes</v>
      </c>
      <c r="Q1734" s="126" t="str">
        <f t="shared" si="123"/>
        <v>No</v>
      </c>
      <c r="R1734" s="126" t="str">
        <f t="shared" si="123"/>
        <v>No</v>
      </c>
      <c r="S1734" s="126" t="str">
        <f t="shared" si="123"/>
        <v>No</v>
      </c>
      <c r="T1734" s="126" t="str">
        <f t="shared" si="123"/>
        <v>Yes</v>
      </c>
      <c r="U1734" s="126" t="str">
        <f t="shared" ref="Q1734:AA1758" si="126">IF($A1734="","",IF(OR($B1734=U$1,$C1734=U$1,$D1734=U$1,$E1734=U$1,$F1734=U$1),"Yes","No"))</f>
        <v>Yes</v>
      </c>
      <c r="V1734" s="126" t="str">
        <f t="shared" si="126"/>
        <v>No</v>
      </c>
      <c r="W1734" s="126" t="str">
        <f t="shared" si="126"/>
        <v>No</v>
      </c>
      <c r="X1734" s="126" t="str">
        <f t="shared" si="126"/>
        <v>Yes</v>
      </c>
      <c r="Y1734" s="126" t="str">
        <f t="shared" si="126"/>
        <v>Yes</v>
      </c>
      <c r="Z1734" s="126" t="str">
        <f t="shared" si="126"/>
        <v>No</v>
      </c>
      <c r="AA1734" s="126" t="str">
        <f t="shared" si="126"/>
        <v>No</v>
      </c>
    </row>
    <row r="1735" spans="1:27" x14ac:dyDescent="0.3">
      <c r="A1735" t="s">
        <v>208</v>
      </c>
      <c r="B1735" t="s">
        <v>13</v>
      </c>
      <c r="C1735" t="s">
        <v>130</v>
      </c>
      <c r="D1735" t="s">
        <v>14</v>
      </c>
      <c r="E1735" t="s">
        <v>11</v>
      </c>
      <c r="F1735" t="s">
        <v>10</v>
      </c>
      <c r="G1735">
        <v>0</v>
      </c>
      <c r="H1735" t="s">
        <v>13</v>
      </c>
      <c r="I1735" t="s">
        <v>15</v>
      </c>
      <c r="J1735" t="s">
        <v>128</v>
      </c>
      <c r="K1735" t="s">
        <v>237</v>
      </c>
      <c r="L1735" t="s">
        <v>80</v>
      </c>
      <c r="M1735">
        <v>2</v>
      </c>
      <c r="N1735" t="str">
        <f t="shared" si="125"/>
        <v>Yes</v>
      </c>
      <c r="O1735" t="s">
        <v>152</v>
      </c>
      <c r="P1735" s="126" t="str">
        <f t="shared" si="124"/>
        <v>Yes</v>
      </c>
      <c r="Q1735" s="126" t="str">
        <f t="shared" si="126"/>
        <v>No</v>
      </c>
      <c r="R1735" s="126" t="str">
        <f t="shared" si="126"/>
        <v>No</v>
      </c>
      <c r="S1735" s="126" t="str">
        <f t="shared" si="126"/>
        <v>No</v>
      </c>
      <c r="T1735" s="126" t="str">
        <f t="shared" si="126"/>
        <v>Yes</v>
      </c>
      <c r="U1735" s="126" t="str">
        <f t="shared" si="126"/>
        <v>Yes</v>
      </c>
      <c r="V1735" s="126" t="str">
        <f t="shared" si="126"/>
        <v>No</v>
      </c>
      <c r="W1735" s="126" t="str">
        <f t="shared" si="126"/>
        <v>No</v>
      </c>
      <c r="X1735" s="126" t="str">
        <f t="shared" si="126"/>
        <v>Yes</v>
      </c>
      <c r="Y1735" s="126" t="str">
        <f t="shared" si="126"/>
        <v>Yes</v>
      </c>
      <c r="Z1735" s="126" t="str">
        <f t="shared" si="126"/>
        <v>No</v>
      </c>
      <c r="AA1735" s="126" t="str">
        <f t="shared" si="126"/>
        <v>No</v>
      </c>
    </row>
    <row r="1736" spans="1:27" x14ac:dyDescent="0.3">
      <c r="A1736" t="s">
        <v>208</v>
      </c>
      <c r="B1736" t="s">
        <v>13</v>
      </c>
      <c r="C1736" t="s">
        <v>130</v>
      </c>
      <c r="D1736" t="s">
        <v>14</v>
      </c>
      <c r="E1736" t="s">
        <v>11</v>
      </c>
      <c r="F1736" t="s">
        <v>10</v>
      </c>
      <c r="G1736">
        <v>2</v>
      </c>
      <c r="H1736" t="s">
        <v>11</v>
      </c>
      <c r="I1736" t="s">
        <v>16</v>
      </c>
      <c r="J1736" t="s">
        <v>128</v>
      </c>
      <c r="L1736" t="s">
        <v>80</v>
      </c>
      <c r="M1736">
        <v>0</v>
      </c>
      <c r="N1736" t="str">
        <f t="shared" si="125"/>
        <v>No</v>
      </c>
      <c r="O1736" t="s">
        <v>152</v>
      </c>
      <c r="P1736" s="126" t="str">
        <f t="shared" si="124"/>
        <v>Yes</v>
      </c>
      <c r="Q1736" s="126" t="str">
        <f t="shared" si="126"/>
        <v>No</v>
      </c>
      <c r="R1736" s="126" t="str">
        <f t="shared" si="126"/>
        <v>No</v>
      </c>
      <c r="S1736" s="126" t="str">
        <f t="shared" si="126"/>
        <v>No</v>
      </c>
      <c r="T1736" s="126" t="str">
        <f t="shared" si="126"/>
        <v>Yes</v>
      </c>
      <c r="U1736" s="126" t="str">
        <f t="shared" si="126"/>
        <v>Yes</v>
      </c>
      <c r="V1736" s="126" t="str">
        <f t="shared" si="126"/>
        <v>No</v>
      </c>
      <c r="W1736" s="126" t="str">
        <f t="shared" si="126"/>
        <v>No</v>
      </c>
      <c r="X1736" s="126" t="str">
        <f t="shared" si="126"/>
        <v>Yes</v>
      </c>
      <c r="Y1736" s="126" t="str">
        <f t="shared" si="126"/>
        <v>Yes</v>
      </c>
      <c r="Z1736" s="126" t="str">
        <f t="shared" si="126"/>
        <v>No</v>
      </c>
      <c r="AA1736" s="126" t="str">
        <f t="shared" si="126"/>
        <v>No</v>
      </c>
    </row>
    <row r="1737" spans="1:27" x14ac:dyDescent="0.3">
      <c r="A1737" t="s">
        <v>208</v>
      </c>
      <c r="B1737" t="s">
        <v>13</v>
      </c>
      <c r="C1737" t="s">
        <v>130</v>
      </c>
      <c r="D1737" t="s">
        <v>14</v>
      </c>
      <c r="E1737" t="s">
        <v>11</v>
      </c>
      <c r="F1737" t="s">
        <v>10</v>
      </c>
      <c r="G1737">
        <v>0</v>
      </c>
      <c r="H1737" t="s">
        <v>14</v>
      </c>
      <c r="I1737" t="s">
        <v>19</v>
      </c>
      <c r="J1737" t="s">
        <v>128</v>
      </c>
      <c r="L1737" t="s">
        <v>80</v>
      </c>
      <c r="M1737">
        <v>0</v>
      </c>
      <c r="N1737" t="str">
        <f t="shared" si="125"/>
        <v>No</v>
      </c>
      <c r="O1737" t="s">
        <v>152</v>
      </c>
      <c r="P1737" s="126" t="str">
        <f t="shared" si="124"/>
        <v>Yes</v>
      </c>
      <c r="Q1737" s="126" t="str">
        <f t="shared" si="126"/>
        <v>No</v>
      </c>
      <c r="R1737" s="126" t="str">
        <f t="shared" si="126"/>
        <v>No</v>
      </c>
      <c r="S1737" s="126" t="str">
        <f t="shared" si="126"/>
        <v>No</v>
      </c>
      <c r="T1737" s="126" t="str">
        <f t="shared" si="126"/>
        <v>Yes</v>
      </c>
      <c r="U1737" s="126" t="str">
        <f t="shared" si="126"/>
        <v>Yes</v>
      </c>
      <c r="V1737" s="126" t="str">
        <f t="shared" si="126"/>
        <v>No</v>
      </c>
      <c r="W1737" s="126" t="str">
        <f t="shared" si="126"/>
        <v>No</v>
      </c>
      <c r="X1737" s="126" t="str">
        <f t="shared" si="126"/>
        <v>Yes</v>
      </c>
      <c r="Y1737" s="126" t="str">
        <f t="shared" si="126"/>
        <v>Yes</v>
      </c>
      <c r="Z1737" s="126" t="str">
        <f t="shared" si="126"/>
        <v>No</v>
      </c>
      <c r="AA1737" s="126" t="str">
        <f t="shared" si="126"/>
        <v>No</v>
      </c>
    </row>
    <row r="1738" spans="1:27" x14ac:dyDescent="0.3">
      <c r="A1738" t="s">
        <v>208</v>
      </c>
      <c r="B1738" t="s">
        <v>13</v>
      </c>
      <c r="C1738" t="s">
        <v>130</v>
      </c>
      <c r="D1738" t="s">
        <v>14</v>
      </c>
      <c r="E1738" t="s">
        <v>11</v>
      </c>
      <c r="F1738" t="s">
        <v>10</v>
      </c>
      <c r="G1738">
        <v>1</v>
      </c>
      <c r="H1738" t="s">
        <v>13</v>
      </c>
      <c r="I1738" t="s">
        <v>18</v>
      </c>
      <c r="J1738" t="s">
        <v>128</v>
      </c>
      <c r="L1738" t="s">
        <v>80</v>
      </c>
      <c r="M1738">
        <v>0</v>
      </c>
      <c r="N1738" t="str">
        <f t="shared" si="125"/>
        <v>No</v>
      </c>
      <c r="O1738" t="s">
        <v>152</v>
      </c>
      <c r="P1738" s="126" t="str">
        <f t="shared" si="124"/>
        <v>Yes</v>
      </c>
      <c r="Q1738" s="126" t="str">
        <f t="shared" si="126"/>
        <v>No</v>
      </c>
      <c r="R1738" s="126" t="str">
        <f t="shared" si="126"/>
        <v>No</v>
      </c>
      <c r="S1738" s="126" t="str">
        <f t="shared" si="126"/>
        <v>No</v>
      </c>
      <c r="T1738" s="126" t="str">
        <f t="shared" si="126"/>
        <v>Yes</v>
      </c>
      <c r="U1738" s="126" t="str">
        <f t="shared" si="126"/>
        <v>Yes</v>
      </c>
      <c r="V1738" s="126" t="str">
        <f t="shared" si="126"/>
        <v>No</v>
      </c>
      <c r="W1738" s="126" t="str">
        <f t="shared" si="126"/>
        <v>No</v>
      </c>
      <c r="X1738" s="126" t="str">
        <f t="shared" si="126"/>
        <v>Yes</v>
      </c>
      <c r="Y1738" s="126" t="str">
        <f t="shared" si="126"/>
        <v>Yes</v>
      </c>
      <c r="Z1738" s="126" t="str">
        <f t="shared" si="126"/>
        <v>No</v>
      </c>
      <c r="AA1738" s="126" t="str">
        <f t="shared" si="126"/>
        <v>No</v>
      </c>
    </row>
    <row r="1739" spans="1:27" x14ac:dyDescent="0.3">
      <c r="A1739" t="s">
        <v>208</v>
      </c>
      <c r="B1739" t="s">
        <v>13</v>
      </c>
      <c r="C1739" t="s">
        <v>130</v>
      </c>
      <c r="D1739" t="s">
        <v>14</v>
      </c>
      <c r="E1739" t="s">
        <v>11</v>
      </c>
      <c r="F1739" t="s">
        <v>10</v>
      </c>
      <c r="G1739">
        <v>1</v>
      </c>
      <c r="H1739" t="s">
        <v>10</v>
      </c>
      <c r="I1739" t="s">
        <v>265</v>
      </c>
      <c r="J1739" t="s">
        <v>62</v>
      </c>
      <c r="L1739" t="s">
        <v>80</v>
      </c>
      <c r="M1739">
        <v>0</v>
      </c>
      <c r="N1739" t="str">
        <f t="shared" si="125"/>
        <v>No</v>
      </c>
      <c r="O1739" t="s">
        <v>152</v>
      </c>
      <c r="P1739" s="126" t="str">
        <f t="shared" si="124"/>
        <v>Yes</v>
      </c>
      <c r="Q1739" s="126" t="str">
        <f t="shared" si="124"/>
        <v>No</v>
      </c>
      <c r="R1739" s="126" t="str">
        <f t="shared" si="124"/>
        <v>No</v>
      </c>
      <c r="S1739" s="126" t="str">
        <f t="shared" si="124"/>
        <v>No</v>
      </c>
      <c r="T1739" s="126" t="str">
        <f t="shared" si="124"/>
        <v>Yes</v>
      </c>
      <c r="U1739" s="126" t="str">
        <f t="shared" si="124"/>
        <v>Yes</v>
      </c>
      <c r="V1739" s="126" t="str">
        <f t="shared" si="124"/>
        <v>No</v>
      </c>
      <c r="W1739" s="126" t="str">
        <f t="shared" si="124"/>
        <v>No</v>
      </c>
      <c r="X1739" s="126" t="str">
        <f t="shared" si="124"/>
        <v>Yes</v>
      </c>
      <c r="Y1739" s="126" t="str">
        <f t="shared" si="124"/>
        <v>Yes</v>
      </c>
      <c r="Z1739" s="126" t="str">
        <f t="shared" si="124"/>
        <v>No</v>
      </c>
      <c r="AA1739" s="126" t="str">
        <f t="shared" si="124"/>
        <v>No</v>
      </c>
    </row>
    <row r="1740" spans="1:27" x14ac:dyDescent="0.3">
      <c r="A1740" t="s">
        <v>208</v>
      </c>
      <c r="B1740" t="s">
        <v>13</v>
      </c>
      <c r="C1740" t="s">
        <v>130</v>
      </c>
      <c r="D1740" t="s">
        <v>14</v>
      </c>
      <c r="E1740" t="s">
        <v>11</v>
      </c>
      <c r="F1740" t="s">
        <v>10</v>
      </c>
      <c r="G1740">
        <v>1</v>
      </c>
      <c r="H1740" t="s">
        <v>11</v>
      </c>
      <c r="I1740" t="s">
        <v>18</v>
      </c>
      <c r="J1740" t="s">
        <v>149</v>
      </c>
      <c r="K1740" t="s">
        <v>237</v>
      </c>
      <c r="L1740" t="s">
        <v>80</v>
      </c>
      <c r="M1740">
        <v>3</v>
      </c>
      <c r="N1740" t="str">
        <f t="shared" si="125"/>
        <v>Yes</v>
      </c>
      <c r="O1740" t="s">
        <v>152</v>
      </c>
      <c r="P1740" s="126" t="str">
        <f t="shared" si="124"/>
        <v>Yes</v>
      </c>
      <c r="Q1740" s="126" t="str">
        <f t="shared" si="126"/>
        <v>No</v>
      </c>
      <c r="R1740" s="126" t="str">
        <f t="shared" si="126"/>
        <v>No</v>
      </c>
      <c r="S1740" s="126" t="str">
        <f t="shared" si="126"/>
        <v>No</v>
      </c>
      <c r="T1740" s="126" t="str">
        <f t="shared" si="126"/>
        <v>Yes</v>
      </c>
      <c r="U1740" s="126" t="str">
        <f t="shared" si="126"/>
        <v>Yes</v>
      </c>
      <c r="V1740" s="126" t="str">
        <f t="shared" si="126"/>
        <v>No</v>
      </c>
      <c r="W1740" s="126" t="str">
        <f t="shared" si="126"/>
        <v>No</v>
      </c>
      <c r="X1740" s="126" t="str">
        <f t="shared" si="126"/>
        <v>Yes</v>
      </c>
      <c r="Y1740" s="126" t="str">
        <f t="shared" si="126"/>
        <v>Yes</v>
      </c>
      <c r="Z1740" s="126" t="str">
        <f t="shared" si="126"/>
        <v>No</v>
      </c>
      <c r="AA1740" s="126" t="str">
        <f t="shared" si="126"/>
        <v>No</v>
      </c>
    </row>
    <row r="1741" spans="1:27" x14ac:dyDescent="0.3">
      <c r="A1741" t="s">
        <v>208</v>
      </c>
      <c r="B1741" t="s">
        <v>130</v>
      </c>
      <c r="C1741" t="s">
        <v>9</v>
      </c>
      <c r="D1741" t="s">
        <v>14</v>
      </c>
      <c r="E1741" t="s">
        <v>11</v>
      </c>
      <c r="F1741" t="s">
        <v>10</v>
      </c>
      <c r="G1741">
        <v>0</v>
      </c>
      <c r="H1741" t="s">
        <v>9</v>
      </c>
      <c r="I1741" t="s">
        <v>17</v>
      </c>
      <c r="J1741" t="s">
        <v>128</v>
      </c>
      <c r="L1741" t="s">
        <v>80</v>
      </c>
      <c r="M1741">
        <v>0</v>
      </c>
      <c r="N1741" t="str">
        <f t="shared" si="125"/>
        <v>No</v>
      </c>
      <c r="O1741" t="s">
        <v>152</v>
      </c>
      <c r="P1741" s="126" t="str">
        <f t="shared" si="124"/>
        <v>No</v>
      </c>
      <c r="Q1741" s="126" t="str">
        <f t="shared" si="126"/>
        <v>Yes</v>
      </c>
      <c r="R1741" s="126" t="str">
        <f t="shared" si="126"/>
        <v>No</v>
      </c>
      <c r="S1741" s="126" t="str">
        <f t="shared" si="126"/>
        <v>No</v>
      </c>
      <c r="T1741" s="126" t="str">
        <f t="shared" si="126"/>
        <v>Yes</v>
      </c>
      <c r="U1741" s="126" t="str">
        <f t="shared" si="126"/>
        <v>Yes</v>
      </c>
      <c r="V1741" s="126" t="str">
        <f t="shared" si="126"/>
        <v>No</v>
      </c>
      <c r="W1741" s="126" t="str">
        <f t="shared" si="126"/>
        <v>No</v>
      </c>
      <c r="X1741" s="126" t="str">
        <f t="shared" si="126"/>
        <v>Yes</v>
      </c>
      <c r="Y1741" s="126" t="str">
        <f t="shared" si="126"/>
        <v>Yes</v>
      </c>
      <c r="Z1741" s="126" t="str">
        <f t="shared" si="126"/>
        <v>No</v>
      </c>
      <c r="AA1741" s="126" t="str">
        <f t="shared" si="126"/>
        <v>No</v>
      </c>
    </row>
    <row r="1742" spans="1:27" x14ac:dyDescent="0.3">
      <c r="A1742" t="s">
        <v>208</v>
      </c>
      <c r="B1742" t="s">
        <v>13</v>
      </c>
      <c r="C1742" t="s">
        <v>9</v>
      </c>
      <c r="D1742" t="s">
        <v>70</v>
      </c>
      <c r="E1742" t="s">
        <v>11</v>
      </c>
      <c r="F1742" t="s">
        <v>10</v>
      </c>
      <c r="G1742">
        <v>1</v>
      </c>
      <c r="H1742" t="s">
        <v>70</v>
      </c>
      <c r="I1742" t="s">
        <v>16</v>
      </c>
      <c r="J1742" t="s">
        <v>128</v>
      </c>
      <c r="L1742" t="s">
        <v>80</v>
      </c>
      <c r="M1742">
        <v>0</v>
      </c>
      <c r="N1742" t="str">
        <f t="shared" si="125"/>
        <v>No</v>
      </c>
      <c r="O1742" t="s">
        <v>152</v>
      </c>
      <c r="P1742" s="126" t="str">
        <f t="shared" si="124"/>
        <v>Yes</v>
      </c>
      <c r="Q1742" s="126" t="str">
        <f t="shared" si="126"/>
        <v>Yes</v>
      </c>
      <c r="R1742" s="126" t="str">
        <f t="shared" si="126"/>
        <v>No</v>
      </c>
      <c r="S1742" s="126" t="str">
        <f t="shared" si="126"/>
        <v>Yes</v>
      </c>
      <c r="T1742" s="126" t="str">
        <f t="shared" si="126"/>
        <v>Yes</v>
      </c>
      <c r="U1742" s="126" t="str">
        <f t="shared" si="126"/>
        <v>Yes</v>
      </c>
      <c r="V1742" s="126" t="str">
        <f t="shared" si="126"/>
        <v>No</v>
      </c>
      <c r="W1742" s="126" t="str">
        <f t="shared" si="126"/>
        <v>No</v>
      </c>
      <c r="X1742" s="126" t="str">
        <f t="shared" si="126"/>
        <v>No</v>
      </c>
      <c r="Y1742" s="126" t="str">
        <f t="shared" si="126"/>
        <v>No</v>
      </c>
      <c r="Z1742" s="126" t="str">
        <f t="shared" si="126"/>
        <v>No</v>
      </c>
      <c r="AA1742" s="126" t="str">
        <f t="shared" si="126"/>
        <v>No</v>
      </c>
    </row>
    <row r="1743" spans="1:27" x14ac:dyDescent="0.3">
      <c r="A1743" t="s">
        <v>208</v>
      </c>
      <c r="B1743" t="s">
        <v>13</v>
      </c>
      <c r="C1743" t="s">
        <v>9</v>
      </c>
      <c r="D1743" t="s">
        <v>70</v>
      </c>
      <c r="E1743" t="s">
        <v>11</v>
      </c>
      <c r="F1743" t="s">
        <v>10</v>
      </c>
      <c r="G1743">
        <v>1</v>
      </c>
      <c r="H1743" t="s">
        <v>11</v>
      </c>
      <c r="I1743" t="s">
        <v>20</v>
      </c>
      <c r="J1743" t="s">
        <v>255</v>
      </c>
      <c r="L1743" t="s">
        <v>80</v>
      </c>
      <c r="M1743">
        <v>0</v>
      </c>
      <c r="N1743" t="str">
        <f t="shared" si="125"/>
        <v>No</v>
      </c>
      <c r="O1743" t="s">
        <v>152</v>
      </c>
      <c r="P1743" s="126" t="str">
        <f t="shared" si="124"/>
        <v>Yes</v>
      </c>
      <c r="Q1743" s="126" t="str">
        <f t="shared" si="126"/>
        <v>Yes</v>
      </c>
      <c r="R1743" s="126" t="str">
        <f t="shared" si="126"/>
        <v>No</v>
      </c>
      <c r="S1743" s="126" t="str">
        <f t="shared" si="126"/>
        <v>Yes</v>
      </c>
      <c r="T1743" s="126" t="str">
        <f t="shared" si="126"/>
        <v>Yes</v>
      </c>
      <c r="U1743" s="126" t="str">
        <f t="shared" si="126"/>
        <v>Yes</v>
      </c>
      <c r="V1743" s="126" t="str">
        <f t="shared" si="126"/>
        <v>No</v>
      </c>
      <c r="W1743" s="126" t="str">
        <f t="shared" si="126"/>
        <v>No</v>
      </c>
      <c r="X1743" s="126" t="str">
        <f t="shared" si="126"/>
        <v>No</v>
      </c>
      <c r="Y1743" s="126" t="str">
        <f t="shared" si="126"/>
        <v>No</v>
      </c>
      <c r="Z1743" s="126" t="str">
        <f t="shared" si="126"/>
        <v>No</v>
      </c>
      <c r="AA1743" s="126" t="str">
        <f t="shared" si="126"/>
        <v>No</v>
      </c>
    </row>
    <row r="1744" spans="1:27" x14ac:dyDescent="0.3">
      <c r="A1744" t="s">
        <v>208</v>
      </c>
      <c r="B1744" t="s">
        <v>13</v>
      </c>
      <c r="C1744" t="s">
        <v>9</v>
      </c>
      <c r="D1744" t="s">
        <v>8</v>
      </c>
      <c r="E1744" t="s">
        <v>11</v>
      </c>
      <c r="F1744" t="s">
        <v>10</v>
      </c>
      <c r="G1744">
        <v>2</v>
      </c>
      <c r="H1744" t="s">
        <v>10</v>
      </c>
      <c r="I1744" t="s">
        <v>18</v>
      </c>
      <c r="J1744" t="s">
        <v>128</v>
      </c>
      <c r="L1744" t="s">
        <v>80</v>
      </c>
      <c r="M1744">
        <v>0</v>
      </c>
      <c r="N1744" t="str">
        <f t="shared" si="125"/>
        <v>No</v>
      </c>
      <c r="O1744" t="s">
        <v>152</v>
      </c>
      <c r="P1744" s="126" t="str">
        <f t="shared" si="124"/>
        <v>Yes</v>
      </c>
      <c r="Q1744" s="126" t="str">
        <f t="shared" si="126"/>
        <v>Yes</v>
      </c>
      <c r="R1744" s="126" t="str">
        <f t="shared" si="126"/>
        <v>Yes</v>
      </c>
      <c r="S1744" s="126" t="str">
        <f t="shared" si="126"/>
        <v>No</v>
      </c>
      <c r="T1744" s="126" t="str">
        <f t="shared" si="126"/>
        <v>Yes</v>
      </c>
      <c r="U1744" s="126" t="str">
        <f t="shared" si="126"/>
        <v>Yes</v>
      </c>
      <c r="V1744" s="126" t="str">
        <f t="shared" si="126"/>
        <v>No</v>
      </c>
      <c r="W1744" s="126" t="str">
        <f t="shared" si="126"/>
        <v>No</v>
      </c>
      <c r="X1744" s="126" t="str">
        <f t="shared" si="126"/>
        <v>No</v>
      </c>
      <c r="Y1744" s="126" t="str">
        <f t="shared" si="126"/>
        <v>No</v>
      </c>
      <c r="Z1744" s="126" t="str">
        <f t="shared" si="126"/>
        <v>No</v>
      </c>
      <c r="AA1744" s="126" t="str">
        <f t="shared" si="126"/>
        <v>No</v>
      </c>
    </row>
    <row r="1745" spans="1:27" x14ac:dyDescent="0.3">
      <c r="A1745" t="s">
        <v>208</v>
      </c>
      <c r="B1745" t="s">
        <v>13</v>
      </c>
      <c r="C1745" t="s">
        <v>9</v>
      </c>
      <c r="D1745" t="s">
        <v>8</v>
      </c>
      <c r="E1745" t="s">
        <v>11</v>
      </c>
      <c r="F1745" t="s">
        <v>10</v>
      </c>
      <c r="G1745">
        <v>1</v>
      </c>
      <c r="H1745" t="s">
        <v>13</v>
      </c>
      <c r="I1745" t="s">
        <v>18</v>
      </c>
      <c r="J1745" t="s">
        <v>62</v>
      </c>
      <c r="L1745" t="s">
        <v>80</v>
      </c>
      <c r="M1745">
        <v>2</v>
      </c>
      <c r="N1745" t="str">
        <f t="shared" si="125"/>
        <v>Yes</v>
      </c>
      <c r="O1745" t="s">
        <v>152</v>
      </c>
      <c r="P1745" s="126" t="str">
        <f t="shared" si="124"/>
        <v>Yes</v>
      </c>
      <c r="Q1745" s="126" t="str">
        <f t="shared" si="126"/>
        <v>Yes</v>
      </c>
      <c r="R1745" s="126" t="str">
        <f t="shared" si="126"/>
        <v>Yes</v>
      </c>
      <c r="S1745" s="126" t="str">
        <f t="shared" si="126"/>
        <v>No</v>
      </c>
      <c r="T1745" s="126" t="str">
        <f t="shared" si="126"/>
        <v>Yes</v>
      </c>
      <c r="U1745" s="126" t="str">
        <f t="shared" si="126"/>
        <v>Yes</v>
      </c>
      <c r="V1745" s="126" t="str">
        <f t="shared" si="126"/>
        <v>No</v>
      </c>
      <c r="W1745" s="126" t="str">
        <f t="shared" si="126"/>
        <v>No</v>
      </c>
      <c r="X1745" s="126" t="str">
        <f t="shared" si="126"/>
        <v>No</v>
      </c>
      <c r="Y1745" s="126" t="str">
        <f t="shared" si="126"/>
        <v>No</v>
      </c>
      <c r="Z1745" s="126" t="str">
        <f t="shared" si="126"/>
        <v>No</v>
      </c>
      <c r="AA1745" s="126" t="str">
        <f t="shared" si="126"/>
        <v>No</v>
      </c>
    </row>
    <row r="1746" spans="1:27" x14ac:dyDescent="0.3">
      <c r="A1746" t="s">
        <v>208</v>
      </c>
      <c r="B1746" t="s">
        <v>13</v>
      </c>
      <c r="C1746" t="s">
        <v>9</v>
      </c>
      <c r="D1746" t="s">
        <v>8</v>
      </c>
      <c r="E1746" t="s">
        <v>11</v>
      </c>
      <c r="F1746" t="s">
        <v>10</v>
      </c>
      <c r="G1746">
        <v>0</v>
      </c>
      <c r="H1746" t="s">
        <v>13</v>
      </c>
      <c r="I1746" t="s">
        <v>17</v>
      </c>
      <c r="J1746" t="s">
        <v>128</v>
      </c>
      <c r="K1746" t="s">
        <v>259</v>
      </c>
      <c r="L1746" t="s">
        <v>80</v>
      </c>
      <c r="M1746">
        <v>0</v>
      </c>
      <c r="N1746" t="str">
        <f t="shared" si="125"/>
        <v>No</v>
      </c>
      <c r="O1746" t="s">
        <v>152</v>
      </c>
      <c r="P1746" s="126" t="str">
        <f t="shared" si="124"/>
        <v>Yes</v>
      </c>
      <c r="Q1746" s="126" t="str">
        <f t="shared" si="126"/>
        <v>Yes</v>
      </c>
      <c r="R1746" s="126" t="str">
        <f t="shared" si="126"/>
        <v>Yes</v>
      </c>
      <c r="S1746" s="126" t="str">
        <f t="shared" si="126"/>
        <v>No</v>
      </c>
      <c r="T1746" s="126" t="str">
        <f t="shared" si="126"/>
        <v>Yes</v>
      </c>
      <c r="U1746" s="126" t="str">
        <f t="shared" si="126"/>
        <v>Yes</v>
      </c>
      <c r="V1746" s="126" t="str">
        <f t="shared" si="126"/>
        <v>No</v>
      </c>
      <c r="W1746" s="126" t="str">
        <f t="shared" si="126"/>
        <v>No</v>
      </c>
      <c r="X1746" s="126" t="str">
        <f t="shared" si="126"/>
        <v>No</v>
      </c>
      <c r="Y1746" s="126" t="str">
        <f t="shared" si="126"/>
        <v>No</v>
      </c>
      <c r="Z1746" s="126" t="str">
        <f t="shared" si="126"/>
        <v>No</v>
      </c>
      <c r="AA1746" s="126" t="str">
        <f t="shared" si="126"/>
        <v>No</v>
      </c>
    </row>
    <row r="1747" spans="1:27" x14ac:dyDescent="0.3">
      <c r="A1747" t="s">
        <v>208</v>
      </c>
      <c r="B1747" t="s">
        <v>13</v>
      </c>
      <c r="C1747" t="s">
        <v>9</v>
      </c>
      <c r="D1747" t="s">
        <v>8</v>
      </c>
      <c r="E1747" t="s">
        <v>11</v>
      </c>
      <c r="F1747" t="s">
        <v>10</v>
      </c>
      <c r="G1747">
        <v>1</v>
      </c>
      <c r="H1747" t="s">
        <v>10</v>
      </c>
      <c r="I1747" t="s">
        <v>20</v>
      </c>
      <c r="J1747" t="s">
        <v>128</v>
      </c>
      <c r="L1747" t="s">
        <v>80</v>
      </c>
      <c r="M1747">
        <v>2</v>
      </c>
      <c r="N1747" t="str">
        <f t="shared" si="125"/>
        <v>Yes</v>
      </c>
      <c r="O1747" t="s">
        <v>152</v>
      </c>
      <c r="P1747" s="126" t="str">
        <f t="shared" si="124"/>
        <v>Yes</v>
      </c>
      <c r="Q1747" s="126" t="str">
        <f t="shared" si="126"/>
        <v>Yes</v>
      </c>
      <c r="R1747" s="126" t="str">
        <f t="shared" si="126"/>
        <v>Yes</v>
      </c>
      <c r="S1747" s="126" t="str">
        <f t="shared" si="126"/>
        <v>No</v>
      </c>
      <c r="T1747" s="126" t="str">
        <f t="shared" si="126"/>
        <v>Yes</v>
      </c>
      <c r="U1747" s="126" t="str">
        <f t="shared" si="126"/>
        <v>Yes</v>
      </c>
      <c r="V1747" s="126" t="str">
        <f t="shared" si="126"/>
        <v>No</v>
      </c>
      <c r="W1747" s="126" t="str">
        <f t="shared" si="126"/>
        <v>No</v>
      </c>
      <c r="X1747" s="126" t="str">
        <f t="shared" si="126"/>
        <v>No</v>
      </c>
      <c r="Y1747" s="126" t="str">
        <f t="shared" si="126"/>
        <v>No</v>
      </c>
      <c r="Z1747" s="126" t="str">
        <f t="shared" si="126"/>
        <v>No</v>
      </c>
      <c r="AA1747" s="126" t="str">
        <f t="shared" si="126"/>
        <v>No</v>
      </c>
    </row>
    <row r="1748" spans="1:27" x14ac:dyDescent="0.3">
      <c r="A1748" t="s">
        <v>208</v>
      </c>
      <c r="B1748" t="s">
        <v>13</v>
      </c>
      <c r="C1748" t="s">
        <v>9</v>
      </c>
      <c r="D1748" t="s">
        <v>8</v>
      </c>
      <c r="E1748" t="s">
        <v>11</v>
      </c>
      <c r="F1748" t="s">
        <v>10</v>
      </c>
      <c r="G1748">
        <v>1</v>
      </c>
      <c r="H1748" t="s">
        <v>8</v>
      </c>
      <c r="I1748" t="s">
        <v>19</v>
      </c>
      <c r="J1748" t="s">
        <v>128</v>
      </c>
      <c r="L1748" t="s">
        <v>80</v>
      </c>
      <c r="M1748">
        <v>0</v>
      </c>
      <c r="N1748" t="str">
        <f t="shared" si="125"/>
        <v>No</v>
      </c>
      <c r="O1748" t="s">
        <v>152</v>
      </c>
      <c r="P1748" s="126" t="str">
        <f t="shared" si="124"/>
        <v>Yes</v>
      </c>
      <c r="Q1748" s="126" t="str">
        <f t="shared" si="126"/>
        <v>Yes</v>
      </c>
      <c r="R1748" s="126" t="str">
        <f t="shared" si="126"/>
        <v>Yes</v>
      </c>
      <c r="S1748" s="126" t="str">
        <f t="shared" si="126"/>
        <v>No</v>
      </c>
      <c r="T1748" s="126" t="str">
        <f t="shared" si="126"/>
        <v>Yes</v>
      </c>
      <c r="U1748" s="126" t="str">
        <f t="shared" si="126"/>
        <v>Yes</v>
      </c>
      <c r="V1748" s="126" t="str">
        <f t="shared" si="126"/>
        <v>No</v>
      </c>
      <c r="W1748" s="126" t="str">
        <f t="shared" si="126"/>
        <v>No</v>
      </c>
      <c r="X1748" s="126" t="str">
        <f t="shared" si="126"/>
        <v>No</v>
      </c>
      <c r="Y1748" s="126" t="str">
        <f t="shared" si="126"/>
        <v>No</v>
      </c>
      <c r="Z1748" s="126" t="str">
        <f t="shared" si="126"/>
        <v>No</v>
      </c>
      <c r="AA1748" s="126" t="str">
        <f t="shared" si="126"/>
        <v>No</v>
      </c>
    </row>
    <row r="1749" spans="1:27" x14ac:dyDescent="0.3">
      <c r="A1749" t="s">
        <v>208</v>
      </c>
      <c r="B1749" t="s">
        <v>13</v>
      </c>
      <c r="C1749" t="s">
        <v>9</v>
      </c>
      <c r="D1749" t="s">
        <v>8</v>
      </c>
      <c r="E1749" t="s">
        <v>11</v>
      </c>
      <c r="F1749" t="s">
        <v>10</v>
      </c>
      <c r="G1749">
        <v>1</v>
      </c>
      <c r="H1749" t="s">
        <v>13</v>
      </c>
      <c r="I1749" t="s">
        <v>16</v>
      </c>
      <c r="J1749" t="s">
        <v>128</v>
      </c>
      <c r="L1749" t="s">
        <v>80</v>
      </c>
      <c r="M1749">
        <v>2</v>
      </c>
      <c r="N1749" t="str">
        <f t="shared" si="125"/>
        <v>Yes</v>
      </c>
      <c r="O1749" t="s">
        <v>152</v>
      </c>
      <c r="P1749" s="126" t="str">
        <f t="shared" si="124"/>
        <v>Yes</v>
      </c>
      <c r="Q1749" s="126" t="str">
        <f t="shared" si="126"/>
        <v>Yes</v>
      </c>
      <c r="R1749" s="126" t="str">
        <f t="shared" si="126"/>
        <v>Yes</v>
      </c>
      <c r="S1749" s="126" t="str">
        <f t="shared" si="126"/>
        <v>No</v>
      </c>
      <c r="T1749" s="126" t="str">
        <f t="shared" si="126"/>
        <v>Yes</v>
      </c>
      <c r="U1749" s="126" t="str">
        <f t="shared" si="126"/>
        <v>Yes</v>
      </c>
      <c r="V1749" s="126" t="str">
        <f t="shared" si="126"/>
        <v>No</v>
      </c>
      <c r="W1749" s="126" t="str">
        <f t="shared" si="126"/>
        <v>No</v>
      </c>
      <c r="X1749" s="126" t="str">
        <f t="shared" si="126"/>
        <v>No</v>
      </c>
      <c r="Y1749" s="126" t="str">
        <f t="shared" si="126"/>
        <v>No</v>
      </c>
      <c r="Z1749" s="126" t="str">
        <f t="shared" si="126"/>
        <v>No</v>
      </c>
      <c r="AA1749" s="126" t="str">
        <f t="shared" si="126"/>
        <v>No</v>
      </c>
    </row>
    <row r="1750" spans="1:27" x14ac:dyDescent="0.3">
      <c r="A1750" t="s">
        <v>208</v>
      </c>
      <c r="B1750" t="s">
        <v>13</v>
      </c>
      <c r="C1750" t="s">
        <v>9</v>
      </c>
      <c r="D1750" t="s">
        <v>8</v>
      </c>
      <c r="E1750" t="s">
        <v>11</v>
      </c>
      <c r="F1750" t="s">
        <v>10</v>
      </c>
      <c r="G1750">
        <v>0</v>
      </c>
      <c r="H1750" t="s">
        <v>9</v>
      </c>
      <c r="I1750" t="s">
        <v>19</v>
      </c>
      <c r="J1750" t="s">
        <v>128</v>
      </c>
      <c r="L1750" t="s">
        <v>80</v>
      </c>
      <c r="M1750">
        <v>0</v>
      </c>
      <c r="N1750" t="str">
        <f t="shared" si="125"/>
        <v>No</v>
      </c>
      <c r="O1750" t="s">
        <v>152</v>
      </c>
      <c r="P1750" s="126" t="str">
        <f t="shared" si="124"/>
        <v>Yes</v>
      </c>
      <c r="Q1750" s="126" t="str">
        <f t="shared" si="126"/>
        <v>Yes</v>
      </c>
      <c r="R1750" s="126" t="str">
        <f t="shared" si="126"/>
        <v>Yes</v>
      </c>
      <c r="S1750" s="126" t="str">
        <f t="shared" si="126"/>
        <v>No</v>
      </c>
      <c r="T1750" s="126" t="str">
        <f t="shared" si="126"/>
        <v>Yes</v>
      </c>
      <c r="U1750" s="126" t="str">
        <f t="shared" si="126"/>
        <v>Yes</v>
      </c>
      <c r="V1750" s="126" t="str">
        <f t="shared" si="126"/>
        <v>No</v>
      </c>
      <c r="W1750" s="126" t="str">
        <f t="shared" si="126"/>
        <v>No</v>
      </c>
      <c r="X1750" s="126" t="str">
        <f t="shared" si="126"/>
        <v>No</v>
      </c>
      <c r="Y1750" s="126" t="str">
        <f t="shared" si="126"/>
        <v>No</v>
      </c>
      <c r="Z1750" s="126" t="str">
        <f t="shared" si="126"/>
        <v>No</v>
      </c>
      <c r="AA1750" s="126" t="str">
        <f t="shared" si="126"/>
        <v>No</v>
      </c>
    </row>
    <row r="1751" spans="1:27" x14ac:dyDescent="0.3">
      <c r="A1751" t="s">
        <v>208</v>
      </c>
      <c r="B1751" t="s">
        <v>13</v>
      </c>
      <c r="C1751" t="s">
        <v>9</v>
      </c>
      <c r="D1751" t="s">
        <v>8</v>
      </c>
      <c r="E1751" t="s">
        <v>11</v>
      </c>
      <c r="F1751" t="s">
        <v>10</v>
      </c>
      <c r="G1751">
        <v>0</v>
      </c>
      <c r="H1751" t="s">
        <v>8</v>
      </c>
      <c r="I1751" t="s">
        <v>19</v>
      </c>
      <c r="J1751" t="s">
        <v>149</v>
      </c>
      <c r="L1751" t="s">
        <v>80</v>
      </c>
      <c r="M1751">
        <v>0</v>
      </c>
      <c r="N1751" t="str">
        <f t="shared" si="125"/>
        <v>No</v>
      </c>
      <c r="O1751" t="s">
        <v>152</v>
      </c>
      <c r="P1751" s="126" t="str">
        <f t="shared" si="124"/>
        <v>Yes</v>
      </c>
      <c r="Q1751" s="126" t="str">
        <f t="shared" si="126"/>
        <v>Yes</v>
      </c>
      <c r="R1751" s="126" t="str">
        <f t="shared" si="126"/>
        <v>Yes</v>
      </c>
      <c r="S1751" s="126" t="str">
        <f t="shared" si="126"/>
        <v>No</v>
      </c>
      <c r="T1751" s="126" t="str">
        <f t="shared" si="126"/>
        <v>Yes</v>
      </c>
      <c r="U1751" s="126" t="str">
        <f t="shared" si="126"/>
        <v>Yes</v>
      </c>
      <c r="V1751" s="126" t="str">
        <f t="shared" si="126"/>
        <v>No</v>
      </c>
      <c r="W1751" s="126" t="str">
        <f t="shared" si="126"/>
        <v>No</v>
      </c>
      <c r="X1751" s="126" t="str">
        <f t="shared" si="126"/>
        <v>No</v>
      </c>
      <c r="Y1751" s="126" t="str">
        <f t="shared" si="126"/>
        <v>No</v>
      </c>
      <c r="Z1751" s="126" t="str">
        <f t="shared" si="126"/>
        <v>No</v>
      </c>
      <c r="AA1751" s="126" t="str">
        <f t="shared" si="126"/>
        <v>No</v>
      </c>
    </row>
    <row r="1752" spans="1:27" x14ac:dyDescent="0.3">
      <c r="A1752" t="s">
        <v>208</v>
      </c>
      <c r="B1752" t="s">
        <v>13</v>
      </c>
      <c r="C1752" t="s">
        <v>130</v>
      </c>
      <c r="D1752" t="s">
        <v>9</v>
      </c>
      <c r="E1752" t="s">
        <v>8</v>
      </c>
      <c r="F1752" t="s">
        <v>131</v>
      </c>
      <c r="G1752">
        <v>1</v>
      </c>
      <c r="H1752" t="s">
        <v>13</v>
      </c>
      <c r="I1752" t="s">
        <v>18</v>
      </c>
      <c r="J1752" t="s">
        <v>128</v>
      </c>
      <c r="L1752" t="s">
        <v>80</v>
      </c>
      <c r="M1752">
        <v>2</v>
      </c>
      <c r="N1752" t="str">
        <f t="shared" si="125"/>
        <v>Yes</v>
      </c>
      <c r="O1752" t="s">
        <v>152</v>
      </c>
      <c r="P1752" s="126" t="str">
        <f t="shared" si="124"/>
        <v>Yes</v>
      </c>
      <c r="Q1752" s="126" t="str">
        <f t="shared" si="126"/>
        <v>Yes</v>
      </c>
      <c r="R1752" s="126" t="str">
        <f t="shared" si="126"/>
        <v>Yes</v>
      </c>
      <c r="S1752" s="126" t="str">
        <f t="shared" si="126"/>
        <v>No</v>
      </c>
      <c r="T1752" s="126" t="str">
        <f t="shared" si="126"/>
        <v>No</v>
      </c>
      <c r="U1752" s="126" t="str">
        <f t="shared" si="126"/>
        <v>No</v>
      </c>
      <c r="V1752" s="126" t="str">
        <f t="shared" si="126"/>
        <v>No</v>
      </c>
      <c r="W1752" s="126" t="str">
        <f t="shared" si="126"/>
        <v>No</v>
      </c>
      <c r="X1752" s="126" t="str">
        <f t="shared" si="126"/>
        <v>No</v>
      </c>
      <c r="Y1752" s="126" t="str">
        <f t="shared" si="126"/>
        <v>Yes</v>
      </c>
      <c r="Z1752" s="126" t="str">
        <f t="shared" si="126"/>
        <v>Yes</v>
      </c>
      <c r="AA1752" s="126" t="str">
        <f t="shared" si="126"/>
        <v>No</v>
      </c>
    </row>
    <row r="1753" spans="1:27" x14ac:dyDescent="0.3">
      <c r="A1753" t="s">
        <v>208</v>
      </c>
      <c r="B1753" t="s">
        <v>13</v>
      </c>
      <c r="C1753" t="s">
        <v>130</v>
      </c>
      <c r="D1753" t="s">
        <v>9</v>
      </c>
      <c r="E1753" t="s">
        <v>8</v>
      </c>
      <c r="F1753" t="s">
        <v>131</v>
      </c>
      <c r="G1753">
        <v>1</v>
      </c>
      <c r="H1753" t="s">
        <v>130</v>
      </c>
      <c r="I1753" t="s">
        <v>19</v>
      </c>
      <c r="J1753" t="s">
        <v>128</v>
      </c>
      <c r="K1753" t="s">
        <v>237</v>
      </c>
      <c r="L1753" t="s">
        <v>80</v>
      </c>
      <c r="M1753">
        <v>3</v>
      </c>
      <c r="N1753" t="str">
        <f t="shared" si="125"/>
        <v>Yes</v>
      </c>
      <c r="O1753" t="s">
        <v>152</v>
      </c>
      <c r="P1753" s="126" t="str">
        <f t="shared" si="124"/>
        <v>Yes</v>
      </c>
      <c r="Q1753" s="126" t="str">
        <f t="shared" si="126"/>
        <v>Yes</v>
      </c>
      <c r="R1753" s="126" t="str">
        <f t="shared" si="126"/>
        <v>Yes</v>
      </c>
      <c r="S1753" s="126" t="str">
        <f t="shared" si="126"/>
        <v>No</v>
      </c>
      <c r="T1753" s="126" t="str">
        <f t="shared" si="126"/>
        <v>No</v>
      </c>
      <c r="U1753" s="126" t="str">
        <f t="shared" si="126"/>
        <v>No</v>
      </c>
      <c r="V1753" s="126" t="str">
        <f t="shared" si="126"/>
        <v>No</v>
      </c>
      <c r="W1753" s="126" t="str">
        <f t="shared" si="126"/>
        <v>No</v>
      </c>
      <c r="X1753" s="126" t="str">
        <f t="shared" si="126"/>
        <v>No</v>
      </c>
      <c r="Y1753" s="126" t="str">
        <f t="shared" si="126"/>
        <v>Yes</v>
      </c>
      <c r="Z1753" s="126" t="str">
        <f t="shared" si="126"/>
        <v>Yes</v>
      </c>
      <c r="AA1753" s="126" t="str">
        <f t="shared" si="126"/>
        <v>No</v>
      </c>
    </row>
    <row r="1754" spans="1:27" x14ac:dyDescent="0.3">
      <c r="A1754" t="s">
        <v>208</v>
      </c>
      <c r="B1754" t="s">
        <v>13</v>
      </c>
      <c r="C1754" t="s">
        <v>130</v>
      </c>
      <c r="D1754" t="s">
        <v>8</v>
      </c>
      <c r="E1754" t="s">
        <v>11</v>
      </c>
      <c r="F1754" t="s">
        <v>131</v>
      </c>
      <c r="G1754">
        <v>1</v>
      </c>
      <c r="H1754" t="s">
        <v>13</v>
      </c>
      <c r="I1754" t="s">
        <v>15</v>
      </c>
      <c r="J1754" t="s">
        <v>128</v>
      </c>
      <c r="L1754" t="s">
        <v>80</v>
      </c>
      <c r="M1754">
        <v>0</v>
      </c>
      <c r="N1754" t="str">
        <f t="shared" si="125"/>
        <v>No</v>
      </c>
      <c r="O1754" t="s">
        <v>152</v>
      </c>
      <c r="P1754" s="126" t="str">
        <f t="shared" si="124"/>
        <v>Yes</v>
      </c>
      <c r="Q1754" s="126" t="str">
        <f t="shared" si="126"/>
        <v>No</v>
      </c>
      <c r="R1754" s="126" t="str">
        <f t="shared" si="126"/>
        <v>Yes</v>
      </c>
      <c r="S1754" s="126" t="str">
        <f t="shared" si="126"/>
        <v>No</v>
      </c>
      <c r="T1754" s="126" t="str">
        <f t="shared" si="126"/>
        <v>No</v>
      </c>
      <c r="U1754" s="126" t="str">
        <f t="shared" si="126"/>
        <v>Yes</v>
      </c>
      <c r="V1754" s="126" t="str">
        <f t="shared" si="126"/>
        <v>No</v>
      </c>
      <c r="W1754" s="126" t="str">
        <f t="shared" si="126"/>
        <v>No</v>
      </c>
      <c r="X1754" s="126" t="str">
        <f t="shared" si="126"/>
        <v>No</v>
      </c>
      <c r="Y1754" s="126" t="str">
        <f t="shared" si="126"/>
        <v>Yes</v>
      </c>
      <c r="Z1754" s="126" t="str">
        <f t="shared" si="126"/>
        <v>Yes</v>
      </c>
      <c r="AA1754" s="126" t="str">
        <f t="shared" si="126"/>
        <v>No</v>
      </c>
    </row>
    <row r="1755" spans="1:27" x14ac:dyDescent="0.3">
      <c r="A1755" t="s">
        <v>208</v>
      </c>
      <c r="B1755" t="s">
        <v>13</v>
      </c>
      <c r="C1755" t="s">
        <v>130</v>
      </c>
      <c r="D1755" t="s">
        <v>8</v>
      </c>
      <c r="E1755" t="s">
        <v>11</v>
      </c>
      <c r="F1755" t="s">
        <v>131</v>
      </c>
      <c r="G1755">
        <v>2</v>
      </c>
      <c r="H1755" t="s">
        <v>130</v>
      </c>
      <c r="I1755" t="s">
        <v>19</v>
      </c>
      <c r="J1755" t="s">
        <v>149</v>
      </c>
      <c r="K1755" t="s">
        <v>237</v>
      </c>
      <c r="L1755" t="s">
        <v>80</v>
      </c>
      <c r="M1755">
        <v>0</v>
      </c>
      <c r="N1755" t="str">
        <f t="shared" si="125"/>
        <v>No</v>
      </c>
      <c r="O1755" t="s">
        <v>152</v>
      </c>
      <c r="P1755" s="126" t="str">
        <f t="shared" si="124"/>
        <v>Yes</v>
      </c>
      <c r="Q1755" s="126" t="str">
        <f t="shared" si="126"/>
        <v>No</v>
      </c>
      <c r="R1755" s="126" t="str">
        <f t="shared" si="126"/>
        <v>Yes</v>
      </c>
      <c r="S1755" s="126" t="str">
        <f t="shared" si="126"/>
        <v>No</v>
      </c>
      <c r="T1755" s="126" t="str">
        <f t="shared" si="126"/>
        <v>No</v>
      </c>
      <c r="U1755" s="126" t="str">
        <f t="shared" si="126"/>
        <v>Yes</v>
      </c>
      <c r="V1755" s="126" t="str">
        <f t="shared" si="126"/>
        <v>No</v>
      </c>
      <c r="W1755" s="126" t="str">
        <f t="shared" si="126"/>
        <v>No</v>
      </c>
      <c r="X1755" s="126" t="str">
        <f t="shared" si="126"/>
        <v>No</v>
      </c>
      <c r="Y1755" s="126" t="str">
        <f t="shared" si="126"/>
        <v>Yes</v>
      </c>
      <c r="Z1755" s="126" t="str">
        <f t="shared" si="126"/>
        <v>Yes</v>
      </c>
      <c r="AA1755" s="126" t="str">
        <f t="shared" si="126"/>
        <v>No</v>
      </c>
    </row>
    <row r="1756" spans="1:27" x14ac:dyDescent="0.3">
      <c r="A1756" t="s">
        <v>208</v>
      </c>
      <c r="B1756" t="s">
        <v>130</v>
      </c>
      <c r="C1756" t="s">
        <v>70</v>
      </c>
      <c r="D1756" t="s">
        <v>8</v>
      </c>
      <c r="E1756" t="s">
        <v>11</v>
      </c>
      <c r="F1756" t="s">
        <v>131</v>
      </c>
      <c r="G1756">
        <v>0</v>
      </c>
      <c r="H1756" t="s">
        <v>8</v>
      </c>
      <c r="I1756" t="s">
        <v>17</v>
      </c>
      <c r="J1756" t="s">
        <v>128</v>
      </c>
      <c r="L1756" t="s">
        <v>80</v>
      </c>
      <c r="M1756">
        <v>0</v>
      </c>
      <c r="N1756" t="str">
        <f t="shared" si="125"/>
        <v>No</v>
      </c>
      <c r="O1756" t="s">
        <v>152</v>
      </c>
      <c r="P1756" s="126" t="str">
        <f t="shared" si="124"/>
        <v>No</v>
      </c>
      <c r="Q1756" s="126" t="str">
        <f t="shared" si="126"/>
        <v>No</v>
      </c>
      <c r="R1756" s="126" t="str">
        <f t="shared" si="126"/>
        <v>Yes</v>
      </c>
      <c r="S1756" s="126" t="str">
        <f t="shared" si="126"/>
        <v>Yes</v>
      </c>
      <c r="T1756" s="126" t="str">
        <f t="shared" si="126"/>
        <v>No</v>
      </c>
      <c r="U1756" s="126" t="str">
        <f t="shared" si="126"/>
        <v>Yes</v>
      </c>
      <c r="V1756" s="126" t="str">
        <f t="shared" si="126"/>
        <v>No</v>
      </c>
      <c r="W1756" s="126" t="str">
        <f t="shared" si="126"/>
        <v>No</v>
      </c>
      <c r="X1756" s="126" t="str">
        <f t="shared" si="126"/>
        <v>No</v>
      </c>
      <c r="Y1756" s="126" t="str">
        <f t="shared" si="126"/>
        <v>Yes</v>
      </c>
      <c r="Z1756" s="126" t="str">
        <f t="shared" si="126"/>
        <v>Yes</v>
      </c>
      <c r="AA1756" s="126" t="str">
        <f t="shared" si="126"/>
        <v>No</v>
      </c>
    </row>
    <row r="1757" spans="1:27" x14ac:dyDescent="0.3">
      <c r="A1757" t="s">
        <v>208</v>
      </c>
      <c r="B1757" t="s">
        <v>130</v>
      </c>
      <c r="C1757" t="s">
        <v>9</v>
      </c>
      <c r="D1757" t="s">
        <v>70</v>
      </c>
      <c r="E1757" t="s">
        <v>11</v>
      </c>
      <c r="F1757" t="s">
        <v>131</v>
      </c>
      <c r="G1757">
        <v>0</v>
      </c>
      <c r="H1757" t="s">
        <v>130</v>
      </c>
      <c r="I1757" t="s">
        <v>16</v>
      </c>
      <c r="J1757" t="s">
        <v>128</v>
      </c>
      <c r="L1757" t="s">
        <v>80</v>
      </c>
      <c r="M1757">
        <v>0</v>
      </c>
      <c r="N1757" t="str">
        <f t="shared" si="125"/>
        <v>No</v>
      </c>
      <c r="O1757" t="s">
        <v>152</v>
      </c>
      <c r="P1757" s="126" t="str">
        <f t="shared" si="124"/>
        <v>No</v>
      </c>
      <c r="Q1757" s="126" t="str">
        <f t="shared" si="126"/>
        <v>Yes</v>
      </c>
      <c r="R1757" s="126" t="str">
        <f t="shared" si="126"/>
        <v>No</v>
      </c>
      <c r="S1757" s="126" t="str">
        <f t="shared" si="126"/>
        <v>Yes</v>
      </c>
      <c r="T1757" s="126" t="str">
        <f t="shared" si="126"/>
        <v>No</v>
      </c>
      <c r="U1757" s="126" t="str">
        <f t="shared" si="126"/>
        <v>Yes</v>
      </c>
      <c r="V1757" s="126" t="str">
        <f t="shared" si="126"/>
        <v>No</v>
      </c>
      <c r="W1757" s="126" t="str">
        <f t="shared" si="126"/>
        <v>No</v>
      </c>
      <c r="X1757" s="126" t="str">
        <f t="shared" si="126"/>
        <v>No</v>
      </c>
      <c r="Y1757" s="126" t="str">
        <f t="shared" si="126"/>
        <v>Yes</v>
      </c>
      <c r="Z1757" s="126" t="str">
        <f t="shared" si="126"/>
        <v>Yes</v>
      </c>
      <c r="AA1757" s="126" t="str">
        <f t="shared" si="126"/>
        <v>No</v>
      </c>
    </row>
    <row r="1758" spans="1:27" x14ac:dyDescent="0.3">
      <c r="A1758" t="s">
        <v>208</v>
      </c>
      <c r="B1758" t="s">
        <v>13</v>
      </c>
      <c r="C1758" t="s">
        <v>9</v>
      </c>
      <c r="D1758" t="s">
        <v>70</v>
      </c>
      <c r="E1758" t="s">
        <v>11</v>
      </c>
      <c r="F1758" t="s">
        <v>10</v>
      </c>
      <c r="G1758">
        <v>2</v>
      </c>
      <c r="H1758" t="s">
        <v>10</v>
      </c>
      <c r="I1758" t="s">
        <v>18</v>
      </c>
      <c r="J1758" t="s">
        <v>128</v>
      </c>
      <c r="L1758" t="s">
        <v>80</v>
      </c>
      <c r="M1758">
        <v>2</v>
      </c>
      <c r="N1758" t="str">
        <f t="shared" si="125"/>
        <v>Yes</v>
      </c>
      <c r="O1758" t="s">
        <v>152</v>
      </c>
      <c r="P1758" s="126" t="str">
        <f t="shared" si="124"/>
        <v>Yes</v>
      </c>
      <c r="Q1758" s="126" t="str">
        <f t="shared" si="126"/>
        <v>Yes</v>
      </c>
      <c r="R1758" s="126" t="str">
        <f t="shared" si="126"/>
        <v>No</v>
      </c>
      <c r="S1758" s="126" t="str">
        <f t="shared" si="126"/>
        <v>Yes</v>
      </c>
      <c r="T1758" s="126" t="str">
        <f t="shared" si="126"/>
        <v>Yes</v>
      </c>
      <c r="U1758" s="126" t="str">
        <f t="shared" si="126"/>
        <v>Yes</v>
      </c>
      <c r="V1758" s="126" t="str">
        <f t="shared" si="126"/>
        <v>No</v>
      </c>
      <c r="W1758" s="126" t="str">
        <f t="shared" ref="Q1758:AA1781" si="127">IF($A1758="","",IF(OR($B1758=W$1,$C1758=W$1,$D1758=W$1,$E1758=W$1,$F1758=W$1),"Yes","No"))</f>
        <v>No</v>
      </c>
      <c r="X1758" s="126" t="str">
        <f t="shared" si="127"/>
        <v>No</v>
      </c>
      <c r="Y1758" s="126" t="str">
        <f t="shared" si="127"/>
        <v>No</v>
      </c>
      <c r="Z1758" s="126" t="str">
        <f t="shared" si="127"/>
        <v>No</v>
      </c>
      <c r="AA1758" s="126" t="str">
        <f t="shared" si="127"/>
        <v>No</v>
      </c>
    </row>
    <row r="1759" spans="1:27" x14ac:dyDescent="0.3">
      <c r="A1759" t="s">
        <v>208</v>
      </c>
      <c r="B1759" t="s">
        <v>13</v>
      </c>
      <c r="C1759" t="s">
        <v>9</v>
      </c>
      <c r="D1759" t="s">
        <v>70</v>
      </c>
      <c r="E1759" t="s">
        <v>11</v>
      </c>
      <c r="F1759" t="s">
        <v>10</v>
      </c>
      <c r="G1759">
        <v>0</v>
      </c>
      <c r="H1759" t="s">
        <v>13</v>
      </c>
      <c r="I1759" t="s">
        <v>16</v>
      </c>
      <c r="J1759" t="s">
        <v>128</v>
      </c>
      <c r="K1759" t="s">
        <v>237</v>
      </c>
      <c r="L1759" t="s">
        <v>80</v>
      </c>
      <c r="M1759">
        <v>2</v>
      </c>
      <c r="N1759" t="str">
        <f t="shared" si="125"/>
        <v>Yes</v>
      </c>
      <c r="O1759" t="s">
        <v>152</v>
      </c>
      <c r="P1759" s="126" t="str">
        <f t="shared" si="124"/>
        <v>Yes</v>
      </c>
      <c r="Q1759" s="126" t="str">
        <f t="shared" si="127"/>
        <v>Yes</v>
      </c>
      <c r="R1759" s="126" t="str">
        <f t="shared" si="127"/>
        <v>No</v>
      </c>
      <c r="S1759" s="126" t="str">
        <f t="shared" si="127"/>
        <v>Yes</v>
      </c>
      <c r="T1759" s="126" t="str">
        <f t="shared" si="127"/>
        <v>Yes</v>
      </c>
      <c r="U1759" s="126" t="str">
        <f t="shared" si="127"/>
        <v>Yes</v>
      </c>
      <c r="V1759" s="126" t="str">
        <f t="shared" si="127"/>
        <v>No</v>
      </c>
      <c r="W1759" s="126" t="str">
        <f t="shared" si="127"/>
        <v>No</v>
      </c>
      <c r="X1759" s="126" t="str">
        <f t="shared" si="127"/>
        <v>No</v>
      </c>
      <c r="Y1759" s="126" t="str">
        <f t="shared" si="127"/>
        <v>No</v>
      </c>
      <c r="Z1759" s="126" t="str">
        <f t="shared" si="127"/>
        <v>No</v>
      </c>
      <c r="AA1759" s="126" t="str">
        <f t="shared" si="127"/>
        <v>No</v>
      </c>
    </row>
    <row r="1760" spans="1:27" x14ac:dyDescent="0.3">
      <c r="A1760" t="s">
        <v>208</v>
      </c>
      <c r="B1760" t="s">
        <v>13</v>
      </c>
      <c r="C1760" t="s">
        <v>9</v>
      </c>
      <c r="D1760" t="s">
        <v>70</v>
      </c>
      <c r="E1760" t="s">
        <v>11</v>
      </c>
      <c r="F1760" t="s">
        <v>10</v>
      </c>
      <c r="G1760">
        <v>1</v>
      </c>
      <c r="H1760" t="s">
        <v>9</v>
      </c>
      <c r="I1760" t="s">
        <v>19</v>
      </c>
      <c r="J1760" t="s">
        <v>149</v>
      </c>
      <c r="K1760" t="s">
        <v>237</v>
      </c>
      <c r="L1760" t="s">
        <v>80</v>
      </c>
      <c r="M1760">
        <v>0</v>
      </c>
      <c r="N1760" t="str">
        <f t="shared" si="125"/>
        <v>No</v>
      </c>
      <c r="O1760" t="s">
        <v>152</v>
      </c>
      <c r="P1760" s="126" t="str">
        <f t="shared" si="124"/>
        <v>Yes</v>
      </c>
      <c r="Q1760" s="126" t="str">
        <f t="shared" si="127"/>
        <v>Yes</v>
      </c>
      <c r="R1760" s="126" t="str">
        <f t="shared" si="127"/>
        <v>No</v>
      </c>
      <c r="S1760" s="126" t="str">
        <f t="shared" si="127"/>
        <v>Yes</v>
      </c>
      <c r="T1760" s="126" t="str">
        <f t="shared" si="127"/>
        <v>Yes</v>
      </c>
      <c r="U1760" s="126" t="str">
        <f t="shared" si="127"/>
        <v>Yes</v>
      </c>
      <c r="V1760" s="126" t="str">
        <f t="shared" si="127"/>
        <v>No</v>
      </c>
      <c r="W1760" s="126" t="str">
        <f t="shared" si="127"/>
        <v>No</v>
      </c>
      <c r="X1760" s="126" t="str">
        <f t="shared" si="127"/>
        <v>No</v>
      </c>
      <c r="Y1760" s="126" t="str">
        <f t="shared" si="127"/>
        <v>No</v>
      </c>
      <c r="Z1760" s="126" t="str">
        <f t="shared" si="127"/>
        <v>No</v>
      </c>
      <c r="AA1760" s="126" t="str">
        <f t="shared" si="127"/>
        <v>No</v>
      </c>
    </row>
    <row r="1761" spans="1:27" x14ac:dyDescent="0.3">
      <c r="A1761" t="s">
        <v>208</v>
      </c>
      <c r="B1761" t="s">
        <v>13</v>
      </c>
      <c r="C1761" t="s">
        <v>9</v>
      </c>
      <c r="D1761" t="s">
        <v>70</v>
      </c>
      <c r="E1761" t="s">
        <v>11</v>
      </c>
      <c r="F1761" t="s">
        <v>10</v>
      </c>
      <c r="G1761">
        <v>1</v>
      </c>
      <c r="H1761" t="s">
        <v>13</v>
      </c>
      <c r="I1761" t="s">
        <v>18</v>
      </c>
      <c r="J1761" t="s">
        <v>128</v>
      </c>
      <c r="K1761" t="s">
        <v>259</v>
      </c>
      <c r="L1761" t="s">
        <v>80</v>
      </c>
      <c r="M1761">
        <v>2</v>
      </c>
      <c r="N1761" t="str">
        <f t="shared" si="125"/>
        <v>Yes</v>
      </c>
      <c r="O1761" t="s">
        <v>152</v>
      </c>
      <c r="P1761" s="126" t="str">
        <f t="shared" si="124"/>
        <v>Yes</v>
      </c>
      <c r="Q1761" s="126" t="str">
        <f t="shared" si="127"/>
        <v>Yes</v>
      </c>
      <c r="R1761" s="126" t="str">
        <f t="shared" si="127"/>
        <v>No</v>
      </c>
      <c r="S1761" s="126" t="str">
        <f t="shared" si="127"/>
        <v>Yes</v>
      </c>
      <c r="T1761" s="126" t="str">
        <f t="shared" si="127"/>
        <v>Yes</v>
      </c>
      <c r="U1761" s="126" t="str">
        <f t="shared" si="127"/>
        <v>Yes</v>
      </c>
      <c r="V1761" s="126" t="str">
        <f t="shared" si="127"/>
        <v>No</v>
      </c>
      <c r="W1761" s="126" t="str">
        <f t="shared" si="127"/>
        <v>No</v>
      </c>
      <c r="X1761" s="126" t="str">
        <f t="shared" si="127"/>
        <v>No</v>
      </c>
      <c r="Y1761" s="126" t="str">
        <f t="shared" si="127"/>
        <v>No</v>
      </c>
      <c r="Z1761" s="126" t="str">
        <f t="shared" si="127"/>
        <v>No</v>
      </c>
      <c r="AA1761" s="126" t="str">
        <f t="shared" si="127"/>
        <v>No</v>
      </c>
    </row>
    <row r="1762" spans="1:27" x14ac:dyDescent="0.3">
      <c r="A1762" t="s">
        <v>208</v>
      </c>
      <c r="B1762" t="s">
        <v>13</v>
      </c>
      <c r="C1762" t="s">
        <v>9</v>
      </c>
      <c r="D1762" t="s">
        <v>70</v>
      </c>
      <c r="E1762" t="s">
        <v>11</v>
      </c>
      <c r="F1762" t="s">
        <v>10</v>
      </c>
      <c r="G1762">
        <v>1</v>
      </c>
      <c r="H1762" t="s">
        <v>13</v>
      </c>
      <c r="I1762" t="s">
        <v>18</v>
      </c>
      <c r="J1762" t="s">
        <v>128</v>
      </c>
      <c r="K1762" t="s">
        <v>259</v>
      </c>
      <c r="L1762" t="s">
        <v>80</v>
      </c>
      <c r="M1762">
        <v>0</v>
      </c>
      <c r="N1762" t="str">
        <f t="shared" si="125"/>
        <v>No</v>
      </c>
      <c r="O1762" t="s">
        <v>152</v>
      </c>
      <c r="P1762" s="126" t="str">
        <f t="shared" si="124"/>
        <v>Yes</v>
      </c>
      <c r="Q1762" s="126" t="str">
        <f t="shared" si="127"/>
        <v>Yes</v>
      </c>
      <c r="R1762" s="126" t="str">
        <f t="shared" si="127"/>
        <v>No</v>
      </c>
      <c r="S1762" s="126" t="str">
        <f t="shared" si="127"/>
        <v>Yes</v>
      </c>
      <c r="T1762" s="126" t="str">
        <f t="shared" si="127"/>
        <v>Yes</v>
      </c>
      <c r="U1762" s="126" t="str">
        <f t="shared" si="127"/>
        <v>Yes</v>
      </c>
      <c r="V1762" s="126" t="str">
        <f t="shared" si="127"/>
        <v>No</v>
      </c>
      <c r="W1762" s="126" t="str">
        <f t="shared" si="127"/>
        <v>No</v>
      </c>
      <c r="X1762" s="126" t="str">
        <f t="shared" si="127"/>
        <v>No</v>
      </c>
      <c r="Y1762" s="126" t="str">
        <f t="shared" si="127"/>
        <v>No</v>
      </c>
      <c r="Z1762" s="126" t="str">
        <f t="shared" si="127"/>
        <v>No</v>
      </c>
      <c r="AA1762" s="126" t="str">
        <f t="shared" si="127"/>
        <v>No</v>
      </c>
    </row>
    <row r="1763" spans="1:27" x14ac:dyDescent="0.3">
      <c r="A1763" t="s">
        <v>208</v>
      </c>
      <c r="B1763" t="s">
        <v>13</v>
      </c>
      <c r="C1763" t="s">
        <v>9</v>
      </c>
      <c r="D1763" t="s">
        <v>70</v>
      </c>
      <c r="E1763" t="s">
        <v>11</v>
      </c>
      <c r="F1763" t="s">
        <v>10</v>
      </c>
      <c r="G1763">
        <v>3</v>
      </c>
      <c r="H1763" t="s">
        <v>9</v>
      </c>
      <c r="I1763" t="s">
        <v>19</v>
      </c>
      <c r="J1763" t="s">
        <v>128</v>
      </c>
      <c r="K1763" t="s">
        <v>259</v>
      </c>
      <c r="L1763" t="s">
        <v>80</v>
      </c>
      <c r="M1763">
        <v>3</v>
      </c>
      <c r="N1763" t="str">
        <f t="shared" si="125"/>
        <v>Yes</v>
      </c>
      <c r="O1763" t="s">
        <v>152</v>
      </c>
      <c r="P1763" s="126" t="str">
        <f t="shared" si="124"/>
        <v>Yes</v>
      </c>
      <c r="Q1763" s="126" t="str">
        <f t="shared" si="127"/>
        <v>Yes</v>
      </c>
      <c r="R1763" s="126" t="str">
        <f t="shared" si="127"/>
        <v>No</v>
      </c>
      <c r="S1763" s="126" t="str">
        <f t="shared" si="127"/>
        <v>Yes</v>
      </c>
      <c r="T1763" s="126" t="str">
        <f t="shared" si="127"/>
        <v>Yes</v>
      </c>
      <c r="U1763" s="126" t="str">
        <f t="shared" si="127"/>
        <v>Yes</v>
      </c>
      <c r="V1763" s="126" t="str">
        <f t="shared" si="127"/>
        <v>No</v>
      </c>
      <c r="W1763" s="126" t="str">
        <f t="shared" si="127"/>
        <v>No</v>
      </c>
      <c r="X1763" s="126" t="str">
        <f t="shared" si="127"/>
        <v>No</v>
      </c>
      <c r="Y1763" s="126" t="str">
        <f t="shared" si="127"/>
        <v>No</v>
      </c>
      <c r="Z1763" s="126" t="str">
        <f t="shared" si="127"/>
        <v>No</v>
      </c>
      <c r="AA1763" s="126" t="str">
        <f t="shared" si="127"/>
        <v>No</v>
      </c>
    </row>
    <row r="1764" spans="1:27" x14ac:dyDescent="0.3">
      <c r="A1764" t="s">
        <v>208</v>
      </c>
      <c r="B1764" t="s">
        <v>13</v>
      </c>
      <c r="C1764" t="s">
        <v>9</v>
      </c>
      <c r="D1764" t="s">
        <v>8</v>
      </c>
      <c r="E1764" t="s">
        <v>70</v>
      </c>
      <c r="F1764" t="s">
        <v>10</v>
      </c>
      <c r="G1764">
        <v>0</v>
      </c>
      <c r="H1764" t="s">
        <v>9</v>
      </c>
      <c r="I1764" t="s">
        <v>19</v>
      </c>
      <c r="J1764" t="s">
        <v>128</v>
      </c>
      <c r="L1764" t="s">
        <v>80</v>
      </c>
      <c r="M1764">
        <v>0</v>
      </c>
      <c r="N1764" t="str">
        <f t="shared" si="125"/>
        <v>No</v>
      </c>
      <c r="O1764" t="s">
        <v>152</v>
      </c>
      <c r="P1764" s="126" t="str">
        <f t="shared" si="124"/>
        <v>Yes</v>
      </c>
      <c r="Q1764" s="126" t="str">
        <f t="shared" si="127"/>
        <v>Yes</v>
      </c>
      <c r="R1764" s="126" t="str">
        <f t="shared" si="127"/>
        <v>Yes</v>
      </c>
      <c r="S1764" s="126" t="str">
        <f t="shared" si="127"/>
        <v>Yes</v>
      </c>
      <c r="T1764" s="126" t="str">
        <f t="shared" si="127"/>
        <v>Yes</v>
      </c>
      <c r="U1764" s="126" t="str">
        <f t="shared" si="127"/>
        <v>No</v>
      </c>
      <c r="V1764" s="126" t="str">
        <f t="shared" si="127"/>
        <v>No</v>
      </c>
      <c r="W1764" s="126" t="str">
        <f t="shared" si="127"/>
        <v>No</v>
      </c>
      <c r="X1764" s="126" t="str">
        <f t="shared" si="127"/>
        <v>No</v>
      </c>
      <c r="Y1764" s="126" t="str">
        <f t="shared" si="127"/>
        <v>No</v>
      </c>
      <c r="Z1764" s="126" t="str">
        <f t="shared" si="127"/>
        <v>No</v>
      </c>
      <c r="AA1764" s="126" t="str">
        <f t="shared" si="127"/>
        <v>No</v>
      </c>
    </row>
    <row r="1765" spans="1:27" x14ac:dyDescent="0.3">
      <c r="A1765" t="s">
        <v>208</v>
      </c>
      <c r="B1765" t="s">
        <v>13</v>
      </c>
      <c r="C1765" t="s">
        <v>130</v>
      </c>
      <c r="D1765" t="s">
        <v>8</v>
      </c>
      <c r="E1765" t="s">
        <v>70</v>
      </c>
      <c r="F1765" t="s">
        <v>10</v>
      </c>
      <c r="G1765">
        <v>0</v>
      </c>
      <c r="H1765" t="s">
        <v>8</v>
      </c>
      <c r="I1765" t="s">
        <v>19</v>
      </c>
      <c r="J1765" t="s">
        <v>128</v>
      </c>
      <c r="L1765" t="s">
        <v>80</v>
      </c>
      <c r="M1765">
        <v>3</v>
      </c>
      <c r="N1765" t="str">
        <f t="shared" si="125"/>
        <v>Yes</v>
      </c>
      <c r="O1765" t="s">
        <v>152</v>
      </c>
      <c r="P1765" s="126" t="str">
        <f t="shared" si="124"/>
        <v>Yes</v>
      </c>
      <c r="Q1765" s="126" t="str">
        <f t="shared" si="127"/>
        <v>No</v>
      </c>
      <c r="R1765" s="126" t="str">
        <f t="shared" si="127"/>
        <v>Yes</v>
      </c>
      <c r="S1765" s="126" t="str">
        <f t="shared" si="127"/>
        <v>Yes</v>
      </c>
      <c r="T1765" s="126" t="str">
        <f t="shared" si="127"/>
        <v>Yes</v>
      </c>
      <c r="U1765" s="126" t="str">
        <f t="shared" si="127"/>
        <v>No</v>
      </c>
      <c r="V1765" s="126" t="str">
        <f t="shared" si="127"/>
        <v>No</v>
      </c>
      <c r="W1765" s="126" t="str">
        <f t="shared" si="127"/>
        <v>No</v>
      </c>
      <c r="X1765" s="126" t="str">
        <f t="shared" si="127"/>
        <v>No</v>
      </c>
      <c r="Y1765" s="126" t="str">
        <f t="shared" si="127"/>
        <v>Yes</v>
      </c>
      <c r="Z1765" s="126" t="str">
        <f t="shared" si="127"/>
        <v>No</v>
      </c>
      <c r="AA1765" s="126" t="str">
        <f t="shared" si="127"/>
        <v>No</v>
      </c>
    </row>
    <row r="1766" spans="1:27" x14ac:dyDescent="0.3">
      <c r="A1766" t="s">
        <v>208</v>
      </c>
      <c r="B1766" t="s">
        <v>13</v>
      </c>
      <c r="C1766" t="s">
        <v>130</v>
      </c>
      <c r="D1766" t="s">
        <v>8</v>
      </c>
      <c r="E1766" t="s">
        <v>70</v>
      </c>
      <c r="F1766" t="s">
        <v>10</v>
      </c>
      <c r="G1766">
        <v>1</v>
      </c>
      <c r="H1766" t="s">
        <v>8</v>
      </c>
      <c r="I1766" t="s">
        <v>148</v>
      </c>
      <c r="J1766" t="s">
        <v>128</v>
      </c>
      <c r="L1766" t="s">
        <v>80</v>
      </c>
      <c r="M1766">
        <v>2</v>
      </c>
      <c r="N1766" t="str">
        <f t="shared" si="125"/>
        <v>Yes</v>
      </c>
      <c r="O1766" t="s">
        <v>152</v>
      </c>
      <c r="P1766" s="126" t="str">
        <f t="shared" si="124"/>
        <v>Yes</v>
      </c>
      <c r="Q1766" s="126" t="str">
        <f t="shared" si="127"/>
        <v>No</v>
      </c>
      <c r="R1766" s="126" t="str">
        <f t="shared" si="127"/>
        <v>Yes</v>
      </c>
      <c r="S1766" s="126" t="str">
        <f t="shared" si="127"/>
        <v>Yes</v>
      </c>
      <c r="T1766" s="126" t="str">
        <f t="shared" si="127"/>
        <v>Yes</v>
      </c>
      <c r="U1766" s="126" t="str">
        <f t="shared" si="127"/>
        <v>No</v>
      </c>
      <c r="V1766" s="126" t="str">
        <f t="shared" si="127"/>
        <v>No</v>
      </c>
      <c r="W1766" s="126" t="str">
        <f t="shared" si="127"/>
        <v>No</v>
      </c>
      <c r="X1766" s="126" t="str">
        <f t="shared" si="127"/>
        <v>No</v>
      </c>
      <c r="Y1766" s="126" t="str">
        <f t="shared" si="127"/>
        <v>Yes</v>
      </c>
      <c r="Z1766" s="126" t="str">
        <f t="shared" si="127"/>
        <v>No</v>
      </c>
      <c r="AA1766" s="126" t="str">
        <f t="shared" si="127"/>
        <v>No</v>
      </c>
    </row>
    <row r="1767" spans="1:27" x14ac:dyDescent="0.3">
      <c r="A1767" t="s">
        <v>208</v>
      </c>
      <c r="B1767" t="s">
        <v>13</v>
      </c>
      <c r="C1767" t="s">
        <v>9</v>
      </c>
      <c r="D1767" t="s">
        <v>8</v>
      </c>
      <c r="E1767" t="s">
        <v>70</v>
      </c>
      <c r="F1767" t="s">
        <v>10</v>
      </c>
      <c r="G1767">
        <v>0</v>
      </c>
      <c r="H1767" t="s">
        <v>70</v>
      </c>
      <c r="I1767" t="s">
        <v>17</v>
      </c>
      <c r="J1767" t="s">
        <v>128</v>
      </c>
      <c r="K1767" t="s">
        <v>237</v>
      </c>
      <c r="L1767" t="s">
        <v>80</v>
      </c>
      <c r="M1767">
        <v>0</v>
      </c>
      <c r="N1767" t="str">
        <f t="shared" si="125"/>
        <v>No</v>
      </c>
      <c r="O1767" t="s">
        <v>152</v>
      </c>
      <c r="P1767" s="126" t="str">
        <f t="shared" si="124"/>
        <v>Yes</v>
      </c>
      <c r="Q1767" s="126" t="str">
        <f t="shared" si="127"/>
        <v>Yes</v>
      </c>
      <c r="R1767" s="126" t="str">
        <f t="shared" si="127"/>
        <v>Yes</v>
      </c>
      <c r="S1767" s="126" t="str">
        <f t="shared" si="127"/>
        <v>Yes</v>
      </c>
      <c r="T1767" s="126" t="str">
        <f t="shared" si="127"/>
        <v>Yes</v>
      </c>
      <c r="U1767" s="126" t="str">
        <f t="shared" si="127"/>
        <v>No</v>
      </c>
      <c r="V1767" s="126" t="str">
        <f t="shared" si="127"/>
        <v>No</v>
      </c>
      <c r="W1767" s="126" t="str">
        <f t="shared" si="127"/>
        <v>No</v>
      </c>
      <c r="X1767" s="126" t="str">
        <f t="shared" si="127"/>
        <v>No</v>
      </c>
      <c r="Y1767" s="126" t="str">
        <f t="shared" si="127"/>
        <v>No</v>
      </c>
      <c r="Z1767" s="126" t="str">
        <f t="shared" si="127"/>
        <v>No</v>
      </c>
      <c r="AA1767" s="126" t="str">
        <f t="shared" si="127"/>
        <v>No</v>
      </c>
    </row>
    <row r="1768" spans="1:27" x14ac:dyDescent="0.3">
      <c r="A1768" t="s">
        <v>208</v>
      </c>
      <c r="B1768" t="s">
        <v>13</v>
      </c>
      <c r="C1768" t="s">
        <v>9</v>
      </c>
      <c r="D1768" t="s">
        <v>8</v>
      </c>
      <c r="E1768" t="s">
        <v>70</v>
      </c>
      <c r="F1768" t="s">
        <v>10</v>
      </c>
      <c r="G1768">
        <v>1</v>
      </c>
      <c r="H1768" t="s">
        <v>8</v>
      </c>
      <c r="I1768" t="s">
        <v>15</v>
      </c>
      <c r="J1768" t="s">
        <v>128</v>
      </c>
      <c r="L1768" t="s">
        <v>80</v>
      </c>
      <c r="M1768">
        <v>2</v>
      </c>
      <c r="N1768" t="str">
        <f t="shared" si="125"/>
        <v>Yes</v>
      </c>
      <c r="O1768" t="s">
        <v>152</v>
      </c>
      <c r="P1768" s="126" t="str">
        <f t="shared" si="124"/>
        <v>Yes</v>
      </c>
      <c r="Q1768" s="126" t="str">
        <f t="shared" si="127"/>
        <v>Yes</v>
      </c>
      <c r="R1768" s="126" t="str">
        <f t="shared" si="127"/>
        <v>Yes</v>
      </c>
      <c r="S1768" s="126" t="str">
        <f t="shared" si="127"/>
        <v>Yes</v>
      </c>
      <c r="T1768" s="126" t="str">
        <f t="shared" si="127"/>
        <v>Yes</v>
      </c>
      <c r="U1768" s="126" t="str">
        <f t="shared" si="127"/>
        <v>No</v>
      </c>
      <c r="V1768" s="126" t="str">
        <f t="shared" si="127"/>
        <v>No</v>
      </c>
      <c r="W1768" s="126" t="str">
        <f t="shared" si="127"/>
        <v>No</v>
      </c>
      <c r="X1768" s="126" t="str">
        <f t="shared" si="127"/>
        <v>No</v>
      </c>
      <c r="Y1768" s="126" t="str">
        <f t="shared" si="127"/>
        <v>No</v>
      </c>
      <c r="Z1768" s="126" t="str">
        <f t="shared" si="127"/>
        <v>No</v>
      </c>
      <c r="AA1768" s="126" t="str">
        <f t="shared" si="127"/>
        <v>No</v>
      </c>
    </row>
    <row r="1769" spans="1:27" x14ac:dyDescent="0.3">
      <c r="A1769" t="s">
        <v>208</v>
      </c>
      <c r="B1769" t="s">
        <v>13</v>
      </c>
      <c r="C1769" t="s">
        <v>9</v>
      </c>
      <c r="D1769" t="s">
        <v>8</v>
      </c>
      <c r="E1769" t="s">
        <v>70</v>
      </c>
      <c r="F1769" t="s">
        <v>10</v>
      </c>
      <c r="G1769">
        <v>0</v>
      </c>
      <c r="H1769" t="s">
        <v>8</v>
      </c>
      <c r="I1769" t="s">
        <v>15</v>
      </c>
      <c r="J1769" t="s">
        <v>128</v>
      </c>
      <c r="L1769" t="s">
        <v>80</v>
      </c>
      <c r="M1769">
        <v>2</v>
      </c>
      <c r="N1769" t="str">
        <f t="shared" si="125"/>
        <v>Yes</v>
      </c>
      <c r="O1769" t="s">
        <v>152</v>
      </c>
      <c r="P1769" s="126" t="str">
        <f t="shared" si="124"/>
        <v>Yes</v>
      </c>
      <c r="Q1769" s="126" t="str">
        <f t="shared" si="127"/>
        <v>Yes</v>
      </c>
      <c r="R1769" s="126" t="str">
        <f t="shared" si="127"/>
        <v>Yes</v>
      </c>
      <c r="S1769" s="126" t="str">
        <f t="shared" si="127"/>
        <v>Yes</v>
      </c>
      <c r="T1769" s="126" t="str">
        <f t="shared" si="127"/>
        <v>Yes</v>
      </c>
      <c r="U1769" s="126" t="str">
        <f t="shared" si="127"/>
        <v>No</v>
      </c>
      <c r="V1769" s="126" t="str">
        <f t="shared" si="127"/>
        <v>No</v>
      </c>
      <c r="W1769" s="126" t="str">
        <f t="shared" si="127"/>
        <v>No</v>
      </c>
      <c r="X1769" s="126" t="str">
        <f t="shared" si="127"/>
        <v>No</v>
      </c>
      <c r="Y1769" s="126" t="str">
        <f t="shared" si="127"/>
        <v>No</v>
      </c>
      <c r="Z1769" s="126" t="str">
        <f t="shared" si="127"/>
        <v>No</v>
      </c>
      <c r="AA1769" s="126" t="str">
        <f t="shared" si="127"/>
        <v>No</v>
      </c>
    </row>
    <row r="1770" spans="1:27" x14ac:dyDescent="0.3">
      <c r="A1770" t="s">
        <v>208</v>
      </c>
      <c r="B1770" t="s">
        <v>13</v>
      </c>
      <c r="C1770" t="s">
        <v>9</v>
      </c>
      <c r="D1770" t="s">
        <v>8</v>
      </c>
      <c r="E1770" t="s">
        <v>70</v>
      </c>
      <c r="F1770" t="s">
        <v>10</v>
      </c>
      <c r="G1770">
        <v>1</v>
      </c>
      <c r="H1770" t="s">
        <v>70</v>
      </c>
      <c r="I1770" t="s">
        <v>19</v>
      </c>
      <c r="J1770" t="s">
        <v>128</v>
      </c>
      <c r="L1770" t="s">
        <v>80</v>
      </c>
      <c r="M1770">
        <v>0</v>
      </c>
      <c r="N1770" t="str">
        <f t="shared" si="125"/>
        <v>No</v>
      </c>
      <c r="O1770" t="s">
        <v>152</v>
      </c>
      <c r="P1770" s="126" t="str">
        <f t="shared" si="124"/>
        <v>Yes</v>
      </c>
      <c r="Q1770" s="126" t="str">
        <f t="shared" si="127"/>
        <v>Yes</v>
      </c>
      <c r="R1770" s="126" t="str">
        <f t="shared" si="127"/>
        <v>Yes</v>
      </c>
      <c r="S1770" s="126" t="str">
        <f t="shared" si="127"/>
        <v>Yes</v>
      </c>
      <c r="T1770" s="126" t="str">
        <f t="shared" si="127"/>
        <v>Yes</v>
      </c>
      <c r="U1770" s="126" t="str">
        <f t="shared" si="127"/>
        <v>No</v>
      </c>
      <c r="V1770" s="126" t="str">
        <f t="shared" si="127"/>
        <v>No</v>
      </c>
      <c r="W1770" s="126" t="str">
        <f t="shared" si="127"/>
        <v>No</v>
      </c>
      <c r="X1770" s="126" t="str">
        <f t="shared" si="127"/>
        <v>No</v>
      </c>
      <c r="Y1770" s="126" t="str">
        <f t="shared" si="127"/>
        <v>No</v>
      </c>
      <c r="Z1770" s="126" t="str">
        <f t="shared" si="127"/>
        <v>No</v>
      </c>
      <c r="AA1770" s="126" t="str">
        <f t="shared" si="127"/>
        <v>No</v>
      </c>
    </row>
    <row r="1771" spans="1:27" x14ac:dyDescent="0.3">
      <c r="A1771" t="s">
        <v>208</v>
      </c>
      <c r="B1771" t="s">
        <v>13</v>
      </c>
      <c r="C1771" t="s">
        <v>9</v>
      </c>
      <c r="D1771" t="s">
        <v>8</v>
      </c>
      <c r="E1771" t="s">
        <v>70</v>
      </c>
      <c r="F1771" t="s">
        <v>10</v>
      </c>
      <c r="G1771">
        <v>2</v>
      </c>
      <c r="H1771" t="s">
        <v>10</v>
      </c>
      <c r="I1771" t="s">
        <v>18</v>
      </c>
      <c r="J1771" t="s">
        <v>128</v>
      </c>
      <c r="K1771" t="s">
        <v>259</v>
      </c>
      <c r="L1771" t="s">
        <v>80</v>
      </c>
      <c r="M1771">
        <v>0</v>
      </c>
      <c r="N1771" t="str">
        <f t="shared" si="125"/>
        <v>No</v>
      </c>
      <c r="O1771" t="s">
        <v>152</v>
      </c>
      <c r="P1771" s="126" t="str">
        <f t="shared" si="124"/>
        <v>Yes</v>
      </c>
      <c r="Q1771" s="126" t="str">
        <f t="shared" si="127"/>
        <v>Yes</v>
      </c>
      <c r="R1771" s="126" t="str">
        <f t="shared" si="127"/>
        <v>Yes</v>
      </c>
      <c r="S1771" s="126" t="str">
        <f t="shared" si="127"/>
        <v>Yes</v>
      </c>
      <c r="T1771" s="126" t="str">
        <f t="shared" si="127"/>
        <v>Yes</v>
      </c>
      <c r="U1771" s="126" t="str">
        <f t="shared" si="127"/>
        <v>No</v>
      </c>
      <c r="V1771" s="126" t="str">
        <f t="shared" si="127"/>
        <v>No</v>
      </c>
      <c r="W1771" s="126" t="str">
        <f t="shared" si="127"/>
        <v>No</v>
      </c>
      <c r="X1771" s="126" t="str">
        <f t="shared" si="127"/>
        <v>No</v>
      </c>
      <c r="Y1771" s="126" t="str">
        <f t="shared" si="127"/>
        <v>No</v>
      </c>
      <c r="Z1771" s="126" t="str">
        <f t="shared" si="127"/>
        <v>No</v>
      </c>
      <c r="AA1771" s="126" t="str">
        <f t="shared" si="127"/>
        <v>No</v>
      </c>
    </row>
    <row r="1772" spans="1:27" x14ac:dyDescent="0.3">
      <c r="A1772" t="s">
        <v>208</v>
      </c>
      <c r="B1772" t="s">
        <v>13</v>
      </c>
      <c r="C1772" t="s">
        <v>9</v>
      </c>
      <c r="D1772" t="s">
        <v>8</v>
      </c>
      <c r="E1772" t="s">
        <v>70</v>
      </c>
      <c r="F1772" t="s">
        <v>10</v>
      </c>
      <c r="G1772">
        <v>2</v>
      </c>
      <c r="H1772" t="s">
        <v>8</v>
      </c>
      <c r="I1772" t="s">
        <v>18</v>
      </c>
      <c r="J1772" t="s">
        <v>128</v>
      </c>
      <c r="L1772" t="s">
        <v>80</v>
      </c>
      <c r="M1772">
        <v>3</v>
      </c>
      <c r="N1772" t="str">
        <f t="shared" si="125"/>
        <v>Yes</v>
      </c>
      <c r="O1772" t="s">
        <v>152</v>
      </c>
      <c r="P1772" s="126" t="str">
        <f t="shared" si="124"/>
        <v>Yes</v>
      </c>
      <c r="Q1772" s="126" t="str">
        <f t="shared" si="127"/>
        <v>Yes</v>
      </c>
      <c r="R1772" s="126" t="str">
        <f t="shared" si="127"/>
        <v>Yes</v>
      </c>
      <c r="S1772" s="126" t="str">
        <f t="shared" si="127"/>
        <v>Yes</v>
      </c>
      <c r="T1772" s="126" t="str">
        <f t="shared" si="127"/>
        <v>Yes</v>
      </c>
      <c r="U1772" s="126" t="str">
        <f t="shared" si="127"/>
        <v>No</v>
      </c>
      <c r="V1772" s="126" t="str">
        <f t="shared" si="127"/>
        <v>No</v>
      </c>
      <c r="W1772" s="126" t="str">
        <f t="shared" si="127"/>
        <v>No</v>
      </c>
      <c r="X1772" s="126" t="str">
        <f t="shared" si="127"/>
        <v>No</v>
      </c>
      <c r="Y1772" s="126" t="str">
        <f t="shared" si="127"/>
        <v>No</v>
      </c>
      <c r="Z1772" s="126" t="str">
        <f t="shared" si="127"/>
        <v>No</v>
      </c>
      <c r="AA1772" s="126" t="str">
        <f t="shared" si="127"/>
        <v>No</v>
      </c>
    </row>
    <row r="1773" spans="1:27" x14ac:dyDescent="0.3">
      <c r="A1773" t="s">
        <v>208</v>
      </c>
      <c r="B1773" t="s">
        <v>130</v>
      </c>
      <c r="C1773" t="s">
        <v>9</v>
      </c>
      <c r="D1773" t="s">
        <v>14</v>
      </c>
      <c r="E1773" t="s">
        <v>70</v>
      </c>
      <c r="F1773" t="s">
        <v>131</v>
      </c>
      <c r="G1773">
        <v>0</v>
      </c>
      <c r="H1773" t="s">
        <v>9</v>
      </c>
      <c r="I1773" t="s">
        <v>19</v>
      </c>
      <c r="J1773" t="s">
        <v>128</v>
      </c>
      <c r="L1773" t="s">
        <v>80</v>
      </c>
      <c r="M1773">
        <v>3</v>
      </c>
      <c r="N1773" t="str">
        <f t="shared" si="125"/>
        <v>Yes</v>
      </c>
      <c r="O1773" t="s">
        <v>152</v>
      </c>
      <c r="P1773" s="126" t="str">
        <f t="shared" si="124"/>
        <v>No</v>
      </c>
      <c r="Q1773" s="126" t="str">
        <f t="shared" si="127"/>
        <v>Yes</v>
      </c>
      <c r="R1773" s="126" t="str">
        <f t="shared" si="127"/>
        <v>No</v>
      </c>
      <c r="S1773" s="126" t="str">
        <f t="shared" si="127"/>
        <v>Yes</v>
      </c>
      <c r="T1773" s="126" t="str">
        <f t="shared" si="127"/>
        <v>No</v>
      </c>
      <c r="U1773" s="126" t="str">
        <f t="shared" si="127"/>
        <v>No</v>
      </c>
      <c r="V1773" s="126" t="str">
        <f t="shared" si="127"/>
        <v>No</v>
      </c>
      <c r="W1773" s="126" t="str">
        <f t="shared" si="127"/>
        <v>No</v>
      </c>
      <c r="X1773" s="126" t="str">
        <f t="shared" si="127"/>
        <v>Yes</v>
      </c>
      <c r="Y1773" s="126" t="str">
        <f t="shared" si="127"/>
        <v>Yes</v>
      </c>
      <c r="Z1773" s="126" t="str">
        <f t="shared" si="127"/>
        <v>Yes</v>
      </c>
      <c r="AA1773" s="126" t="str">
        <f t="shared" si="127"/>
        <v>No</v>
      </c>
    </row>
    <row r="1774" spans="1:27" x14ac:dyDescent="0.3">
      <c r="A1774" t="s">
        <v>208</v>
      </c>
      <c r="B1774" t="s">
        <v>14</v>
      </c>
      <c r="C1774" t="s">
        <v>72</v>
      </c>
      <c r="D1774" t="s">
        <v>70</v>
      </c>
      <c r="E1774" t="s">
        <v>71</v>
      </c>
      <c r="F1774" t="s">
        <v>131</v>
      </c>
      <c r="G1774">
        <v>1</v>
      </c>
      <c r="H1774" t="s">
        <v>70</v>
      </c>
      <c r="I1774" t="s">
        <v>18</v>
      </c>
      <c r="J1774" t="s">
        <v>128</v>
      </c>
      <c r="L1774" t="s">
        <v>80</v>
      </c>
      <c r="M1774">
        <v>2</v>
      </c>
      <c r="N1774" t="str">
        <f t="shared" si="125"/>
        <v>Yes</v>
      </c>
      <c r="O1774" t="s">
        <v>152</v>
      </c>
      <c r="P1774" s="126" t="str">
        <f t="shared" si="124"/>
        <v>No</v>
      </c>
      <c r="Q1774" s="126" t="str">
        <f t="shared" si="127"/>
        <v>No</v>
      </c>
      <c r="R1774" s="126" t="str">
        <f t="shared" si="127"/>
        <v>No</v>
      </c>
      <c r="S1774" s="126" t="str">
        <f t="shared" si="127"/>
        <v>Yes</v>
      </c>
      <c r="T1774" s="126" t="str">
        <f t="shared" si="127"/>
        <v>No</v>
      </c>
      <c r="U1774" s="126" t="str">
        <f t="shared" si="127"/>
        <v>No</v>
      </c>
      <c r="V1774" s="126" t="str">
        <f t="shared" si="127"/>
        <v>Yes</v>
      </c>
      <c r="W1774" s="126" t="str">
        <f t="shared" si="127"/>
        <v>Yes</v>
      </c>
      <c r="X1774" s="126" t="str">
        <f t="shared" si="127"/>
        <v>Yes</v>
      </c>
      <c r="Y1774" s="126" t="str">
        <f t="shared" si="127"/>
        <v>No</v>
      </c>
      <c r="Z1774" s="126" t="str">
        <f t="shared" si="127"/>
        <v>Yes</v>
      </c>
      <c r="AA1774" s="126" t="str">
        <f t="shared" si="127"/>
        <v>No</v>
      </c>
    </row>
    <row r="1775" spans="1:27" x14ac:dyDescent="0.3">
      <c r="A1775" t="s">
        <v>209</v>
      </c>
      <c r="B1775" t="s">
        <v>13</v>
      </c>
      <c r="C1775" t="s">
        <v>9</v>
      </c>
      <c r="D1775" t="s">
        <v>8</v>
      </c>
      <c r="E1775" t="s">
        <v>11</v>
      </c>
      <c r="F1775" t="s">
        <v>10</v>
      </c>
      <c r="G1775">
        <v>0</v>
      </c>
      <c r="H1775" t="s">
        <v>8</v>
      </c>
      <c r="I1775" t="s">
        <v>19</v>
      </c>
      <c r="J1775" t="s">
        <v>128</v>
      </c>
      <c r="L1775" t="s">
        <v>80</v>
      </c>
      <c r="M1775">
        <v>0</v>
      </c>
      <c r="N1775" t="str">
        <f t="shared" si="125"/>
        <v>No</v>
      </c>
      <c r="O1775" t="s">
        <v>152</v>
      </c>
      <c r="P1775" s="126" t="str">
        <f t="shared" si="124"/>
        <v>Yes</v>
      </c>
      <c r="Q1775" s="126" t="str">
        <f t="shared" si="127"/>
        <v>Yes</v>
      </c>
      <c r="R1775" s="126" t="str">
        <f t="shared" si="127"/>
        <v>Yes</v>
      </c>
      <c r="S1775" s="126" t="str">
        <f t="shared" si="127"/>
        <v>No</v>
      </c>
      <c r="T1775" s="126" t="str">
        <f t="shared" si="127"/>
        <v>Yes</v>
      </c>
      <c r="U1775" s="126" t="str">
        <f t="shared" si="127"/>
        <v>Yes</v>
      </c>
      <c r="V1775" s="126" t="str">
        <f t="shared" si="127"/>
        <v>No</v>
      </c>
      <c r="W1775" s="126" t="str">
        <f t="shared" si="127"/>
        <v>No</v>
      </c>
      <c r="X1775" s="126" t="str">
        <f t="shared" si="127"/>
        <v>No</v>
      </c>
      <c r="Y1775" s="126" t="str">
        <f t="shared" si="127"/>
        <v>No</v>
      </c>
      <c r="Z1775" s="126" t="str">
        <f t="shared" si="127"/>
        <v>No</v>
      </c>
      <c r="AA1775" s="126" t="str">
        <f t="shared" si="127"/>
        <v>No</v>
      </c>
    </row>
    <row r="1776" spans="1:27" x14ac:dyDescent="0.3">
      <c r="A1776" t="s">
        <v>209</v>
      </c>
      <c r="B1776" t="s">
        <v>13</v>
      </c>
      <c r="C1776" t="s">
        <v>9</v>
      </c>
      <c r="D1776" t="s">
        <v>8</v>
      </c>
      <c r="E1776" t="s">
        <v>11</v>
      </c>
      <c r="F1776" t="s">
        <v>10</v>
      </c>
      <c r="G1776">
        <v>1</v>
      </c>
      <c r="H1776" t="s">
        <v>10</v>
      </c>
      <c r="I1776" t="s">
        <v>17</v>
      </c>
      <c r="J1776" t="s">
        <v>128</v>
      </c>
      <c r="K1776" t="s">
        <v>237</v>
      </c>
      <c r="L1776" t="s">
        <v>80</v>
      </c>
      <c r="M1776">
        <v>0</v>
      </c>
      <c r="N1776" t="str">
        <f t="shared" si="125"/>
        <v>No</v>
      </c>
      <c r="O1776" t="s">
        <v>152</v>
      </c>
      <c r="P1776" s="126" t="str">
        <f t="shared" si="124"/>
        <v>Yes</v>
      </c>
      <c r="Q1776" s="126" t="str">
        <f t="shared" si="127"/>
        <v>Yes</v>
      </c>
      <c r="R1776" s="126" t="str">
        <f t="shared" si="127"/>
        <v>Yes</v>
      </c>
      <c r="S1776" s="126" t="str">
        <f t="shared" si="127"/>
        <v>No</v>
      </c>
      <c r="T1776" s="126" t="str">
        <f t="shared" si="127"/>
        <v>Yes</v>
      </c>
      <c r="U1776" s="126" t="str">
        <f t="shared" si="127"/>
        <v>Yes</v>
      </c>
      <c r="V1776" s="126" t="str">
        <f t="shared" si="127"/>
        <v>No</v>
      </c>
      <c r="W1776" s="126" t="str">
        <f t="shared" si="127"/>
        <v>No</v>
      </c>
      <c r="X1776" s="126" t="str">
        <f t="shared" si="127"/>
        <v>No</v>
      </c>
      <c r="Y1776" s="126" t="str">
        <f t="shared" si="127"/>
        <v>No</v>
      </c>
      <c r="Z1776" s="126" t="str">
        <f t="shared" si="127"/>
        <v>No</v>
      </c>
      <c r="AA1776" s="126" t="str">
        <f t="shared" si="127"/>
        <v>No</v>
      </c>
    </row>
    <row r="1777" spans="1:27" x14ac:dyDescent="0.3">
      <c r="A1777" t="s">
        <v>209</v>
      </c>
      <c r="B1777" t="s">
        <v>13</v>
      </c>
      <c r="C1777" t="s">
        <v>9</v>
      </c>
      <c r="D1777" t="s">
        <v>8</v>
      </c>
      <c r="E1777" t="s">
        <v>11</v>
      </c>
      <c r="F1777" t="s">
        <v>10</v>
      </c>
      <c r="G1777">
        <v>0</v>
      </c>
      <c r="H1777" t="s">
        <v>9</v>
      </c>
      <c r="I1777" t="s">
        <v>19</v>
      </c>
      <c r="J1777" t="s">
        <v>128</v>
      </c>
      <c r="K1777" t="s">
        <v>259</v>
      </c>
      <c r="L1777" t="s">
        <v>80</v>
      </c>
      <c r="M1777">
        <v>3</v>
      </c>
      <c r="N1777" t="str">
        <f t="shared" si="125"/>
        <v>Yes</v>
      </c>
      <c r="O1777" t="s">
        <v>152</v>
      </c>
      <c r="P1777" s="126" t="str">
        <f t="shared" ref="P1777:P1839" si="128">IF($A1777="","",IF(OR($B1777=P$1,$C1777=P$1,$D1777=P$1,$E1777=P$1,$F1777=P$1),"Yes","No"))</f>
        <v>Yes</v>
      </c>
      <c r="Q1777" s="126" t="str">
        <f t="shared" si="127"/>
        <v>Yes</v>
      </c>
      <c r="R1777" s="126" t="str">
        <f t="shared" si="127"/>
        <v>Yes</v>
      </c>
      <c r="S1777" s="126" t="str">
        <f t="shared" si="127"/>
        <v>No</v>
      </c>
      <c r="T1777" s="126" t="str">
        <f t="shared" si="127"/>
        <v>Yes</v>
      </c>
      <c r="U1777" s="126" t="str">
        <f t="shared" si="127"/>
        <v>Yes</v>
      </c>
      <c r="V1777" s="126" t="str">
        <f t="shared" si="127"/>
        <v>No</v>
      </c>
      <c r="W1777" s="126" t="str">
        <f t="shared" si="127"/>
        <v>No</v>
      </c>
      <c r="X1777" s="126" t="str">
        <f t="shared" si="127"/>
        <v>No</v>
      </c>
      <c r="Y1777" s="126" t="str">
        <f t="shared" si="127"/>
        <v>No</v>
      </c>
      <c r="Z1777" s="126" t="str">
        <f t="shared" si="127"/>
        <v>No</v>
      </c>
      <c r="AA1777" s="126" t="str">
        <f t="shared" si="127"/>
        <v>No</v>
      </c>
    </row>
    <row r="1778" spans="1:27" x14ac:dyDescent="0.3">
      <c r="A1778" t="s">
        <v>209</v>
      </c>
      <c r="B1778" t="s">
        <v>13</v>
      </c>
      <c r="C1778" t="s">
        <v>9</v>
      </c>
      <c r="D1778" t="s">
        <v>8</v>
      </c>
      <c r="E1778" t="s">
        <v>11</v>
      </c>
      <c r="F1778" t="s">
        <v>10</v>
      </c>
      <c r="G1778">
        <v>2</v>
      </c>
      <c r="H1778" t="s">
        <v>11</v>
      </c>
      <c r="I1778" t="s">
        <v>18</v>
      </c>
      <c r="J1778" t="s">
        <v>128</v>
      </c>
      <c r="L1778" t="s">
        <v>80</v>
      </c>
      <c r="M1778">
        <v>2</v>
      </c>
      <c r="N1778" t="str">
        <f t="shared" si="125"/>
        <v>Yes</v>
      </c>
      <c r="O1778" t="s">
        <v>152</v>
      </c>
      <c r="P1778" s="126" t="str">
        <f t="shared" si="128"/>
        <v>Yes</v>
      </c>
      <c r="Q1778" s="126" t="str">
        <f t="shared" si="127"/>
        <v>Yes</v>
      </c>
      <c r="R1778" s="126" t="str">
        <f t="shared" si="127"/>
        <v>Yes</v>
      </c>
      <c r="S1778" s="126" t="str">
        <f t="shared" si="127"/>
        <v>No</v>
      </c>
      <c r="T1778" s="126" t="str">
        <f t="shared" si="127"/>
        <v>Yes</v>
      </c>
      <c r="U1778" s="126" t="str">
        <f t="shared" si="127"/>
        <v>Yes</v>
      </c>
      <c r="V1778" s="126" t="str">
        <f t="shared" si="127"/>
        <v>No</v>
      </c>
      <c r="W1778" s="126" t="str">
        <f t="shared" si="127"/>
        <v>No</v>
      </c>
      <c r="X1778" s="126" t="str">
        <f t="shared" si="127"/>
        <v>No</v>
      </c>
      <c r="Y1778" s="126" t="str">
        <f t="shared" si="127"/>
        <v>No</v>
      </c>
      <c r="Z1778" s="126" t="str">
        <f t="shared" si="127"/>
        <v>No</v>
      </c>
      <c r="AA1778" s="126" t="str">
        <f t="shared" si="127"/>
        <v>No</v>
      </c>
    </row>
    <row r="1779" spans="1:27" x14ac:dyDescent="0.3">
      <c r="A1779" t="s">
        <v>209</v>
      </c>
      <c r="B1779" t="s">
        <v>13</v>
      </c>
      <c r="C1779" t="s">
        <v>9</v>
      </c>
      <c r="D1779" t="s">
        <v>8</v>
      </c>
      <c r="E1779" t="s">
        <v>11</v>
      </c>
      <c r="F1779" t="s">
        <v>10</v>
      </c>
      <c r="G1779">
        <v>1</v>
      </c>
      <c r="H1779" t="s">
        <v>8</v>
      </c>
      <c r="I1779" t="s">
        <v>18</v>
      </c>
      <c r="J1779" t="s">
        <v>128</v>
      </c>
      <c r="K1779" t="s">
        <v>237</v>
      </c>
      <c r="L1779" t="s">
        <v>80</v>
      </c>
      <c r="M1779">
        <v>0</v>
      </c>
      <c r="N1779" t="str">
        <f t="shared" si="125"/>
        <v>No</v>
      </c>
      <c r="O1779" t="s">
        <v>152</v>
      </c>
      <c r="P1779" s="126" t="str">
        <f t="shared" si="128"/>
        <v>Yes</v>
      </c>
      <c r="Q1779" s="126" t="str">
        <f t="shared" si="127"/>
        <v>Yes</v>
      </c>
      <c r="R1779" s="126" t="str">
        <f t="shared" si="127"/>
        <v>Yes</v>
      </c>
      <c r="S1779" s="126" t="str">
        <f t="shared" si="127"/>
        <v>No</v>
      </c>
      <c r="T1779" s="126" t="str">
        <f t="shared" si="127"/>
        <v>Yes</v>
      </c>
      <c r="U1779" s="126" t="str">
        <f t="shared" si="127"/>
        <v>Yes</v>
      </c>
      <c r="V1779" s="126" t="str">
        <f t="shared" si="127"/>
        <v>No</v>
      </c>
      <c r="W1779" s="126" t="str">
        <f t="shared" si="127"/>
        <v>No</v>
      </c>
      <c r="X1779" s="126" t="str">
        <f t="shared" si="127"/>
        <v>No</v>
      </c>
      <c r="Y1779" s="126" t="str">
        <f t="shared" si="127"/>
        <v>No</v>
      </c>
      <c r="Z1779" s="126" t="str">
        <f t="shared" si="127"/>
        <v>No</v>
      </c>
      <c r="AA1779" s="126" t="str">
        <f t="shared" si="127"/>
        <v>No</v>
      </c>
    </row>
    <row r="1780" spans="1:27" x14ac:dyDescent="0.3">
      <c r="A1780" t="s">
        <v>209</v>
      </c>
      <c r="B1780" t="s">
        <v>13</v>
      </c>
      <c r="C1780" t="s">
        <v>9</v>
      </c>
      <c r="D1780" t="s">
        <v>8</v>
      </c>
      <c r="E1780" t="s">
        <v>11</v>
      </c>
      <c r="F1780" t="s">
        <v>10</v>
      </c>
      <c r="G1780">
        <v>1</v>
      </c>
      <c r="H1780" t="s">
        <v>9</v>
      </c>
      <c r="I1780" t="s">
        <v>19</v>
      </c>
      <c r="J1780" t="s">
        <v>128</v>
      </c>
      <c r="L1780" t="s">
        <v>80</v>
      </c>
      <c r="M1780">
        <v>0</v>
      </c>
      <c r="N1780" t="str">
        <f t="shared" si="125"/>
        <v>No</v>
      </c>
      <c r="O1780" t="s">
        <v>152</v>
      </c>
      <c r="P1780" s="126" t="str">
        <f t="shared" si="128"/>
        <v>Yes</v>
      </c>
      <c r="Q1780" s="126" t="str">
        <f t="shared" si="127"/>
        <v>Yes</v>
      </c>
      <c r="R1780" s="126" t="str">
        <f t="shared" si="127"/>
        <v>Yes</v>
      </c>
      <c r="S1780" s="126" t="str">
        <f t="shared" si="127"/>
        <v>No</v>
      </c>
      <c r="T1780" s="126" t="str">
        <f t="shared" si="127"/>
        <v>Yes</v>
      </c>
      <c r="U1780" s="126" t="str">
        <f t="shared" si="127"/>
        <v>Yes</v>
      </c>
      <c r="V1780" s="126" t="str">
        <f t="shared" si="127"/>
        <v>No</v>
      </c>
      <c r="W1780" s="126" t="str">
        <f t="shared" si="127"/>
        <v>No</v>
      </c>
      <c r="X1780" s="126" t="str">
        <f t="shared" si="127"/>
        <v>No</v>
      </c>
      <c r="Y1780" s="126" t="str">
        <f t="shared" si="127"/>
        <v>No</v>
      </c>
      <c r="Z1780" s="126" t="str">
        <f t="shared" si="127"/>
        <v>No</v>
      </c>
      <c r="AA1780" s="126" t="str">
        <f t="shared" si="127"/>
        <v>No</v>
      </c>
    </row>
    <row r="1781" spans="1:27" x14ac:dyDescent="0.3">
      <c r="A1781" t="s">
        <v>209</v>
      </c>
      <c r="B1781" t="s">
        <v>13</v>
      </c>
      <c r="C1781" t="s">
        <v>9</v>
      </c>
      <c r="D1781" t="s">
        <v>8</v>
      </c>
      <c r="E1781" t="s">
        <v>11</v>
      </c>
      <c r="F1781" t="s">
        <v>10</v>
      </c>
      <c r="G1781">
        <v>2</v>
      </c>
      <c r="H1781" t="s">
        <v>11</v>
      </c>
      <c r="I1781" t="s">
        <v>17</v>
      </c>
      <c r="J1781" t="s">
        <v>128</v>
      </c>
      <c r="K1781" t="s">
        <v>237</v>
      </c>
      <c r="L1781" t="s">
        <v>80</v>
      </c>
      <c r="M1781">
        <v>0</v>
      </c>
      <c r="N1781" t="str">
        <f t="shared" si="125"/>
        <v>No</v>
      </c>
      <c r="O1781" t="s">
        <v>152</v>
      </c>
      <c r="P1781" s="126" t="str">
        <f t="shared" si="128"/>
        <v>Yes</v>
      </c>
      <c r="Q1781" s="126" t="str">
        <f t="shared" si="127"/>
        <v>Yes</v>
      </c>
      <c r="R1781" s="126" t="str">
        <f t="shared" si="127"/>
        <v>Yes</v>
      </c>
      <c r="S1781" s="126" t="str">
        <f t="shared" si="127"/>
        <v>No</v>
      </c>
      <c r="T1781" s="126" t="str">
        <f t="shared" si="127"/>
        <v>Yes</v>
      </c>
      <c r="U1781" s="126" t="str">
        <f t="shared" si="127"/>
        <v>Yes</v>
      </c>
      <c r="V1781" s="126" t="str">
        <f t="shared" si="127"/>
        <v>No</v>
      </c>
      <c r="W1781" s="126" t="str">
        <f t="shared" si="127"/>
        <v>No</v>
      </c>
      <c r="X1781" s="126" t="str">
        <f t="shared" si="127"/>
        <v>No</v>
      </c>
      <c r="Y1781" s="126" t="str">
        <f t="shared" ref="Q1781:AA1803" si="129">IF($A1781="","",IF(OR($B1781=Y$1,$C1781=Y$1,$D1781=Y$1,$E1781=Y$1,$F1781=Y$1),"Yes","No"))</f>
        <v>No</v>
      </c>
      <c r="Z1781" s="126" t="str">
        <f t="shared" si="129"/>
        <v>No</v>
      </c>
      <c r="AA1781" s="126" t="str">
        <f t="shared" si="129"/>
        <v>No</v>
      </c>
    </row>
    <row r="1782" spans="1:27" x14ac:dyDescent="0.3">
      <c r="A1782" t="s">
        <v>209</v>
      </c>
      <c r="B1782" t="s">
        <v>13</v>
      </c>
      <c r="C1782" t="s">
        <v>9</v>
      </c>
      <c r="D1782" t="s">
        <v>8</v>
      </c>
      <c r="E1782" t="s">
        <v>11</v>
      </c>
      <c r="F1782" t="s">
        <v>10</v>
      </c>
      <c r="G1782">
        <v>0</v>
      </c>
      <c r="H1782" t="s">
        <v>10</v>
      </c>
      <c r="I1782" t="s">
        <v>17</v>
      </c>
      <c r="J1782" t="s">
        <v>128</v>
      </c>
      <c r="L1782" t="s">
        <v>80</v>
      </c>
      <c r="M1782">
        <v>0</v>
      </c>
      <c r="N1782" t="str">
        <f t="shared" si="125"/>
        <v>No</v>
      </c>
      <c r="O1782" t="s">
        <v>152</v>
      </c>
      <c r="P1782" s="126" t="str">
        <f t="shared" si="128"/>
        <v>Yes</v>
      </c>
      <c r="Q1782" s="126" t="str">
        <f t="shared" si="129"/>
        <v>Yes</v>
      </c>
      <c r="R1782" s="126" t="str">
        <f t="shared" si="129"/>
        <v>Yes</v>
      </c>
      <c r="S1782" s="126" t="str">
        <f t="shared" si="129"/>
        <v>No</v>
      </c>
      <c r="T1782" s="126" t="str">
        <f t="shared" si="129"/>
        <v>Yes</v>
      </c>
      <c r="U1782" s="126" t="str">
        <f t="shared" si="129"/>
        <v>Yes</v>
      </c>
      <c r="V1782" s="126" t="str">
        <f t="shared" si="129"/>
        <v>No</v>
      </c>
      <c r="W1782" s="126" t="str">
        <f t="shared" si="129"/>
        <v>No</v>
      </c>
      <c r="X1782" s="126" t="str">
        <f t="shared" si="129"/>
        <v>No</v>
      </c>
      <c r="Y1782" s="126" t="str">
        <f t="shared" si="129"/>
        <v>No</v>
      </c>
      <c r="Z1782" s="126" t="str">
        <f t="shared" si="129"/>
        <v>No</v>
      </c>
      <c r="AA1782" s="126" t="str">
        <f t="shared" si="129"/>
        <v>No</v>
      </c>
    </row>
    <row r="1783" spans="1:27" x14ac:dyDescent="0.3">
      <c r="A1783" t="s">
        <v>209</v>
      </c>
      <c r="B1783" t="s">
        <v>13</v>
      </c>
      <c r="C1783" t="s">
        <v>130</v>
      </c>
      <c r="D1783" t="s">
        <v>8</v>
      </c>
      <c r="E1783" t="s">
        <v>70</v>
      </c>
      <c r="F1783" t="s">
        <v>10</v>
      </c>
      <c r="G1783">
        <v>0</v>
      </c>
      <c r="H1783" t="s">
        <v>10</v>
      </c>
      <c r="I1783" t="s">
        <v>15</v>
      </c>
      <c r="J1783" t="s">
        <v>128</v>
      </c>
      <c r="L1783" t="s">
        <v>80</v>
      </c>
      <c r="M1783">
        <v>0</v>
      </c>
      <c r="N1783" t="str">
        <f t="shared" si="125"/>
        <v>No</v>
      </c>
      <c r="O1783" t="s">
        <v>152</v>
      </c>
      <c r="P1783" s="126" t="str">
        <f t="shared" si="128"/>
        <v>Yes</v>
      </c>
      <c r="Q1783" s="126" t="str">
        <f t="shared" si="129"/>
        <v>No</v>
      </c>
      <c r="R1783" s="126" t="str">
        <f t="shared" si="129"/>
        <v>Yes</v>
      </c>
      <c r="S1783" s="126" t="str">
        <f t="shared" si="129"/>
        <v>Yes</v>
      </c>
      <c r="T1783" s="126" t="str">
        <f t="shared" si="129"/>
        <v>Yes</v>
      </c>
      <c r="U1783" s="126" t="str">
        <f t="shared" si="129"/>
        <v>No</v>
      </c>
      <c r="V1783" s="126" t="str">
        <f t="shared" si="129"/>
        <v>No</v>
      </c>
      <c r="W1783" s="126" t="str">
        <f t="shared" si="129"/>
        <v>No</v>
      </c>
      <c r="X1783" s="126" t="str">
        <f t="shared" si="129"/>
        <v>No</v>
      </c>
      <c r="Y1783" s="126" t="str">
        <f t="shared" si="129"/>
        <v>Yes</v>
      </c>
      <c r="Z1783" s="126" t="str">
        <f t="shared" si="129"/>
        <v>No</v>
      </c>
      <c r="AA1783" s="126" t="str">
        <f t="shared" si="129"/>
        <v>No</v>
      </c>
    </row>
    <row r="1784" spans="1:27" x14ac:dyDescent="0.3">
      <c r="A1784" t="s">
        <v>209</v>
      </c>
      <c r="B1784" t="s">
        <v>13</v>
      </c>
      <c r="C1784" t="s">
        <v>130</v>
      </c>
      <c r="D1784" t="s">
        <v>8</v>
      </c>
      <c r="E1784" t="s">
        <v>70</v>
      </c>
      <c r="F1784" t="s">
        <v>10</v>
      </c>
      <c r="G1784">
        <v>1</v>
      </c>
      <c r="H1784" t="s">
        <v>130</v>
      </c>
      <c r="I1784" t="s">
        <v>19</v>
      </c>
      <c r="J1784" t="s">
        <v>62</v>
      </c>
      <c r="L1784" t="s">
        <v>80</v>
      </c>
      <c r="M1784">
        <v>3</v>
      </c>
      <c r="N1784" t="str">
        <f t="shared" si="125"/>
        <v>Yes</v>
      </c>
      <c r="O1784" t="s">
        <v>152</v>
      </c>
      <c r="P1784" s="126" t="str">
        <f t="shared" si="128"/>
        <v>Yes</v>
      </c>
      <c r="Q1784" s="126" t="str">
        <f t="shared" si="129"/>
        <v>No</v>
      </c>
      <c r="R1784" s="126" t="str">
        <f t="shared" si="129"/>
        <v>Yes</v>
      </c>
      <c r="S1784" s="126" t="str">
        <f t="shared" si="129"/>
        <v>Yes</v>
      </c>
      <c r="T1784" s="126" t="str">
        <f t="shared" si="129"/>
        <v>Yes</v>
      </c>
      <c r="U1784" s="126" t="str">
        <f t="shared" si="129"/>
        <v>No</v>
      </c>
      <c r="V1784" s="126" t="str">
        <f t="shared" si="129"/>
        <v>No</v>
      </c>
      <c r="W1784" s="126" t="str">
        <f t="shared" si="129"/>
        <v>No</v>
      </c>
      <c r="X1784" s="126" t="str">
        <f t="shared" si="129"/>
        <v>No</v>
      </c>
      <c r="Y1784" s="126" t="str">
        <f t="shared" si="129"/>
        <v>Yes</v>
      </c>
      <c r="Z1784" s="126" t="str">
        <f t="shared" si="129"/>
        <v>No</v>
      </c>
      <c r="AA1784" s="126" t="str">
        <f t="shared" si="129"/>
        <v>No</v>
      </c>
    </row>
    <row r="1785" spans="1:27" x14ac:dyDescent="0.3">
      <c r="A1785" t="s">
        <v>209</v>
      </c>
      <c r="B1785" t="s">
        <v>13</v>
      </c>
      <c r="C1785" t="s">
        <v>130</v>
      </c>
      <c r="D1785" t="s">
        <v>8</v>
      </c>
      <c r="E1785" t="s">
        <v>70</v>
      </c>
      <c r="F1785" t="s">
        <v>10</v>
      </c>
      <c r="G1785">
        <v>0</v>
      </c>
      <c r="H1785" t="s">
        <v>8</v>
      </c>
      <c r="I1785" t="s">
        <v>19</v>
      </c>
      <c r="J1785" t="s">
        <v>128</v>
      </c>
      <c r="K1785" t="s">
        <v>237</v>
      </c>
      <c r="L1785" t="s">
        <v>80</v>
      </c>
      <c r="M1785">
        <v>3</v>
      </c>
      <c r="N1785" t="str">
        <f t="shared" si="125"/>
        <v>Yes</v>
      </c>
      <c r="O1785" t="s">
        <v>152</v>
      </c>
      <c r="P1785" s="126" t="str">
        <f t="shared" si="128"/>
        <v>Yes</v>
      </c>
      <c r="Q1785" s="126" t="str">
        <f t="shared" si="129"/>
        <v>No</v>
      </c>
      <c r="R1785" s="126" t="str">
        <f t="shared" si="129"/>
        <v>Yes</v>
      </c>
      <c r="S1785" s="126" t="str">
        <f t="shared" si="129"/>
        <v>Yes</v>
      </c>
      <c r="T1785" s="126" t="str">
        <f t="shared" si="129"/>
        <v>Yes</v>
      </c>
      <c r="U1785" s="126" t="str">
        <f t="shared" si="129"/>
        <v>No</v>
      </c>
      <c r="V1785" s="126" t="str">
        <f t="shared" si="129"/>
        <v>No</v>
      </c>
      <c r="W1785" s="126" t="str">
        <f t="shared" si="129"/>
        <v>No</v>
      </c>
      <c r="X1785" s="126" t="str">
        <f t="shared" si="129"/>
        <v>No</v>
      </c>
      <c r="Y1785" s="126" t="str">
        <f t="shared" si="129"/>
        <v>Yes</v>
      </c>
      <c r="Z1785" s="126" t="str">
        <f t="shared" si="129"/>
        <v>No</v>
      </c>
      <c r="AA1785" s="126" t="str">
        <f t="shared" si="129"/>
        <v>No</v>
      </c>
    </row>
    <row r="1786" spans="1:27" x14ac:dyDescent="0.3">
      <c r="A1786" t="s">
        <v>209</v>
      </c>
      <c r="B1786" t="s">
        <v>13</v>
      </c>
      <c r="C1786" t="s">
        <v>130</v>
      </c>
      <c r="D1786" t="s">
        <v>8</v>
      </c>
      <c r="E1786" t="s">
        <v>70</v>
      </c>
      <c r="F1786" t="s">
        <v>10</v>
      </c>
      <c r="G1786">
        <v>0</v>
      </c>
      <c r="H1786" t="s">
        <v>13</v>
      </c>
      <c r="I1786" t="s">
        <v>17</v>
      </c>
      <c r="J1786" t="s">
        <v>128</v>
      </c>
      <c r="L1786" t="s">
        <v>80</v>
      </c>
      <c r="M1786">
        <v>0</v>
      </c>
      <c r="N1786" t="str">
        <f t="shared" si="125"/>
        <v>No</v>
      </c>
      <c r="O1786" t="s">
        <v>152</v>
      </c>
      <c r="P1786" s="126" t="str">
        <f t="shared" si="128"/>
        <v>Yes</v>
      </c>
      <c r="Q1786" s="126" t="str">
        <f t="shared" si="129"/>
        <v>No</v>
      </c>
      <c r="R1786" s="126" t="str">
        <f t="shared" si="129"/>
        <v>Yes</v>
      </c>
      <c r="S1786" s="126" t="str">
        <f t="shared" si="129"/>
        <v>Yes</v>
      </c>
      <c r="T1786" s="126" t="str">
        <f t="shared" si="129"/>
        <v>Yes</v>
      </c>
      <c r="U1786" s="126" t="str">
        <f t="shared" si="129"/>
        <v>No</v>
      </c>
      <c r="V1786" s="126" t="str">
        <f t="shared" si="129"/>
        <v>No</v>
      </c>
      <c r="W1786" s="126" t="str">
        <f t="shared" si="129"/>
        <v>No</v>
      </c>
      <c r="X1786" s="126" t="str">
        <f t="shared" si="129"/>
        <v>No</v>
      </c>
      <c r="Y1786" s="126" t="str">
        <f t="shared" si="129"/>
        <v>Yes</v>
      </c>
      <c r="Z1786" s="126" t="str">
        <f t="shared" si="129"/>
        <v>No</v>
      </c>
      <c r="AA1786" s="126" t="str">
        <f t="shared" si="129"/>
        <v>No</v>
      </c>
    </row>
    <row r="1787" spans="1:27" x14ac:dyDescent="0.3">
      <c r="A1787" t="s">
        <v>209</v>
      </c>
      <c r="B1787" t="s">
        <v>13</v>
      </c>
      <c r="C1787" t="s">
        <v>130</v>
      </c>
      <c r="D1787" t="s">
        <v>8</v>
      </c>
      <c r="E1787" t="s">
        <v>70</v>
      </c>
      <c r="F1787" t="s">
        <v>10</v>
      </c>
      <c r="G1787">
        <v>1</v>
      </c>
      <c r="H1787" t="s">
        <v>70</v>
      </c>
      <c r="I1787" t="s">
        <v>18</v>
      </c>
      <c r="J1787" t="s">
        <v>128</v>
      </c>
      <c r="K1787" t="s">
        <v>237</v>
      </c>
      <c r="L1787" t="s">
        <v>80</v>
      </c>
      <c r="M1787">
        <v>0</v>
      </c>
      <c r="N1787" t="str">
        <f t="shared" si="125"/>
        <v>No</v>
      </c>
      <c r="O1787" t="s">
        <v>152</v>
      </c>
      <c r="P1787" s="126" t="str">
        <f t="shared" si="128"/>
        <v>Yes</v>
      </c>
      <c r="Q1787" s="126" t="str">
        <f t="shared" si="129"/>
        <v>No</v>
      </c>
      <c r="R1787" s="126" t="str">
        <f t="shared" si="129"/>
        <v>Yes</v>
      </c>
      <c r="S1787" s="126" t="str">
        <f t="shared" si="129"/>
        <v>Yes</v>
      </c>
      <c r="T1787" s="126" t="str">
        <f t="shared" si="129"/>
        <v>Yes</v>
      </c>
      <c r="U1787" s="126" t="str">
        <f t="shared" si="129"/>
        <v>No</v>
      </c>
      <c r="V1787" s="126" t="str">
        <f t="shared" si="129"/>
        <v>No</v>
      </c>
      <c r="W1787" s="126" t="str">
        <f t="shared" si="129"/>
        <v>No</v>
      </c>
      <c r="X1787" s="126" t="str">
        <f t="shared" si="129"/>
        <v>No</v>
      </c>
      <c r="Y1787" s="126" t="str">
        <f t="shared" si="129"/>
        <v>Yes</v>
      </c>
      <c r="Z1787" s="126" t="str">
        <f t="shared" si="129"/>
        <v>No</v>
      </c>
      <c r="AA1787" s="126" t="str">
        <f t="shared" si="129"/>
        <v>No</v>
      </c>
    </row>
    <row r="1788" spans="1:27" x14ac:dyDescent="0.3">
      <c r="A1788" t="s">
        <v>209</v>
      </c>
      <c r="B1788" t="s">
        <v>13</v>
      </c>
      <c r="C1788" t="s">
        <v>130</v>
      </c>
      <c r="D1788" t="s">
        <v>8</v>
      </c>
      <c r="E1788" t="s">
        <v>70</v>
      </c>
      <c r="F1788" t="s">
        <v>10</v>
      </c>
      <c r="G1788">
        <v>1</v>
      </c>
      <c r="H1788" t="s">
        <v>130</v>
      </c>
      <c r="I1788" t="s">
        <v>18</v>
      </c>
      <c r="J1788" t="s">
        <v>128</v>
      </c>
      <c r="K1788" t="s">
        <v>237</v>
      </c>
      <c r="L1788" t="s">
        <v>80</v>
      </c>
      <c r="M1788">
        <v>0</v>
      </c>
      <c r="N1788" t="str">
        <f t="shared" si="125"/>
        <v>No</v>
      </c>
      <c r="O1788" t="s">
        <v>152</v>
      </c>
      <c r="P1788" s="126" t="str">
        <f t="shared" si="128"/>
        <v>Yes</v>
      </c>
      <c r="Q1788" s="126" t="str">
        <f t="shared" si="129"/>
        <v>No</v>
      </c>
      <c r="R1788" s="126" t="str">
        <f t="shared" si="129"/>
        <v>Yes</v>
      </c>
      <c r="S1788" s="126" t="str">
        <f t="shared" si="129"/>
        <v>Yes</v>
      </c>
      <c r="T1788" s="126" t="str">
        <f t="shared" si="129"/>
        <v>Yes</v>
      </c>
      <c r="U1788" s="126" t="str">
        <f t="shared" si="129"/>
        <v>No</v>
      </c>
      <c r="V1788" s="126" t="str">
        <f t="shared" si="129"/>
        <v>No</v>
      </c>
      <c r="W1788" s="126" t="str">
        <f t="shared" si="129"/>
        <v>No</v>
      </c>
      <c r="X1788" s="126" t="str">
        <f t="shared" si="129"/>
        <v>No</v>
      </c>
      <c r="Y1788" s="126" t="str">
        <f t="shared" si="129"/>
        <v>Yes</v>
      </c>
      <c r="Z1788" s="126" t="str">
        <f t="shared" si="129"/>
        <v>No</v>
      </c>
      <c r="AA1788" s="126" t="str">
        <f t="shared" si="129"/>
        <v>No</v>
      </c>
    </row>
    <row r="1789" spans="1:27" x14ac:dyDescent="0.3">
      <c r="A1789" t="s">
        <v>209</v>
      </c>
      <c r="B1789" t="s">
        <v>13</v>
      </c>
      <c r="C1789" t="s">
        <v>130</v>
      </c>
      <c r="D1789" t="s">
        <v>8</v>
      </c>
      <c r="E1789" t="s">
        <v>70</v>
      </c>
      <c r="F1789" t="s">
        <v>10</v>
      </c>
      <c r="G1789">
        <v>0</v>
      </c>
      <c r="H1789" t="s">
        <v>8</v>
      </c>
      <c r="I1789" t="s">
        <v>15</v>
      </c>
      <c r="J1789" t="s">
        <v>128</v>
      </c>
      <c r="K1789" t="s">
        <v>237</v>
      </c>
      <c r="L1789" t="s">
        <v>80</v>
      </c>
      <c r="M1789">
        <v>2</v>
      </c>
      <c r="N1789" t="str">
        <f t="shared" si="125"/>
        <v>Yes</v>
      </c>
      <c r="O1789" t="s">
        <v>152</v>
      </c>
      <c r="P1789" s="126" t="str">
        <f t="shared" si="128"/>
        <v>Yes</v>
      </c>
      <c r="Q1789" s="126" t="str">
        <f t="shared" si="129"/>
        <v>No</v>
      </c>
      <c r="R1789" s="126" t="str">
        <f t="shared" si="129"/>
        <v>Yes</v>
      </c>
      <c r="S1789" s="126" t="str">
        <f t="shared" si="129"/>
        <v>Yes</v>
      </c>
      <c r="T1789" s="126" t="str">
        <f t="shared" si="129"/>
        <v>Yes</v>
      </c>
      <c r="U1789" s="126" t="str">
        <f t="shared" si="129"/>
        <v>No</v>
      </c>
      <c r="V1789" s="126" t="str">
        <f t="shared" si="129"/>
        <v>No</v>
      </c>
      <c r="W1789" s="126" t="str">
        <f t="shared" si="129"/>
        <v>No</v>
      </c>
      <c r="X1789" s="126" t="str">
        <f t="shared" si="129"/>
        <v>No</v>
      </c>
      <c r="Y1789" s="126" t="str">
        <f t="shared" si="129"/>
        <v>Yes</v>
      </c>
      <c r="Z1789" s="126" t="str">
        <f t="shared" si="129"/>
        <v>No</v>
      </c>
      <c r="AA1789" s="126" t="str">
        <f t="shared" si="129"/>
        <v>No</v>
      </c>
    </row>
    <row r="1790" spans="1:27" x14ac:dyDescent="0.3">
      <c r="A1790" t="s">
        <v>209</v>
      </c>
      <c r="B1790" t="s">
        <v>130</v>
      </c>
      <c r="C1790" t="s">
        <v>9</v>
      </c>
      <c r="D1790" t="s">
        <v>70</v>
      </c>
      <c r="E1790" t="s">
        <v>11</v>
      </c>
      <c r="F1790" t="s">
        <v>131</v>
      </c>
      <c r="G1790">
        <v>0</v>
      </c>
      <c r="H1790" t="s">
        <v>70</v>
      </c>
      <c r="I1790" t="s">
        <v>19</v>
      </c>
      <c r="J1790" t="s">
        <v>128</v>
      </c>
      <c r="L1790" t="s">
        <v>80</v>
      </c>
      <c r="M1790">
        <v>0</v>
      </c>
      <c r="N1790" t="str">
        <f t="shared" si="125"/>
        <v>No</v>
      </c>
      <c r="O1790" t="s">
        <v>152</v>
      </c>
      <c r="P1790" s="126" t="str">
        <f t="shared" si="128"/>
        <v>No</v>
      </c>
      <c r="Q1790" s="126" t="str">
        <f t="shared" si="129"/>
        <v>Yes</v>
      </c>
      <c r="R1790" s="126" t="str">
        <f t="shared" si="129"/>
        <v>No</v>
      </c>
      <c r="S1790" s="126" t="str">
        <f t="shared" si="129"/>
        <v>Yes</v>
      </c>
      <c r="T1790" s="126" t="str">
        <f t="shared" si="129"/>
        <v>No</v>
      </c>
      <c r="U1790" s="126" t="str">
        <f t="shared" si="129"/>
        <v>Yes</v>
      </c>
      <c r="V1790" s="126" t="str">
        <f t="shared" si="129"/>
        <v>No</v>
      </c>
      <c r="W1790" s="126" t="str">
        <f t="shared" si="129"/>
        <v>No</v>
      </c>
      <c r="X1790" s="126" t="str">
        <f t="shared" si="129"/>
        <v>No</v>
      </c>
      <c r="Y1790" s="126" t="str">
        <f t="shared" si="129"/>
        <v>Yes</v>
      </c>
      <c r="Z1790" s="126" t="str">
        <f t="shared" si="129"/>
        <v>Yes</v>
      </c>
      <c r="AA1790" s="126" t="str">
        <f t="shared" si="129"/>
        <v>No</v>
      </c>
    </row>
    <row r="1791" spans="1:27" x14ac:dyDescent="0.3">
      <c r="A1791" t="s">
        <v>209</v>
      </c>
      <c r="B1791" t="s">
        <v>130</v>
      </c>
      <c r="C1791" t="s">
        <v>9</v>
      </c>
      <c r="D1791" t="s">
        <v>14</v>
      </c>
      <c r="E1791" t="s">
        <v>11</v>
      </c>
      <c r="F1791" t="s">
        <v>131</v>
      </c>
      <c r="G1791">
        <v>0</v>
      </c>
      <c r="H1791" t="s">
        <v>14</v>
      </c>
      <c r="I1791" t="s">
        <v>19</v>
      </c>
      <c r="J1791" t="s">
        <v>128</v>
      </c>
      <c r="L1791" t="s">
        <v>80</v>
      </c>
      <c r="M1791">
        <v>0</v>
      </c>
      <c r="N1791" t="str">
        <f t="shared" si="125"/>
        <v>No</v>
      </c>
      <c r="O1791" t="s">
        <v>152</v>
      </c>
      <c r="P1791" s="126" t="str">
        <f t="shared" si="128"/>
        <v>No</v>
      </c>
      <c r="Q1791" s="126" t="str">
        <f t="shared" si="129"/>
        <v>Yes</v>
      </c>
      <c r="R1791" s="126" t="str">
        <f t="shared" si="129"/>
        <v>No</v>
      </c>
      <c r="S1791" s="126" t="str">
        <f t="shared" si="129"/>
        <v>No</v>
      </c>
      <c r="T1791" s="126" t="str">
        <f t="shared" si="129"/>
        <v>No</v>
      </c>
      <c r="U1791" s="126" t="str">
        <f t="shared" si="129"/>
        <v>Yes</v>
      </c>
      <c r="V1791" s="126" t="str">
        <f t="shared" si="129"/>
        <v>No</v>
      </c>
      <c r="W1791" s="126" t="str">
        <f t="shared" si="129"/>
        <v>No</v>
      </c>
      <c r="X1791" s="126" t="str">
        <f t="shared" si="129"/>
        <v>Yes</v>
      </c>
      <c r="Y1791" s="126" t="str">
        <f t="shared" si="129"/>
        <v>Yes</v>
      </c>
      <c r="Z1791" s="126" t="str">
        <f t="shared" si="129"/>
        <v>Yes</v>
      </c>
      <c r="AA1791" s="126" t="str">
        <f t="shared" si="129"/>
        <v>No</v>
      </c>
    </row>
    <row r="1792" spans="1:27" x14ac:dyDescent="0.3">
      <c r="A1792" t="s">
        <v>209</v>
      </c>
      <c r="B1792" t="s">
        <v>130</v>
      </c>
      <c r="C1792" t="s">
        <v>9</v>
      </c>
      <c r="D1792" t="s">
        <v>14</v>
      </c>
      <c r="E1792" t="s">
        <v>11</v>
      </c>
      <c r="F1792" t="s">
        <v>131</v>
      </c>
      <c r="G1792">
        <v>2</v>
      </c>
      <c r="H1792" t="s">
        <v>11</v>
      </c>
      <c r="I1792" t="s">
        <v>20</v>
      </c>
      <c r="J1792" t="s">
        <v>128</v>
      </c>
      <c r="L1792" t="s">
        <v>80</v>
      </c>
      <c r="M1792">
        <v>0</v>
      </c>
      <c r="N1792" t="str">
        <f t="shared" si="125"/>
        <v>No</v>
      </c>
      <c r="O1792" t="s">
        <v>152</v>
      </c>
      <c r="P1792" s="126" t="str">
        <f t="shared" si="128"/>
        <v>No</v>
      </c>
      <c r="Q1792" s="126" t="str">
        <f t="shared" si="129"/>
        <v>Yes</v>
      </c>
      <c r="R1792" s="126" t="str">
        <f t="shared" si="129"/>
        <v>No</v>
      </c>
      <c r="S1792" s="126" t="str">
        <f t="shared" si="129"/>
        <v>No</v>
      </c>
      <c r="T1792" s="126" t="str">
        <f t="shared" si="129"/>
        <v>No</v>
      </c>
      <c r="U1792" s="126" t="str">
        <f t="shared" si="129"/>
        <v>Yes</v>
      </c>
      <c r="V1792" s="126" t="str">
        <f t="shared" si="129"/>
        <v>No</v>
      </c>
      <c r="W1792" s="126" t="str">
        <f t="shared" si="129"/>
        <v>No</v>
      </c>
      <c r="X1792" s="126" t="str">
        <f t="shared" si="129"/>
        <v>Yes</v>
      </c>
      <c r="Y1792" s="126" t="str">
        <f t="shared" si="129"/>
        <v>Yes</v>
      </c>
      <c r="Z1792" s="126" t="str">
        <f t="shared" si="129"/>
        <v>Yes</v>
      </c>
      <c r="AA1792" s="126" t="str">
        <f t="shared" si="129"/>
        <v>No</v>
      </c>
    </row>
    <row r="1793" spans="1:27" x14ac:dyDescent="0.3">
      <c r="A1793" t="s">
        <v>209</v>
      </c>
      <c r="B1793" t="s">
        <v>130</v>
      </c>
      <c r="C1793" t="s">
        <v>9</v>
      </c>
      <c r="D1793" t="s">
        <v>14</v>
      </c>
      <c r="E1793" t="s">
        <v>11</v>
      </c>
      <c r="F1793" t="s">
        <v>131</v>
      </c>
      <c r="G1793">
        <v>0</v>
      </c>
      <c r="H1793" t="s">
        <v>130</v>
      </c>
      <c r="I1793" t="s">
        <v>19</v>
      </c>
      <c r="J1793" t="s">
        <v>128</v>
      </c>
      <c r="L1793" t="s">
        <v>80</v>
      </c>
      <c r="M1793">
        <v>3</v>
      </c>
      <c r="N1793" t="str">
        <f t="shared" si="125"/>
        <v>Yes</v>
      </c>
      <c r="O1793" t="s">
        <v>152</v>
      </c>
      <c r="P1793" s="126" t="str">
        <f t="shared" si="128"/>
        <v>No</v>
      </c>
      <c r="Q1793" s="126" t="str">
        <f t="shared" si="129"/>
        <v>Yes</v>
      </c>
      <c r="R1793" s="126" t="str">
        <f t="shared" si="129"/>
        <v>No</v>
      </c>
      <c r="S1793" s="126" t="str">
        <f t="shared" si="129"/>
        <v>No</v>
      </c>
      <c r="T1793" s="126" t="str">
        <f t="shared" si="129"/>
        <v>No</v>
      </c>
      <c r="U1793" s="126" t="str">
        <f t="shared" si="129"/>
        <v>Yes</v>
      </c>
      <c r="V1793" s="126" t="str">
        <f t="shared" si="129"/>
        <v>No</v>
      </c>
      <c r="W1793" s="126" t="str">
        <f t="shared" si="129"/>
        <v>No</v>
      </c>
      <c r="X1793" s="126" t="str">
        <f t="shared" si="129"/>
        <v>Yes</v>
      </c>
      <c r="Y1793" s="126" t="str">
        <f t="shared" si="129"/>
        <v>Yes</v>
      </c>
      <c r="Z1793" s="126" t="str">
        <f t="shared" si="129"/>
        <v>Yes</v>
      </c>
      <c r="AA1793" s="126" t="str">
        <f t="shared" si="129"/>
        <v>No</v>
      </c>
    </row>
    <row r="1794" spans="1:27" x14ac:dyDescent="0.3">
      <c r="A1794" t="s">
        <v>209</v>
      </c>
      <c r="B1794" t="s">
        <v>130</v>
      </c>
      <c r="C1794" t="s">
        <v>9</v>
      </c>
      <c r="D1794" t="s">
        <v>14</v>
      </c>
      <c r="E1794" t="s">
        <v>11</v>
      </c>
      <c r="F1794" t="s">
        <v>131</v>
      </c>
      <c r="G1794">
        <v>1</v>
      </c>
      <c r="H1794" t="s">
        <v>9</v>
      </c>
      <c r="I1794" t="s">
        <v>18</v>
      </c>
      <c r="J1794" t="s">
        <v>128</v>
      </c>
      <c r="L1794" t="s">
        <v>80</v>
      </c>
      <c r="M1794">
        <v>0</v>
      </c>
      <c r="N1794" t="str">
        <f t="shared" si="125"/>
        <v>No</v>
      </c>
      <c r="O1794" t="s">
        <v>152</v>
      </c>
      <c r="P1794" s="126" t="str">
        <f t="shared" si="128"/>
        <v>No</v>
      </c>
      <c r="Q1794" s="126" t="str">
        <f t="shared" si="129"/>
        <v>Yes</v>
      </c>
      <c r="R1794" s="126" t="str">
        <f t="shared" si="129"/>
        <v>No</v>
      </c>
      <c r="S1794" s="126" t="str">
        <f t="shared" si="129"/>
        <v>No</v>
      </c>
      <c r="T1794" s="126" t="str">
        <f t="shared" si="129"/>
        <v>No</v>
      </c>
      <c r="U1794" s="126" t="str">
        <f t="shared" si="129"/>
        <v>Yes</v>
      </c>
      <c r="V1794" s="126" t="str">
        <f t="shared" si="129"/>
        <v>No</v>
      </c>
      <c r="W1794" s="126" t="str">
        <f t="shared" si="129"/>
        <v>No</v>
      </c>
      <c r="X1794" s="126" t="str">
        <f t="shared" si="129"/>
        <v>Yes</v>
      </c>
      <c r="Y1794" s="126" t="str">
        <f t="shared" si="129"/>
        <v>Yes</v>
      </c>
      <c r="Z1794" s="126" t="str">
        <f t="shared" si="129"/>
        <v>Yes</v>
      </c>
      <c r="AA1794" s="126" t="str">
        <f t="shared" si="129"/>
        <v>No</v>
      </c>
    </row>
    <row r="1795" spans="1:27" x14ac:dyDescent="0.3">
      <c r="A1795" t="s">
        <v>209</v>
      </c>
      <c r="B1795" t="s">
        <v>130</v>
      </c>
      <c r="C1795" t="s">
        <v>9</v>
      </c>
      <c r="D1795" t="s">
        <v>14</v>
      </c>
      <c r="E1795" t="s">
        <v>11</v>
      </c>
      <c r="F1795" t="s">
        <v>131</v>
      </c>
      <c r="G1795">
        <v>1</v>
      </c>
      <c r="H1795" t="s">
        <v>11</v>
      </c>
      <c r="I1795" t="s">
        <v>16</v>
      </c>
      <c r="J1795" t="s">
        <v>128</v>
      </c>
      <c r="K1795" t="s">
        <v>237</v>
      </c>
      <c r="L1795" t="s">
        <v>80</v>
      </c>
      <c r="M1795">
        <v>2</v>
      </c>
      <c r="N1795" t="str">
        <f t="shared" ref="N1795:N1858" si="130">IF(M1795="","",IF(I1795="Foul","Yes",IF(M1795=0,"No","Yes")))</f>
        <v>Yes</v>
      </c>
      <c r="O1795" t="s">
        <v>152</v>
      </c>
      <c r="P1795" s="126" t="str">
        <f t="shared" si="128"/>
        <v>No</v>
      </c>
      <c r="Q1795" s="126" t="str">
        <f t="shared" si="129"/>
        <v>Yes</v>
      </c>
      <c r="R1795" s="126" t="str">
        <f t="shared" si="129"/>
        <v>No</v>
      </c>
      <c r="S1795" s="126" t="str">
        <f t="shared" si="129"/>
        <v>No</v>
      </c>
      <c r="T1795" s="126" t="str">
        <f t="shared" si="129"/>
        <v>No</v>
      </c>
      <c r="U1795" s="126" t="str">
        <f t="shared" si="129"/>
        <v>Yes</v>
      </c>
      <c r="V1795" s="126" t="str">
        <f t="shared" si="129"/>
        <v>No</v>
      </c>
      <c r="W1795" s="126" t="str">
        <f t="shared" si="129"/>
        <v>No</v>
      </c>
      <c r="X1795" s="126" t="str">
        <f t="shared" si="129"/>
        <v>Yes</v>
      </c>
      <c r="Y1795" s="126" t="str">
        <f t="shared" si="129"/>
        <v>Yes</v>
      </c>
      <c r="Z1795" s="126" t="str">
        <f t="shared" si="129"/>
        <v>Yes</v>
      </c>
      <c r="AA1795" s="126" t="str">
        <f t="shared" si="129"/>
        <v>No</v>
      </c>
    </row>
    <row r="1796" spans="1:27" x14ac:dyDescent="0.3">
      <c r="A1796" t="s">
        <v>209</v>
      </c>
      <c r="B1796" t="s">
        <v>130</v>
      </c>
      <c r="C1796" t="s">
        <v>9</v>
      </c>
      <c r="D1796" t="s">
        <v>14</v>
      </c>
      <c r="E1796" t="s">
        <v>11</v>
      </c>
      <c r="F1796" t="s">
        <v>131</v>
      </c>
      <c r="G1796">
        <v>1</v>
      </c>
      <c r="H1796" t="s">
        <v>11</v>
      </c>
      <c r="I1796" t="s">
        <v>18</v>
      </c>
      <c r="J1796" t="s">
        <v>128</v>
      </c>
      <c r="L1796" t="s">
        <v>80</v>
      </c>
      <c r="M1796">
        <v>2</v>
      </c>
      <c r="N1796" t="str">
        <f t="shared" si="130"/>
        <v>Yes</v>
      </c>
      <c r="O1796" t="s">
        <v>152</v>
      </c>
      <c r="P1796" s="126" t="str">
        <f t="shared" si="128"/>
        <v>No</v>
      </c>
      <c r="Q1796" s="126" t="str">
        <f t="shared" si="129"/>
        <v>Yes</v>
      </c>
      <c r="R1796" s="126" t="str">
        <f t="shared" si="129"/>
        <v>No</v>
      </c>
      <c r="S1796" s="126" t="str">
        <f t="shared" si="129"/>
        <v>No</v>
      </c>
      <c r="T1796" s="126" t="str">
        <f t="shared" si="129"/>
        <v>No</v>
      </c>
      <c r="U1796" s="126" t="str">
        <f t="shared" si="129"/>
        <v>Yes</v>
      </c>
      <c r="V1796" s="126" t="str">
        <f t="shared" si="129"/>
        <v>No</v>
      </c>
      <c r="W1796" s="126" t="str">
        <f t="shared" si="129"/>
        <v>No</v>
      </c>
      <c r="X1796" s="126" t="str">
        <f t="shared" si="129"/>
        <v>Yes</v>
      </c>
      <c r="Y1796" s="126" t="str">
        <f t="shared" si="129"/>
        <v>Yes</v>
      </c>
      <c r="Z1796" s="126" t="str">
        <f t="shared" si="129"/>
        <v>Yes</v>
      </c>
      <c r="AA1796" s="126" t="str">
        <f t="shared" si="129"/>
        <v>No</v>
      </c>
    </row>
    <row r="1797" spans="1:27" x14ac:dyDescent="0.3">
      <c r="A1797" t="s">
        <v>209</v>
      </c>
      <c r="B1797" t="s">
        <v>130</v>
      </c>
      <c r="C1797" t="s">
        <v>9</v>
      </c>
      <c r="D1797" t="s">
        <v>14</v>
      </c>
      <c r="E1797" t="s">
        <v>11</v>
      </c>
      <c r="F1797" t="s">
        <v>131</v>
      </c>
      <c r="G1797">
        <v>0</v>
      </c>
      <c r="H1797" t="s">
        <v>9</v>
      </c>
      <c r="I1797" t="s">
        <v>19</v>
      </c>
      <c r="J1797" t="s">
        <v>128</v>
      </c>
      <c r="L1797" t="s">
        <v>80</v>
      </c>
      <c r="M1797">
        <v>3</v>
      </c>
      <c r="N1797" t="str">
        <f t="shared" si="130"/>
        <v>Yes</v>
      </c>
      <c r="O1797" t="s">
        <v>152</v>
      </c>
      <c r="P1797" s="126" t="str">
        <f t="shared" si="128"/>
        <v>No</v>
      </c>
      <c r="Q1797" s="126" t="str">
        <f t="shared" si="129"/>
        <v>Yes</v>
      </c>
      <c r="R1797" s="126" t="str">
        <f t="shared" si="129"/>
        <v>No</v>
      </c>
      <c r="S1797" s="126" t="str">
        <f t="shared" si="129"/>
        <v>No</v>
      </c>
      <c r="T1797" s="126" t="str">
        <f t="shared" si="129"/>
        <v>No</v>
      </c>
      <c r="U1797" s="126" t="str">
        <f t="shared" si="129"/>
        <v>Yes</v>
      </c>
      <c r="V1797" s="126" t="str">
        <f t="shared" si="129"/>
        <v>No</v>
      </c>
      <c r="W1797" s="126" t="str">
        <f t="shared" si="129"/>
        <v>No</v>
      </c>
      <c r="X1797" s="126" t="str">
        <f t="shared" si="129"/>
        <v>Yes</v>
      </c>
      <c r="Y1797" s="126" t="str">
        <f t="shared" si="129"/>
        <v>Yes</v>
      </c>
      <c r="Z1797" s="126" t="str">
        <f t="shared" si="129"/>
        <v>Yes</v>
      </c>
      <c r="AA1797" s="126" t="str">
        <f t="shared" si="129"/>
        <v>No</v>
      </c>
    </row>
    <row r="1798" spans="1:27" x14ac:dyDescent="0.3">
      <c r="A1798" t="s">
        <v>209</v>
      </c>
      <c r="B1798" t="s">
        <v>130</v>
      </c>
      <c r="C1798" t="s">
        <v>9</v>
      </c>
      <c r="D1798" t="s">
        <v>14</v>
      </c>
      <c r="E1798" t="s">
        <v>11</v>
      </c>
      <c r="F1798" t="s">
        <v>131</v>
      </c>
      <c r="G1798">
        <v>0</v>
      </c>
      <c r="H1798" t="s">
        <v>14</v>
      </c>
      <c r="I1798" t="s">
        <v>19</v>
      </c>
      <c r="J1798" t="s">
        <v>128</v>
      </c>
      <c r="L1798" t="s">
        <v>80</v>
      </c>
      <c r="M1798">
        <v>3</v>
      </c>
      <c r="N1798" t="str">
        <f t="shared" si="130"/>
        <v>Yes</v>
      </c>
      <c r="O1798" t="s">
        <v>152</v>
      </c>
      <c r="P1798" s="126" t="str">
        <f t="shared" si="128"/>
        <v>No</v>
      </c>
      <c r="Q1798" s="126" t="str">
        <f t="shared" si="129"/>
        <v>Yes</v>
      </c>
      <c r="R1798" s="126" t="str">
        <f t="shared" si="129"/>
        <v>No</v>
      </c>
      <c r="S1798" s="126" t="str">
        <f t="shared" si="129"/>
        <v>No</v>
      </c>
      <c r="T1798" s="126" t="str">
        <f t="shared" si="129"/>
        <v>No</v>
      </c>
      <c r="U1798" s="126" t="str">
        <f t="shared" si="129"/>
        <v>Yes</v>
      </c>
      <c r="V1798" s="126" t="str">
        <f t="shared" si="129"/>
        <v>No</v>
      </c>
      <c r="W1798" s="126" t="str">
        <f t="shared" si="129"/>
        <v>No</v>
      </c>
      <c r="X1798" s="126" t="str">
        <f t="shared" si="129"/>
        <v>Yes</v>
      </c>
      <c r="Y1798" s="126" t="str">
        <f t="shared" si="129"/>
        <v>Yes</v>
      </c>
      <c r="Z1798" s="126" t="str">
        <f t="shared" si="129"/>
        <v>Yes</v>
      </c>
      <c r="AA1798" s="126" t="str">
        <f t="shared" si="129"/>
        <v>No</v>
      </c>
    </row>
    <row r="1799" spans="1:27" x14ac:dyDescent="0.3">
      <c r="A1799" t="s">
        <v>209</v>
      </c>
      <c r="B1799" t="s">
        <v>130</v>
      </c>
      <c r="C1799" t="s">
        <v>9</v>
      </c>
      <c r="D1799" t="s">
        <v>14</v>
      </c>
      <c r="E1799" t="s">
        <v>11</v>
      </c>
      <c r="F1799" t="s">
        <v>131</v>
      </c>
      <c r="G1799">
        <v>1</v>
      </c>
      <c r="H1799" t="s">
        <v>11</v>
      </c>
      <c r="I1799" t="s">
        <v>148</v>
      </c>
      <c r="J1799" t="s">
        <v>128</v>
      </c>
      <c r="K1799" t="s">
        <v>237</v>
      </c>
      <c r="L1799" t="s">
        <v>80</v>
      </c>
      <c r="M1799">
        <v>1</v>
      </c>
      <c r="N1799" t="str">
        <f t="shared" si="130"/>
        <v>Yes</v>
      </c>
      <c r="O1799" t="s">
        <v>152</v>
      </c>
      <c r="P1799" s="126" t="str">
        <f t="shared" si="128"/>
        <v>No</v>
      </c>
      <c r="Q1799" s="126" t="str">
        <f t="shared" si="129"/>
        <v>Yes</v>
      </c>
      <c r="R1799" s="126" t="str">
        <f t="shared" si="129"/>
        <v>No</v>
      </c>
      <c r="S1799" s="126" t="str">
        <f t="shared" si="129"/>
        <v>No</v>
      </c>
      <c r="T1799" s="126" t="str">
        <f t="shared" si="129"/>
        <v>No</v>
      </c>
      <c r="U1799" s="126" t="str">
        <f t="shared" si="129"/>
        <v>Yes</v>
      </c>
      <c r="V1799" s="126" t="str">
        <f t="shared" si="129"/>
        <v>No</v>
      </c>
      <c r="W1799" s="126" t="str">
        <f t="shared" si="129"/>
        <v>No</v>
      </c>
      <c r="X1799" s="126" t="str">
        <f t="shared" si="129"/>
        <v>Yes</v>
      </c>
      <c r="Y1799" s="126" t="str">
        <f t="shared" si="129"/>
        <v>Yes</v>
      </c>
      <c r="Z1799" s="126" t="str">
        <f t="shared" si="129"/>
        <v>Yes</v>
      </c>
      <c r="AA1799" s="126" t="str">
        <f t="shared" si="129"/>
        <v>No</v>
      </c>
    </row>
    <row r="1800" spans="1:27" x14ac:dyDescent="0.3">
      <c r="A1800" t="s">
        <v>209</v>
      </c>
      <c r="B1800" t="s">
        <v>13</v>
      </c>
      <c r="C1800" t="s">
        <v>9</v>
      </c>
      <c r="D1800" t="s">
        <v>8</v>
      </c>
      <c r="E1800" t="s">
        <v>11</v>
      </c>
      <c r="F1800" t="s">
        <v>10</v>
      </c>
      <c r="G1800">
        <v>2</v>
      </c>
      <c r="H1800" t="s">
        <v>10</v>
      </c>
      <c r="I1800" t="s">
        <v>18</v>
      </c>
      <c r="J1800" t="s">
        <v>128</v>
      </c>
      <c r="L1800" t="s">
        <v>80</v>
      </c>
      <c r="M1800">
        <v>2</v>
      </c>
      <c r="N1800" t="str">
        <f t="shared" si="130"/>
        <v>Yes</v>
      </c>
      <c r="O1800" t="s">
        <v>152</v>
      </c>
      <c r="P1800" s="126" t="str">
        <f t="shared" si="128"/>
        <v>Yes</v>
      </c>
      <c r="Q1800" s="126" t="str">
        <f t="shared" si="129"/>
        <v>Yes</v>
      </c>
      <c r="R1800" s="126" t="str">
        <f t="shared" si="129"/>
        <v>Yes</v>
      </c>
      <c r="S1800" s="126" t="str">
        <f t="shared" si="129"/>
        <v>No</v>
      </c>
      <c r="T1800" s="126" t="str">
        <f t="shared" si="129"/>
        <v>Yes</v>
      </c>
      <c r="U1800" s="126" t="str">
        <f t="shared" si="129"/>
        <v>Yes</v>
      </c>
      <c r="V1800" s="126" t="str">
        <f t="shared" si="129"/>
        <v>No</v>
      </c>
      <c r="W1800" s="126" t="str">
        <f t="shared" si="129"/>
        <v>No</v>
      </c>
      <c r="X1800" s="126" t="str">
        <f t="shared" si="129"/>
        <v>No</v>
      </c>
      <c r="Y1800" s="126" t="str">
        <f t="shared" si="129"/>
        <v>No</v>
      </c>
      <c r="Z1800" s="126" t="str">
        <f t="shared" si="129"/>
        <v>No</v>
      </c>
      <c r="AA1800" s="126" t="str">
        <f t="shared" si="129"/>
        <v>No</v>
      </c>
    </row>
    <row r="1801" spans="1:27" x14ac:dyDescent="0.3">
      <c r="A1801" t="s">
        <v>209</v>
      </c>
      <c r="B1801" t="s">
        <v>13</v>
      </c>
      <c r="C1801" t="s">
        <v>9</v>
      </c>
      <c r="D1801" t="s">
        <v>8</v>
      </c>
      <c r="E1801" t="s">
        <v>11</v>
      </c>
      <c r="F1801" t="s">
        <v>10</v>
      </c>
      <c r="G1801">
        <v>1</v>
      </c>
      <c r="H1801" t="s">
        <v>10</v>
      </c>
      <c r="I1801" t="s">
        <v>20</v>
      </c>
      <c r="J1801" t="s">
        <v>128</v>
      </c>
      <c r="L1801" t="s">
        <v>80</v>
      </c>
      <c r="M1801">
        <v>2</v>
      </c>
      <c r="N1801" t="str">
        <f t="shared" si="130"/>
        <v>Yes</v>
      </c>
      <c r="O1801" t="s">
        <v>152</v>
      </c>
      <c r="P1801" s="126" t="str">
        <f t="shared" si="128"/>
        <v>Yes</v>
      </c>
      <c r="Q1801" s="126" t="str">
        <f t="shared" si="129"/>
        <v>Yes</v>
      </c>
      <c r="R1801" s="126" t="str">
        <f t="shared" si="129"/>
        <v>Yes</v>
      </c>
      <c r="S1801" s="126" t="str">
        <f t="shared" si="129"/>
        <v>No</v>
      </c>
      <c r="T1801" s="126" t="str">
        <f t="shared" si="129"/>
        <v>Yes</v>
      </c>
      <c r="U1801" s="126" t="str">
        <f t="shared" si="129"/>
        <v>Yes</v>
      </c>
      <c r="V1801" s="126" t="str">
        <f t="shared" si="129"/>
        <v>No</v>
      </c>
      <c r="W1801" s="126" t="str">
        <f t="shared" si="129"/>
        <v>No</v>
      </c>
      <c r="X1801" s="126" t="str">
        <f t="shared" si="129"/>
        <v>No</v>
      </c>
      <c r="Y1801" s="126" t="str">
        <f t="shared" si="129"/>
        <v>No</v>
      </c>
      <c r="Z1801" s="126" t="str">
        <f t="shared" si="129"/>
        <v>No</v>
      </c>
      <c r="AA1801" s="126" t="str">
        <f t="shared" si="129"/>
        <v>No</v>
      </c>
    </row>
    <row r="1802" spans="1:27" x14ac:dyDescent="0.3">
      <c r="A1802" t="s">
        <v>209</v>
      </c>
      <c r="B1802" t="s">
        <v>13</v>
      </c>
      <c r="C1802" t="s">
        <v>9</v>
      </c>
      <c r="D1802" t="s">
        <v>8</v>
      </c>
      <c r="E1802" t="s">
        <v>11</v>
      </c>
      <c r="F1802" t="s">
        <v>10</v>
      </c>
      <c r="G1802">
        <v>0</v>
      </c>
      <c r="H1802" t="s">
        <v>8</v>
      </c>
      <c r="I1802" t="s">
        <v>19</v>
      </c>
      <c r="J1802" t="s">
        <v>128</v>
      </c>
      <c r="L1802" t="s">
        <v>80</v>
      </c>
      <c r="M1802">
        <v>0</v>
      </c>
      <c r="N1802" t="str">
        <f t="shared" si="130"/>
        <v>No</v>
      </c>
      <c r="O1802" t="s">
        <v>152</v>
      </c>
      <c r="P1802" s="126" t="str">
        <f t="shared" si="128"/>
        <v>Yes</v>
      </c>
      <c r="Q1802" s="126" t="str">
        <f t="shared" si="129"/>
        <v>Yes</v>
      </c>
      <c r="R1802" s="126" t="str">
        <f t="shared" si="129"/>
        <v>Yes</v>
      </c>
      <c r="S1802" s="126" t="str">
        <f t="shared" si="129"/>
        <v>No</v>
      </c>
      <c r="T1802" s="126" t="str">
        <f t="shared" si="129"/>
        <v>Yes</v>
      </c>
      <c r="U1802" s="126" t="str">
        <f t="shared" si="129"/>
        <v>Yes</v>
      </c>
      <c r="V1802" s="126" t="str">
        <f t="shared" si="129"/>
        <v>No</v>
      </c>
      <c r="W1802" s="126" t="str">
        <f t="shared" si="129"/>
        <v>No</v>
      </c>
      <c r="X1802" s="126" t="str">
        <f t="shared" si="129"/>
        <v>No</v>
      </c>
      <c r="Y1802" s="126" t="str">
        <f t="shared" si="129"/>
        <v>No</v>
      </c>
      <c r="Z1802" s="126" t="str">
        <f t="shared" si="129"/>
        <v>No</v>
      </c>
      <c r="AA1802" s="126" t="str">
        <f t="shared" si="129"/>
        <v>No</v>
      </c>
    </row>
    <row r="1803" spans="1:27" x14ac:dyDescent="0.3">
      <c r="A1803" t="s">
        <v>209</v>
      </c>
      <c r="B1803" t="s">
        <v>13</v>
      </c>
      <c r="C1803" t="s">
        <v>9</v>
      </c>
      <c r="D1803" t="s">
        <v>8</v>
      </c>
      <c r="E1803" t="s">
        <v>11</v>
      </c>
      <c r="F1803" t="s">
        <v>10</v>
      </c>
      <c r="G1803">
        <v>0</v>
      </c>
      <c r="H1803" t="s">
        <v>9</v>
      </c>
      <c r="I1803" t="s">
        <v>19</v>
      </c>
      <c r="J1803" t="s">
        <v>62</v>
      </c>
      <c r="L1803" t="s">
        <v>80</v>
      </c>
      <c r="M1803">
        <v>3</v>
      </c>
      <c r="N1803" t="str">
        <f t="shared" si="130"/>
        <v>Yes</v>
      </c>
      <c r="O1803" t="s">
        <v>152</v>
      </c>
      <c r="P1803" s="126" t="str">
        <f t="shared" si="128"/>
        <v>Yes</v>
      </c>
      <c r="Q1803" s="126" t="str">
        <f t="shared" si="129"/>
        <v>Yes</v>
      </c>
      <c r="R1803" s="126" t="str">
        <f t="shared" si="129"/>
        <v>Yes</v>
      </c>
      <c r="S1803" s="126" t="str">
        <f t="shared" si="129"/>
        <v>No</v>
      </c>
      <c r="T1803" s="126" t="str">
        <f t="shared" si="129"/>
        <v>Yes</v>
      </c>
      <c r="U1803" s="126" t="str">
        <f t="shared" si="129"/>
        <v>Yes</v>
      </c>
      <c r="V1803" s="126" t="str">
        <f t="shared" si="129"/>
        <v>No</v>
      </c>
      <c r="W1803" s="126" t="str">
        <f t="shared" si="129"/>
        <v>No</v>
      </c>
      <c r="X1803" s="126" t="str">
        <f t="shared" si="129"/>
        <v>No</v>
      </c>
      <c r="Y1803" s="126" t="str">
        <f t="shared" si="129"/>
        <v>No</v>
      </c>
      <c r="Z1803" s="126" t="str">
        <f t="shared" si="129"/>
        <v>No</v>
      </c>
      <c r="AA1803" s="126" t="str">
        <f t="shared" ref="Q1803:AA1827" si="131">IF($A1803="","",IF(OR($B1803=AA$1,$C1803=AA$1,$D1803=AA$1,$E1803=AA$1,$F1803=AA$1),"Yes","No"))</f>
        <v>No</v>
      </c>
    </row>
    <row r="1804" spans="1:27" x14ac:dyDescent="0.3">
      <c r="A1804" t="s">
        <v>209</v>
      </c>
      <c r="B1804" t="s">
        <v>13</v>
      </c>
      <c r="C1804" t="s">
        <v>9</v>
      </c>
      <c r="D1804" t="s">
        <v>8</v>
      </c>
      <c r="E1804" t="s">
        <v>11</v>
      </c>
      <c r="F1804" t="s">
        <v>10</v>
      </c>
      <c r="G1804">
        <v>0</v>
      </c>
      <c r="H1804" t="s">
        <v>13</v>
      </c>
      <c r="I1804" t="s">
        <v>17</v>
      </c>
      <c r="J1804" t="s">
        <v>128</v>
      </c>
      <c r="L1804" t="s">
        <v>80</v>
      </c>
      <c r="M1804">
        <v>0</v>
      </c>
      <c r="N1804" t="str">
        <f t="shared" si="130"/>
        <v>No</v>
      </c>
      <c r="O1804" t="s">
        <v>152</v>
      </c>
      <c r="P1804" s="126" t="str">
        <f t="shared" si="128"/>
        <v>Yes</v>
      </c>
      <c r="Q1804" s="126" t="str">
        <f t="shared" si="131"/>
        <v>Yes</v>
      </c>
      <c r="R1804" s="126" t="str">
        <f t="shared" si="131"/>
        <v>Yes</v>
      </c>
      <c r="S1804" s="126" t="str">
        <f t="shared" si="131"/>
        <v>No</v>
      </c>
      <c r="T1804" s="126" t="str">
        <f t="shared" si="131"/>
        <v>Yes</v>
      </c>
      <c r="U1804" s="126" t="str">
        <f t="shared" si="131"/>
        <v>Yes</v>
      </c>
      <c r="V1804" s="126" t="str">
        <f t="shared" si="131"/>
        <v>No</v>
      </c>
      <c r="W1804" s="126" t="str">
        <f t="shared" si="131"/>
        <v>No</v>
      </c>
      <c r="X1804" s="126" t="str">
        <f t="shared" si="131"/>
        <v>No</v>
      </c>
      <c r="Y1804" s="126" t="str">
        <f t="shared" si="131"/>
        <v>No</v>
      </c>
      <c r="Z1804" s="126" t="str">
        <f t="shared" si="131"/>
        <v>No</v>
      </c>
      <c r="AA1804" s="126" t="str">
        <f t="shared" si="131"/>
        <v>No</v>
      </c>
    </row>
    <row r="1805" spans="1:27" x14ac:dyDescent="0.3">
      <c r="A1805" t="s">
        <v>209</v>
      </c>
      <c r="B1805" t="s">
        <v>13</v>
      </c>
      <c r="C1805" t="s">
        <v>130</v>
      </c>
      <c r="D1805" t="s">
        <v>8</v>
      </c>
      <c r="E1805" t="s">
        <v>70</v>
      </c>
      <c r="F1805" t="s">
        <v>10</v>
      </c>
      <c r="G1805">
        <v>1</v>
      </c>
      <c r="H1805" t="s">
        <v>13</v>
      </c>
      <c r="I1805" t="s">
        <v>18</v>
      </c>
      <c r="J1805" t="s">
        <v>128</v>
      </c>
      <c r="L1805" t="s">
        <v>80</v>
      </c>
      <c r="M1805">
        <v>2</v>
      </c>
      <c r="N1805" t="str">
        <f t="shared" si="130"/>
        <v>Yes</v>
      </c>
      <c r="O1805" t="s">
        <v>152</v>
      </c>
      <c r="P1805" s="126" t="str">
        <f t="shared" si="128"/>
        <v>Yes</v>
      </c>
      <c r="Q1805" s="126" t="str">
        <f t="shared" si="131"/>
        <v>No</v>
      </c>
      <c r="R1805" s="126" t="str">
        <f t="shared" si="131"/>
        <v>Yes</v>
      </c>
      <c r="S1805" s="126" t="str">
        <f t="shared" si="131"/>
        <v>Yes</v>
      </c>
      <c r="T1805" s="126" t="str">
        <f t="shared" si="131"/>
        <v>Yes</v>
      </c>
      <c r="U1805" s="126" t="str">
        <f t="shared" si="131"/>
        <v>No</v>
      </c>
      <c r="V1805" s="126" t="str">
        <f t="shared" si="131"/>
        <v>No</v>
      </c>
      <c r="W1805" s="126" t="str">
        <f t="shared" si="131"/>
        <v>No</v>
      </c>
      <c r="X1805" s="126" t="str">
        <f t="shared" si="131"/>
        <v>No</v>
      </c>
      <c r="Y1805" s="126" t="str">
        <f t="shared" si="131"/>
        <v>Yes</v>
      </c>
      <c r="Z1805" s="126" t="str">
        <f t="shared" si="131"/>
        <v>No</v>
      </c>
      <c r="AA1805" s="126" t="str">
        <f t="shared" si="131"/>
        <v>No</v>
      </c>
    </row>
    <row r="1806" spans="1:27" x14ac:dyDescent="0.3">
      <c r="A1806" t="s">
        <v>209</v>
      </c>
      <c r="B1806" t="s">
        <v>13</v>
      </c>
      <c r="C1806" t="s">
        <v>130</v>
      </c>
      <c r="D1806" t="s">
        <v>8</v>
      </c>
      <c r="E1806" t="s">
        <v>70</v>
      </c>
      <c r="F1806" t="s">
        <v>10</v>
      </c>
      <c r="G1806">
        <v>1</v>
      </c>
      <c r="H1806" t="s">
        <v>130</v>
      </c>
      <c r="I1806" t="s">
        <v>18</v>
      </c>
      <c r="J1806" t="s">
        <v>149</v>
      </c>
      <c r="L1806" t="s">
        <v>80</v>
      </c>
      <c r="M1806">
        <v>0</v>
      </c>
      <c r="N1806" t="str">
        <f t="shared" si="130"/>
        <v>No</v>
      </c>
      <c r="O1806" t="s">
        <v>152</v>
      </c>
      <c r="P1806" s="126" t="str">
        <f t="shared" si="128"/>
        <v>Yes</v>
      </c>
      <c r="Q1806" s="126" t="str">
        <f t="shared" si="131"/>
        <v>No</v>
      </c>
      <c r="R1806" s="126" t="str">
        <f t="shared" si="131"/>
        <v>Yes</v>
      </c>
      <c r="S1806" s="126" t="str">
        <f t="shared" si="131"/>
        <v>Yes</v>
      </c>
      <c r="T1806" s="126" t="str">
        <f t="shared" si="131"/>
        <v>Yes</v>
      </c>
      <c r="U1806" s="126" t="str">
        <f t="shared" si="131"/>
        <v>No</v>
      </c>
      <c r="V1806" s="126" t="str">
        <f t="shared" si="131"/>
        <v>No</v>
      </c>
      <c r="W1806" s="126" t="str">
        <f t="shared" si="131"/>
        <v>No</v>
      </c>
      <c r="X1806" s="126" t="str">
        <f t="shared" si="131"/>
        <v>No</v>
      </c>
      <c r="Y1806" s="126" t="str">
        <f t="shared" si="131"/>
        <v>Yes</v>
      </c>
      <c r="Z1806" s="126" t="str">
        <f t="shared" si="131"/>
        <v>No</v>
      </c>
      <c r="AA1806" s="126" t="str">
        <f t="shared" si="131"/>
        <v>No</v>
      </c>
    </row>
    <row r="1807" spans="1:27" x14ac:dyDescent="0.3">
      <c r="A1807" t="s">
        <v>209</v>
      </c>
      <c r="B1807" t="s">
        <v>13</v>
      </c>
      <c r="C1807" t="s">
        <v>130</v>
      </c>
      <c r="D1807" t="s">
        <v>8</v>
      </c>
      <c r="E1807" t="s">
        <v>70</v>
      </c>
      <c r="F1807" t="s">
        <v>10</v>
      </c>
      <c r="G1807">
        <v>0</v>
      </c>
      <c r="H1807" t="s">
        <v>8</v>
      </c>
      <c r="I1807" t="s">
        <v>19</v>
      </c>
      <c r="J1807" t="s">
        <v>128</v>
      </c>
      <c r="L1807" t="s">
        <v>80</v>
      </c>
      <c r="M1807">
        <v>3</v>
      </c>
      <c r="N1807" t="str">
        <f t="shared" si="130"/>
        <v>Yes</v>
      </c>
      <c r="O1807" t="s">
        <v>152</v>
      </c>
      <c r="P1807" s="126" t="str">
        <f t="shared" si="128"/>
        <v>Yes</v>
      </c>
      <c r="Q1807" s="126" t="str">
        <f t="shared" si="131"/>
        <v>No</v>
      </c>
      <c r="R1807" s="126" t="str">
        <f t="shared" si="131"/>
        <v>Yes</v>
      </c>
      <c r="S1807" s="126" t="str">
        <f t="shared" si="131"/>
        <v>Yes</v>
      </c>
      <c r="T1807" s="126" t="str">
        <f t="shared" si="131"/>
        <v>Yes</v>
      </c>
      <c r="U1807" s="126" t="str">
        <f t="shared" si="131"/>
        <v>No</v>
      </c>
      <c r="V1807" s="126" t="str">
        <f t="shared" si="131"/>
        <v>No</v>
      </c>
      <c r="W1807" s="126" t="str">
        <f t="shared" si="131"/>
        <v>No</v>
      </c>
      <c r="X1807" s="126" t="str">
        <f t="shared" si="131"/>
        <v>No</v>
      </c>
      <c r="Y1807" s="126" t="str">
        <f t="shared" si="131"/>
        <v>Yes</v>
      </c>
      <c r="Z1807" s="126" t="str">
        <f t="shared" si="131"/>
        <v>No</v>
      </c>
      <c r="AA1807" s="126" t="str">
        <f t="shared" si="131"/>
        <v>No</v>
      </c>
    </row>
    <row r="1808" spans="1:27" x14ac:dyDescent="0.3">
      <c r="A1808" t="s">
        <v>209</v>
      </c>
      <c r="B1808" t="s">
        <v>13</v>
      </c>
      <c r="C1808" t="s">
        <v>130</v>
      </c>
      <c r="D1808" t="s">
        <v>8</v>
      </c>
      <c r="E1808" t="s">
        <v>70</v>
      </c>
      <c r="F1808" t="s">
        <v>10</v>
      </c>
      <c r="G1808">
        <v>2</v>
      </c>
      <c r="H1808" t="s">
        <v>10</v>
      </c>
      <c r="I1808" t="s">
        <v>17</v>
      </c>
      <c r="J1808" t="s">
        <v>128</v>
      </c>
      <c r="K1808" t="s">
        <v>259</v>
      </c>
      <c r="L1808" t="s">
        <v>80</v>
      </c>
      <c r="M1808">
        <v>0</v>
      </c>
      <c r="N1808" t="str">
        <f t="shared" si="130"/>
        <v>No</v>
      </c>
      <c r="O1808" t="s">
        <v>152</v>
      </c>
      <c r="P1808" s="126" t="str">
        <f t="shared" si="128"/>
        <v>Yes</v>
      </c>
      <c r="Q1808" s="126" t="str">
        <f t="shared" si="131"/>
        <v>No</v>
      </c>
      <c r="R1808" s="126" t="str">
        <f t="shared" si="131"/>
        <v>Yes</v>
      </c>
      <c r="S1808" s="126" t="str">
        <f t="shared" si="131"/>
        <v>Yes</v>
      </c>
      <c r="T1808" s="126" t="str">
        <f t="shared" si="131"/>
        <v>Yes</v>
      </c>
      <c r="U1808" s="126" t="str">
        <f t="shared" si="131"/>
        <v>No</v>
      </c>
      <c r="V1808" s="126" t="str">
        <f t="shared" si="131"/>
        <v>No</v>
      </c>
      <c r="W1808" s="126" t="str">
        <f t="shared" si="131"/>
        <v>No</v>
      </c>
      <c r="X1808" s="126" t="str">
        <f t="shared" si="131"/>
        <v>No</v>
      </c>
      <c r="Y1808" s="126" t="str">
        <f t="shared" si="131"/>
        <v>Yes</v>
      </c>
      <c r="Z1808" s="126" t="str">
        <f t="shared" si="131"/>
        <v>No</v>
      </c>
      <c r="AA1808" s="126" t="str">
        <f t="shared" si="131"/>
        <v>No</v>
      </c>
    </row>
    <row r="1809" spans="1:27" x14ac:dyDescent="0.3">
      <c r="A1809" t="s">
        <v>209</v>
      </c>
      <c r="B1809" t="s">
        <v>13</v>
      </c>
      <c r="C1809" t="s">
        <v>130</v>
      </c>
      <c r="D1809" t="s">
        <v>8</v>
      </c>
      <c r="E1809" t="s">
        <v>70</v>
      </c>
      <c r="F1809" t="s">
        <v>10</v>
      </c>
      <c r="G1809">
        <v>1</v>
      </c>
      <c r="H1809" t="s">
        <v>130</v>
      </c>
      <c r="I1809" t="s">
        <v>18</v>
      </c>
      <c r="J1809" t="s">
        <v>128</v>
      </c>
      <c r="L1809" t="s">
        <v>80</v>
      </c>
      <c r="M1809">
        <v>2</v>
      </c>
      <c r="N1809" t="str">
        <f t="shared" si="130"/>
        <v>Yes</v>
      </c>
      <c r="O1809" t="s">
        <v>152</v>
      </c>
      <c r="P1809" s="126" t="str">
        <f t="shared" si="128"/>
        <v>Yes</v>
      </c>
      <c r="Q1809" s="126" t="str">
        <f t="shared" si="131"/>
        <v>No</v>
      </c>
      <c r="R1809" s="126" t="str">
        <f t="shared" si="131"/>
        <v>Yes</v>
      </c>
      <c r="S1809" s="126" t="str">
        <f t="shared" si="131"/>
        <v>Yes</v>
      </c>
      <c r="T1809" s="126" t="str">
        <f t="shared" si="131"/>
        <v>Yes</v>
      </c>
      <c r="U1809" s="126" t="str">
        <f t="shared" si="131"/>
        <v>No</v>
      </c>
      <c r="V1809" s="126" t="str">
        <f t="shared" si="131"/>
        <v>No</v>
      </c>
      <c r="W1809" s="126" t="str">
        <f t="shared" si="131"/>
        <v>No</v>
      </c>
      <c r="X1809" s="126" t="str">
        <f t="shared" si="131"/>
        <v>No</v>
      </c>
      <c r="Y1809" s="126" t="str">
        <f t="shared" si="131"/>
        <v>Yes</v>
      </c>
      <c r="Z1809" s="126" t="str">
        <f t="shared" si="131"/>
        <v>No</v>
      </c>
      <c r="AA1809" s="126" t="str">
        <f t="shared" si="131"/>
        <v>No</v>
      </c>
    </row>
    <row r="1810" spans="1:27" x14ac:dyDescent="0.3">
      <c r="A1810" t="s">
        <v>209</v>
      </c>
      <c r="B1810" t="s">
        <v>13</v>
      </c>
      <c r="C1810" t="s">
        <v>130</v>
      </c>
      <c r="D1810" t="s">
        <v>8</v>
      </c>
      <c r="E1810" t="s">
        <v>70</v>
      </c>
      <c r="F1810" t="s">
        <v>10</v>
      </c>
      <c r="G1810">
        <v>2</v>
      </c>
      <c r="H1810" t="s">
        <v>70</v>
      </c>
      <c r="I1810" t="s">
        <v>19</v>
      </c>
      <c r="J1810" t="s">
        <v>128</v>
      </c>
      <c r="K1810" t="s">
        <v>237</v>
      </c>
      <c r="L1810" t="s">
        <v>80</v>
      </c>
      <c r="M1810">
        <v>0</v>
      </c>
      <c r="N1810" t="str">
        <f t="shared" si="130"/>
        <v>No</v>
      </c>
      <c r="O1810" t="s">
        <v>152</v>
      </c>
      <c r="P1810" s="126" t="str">
        <f t="shared" si="128"/>
        <v>Yes</v>
      </c>
      <c r="Q1810" s="126" t="str">
        <f t="shared" si="131"/>
        <v>No</v>
      </c>
      <c r="R1810" s="126" t="str">
        <f t="shared" si="131"/>
        <v>Yes</v>
      </c>
      <c r="S1810" s="126" t="str">
        <f t="shared" si="131"/>
        <v>Yes</v>
      </c>
      <c r="T1810" s="126" t="str">
        <f t="shared" si="131"/>
        <v>Yes</v>
      </c>
      <c r="U1810" s="126" t="str">
        <f t="shared" si="131"/>
        <v>No</v>
      </c>
      <c r="V1810" s="126" t="str">
        <f t="shared" si="131"/>
        <v>No</v>
      </c>
      <c r="W1810" s="126" t="str">
        <f t="shared" si="131"/>
        <v>No</v>
      </c>
      <c r="X1810" s="126" t="str">
        <f t="shared" si="131"/>
        <v>No</v>
      </c>
      <c r="Y1810" s="126" t="str">
        <f t="shared" si="131"/>
        <v>Yes</v>
      </c>
      <c r="Z1810" s="126" t="str">
        <f t="shared" si="131"/>
        <v>No</v>
      </c>
      <c r="AA1810" s="126" t="str">
        <f t="shared" si="131"/>
        <v>No</v>
      </c>
    </row>
    <row r="1811" spans="1:27" x14ac:dyDescent="0.3">
      <c r="A1811" t="s">
        <v>209</v>
      </c>
      <c r="B1811" t="s">
        <v>13</v>
      </c>
      <c r="C1811" t="s">
        <v>9</v>
      </c>
      <c r="D1811" t="s">
        <v>8</v>
      </c>
      <c r="E1811" t="s">
        <v>11</v>
      </c>
      <c r="F1811" t="s">
        <v>10</v>
      </c>
      <c r="G1811">
        <v>0</v>
      </c>
      <c r="H1811" t="s">
        <v>13</v>
      </c>
      <c r="I1811" t="s">
        <v>15</v>
      </c>
      <c r="J1811" t="s">
        <v>128</v>
      </c>
      <c r="L1811" t="s">
        <v>80</v>
      </c>
      <c r="M1811">
        <v>2</v>
      </c>
      <c r="N1811" t="str">
        <f t="shared" si="130"/>
        <v>Yes</v>
      </c>
      <c r="O1811" t="s">
        <v>152</v>
      </c>
      <c r="P1811" s="126" t="str">
        <f t="shared" si="128"/>
        <v>Yes</v>
      </c>
      <c r="Q1811" s="126" t="str">
        <f t="shared" si="131"/>
        <v>Yes</v>
      </c>
      <c r="R1811" s="126" t="str">
        <f t="shared" si="131"/>
        <v>Yes</v>
      </c>
      <c r="S1811" s="126" t="str">
        <f t="shared" si="131"/>
        <v>No</v>
      </c>
      <c r="T1811" s="126" t="str">
        <f t="shared" si="131"/>
        <v>Yes</v>
      </c>
      <c r="U1811" s="126" t="str">
        <f t="shared" si="131"/>
        <v>Yes</v>
      </c>
      <c r="V1811" s="126" t="str">
        <f t="shared" si="131"/>
        <v>No</v>
      </c>
      <c r="W1811" s="126" t="str">
        <f t="shared" si="131"/>
        <v>No</v>
      </c>
      <c r="X1811" s="126" t="str">
        <f t="shared" si="131"/>
        <v>No</v>
      </c>
      <c r="Y1811" s="126" t="str">
        <f t="shared" si="131"/>
        <v>No</v>
      </c>
      <c r="Z1811" s="126" t="str">
        <f t="shared" si="131"/>
        <v>No</v>
      </c>
      <c r="AA1811" s="126" t="str">
        <f t="shared" si="131"/>
        <v>No</v>
      </c>
    </row>
    <row r="1812" spans="1:27" x14ac:dyDescent="0.3">
      <c r="A1812" t="s">
        <v>209</v>
      </c>
      <c r="B1812" t="s">
        <v>13</v>
      </c>
      <c r="C1812" t="s">
        <v>9</v>
      </c>
      <c r="D1812" t="s">
        <v>8</v>
      </c>
      <c r="E1812" t="s">
        <v>11</v>
      </c>
      <c r="F1812" t="s">
        <v>10</v>
      </c>
      <c r="G1812">
        <v>2</v>
      </c>
      <c r="H1812" t="s">
        <v>10</v>
      </c>
      <c r="I1812" t="s">
        <v>18</v>
      </c>
      <c r="J1812" t="s">
        <v>128</v>
      </c>
      <c r="K1812" t="s">
        <v>237</v>
      </c>
      <c r="L1812" t="s">
        <v>80</v>
      </c>
      <c r="M1812">
        <v>0</v>
      </c>
      <c r="N1812" t="str">
        <f t="shared" si="130"/>
        <v>No</v>
      </c>
      <c r="O1812" t="s">
        <v>152</v>
      </c>
      <c r="P1812" s="126" t="str">
        <f t="shared" si="128"/>
        <v>Yes</v>
      </c>
      <c r="Q1812" s="126" t="str">
        <f t="shared" si="131"/>
        <v>Yes</v>
      </c>
      <c r="R1812" s="126" t="str">
        <f t="shared" si="131"/>
        <v>Yes</v>
      </c>
      <c r="S1812" s="126" t="str">
        <f t="shared" si="131"/>
        <v>No</v>
      </c>
      <c r="T1812" s="126" t="str">
        <f t="shared" si="131"/>
        <v>Yes</v>
      </c>
      <c r="U1812" s="126" t="str">
        <f t="shared" si="131"/>
        <v>Yes</v>
      </c>
      <c r="V1812" s="126" t="str">
        <f t="shared" si="131"/>
        <v>No</v>
      </c>
      <c r="W1812" s="126" t="str">
        <f t="shared" si="131"/>
        <v>No</v>
      </c>
      <c r="X1812" s="126" t="str">
        <f t="shared" si="131"/>
        <v>No</v>
      </c>
      <c r="Y1812" s="126" t="str">
        <f t="shared" si="131"/>
        <v>No</v>
      </c>
      <c r="Z1812" s="126" t="str">
        <f t="shared" si="131"/>
        <v>No</v>
      </c>
      <c r="AA1812" s="126" t="str">
        <f t="shared" si="131"/>
        <v>No</v>
      </c>
    </row>
    <row r="1813" spans="1:27" x14ac:dyDescent="0.3">
      <c r="A1813" t="s">
        <v>209</v>
      </c>
      <c r="B1813" t="s">
        <v>13</v>
      </c>
      <c r="C1813" t="s">
        <v>9</v>
      </c>
      <c r="D1813" t="s">
        <v>8</v>
      </c>
      <c r="E1813" t="s">
        <v>11</v>
      </c>
      <c r="F1813" t="s">
        <v>10</v>
      </c>
      <c r="G1813">
        <v>1</v>
      </c>
      <c r="H1813" t="s">
        <v>8</v>
      </c>
      <c r="I1813" t="s">
        <v>18</v>
      </c>
      <c r="J1813" t="s">
        <v>149</v>
      </c>
      <c r="K1813" t="s">
        <v>237</v>
      </c>
      <c r="L1813" t="s">
        <v>80</v>
      </c>
      <c r="M1813">
        <v>2</v>
      </c>
      <c r="N1813" t="str">
        <f t="shared" si="130"/>
        <v>Yes</v>
      </c>
      <c r="O1813" t="s">
        <v>152</v>
      </c>
      <c r="P1813" s="126" t="str">
        <f t="shared" si="128"/>
        <v>Yes</v>
      </c>
      <c r="Q1813" s="126" t="str">
        <f t="shared" si="131"/>
        <v>Yes</v>
      </c>
      <c r="R1813" s="126" t="str">
        <f t="shared" si="131"/>
        <v>Yes</v>
      </c>
      <c r="S1813" s="126" t="str">
        <f t="shared" si="131"/>
        <v>No</v>
      </c>
      <c r="T1813" s="126" t="str">
        <f t="shared" si="131"/>
        <v>Yes</v>
      </c>
      <c r="U1813" s="126" t="str">
        <f t="shared" si="131"/>
        <v>Yes</v>
      </c>
      <c r="V1813" s="126" t="str">
        <f t="shared" si="131"/>
        <v>No</v>
      </c>
      <c r="W1813" s="126" t="str">
        <f t="shared" si="131"/>
        <v>No</v>
      </c>
      <c r="X1813" s="126" t="str">
        <f t="shared" si="131"/>
        <v>No</v>
      </c>
      <c r="Y1813" s="126" t="str">
        <f t="shared" si="131"/>
        <v>No</v>
      </c>
      <c r="Z1813" s="126" t="str">
        <f t="shared" si="131"/>
        <v>No</v>
      </c>
      <c r="AA1813" s="126" t="str">
        <f t="shared" si="131"/>
        <v>No</v>
      </c>
    </row>
    <row r="1814" spans="1:27" x14ac:dyDescent="0.3">
      <c r="A1814" t="s">
        <v>209</v>
      </c>
      <c r="B1814" t="s">
        <v>13</v>
      </c>
      <c r="C1814" t="s">
        <v>9</v>
      </c>
      <c r="D1814" t="s">
        <v>8</v>
      </c>
      <c r="E1814" t="s">
        <v>11</v>
      </c>
      <c r="F1814" t="s">
        <v>10</v>
      </c>
      <c r="G1814">
        <v>0</v>
      </c>
      <c r="H1814" t="s">
        <v>8</v>
      </c>
      <c r="I1814" t="s">
        <v>17</v>
      </c>
      <c r="J1814" t="s">
        <v>128</v>
      </c>
      <c r="L1814" t="s">
        <v>80</v>
      </c>
      <c r="M1814">
        <v>0</v>
      </c>
      <c r="N1814" t="str">
        <f t="shared" si="130"/>
        <v>No</v>
      </c>
      <c r="O1814" t="s">
        <v>152</v>
      </c>
      <c r="P1814" s="126" t="str">
        <f t="shared" si="128"/>
        <v>Yes</v>
      </c>
      <c r="Q1814" s="126" t="str">
        <f t="shared" si="131"/>
        <v>Yes</v>
      </c>
      <c r="R1814" s="126" t="str">
        <f t="shared" si="131"/>
        <v>Yes</v>
      </c>
      <c r="S1814" s="126" t="str">
        <f t="shared" si="131"/>
        <v>No</v>
      </c>
      <c r="T1814" s="126" t="str">
        <f t="shared" si="131"/>
        <v>Yes</v>
      </c>
      <c r="U1814" s="126" t="str">
        <f t="shared" si="131"/>
        <v>Yes</v>
      </c>
      <c r="V1814" s="126" t="str">
        <f t="shared" si="131"/>
        <v>No</v>
      </c>
      <c r="W1814" s="126" t="str">
        <f t="shared" si="131"/>
        <v>No</v>
      </c>
      <c r="X1814" s="126" t="str">
        <f t="shared" si="131"/>
        <v>No</v>
      </c>
      <c r="Y1814" s="126" t="str">
        <f t="shared" si="131"/>
        <v>No</v>
      </c>
      <c r="Z1814" s="126" t="str">
        <f t="shared" si="131"/>
        <v>No</v>
      </c>
      <c r="AA1814" s="126" t="str">
        <f t="shared" si="131"/>
        <v>No</v>
      </c>
    </row>
    <row r="1815" spans="1:27" x14ac:dyDescent="0.3">
      <c r="A1815" t="s">
        <v>209</v>
      </c>
      <c r="B1815" t="s">
        <v>13</v>
      </c>
      <c r="C1815" t="s">
        <v>9</v>
      </c>
      <c r="D1815" t="s">
        <v>8</v>
      </c>
      <c r="E1815" t="s">
        <v>11</v>
      </c>
      <c r="F1815" t="s">
        <v>10</v>
      </c>
      <c r="G1815">
        <v>0</v>
      </c>
      <c r="H1815" t="s">
        <v>8</v>
      </c>
      <c r="I1815" t="s">
        <v>19</v>
      </c>
      <c r="J1815" t="s">
        <v>128</v>
      </c>
      <c r="L1815" t="s">
        <v>80</v>
      </c>
      <c r="M1815">
        <v>0</v>
      </c>
      <c r="N1815" t="str">
        <f t="shared" si="130"/>
        <v>No</v>
      </c>
      <c r="O1815" t="s">
        <v>152</v>
      </c>
      <c r="P1815" s="126" t="str">
        <f t="shared" si="128"/>
        <v>Yes</v>
      </c>
      <c r="Q1815" s="126" t="str">
        <f t="shared" si="131"/>
        <v>Yes</v>
      </c>
      <c r="R1815" s="126" t="str">
        <f t="shared" si="131"/>
        <v>Yes</v>
      </c>
      <c r="S1815" s="126" t="str">
        <f t="shared" si="131"/>
        <v>No</v>
      </c>
      <c r="T1815" s="126" t="str">
        <f t="shared" si="131"/>
        <v>Yes</v>
      </c>
      <c r="U1815" s="126" t="str">
        <f t="shared" si="131"/>
        <v>Yes</v>
      </c>
      <c r="V1815" s="126" t="str">
        <f t="shared" si="131"/>
        <v>No</v>
      </c>
      <c r="W1815" s="126" t="str">
        <f t="shared" si="131"/>
        <v>No</v>
      </c>
      <c r="X1815" s="126" t="str">
        <f t="shared" si="131"/>
        <v>No</v>
      </c>
      <c r="Y1815" s="126" t="str">
        <f t="shared" si="131"/>
        <v>No</v>
      </c>
      <c r="Z1815" s="126" t="str">
        <f t="shared" si="131"/>
        <v>No</v>
      </c>
      <c r="AA1815" s="126" t="str">
        <f t="shared" si="131"/>
        <v>No</v>
      </c>
    </row>
    <row r="1816" spans="1:27" x14ac:dyDescent="0.3">
      <c r="A1816" t="s">
        <v>209</v>
      </c>
      <c r="B1816" t="s">
        <v>13</v>
      </c>
      <c r="C1816" t="s">
        <v>9</v>
      </c>
      <c r="D1816" t="s">
        <v>8</v>
      </c>
      <c r="E1816" t="s">
        <v>11</v>
      </c>
      <c r="F1816" t="s">
        <v>10</v>
      </c>
      <c r="G1816">
        <v>1</v>
      </c>
      <c r="H1816" t="s">
        <v>10</v>
      </c>
      <c r="I1816" t="s">
        <v>18</v>
      </c>
      <c r="J1816" t="s">
        <v>128</v>
      </c>
      <c r="L1816" t="s">
        <v>80</v>
      </c>
      <c r="M1816">
        <v>2</v>
      </c>
      <c r="N1816" t="str">
        <f t="shared" si="130"/>
        <v>Yes</v>
      </c>
      <c r="O1816" t="s">
        <v>152</v>
      </c>
      <c r="P1816" s="126" t="str">
        <f t="shared" si="128"/>
        <v>Yes</v>
      </c>
      <c r="Q1816" s="126" t="str">
        <f t="shared" si="131"/>
        <v>Yes</v>
      </c>
      <c r="R1816" s="126" t="str">
        <f t="shared" si="131"/>
        <v>Yes</v>
      </c>
      <c r="S1816" s="126" t="str">
        <f t="shared" si="131"/>
        <v>No</v>
      </c>
      <c r="T1816" s="126" t="str">
        <f t="shared" si="131"/>
        <v>Yes</v>
      </c>
      <c r="U1816" s="126" t="str">
        <f t="shared" si="131"/>
        <v>Yes</v>
      </c>
      <c r="V1816" s="126" t="str">
        <f t="shared" si="131"/>
        <v>No</v>
      </c>
      <c r="W1816" s="126" t="str">
        <f t="shared" si="131"/>
        <v>No</v>
      </c>
      <c r="X1816" s="126" t="str">
        <f t="shared" si="131"/>
        <v>No</v>
      </c>
      <c r="Y1816" s="126" t="str">
        <f t="shared" si="131"/>
        <v>No</v>
      </c>
      <c r="Z1816" s="126" t="str">
        <f t="shared" si="131"/>
        <v>No</v>
      </c>
      <c r="AA1816" s="126" t="str">
        <f t="shared" si="131"/>
        <v>No</v>
      </c>
    </row>
    <row r="1817" spans="1:27" x14ac:dyDescent="0.3">
      <c r="A1817" t="s">
        <v>209</v>
      </c>
      <c r="B1817" t="s">
        <v>13</v>
      </c>
      <c r="C1817" t="s">
        <v>130</v>
      </c>
      <c r="D1817" t="s">
        <v>8</v>
      </c>
      <c r="E1817" t="s">
        <v>11</v>
      </c>
      <c r="F1817" t="s">
        <v>10</v>
      </c>
      <c r="G1817">
        <v>0</v>
      </c>
      <c r="H1817" t="s">
        <v>130</v>
      </c>
      <c r="I1817" t="s">
        <v>19</v>
      </c>
      <c r="J1817" t="s">
        <v>128</v>
      </c>
      <c r="L1817" t="s">
        <v>80</v>
      </c>
      <c r="M1817">
        <v>3</v>
      </c>
      <c r="N1817" t="str">
        <f t="shared" si="130"/>
        <v>Yes</v>
      </c>
      <c r="O1817" t="s">
        <v>152</v>
      </c>
      <c r="P1817" s="126" t="str">
        <f t="shared" si="128"/>
        <v>Yes</v>
      </c>
      <c r="Q1817" s="126" t="str">
        <f t="shared" si="131"/>
        <v>No</v>
      </c>
      <c r="R1817" s="126" t="str">
        <f t="shared" si="131"/>
        <v>Yes</v>
      </c>
      <c r="S1817" s="126" t="str">
        <f t="shared" si="131"/>
        <v>No</v>
      </c>
      <c r="T1817" s="126" t="str">
        <f t="shared" si="131"/>
        <v>Yes</v>
      </c>
      <c r="U1817" s="126" t="str">
        <f t="shared" si="131"/>
        <v>Yes</v>
      </c>
      <c r="V1817" s="126" t="str">
        <f t="shared" si="131"/>
        <v>No</v>
      </c>
      <c r="W1817" s="126" t="str">
        <f t="shared" si="131"/>
        <v>No</v>
      </c>
      <c r="X1817" s="126" t="str">
        <f t="shared" si="131"/>
        <v>No</v>
      </c>
      <c r="Y1817" s="126" t="str">
        <f t="shared" si="131"/>
        <v>Yes</v>
      </c>
      <c r="Z1817" s="126" t="str">
        <f t="shared" si="131"/>
        <v>No</v>
      </c>
      <c r="AA1817" s="126" t="str">
        <f t="shared" si="131"/>
        <v>No</v>
      </c>
    </row>
    <row r="1818" spans="1:27" x14ac:dyDescent="0.3">
      <c r="A1818" t="s">
        <v>209</v>
      </c>
      <c r="B1818" t="s">
        <v>13</v>
      </c>
      <c r="C1818" t="s">
        <v>130</v>
      </c>
      <c r="D1818" t="s">
        <v>8</v>
      </c>
      <c r="E1818" t="s">
        <v>11</v>
      </c>
      <c r="F1818" t="s">
        <v>10</v>
      </c>
      <c r="G1818">
        <v>1</v>
      </c>
      <c r="H1818" t="s">
        <v>10</v>
      </c>
      <c r="I1818" t="s">
        <v>20</v>
      </c>
      <c r="J1818" t="s">
        <v>128</v>
      </c>
      <c r="L1818" t="s">
        <v>80</v>
      </c>
      <c r="M1818">
        <v>2</v>
      </c>
      <c r="N1818" t="str">
        <f t="shared" si="130"/>
        <v>Yes</v>
      </c>
      <c r="O1818" t="s">
        <v>152</v>
      </c>
      <c r="P1818" s="126" t="str">
        <f t="shared" si="128"/>
        <v>Yes</v>
      </c>
      <c r="Q1818" s="126" t="str">
        <f t="shared" si="131"/>
        <v>No</v>
      </c>
      <c r="R1818" s="126" t="str">
        <f t="shared" si="131"/>
        <v>Yes</v>
      </c>
      <c r="S1818" s="126" t="str">
        <f t="shared" si="131"/>
        <v>No</v>
      </c>
      <c r="T1818" s="126" t="str">
        <f t="shared" si="131"/>
        <v>Yes</v>
      </c>
      <c r="U1818" s="126" t="str">
        <f t="shared" si="131"/>
        <v>Yes</v>
      </c>
      <c r="V1818" s="126" t="str">
        <f t="shared" si="131"/>
        <v>No</v>
      </c>
      <c r="W1818" s="126" t="str">
        <f t="shared" si="131"/>
        <v>No</v>
      </c>
      <c r="X1818" s="126" t="str">
        <f t="shared" si="131"/>
        <v>No</v>
      </c>
      <c r="Y1818" s="126" t="str">
        <f t="shared" si="131"/>
        <v>Yes</v>
      </c>
      <c r="Z1818" s="126" t="str">
        <f t="shared" si="131"/>
        <v>No</v>
      </c>
      <c r="AA1818" s="126" t="str">
        <f t="shared" si="131"/>
        <v>No</v>
      </c>
    </row>
    <row r="1819" spans="1:27" x14ac:dyDescent="0.3">
      <c r="A1819" t="s">
        <v>209</v>
      </c>
      <c r="B1819" t="s">
        <v>13</v>
      </c>
      <c r="C1819" t="s">
        <v>130</v>
      </c>
      <c r="D1819" t="s">
        <v>8</v>
      </c>
      <c r="E1819" t="s">
        <v>11</v>
      </c>
      <c r="F1819" t="s">
        <v>10</v>
      </c>
      <c r="G1819">
        <v>0</v>
      </c>
      <c r="H1819" t="s">
        <v>130</v>
      </c>
      <c r="I1819" t="s">
        <v>19</v>
      </c>
      <c r="J1819" t="s">
        <v>128</v>
      </c>
      <c r="L1819" t="s">
        <v>80</v>
      </c>
      <c r="M1819">
        <v>3</v>
      </c>
      <c r="N1819" t="str">
        <f t="shared" si="130"/>
        <v>Yes</v>
      </c>
      <c r="O1819" t="s">
        <v>152</v>
      </c>
      <c r="P1819" s="126" t="str">
        <f t="shared" si="128"/>
        <v>Yes</v>
      </c>
      <c r="Q1819" s="126" t="str">
        <f t="shared" si="131"/>
        <v>No</v>
      </c>
      <c r="R1819" s="126" t="str">
        <f t="shared" si="131"/>
        <v>Yes</v>
      </c>
      <c r="S1819" s="126" t="str">
        <f t="shared" si="131"/>
        <v>No</v>
      </c>
      <c r="T1819" s="126" t="str">
        <f t="shared" si="131"/>
        <v>Yes</v>
      </c>
      <c r="U1819" s="126" t="str">
        <f t="shared" si="131"/>
        <v>Yes</v>
      </c>
      <c r="V1819" s="126" t="str">
        <f t="shared" si="131"/>
        <v>No</v>
      </c>
      <c r="W1819" s="126" t="str">
        <f t="shared" si="131"/>
        <v>No</v>
      </c>
      <c r="X1819" s="126" t="str">
        <f t="shared" si="131"/>
        <v>No</v>
      </c>
      <c r="Y1819" s="126" t="str">
        <f t="shared" si="131"/>
        <v>Yes</v>
      </c>
      <c r="Z1819" s="126" t="str">
        <f t="shared" si="131"/>
        <v>No</v>
      </c>
      <c r="AA1819" s="126" t="str">
        <f t="shared" si="131"/>
        <v>No</v>
      </c>
    </row>
    <row r="1820" spans="1:27" x14ac:dyDescent="0.3">
      <c r="A1820" t="s">
        <v>209</v>
      </c>
      <c r="B1820" t="s">
        <v>13</v>
      </c>
      <c r="C1820" t="s">
        <v>130</v>
      </c>
      <c r="D1820" t="s">
        <v>8</v>
      </c>
      <c r="E1820" t="s">
        <v>70</v>
      </c>
      <c r="F1820" t="s">
        <v>10</v>
      </c>
      <c r="G1820">
        <v>1</v>
      </c>
      <c r="H1820" t="s">
        <v>8</v>
      </c>
      <c r="I1820" t="s">
        <v>15</v>
      </c>
      <c r="J1820" t="s">
        <v>128</v>
      </c>
      <c r="L1820" t="s">
        <v>80</v>
      </c>
      <c r="M1820">
        <v>2</v>
      </c>
      <c r="N1820" t="str">
        <f t="shared" si="130"/>
        <v>Yes</v>
      </c>
      <c r="O1820" t="s">
        <v>152</v>
      </c>
      <c r="P1820" s="126" t="str">
        <f t="shared" si="128"/>
        <v>Yes</v>
      </c>
      <c r="Q1820" s="126" t="str">
        <f t="shared" si="131"/>
        <v>No</v>
      </c>
      <c r="R1820" s="126" t="str">
        <f t="shared" si="131"/>
        <v>Yes</v>
      </c>
      <c r="S1820" s="126" t="str">
        <f t="shared" si="131"/>
        <v>Yes</v>
      </c>
      <c r="T1820" s="126" t="str">
        <f t="shared" si="131"/>
        <v>Yes</v>
      </c>
      <c r="U1820" s="126" t="str">
        <f t="shared" si="131"/>
        <v>No</v>
      </c>
      <c r="V1820" s="126" t="str">
        <f t="shared" si="131"/>
        <v>No</v>
      </c>
      <c r="W1820" s="126" t="str">
        <f t="shared" si="131"/>
        <v>No</v>
      </c>
      <c r="X1820" s="126" t="str">
        <f t="shared" si="131"/>
        <v>No</v>
      </c>
      <c r="Y1820" s="126" t="str">
        <f t="shared" si="131"/>
        <v>Yes</v>
      </c>
      <c r="Z1820" s="126" t="str">
        <f t="shared" si="131"/>
        <v>No</v>
      </c>
      <c r="AA1820" s="126" t="str">
        <f t="shared" si="131"/>
        <v>No</v>
      </c>
    </row>
    <row r="1821" spans="1:27" x14ac:dyDescent="0.3">
      <c r="A1821" t="s">
        <v>209</v>
      </c>
      <c r="B1821" t="s">
        <v>13</v>
      </c>
      <c r="C1821" t="s">
        <v>130</v>
      </c>
      <c r="D1821" t="s">
        <v>8</v>
      </c>
      <c r="E1821" t="s">
        <v>70</v>
      </c>
      <c r="F1821" t="s">
        <v>10</v>
      </c>
      <c r="G1821">
        <v>0</v>
      </c>
      <c r="H1821" t="s">
        <v>8</v>
      </c>
      <c r="I1821" t="s">
        <v>19</v>
      </c>
      <c r="J1821" t="s">
        <v>128</v>
      </c>
      <c r="L1821" t="s">
        <v>80</v>
      </c>
      <c r="M1821">
        <v>0</v>
      </c>
      <c r="N1821" t="str">
        <f t="shared" si="130"/>
        <v>No</v>
      </c>
      <c r="O1821" t="s">
        <v>152</v>
      </c>
      <c r="P1821" s="126" t="str">
        <f t="shared" si="128"/>
        <v>Yes</v>
      </c>
      <c r="Q1821" s="126" t="str">
        <f t="shared" si="131"/>
        <v>No</v>
      </c>
      <c r="R1821" s="126" t="str">
        <f t="shared" si="131"/>
        <v>Yes</v>
      </c>
      <c r="S1821" s="126" t="str">
        <f t="shared" si="131"/>
        <v>Yes</v>
      </c>
      <c r="T1821" s="126" t="str">
        <f t="shared" si="131"/>
        <v>Yes</v>
      </c>
      <c r="U1821" s="126" t="str">
        <f t="shared" si="131"/>
        <v>No</v>
      </c>
      <c r="V1821" s="126" t="str">
        <f t="shared" si="131"/>
        <v>No</v>
      </c>
      <c r="W1821" s="126" t="str">
        <f t="shared" si="131"/>
        <v>No</v>
      </c>
      <c r="X1821" s="126" t="str">
        <f t="shared" si="131"/>
        <v>No</v>
      </c>
      <c r="Y1821" s="126" t="str">
        <f t="shared" si="131"/>
        <v>Yes</v>
      </c>
      <c r="Z1821" s="126" t="str">
        <f t="shared" si="131"/>
        <v>No</v>
      </c>
      <c r="AA1821" s="126" t="str">
        <f t="shared" si="131"/>
        <v>No</v>
      </c>
    </row>
    <row r="1822" spans="1:27" x14ac:dyDescent="0.3">
      <c r="A1822" t="s">
        <v>209</v>
      </c>
      <c r="B1822" t="s">
        <v>130</v>
      </c>
      <c r="C1822" t="s">
        <v>9</v>
      </c>
      <c r="D1822" t="s">
        <v>70</v>
      </c>
      <c r="E1822" t="s">
        <v>11</v>
      </c>
      <c r="F1822" t="s">
        <v>10</v>
      </c>
      <c r="G1822">
        <v>1</v>
      </c>
      <c r="H1822" t="s">
        <v>9</v>
      </c>
      <c r="I1822" t="s">
        <v>19</v>
      </c>
      <c r="J1822" t="s">
        <v>128</v>
      </c>
      <c r="L1822" t="s">
        <v>80</v>
      </c>
      <c r="M1822">
        <v>0</v>
      </c>
      <c r="N1822" t="str">
        <f t="shared" si="130"/>
        <v>No</v>
      </c>
      <c r="O1822" t="s">
        <v>152</v>
      </c>
      <c r="P1822" s="126" t="str">
        <f t="shared" si="128"/>
        <v>No</v>
      </c>
      <c r="Q1822" s="126" t="str">
        <f t="shared" si="131"/>
        <v>Yes</v>
      </c>
      <c r="R1822" s="126" t="str">
        <f t="shared" si="131"/>
        <v>No</v>
      </c>
      <c r="S1822" s="126" t="str">
        <f t="shared" si="131"/>
        <v>Yes</v>
      </c>
      <c r="T1822" s="126" t="str">
        <f t="shared" si="131"/>
        <v>Yes</v>
      </c>
      <c r="U1822" s="126" t="str">
        <f t="shared" si="131"/>
        <v>Yes</v>
      </c>
      <c r="V1822" s="126" t="str">
        <f t="shared" si="131"/>
        <v>No</v>
      </c>
      <c r="W1822" s="126" t="str">
        <f t="shared" si="131"/>
        <v>No</v>
      </c>
      <c r="X1822" s="126" t="str">
        <f t="shared" si="131"/>
        <v>No</v>
      </c>
      <c r="Y1822" s="126" t="str">
        <f t="shared" si="131"/>
        <v>Yes</v>
      </c>
      <c r="Z1822" s="126" t="str">
        <f t="shared" si="131"/>
        <v>No</v>
      </c>
      <c r="AA1822" s="126" t="str">
        <f t="shared" si="131"/>
        <v>No</v>
      </c>
    </row>
    <row r="1823" spans="1:27" x14ac:dyDescent="0.3">
      <c r="A1823" t="s">
        <v>209</v>
      </c>
      <c r="B1823" t="s">
        <v>130</v>
      </c>
      <c r="C1823" t="s">
        <v>9</v>
      </c>
      <c r="D1823" t="s">
        <v>70</v>
      </c>
      <c r="E1823" t="s">
        <v>11</v>
      </c>
      <c r="F1823" t="s">
        <v>10</v>
      </c>
      <c r="G1823">
        <v>2</v>
      </c>
      <c r="H1823" t="s">
        <v>11</v>
      </c>
      <c r="I1823" t="s">
        <v>148</v>
      </c>
      <c r="J1823" t="s">
        <v>128</v>
      </c>
      <c r="L1823" t="s">
        <v>80</v>
      </c>
      <c r="M1823">
        <v>2</v>
      </c>
      <c r="N1823" t="str">
        <f t="shared" si="130"/>
        <v>Yes</v>
      </c>
      <c r="O1823" t="s">
        <v>152</v>
      </c>
      <c r="P1823" s="126" t="str">
        <f t="shared" si="128"/>
        <v>No</v>
      </c>
      <c r="Q1823" s="126" t="str">
        <f t="shared" si="131"/>
        <v>Yes</v>
      </c>
      <c r="R1823" s="126" t="str">
        <f t="shared" si="131"/>
        <v>No</v>
      </c>
      <c r="S1823" s="126" t="str">
        <f t="shared" si="131"/>
        <v>Yes</v>
      </c>
      <c r="T1823" s="126" t="str">
        <f t="shared" si="131"/>
        <v>Yes</v>
      </c>
      <c r="U1823" s="126" t="str">
        <f t="shared" si="131"/>
        <v>Yes</v>
      </c>
      <c r="V1823" s="126" t="str">
        <f t="shared" si="131"/>
        <v>No</v>
      </c>
      <c r="W1823" s="126" t="str">
        <f t="shared" si="131"/>
        <v>No</v>
      </c>
      <c r="X1823" s="126" t="str">
        <f t="shared" si="131"/>
        <v>No</v>
      </c>
      <c r="Y1823" s="126" t="str">
        <f t="shared" si="131"/>
        <v>Yes</v>
      </c>
      <c r="Z1823" s="126" t="str">
        <f t="shared" si="131"/>
        <v>No</v>
      </c>
      <c r="AA1823" s="126" t="str">
        <f t="shared" si="131"/>
        <v>No</v>
      </c>
    </row>
    <row r="1824" spans="1:27" x14ac:dyDescent="0.3">
      <c r="A1824" t="s">
        <v>209</v>
      </c>
      <c r="B1824" t="s">
        <v>130</v>
      </c>
      <c r="C1824" t="s">
        <v>9</v>
      </c>
      <c r="D1824" t="s">
        <v>70</v>
      </c>
      <c r="E1824" t="s">
        <v>11</v>
      </c>
      <c r="F1824" t="s">
        <v>10</v>
      </c>
      <c r="G1824">
        <v>0</v>
      </c>
      <c r="H1824" t="s">
        <v>10</v>
      </c>
      <c r="I1824" t="s">
        <v>17</v>
      </c>
      <c r="J1824" t="s">
        <v>149</v>
      </c>
      <c r="L1824" t="s">
        <v>80</v>
      </c>
      <c r="M1824">
        <v>0</v>
      </c>
      <c r="N1824" t="str">
        <f t="shared" si="130"/>
        <v>No</v>
      </c>
      <c r="O1824" t="s">
        <v>152</v>
      </c>
      <c r="P1824" s="126" t="str">
        <f t="shared" si="128"/>
        <v>No</v>
      </c>
      <c r="Q1824" s="126" t="str">
        <f t="shared" si="131"/>
        <v>Yes</v>
      </c>
      <c r="R1824" s="126" t="str">
        <f t="shared" si="131"/>
        <v>No</v>
      </c>
      <c r="S1824" s="126" t="str">
        <f t="shared" si="131"/>
        <v>Yes</v>
      </c>
      <c r="T1824" s="126" t="str">
        <f t="shared" si="131"/>
        <v>Yes</v>
      </c>
      <c r="U1824" s="126" t="str">
        <f t="shared" si="131"/>
        <v>Yes</v>
      </c>
      <c r="V1824" s="126" t="str">
        <f t="shared" si="131"/>
        <v>No</v>
      </c>
      <c r="W1824" s="126" t="str">
        <f t="shared" si="131"/>
        <v>No</v>
      </c>
      <c r="X1824" s="126" t="str">
        <f t="shared" si="131"/>
        <v>No</v>
      </c>
      <c r="Y1824" s="126" t="str">
        <f t="shared" si="131"/>
        <v>Yes</v>
      </c>
      <c r="Z1824" s="126" t="str">
        <f t="shared" si="131"/>
        <v>No</v>
      </c>
      <c r="AA1824" s="126" t="str">
        <f t="shared" si="131"/>
        <v>No</v>
      </c>
    </row>
    <row r="1825" spans="1:27" x14ac:dyDescent="0.3">
      <c r="A1825" t="s">
        <v>209</v>
      </c>
      <c r="B1825" t="s">
        <v>130</v>
      </c>
      <c r="C1825" t="s">
        <v>9</v>
      </c>
      <c r="D1825" t="s">
        <v>70</v>
      </c>
      <c r="E1825" t="s">
        <v>11</v>
      </c>
      <c r="F1825" t="s">
        <v>10</v>
      </c>
      <c r="G1825">
        <v>2</v>
      </c>
      <c r="H1825" t="s">
        <v>11</v>
      </c>
      <c r="I1825" t="s">
        <v>17</v>
      </c>
      <c r="J1825" t="s">
        <v>128</v>
      </c>
      <c r="L1825" t="s">
        <v>80</v>
      </c>
      <c r="M1825">
        <v>0</v>
      </c>
      <c r="N1825" t="str">
        <f t="shared" si="130"/>
        <v>No</v>
      </c>
      <c r="O1825" t="s">
        <v>152</v>
      </c>
      <c r="P1825" s="126" t="str">
        <f t="shared" si="128"/>
        <v>No</v>
      </c>
      <c r="Q1825" s="126" t="str">
        <f t="shared" si="131"/>
        <v>Yes</v>
      </c>
      <c r="R1825" s="126" t="str">
        <f t="shared" si="131"/>
        <v>No</v>
      </c>
      <c r="S1825" s="126" t="str">
        <f t="shared" si="131"/>
        <v>Yes</v>
      </c>
      <c r="T1825" s="126" t="str">
        <f t="shared" si="131"/>
        <v>Yes</v>
      </c>
      <c r="U1825" s="126" t="str">
        <f t="shared" si="131"/>
        <v>Yes</v>
      </c>
      <c r="V1825" s="126" t="str">
        <f t="shared" si="131"/>
        <v>No</v>
      </c>
      <c r="W1825" s="126" t="str">
        <f t="shared" si="131"/>
        <v>No</v>
      </c>
      <c r="X1825" s="126" t="str">
        <f t="shared" si="131"/>
        <v>No</v>
      </c>
      <c r="Y1825" s="126" t="str">
        <f t="shared" si="131"/>
        <v>Yes</v>
      </c>
      <c r="Z1825" s="126" t="str">
        <f t="shared" si="131"/>
        <v>No</v>
      </c>
      <c r="AA1825" s="126" t="str">
        <f t="shared" si="131"/>
        <v>No</v>
      </c>
    </row>
    <row r="1826" spans="1:27" x14ac:dyDescent="0.3">
      <c r="A1826" t="s">
        <v>209</v>
      </c>
      <c r="B1826" t="s">
        <v>13</v>
      </c>
      <c r="C1826" t="s">
        <v>9</v>
      </c>
      <c r="D1826" t="s">
        <v>8</v>
      </c>
      <c r="E1826" t="s">
        <v>11</v>
      </c>
      <c r="F1826" t="s">
        <v>10</v>
      </c>
      <c r="G1826">
        <v>0</v>
      </c>
      <c r="H1826" t="s">
        <v>8</v>
      </c>
      <c r="I1826" t="s">
        <v>19</v>
      </c>
      <c r="J1826" t="s">
        <v>128</v>
      </c>
      <c r="L1826" t="s">
        <v>80</v>
      </c>
      <c r="M1826">
        <v>3</v>
      </c>
      <c r="N1826" t="str">
        <f t="shared" si="130"/>
        <v>Yes</v>
      </c>
      <c r="O1826" t="s">
        <v>152</v>
      </c>
      <c r="P1826" s="126" t="str">
        <f t="shared" si="128"/>
        <v>Yes</v>
      </c>
      <c r="Q1826" s="126" t="str">
        <f t="shared" si="131"/>
        <v>Yes</v>
      </c>
      <c r="R1826" s="126" t="str">
        <f t="shared" si="131"/>
        <v>Yes</v>
      </c>
      <c r="S1826" s="126" t="str">
        <f t="shared" si="131"/>
        <v>No</v>
      </c>
      <c r="T1826" s="126" t="str">
        <f t="shared" si="131"/>
        <v>Yes</v>
      </c>
      <c r="U1826" s="126" t="str">
        <f t="shared" si="131"/>
        <v>Yes</v>
      </c>
      <c r="V1826" s="126" t="str">
        <f t="shared" si="131"/>
        <v>No</v>
      </c>
      <c r="W1826" s="126" t="str">
        <f t="shared" si="131"/>
        <v>No</v>
      </c>
      <c r="X1826" s="126" t="str">
        <f t="shared" si="131"/>
        <v>No</v>
      </c>
      <c r="Y1826" s="126" t="str">
        <f t="shared" si="131"/>
        <v>No</v>
      </c>
      <c r="Z1826" s="126" t="str">
        <f t="shared" si="131"/>
        <v>No</v>
      </c>
      <c r="AA1826" s="126" t="str">
        <f t="shared" si="131"/>
        <v>No</v>
      </c>
    </row>
    <row r="1827" spans="1:27" x14ac:dyDescent="0.3">
      <c r="A1827" t="s">
        <v>209</v>
      </c>
      <c r="B1827" t="s">
        <v>13</v>
      </c>
      <c r="C1827" t="s">
        <v>9</v>
      </c>
      <c r="D1827" t="s">
        <v>8</v>
      </c>
      <c r="E1827" t="s">
        <v>11</v>
      </c>
      <c r="F1827" t="s">
        <v>10</v>
      </c>
      <c r="G1827">
        <v>0</v>
      </c>
      <c r="H1827" t="s">
        <v>8</v>
      </c>
      <c r="I1827" t="s">
        <v>19</v>
      </c>
      <c r="J1827" t="s">
        <v>128</v>
      </c>
      <c r="K1827" t="s">
        <v>259</v>
      </c>
      <c r="L1827" t="s">
        <v>80</v>
      </c>
      <c r="M1827">
        <v>0</v>
      </c>
      <c r="N1827" t="str">
        <f t="shared" si="130"/>
        <v>No</v>
      </c>
      <c r="O1827" t="s">
        <v>152</v>
      </c>
      <c r="P1827" s="126" t="str">
        <f t="shared" si="128"/>
        <v>Yes</v>
      </c>
      <c r="Q1827" s="126" t="str">
        <f t="shared" si="131"/>
        <v>Yes</v>
      </c>
      <c r="R1827" s="126" t="str">
        <f t="shared" ref="Q1827:AA1850" si="132">IF($A1827="","",IF(OR($B1827=R$1,$C1827=R$1,$D1827=R$1,$E1827=R$1,$F1827=R$1),"Yes","No"))</f>
        <v>Yes</v>
      </c>
      <c r="S1827" s="126" t="str">
        <f t="shared" si="132"/>
        <v>No</v>
      </c>
      <c r="T1827" s="126" t="str">
        <f t="shared" si="132"/>
        <v>Yes</v>
      </c>
      <c r="U1827" s="126" t="str">
        <f t="shared" si="132"/>
        <v>Yes</v>
      </c>
      <c r="V1827" s="126" t="str">
        <f t="shared" si="132"/>
        <v>No</v>
      </c>
      <c r="W1827" s="126" t="str">
        <f t="shared" si="132"/>
        <v>No</v>
      </c>
      <c r="X1827" s="126" t="str">
        <f t="shared" si="132"/>
        <v>No</v>
      </c>
      <c r="Y1827" s="126" t="str">
        <f t="shared" si="132"/>
        <v>No</v>
      </c>
      <c r="Z1827" s="126" t="str">
        <f t="shared" si="132"/>
        <v>No</v>
      </c>
      <c r="AA1827" s="126" t="str">
        <f t="shared" si="132"/>
        <v>No</v>
      </c>
    </row>
    <row r="1828" spans="1:27" x14ac:dyDescent="0.3">
      <c r="A1828" t="s">
        <v>209</v>
      </c>
      <c r="B1828" t="s">
        <v>13</v>
      </c>
      <c r="C1828" t="s">
        <v>9</v>
      </c>
      <c r="D1828" t="s">
        <v>8</v>
      </c>
      <c r="E1828" t="s">
        <v>11</v>
      </c>
      <c r="F1828" t="s">
        <v>10</v>
      </c>
      <c r="G1828">
        <v>1</v>
      </c>
      <c r="H1828" t="s">
        <v>8</v>
      </c>
      <c r="I1828" t="s">
        <v>17</v>
      </c>
      <c r="J1828" t="s">
        <v>128</v>
      </c>
      <c r="L1828" t="s">
        <v>80</v>
      </c>
      <c r="M1828">
        <v>0</v>
      </c>
      <c r="N1828" t="str">
        <f t="shared" si="130"/>
        <v>No</v>
      </c>
      <c r="O1828" t="s">
        <v>152</v>
      </c>
      <c r="P1828" s="126" t="str">
        <f t="shared" si="128"/>
        <v>Yes</v>
      </c>
      <c r="Q1828" s="126" t="str">
        <f t="shared" si="132"/>
        <v>Yes</v>
      </c>
      <c r="R1828" s="126" t="str">
        <f t="shared" si="132"/>
        <v>Yes</v>
      </c>
      <c r="S1828" s="126" t="str">
        <f t="shared" si="132"/>
        <v>No</v>
      </c>
      <c r="T1828" s="126" t="str">
        <f t="shared" si="132"/>
        <v>Yes</v>
      </c>
      <c r="U1828" s="126" t="str">
        <f t="shared" si="132"/>
        <v>Yes</v>
      </c>
      <c r="V1828" s="126" t="str">
        <f t="shared" si="132"/>
        <v>No</v>
      </c>
      <c r="W1828" s="126" t="str">
        <f t="shared" si="132"/>
        <v>No</v>
      </c>
      <c r="X1828" s="126" t="str">
        <f t="shared" si="132"/>
        <v>No</v>
      </c>
      <c r="Y1828" s="126" t="str">
        <f t="shared" si="132"/>
        <v>No</v>
      </c>
      <c r="Z1828" s="126" t="str">
        <f t="shared" si="132"/>
        <v>No</v>
      </c>
      <c r="AA1828" s="126" t="str">
        <f t="shared" si="132"/>
        <v>No</v>
      </c>
    </row>
    <row r="1829" spans="1:27" x14ac:dyDescent="0.3">
      <c r="A1829" t="s">
        <v>209</v>
      </c>
      <c r="B1829" t="s">
        <v>13</v>
      </c>
      <c r="C1829" t="s">
        <v>9</v>
      </c>
      <c r="D1829" t="s">
        <v>8</v>
      </c>
      <c r="E1829" t="s">
        <v>11</v>
      </c>
      <c r="F1829" t="s">
        <v>131</v>
      </c>
      <c r="G1829">
        <v>1</v>
      </c>
      <c r="H1829" t="s">
        <v>13</v>
      </c>
      <c r="I1829" t="s">
        <v>18</v>
      </c>
      <c r="J1829" t="s">
        <v>128</v>
      </c>
      <c r="L1829" t="s">
        <v>80</v>
      </c>
      <c r="M1829">
        <v>0</v>
      </c>
      <c r="N1829" t="str">
        <f t="shared" si="130"/>
        <v>No</v>
      </c>
      <c r="O1829" t="s">
        <v>152</v>
      </c>
      <c r="P1829" s="126" t="str">
        <f t="shared" si="128"/>
        <v>Yes</v>
      </c>
      <c r="Q1829" s="126" t="str">
        <f t="shared" si="132"/>
        <v>Yes</v>
      </c>
      <c r="R1829" s="126" t="str">
        <f t="shared" si="132"/>
        <v>Yes</v>
      </c>
      <c r="S1829" s="126" t="str">
        <f t="shared" si="132"/>
        <v>No</v>
      </c>
      <c r="T1829" s="126" t="str">
        <f t="shared" si="132"/>
        <v>No</v>
      </c>
      <c r="U1829" s="126" t="str">
        <f t="shared" si="132"/>
        <v>Yes</v>
      </c>
      <c r="V1829" s="126" t="str">
        <f t="shared" si="132"/>
        <v>No</v>
      </c>
      <c r="W1829" s="126" t="str">
        <f t="shared" si="132"/>
        <v>No</v>
      </c>
      <c r="X1829" s="126" t="str">
        <f t="shared" si="132"/>
        <v>No</v>
      </c>
      <c r="Y1829" s="126" t="str">
        <f t="shared" si="132"/>
        <v>No</v>
      </c>
      <c r="Z1829" s="126" t="str">
        <f t="shared" si="132"/>
        <v>Yes</v>
      </c>
      <c r="AA1829" s="126" t="str">
        <f t="shared" si="132"/>
        <v>No</v>
      </c>
    </row>
    <row r="1830" spans="1:27" x14ac:dyDescent="0.3">
      <c r="A1830" t="s">
        <v>209</v>
      </c>
      <c r="B1830" t="s">
        <v>13</v>
      </c>
      <c r="C1830" t="s">
        <v>9</v>
      </c>
      <c r="D1830" t="s">
        <v>8</v>
      </c>
      <c r="E1830" t="s">
        <v>11</v>
      </c>
      <c r="F1830" t="s">
        <v>131</v>
      </c>
      <c r="G1830">
        <v>2</v>
      </c>
      <c r="H1830" t="s">
        <v>11</v>
      </c>
      <c r="I1830" t="s">
        <v>16</v>
      </c>
      <c r="J1830" t="s">
        <v>128</v>
      </c>
      <c r="L1830" t="s">
        <v>80</v>
      </c>
      <c r="M1830">
        <v>2</v>
      </c>
      <c r="N1830" t="str">
        <f t="shared" si="130"/>
        <v>Yes</v>
      </c>
      <c r="O1830" t="s">
        <v>152</v>
      </c>
      <c r="P1830" s="126" t="str">
        <f t="shared" si="128"/>
        <v>Yes</v>
      </c>
      <c r="Q1830" s="126" t="str">
        <f t="shared" si="132"/>
        <v>Yes</v>
      </c>
      <c r="R1830" s="126" t="str">
        <f t="shared" si="132"/>
        <v>Yes</v>
      </c>
      <c r="S1830" s="126" t="str">
        <f t="shared" si="132"/>
        <v>No</v>
      </c>
      <c r="T1830" s="126" t="str">
        <f t="shared" si="132"/>
        <v>No</v>
      </c>
      <c r="U1830" s="126" t="str">
        <f t="shared" si="132"/>
        <v>Yes</v>
      </c>
      <c r="V1830" s="126" t="str">
        <f t="shared" si="132"/>
        <v>No</v>
      </c>
      <c r="W1830" s="126" t="str">
        <f t="shared" si="132"/>
        <v>No</v>
      </c>
      <c r="X1830" s="126" t="str">
        <f t="shared" si="132"/>
        <v>No</v>
      </c>
      <c r="Y1830" s="126" t="str">
        <f t="shared" si="132"/>
        <v>No</v>
      </c>
      <c r="Z1830" s="126" t="str">
        <f t="shared" si="132"/>
        <v>Yes</v>
      </c>
      <c r="AA1830" s="126" t="str">
        <f t="shared" si="132"/>
        <v>No</v>
      </c>
    </row>
    <row r="1831" spans="1:27" x14ac:dyDescent="0.3">
      <c r="A1831" t="s">
        <v>209</v>
      </c>
      <c r="B1831" t="s">
        <v>13</v>
      </c>
      <c r="C1831" t="s">
        <v>9</v>
      </c>
      <c r="D1831" t="s">
        <v>8</v>
      </c>
      <c r="E1831" t="s">
        <v>11</v>
      </c>
      <c r="F1831" t="s">
        <v>131</v>
      </c>
      <c r="G1831">
        <v>1</v>
      </c>
      <c r="H1831" t="s">
        <v>13</v>
      </c>
      <c r="I1831" t="s">
        <v>19</v>
      </c>
      <c r="J1831" t="s">
        <v>128</v>
      </c>
      <c r="L1831" t="s">
        <v>80</v>
      </c>
      <c r="M1831">
        <v>0</v>
      </c>
      <c r="N1831" t="str">
        <f t="shared" si="130"/>
        <v>No</v>
      </c>
      <c r="O1831" t="s">
        <v>152</v>
      </c>
      <c r="P1831" s="126" t="str">
        <f t="shared" si="128"/>
        <v>Yes</v>
      </c>
      <c r="Q1831" s="126" t="str">
        <f t="shared" si="132"/>
        <v>Yes</v>
      </c>
      <c r="R1831" s="126" t="str">
        <f t="shared" si="132"/>
        <v>Yes</v>
      </c>
      <c r="S1831" s="126" t="str">
        <f t="shared" si="132"/>
        <v>No</v>
      </c>
      <c r="T1831" s="126" t="str">
        <f t="shared" si="132"/>
        <v>No</v>
      </c>
      <c r="U1831" s="126" t="str">
        <f t="shared" si="132"/>
        <v>Yes</v>
      </c>
      <c r="V1831" s="126" t="str">
        <f t="shared" si="132"/>
        <v>No</v>
      </c>
      <c r="W1831" s="126" t="str">
        <f t="shared" si="132"/>
        <v>No</v>
      </c>
      <c r="X1831" s="126" t="str">
        <f t="shared" si="132"/>
        <v>No</v>
      </c>
      <c r="Y1831" s="126" t="str">
        <f t="shared" si="132"/>
        <v>No</v>
      </c>
      <c r="Z1831" s="126" t="str">
        <f t="shared" si="132"/>
        <v>Yes</v>
      </c>
      <c r="AA1831" s="126" t="str">
        <f t="shared" si="132"/>
        <v>No</v>
      </c>
    </row>
    <row r="1832" spans="1:27" x14ac:dyDescent="0.3">
      <c r="A1832" t="s">
        <v>209</v>
      </c>
      <c r="B1832" t="s">
        <v>13</v>
      </c>
      <c r="C1832" t="s">
        <v>9</v>
      </c>
      <c r="D1832" t="s">
        <v>8</v>
      </c>
      <c r="E1832" t="s">
        <v>11</v>
      </c>
      <c r="F1832" t="s">
        <v>10</v>
      </c>
      <c r="G1832">
        <v>0</v>
      </c>
      <c r="H1832" t="s">
        <v>13</v>
      </c>
      <c r="I1832" t="s">
        <v>15</v>
      </c>
      <c r="J1832" t="s">
        <v>128</v>
      </c>
      <c r="L1832" t="s">
        <v>80</v>
      </c>
      <c r="M1832">
        <v>2</v>
      </c>
      <c r="N1832" t="str">
        <f t="shared" si="130"/>
        <v>Yes</v>
      </c>
      <c r="O1832" t="s">
        <v>152</v>
      </c>
      <c r="P1832" s="126" t="str">
        <f t="shared" si="128"/>
        <v>Yes</v>
      </c>
      <c r="Q1832" s="126" t="str">
        <f t="shared" si="132"/>
        <v>Yes</v>
      </c>
      <c r="R1832" s="126" t="str">
        <f t="shared" si="132"/>
        <v>Yes</v>
      </c>
      <c r="S1832" s="126" t="str">
        <f t="shared" si="132"/>
        <v>No</v>
      </c>
      <c r="T1832" s="126" t="str">
        <f t="shared" si="132"/>
        <v>Yes</v>
      </c>
      <c r="U1832" s="126" t="str">
        <f t="shared" si="132"/>
        <v>Yes</v>
      </c>
      <c r="V1832" s="126" t="str">
        <f t="shared" si="132"/>
        <v>No</v>
      </c>
      <c r="W1832" s="126" t="str">
        <f t="shared" si="132"/>
        <v>No</v>
      </c>
      <c r="X1832" s="126" t="str">
        <f t="shared" si="132"/>
        <v>No</v>
      </c>
      <c r="Y1832" s="126" t="str">
        <f t="shared" si="132"/>
        <v>No</v>
      </c>
      <c r="Z1832" s="126" t="str">
        <f t="shared" si="132"/>
        <v>No</v>
      </c>
      <c r="AA1832" s="126" t="str">
        <f t="shared" si="132"/>
        <v>No</v>
      </c>
    </row>
    <row r="1833" spans="1:27" x14ac:dyDescent="0.3">
      <c r="A1833" t="s">
        <v>209</v>
      </c>
      <c r="B1833" t="s">
        <v>13</v>
      </c>
      <c r="C1833" t="s">
        <v>9</v>
      </c>
      <c r="D1833" t="s">
        <v>8</v>
      </c>
      <c r="E1833" t="s">
        <v>11</v>
      </c>
      <c r="F1833" t="s">
        <v>10</v>
      </c>
      <c r="G1833">
        <v>0</v>
      </c>
      <c r="H1833" t="s">
        <v>10</v>
      </c>
      <c r="I1833" t="s">
        <v>15</v>
      </c>
      <c r="J1833" t="s">
        <v>128</v>
      </c>
      <c r="L1833" t="s">
        <v>80</v>
      </c>
      <c r="M1833">
        <v>0</v>
      </c>
      <c r="N1833" t="str">
        <f t="shared" si="130"/>
        <v>No</v>
      </c>
      <c r="O1833" t="s">
        <v>152</v>
      </c>
      <c r="P1833" s="126" t="str">
        <f t="shared" si="128"/>
        <v>Yes</v>
      </c>
      <c r="Q1833" s="126" t="str">
        <f t="shared" si="132"/>
        <v>Yes</v>
      </c>
      <c r="R1833" s="126" t="str">
        <f t="shared" si="132"/>
        <v>Yes</v>
      </c>
      <c r="S1833" s="126" t="str">
        <f t="shared" si="132"/>
        <v>No</v>
      </c>
      <c r="T1833" s="126" t="str">
        <f t="shared" si="132"/>
        <v>Yes</v>
      </c>
      <c r="U1833" s="126" t="str">
        <f t="shared" si="132"/>
        <v>Yes</v>
      </c>
      <c r="V1833" s="126" t="str">
        <f t="shared" si="132"/>
        <v>No</v>
      </c>
      <c r="W1833" s="126" t="str">
        <f t="shared" si="132"/>
        <v>No</v>
      </c>
      <c r="X1833" s="126" t="str">
        <f t="shared" si="132"/>
        <v>No</v>
      </c>
      <c r="Y1833" s="126" t="str">
        <f t="shared" si="132"/>
        <v>No</v>
      </c>
      <c r="Z1833" s="126" t="str">
        <f t="shared" si="132"/>
        <v>No</v>
      </c>
      <c r="AA1833" s="126" t="str">
        <f t="shared" si="132"/>
        <v>No</v>
      </c>
    </row>
    <row r="1834" spans="1:27" x14ac:dyDescent="0.3">
      <c r="A1834" t="s">
        <v>209</v>
      </c>
      <c r="B1834" t="s">
        <v>13</v>
      </c>
      <c r="C1834" t="s">
        <v>9</v>
      </c>
      <c r="D1834" t="s">
        <v>8</v>
      </c>
      <c r="E1834" t="s">
        <v>11</v>
      </c>
      <c r="F1834" t="s">
        <v>10</v>
      </c>
      <c r="G1834">
        <v>0</v>
      </c>
      <c r="H1834" t="s">
        <v>13</v>
      </c>
      <c r="I1834" t="s">
        <v>15</v>
      </c>
      <c r="J1834" t="s">
        <v>128</v>
      </c>
      <c r="L1834" t="s">
        <v>80</v>
      </c>
      <c r="M1834">
        <v>2</v>
      </c>
      <c r="N1834" t="str">
        <f t="shared" si="130"/>
        <v>Yes</v>
      </c>
      <c r="O1834" t="s">
        <v>152</v>
      </c>
      <c r="P1834" s="126" t="str">
        <f t="shared" si="128"/>
        <v>Yes</v>
      </c>
      <c r="Q1834" s="126" t="str">
        <f t="shared" si="132"/>
        <v>Yes</v>
      </c>
      <c r="R1834" s="126" t="str">
        <f t="shared" si="132"/>
        <v>Yes</v>
      </c>
      <c r="S1834" s="126" t="str">
        <f t="shared" si="132"/>
        <v>No</v>
      </c>
      <c r="T1834" s="126" t="str">
        <f t="shared" si="132"/>
        <v>Yes</v>
      </c>
      <c r="U1834" s="126" t="str">
        <f t="shared" si="132"/>
        <v>Yes</v>
      </c>
      <c r="V1834" s="126" t="str">
        <f t="shared" si="132"/>
        <v>No</v>
      </c>
      <c r="W1834" s="126" t="str">
        <f t="shared" si="132"/>
        <v>No</v>
      </c>
      <c r="X1834" s="126" t="str">
        <f t="shared" si="132"/>
        <v>No</v>
      </c>
      <c r="Y1834" s="126" t="str">
        <f t="shared" si="132"/>
        <v>No</v>
      </c>
      <c r="Z1834" s="126" t="str">
        <f t="shared" si="132"/>
        <v>No</v>
      </c>
      <c r="AA1834" s="126" t="str">
        <f t="shared" si="132"/>
        <v>No</v>
      </c>
    </row>
    <row r="1835" spans="1:27" x14ac:dyDescent="0.3">
      <c r="A1835" t="s">
        <v>209</v>
      </c>
      <c r="B1835" t="s">
        <v>13</v>
      </c>
      <c r="C1835" t="s">
        <v>130</v>
      </c>
      <c r="D1835" t="s">
        <v>8</v>
      </c>
      <c r="E1835" t="s">
        <v>11</v>
      </c>
      <c r="F1835" t="s">
        <v>10</v>
      </c>
      <c r="G1835">
        <v>1</v>
      </c>
      <c r="H1835" t="s">
        <v>11</v>
      </c>
      <c r="I1835" t="s">
        <v>17</v>
      </c>
      <c r="J1835" t="s">
        <v>128</v>
      </c>
      <c r="L1835" t="s">
        <v>80</v>
      </c>
      <c r="M1835">
        <v>0</v>
      </c>
      <c r="N1835" t="str">
        <f t="shared" si="130"/>
        <v>No</v>
      </c>
      <c r="O1835" t="s">
        <v>152</v>
      </c>
      <c r="P1835" s="126" t="str">
        <f t="shared" si="128"/>
        <v>Yes</v>
      </c>
      <c r="Q1835" s="126" t="str">
        <f t="shared" si="132"/>
        <v>No</v>
      </c>
      <c r="R1835" s="126" t="str">
        <f t="shared" si="132"/>
        <v>Yes</v>
      </c>
      <c r="S1835" s="126" t="str">
        <f t="shared" si="132"/>
        <v>No</v>
      </c>
      <c r="T1835" s="126" t="str">
        <f t="shared" si="132"/>
        <v>Yes</v>
      </c>
      <c r="U1835" s="126" t="str">
        <f t="shared" si="132"/>
        <v>Yes</v>
      </c>
      <c r="V1835" s="126" t="str">
        <f t="shared" si="132"/>
        <v>No</v>
      </c>
      <c r="W1835" s="126" t="str">
        <f t="shared" si="132"/>
        <v>No</v>
      </c>
      <c r="X1835" s="126" t="str">
        <f t="shared" si="132"/>
        <v>No</v>
      </c>
      <c r="Y1835" s="126" t="str">
        <f t="shared" si="132"/>
        <v>Yes</v>
      </c>
      <c r="Z1835" s="126" t="str">
        <f t="shared" si="132"/>
        <v>No</v>
      </c>
      <c r="AA1835" s="126" t="str">
        <f t="shared" si="132"/>
        <v>No</v>
      </c>
    </row>
    <row r="1836" spans="1:27" x14ac:dyDescent="0.3">
      <c r="A1836" t="s">
        <v>209</v>
      </c>
      <c r="B1836" t="s">
        <v>13</v>
      </c>
      <c r="C1836" t="s">
        <v>130</v>
      </c>
      <c r="D1836" t="s">
        <v>8</v>
      </c>
      <c r="E1836" t="s">
        <v>11</v>
      </c>
      <c r="F1836" t="s">
        <v>10</v>
      </c>
      <c r="G1836">
        <v>0</v>
      </c>
      <c r="H1836" t="s">
        <v>8</v>
      </c>
      <c r="I1836" t="s">
        <v>19</v>
      </c>
      <c r="J1836" t="s">
        <v>128</v>
      </c>
      <c r="L1836" t="s">
        <v>80</v>
      </c>
      <c r="M1836">
        <v>0</v>
      </c>
      <c r="N1836" t="str">
        <f t="shared" si="130"/>
        <v>No</v>
      </c>
      <c r="O1836" t="s">
        <v>152</v>
      </c>
      <c r="P1836" s="126" t="str">
        <f t="shared" si="128"/>
        <v>Yes</v>
      </c>
      <c r="Q1836" s="126" t="str">
        <f t="shared" si="132"/>
        <v>No</v>
      </c>
      <c r="R1836" s="126" t="str">
        <f t="shared" si="132"/>
        <v>Yes</v>
      </c>
      <c r="S1836" s="126" t="str">
        <f t="shared" si="132"/>
        <v>No</v>
      </c>
      <c r="T1836" s="126" t="str">
        <f t="shared" si="132"/>
        <v>Yes</v>
      </c>
      <c r="U1836" s="126" t="str">
        <f t="shared" si="132"/>
        <v>Yes</v>
      </c>
      <c r="V1836" s="126" t="str">
        <f t="shared" si="132"/>
        <v>No</v>
      </c>
      <c r="W1836" s="126" t="str">
        <f t="shared" si="132"/>
        <v>No</v>
      </c>
      <c r="X1836" s="126" t="str">
        <f t="shared" si="132"/>
        <v>No</v>
      </c>
      <c r="Y1836" s="126" t="str">
        <f t="shared" si="132"/>
        <v>Yes</v>
      </c>
      <c r="Z1836" s="126" t="str">
        <f t="shared" si="132"/>
        <v>No</v>
      </c>
      <c r="AA1836" s="126" t="str">
        <f t="shared" si="132"/>
        <v>No</v>
      </c>
    </row>
    <row r="1837" spans="1:27" x14ac:dyDescent="0.3">
      <c r="A1837" t="s">
        <v>209</v>
      </c>
      <c r="B1837" t="s">
        <v>13</v>
      </c>
      <c r="C1837" t="s">
        <v>130</v>
      </c>
      <c r="D1837" t="s">
        <v>8</v>
      </c>
      <c r="E1837" t="s">
        <v>11</v>
      </c>
      <c r="F1837" t="s">
        <v>10</v>
      </c>
      <c r="G1837">
        <v>2</v>
      </c>
      <c r="H1837" t="s">
        <v>11</v>
      </c>
      <c r="I1837" t="s">
        <v>18</v>
      </c>
      <c r="J1837" t="s">
        <v>128</v>
      </c>
      <c r="L1837" t="s">
        <v>80</v>
      </c>
      <c r="M1837">
        <v>2</v>
      </c>
      <c r="N1837" t="str">
        <f t="shared" si="130"/>
        <v>Yes</v>
      </c>
      <c r="O1837" t="s">
        <v>152</v>
      </c>
      <c r="P1837" s="126" t="str">
        <f t="shared" si="128"/>
        <v>Yes</v>
      </c>
      <c r="Q1837" s="126" t="str">
        <f t="shared" si="132"/>
        <v>No</v>
      </c>
      <c r="R1837" s="126" t="str">
        <f t="shared" si="132"/>
        <v>Yes</v>
      </c>
      <c r="S1837" s="126" t="str">
        <f t="shared" si="132"/>
        <v>No</v>
      </c>
      <c r="T1837" s="126" t="str">
        <f t="shared" si="132"/>
        <v>Yes</v>
      </c>
      <c r="U1837" s="126" t="str">
        <f t="shared" si="132"/>
        <v>Yes</v>
      </c>
      <c r="V1837" s="126" t="str">
        <f t="shared" si="132"/>
        <v>No</v>
      </c>
      <c r="W1837" s="126" t="str">
        <f t="shared" si="132"/>
        <v>No</v>
      </c>
      <c r="X1837" s="126" t="str">
        <f t="shared" si="132"/>
        <v>No</v>
      </c>
      <c r="Y1837" s="126" t="str">
        <f t="shared" si="132"/>
        <v>Yes</v>
      </c>
      <c r="Z1837" s="126" t="str">
        <f t="shared" si="132"/>
        <v>No</v>
      </c>
      <c r="AA1837" s="126" t="str">
        <f t="shared" si="132"/>
        <v>No</v>
      </c>
    </row>
    <row r="1838" spans="1:27" x14ac:dyDescent="0.3">
      <c r="A1838" t="s">
        <v>209</v>
      </c>
      <c r="B1838" t="s">
        <v>13</v>
      </c>
      <c r="C1838" t="s">
        <v>130</v>
      </c>
      <c r="D1838" t="s">
        <v>8</v>
      </c>
      <c r="E1838" t="s">
        <v>11</v>
      </c>
      <c r="F1838" t="s">
        <v>10</v>
      </c>
      <c r="G1838">
        <v>0</v>
      </c>
      <c r="H1838" t="s">
        <v>8</v>
      </c>
      <c r="I1838" t="s">
        <v>15</v>
      </c>
      <c r="J1838" t="s">
        <v>128</v>
      </c>
      <c r="L1838" t="s">
        <v>80</v>
      </c>
      <c r="M1838">
        <v>0</v>
      </c>
      <c r="N1838" t="str">
        <f t="shared" si="130"/>
        <v>No</v>
      </c>
      <c r="O1838" t="s">
        <v>152</v>
      </c>
      <c r="P1838" s="126" t="str">
        <f t="shared" si="128"/>
        <v>Yes</v>
      </c>
      <c r="Q1838" s="126" t="str">
        <f t="shared" si="132"/>
        <v>No</v>
      </c>
      <c r="R1838" s="126" t="str">
        <f t="shared" si="132"/>
        <v>Yes</v>
      </c>
      <c r="S1838" s="126" t="str">
        <f t="shared" si="132"/>
        <v>No</v>
      </c>
      <c r="T1838" s="126" t="str">
        <f t="shared" si="132"/>
        <v>Yes</v>
      </c>
      <c r="U1838" s="126" t="str">
        <f t="shared" si="132"/>
        <v>Yes</v>
      </c>
      <c r="V1838" s="126" t="str">
        <f t="shared" si="132"/>
        <v>No</v>
      </c>
      <c r="W1838" s="126" t="str">
        <f t="shared" si="132"/>
        <v>No</v>
      </c>
      <c r="X1838" s="126" t="str">
        <f t="shared" si="132"/>
        <v>No</v>
      </c>
      <c r="Y1838" s="126" t="str">
        <f t="shared" si="132"/>
        <v>Yes</v>
      </c>
      <c r="Z1838" s="126" t="str">
        <f t="shared" si="132"/>
        <v>No</v>
      </c>
      <c r="AA1838" s="126" t="str">
        <f t="shared" si="132"/>
        <v>No</v>
      </c>
    </row>
    <row r="1839" spans="1:27" x14ac:dyDescent="0.3">
      <c r="A1839" t="s">
        <v>209</v>
      </c>
      <c r="B1839" t="s">
        <v>13</v>
      </c>
      <c r="C1839" t="s">
        <v>9</v>
      </c>
      <c r="D1839" t="s">
        <v>8</v>
      </c>
      <c r="E1839" t="s">
        <v>11</v>
      </c>
      <c r="F1839" t="s">
        <v>10</v>
      </c>
      <c r="G1839">
        <v>2</v>
      </c>
      <c r="H1839" t="s">
        <v>10</v>
      </c>
      <c r="I1839" t="s">
        <v>20</v>
      </c>
      <c r="J1839" t="s">
        <v>128</v>
      </c>
      <c r="L1839" t="s">
        <v>80</v>
      </c>
      <c r="M1839">
        <v>0</v>
      </c>
      <c r="N1839" t="str">
        <f t="shared" si="130"/>
        <v>No</v>
      </c>
      <c r="O1839" t="s">
        <v>152</v>
      </c>
      <c r="P1839" s="126" t="str">
        <f t="shared" si="128"/>
        <v>Yes</v>
      </c>
      <c r="Q1839" s="126" t="str">
        <f t="shared" si="132"/>
        <v>Yes</v>
      </c>
      <c r="R1839" s="126" t="str">
        <f t="shared" si="132"/>
        <v>Yes</v>
      </c>
      <c r="S1839" s="126" t="str">
        <f t="shared" si="132"/>
        <v>No</v>
      </c>
      <c r="T1839" s="126" t="str">
        <f t="shared" si="132"/>
        <v>Yes</v>
      </c>
      <c r="U1839" s="126" t="str">
        <f t="shared" si="132"/>
        <v>Yes</v>
      </c>
      <c r="V1839" s="126" t="str">
        <f t="shared" si="132"/>
        <v>No</v>
      </c>
      <c r="W1839" s="126" t="str">
        <f t="shared" si="132"/>
        <v>No</v>
      </c>
      <c r="X1839" s="126" t="str">
        <f t="shared" si="132"/>
        <v>No</v>
      </c>
      <c r="Y1839" s="126" t="str">
        <f t="shared" si="132"/>
        <v>No</v>
      </c>
      <c r="Z1839" s="126" t="str">
        <f t="shared" si="132"/>
        <v>No</v>
      </c>
      <c r="AA1839" s="126" t="str">
        <f t="shared" si="132"/>
        <v>No</v>
      </c>
    </row>
    <row r="1840" spans="1:27" x14ac:dyDescent="0.3">
      <c r="A1840" t="s">
        <v>209</v>
      </c>
      <c r="B1840" t="s">
        <v>13</v>
      </c>
      <c r="C1840" t="s">
        <v>9</v>
      </c>
      <c r="D1840" t="s">
        <v>8</v>
      </c>
      <c r="E1840" t="s">
        <v>11</v>
      </c>
      <c r="F1840" t="s">
        <v>10</v>
      </c>
      <c r="G1840">
        <v>1</v>
      </c>
      <c r="H1840" t="s">
        <v>13</v>
      </c>
      <c r="I1840" t="s">
        <v>18</v>
      </c>
      <c r="J1840" t="s">
        <v>128</v>
      </c>
      <c r="L1840" t="s">
        <v>80</v>
      </c>
      <c r="M1840">
        <v>2</v>
      </c>
      <c r="N1840" t="str">
        <f t="shared" si="130"/>
        <v>Yes</v>
      </c>
      <c r="O1840" t="s">
        <v>152</v>
      </c>
      <c r="P1840" s="126" t="str">
        <f t="shared" ref="P1840:AA1904" si="133">IF($A1840="","",IF(OR($B1840=P$1,$C1840=P$1,$D1840=P$1,$E1840=P$1,$F1840=P$1),"Yes","No"))</f>
        <v>Yes</v>
      </c>
      <c r="Q1840" s="126" t="str">
        <f t="shared" si="132"/>
        <v>Yes</v>
      </c>
      <c r="R1840" s="126" t="str">
        <f t="shared" si="132"/>
        <v>Yes</v>
      </c>
      <c r="S1840" s="126" t="str">
        <f t="shared" si="132"/>
        <v>No</v>
      </c>
      <c r="T1840" s="126" t="str">
        <f t="shared" si="132"/>
        <v>Yes</v>
      </c>
      <c r="U1840" s="126" t="str">
        <f t="shared" si="132"/>
        <v>Yes</v>
      </c>
      <c r="V1840" s="126" t="str">
        <f t="shared" si="132"/>
        <v>No</v>
      </c>
      <c r="W1840" s="126" t="str">
        <f t="shared" si="132"/>
        <v>No</v>
      </c>
      <c r="X1840" s="126" t="str">
        <f t="shared" si="132"/>
        <v>No</v>
      </c>
      <c r="Y1840" s="126" t="str">
        <f t="shared" si="132"/>
        <v>No</v>
      </c>
      <c r="Z1840" s="126" t="str">
        <f t="shared" si="132"/>
        <v>No</v>
      </c>
      <c r="AA1840" s="126" t="str">
        <f t="shared" si="132"/>
        <v>No</v>
      </c>
    </row>
    <row r="1841" spans="1:27" x14ac:dyDescent="0.3">
      <c r="A1841" t="s">
        <v>209</v>
      </c>
      <c r="B1841" t="s">
        <v>13</v>
      </c>
      <c r="C1841" t="s">
        <v>9</v>
      </c>
      <c r="D1841" t="s">
        <v>8</v>
      </c>
      <c r="E1841" t="s">
        <v>11</v>
      </c>
      <c r="F1841" t="s">
        <v>10</v>
      </c>
      <c r="G1841">
        <v>0</v>
      </c>
      <c r="H1841" t="s">
        <v>13</v>
      </c>
      <c r="I1841" t="s">
        <v>15</v>
      </c>
      <c r="J1841" t="s">
        <v>128</v>
      </c>
      <c r="L1841" t="s">
        <v>80</v>
      </c>
      <c r="M1841">
        <v>2</v>
      </c>
      <c r="N1841" t="str">
        <f t="shared" si="130"/>
        <v>Yes</v>
      </c>
      <c r="O1841" t="s">
        <v>152</v>
      </c>
      <c r="P1841" s="126" t="str">
        <f t="shared" si="133"/>
        <v>Yes</v>
      </c>
      <c r="Q1841" s="126" t="str">
        <f t="shared" si="132"/>
        <v>Yes</v>
      </c>
      <c r="R1841" s="126" t="str">
        <f t="shared" si="132"/>
        <v>Yes</v>
      </c>
      <c r="S1841" s="126" t="str">
        <f t="shared" si="132"/>
        <v>No</v>
      </c>
      <c r="T1841" s="126" t="str">
        <f t="shared" si="132"/>
        <v>Yes</v>
      </c>
      <c r="U1841" s="126" t="str">
        <f t="shared" si="132"/>
        <v>Yes</v>
      </c>
      <c r="V1841" s="126" t="str">
        <f t="shared" si="132"/>
        <v>No</v>
      </c>
      <c r="W1841" s="126" t="str">
        <f t="shared" si="132"/>
        <v>No</v>
      </c>
      <c r="X1841" s="126" t="str">
        <f t="shared" si="132"/>
        <v>No</v>
      </c>
      <c r="Y1841" s="126" t="str">
        <f t="shared" si="132"/>
        <v>No</v>
      </c>
      <c r="Z1841" s="126" t="str">
        <f t="shared" si="132"/>
        <v>No</v>
      </c>
      <c r="AA1841" s="126" t="str">
        <f t="shared" si="132"/>
        <v>No</v>
      </c>
    </row>
    <row r="1842" spans="1:27" x14ac:dyDescent="0.3">
      <c r="A1842" t="s">
        <v>209</v>
      </c>
      <c r="B1842" t="s">
        <v>13</v>
      </c>
      <c r="C1842" t="s">
        <v>9</v>
      </c>
      <c r="D1842" t="s">
        <v>8</v>
      </c>
      <c r="E1842" t="s">
        <v>11</v>
      </c>
      <c r="F1842" t="s">
        <v>10</v>
      </c>
      <c r="G1842">
        <v>0</v>
      </c>
      <c r="H1842" t="s">
        <v>13</v>
      </c>
      <c r="I1842" t="s">
        <v>148</v>
      </c>
      <c r="J1842" t="s">
        <v>128</v>
      </c>
      <c r="L1842" t="s">
        <v>80</v>
      </c>
      <c r="M1842">
        <v>2</v>
      </c>
      <c r="N1842" t="str">
        <f t="shared" si="130"/>
        <v>Yes</v>
      </c>
      <c r="O1842" t="s">
        <v>152</v>
      </c>
      <c r="P1842" s="126" t="str">
        <f t="shared" si="133"/>
        <v>Yes</v>
      </c>
      <c r="Q1842" s="126" t="str">
        <f t="shared" si="132"/>
        <v>Yes</v>
      </c>
      <c r="R1842" s="126" t="str">
        <f t="shared" si="132"/>
        <v>Yes</v>
      </c>
      <c r="S1842" s="126" t="str">
        <f t="shared" si="132"/>
        <v>No</v>
      </c>
      <c r="T1842" s="126" t="str">
        <f t="shared" si="132"/>
        <v>Yes</v>
      </c>
      <c r="U1842" s="126" t="str">
        <f t="shared" si="132"/>
        <v>Yes</v>
      </c>
      <c r="V1842" s="126" t="str">
        <f t="shared" si="132"/>
        <v>No</v>
      </c>
      <c r="W1842" s="126" t="str">
        <f t="shared" si="132"/>
        <v>No</v>
      </c>
      <c r="X1842" s="126" t="str">
        <f t="shared" si="132"/>
        <v>No</v>
      </c>
      <c r="Y1842" s="126" t="str">
        <f t="shared" si="132"/>
        <v>No</v>
      </c>
      <c r="Z1842" s="126" t="str">
        <f t="shared" si="132"/>
        <v>No</v>
      </c>
      <c r="AA1842" s="126" t="str">
        <f t="shared" si="132"/>
        <v>No</v>
      </c>
    </row>
    <row r="1843" spans="1:27" x14ac:dyDescent="0.3">
      <c r="A1843" t="s">
        <v>209</v>
      </c>
      <c r="B1843" t="s">
        <v>13</v>
      </c>
      <c r="C1843" t="s">
        <v>9</v>
      </c>
      <c r="D1843" t="s">
        <v>8</v>
      </c>
      <c r="E1843" t="s">
        <v>11</v>
      </c>
      <c r="F1843" t="s">
        <v>10</v>
      </c>
      <c r="G1843">
        <v>0</v>
      </c>
      <c r="H1843" t="s">
        <v>13</v>
      </c>
      <c r="I1843" t="s">
        <v>148</v>
      </c>
      <c r="J1843" t="s">
        <v>149</v>
      </c>
      <c r="K1843" t="s">
        <v>237</v>
      </c>
      <c r="L1843" t="s">
        <v>80</v>
      </c>
      <c r="M1843">
        <v>2</v>
      </c>
      <c r="N1843" t="str">
        <f t="shared" si="130"/>
        <v>Yes</v>
      </c>
      <c r="O1843" t="s">
        <v>152</v>
      </c>
      <c r="P1843" s="126" t="str">
        <f t="shared" si="133"/>
        <v>Yes</v>
      </c>
      <c r="Q1843" s="126" t="str">
        <f t="shared" si="132"/>
        <v>Yes</v>
      </c>
      <c r="R1843" s="126" t="str">
        <f t="shared" si="132"/>
        <v>Yes</v>
      </c>
      <c r="S1843" s="126" t="str">
        <f t="shared" si="132"/>
        <v>No</v>
      </c>
      <c r="T1843" s="126" t="str">
        <f t="shared" si="132"/>
        <v>Yes</v>
      </c>
      <c r="U1843" s="126" t="str">
        <f t="shared" si="132"/>
        <v>Yes</v>
      </c>
      <c r="V1843" s="126" t="str">
        <f t="shared" si="132"/>
        <v>No</v>
      </c>
      <c r="W1843" s="126" t="str">
        <f t="shared" si="132"/>
        <v>No</v>
      </c>
      <c r="X1843" s="126" t="str">
        <f t="shared" si="132"/>
        <v>No</v>
      </c>
      <c r="Y1843" s="126" t="str">
        <f t="shared" si="132"/>
        <v>No</v>
      </c>
      <c r="Z1843" s="126" t="str">
        <f t="shared" si="132"/>
        <v>No</v>
      </c>
      <c r="AA1843" s="126" t="str">
        <f t="shared" si="132"/>
        <v>No</v>
      </c>
    </row>
    <row r="1844" spans="1:27" x14ac:dyDescent="0.3">
      <c r="A1844" t="s">
        <v>209</v>
      </c>
      <c r="B1844" t="s">
        <v>130</v>
      </c>
      <c r="C1844" t="s">
        <v>9</v>
      </c>
      <c r="D1844" t="s">
        <v>8</v>
      </c>
      <c r="E1844" t="s">
        <v>11</v>
      </c>
      <c r="F1844" t="s">
        <v>14</v>
      </c>
      <c r="G1844">
        <v>0</v>
      </c>
      <c r="H1844" t="s">
        <v>8</v>
      </c>
      <c r="I1844" t="s">
        <v>148</v>
      </c>
      <c r="J1844" t="s">
        <v>256</v>
      </c>
      <c r="L1844" t="s">
        <v>80</v>
      </c>
      <c r="M1844">
        <v>2</v>
      </c>
      <c r="N1844" t="str">
        <f t="shared" si="130"/>
        <v>Yes</v>
      </c>
      <c r="O1844" t="s">
        <v>152</v>
      </c>
      <c r="P1844" s="126" t="str">
        <f t="shared" si="133"/>
        <v>No</v>
      </c>
      <c r="Q1844" s="126" t="str">
        <f t="shared" si="132"/>
        <v>Yes</v>
      </c>
      <c r="R1844" s="126" t="str">
        <f t="shared" si="132"/>
        <v>Yes</v>
      </c>
      <c r="S1844" s="126" t="str">
        <f t="shared" si="132"/>
        <v>No</v>
      </c>
      <c r="T1844" s="126" t="str">
        <f t="shared" si="132"/>
        <v>No</v>
      </c>
      <c r="U1844" s="126" t="str">
        <f t="shared" si="132"/>
        <v>Yes</v>
      </c>
      <c r="V1844" s="126" t="str">
        <f t="shared" si="132"/>
        <v>No</v>
      </c>
      <c r="W1844" s="126" t="str">
        <f t="shared" si="132"/>
        <v>No</v>
      </c>
      <c r="X1844" s="126" t="str">
        <f t="shared" si="132"/>
        <v>Yes</v>
      </c>
      <c r="Y1844" s="126" t="str">
        <f t="shared" si="132"/>
        <v>Yes</v>
      </c>
      <c r="Z1844" s="126" t="str">
        <f t="shared" si="132"/>
        <v>No</v>
      </c>
      <c r="AA1844" s="126" t="str">
        <f t="shared" si="132"/>
        <v>No</v>
      </c>
    </row>
    <row r="1845" spans="1:27" x14ac:dyDescent="0.3">
      <c r="A1845" t="s">
        <v>210</v>
      </c>
      <c r="B1845" t="s">
        <v>13</v>
      </c>
      <c r="C1845" t="s">
        <v>9</v>
      </c>
      <c r="D1845" t="s">
        <v>8</v>
      </c>
      <c r="E1845" t="s">
        <v>11</v>
      </c>
      <c r="F1845" t="s">
        <v>10</v>
      </c>
      <c r="G1845">
        <v>1</v>
      </c>
      <c r="H1845" t="s">
        <v>10</v>
      </c>
      <c r="I1845" t="s">
        <v>18</v>
      </c>
      <c r="J1845" t="s">
        <v>128</v>
      </c>
      <c r="L1845" t="s">
        <v>80</v>
      </c>
      <c r="M1845">
        <v>0</v>
      </c>
      <c r="N1845" t="str">
        <f t="shared" si="130"/>
        <v>No</v>
      </c>
      <c r="O1845" t="s">
        <v>152</v>
      </c>
      <c r="P1845" s="126" t="str">
        <f t="shared" si="133"/>
        <v>Yes</v>
      </c>
      <c r="Q1845" s="126" t="str">
        <f t="shared" si="132"/>
        <v>Yes</v>
      </c>
      <c r="R1845" s="126" t="str">
        <f t="shared" si="132"/>
        <v>Yes</v>
      </c>
      <c r="S1845" s="126" t="str">
        <f t="shared" si="132"/>
        <v>No</v>
      </c>
      <c r="T1845" s="126" t="str">
        <f t="shared" si="132"/>
        <v>Yes</v>
      </c>
      <c r="U1845" s="126" t="str">
        <f t="shared" si="132"/>
        <v>Yes</v>
      </c>
      <c r="V1845" s="126" t="str">
        <f t="shared" si="132"/>
        <v>No</v>
      </c>
      <c r="W1845" s="126" t="str">
        <f t="shared" si="132"/>
        <v>No</v>
      </c>
      <c r="X1845" s="126" t="str">
        <f t="shared" si="132"/>
        <v>No</v>
      </c>
      <c r="Y1845" s="126" t="str">
        <f t="shared" si="132"/>
        <v>No</v>
      </c>
      <c r="Z1845" s="126" t="str">
        <f t="shared" si="132"/>
        <v>No</v>
      </c>
      <c r="AA1845" s="126" t="str">
        <f t="shared" si="132"/>
        <v>No</v>
      </c>
    </row>
    <row r="1846" spans="1:27" x14ac:dyDescent="0.3">
      <c r="A1846" t="s">
        <v>210</v>
      </c>
      <c r="B1846" t="s">
        <v>13</v>
      </c>
      <c r="C1846" t="s">
        <v>9</v>
      </c>
      <c r="D1846" t="s">
        <v>8</v>
      </c>
      <c r="E1846" t="s">
        <v>11</v>
      </c>
      <c r="F1846" t="s">
        <v>10</v>
      </c>
      <c r="G1846">
        <v>1</v>
      </c>
      <c r="H1846" t="s">
        <v>9</v>
      </c>
      <c r="I1846" t="s">
        <v>19</v>
      </c>
      <c r="J1846" t="s">
        <v>128</v>
      </c>
      <c r="L1846" t="s">
        <v>80</v>
      </c>
      <c r="M1846">
        <v>3</v>
      </c>
      <c r="N1846" t="str">
        <f t="shared" si="130"/>
        <v>Yes</v>
      </c>
      <c r="O1846" t="s">
        <v>152</v>
      </c>
      <c r="P1846" s="126" t="str">
        <f t="shared" si="133"/>
        <v>Yes</v>
      </c>
      <c r="Q1846" s="126" t="str">
        <f t="shared" si="132"/>
        <v>Yes</v>
      </c>
      <c r="R1846" s="126" t="str">
        <f t="shared" si="132"/>
        <v>Yes</v>
      </c>
      <c r="S1846" s="126" t="str">
        <f t="shared" si="132"/>
        <v>No</v>
      </c>
      <c r="T1846" s="126" t="str">
        <f t="shared" si="132"/>
        <v>Yes</v>
      </c>
      <c r="U1846" s="126" t="str">
        <f t="shared" si="132"/>
        <v>Yes</v>
      </c>
      <c r="V1846" s="126" t="str">
        <f t="shared" si="132"/>
        <v>No</v>
      </c>
      <c r="W1846" s="126" t="str">
        <f t="shared" si="132"/>
        <v>No</v>
      </c>
      <c r="X1846" s="126" t="str">
        <f t="shared" si="132"/>
        <v>No</v>
      </c>
      <c r="Y1846" s="126" t="str">
        <f t="shared" si="132"/>
        <v>No</v>
      </c>
      <c r="Z1846" s="126" t="str">
        <f t="shared" si="132"/>
        <v>No</v>
      </c>
      <c r="AA1846" s="126" t="str">
        <f t="shared" si="132"/>
        <v>No</v>
      </c>
    </row>
    <row r="1847" spans="1:27" x14ac:dyDescent="0.3">
      <c r="A1847" t="s">
        <v>210</v>
      </c>
      <c r="B1847" t="s">
        <v>13</v>
      </c>
      <c r="C1847" t="s">
        <v>9</v>
      </c>
      <c r="D1847" t="s">
        <v>8</v>
      </c>
      <c r="E1847" t="s">
        <v>11</v>
      </c>
      <c r="F1847" t="s">
        <v>10</v>
      </c>
      <c r="G1847">
        <v>1</v>
      </c>
      <c r="H1847" t="s">
        <v>9</v>
      </c>
      <c r="I1847" t="s">
        <v>19</v>
      </c>
      <c r="J1847" t="s">
        <v>149</v>
      </c>
      <c r="L1847" t="s">
        <v>80</v>
      </c>
      <c r="M1847">
        <v>0</v>
      </c>
      <c r="N1847" t="str">
        <f t="shared" si="130"/>
        <v>No</v>
      </c>
      <c r="O1847" t="s">
        <v>152</v>
      </c>
      <c r="P1847" s="126" t="str">
        <f t="shared" si="133"/>
        <v>Yes</v>
      </c>
      <c r="Q1847" s="126" t="str">
        <f t="shared" si="132"/>
        <v>Yes</v>
      </c>
      <c r="R1847" s="126" t="str">
        <f t="shared" si="132"/>
        <v>Yes</v>
      </c>
      <c r="S1847" s="126" t="str">
        <f t="shared" si="132"/>
        <v>No</v>
      </c>
      <c r="T1847" s="126" t="str">
        <f t="shared" si="132"/>
        <v>Yes</v>
      </c>
      <c r="U1847" s="126" t="str">
        <f t="shared" si="132"/>
        <v>Yes</v>
      </c>
      <c r="V1847" s="126" t="str">
        <f t="shared" si="132"/>
        <v>No</v>
      </c>
      <c r="W1847" s="126" t="str">
        <f t="shared" si="132"/>
        <v>No</v>
      </c>
      <c r="X1847" s="126" t="str">
        <f t="shared" si="132"/>
        <v>No</v>
      </c>
      <c r="Y1847" s="126" t="str">
        <f t="shared" si="132"/>
        <v>No</v>
      </c>
      <c r="Z1847" s="126" t="str">
        <f t="shared" si="132"/>
        <v>No</v>
      </c>
      <c r="AA1847" s="126" t="str">
        <f t="shared" si="132"/>
        <v>No</v>
      </c>
    </row>
    <row r="1848" spans="1:27" x14ac:dyDescent="0.3">
      <c r="A1848" t="s">
        <v>210</v>
      </c>
      <c r="B1848" t="s">
        <v>13</v>
      </c>
      <c r="C1848" t="s">
        <v>9</v>
      </c>
      <c r="D1848" t="s">
        <v>8</v>
      </c>
      <c r="E1848" t="s">
        <v>11</v>
      </c>
      <c r="F1848" t="s">
        <v>10</v>
      </c>
      <c r="G1848">
        <v>4</v>
      </c>
      <c r="H1848" t="s">
        <v>8</v>
      </c>
      <c r="I1848" t="s">
        <v>16</v>
      </c>
      <c r="J1848" t="s">
        <v>128</v>
      </c>
      <c r="K1848" t="s">
        <v>237</v>
      </c>
      <c r="L1848" t="s">
        <v>80</v>
      </c>
      <c r="M1848">
        <v>0</v>
      </c>
      <c r="N1848" t="str">
        <f t="shared" si="130"/>
        <v>No</v>
      </c>
      <c r="O1848" t="s">
        <v>152</v>
      </c>
      <c r="P1848" s="126" t="str">
        <f t="shared" si="133"/>
        <v>Yes</v>
      </c>
      <c r="Q1848" s="126" t="str">
        <f t="shared" si="132"/>
        <v>Yes</v>
      </c>
      <c r="R1848" s="126" t="str">
        <f t="shared" si="132"/>
        <v>Yes</v>
      </c>
      <c r="S1848" s="126" t="str">
        <f t="shared" si="132"/>
        <v>No</v>
      </c>
      <c r="T1848" s="126" t="str">
        <f t="shared" si="132"/>
        <v>Yes</v>
      </c>
      <c r="U1848" s="126" t="str">
        <f t="shared" si="132"/>
        <v>Yes</v>
      </c>
      <c r="V1848" s="126" t="str">
        <f t="shared" si="132"/>
        <v>No</v>
      </c>
      <c r="W1848" s="126" t="str">
        <f t="shared" si="132"/>
        <v>No</v>
      </c>
      <c r="X1848" s="126" t="str">
        <f t="shared" si="132"/>
        <v>No</v>
      </c>
      <c r="Y1848" s="126" t="str">
        <f t="shared" si="132"/>
        <v>No</v>
      </c>
      <c r="Z1848" s="126" t="str">
        <f t="shared" si="132"/>
        <v>No</v>
      </c>
      <c r="AA1848" s="126" t="str">
        <f t="shared" si="132"/>
        <v>No</v>
      </c>
    </row>
    <row r="1849" spans="1:27" x14ac:dyDescent="0.3">
      <c r="A1849" t="s">
        <v>210</v>
      </c>
      <c r="B1849" t="s">
        <v>13</v>
      </c>
      <c r="C1849" t="s">
        <v>9</v>
      </c>
      <c r="D1849" t="s">
        <v>8</v>
      </c>
      <c r="E1849" t="s">
        <v>11</v>
      </c>
      <c r="F1849" t="s">
        <v>10</v>
      </c>
      <c r="G1849">
        <v>1</v>
      </c>
      <c r="H1849" t="s">
        <v>13</v>
      </c>
      <c r="I1849" t="s">
        <v>18</v>
      </c>
      <c r="J1849" t="s">
        <v>149</v>
      </c>
      <c r="L1849" t="s">
        <v>80</v>
      </c>
      <c r="M1849">
        <v>2</v>
      </c>
      <c r="N1849" t="str">
        <f t="shared" si="130"/>
        <v>Yes</v>
      </c>
      <c r="O1849" t="s">
        <v>152</v>
      </c>
      <c r="P1849" s="126" t="str">
        <f t="shared" si="133"/>
        <v>Yes</v>
      </c>
      <c r="Q1849" s="126" t="str">
        <f t="shared" si="132"/>
        <v>Yes</v>
      </c>
      <c r="R1849" s="126" t="str">
        <f t="shared" si="132"/>
        <v>Yes</v>
      </c>
      <c r="S1849" s="126" t="str">
        <f t="shared" si="132"/>
        <v>No</v>
      </c>
      <c r="T1849" s="126" t="str">
        <f t="shared" si="132"/>
        <v>Yes</v>
      </c>
      <c r="U1849" s="126" t="str">
        <f t="shared" si="132"/>
        <v>Yes</v>
      </c>
      <c r="V1849" s="126" t="str">
        <f t="shared" si="132"/>
        <v>No</v>
      </c>
      <c r="W1849" s="126" t="str">
        <f t="shared" si="132"/>
        <v>No</v>
      </c>
      <c r="X1849" s="126" t="str">
        <f t="shared" si="132"/>
        <v>No</v>
      </c>
      <c r="Y1849" s="126" t="str">
        <f t="shared" si="132"/>
        <v>No</v>
      </c>
      <c r="Z1849" s="126" t="str">
        <f t="shared" si="132"/>
        <v>No</v>
      </c>
      <c r="AA1849" s="126" t="str">
        <f t="shared" si="132"/>
        <v>No</v>
      </c>
    </row>
    <row r="1850" spans="1:27" x14ac:dyDescent="0.3">
      <c r="A1850" t="s">
        <v>210</v>
      </c>
      <c r="B1850" t="s">
        <v>13</v>
      </c>
      <c r="C1850" t="s">
        <v>9</v>
      </c>
      <c r="D1850" t="s">
        <v>8</v>
      </c>
      <c r="E1850" t="s">
        <v>11</v>
      </c>
      <c r="F1850" t="s">
        <v>10</v>
      </c>
      <c r="G1850">
        <v>1</v>
      </c>
      <c r="H1850" t="s">
        <v>8</v>
      </c>
      <c r="I1850" t="s">
        <v>15</v>
      </c>
      <c r="J1850" t="s">
        <v>128</v>
      </c>
      <c r="K1850" t="s">
        <v>259</v>
      </c>
      <c r="L1850" t="s">
        <v>80</v>
      </c>
      <c r="M1850">
        <v>2</v>
      </c>
      <c r="N1850" t="str">
        <f t="shared" si="130"/>
        <v>Yes</v>
      </c>
      <c r="O1850" t="s">
        <v>152</v>
      </c>
      <c r="P1850" s="126" t="str">
        <f t="shared" si="133"/>
        <v>Yes</v>
      </c>
      <c r="Q1850" s="126" t="str">
        <f t="shared" si="132"/>
        <v>Yes</v>
      </c>
      <c r="R1850" s="126" t="str">
        <f t="shared" si="132"/>
        <v>Yes</v>
      </c>
      <c r="S1850" s="126" t="str">
        <f t="shared" si="132"/>
        <v>No</v>
      </c>
      <c r="T1850" s="126" t="str">
        <f t="shared" ref="Q1850:AA1873" si="134">IF($A1850="","",IF(OR($B1850=T$1,$C1850=T$1,$D1850=T$1,$E1850=T$1,$F1850=T$1),"Yes","No"))</f>
        <v>Yes</v>
      </c>
      <c r="U1850" s="126" t="str">
        <f t="shared" si="134"/>
        <v>Yes</v>
      </c>
      <c r="V1850" s="126" t="str">
        <f t="shared" si="134"/>
        <v>No</v>
      </c>
      <c r="W1850" s="126" t="str">
        <f t="shared" si="134"/>
        <v>No</v>
      </c>
      <c r="X1850" s="126" t="str">
        <f t="shared" si="134"/>
        <v>No</v>
      </c>
      <c r="Y1850" s="126" t="str">
        <f t="shared" si="134"/>
        <v>No</v>
      </c>
      <c r="Z1850" s="126" t="str">
        <f t="shared" si="134"/>
        <v>No</v>
      </c>
      <c r="AA1850" s="126" t="str">
        <f t="shared" si="134"/>
        <v>No</v>
      </c>
    </row>
    <row r="1851" spans="1:27" x14ac:dyDescent="0.3">
      <c r="A1851" t="s">
        <v>210</v>
      </c>
      <c r="B1851" t="s">
        <v>13</v>
      </c>
      <c r="C1851" t="s">
        <v>9</v>
      </c>
      <c r="D1851" t="s">
        <v>8</v>
      </c>
      <c r="E1851" t="s">
        <v>11</v>
      </c>
      <c r="F1851" t="s">
        <v>10</v>
      </c>
      <c r="G1851">
        <v>1</v>
      </c>
      <c r="H1851" t="s">
        <v>11</v>
      </c>
      <c r="I1851" t="s">
        <v>17</v>
      </c>
      <c r="J1851" t="s">
        <v>128</v>
      </c>
      <c r="L1851" t="s">
        <v>80</v>
      </c>
      <c r="M1851">
        <v>0</v>
      </c>
      <c r="N1851" t="str">
        <f t="shared" si="130"/>
        <v>No</v>
      </c>
      <c r="O1851" t="s">
        <v>152</v>
      </c>
      <c r="P1851" s="126" t="str">
        <f t="shared" si="133"/>
        <v>Yes</v>
      </c>
      <c r="Q1851" s="126" t="str">
        <f t="shared" si="134"/>
        <v>Yes</v>
      </c>
      <c r="R1851" s="126" t="str">
        <f t="shared" si="134"/>
        <v>Yes</v>
      </c>
      <c r="S1851" s="126" t="str">
        <f t="shared" si="134"/>
        <v>No</v>
      </c>
      <c r="T1851" s="126" t="str">
        <f t="shared" si="134"/>
        <v>Yes</v>
      </c>
      <c r="U1851" s="126" t="str">
        <f t="shared" si="134"/>
        <v>Yes</v>
      </c>
      <c r="V1851" s="126" t="str">
        <f t="shared" si="134"/>
        <v>No</v>
      </c>
      <c r="W1851" s="126" t="str">
        <f t="shared" si="134"/>
        <v>No</v>
      </c>
      <c r="X1851" s="126" t="str">
        <f t="shared" si="134"/>
        <v>No</v>
      </c>
      <c r="Y1851" s="126" t="str">
        <f t="shared" si="134"/>
        <v>No</v>
      </c>
      <c r="Z1851" s="126" t="str">
        <f t="shared" si="134"/>
        <v>No</v>
      </c>
      <c r="AA1851" s="126" t="str">
        <f t="shared" si="134"/>
        <v>No</v>
      </c>
    </row>
    <row r="1852" spans="1:27" x14ac:dyDescent="0.3">
      <c r="A1852" t="s">
        <v>210</v>
      </c>
      <c r="B1852" t="s">
        <v>13</v>
      </c>
      <c r="C1852" t="s">
        <v>130</v>
      </c>
      <c r="D1852" t="s">
        <v>70</v>
      </c>
      <c r="E1852" t="s">
        <v>11</v>
      </c>
      <c r="F1852" t="s">
        <v>10</v>
      </c>
      <c r="G1852">
        <v>1</v>
      </c>
      <c r="H1852" t="s">
        <v>13</v>
      </c>
      <c r="I1852" t="s">
        <v>16</v>
      </c>
      <c r="J1852" t="s">
        <v>128</v>
      </c>
      <c r="L1852" t="s">
        <v>80</v>
      </c>
      <c r="M1852">
        <v>0</v>
      </c>
      <c r="N1852" t="str">
        <f t="shared" si="130"/>
        <v>No</v>
      </c>
      <c r="O1852" t="s">
        <v>152</v>
      </c>
      <c r="P1852" s="126" t="str">
        <f t="shared" si="133"/>
        <v>Yes</v>
      </c>
      <c r="Q1852" s="126" t="str">
        <f t="shared" si="134"/>
        <v>No</v>
      </c>
      <c r="R1852" s="126" t="str">
        <f t="shared" si="134"/>
        <v>No</v>
      </c>
      <c r="S1852" s="126" t="str">
        <f t="shared" si="134"/>
        <v>Yes</v>
      </c>
      <c r="T1852" s="126" t="str">
        <f t="shared" si="134"/>
        <v>Yes</v>
      </c>
      <c r="U1852" s="126" t="str">
        <f t="shared" si="134"/>
        <v>Yes</v>
      </c>
      <c r="V1852" s="126" t="str">
        <f t="shared" si="134"/>
        <v>No</v>
      </c>
      <c r="W1852" s="126" t="str">
        <f t="shared" si="134"/>
        <v>No</v>
      </c>
      <c r="X1852" s="126" t="str">
        <f t="shared" si="134"/>
        <v>No</v>
      </c>
      <c r="Y1852" s="126" t="str">
        <f t="shared" si="134"/>
        <v>Yes</v>
      </c>
      <c r="Z1852" s="126" t="str">
        <f t="shared" si="134"/>
        <v>No</v>
      </c>
      <c r="AA1852" s="126" t="str">
        <f t="shared" si="134"/>
        <v>No</v>
      </c>
    </row>
    <row r="1853" spans="1:27" x14ac:dyDescent="0.3">
      <c r="A1853" t="s">
        <v>210</v>
      </c>
      <c r="B1853" t="s">
        <v>13</v>
      </c>
      <c r="C1853" t="s">
        <v>130</v>
      </c>
      <c r="D1853" t="s">
        <v>70</v>
      </c>
      <c r="E1853" t="s">
        <v>11</v>
      </c>
      <c r="F1853" t="s">
        <v>10</v>
      </c>
      <c r="G1853">
        <v>1</v>
      </c>
      <c r="H1853" t="s">
        <v>10</v>
      </c>
      <c r="I1853" t="s">
        <v>148</v>
      </c>
      <c r="J1853" t="s">
        <v>62</v>
      </c>
      <c r="L1853" t="s">
        <v>80</v>
      </c>
      <c r="M1853">
        <v>0</v>
      </c>
      <c r="N1853" t="str">
        <f t="shared" si="130"/>
        <v>Yes</v>
      </c>
      <c r="O1853" t="s">
        <v>152</v>
      </c>
      <c r="P1853" s="126" t="str">
        <f t="shared" si="133"/>
        <v>Yes</v>
      </c>
      <c r="Q1853" s="126" t="str">
        <f t="shared" si="134"/>
        <v>No</v>
      </c>
      <c r="R1853" s="126" t="str">
        <f t="shared" si="134"/>
        <v>No</v>
      </c>
      <c r="S1853" s="126" t="str">
        <f t="shared" si="134"/>
        <v>Yes</v>
      </c>
      <c r="T1853" s="126" t="str">
        <f t="shared" si="134"/>
        <v>Yes</v>
      </c>
      <c r="U1853" s="126" t="str">
        <f t="shared" si="134"/>
        <v>Yes</v>
      </c>
      <c r="V1853" s="126" t="str">
        <f t="shared" si="134"/>
        <v>No</v>
      </c>
      <c r="W1853" s="126" t="str">
        <f t="shared" si="134"/>
        <v>No</v>
      </c>
      <c r="X1853" s="126" t="str">
        <f t="shared" si="134"/>
        <v>No</v>
      </c>
      <c r="Y1853" s="126" t="str">
        <f t="shared" si="134"/>
        <v>Yes</v>
      </c>
      <c r="Z1853" s="126" t="str">
        <f t="shared" si="134"/>
        <v>No</v>
      </c>
      <c r="AA1853" s="126" t="str">
        <f t="shared" si="134"/>
        <v>No</v>
      </c>
    </row>
    <row r="1854" spans="1:27" x14ac:dyDescent="0.3">
      <c r="A1854" t="s">
        <v>210</v>
      </c>
      <c r="B1854" t="s">
        <v>13</v>
      </c>
      <c r="C1854" t="s">
        <v>130</v>
      </c>
      <c r="D1854" t="s">
        <v>70</v>
      </c>
      <c r="E1854" t="s">
        <v>11</v>
      </c>
      <c r="F1854" t="s">
        <v>10</v>
      </c>
      <c r="G1854">
        <v>1</v>
      </c>
      <c r="H1854" t="s">
        <v>11</v>
      </c>
      <c r="I1854" t="s">
        <v>16</v>
      </c>
      <c r="J1854" t="s">
        <v>128</v>
      </c>
      <c r="L1854" t="s">
        <v>80</v>
      </c>
      <c r="M1854">
        <v>0</v>
      </c>
      <c r="N1854" t="str">
        <f t="shared" si="130"/>
        <v>No</v>
      </c>
      <c r="O1854" t="s">
        <v>152</v>
      </c>
      <c r="P1854" s="126" t="str">
        <f t="shared" si="133"/>
        <v>Yes</v>
      </c>
      <c r="Q1854" s="126" t="str">
        <f t="shared" si="134"/>
        <v>No</v>
      </c>
      <c r="R1854" s="126" t="str">
        <f t="shared" si="134"/>
        <v>No</v>
      </c>
      <c r="S1854" s="126" t="str">
        <f t="shared" si="134"/>
        <v>Yes</v>
      </c>
      <c r="T1854" s="126" t="str">
        <f t="shared" si="134"/>
        <v>Yes</v>
      </c>
      <c r="U1854" s="126" t="str">
        <f t="shared" si="134"/>
        <v>Yes</v>
      </c>
      <c r="V1854" s="126" t="str">
        <f t="shared" si="134"/>
        <v>No</v>
      </c>
      <c r="W1854" s="126" t="str">
        <f t="shared" si="134"/>
        <v>No</v>
      </c>
      <c r="X1854" s="126" t="str">
        <f t="shared" si="134"/>
        <v>No</v>
      </c>
      <c r="Y1854" s="126" t="str">
        <f t="shared" si="134"/>
        <v>Yes</v>
      </c>
      <c r="Z1854" s="126" t="str">
        <f t="shared" si="134"/>
        <v>No</v>
      </c>
      <c r="AA1854" s="126" t="str">
        <f t="shared" si="134"/>
        <v>No</v>
      </c>
    </row>
    <row r="1855" spans="1:27" x14ac:dyDescent="0.3">
      <c r="A1855" t="s">
        <v>210</v>
      </c>
      <c r="B1855" t="s">
        <v>13</v>
      </c>
      <c r="C1855" t="s">
        <v>130</v>
      </c>
      <c r="D1855" t="s">
        <v>70</v>
      </c>
      <c r="E1855" t="s">
        <v>11</v>
      </c>
      <c r="F1855" t="s">
        <v>10</v>
      </c>
      <c r="G1855">
        <v>0</v>
      </c>
      <c r="H1855" t="s">
        <v>70</v>
      </c>
      <c r="I1855" t="s">
        <v>19</v>
      </c>
      <c r="J1855" t="s">
        <v>128</v>
      </c>
      <c r="L1855" t="s">
        <v>80</v>
      </c>
      <c r="M1855">
        <v>0</v>
      </c>
      <c r="N1855" t="str">
        <f t="shared" si="130"/>
        <v>No</v>
      </c>
      <c r="O1855" t="s">
        <v>152</v>
      </c>
      <c r="P1855" s="126" t="str">
        <f t="shared" si="133"/>
        <v>Yes</v>
      </c>
      <c r="Q1855" s="126" t="str">
        <f t="shared" si="134"/>
        <v>No</v>
      </c>
      <c r="R1855" s="126" t="str">
        <f t="shared" si="134"/>
        <v>No</v>
      </c>
      <c r="S1855" s="126" t="str">
        <f t="shared" si="134"/>
        <v>Yes</v>
      </c>
      <c r="T1855" s="126" t="str">
        <f t="shared" si="134"/>
        <v>Yes</v>
      </c>
      <c r="U1855" s="126" t="str">
        <f t="shared" si="134"/>
        <v>Yes</v>
      </c>
      <c r="V1855" s="126" t="str">
        <f t="shared" si="134"/>
        <v>No</v>
      </c>
      <c r="W1855" s="126" t="str">
        <f t="shared" si="134"/>
        <v>No</v>
      </c>
      <c r="X1855" s="126" t="str">
        <f t="shared" si="134"/>
        <v>No</v>
      </c>
      <c r="Y1855" s="126" t="str">
        <f t="shared" si="134"/>
        <v>Yes</v>
      </c>
      <c r="Z1855" s="126" t="str">
        <f t="shared" si="134"/>
        <v>No</v>
      </c>
      <c r="AA1855" s="126" t="str">
        <f t="shared" si="134"/>
        <v>No</v>
      </c>
    </row>
    <row r="1856" spans="1:27" x14ac:dyDescent="0.3">
      <c r="A1856" t="s">
        <v>210</v>
      </c>
      <c r="B1856" t="s">
        <v>130</v>
      </c>
      <c r="C1856" t="s">
        <v>9</v>
      </c>
      <c r="D1856" t="s">
        <v>8</v>
      </c>
      <c r="E1856" t="s">
        <v>70</v>
      </c>
      <c r="F1856" t="s">
        <v>131</v>
      </c>
      <c r="G1856">
        <v>1</v>
      </c>
      <c r="H1856" t="s">
        <v>131</v>
      </c>
      <c r="I1856" t="s">
        <v>18</v>
      </c>
      <c r="J1856" t="s">
        <v>149</v>
      </c>
      <c r="K1856" t="s">
        <v>237</v>
      </c>
      <c r="L1856" t="s">
        <v>80</v>
      </c>
      <c r="M1856">
        <v>2</v>
      </c>
      <c r="N1856" t="str">
        <f t="shared" si="130"/>
        <v>Yes</v>
      </c>
      <c r="O1856" t="s">
        <v>152</v>
      </c>
      <c r="P1856" s="126" t="str">
        <f t="shared" si="133"/>
        <v>No</v>
      </c>
      <c r="Q1856" s="126" t="str">
        <f t="shared" si="134"/>
        <v>Yes</v>
      </c>
      <c r="R1856" s="126" t="str">
        <f t="shared" si="134"/>
        <v>Yes</v>
      </c>
      <c r="S1856" s="126" t="str">
        <f t="shared" si="134"/>
        <v>Yes</v>
      </c>
      <c r="T1856" s="126" t="str">
        <f t="shared" si="134"/>
        <v>No</v>
      </c>
      <c r="U1856" s="126" t="str">
        <f t="shared" si="134"/>
        <v>No</v>
      </c>
      <c r="V1856" s="126" t="str">
        <f t="shared" si="134"/>
        <v>No</v>
      </c>
      <c r="W1856" s="126" t="str">
        <f t="shared" si="134"/>
        <v>No</v>
      </c>
      <c r="X1856" s="126" t="str">
        <f t="shared" si="134"/>
        <v>No</v>
      </c>
      <c r="Y1856" s="126" t="str">
        <f t="shared" si="134"/>
        <v>Yes</v>
      </c>
      <c r="Z1856" s="126" t="str">
        <f t="shared" si="134"/>
        <v>Yes</v>
      </c>
      <c r="AA1856" s="126" t="str">
        <f t="shared" si="134"/>
        <v>No</v>
      </c>
    </row>
    <row r="1857" spans="1:27" x14ac:dyDescent="0.3">
      <c r="A1857" t="s">
        <v>210</v>
      </c>
      <c r="B1857" t="s">
        <v>130</v>
      </c>
      <c r="C1857" t="s">
        <v>9</v>
      </c>
      <c r="D1857" t="s">
        <v>8</v>
      </c>
      <c r="E1857" t="s">
        <v>70</v>
      </c>
      <c r="F1857" t="s">
        <v>131</v>
      </c>
      <c r="G1857">
        <v>0</v>
      </c>
      <c r="H1857" t="s">
        <v>8</v>
      </c>
      <c r="I1857" t="s">
        <v>19</v>
      </c>
      <c r="J1857" t="s">
        <v>149</v>
      </c>
      <c r="K1857" t="s">
        <v>237</v>
      </c>
      <c r="L1857" t="s">
        <v>80</v>
      </c>
      <c r="M1857">
        <v>3</v>
      </c>
      <c r="N1857" t="str">
        <f t="shared" si="130"/>
        <v>Yes</v>
      </c>
      <c r="O1857" t="s">
        <v>152</v>
      </c>
      <c r="P1857" s="126" t="str">
        <f t="shared" si="133"/>
        <v>No</v>
      </c>
      <c r="Q1857" s="126" t="str">
        <f t="shared" si="134"/>
        <v>Yes</v>
      </c>
      <c r="R1857" s="126" t="str">
        <f t="shared" si="134"/>
        <v>Yes</v>
      </c>
      <c r="S1857" s="126" t="str">
        <f t="shared" si="134"/>
        <v>Yes</v>
      </c>
      <c r="T1857" s="126" t="str">
        <f t="shared" si="134"/>
        <v>No</v>
      </c>
      <c r="U1857" s="126" t="str">
        <f t="shared" si="134"/>
        <v>No</v>
      </c>
      <c r="V1857" s="126" t="str">
        <f t="shared" si="134"/>
        <v>No</v>
      </c>
      <c r="W1857" s="126" t="str">
        <f t="shared" si="134"/>
        <v>No</v>
      </c>
      <c r="X1857" s="126" t="str">
        <f t="shared" si="134"/>
        <v>No</v>
      </c>
      <c r="Y1857" s="126" t="str">
        <f t="shared" si="134"/>
        <v>Yes</v>
      </c>
      <c r="Z1857" s="126" t="str">
        <f t="shared" si="134"/>
        <v>Yes</v>
      </c>
      <c r="AA1857" s="126" t="str">
        <f t="shared" si="134"/>
        <v>No</v>
      </c>
    </row>
    <row r="1858" spans="1:27" x14ac:dyDescent="0.3">
      <c r="A1858" t="s">
        <v>210</v>
      </c>
      <c r="B1858" t="s">
        <v>130</v>
      </c>
      <c r="C1858" t="s">
        <v>9</v>
      </c>
      <c r="D1858" t="s">
        <v>14</v>
      </c>
      <c r="E1858" t="s">
        <v>8</v>
      </c>
      <c r="F1858" t="s">
        <v>131</v>
      </c>
      <c r="G1858">
        <v>1</v>
      </c>
      <c r="H1858" t="s">
        <v>14</v>
      </c>
      <c r="I1858" t="s">
        <v>19</v>
      </c>
      <c r="J1858" t="s">
        <v>128</v>
      </c>
      <c r="L1858" t="s">
        <v>80</v>
      </c>
      <c r="M1858">
        <v>0</v>
      </c>
      <c r="N1858" t="str">
        <f t="shared" si="130"/>
        <v>No</v>
      </c>
      <c r="O1858" t="s">
        <v>152</v>
      </c>
      <c r="P1858" s="126" t="str">
        <f t="shared" si="133"/>
        <v>No</v>
      </c>
      <c r="Q1858" s="126" t="str">
        <f t="shared" si="134"/>
        <v>Yes</v>
      </c>
      <c r="R1858" s="126" t="str">
        <f t="shared" si="134"/>
        <v>Yes</v>
      </c>
      <c r="S1858" s="126" t="str">
        <f t="shared" si="134"/>
        <v>No</v>
      </c>
      <c r="T1858" s="126" t="str">
        <f t="shared" si="134"/>
        <v>No</v>
      </c>
      <c r="U1858" s="126" t="str">
        <f t="shared" si="134"/>
        <v>No</v>
      </c>
      <c r="V1858" s="126" t="str">
        <f t="shared" si="134"/>
        <v>No</v>
      </c>
      <c r="W1858" s="126" t="str">
        <f t="shared" si="134"/>
        <v>No</v>
      </c>
      <c r="X1858" s="126" t="str">
        <f t="shared" si="134"/>
        <v>Yes</v>
      </c>
      <c r="Y1858" s="126" t="str">
        <f t="shared" si="134"/>
        <v>Yes</v>
      </c>
      <c r="Z1858" s="126" t="str">
        <f t="shared" si="134"/>
        <v>Yes</v>
      </c>
      <c r="AA1858" s="126" t="str">
        <f t="shared" si="134"/>
        <v>No</v>
      </c>
    </row>
    <row r="1859" spans="1:27" x14ac:dyDescent="0.3">
      <c r="A1859" t="s">
        <v>210</v>
      </c>
      <c r="B1859" t="s">
        <v>130</v>
      </c>
      <c r="C1859" t="s">
        <v>9</v>
      </c>
      <c r="D1859" t="s">
        <v>14</v>
      </c>
      <c r="E1859" t="s">
        <v>8</v>
      </c>
      <c r="F1859" t="s">
        <v>131</v>
      </c>
      <c r="G1859">
        <v>0</v>
      </c>
      <c r="H1859" t="s">
        <v>130</v>
      </c>
      <c r="I1859" t="s">
        <v>15</v>
      </c>
      <c r="J1859" t="s">
        <v>149</v>
      </c>
      <c r="K1859" t="s">
        <v>237</v>
      </c>
      <c r="L1859" t="s">
        <v>80</v>
      </c>
      <c r="M1859">
        <v>0</v>
      </c>
      <c r="N1859" t="str">
        <f t="shared" ref="N1859:N1923" si="135">IF(M1859="","",IF(I1859="Foul","Yes",IF(M1859=0,"No","Yes")))</f>
        <v>No</v>
      </c>
      <c r="O1859" t="s">
        <v>152</v>
      </c>
      <c r="P1859" s="126" t="str">
        <f t="shared" si="133"/>
        <v>No</v>
      </c>
      <c r="Q1859" s="126" t="str">
        <f t="shared" si="134"/>
        <v>Yes</v>
      </c>
      <c r="R1859" s="126" t="str">
        <f t="shared" si="134"/>
        <v>Yes</v>
      </c>
      <c r="S1859" s="126" t="str">
        <f t="shared" si="134"/>
        <v>No</v>
      </c>
      <c r="T1859" s="126" t="str">
        <f t="shared" si="134"/>
        <v>No</v>
      </c>
      <c r="U1859" s="126" t="str">
        <f t="shared" si="134"/>
        <v>No</v>
      </c>
      <c r="V1859" s="126" t="str">
        <f t="shared" si="134"/>
        <v>No</v>
      </c>
      <c r="W1859" s="126" t="str">
        <f t="shared" si="134"/>
        <v>No</v>
      </c>
      <c r="X1859" s="126" t="str">
        <f t="shared" si="134"/>
        <v>Yes</v>
      </c>
      <c r="Y1859" s="126" t="str">
        <f t="shared" si="134"/>
        <v>Yes</v>
      </c>
      <c r="Z1859" s="126" t="str">
        <f t="shared" si="134"/>
        <v>Yes</v>
      </c>
      <c r="AA1859" s="126" t="str">
        <f t="shared" si="134"/>
        <v>No</v>
      </c>
    </row>
    <row r="1860" spans="1:27" x14ac:dyDescent="0.3">
      <c r="A1860" t="s">
        <v>210</v>
      </c>
      <c r="B1860" t="s">
        <v>130</v>
      </c>
      <c r="C1860" t="s">
        <v>9</v>
      </c>
      <c r="D1860" t="s">
        <v>14</v>
      </c>
      <c r="E1860" t="s">
        <v>8</v>
      </c>
      <c r="F1860" t="s">
        <v>131</v>
      </c>
      <c r="G1860">
        <v>1</v>
      </c>
      <c r="H1860" t="s">
        <v>8</v>
      </c>
      <c r="I1860" t="s">
        <v>148</v>
      </c>
      <c r="J1860" t="s">
        <v>128</v>
      </c>
      <c r="L1860" t="s">
        <v>80</v>
      </c>
      <c r="M1860">
        <v>2</v>
      </c>
      <c r="N1860" t="str">
        <f t="shared" si="135"/>
        <v>Yes</v>
      </c>
      <c r="O1860" t="s">
        <v>152</v>
      </c>
      <c r="P1860" s="126" t="str">
        <f t="shared" si="133"/>
        <v>No</v>
      </c>
      <c r="Q1860" s="126" t="str">
        <f t="shared" si="134"/>
        <v>Yes</v>
      </c>
      <c r="R1860" s="126" t="str">
        <f t="shared" si="134"/>
        <v>Yes</v>
      </c>
      <c r="S1860" s="126" t="str">
        <f t="shared" si="134"/>
        <v>No</v>
      </c>
      <c r="T1860" s="126" t="str">
        <f t="shared" si="134"/>
        <v>No</v>
      </c>
      <c r="U1860" s="126" t="str">
        <f t="shared" si="134"/>
        <v>No</v>
      </c>
      <c r="V1860" s="126" t="str">
        <f t="shared" si="134"/>
        <v>No</v>
      </c>
      <c r="W1860" s="126" t="str">
        <f t="shared" si="134"/>
        <v>No</v>
      </c>
      <c r="X1860" s="126" t="str">
        <f t="shared" si="134"/>
        <v>Yes</v>
      </c>
      <c r="Y1860" s="126" t="str">
        <f t="shared" si="134"/>
        <v>Yes</v>
      </c>
      <c r="Z1860" s="126" t="str">
        <f t="shared" si="134"/>
        <v>Yes</v>
      </c>
      <c r="AA1860" s="126" t="str">
        <f t="shared" si="134"/>
        <v>No</v>
      </c>
    </row>
    <row r="1861" spans="1:27" x14ac:dyDescent="0.3">
      <c r="A1861" t="s">
        <v>210</v>
      </c>
      <c r="B1861" t="s">
        <v>13</v>
      </c>
      <c r="C1861" t="s">
        <v>9</v>
      </c>
      <c r="D1861" t="s">
        <v>14</v>
      </c>
      <c r="E1861" t="s">
        <v>8</v>
      </c>
      <c r="F1861" t="s">
        <v>131</v>
      </c>
      <c r="G1861">
        <v>1</v>
      </c>
      <c r="H1861" t="s">
        <v>131</v>
      </c>
      <c r="I1861" t="s">
        <v>18</v>
      </c>
      <c r="J1861" t="s">
        <v>128</v>
      </c>
      <c r="L1861" t="s">
        <v>80</v>
      </c>
      <c r="M1861">
        <v>0</v>
      </c>
      <c r="N1861" t="str">
        <f t="shared" si="135"/>
        <v>No</v>
      </c>
      <c r="O1861" t="s">
        <v>152</v>
      </c>
      <c r="P1861" s="126" t="str">
        <f t="shared" si="133"/>
        <v>Yes</v>
      </c>
      <c r="Q1861" s="126" t="str">
        <f t="shared" si="134"/>
        <v>Yes</v>
      </c>
      <c r="R1861" s="126" t="str">
        <f t="shared" si="134"/>
        <v>Yes</v>
      </c>
      <c r="S1861" s="126" t="str">
        <f t="shared" si="134"/>
        <v>No</v>
      </c>
      <c r="T1861" s="126" t="str">
        <f t="shared" si="134"/>
        <v>No</v>
      </c>
      <c r="U1861" s="126" t="str">
        <f t="shared" si="134"/>
        <v>No</v>
      </c>
      <c r="V1861" s="126" t="str">
        <f t="shared" si="134"/>
        <v>No</v>
      </c>
      <c r="W1861" s="126" t="str">
        <f t="shared" si="134"/>
        <v>No</v>
      </c>
      <c r="X1861" s="126" t="str">
        <f t="shared" si="134"/>
        <v>Yes</v>
      </c>
      <c r="Y1861" s="126" t="str">
        <f t="shared" si="134"/>
        <v>No</v>
      </c>
      <c r="Z1861" s="126" t="str">
        <f t="shared" si="134"/>
        <v>Yes</v>
      </c>
      <c r="AA1861" s="126" t="str">
        <f t="shared" si="134"/>
        <v>No</v>
      </c>
    </row>
    <row r="1862" spans="1:27" x14ac:dyDescent="0.3">
      <c r="A1862" t="s">
        <v>210</v>
      </c>
      <c r="B1862" t="s">
        <v>13</v>
      </c>
      <c r="C1862" t="s">
        <v>9</v>
      </c>
      <c r="D1862" t="s">
        <v>14</v>
      </c>
      <c r="E1862" t="s">
        <v>8</v>
      </c>
      <c r="F1862" t="s">
        <v>131</v>
      </c>
      <c r="G1862">
        <v>1</v>
      </c>
      <c r="H1862" t="s">
        <v>13</v>
      </c>
      <c r="I1862" t="s">
        <v>16</v>
      </c>
      <c r="J1862" t="s">
        <v>128</v>
      </c>
      <c r="L1862" t="s">
        <v>80</v>
      </c>
      <c r="M1862">
        <v>0</v>
      </c>
      <c r="N1862" t="str">
        <f t="shared" si="135"/>
        <v>No</v>
      </c>
      <c r="O1862" t="s">
        <v>152</v>
      </c>
      <c r="P1862" s="126" t="str">
        <f t="shared" si="133"/>
        <v>Yes</v>
      </c>
      <c r="Q1862" s="126" t="str">
        <f t="shared" si="134"/>
        <v>Yes</v>
      </c>
      <c r="R1862" s="126" t="str">
        <f t="shared" si="134"/>
        <v>Yes</v>
      </c>
      <c r="S1862" s="126" t="str">
        <f t="shared" si="134"/>
        <v>No</v>
      </c>
      <c r="T1862" s="126" t="str">
        <f t="shared" si="134"/>
        <v>No</v>
      </c>
      <c r="U1862" s="126" t="str">
        <f t="shared" si="134"/>
        <v>No</v>
      </c>
      <c r="V1862" s="126" t="str">
        <f t="shared" si="134"/>
        <v>No</v>
      </c>
      <c r="W1862" s="126" t="str">
        <f t="shared" si="134"/>
        <v>No</v>
      </c>
      <c r="X1862" s="126" t="str">
        <f t="shared" si="134"/>
        <v>Yes</v>
      </c>
      <c r="Y1862" s="126" t="str">
        <f t="shared" si="134"/>
        <v>No</v>
      </c>
      <c r="Z1862" s="126" t="str">
        <f t="shared" si="134"/>
        <v>Yes</v>
      </c>
      <c r="AA1862" s="126" t="str">
        <f t="shared" si="134"/>
        <v>No</v>
      </c>
    </row>
    <row r="1863" spans="1:27" x14ac:dyDescent="0.3">
      <c r="A1863" t="s">
        <v>210</v>
      </c>
      <c r="B1863" t="s">
        <v>13</v>
      </c>
      <c r="C1863" t="s">
        <v>9</v>
      </c>
      <c r="D1863" t="s">
        <v>14</v>
      </c>
      <c r="E1863" t="s">
        <v>8</v>
      </c>
      <c r="F1863" t="s">
        <v>131</v>
      </c>
      <c r="G1863">
        <v>1</v>
      </c>
      <c r="H1863" t="s">
        <v>131</v>
      </c>
      <c r="I1863" t="s">
        <v>18</v>
      </c>
      <c r="J1863" t="s">
        <v>128</v>
      </c>
      <c r="L1863" t="s">
        <v>80</v>
      </c>
      <c r="M1863">
        <v>2</v>
      </c>
      <c r="N1863" t="str">
        <f t="shared" si="135"/>
        <v>Yes</v>
      </c>
      <c r="O1863" t="s">
        <v>152</v>
      </c>
      <c r="P1863" s="126" t="str">
        <f t="shared" si="133"/>
        <v>Yes</v>
      </c>
      <c r="Q1863" s="126" t="str">
        <f t="shared" si="134"/>
        <v>Yes</v>
      </c>
      <c r="R1863" s="126" t="str">
        <f t="shared" si="134"/>
        <v>Yes</v>
      </c>
      <c r="S1863" s="126" t="str">
        <f t="shared" si="134"/>
        <v>No</v>
      </c>
      <c r="T1863" s="126" t="str">
        <f t="shared" si="134"/>
        <v>No</v>
      </c>
      <c r="U1863" s="126" t="str">
        <f t="shared" si="134"/>
        <v>No</v>
      </c>
      <c r="V1863" s="126" t="str">
        <f t="shared" si="134"/>
        <v>No</v>
      </c>
      <c r="W1863" s="126" t="str">
        <f t="shared" si="134"/>
        <v>No</v>
      </c>
      <c r="X1863" s="126" t="str">
        <f t="shared" si="134"/>
        <v>Yes</v>
      </c>
      <c r="Y1863" s="126" t="str">
        <f t="shared" si="134"/>
        <v>No</v>
      </c>
      <c r="Z1863" s="126" t="str">
        <f t="shared" si="134"/>
        <v>Yes</v>
      </c>
      <c r="AA1863" s="126" t="str">
        <f t="shared" si="134"/>
        <v>No</v>
      </c>
    </row>
    <row r="1864" spans="1:27" x14ac:dyDescent="0.3">
      <c r="A1864" t="s">
        <v>210</v>
      </c>
      <c r="B1864" t="s">
        <v>13</v>
      </c>
      <c r="C1864" t="s">
        <v>9</v>
      </c>
      <c r="D1864" t="s">
        <v>14</v>
      </c>
      <c r="E1864" t="s">
        <v>8</v>
      </c>
      <c r="F1864" t="s">
        <v>131</v>
      </c>
      <c r="G1864">
        <v>1</v>
      </c>
      <c r="H1864" t="s">
        <v>13</v>
      </c>
      <c r="I1864" t="s">
        <v>15</v>
      </c>
      <c r="J1864" t="s">
        <v>128</v>
      </c>
      <c r="L1864" t="s">
        <v>80</v>
      </c>
      <c r="M1864">
        <v>2</v>
      </c>
      <c r="N1864" t="str">
        <f t="shared" si="135"/>
        <v>Yes</v>
      </c>
      <c r="O1864" t="s">
        <v>152</v>
      </c>
      <c r="P1864" s="126" t="str">
        <f t="shared" si="133"/>
        <v>Yes</v>
      </c>
      <c r="Q1864" s="126" t="str">
        <f t="shared" si="134"/>
        <v>Yes</v>
      </c>
      <c r="R1864" s="126" t="str">
        <f t="shared" si="134"/>
        <v>Yes</v>
      </c>
      <c r="S1864" s="126" t="str">
        <f t="shared" si="134"/>
        <v>No</v>
      </c>
      <c r="T1864" s="126" t="str">
        <f t="shared" si="134"/>
        <v>No</v>
      </c>
      <c r="U1864" s="126" t="str">
        <f t="shared" si="134"/>
        <v>No</v>
      </c>
      <c r="V1864" s="126" t="str">
        <f t="shared" si="134"/>
        <v>No</v>
      </c>
      <c r="W1864" s="126" t="str">
        <f t="shared" si="134"/>
        <v>No</v>
      </c>
      <c r="X1864" s="126" t="str">
        <f t="shared" si="134"/>
        <v>Yes</v>
      </c>
      <c r="Y1864" s="126" t="str">
        <f t="shared" si="134"/>
        <v>No</v>
      </c>
      <c r="Z1864" s="126" t="str">
        <f t="shared" si="134"/>
        <v>Yes</v>
      </c>
      <c r="AA1864" s="126" t="str">
        <f t="shared" si="134"/>
        <v>No</v>
      </c>
    </row>
    <row r="1865" spans="1:27" x14ac:dyDescent="0.3">
      <c r="A1865" t="s">
        <v>210</v>
      </c>
      <c r="B1865" t="s">
        <v>13</v>
      </c>
      <c r="C1865" t="s">
        <v>9</v>
      </c>
      <c r="D1865" t="s">
        <v>14</v>
      </c>
      <c r="E1865" t="s">
        <v>8</v>
      </c>
      <c r="F1865" t="s">
        <v>131</v>
      </c>
      <c r="G1865">
        <v>1</v>
      </c>
      <c r="H1865" t="s">
        <v>131</v>
      </c>
      <c r="I1865" t="s">
        <v>21</v>
      </c>
      <c r="J1865" t="s">
        <v>128</v>
      </c>
      <c r="K1865" t="s">
        <v>237</v>
      </c>
      <c r="L1865" t="s">
        <v>80</v>
      </c>
      <c r="M1865">
        <v>2</v>
      </c>
      <c r="N1865" t="str">
        <f t="shared" si="135"/>
        <v>Yes</v>
      </c>
      <c r="O1865" t="s">
        <v>152</v>
      </c>
      <c r="P1865" s="126" t="str">
        <f t="shared" si="133"/>
        <v>Yes</v>
      </c>
      <c r="Q1865" s="126" t="str">
        <f t="shared" si="134"/>
        <v>Yes</v>
      </c>
      <c r="R1865" s="126" t="str">
        <f t="shared" si="134"/>
        <v>Yes</v>
      </c>
      <c r="S1865" s="126" t="str">
        <f t="shared" si="134"/>
        <v>No</v>
      </c>
      <c r="T1865" s="126" t="str">
        <f t="shared" si="134"/>
        <v>No</v>
      </c>
      <c r="U1865" s="126" t="str">
        <f t="shared" si="134"/>
        <v>No</v>
      </c>
      <c r="V1865" s="126" t="str">
        <f t="shared" si="134"/>
        <v>No</v>
      </c>
      <c r="W1865" s="126" t="str">
        <f t="shared" si="134"/>
        <v>No</v>
      </c>
      <c r="X1865" s="126" t="str">
        <f t="shared" si="134"/>
        <v>Yes</v>
      </c>
      <c r="Y1865" s="126" t="str">
        <f t="shared" si="134"/>
        <v>No</v>
      </c>
      <c r="Z1865" s="126" t="str">
        <f t="shared" si="134"/>
        <v>Yes</v>
      </c>
      <c r="AA1865" s="126" t="str">
        <f t="shared" si="134"/>
        <v>No</v>
      </c>
    </row>
    <row r="1866" spans="1:27" x14ac:dyDescent="0.3">
      <c r="A1866" t="s">
        <v>210</v>
      </c>
      <c r="B1866" t="s">
        <v>13</v>
      </c>
      <c r="C1866" t="s">
        <v>9</v>
      </c>
      <c r="D1866" t="s">
        <v>14</v>
      </c>
      <c r="E1866" t="s">
        <v>8</v>
      </c>
      <c r="F1866" t="s">
        <v>131</v>
      </c>
      <c r="G1866">
        <v>0</v>
      </c>
      <c r="H1866" t="s">
        <v>8</v>
      </c>
      <c r="I1866" t="s">
        <v>16</v>
      </c>
      <c r="J1866" t="s">
        <v>128</v>
      </c>
      <c r="K1866" t="s">
        <v>237</v>
      </c>
      <c r="L1866" t="s">
        <v>80</v>
      </c>
      <c r="M1866">
        <v>0</v>
      </c>
      <c r="N1866" t="str">
        <f t="shared" si="135"/>
        <v>No</v>
      </c>
      <c r="O1866" t="s">
        <v>152</v>
      </c>
      <c r="P1866" s="126" t="str">
        <f t="shared" si="133"/>
        <v>Yes</v>
      </c>
      <c r="Q1866" s="126" t="str">
        <f t="shared" si="134"/>
        <v>Yes</v>
      </c>
      <c r="R1866" s="126" t="str">
        <f t="shared" si="134"/>
        <v>Yes</v>
      </c>
      <c r="S1866" s="126" t="str">
        <f t="shared" si="134"/>
        <v>No</v>
      </c>
      <c r="T1866" s="126" t="str">
        <f t="shared" si="134"/>
        <v>No</v>
      </c>
      <c r="U1866" s="126" t="str">
        <f t="shared" si="134"/>
        <v>No</v>
      </c>
      <c r="V1866" s="126" t="str">
        <f t="shared" si="134"/>
        <v>No</v>
      </c>
      <c r="W1866" s="126" t="str">
        <f t="shared" si="134"/>
        <v>No</v>
      </c>
      <c r="X1866" s="126" t="str">
        <f t="shared" si="134"/>
        <v>Yes</v>
      </c>
      <c r="Y1866" s="126" t="str">
        <f t="shared" si="134"/>
        <v>No</v>
      </c>
      <c r="Z1866" s="126" t="str">
        <f t="shared" si="134"/>
        <v>Yes</v>
      </c>
      <c r="AA1866" s="126" t="str">
        <f t="shared" si="134"/>
        <v>No</v>
      </c>
    </row>
    <row r="1867" spans="1:27" x14ac:dyDescent="0.3">
      <c r="A1867" t="s">
        <v>210</v>
      </c>
      <c r="B1867" t="s">
        <v>13</v>
      </c>
      <c r="C1867" t="s">
        <v>9</v>
      </c>
      <c r="D1867" t="s">
        <v>14</v>
      </c>
      <c r="E1867" t="s">
        <v>8</v>
      </c>
      <c r="F1867" t="s">
        <v>131</v>
      </c>
      <c r="G1867">
        <v>0</v>
      </c>
      <c r="H1867" t="s">
        <v>9</v>
      </c>
      <c r="I1867" t="s">
        <v>19</v>
      </c>
      <c r="J1867" t="s">
        <v>149</v>
      </c>
      <c r="K1867" t="s">
        <v>237</v>
      </c>
      <c r="L1867" t="s">
        <v>80</v>
      </c>
      <c r="M1867">
        <v>0</v>
      </c>
      <c r="N1867" t="str">
        <f t="shared" si="135"/>
        <v>No</v>
      </c>
      <c r="O1867" t="s">
        <v>152</v>
      </c>
      <c r="P1867" s="126" t="str">
        <f t="shared" si="133"/>
        <v>Yes</v>
      </c>
      <c r="Q1867" s="126" t="str">
        <f t="shared" si="134"/>
        <v>Yes</v>
      </c>
      <c r="R1867" s="126" t="str">
        <f t="shared" si="134"/>
        <v>Yes</v>
      </c>
      <c r="S1867" s="126" t="str">
        <f t="shared" si="134"/>
        <v>No</v>
      </c>
      <c r="T1867" s="126" t="str">
        <f t="shared" si="134"/>
        <v>No</v>
      </c>
      <c r="U1867" s="126" t="str">
        <f t="shared" si="134"/>
        <v>No</v>
      </c>
      <c r="V1867" s="126" t="str">
        <f t="shared" si="134"/>
        <v>No</v>
      </c>
      <c r="W1867" s="126" t="str">
        <f t="shared" si="134"/>
        <v>No</v>
      </c>
      <c r="X1867" s="126" t="str">
        <f t="shared" si="134"/>
        <v>Yes</v>
      </c>
      <c r="Y1867" s="126" t="str">
        <f t="shared" si="134"/>
        <v>No</v>
      </c>
      <c r="Z1867" s="126" t="str">
        <f t="shared" si="134"/>
        <v>Yes</v>
      </c>
      <c r="AA1867" s="126" t="str">
        <f t="shared" si="134"/>
        <v>No</v>
      </c>
    </row>
    <row r="1868" spans="1:27" x14ac:dyDescent="0.3">
      <c r="A1868" t="s">
        <v>210</v>
      </c>
      <c r="B1868" t="s">
        <v>13</v>
      </c>
      <c r="C1868" t="s">
        <v>9</v>
      </c>
      <c r="D1868" t="s">
        <v>14</v>
      </c>
      <c r="E1868" t="s">
        <v>8</v>
      </c>
      <c r="F1868" t="s">
        <v>131</v>
      </c>
      <c r="G1868">
        <v>0</v>
      </c>
      <c r="H1868" t="s">
        <v>14</v>
      </c>
      <c r="I1868" t="s">
        <v>19</v>
      </c>
      <c r="J1868" t="s">
        <v>128</v>
      </c>
      <c r="L1868" t="s">
        <v>81</v>
      </c>
      <c r="M1868">
        <v>3</v>
      </c>
      <c r="N1868" t="str">
        <f t="shared" si="135"/>
        <v>Yes</v>
      </c>
      <c r="O1868" t="s">
        <v>152</v>
      </c>
      <c r="P1868" s="126" t="str">
        <f t="shared" si="133"/>
        <v>Yes</v>
      </c>
      <c r="Q1868" s="126" t="str">
        <f t="shared" si="134"/>
        <v>Yes</v>
      </c>
      <c r="R1868" s="126" t="str">
        <f t="shared" si="134"/>
        <v>Yes</v>
      </c>
      <c r="S1868" s="126" t="str">
        <f t="shared" si="134"/>
        <v>No</v>
      </c>
      <c r="T1868" s="126" t="str">
        <f t="shared" si="134"/>
        <v>No</v>
      </c>
      <c r="U1868" s="126" t="str">
        <f t="shared" si="134"/>
        <v>No</v>
      </c>
      <c r="V1868" s="126" t="str">
        <f t="shared" si="134"/>
        <v>No</v>
      </c>
      <c r="W1868" s="126" t="str">
        <f t="shared" si="134"/>
        <v>No</v>
      </c>
      <c r="X1868" s="126" t="str">
        <f t="shared" si="134"/>
        <v>Yes</v>
      </c>
      <c r="Y1868" s="126" t="str">
        <f t="shared" si="134"/>
        <v>No</v>
      </c>
      <c r="Z1868" s="126" t="str">
        <f t="shared" si="134"/>
        <v>Yes</v>
      </c>
      <c r="AA1868" s="126" t="str">
        <f t="shared" si="134"/>
        <v>No</v>
      </c>
    </row>
    <row r="1869" spans="1:27" x14ac:dyDescent="0.3">
      <c r="A1869" t="s">
        <v>210</v>
      </c>
      <c r="B1869" t="s">
        <v>13</v>
      </c>
      <c r="C1869" t="s">
        <v>9</v>
      </c>
      <c r="D1869" t="s">
        <v>14</v>
      </c>
      <c r="E1869" t="s">
        <v>8</v>
      </c>
      <c r="F1869" t="s">
        <v>131</v>
      </c>
      <c r="G1869">
        <v>1</v>
      </c>
      <c r="H1869" t="s">
        <v>13</v>
      </c>
      <c r="I1869" t="s">
        <v>18</v>
      </c>
      <c r="J1869" t="s">
        <v>149</v>
      </c>
      <c r="K1869" t="s">
        <v>237</v>
      </c>
      <c r="L1869" t="s">
        <v>80</v>
      </c>
      <c r="M1869">
        <v>0</v>
      </c>
      <c r="N1869" t="str">
        <f t="shared" si="135"/>
        <v>No</v>
      </c>
      <c r="O1869" t="s">
        <v>152</v>
      </c>
      <c r="P1869" s="126" t="str">
        <f t="shared" si="133"/>
        <v>Yes</v>
      </c>
      <c r="Q1869" s="126" t="str">
        <f t="shared" si="134"/>
        <v>Yes</v>
      </c>
      <c r="R1869" s="126" t="str">
        <f t="shared" si="134"/>
        <v>Yes</v>
      </c>
      <c r="S1869" s="126" t="str">
        <f t="shared" si="134"/>
        <v>No</v>
      </c>
      <c r="T1869" s="126" t="str">
        <f t="shared" si="134"/>
        <v>No</v>
      </c>
      <c r="U1869" s="126" t="str">
        <f t="shared" si="134"/>
        <v>No</v>
      </c>
      <c r="V1869" s="126" t="str">
        <f t="shared" si="134"/>
        <v>No</v>
      </c>
      <c r="W1869" s="126" t="str">
        <f t="shared" si="134"/>
        <v>No</v>
      </c>
      <c r="X1869" s="126" t="str">
        <f t="shared" si="134"/>
        <v>Yes</v>
      </c>
      <c r="Y1869" s="126" t="str">
        <f t="shared" si="134"/>
        <v>No</v>
      </c>
      <c r="Z1869" s="126" t="str">
        <f t="shared" si="134"/>
        <v>Yes</v>
      </c>
      <c r="AA1869" s="126" t="str">
        <f t="shared" si="134"/>
        <v>No</v>
      </c>
    </row>
    <row r="1870" spans="1:27" x14ac:dyDescent="0.3">
      <c r="A1870" t="s">
        <v>210</v>
      </c>
      <c r="B1870" t="s">
        <v>13</v>
      </c>
      <c r="C1870" t="s">
        <v>130</v>
      </c>
      <c r="D1870" t="s">
        <v>9</v>
      </c>
      <c r="E1870" t="s">
        <v>11</v>
      </c>
      <c r="F1870" t="s">
        <v>10</v>
      </c>
      <c r="G1870">
        <v>1</v>
      </c>
      <c r="H1870" t="s">
        <v>13</v>
      </c>
      <c r="I1870" t="s">
        <v>15</v>
      </c>
      <c r="J1870" t="s">
        <v>128</v>
      </c>
      <c r="L1870" t="s">
        <v>80</v>
      </c>
      <c r="M1870">
        <v>2</v>
      </c>
      <c r="N1870" t="str">
        <f t="shared" si="135"/>
        <v>Yes</v>
      </c>
      <c r="O1870" t="s">
        <v>152</v>
      </c>
      <c r="P1870" s="126" t="str">
        <f t="shared" si="133"/>
        <v>Yes</v>
      </c>
      <c r="Q1870" s="126" t="str">
        <f t="shared" si="134"/>
        <v>Yes</v>
      </c>
      <c r="R1870" s="126" t="str">
        <f t="shared" si="134"/>
        <v>No</v>
      </c>
      <c r="S1870" s="126" t="str">
        <f t="shared" si="134"/>
        <v>No</v>
      </c>
      <c r="T1870" s="126" t="str">
        <f t="shared" si="134"/>
        <v>Yes</v>
      </c>
      <c r="U1870" s="126" t="str">
        <f t="shared" si="134"/>
        <v>Yes</v>
      </c>
      <c r="V1870" s="126" t="str">
        <f t="shared" si="134"/>
        <v>No</v>
      </c>
      <c r="W1870" s="126" t="str">
        <f t="shared" si="134"/>
        <v>No</v>
      </c>
      <c r="X1870" s="126" t="str">
        <f t="shared" si="134"/>
        <v>No</v>
      </c>
      <c r="Y1870" s="126" t="str">
        <f t="shared" si="134"/>
        <v>Yes</v>
      </c>
      <c r="Z1870" s="126" t="str">
        <f t="shared" si="134"/>
        <v>No</v>
      </c>
      <c r="AA1870" s="126" t="str">
        <f t="shared" si="134"/>
        <v>No</v>
      </c>
    </row>
    <row r="1871" spans="1:27" x14ac:dyDescent="0.3">
      <c r="A1871" t="s">
        <v>210</v>
      </c>
      <c r="B1871" t="s">
        <v>13</v>
      </c>
      <c r="C1871" t="s">
        <v>130</v>
      </c>
      <c r="D1871" t="s">
        <v>9</v>
      </c>
      <c r="E1871" t="s">
        <v>11</v>
      </c>
      <c r="F1871" t="s">
        <v>10</v>
      </c>
      <c r="G1871">
        <v>0</v>
      </c>
      <c r="H1871" t="s">
        <v>9</v>
      </c>
      <c r="I1871" t="s">
        <v>15</v>
      </c>
      <c r="J1871" t="s">
        <v>128</v>
      </c>
      <c r="L1871" t="s">
        <v>80</v>
      </c>
      <c r="M1871">
        <v>2</v>
      </c>
      <c r="N1871" t="str">
        <f t="shared" si="135"/>
        <v>Yes</v>
      </c>
      <c r="O1871" t="s">
        <v>152</v>
      </c>
      <c r="P1871" s="126" t="str">
        <f t="shared" si="133"/>
        <v>Yes</v>
      </c>
      <c r="Q1871" s="126" t="str">
        <f t="shared" si="134"/>
        <v>Yes</v>
      </c>
      <c r="R1871" s="126" t="str">
        <f t="shared" si="134"/>
        <v>No</v>
      </c>
      <c r="S1871" s="126" t="str">
        <f t="shared" si="134"/>
        <v>No</v>
      </c>
      <c r="T1871" s="126" t="str">
        <f t="shared" si="134"/>
        <v>Yes</v>
      </c>
      <c r="U1871" s="126" t="str">
        <f t="shared" si="134"/>
        <v>Yes</v>
      </c>
      <c r="V1871" s="126" t="str">
        <f t="shared" si="134"/>
        <v>No</v>
      </c>
      <c r="W1871" s="126" t="str">
        <f t="shared" si="134"/>
        <v>No</v>
      </c>
      <c r="X1871" s="126" t="str">
        <f t="shared" si="134"/>
        <v>No</v>
      </c>
      <c r="Y1871" s="126" t="str">
        <f t="shared" si="134"/>
        <v>Yes</v>
      </c>
      <c r="Z1871" s="126" t="str">
        <f t="shared" si="134"/>
        <v>No</v>
      </c>
      <c r="AA1871" s="126" t="str">
        <f t="shared" si="134"/>
        <v>No</v>
      </c>
    </row>
    <row r="1872" spans="1:27" x14ac:dyDescent="0.3">
      <c r="A1872" t="s">
        <v>210</v>
      </c>
      <c r="B1872" t="s">
        <v>13</v>
      </c>
      <c r="C1872" t="s">
        <v>130</v>
      </c>
      <c r="D1872" t="s">
        <v>9</v>
      </c>
      <c r="E1872" t="s">
        <v>11</v>
      </c>
      <c r="F1872" t="s">
        <v>10</v>
      </c>
      <c r="G1872">
        <v>1</v>
      </c>
      <c r="H1872" t="s">
        <v>13</v>
      </c>
      <c r="I1872" t="s">
        <v>16</v>
      </c>
      <c r="J1872" t="s">
        <v>128</v>
      </c>
      <c r="L1872" t="s">
        <v>80</v>
      </c>
      <c r="M1872">
        <v>0</v>
      </c>
      <c r="N1872" t="str">
        <f t="shared" si="135"/>
        <v>No</v>
      </c>
      <c r="O1872" t="s">
        <v>152</v>
      </c>
      <c r="P1872" s="126" t="str">
        <f t="shared" si="133"/>
        <v>Yes</v>
      </c>
      <c r="Q1872" s="126" t="str">
        <f t="shared" si="134"/>
        <v>Yes</v>
      </c>
      <c r="R1872" s="126" t="str">
        <f t="shared" si="134"/>
        <v>No</v>
      </c>
      <c r="S1872" s="126" t="str">
        <f t="shared" si="134"/>
        <v>No</v>
      </c>
      <c r="T1872" s="126" t="str">
        <f t="shared" si="134"/>
        <v>Yes</v>
      </c>
      <c r="U1872" s="126" t="str">
        <f t="shared" si="134"/>
        <v>Yes</v>
      </c>
      <c r="V1872" s="126" t="str">
        <f t="shared" si="134"/>
        <v>No</v>
      </c>
      <c r="W1872" s="126" t="str">
        <f t="shared" si="134"/>
        <v>No</v>
      </c>
      <c r="X1872" s="126" t="str">
        <f t="shared" si="134"/>
        <v>No</v>
      </c>
      <c r="Y1872" s="126" t="str">
        <f t="shared" si="134"/>
        <v>Yes</v>
      </c>
      <c r="Z1872" s="126" t="str">
        <f t="shared" si="134"/>
        <v>No</v>
      </c>
      <c r="AA1872" s="126" t="str">
        <f t="shared" si="134"/>
        <v>No</v>
      </c>
    </row>
    <row r="1873" spans="1:27" x14ac:dyDescent="0.3">
      <c r="A1873" t="s">
        <v>210</v>
      </c>
      <c r="B1873" t="s">
        <v>13</v>
      </c>
      <c r="C1873" t="s">
        <v>130</v>
      </c>
      <c r="D1873" t="s">
        <v>9</v>
      </c>
      <c r="E1873" t="s">
        <v>11</v>
      </c>
      <c r="F1873" t="s">
        <v>10</v>
      </c>
      <c r="G1873">
        <v>0</v>
      </c>
      <c r="H1873" t="s">
        <v>11</v>
      </c>
      <c r="I1873" t="s">
        <v>17</v>
      </c>
      <c r="J1873" t="s">
        <v>128</v>
      </c>
      <c r="K1873" t="s">
        <v>237</v>
      </c>
      <c r="L1873" t="s">
        <v>80</v>
      </c>
      <c r="M1873">
        <v>0</v>
      </c>
      <c r="N1873" t="str">
        <f t="shared" si="135"/>
        <v>No</v>
      </c>
      <c r="O1873" t="s">
        <v>152</v>
      </c>
      <c r="P1873" s="126" t="str">
        <f t="shared" si="133"/>
        <v>Yes</v>
      </c>
      <c r="Q1873" s="126" t="str">
        <f t="shared" si="134"/>
        <v>Yes</v>
      </c>
      <c r="R1873" s="126" t="str">
        <f t="shared" si="134"/>
        <v>No</v>
      </c>
      <c r="S1873" s="126" t="str">
        <f t="shared" si="134"/>
        <v>No</v>
      </c>
      <c r="T1873" s="126" t="str">
        <f t="shared" si="134"/>
        <v>Yes</v>
      </c>
      <c r="U1873" s="126" t="str">
        <f t="shared" si="134"/>
        <v>Yes</v>
      </c>
      <c r="V1873" s="126" t="str">
        <f t="shared" ref="Q1873:AA1897" si="136">IF($A1873="","",IF(OR($B1873=V$1,$C1873=V$1,$D1873=V$1,$E1873=V$1,$F1873=V$1),"Yes","No"))</f>
        <v>No</v>
      </c>
      <c r="W1873" s="126" t="str">
        <f t="shared" si="136"/>
        <v>No</v>
      </c>
      <c r="X1873" s="126" t="str">
        <f t="shared" si="136"/>
        <v>No</v>
      </c>
      <c r="Y1873" s="126" t="str">
        <f t="shared" si="136"/>
        <v>Yes</v>
      </c>
      <c r="Z1873" s="126" t="str">
        <f t="shared" si="136"/>
        <v>No</v>
      </c>
      <c r="AA1873" s="126" t="str">
        <f t="shared" si="136"/>
        <v>No</v>
      </c>
    </row>
    <row r="1874" spans="1:27" x14ac:dyDescent="0.3">
      <c r="A1874" t="s">
        <v>210</v>
      </c>
      <c r="B1874" t="s">
        <v>130</v>
      </c>
      <c r="C1874" t="s">
        <v>9</v>
      </c>
      <c r="D1874" t="s">
        <v>70</v>
      </c>
      <c r="E1874" t="s">
        <v>11</v>
      </c>
      <c r="F1874" t="s">
        <v>10</v>
      </c>
      <c r="G1874">
        <v>1</v>
      </c>
      <c r="H1874" t="s">
        <v>70</v>
      </c>
      <c r="I1874" t="s">
        <v>19</v>
      </c>
      <c r="J1874" t="s">
        <v>128</v>
      </c>
      <c r="K1874" t="s">
        <v>237</v>
      </c>
      <c r="L1874" t="s">
        <v>80</v>
      </c>
      <c r="M1874">
        <v>3</v>
      </c>
      <c r="N1874" t="str">
        <f t="shared" si="135"/>
        <v>Yes</v>
      </c>
      <c r="O1874" t="s">
        <v>152</v>
      </c>
      <c r="P1874" s="126" t="str">
        <f t="shared" si="133"/>
        <v>No</v>
      </c>
      <c r="Q1874" s="126" t="str">
        <f t="shared" si="136"/>
        <v>Yes</v>
      </c>
      <c r="R1874" s="126" t="str">
        <f t="shared" si="136"/>
        <v>No</v>
      </c>
      <c r="S1874" s="126" t="str">
        <f t="shared" si="136"/>
        <v>Yes</v>
      </c>
      <c r="T1874" s="126" t="str">
        <f t="shared" si="136"/>
        <v>Yes</v>
      </c>
      <c r="U1874" s="126" t="str">
        <f t="shared" si="136"/>
        <v>Yes</v>
      </c>
      <c r="V1874" s="126" t="str">
        <f t="shared" si="136"/>
        <v>No</v>
      </c>
      <c r="W1874" s="126" t="str">
        <f t="shared" si="136"/>
        <v>No</v>
      </c>
      <c r="X1874" s="126" t="str">
        <f t="shared" si="136"/>
        <v>No</v>
      </c>
      <c r="Y1874" s="126" t="str">
        <f t="shared" si="136"/>
        <v>Yes</v>
      </c>
      <c r="Z1874" s="126" t="str">
        <f t="shared" si="136"/>
        <v>No</v>
      </c>
      <c r="AA1874" s="126" t="str">
        <f t="shared" si="136"/>
        <v>No</v>
      </c>
    </row>
    <row r="1875" spans="1:27" x14ac:dyDescent="0.3">
      <c r="A1875" t="s">
        <v>210</v>
      </c>
      <c r="B1875" t="s">
        <v>13</v>
      </c>
      <c r="C1875" t="s">
        <v>130</v>
      </c>
      <c r="D1875" t="s">
        <v>8</v>
      </c>
      <c r="E1875" t="s">
        <v>11</v>
      </c>
      <c r="F1875" t="s">
        <v>10</v>
      </c>
      <c r="G1875">
        <v>1</v>
      </c>
      <c r="H1875" t="s">
        <v>10</v>
      </c>
      <c r="I1875" t="s">
        <v>18</v>
      </c>
      <c r="J1875" t="s">
        <v>128</v>
      </c>
      <c r="L1875" t="s">
        <v>80</v>
      </c>
      <c r="M1875">
        <v>0</v>
      </c>
      <c r="N1875" t="str">
        <f t="shared" si="135"/>
        <v>No</v>
      </c>
      <c r="O1875" t="s">
        <v>152</v>
      </c>
      <c r="P1875" s="126" t="str">
        <f t="shared" si="133"/>
        <v>Yes</v>
      </c>
      <c r="Q1875" s="126" t="str">
        <f t="shared" si="136"/>
        <v>No</v>
      </c>
      <c r="R1875" s="126" t="str">
        <f t="shared" si="136"/>
        <v>Yes</v>
      </c>
      <c r="S1875" s="126" t="str">
        <f t="shared" si="136"/>
        <v>No</v>
      </c>
      <c r="T1875" s="126" t="str">
        <f t="shared" si="136"/>
        <v>Yes</v>
      </c>
      <c r="U1875" s="126" t="str">
        <f t="shared" si="136"/>
        <v>Yes</v>
      </c>
      <c r="V1875" s="126" t="str">
        <f t="shared" si="136"/>
        <v>No</v>
      </c>
      <c r="W1875" s="126" t="str">
        <f t="shared" si="136"/>
        <v>No</v>
      </c>
      <c r="X1875" s="126" t="str">
        <f t="shared" si="136"/>
        <v>No</v>
      </c>
      <c r="Y1875" s="126" t="str">
        <f t="shared" si="136"/>
        <v>Yes</v>
      </c>
      <c r="Z1875" s="126" t="str">
        <f t="shared" si="136"/>
        <v>No</v>
      </c>
      <c r="AA1875" s="126" t="str">
        <f t="shared" si="136"/>
        <v>No</v>
      </c>
    </row>
    <row r="1876" spans="1:27" x14ac:dyDescent="0.3">
      <c r="A1876" t="s">
        <v>210</v>
      </c>
      <c r="B1876" t="s">
        <v>13</v>
      </c>
      <c r="C1876" t="s">
        <v>130</v>
      </c>
      <c r="D1876" t="s">
        <v>8</v>
      </c>
      <c r="E1876" t="s">
        <v>11</v>
      </c>
      <c r="F1876" t="s">
        <v>10</v>
      </c>
      <c r="G1876">
        <v>0</v>
      </c>
      <c r="H1876" t="s">
        <v>13</v>
      </c>
      <c r="I1876" t="s">
        <v>19</v>
      </c>
      <c r="J1876" t="s">
        <v>128</v>
      </c>
      <c r="K1876" t="s">
        <v>237</v>
      </c>
      <c r="L1876" t="s">
        <v>80</v>
      </c>
      <c r="M1876">
        <v>3</v>
      </c>
      <c r="N1876" t="str">
        <f t="shared" si="135"/>
        <v>Yes</v>
      </c>
      <c r="O1876" t="s">
        <v>152</v>
      </c>
      <c r="P1876" s="126" t="str">
        <f t="shared" si="133"/>
        <v>Yes</v>
      </c>
      <c r="Q1876" s="126" t="str">
        <f t="shared" si="136"/>
        <v>No</v>
      </c>
      <c r="R1876" s="126" t="str">
        <f t="shared" si="136"/>
        <v>Yes</v>
      </c>
      <c r="S1876" s="126" t="str">
        <f t="shared" si="136"/>
        <v>No</v>
      </c>
      <c r="T1876" s="126" t="str">
        <f t="shared" si="136"/>
        <v>Yes</v>
      </c>
      <c r="U1876" s="126" t="str">
        <f t="shared" si="136"/>
        <v>Yes</v>
      </c>
      <c r="V1876" s="126" t="str">
        <f t="shared" si="136"/>
        <v>No</v>
      </c>
      <c r="W1876" s="126" t="str">
        <f t="shared" si="136"/>
        <v>No</v>
      </c>
      <c r="X1876" s="126" t="str">
        <f t="shared" si="136"/>
        <v>No</v>
      </c>
      <c r="Y1876" s="126" t="str">
        <f t="shared" si="136"/>
        <v>Yes</v>
      </c>
      <c r="Z1876" s="126" t="str">
        <f t="shared" si="136"/>
        <v>No</v>
      </c>
      <c r="AA1876" s="126" t="str">
        <f t="shared" si="136"/>
        <v>No</v>
      </c>
    </row>
    <row r="1877" spans="1:27" x14ac:dyDescent="0.3">
      <c r="A1877" t="s">
        <v>210</v>
      </c>
      <c r="B1877" t="s">
        <v>13</v>
      </c>
      <c r="C1877" t="s">
        <v>130</v>
      </c>
      <c r="D1877" t="s">
        <v>8</v>
      </c>
      <c r="E1877" t="s">
        <v>11</v>
      </c>
      <c r="F1877" t="s">
        <v>10</v>
      </c>
      <c r="G1877">
        <v>2</v>
      </c>
      <c r="H1877" t="s">
        <v>10</v>
      </c>
      <c r="I1877" t="s">
        <v>18</v>
      </c>
      <c r="J1877" t="s">
        <v>128</v>
      </c>
      <c r="L1877" t="s">
        <v>80</v>
      </c>
      <c r="M1877">
        <v>0</v>
      </c>
      <c r="N1877" t="str">
        <f t="shared" si="135"/>
        <v>No</v>
      </c>
      <c r="O1877" t="s">
        <v>152</v>
      </c>
      <c r="P1877" s="126" t="str">
        <f t="shared" si="133"/>
        <v>Yes</v>
      </c>
      <c r="Q1877" s="126" t="str">
        <f t="shared" si="136"/>
        <v>No</v>
      </c>
      <c r="R1877" s="126" t="str">
        <f t="shared" si="136"/>
        <v>Yes</v>
      </c>
      <c r="S1877" s="126" t="str">
        <f t="shared" si="136"/>
        <v>No</v>
      </c>
      <c r="T1877" s="126" t="str">
        <f t="shared" si="136"/>
        <v>Yes</v>
      </c>
      <c r="U1877" s="126" t="str">
        <f t="shared" si="136"/>
        <v>Yes</v>
      </c>
      <c r="V1877" s="126" t="str">
        <f t="shared" si="136"/>
        <v>No</v>
      </c>
      <c r="W1877" s="126" t="str">
        <f t="shared" si="136"/>
        <v>No</v>
      </c>
      <c r="X1877" s="126" t="str">
        <f t="shared" si="136"/>
        <v>No</v>
      </c>
      <c r="Y1877" s="126" t="str">
        <f t="shared" si="136"/>
        <v>Yes</v>
      </c>
      <c r="Z1877" s="126" t="str">
        <f t="shared" si="136"/>
        <v>No</v>
      </c>
      <c r="AA1877" s="126" t="str">
        <f t="shared" si="136"/>
        <v>No</v>
      </c>
    </row>
    <row r="1878" spans="1:27" x14ac:dyDescent="0.3">
      <c r="A1878" t="s">
        <v>210</v>
      </c>
      <c r="B1878" t="s">
        <v>13</v>
      </c>
      <c r="C1878" t="s">
        <v>130</v>
      </c>
      <c r="D1878" t="s">
        <v>8</v>
      </c>
      <c r="E1878" t="s">
        <v>11</v>
      </c>
      <c r="F1878" t="s">
        <v>10</v>
      </c>
      <c r="G1878">
        <v>1</v>
      </c>
      <c r="H1878" t="s">
        <v>13</v>
      </c>
      <c r="I1878" t="s">
        <v>148</v>
      </c>
      <c r="J1878" t="s">
        <v>128</v>
      </c>
      <c r="K1878" t="s">
        <v>237</v>
      </c>
      <c r="L1878" t="s">
        <v>80</v>
      </c>
      <c r="M1878">
        <v>1</v>
      </c>
      <c r="N1878" t="str">
        <f t="shared" si="135"/>
        <v>Yes</v>
      </c>
      <c r="O1878" t="s">
        <v>152</v>
      </c>
      <c r="P1878" s="126" t="str">
        <f t="shared" si="133"/>
        <v>Yes</v>
      </c>
      <c r="Q1878" s="126" t="str">
        <f t="shared" si="136"/>
        <v>No</v>
      </c>
      <c r="R1878" s="126" t="str">
        <f t="shared" si="136"/>
        <v>Yes</v>
      </c>
      <c r="S1878" s="126" t="str">
        <f t="shared" si="136"/>
        <v>No</v>
      </c>
      <c r="T1878" s="126" t="str">
        <f t="shared" si="136"/>
        <v>Yes</v>
      </c>
      <c r="U1878" s="126" t="str">
        <f t="shared" si="136"/>
        <v>Yes</v>
      </c>
      <c r="V1878" s="126" t="str">
        <f t="shared" si="136"/>
        <v>No</v>
      </c>
      <c r="W1878" s="126" t="str">
        <f t="shared" si="136"/>
        <v>No</v>
      </c>
      <c r="X1878" s="126" t="str">
        <f t="shared" si="136"/>
        <v>No</v>
      </c>
      <c r="Y1878" s="126" t="str">
        <f t="shared" si="136"/>
        <v>Yes</v>
      </c>
      <c r="Z1878" s="126" t="str">
        <f t="shared" si="136"/>
        <v>No</v>
      </c>
      <c r="AA1878" s="126" t="str">
        <f t="shared" si="136"/>
        <v>No</v>
      </c>
    </row>
    <row r="1879" spans="1:27" x14ac:dyDescent="0.3">
      <c r="A1879" t="s">
        <v>210</v>
      </c>
      <c r="B1879" t="s">
        <v>13</v>
      </c>
      <c r="C1879" t="s">
        <v>9</v>
      </c>
      <c r="D1879" t="s">
        <v>8</v>
      </c>
      <c r="E1879" t="s">
        <v>11</v>
      </c>
      <c r="F1879" t="s">
        <v>131</v>
      </c>
      <c r="G1879">
        <v>1</v>
      </c>
      <c r="H1879" t="s">
        <v>13</v>
      </c>
      <c r="I1879" t="s">
        <v>148</v>
      </c>
      <c r="J1879" t="s">
        <v>128</v>
      </c>
      <c r="L1879" t="s">
        <v>80</v>
      </c>
      <c r="M1879">
        <v>2</v>
      </c>
      <c r="N1879" t="str">
        <f t="shared" si="135"/>
        <v>Yes</v>
      </c>
      <c r="O1879" t="s">
        <v>152</v>
      </c>
      <c r="P1879" s="126" t="str">
        <f t="shared" si="133"/>
        <v>Yes</v>
      </c>
      <c r="Q1879" s="126" t="str">
        <f t="shared" si="136"/>
        <v>Yes</v>
      </c>
      <c r="R1879" s="126" t="str">
        <f t="shared" si="136"/>
        <v>Yes</v>
      </c>
      <c r="S1879" s="126" t="str">
        <f t="shared" si="136"/>
        <v>No</v>
      </c>
      <c r="T1879" s="126" t="str">
        <f t="shared" si="136"/>
        <v>No</v>
      </c>
      <c r="U1879" s="126" t="str">
        <f t="shared" si="136"/>
        <v>Yes</v>
      </c>
      <c r="V1879" s="126" t="str">
        <f t="shared" si="136"/>
        <v>No</v>
      </c>
      <c r="W1879" s="126" t="str">
        <f t="shared" si="136"/>
        <v>No</v>
      </c>
      <c r="X1879" s="126" t="str">
        <f t="shared" si="136"/>
        <v>No</v>
      </c>
      <c r="Y1879" s="126" t="str">
        <f t="shared" si="136"/>
        <v>No</v>
      </c>
      <c r="Z1879" s="126" t="str">
        <f t="shared" si="136"/>
        <v>Yes</v>
      </c>
      <c r="AA1879" s="126" t="str">
        <f t="shared" si="136"/>
        <v>No</v>
      </c>
    </row>
    <row r="1880" spans="1:27" x14ac:dyDescent="0.3">
      <c r="A1880" t="s">
        <v>210</v>
      </c>
      <c r="B1880" t="s">
        <v>13</v>
      </c>
      <c r="C1880" t="s">
        <v>9</v>
      </c>
      <c r="D1880" t="s">
        <v>8</v>
      </c>
      <c r="E1880" t="s">
        <v>11</v>
      </c>
      <c r="F1880" t="s">
        <v>131</v>
      </c>
      <c r="G1880">
        <v>1</v>
      </c>
      <c r="H1880" t="s">
        <v>8</v>
      </c>
      <c r="I1880" t="s">
        <v>19</v>
      </c>
      <c r="J1880" t="s">
        <v>128</v>
      </c>
      <c r="L1880" t="s">
        <v>80</v>
      </c>
      <c r="M1880">
        <v>0</v>
      </c>
      <c r="N1880" t="str">
        <f t="shared" si="135"/>
        <v>No</v>
      </c>
      <c r="O1880" t="s">
        <v>152</v>
      </c>
      <c r="P1880" s="126" t="str">
        <f t="shared" si="133"/>
        <v>Yes</v>
      </c>
      <c r="Q1880" s="126" t="str">
        <f t="shared" si="136"/>
        <v>Yes</v>
      </c>
      <c r="R1880" s="126" t="str">
        <f t="shared" si="136"/>
        <v>Yes</v>
      </c>
      <c r="S1880" s="126" t="str">
        <f t="shared" si="136"/>
        <v>No</v>
      </c>
      <c r="T1880" s="126" t="str">
        <f t="shared" si="136"/>
        <v>No</v>
      </c>
      <c r="U1880" s="126" t="str">
        <f t="shared" si="136"/>
        <v>Yes</v>
      </c>
      <c r="V1880" s="126" t="str">
        <f t="shared" si="136"/>
        <v>No</v>
      </c>
      <c r="W1880" s="126" t="str">
        <f t="shared" si="136"/>
        <v>No</v>
      </c>
      <c r="X1880" s="126" t="str">
        <f t="shared" si="136"/>
        <v>No</v>
      </c>
      <c r="Y1880" s="126" t="str">
        <f t="shared" si="136"/>
        <v>No</v>
      </c>
      <c r="Z1880" s="126" t="str">
        <f t="shared" si="136"/>
        <v>Yes</v>
      </c>
      <c r="AA1880" s="126" t="str">
        <f t="shared" si="136"/>
        <v>No</v>
      </c>
    </row>
    <row r="1881" spans="1:27" x14ac:dyDescent="0.3">
      <c r="A1881" t="s">
        <v>210</v>
      </c>
      <c r="B1881" t="s">
        <v>13</v>
      </c>
      <c r="C1881" t="s">
        <v>9</v>
      </c>
      <c r="D1881" t="s">
        <v>8</v>
      </c>
      <c r="E1881" t="s">
        <v>11</v>
      </c>
      <c r="F1881" t="s">
        <v>131</v>
      </c>
      <c r="G1881">
        <v>1</v>
      </c>
      <c r="H1881" t="s">
        <v>8</v>
      </c>
      <c r="I1881" t="s">
        <v>15</v>
      </c>
      <c r="J1881" t="s">
        <v>128</v>
      </c>
      <c r="K1881" t="s">
        <v>237</v>
      </c>
      <c r="L1881" t="s">
        <v>80</v>
      </c>
      <c r="M1881">
        <v>2</v>
      </c>
      <c r="N1881" t="str">
        <f t="shared" si="135"/>
        <v>Yes</v>
      </c>
      <c r="O1881" t="s">
        <v>152</v>
      </c>
      <c r="P1881" s="126" t="str">
        <f t="shared" si="133"/>
        <v>Yes</v>
      </c>
      <c r="Q1881" s="126" t="str">
        <f t="shared" si="136"/>
        <v>Yes</v>
      </c>
      <c r="R1881" s="126" t="str">
        <f t="shared" si="136"/>
        <v>Yes</v>
      </c>
      <c r="S1881" s="126" t="str">
        <f t="shared" si="136"/>
        <v>No</v>
      </c>
      <c r="T1881" s="126" t="str">
        <f t="shared" si="136"/>
        <v>No</v>
      </c>
      <c r="U1881" s="126" t="str">
        <f t="shared" si="136"/>
        <v>Yes</v>
      </c>
      <c r="V1881" s="126" t="str">
        <f t="shared" si="136"/>
        <v>No</v>
      </c>
      <c r="W1881" s="126" t="str">
        <f t="shared" si="136"/>
        <v>No</v>
      </c>
      <c r="X1881" s="126" t="str">
        <f t="shared" si="136"/>
        <v>No</v>
      </c>
      <c r="Y1881" s="126" t="str">
        <f t="shared" si="136"/>
        <v>No</v>
      </c>
      <c r="Z1881" s="126" t="str">
        <f t="shared" si="136"/>
        <v>Yes</v>
      </c>
      <c r="AA1881" s="126" t="str">
        <f t="shared" si="136"/>
        <v>No</v>
      </c>
    </row>
    <row r="1882" spans="1:27" x14ac:dyDescent="0.3">
      <c r="A1882" t="s">
        <v>210</v>
      </c>
      <c r="B1882" t="s">
        <v>13</v>
      </c>
      <c r="C1882" t="s">
        <v>9</v>
      </c>
      <c r="D1882" t="s">
        <v>8</v>
      </c>
      <c r="E1882" t="s">
        <v>11</v>
      </c>
      <c r="F1882" t="s">
        <v>131</v>
      </c>
      <c r="G1882">
        <v>0</v>
      </c>
      <c r="H1882" t="s">
        <v>9</v>
      </c>
      <c r="I1882" t="s">
        <v>16</v>
      </c>
      <c r="J1882" t="s">
        <v>128</v>
      </c>
      <c r="K1882" t="s">
        <v>237</v>
      </c>
      <c r="L1882" t="s">
        <v>80</v>
      </c>
      <c r="M1882">
        <v>0</v>
      </c>
      <c r="N1882" t="str">
        <f t="shared" si="135"/>
        <v>No</v>
      </c>
      <c r="O1882" t="s">
        <v>152</v>
      </c>
      <c r="P1882" s="126" t="str">
        <f t="shared" si="133"/>
        <v>Yes</v>
      </c>
      <c r="Q1882" s="126" t="str">
        <f t="shared" si="136"/>
        <v>Yes</v>
      </c>
      <c r="R1882" s="126" t="str">
        <f t="shared" si="136"/>
        <v>Yes</v>
      </c>
      <c r="S1882" s="126" t="str">
        <f t="shared" si="136"/>
        <v>No</v>
      </c>
      <c r="T1882" s="126" t="str">
        <f t="shared" si="136"/>
        <v>No</v>
      </c>
      <c r="U1882" s="126" t="str">
        <f t="shared" si="136"/>
        <v>Yes</v>
      </c>
      <c r="V1882" s="126" t="str">
        <f t="shared" si="136"/>
        <v>No</v>
      </c>
      <c r="W1882" s="126" t="str">
        <f t="shared" si="136"/>
        <v>No</v>
      </c>
      <c r="X1882" s="126" t="str">
        <f t="shared" si="136"/>
        <v>No</v>
      </c>
      <c r="Y1882" s="126" t="str">
        <f t="shared" si="136"/>
        <v>No</v>
      </c>
      <c r="Z1882" s="126" t="str">
        <f t="shared" si="136"/>
        <v>Yes</v>
      </c>
      <c r="AA1882" s="126" t="str">
        <f t="shared" si="136"/>
        <v>No</v>
      </c>
    </row>
    <row r="1883" spans="1:27" x14ac:dyDescent="0.3">
      <c r="A1883" t="s">
        <v>210</v>
      </c>
      <c r="B1883" t="s">
        <v>13</v>
      </c>
      <c r="C1883" t="s">
        <v>9</v>
      </c>
      <c r="D1883" t="s">
        <v>8</v>
      </c>
      <c r="E1883" t="s">
        <v>11</v>
      </c>
      <c r="F1883" t="s">
        <v>131</v>
      </c>
      <c r="G1883">
        <v>1</v>
      </c>
      <c r="H1883" t="s">
        <v>11</v>
      </c>
      <c r="I1883" t="s">
        <v>148</v>
      </c>
      <c r="J1883" t="s">
        <v>62</v>
      </c>
      <c r="L1883" t="s">
        <v>80</v>
      </c>
      <c r="M1883">
        <v>2</v>
      </c>
      <c r="N1883" t="str">
        <f t="shared" si="135"/>
        <v>Yes</v>
      </c>
      <c r="O1883" t="s">
        <v>152</v>
      </c>
      <c r="P1883" s="126" t="str">
        <f t="shared" si="133"/>
        <v>Yes</v>
      </c>
      <c r="Q1883" s="126" t="str">
        <f t="shared" si="136"/>
        <v>Yes</v>
      </c>
      <c r="R1883" s="126" t="str">
        <f t="shared" si="136"/>
        <v>Yes</v>
      </c>
      <c r="S1883" s="126" t="str">
        <f t="shared" si="136"/>
        <v>No</v>
      </c>
      <c r="T1883" s="126" t="str">
        <f t="shared" si="136"/>
        <v>No</v>
      </c>
      <c r="U1883" s="126" t="str">
        <f t="shared" si="136"/>
        <v>Yes</v>
      </c>
      <c r="V1883" s="126" t="str">
        <f t="shared" si="136"/>
        <v>No</v>
      </c>
      <c r="W1883" s="126" t="str">
        <f t="shared" si="136"/>
        <v>No</v>
      </c>
      <c r="X1883" s="126" t="str">
        <f t="shared" si="136"/>
        <v>No</v>
      </c>
      <c r="Y1883" s="126" t="str">
        <f t="shared" si="136"/>
        <v>No</v>
      </c>
      <c r="Z1883" s="126" t="str">
        <f t="shared" si="136"/>
        <v>Yes</v>
      </c>
      <c r="AA1883" s="126" t="str">
        <f t="shared" si="136"/>
        <v>No</v>
      </c>
    </row>
    <row r="1884" spans="1:27" x14ac:dyDescent="0.3">
      <c r="A1884" t="s">
        <v>210</v>
      </c>
      <c r="B1884" t="s">
        <v>13</v>
      </c>
      <c r="C1884" t="s">
        <v>9</v>
      </c>
      <c r="D1884" t="s">
        <v>8</v>
      </c>
      <c r="E1884" t="s">
        <v>11</v>
      </c>
      <c r="F1884" t="s">
        <v>131</v>
      </c>
      <c r="G1884">
        <v>1</v>
      </c>
      <c r="H1884" t="s">
        <v>13</v>
      </c>
      <c r="I1884" t="s">
        <v>18</v>
      </c>
      <c r="J1884" t="s">
        <v>149</v>
      </c>
      <c r="L1884" t="s">
        <v>80</v>
      </c>
      <c r="M1884">
        <v>2</v>
      </c>
      <c r="N1884" t="str">
        <f t="shared" si="135"/>
        <v>Yes</v>
      </c>
      <c r="O1884" t="s">
        <v>152</v>
      </c>
      <c r="P1884" s="126" t="str">
        <f t="shared" si="133"/>
        <v>Yes</v>
      </c>
      <c r="Q1884" s="126" t="str">
        <f t="shared" si="136"/>
        <v>Yes</v>
      </c>
      <c r="R1884" s="126" t="str">
        <f t="shared" si="136"/>
        <v>Yes</v>
      </c>
      <c r="S1884" s="126" t="str">
        <f t="shared" si="136"/>
        <v>No</v>
      </c>
      <c r="T1884" s="126" t="str">
        <f t="shared" si="136"/>
        <v>No</v>
      </c>
      <c r="U1884" s="126" t="str">
        <f t="shared" si="136"/>
        <v>Yes</v>
      </c>
      <c r="V1884" s="126" t="str">
        <f t="shared" si="136"/>
        <v>No</v>
      </c>
      <c r="W1884" s="126" t="str">
        <f t="shared" si="136"/>
        <v>No</v>
      </c>
      <c r="X1884" s="126" t="str">
        <f t="shared" si="136"/>
        <v>No</v>
      </c>
      <c r="Y1884" s="126" t="str">
        <f t="shared" si="136"/>
        <v>No</v>
      </c>
      <c r="Z1884" s="126" t="str">
        <f t="shared" si="136"/>
        <v>Yes</v>
      </c>
      <c r="AA1884" s="126" t="str">
        <f t="shared" si="136"/>
        <v>No</v>
      </c>
    </row>
    <row r="1885" spans="1:27" x14ac:dyDescent="0.3">
      <c r="A1885" t="s">
        <v>210</v>
      </c>
      <c r="B1885" t="s">
        <v>13</v>
      </c>
      <c r="C1885" t="s">
        <v>9</v>
      </c>
      <c r="D1885" t="s">
        <v>8</v>
      </c>
      <c r="E1885" t="s">
        <v>11</v>
      </c>
      <c r="F1885" t="s">
        <v>131</v>
      </c>
      <c r="G1885">
        <v>0</v>
      </c>
      <c r="H1885" t="s">
        <v>9</v>
      </c>
      <c r="I1885" t="s">
        <v>19</v>
      </c>
      <c r="J1885" t="s">
        <v>128</v>
      </c>
      <c r="L1885" t="s">
        <v>80</v>
      </c>
      <c r="M1885">
        <v>0</v>
      </c>
      <c r="N1885" t="str">
        <f t="shared" si="135"/>
        <v>No</v>
      </c>
      <c r="O1885" t="s">
        <v>152</v>
      </c>
      <c r="P1885" s="126" t="str">
        <f t="shared" si="133"/>
        <v>Yes</v>
      </c>
      <c r="Q1885" s="126" t="str">
        <f t="shared" si="133"/>
        <v>Yes</v>
      </c>
      <c r="R1885" s="126" t="str">
        <f t="shared" si="133"/>
        <v>Yes</v>
      </c>
      <c r="S1885" s="126" t="str">
        <f t="shared" si="133"/>
        <v>No</v>
      </c>
      <c r="T1885" s="126" t="str">
        <f t="shared" si="133"/>
        <v>No</v>
      </c>
      <c r="U1885" s="126" t="str">
        <f t="shared" si="133"/>
        <v>Yes</v>
      </c>
      <c r="V1885" s="126" t="str">
        <f t="shared" si="133"/>
        <v>No</v>
      </c>
      <c r="W1885" s="126" t="str">
        <f t="shared" si="133"/>
        <v>No</v>
      </c>
      <c r="X1885" s="126" t="str">
        <f t="shared" si="133"/>
        <v>No</v>
      </c>
      <c r="Y1885" s="126" t="str">
        <f t="shared" si="133"/>
        <v>No</v>
      </c>
      <c r="Z1885" s="126" t="str">
        <f t="shared" si="133"/>
        <v>Yes</v>
      </c>
      <c r="AA1885" s="126" t="str">
        <f t="shared" si="133"/>
        <v>No</v>
      </c>
    </row>
    <row r="1886" spans="1:27" x14ac:dyDescent="0.3">
      <c r="A1886" t="s">
        <v>210</v>
      </c>
      <c r="B1886" t="s">
        <v>13</v>
      </c>
      <c r="C1886" t="s">
        <v>9</v>
      </c>
      <c r="D1886" t="s">
        <v>8</v>
      </c>
      <c r="E1886" t="s">
        <v>11</v>
      </c>
      <c r="F1886" t="s">
        <v>10</v>
      </c>
      <c r="G1886">
        <v>1</v>
      </c>
      <c r="H1886" t="s">
        <v>13</v>
      </c>
      <c r="I1886" t="s">
        <v>17</v>
      </c>
      <c r="J1886" t="s">
        <v>128</v>
      </c>
      <c r="L1886" t="s">
        <v>80</v>
      </c>
      <c r="M1886">
        <v>0</v>
      </c>
      <c r="N1886" t="str">
        <f t="shared" si="135"/>
        <v>No</v>
      </c>
      <c r="O1886" t="s">
        <v>152</v>
      </c>
      <c r="P1886" s="126" t="str">
        <f t="shared" si="133"/>
        <v>Yes</v>
      </c>
      <c r="Q1886" s="126" t="str">
        <f t="shared" si="136"/>
        <v>Yes</v>
      </c>
      <c r="R1886" s="126" t="str">
        <f t="shared" si="136"/>
        <v>Yes</v>
      </c>
      <c r="S1886" s="126" t="str">
        <f t="shared" si="136"/>
        <v>No</v>
      </c>
      <c r="T1886" s="126" t="str">
        <f t="shared" si="136"/>
        <v>Yes</v>
      </c>
      <c r="U1886" s="126" t="str">
        <f t="shared" si="136"/>
        <v>Yes</v>
      </c>
      <c r="V1886" s="126" t="str">
        <f t="shared" si="136"/>
        <v>No</v>
      </c>
      <c r="W1886" s="126" t="str">
        <f t="shared" si="136"/>
        <v>No</v>
      </c>
      <c r="X1886" s="126" t="str">
        <f t="shared" si="136"/>
        <v>No</v>
      </c>
      <c r="Y1886" s="126" t="str">
        <f t="shared" si="136"/>
        <v>No</v>
      </c>
      <c r="Z1886" s="126" t="str">
        <f t="shared" si="136"/>
        <v>No</v>
      </c>
      <c r="AA1886" s="126" t="str">
        <f t="shared" si="136"/>
        <v>No</v>
      </c>
    </row>
    <row r="1887" spans="1:27" x14ac:dyDescent="0.3">
      <c r="A1887" t="s">
        <v>210</v>
      </c>
      <c r="B1887" t="s">
        <v>13</v>
      </c>
      <c r="C1887" t="s">
        <v>9</v>
      </c>
      <c r="D1887" t="s">
        <v>8</v>
      </c>
      <c r="E1887" t="s">
        <v>11</v>
      </c>
      <c r="F1887" t="s">
        <v>10</v>
      </c>
      <c r="G1887">
        <v>1</v>
      </c>
      <c r="H1887" t="s">
        <v>11</v>
      </c>
      <c r="I1887" t="s">
        <v>16</v>
      </c>
      <c r="J1887" t="s">
        <v>128</v>
      </c>
      <c r="L1887" t="s">
        <v>80</v>
      </c>
      <c r="M1887">
        <v>2</v>
      </c>
      <c r="N1887" t="str">
        <f t="shared" si="135"/>
        <v>Yes</v>
      </c>
      <c r="O1887" t="s">
        <v>152</v>
      </c>
      <c r="P1887" s="126" t="str">
        <f t="shared" si="133"/>
        <v>Yes</v>
      </c>
      <c r="Q1887" s="126" t="str">
        <f t="shared" si="136"/>
        <v>Yes</v>
      </c>
      <c r="R1887" s="126" t="str">
        <f t="shared" si="136"/>
        <v>Yes</v>
      </c>
      <c r="S1887" s="126" t="str">
        <f t="shared" si="136"/>
        <v>No</v>
      </c>
      <c r="T1887" s="126" t="str">
        <f t="shared" si="136"/>
        <v>Yes</v>
      </c>
      <c r="U1887" s="126" t="str">
        <f t="shared" si="136"/>
        <v>Yes</v>
      </c>
      <c r="V1887" s="126" t="str">
        <f t="shared" si="136"/>
        <v>No</v>
      </c>
      <c r="W1887" s="126" t="str">
        <f t="shared" si="136"/>
        <v>No</v>
      </c>
      <c r="X1887" s="126" t="str">
        <f t="shared" si="136"/>
        <v>No</v>
      </c>
      <c r="Y1887" s="126" t="str">
        <f t="shared" si="136"/>
        <v>No</v>
      </c>
      <c r="Z1887" s="126" t="str">
        <f t="shared" si="136"/>
        <v>No</v>
      </c>
      <c r="AA1887" s="126" t="str">
        <f t="shared" si="136"/>
        <v>No</v>
      </c>
    </row>
    <row r="1888" spans="1:27" x14ac:dyDescent="0.3">
      <c r="A1888" t="s">
        <v>210</v>
      </c>
      <c r="B1888" t="s">
        <v>13</v>
      </c>
      <c r="C1888" t="s">
        <v>9</v>
      </c>
      <c r="D1888" t="s">
        <v>8</v>
      </c>
      <c r="E1888" t="s">
        <v>11</v>
      </c>
      <c r="F1888" t="s">
        <v>10</v>
      </c>
      <c r="G1888">
        <v>0</v>
      </c>
      <c r="H1888" t="s">
        <v>8</v>
      </c>
      <c r="I1888" t="s">
        <v>19</v>
      </c>
      <c r="J1888" t="s">
        <v>128</v>
      </c>
      <c r="K1888" t="s">
        <v>237</v>
      </c>
      <c r="L1888" t="s">
        <v>80</v>
      </c>
      <c r="M1888">
        <v>0</v>
      </c>
      <c r="N1888" t="str">
        <f t="shared" si="135"/>
        <v>No</v>
      </c>
      <c r="O1888" t="s">
        <v>152</v>
      </c>
      <c r="P1888" s="126" t="str">
        <f t="shared" si="133"/>
        <v>Yes</v>
      </c>
      <c r="Q1888" s="126" t="str">
        <f t="shared" si="136"/>
        <v>Yes</v>
      </c>
      <c r="R1888" s="126" t="str">
        <f t="shared" si="136"/>
        <v>Yes</v>
      </c>
      <c r="S1888" s="126" t="str">
        <f t="shared" si="136"/>
        <v>No</v>
      </c>
      <c r="T1888" s="126" t="str">
        <f t="shared" si="136"/>
        <v>Yes</v>
      </c>
      <c r="U1888" s="126" t="str">
        <f t="shared" si="136"/>
        <v>Yes</v>
      </c>
      <c r="V1888" s="126" t="str">
        <f t="shared" si="136"/>
        <v>No</v>
      </c>
      <c r="W1888" s="126" t="str">
        <f t="shared" si="136"/>
        <v>No</v>
      </c>
      <c r="X1888" s="126" t="str">
        <f t="shared" si="136"/>
        <v>No</v>
      </c>
      <c r="Y1888" s="126" t="str">
        <f t="shared" si="136"/>
        <v>No</v>
      </c>
      <c r="Z1888" s="126" t="str">
        <f t="shared" si="136"/>
        <v>No</v>
      </c>
      <c r="AA1888" s="126" t="str">
        <f t="shared" si="136"/>
        <v>No</v>
      </c>
    </row>
    <row r="1889" spans="1:27" x14ac:dyDescent="0.3">
      <c r="A1889" t="s">
        <v>210</v>
      </c>
      <c r="B1889" t="s">
        <v>13</v>
      </c>
      <c r="C1889" t="s">
        <v>9</v>
      </c>
      <c r="D1889" t="s">
        <v>8</v>
      </c>
      <c r="E1889" t="s">
        <v>11</v>
      </c>
      <c r="F1889" t="s">
        <v>10</v>
      </c>
      <c r="G1889">
        <v>0</v>
      </c>
      <c r="H1889" t="s">
        <v>9</v>
      </c>
      <c r="I1889" t="s">
        <v>19</v>
      </c>
      <c r="J1889" t="s">
        <v>128</v>
      </c>
      <c r="L1889" t="s">
        <v>80</v>
      </c>
      <c r="M1889">
        <v>0</v>
      </c>
      <c r="N1889" t="str">
        <f t="shared" si="135"/>
        <v>No</v>
      </c>
      <c r="O1889" t="s">
        <v>152</v>
      </c>
      <c r="P1889" s="126" t="str">
        <f t="shared" si="133"/>
        <v>Yes</v>
      </c>
      <c r="Q1889" s="126" t="str">
        <f t="shared" si="136"/>
        <v>Yes</v>
      </c>
      <c r="R1889" s="126" t="str">
        <f t="shared" si="136"/>
        <v>Yes</v>
      </c>
      <c r="S1889" s="126" t="str">
        <f t="shared" si="136"/>
        <v>No</v>
      </c>
      <c r="T1889" s="126" t="str">
        <f t="shared" si="136"/>
        <v>Yes</v>
      </c>
      <c r="U1889" s="126" t="str">
        <f t="shared" si="136"/>
        <v>Yes</v>
      </c>
      <c r="V1889" s="126" t="str">
        <f t="shared" si="136"/>
        <v>No</v>
      </c>
      <c r="W1889" s="126" t="str">
        <f t="shared" si="136"/>
        <v>No</v>
      </c>
      <c r="X1889" s="126" t="str">
        <f t="shared" si="136"/>
        <v>No</v>
      </c>
      <c r="Y1889" s="126" t="str">
        <f t="shared" si="136"/>
        <v>No</v>
      </c>
      <c r="Z1889" s="126" t="str">
        <f t="shared" si="136"/>
        <v>No</v>
      </c>
      <c r="AA1889" s="126" t="str">
        <f t="shared" si="136"/>
        <v>No</v>
      </c>
    </row>
    <row r="1890" spans="1:27" x14ac:dyDescent="0.3">
      <c r="A1890" t="s">
        <v>210</v>
      </c>
      <c r="B1890" t="s">
        <v>13</v>
      </c>
      <c r="C1890" t="s">
        <v>9</v>
      </c>
      <c r="D1890" t="s">
        <v>8</v>
      </c>
      <c r="E1890" t="s">
        <v>11</v>
      </c>
      <c r="F1890" t="s">
        <v>10</v>
      </c>
      <c r="G1890">
        <v>1</v>
      </c>
      <c r="H1890" t="s">
        <v>13</v>
      </c>
      <c r="I1890" t="s">
        <v>18</v>
      </c>
      <c r="J1890" t="s">
        <v>128</v>
      </c>
      <c r="L1890" t="s">
        <v>80</v>
      </c>
      <c r="M1890">
        <v>0</v>
      </c>
      <c r="N1890" t="str">
        <f t="shared" si="135"/>
        <v>No</v>
      </c>
      <c r="O1890" t="s">
        <v>152</v>
      </c>
      <c r="P1890" s="126" t="str">
        <f t="shared" si="133"/>
        <v>Yes</v>
      </c>
      <c r="Q1890" s="126" t="str">
        <f t="shared" si="136"/>
        <v>Yes</v>
      </c>
      <c r="R1890" s="126" t="str">
        <f t="shared" si="136"/>
        <v>Yes</v>
      </c>
      <c r="S1890" s="126" t="str">
        <f t="shared" si="136"/>
        <v>No</v>
      </c>
      <c r="T1890" s="126" t="str">
        <f t="shared" si="136"/>
        <v>Yes</v>
      </c>
      <c r="U1890" s="126" t="str">
        <f t="shared" si="136"/>
        <v>Yes</v>
      </c>
      <c r="V1890" s="126" t="str">
        <f t="shared" si="136"/>
        <v>No</v>
      </c>
      <c r="W1890" s="126" t="str">
        <f t="shared" si="136"/>
        <v>No</v>
      </c>
      <c r="X1890" s="126" t="str">
        <f t="shared" si="136"/>
        <v>No</v>
      </c>
      <c r="Y1890" s="126" t="str">
        <f t="shared" si="136"/>
        <v>No</v>
      </c>
      <c r="Z1890" s="126" t="str">
        <f t="shared" si="136"/>
        <v>No</v>
      </c>
      <c r="AA1890" s="126" t="str">
        <f t="shared" si="136"/>
        <v>No</v>
      </c>
    </row>
    <row r="1891" spans="1:27" x14ac:dyDescent="0.3">
      <c r="A1891" t="s">
        <v>210</v>
      </c>
      <c r="B1891" t="s">
        <v>13</v>
      </c>
      <c r="C1891" t="s">
        <v>9</v>
      </c>
      <c r="D1891" t="s">
        <v>8</v>
      </c>
      <c r="E1891" t="s">
        <v>11</v>
      </c>
      <c r="F1891" t="s">
        <v>10</v>
      </c>
      <c r="G1891">
        <v>0</v>
      </c>
      <c r="H1891" t="s">
        <v>9</v>
      </c>
      <c r="I1891" t="s">
        <v>15</v>
      </c>
      <c r="J1891" t="s">
        <v>128</v>
      </c>
      <c r="L1891" t="s">
        <v>80</v>
      </c>
      <c r="M1891">
        <v>2</v>
      </c>
      <c r="N1891" t="str">
        <f t="shared" si="135"/>
        <v>Yes</v>
      </c>
      <c r="O1891" t="s">
        <v>152</v>
      </c>
      <c r="P1891" s="126" t="str">
        <f t="shared" si="133"/>
        <v>Yes</v>
      </c>
      <c r="Q1891" s="126" t="str">
        <f t="shared" si="136"/>
        <v>Yes</v>
      </c>
      <c r="R1891" s="126" t="str">
        <f t="shared" si="136"/>
        <v>Yes</v>
      </c>
      <c r="S1891" s="126" t="str">
        <f t="shared" si="136"/>
        <v>No</v>
      </c>
      <c r="T1891" s="126" t="str">
        <f t="shared" si="136"/>
        <v>Yes</v>
      </c>
      <c r="U1891" s="126" t="str">
        <f t="shared" si="136"/>
        <v>Yes</v>
      </c>
      <c r="V1891" s="126" t="str">
        <f t="shared" si="136"/>
        <v>No</v>
      </c>
      <c r="W1891" s="126" t="str">
        <f t="shared" si="136"/>
        <v>No</v>
      </c>
      <c r="X1891" s="126" t="str">
        <f t="shared" si="136"/>
        <v>No</v>
      </c>
      <c r="Y1891" s="126" t="str">
        <f t="shared" si="136"/>
        <v>No</v>
      </c>
      <c r="Z1891" s="126" t="str">
        <f t="shared" si="136"/>
        <v>No</v>
      </c>
      <c r="AA1891" s="126" t="str">
        <f t="shared" si="136"/>
        <v>No</v>
      </c>
    </row>
    <row r="1892" spans="1:27" x14ac:dyDescent="0.3">
      <c r="A1892" t="s">
        <v>210</v>
      </c>
      <c r="B1892" t="s">
        <v>13</v>
      </c>
      <c r="C1892" t="s">
        <v>9</v>
      </c>
      <c r="D1892" t="s">
        <v>8</v>
      </c>
      <c r="E1892" t="s">
        <v>11</v>
      </c>
      <c r="F1892" t="s">
        <v>10</v>
      </c>
      <c r="G1892">
        <v>1</v>
      </c>
      <c r="H1892" t="s">
        <v>9</v>
      </c>
      <c r="I1892" t="s">
        <v>19</v>
      </c>
      <c r="J1892" t="s">
        <v>128</v>
      </c>
      <c r="L1892" t="s">
        <v>80</v>
      </c>
      <c r="M1892">
        <v>0</v>
      </c>
      <c r="N1892" t="str">
        <f t="shared" si="135"/>
        <v>No</v>
      </c>
      <c r="O1892" t="s">
        <v>152</v>
      </c>
      <c r="P1892" s="126" t="str">
        <f t="shared" si="133"/>
        <v>Yes</v>
      </c>
      <c r="Q1892" s="126" t="str">
        <f t="shared" si="136"/>
        <v>Yes</v>
      </c>
      <c r="R1892" s="126" t="str">
        <f t="shared" si="136"/>
        <v>Yes</v>
      </c>
      <c r="S1892" s="126" t="str">
        <f t="shared" si="136"/>
        <v>No</v>
      </c>
      <c r="T1892" s="126" t="str">
        <f t="shared" si="136"/>
        <v>Yes</v>
      </c>
      <c r="U1892" s="126" t="str">
        <f t="shared" si="136"/>
        <v>Yes</v>
      </c>
      <c r="V1892" s="126" t="str">
        <f t="shared" si="136"/>
        <v>No</v>
      </c>
      <c r="W1892" s="126" t="str">
        <f t="shared" si="136"/>
        <v>No</v>
      </c>
      <c r="X1892" s="126" t="str">
        <f t="shared" si="136"/>
        <v>No</v>
      </c>
      <c r="Y1892" s="126" t="str">
        <f t="shared" si="136"/>
        <v>No</v>
      </c>
      <c r="Z1892" s="126" t="str">
        <f t="shared" si="136"/>
        <v>No</v>
      </c>
      <c r="AA1892" s="126" t="str">
        <f t="shared" si="136"/>
        <v>No</v>
      </c>
    </row>
    <row r="1893" spans="1:27" x14ac:dyDescent="0.3">
      <c r="A1893" t="s">
        <v>210</v>
      </c>
      <c r="B1893" t="s">
        <v>13</v>
      </c>
      <c r="C1893" t="s">
        <v>9</v>
      </c>
      <c r="D1893" t="s">
        <v>8</v>
      </c>
      <c r="E1893" t="s">
        <v>11</v>
      </c>
      <c r="F1893" t="s">
        <v>10</v>
      </c>
      <c r="G1893">
        <v>2</v>
      </c>
      <c r="H1893" t="s">
        <v>10</v>
      </c>
      <c r="I1893" t="s">
        <v>20</v>
      </c>
      <c r="J1893" t="s">
        <v>128</v>
      </c>
      <c r="K1893" t="s">
        <v>237</v>
      </c>
      <c r="L1893" t="s">
        <v>80</v>
      </c>
      <c r="M1893">
        <v>0</v>
      </c>
      <c r="N1893" t="str">
        <f t="shared" si="135"/>
        <v>No</v>
      </c>
      <c r="O1893" t="s">
        <v>152</v>
      </c>
      <c r="P1893" s="126" t="str">
        <f t="shared" si="133"/>
        <v>Yes</v>
      </c>
      <c r="Q1893" s="126" t="str">
        <f t="shared" si="136"/>
        <v>Yes</v>
      </c>
      <c r="R1893" s="126" t="str">
        <f t="shared" si="136"/>
        <v>Yes</v>
      </c>
      <c r="S1893" s="126" t="str">
        <f t="shared" si="136"/>
        <v>No</v>
      </c>
      <c r="T1893" s="126" t="str">
        <f t="shared" si="136"/>
        <v>Yes</v>
      </c>
      <c r="U1893" s="126" t="str">
        <f t="shared" si="136"/>
        <v>Yes</v>
      </c>
      <c r="V1893" s="126" t="str">
        <f t="shared" si="136"/>
        <v>No</v>
      </c>
      <c r="W1893" s="126" t="str">
        <f t="shared" si="136"/>
        <v>No</v>
      </c>
      <c r="X1893" s="126" t="str">
        <f t="shared" si="136"/>
        <v>No</v>
      </c>
      <c r="Y1893" s="126" t="str">
        <f t="shared" si="136"/>
        <v>No</v>
      </c>
      <c r="Z1893" s="126" t="str">
        <f t="shared" si="136"/>
        <v>No</v>
      </c>
      <c r="AA1893" s="126" t="str">
        <f t="shared" si="136"/>
        <v>No</v>
      </c>
    </row>
    <row r="1894" spans="1:27" x14ac:dyDescent="0.3">
      <c r="A1894" t="s">
        <v>210</v>
      </c>
      <c r="B1894" t="s">
        <v>13</v>
      </c>
      <c r="C1894" t="s">
        <v>9</v>
      </c>
      <c r="D1894" t="s">
        <v>8</v>
      </c>
      <c r="E1894" t="s">
        <v>11</v>
      </c>
      <c r="F1894" t="s">
        <v>10</v>
      </c>
      <c r="G1894">
        <v>1</v>
      </c>
      <c r="H1894" t="s">
        <v>13</v>
      </c>
      <c r="I1894" t="s">
        <v>16</v>
      </c>
      <c r="J1894" t="s">
        <v>128</v>
      </c>
      <c r="K1894" t="s">
        <v>259</v>
      </c>
      <c r="L1894" t="s">
        <v>80</v>
      </c>
      <c r="M1894">
        <v>2</v>
      </c>
      <c r="N1894" t="str">
        <f t="shared" si="135"/>
        <v>Yes</v>
      </c>
      <c r="O1894" t="s">
        <v>152</v>
      </c>
      <c r="P1894" s="126" t="str">
        <f t="shared" si="133"/>
        <v>Yes</v>
      </c>
      <c r="Q1894" s="126" t="str">
        <f t="shared" si="136"/>
        <v>Yes</v>
      </c>
      <c r="R1894" s="126" t="str">
        <f t="shared" si="136"/>
        <v>Yes</v>
      </c>
      <c r="S1894" s="126" t="str">
        <f t="shared" si="136"/>
        <v>No</v>
      </c>
      <c r="T1894" s="126" t="str">
        <f t="shared" si="136"/>
        <v>Yes</v>
      </c>
      <c r="U1894" s="126" t="str">
        <f t="shared" si="136"/>
        <v>Yes</v>
      </c>
      <c r="V1894" s="126" t="str">
        <f t="shared" si="136"/>
        <v>No</v>
      </c>
      <c r="W1894" s="126" t="str">
        <f t="shared" si="136"/>
        <v>No</v>
      </c>
      <c r="X1894" s="126" t="str">
        <f t="shared" si="136"/>
        <v>No</v>
      </c>
      <c r="Y1894" s="126" t="str">
        <f t="shared" si="136"/>
        <v>No</v>
      </c>
      <c r="Z1894" s="126" t="str">
        <f t="shared" si="136"/>
        <v>No</v>
      </c>
      <c r="AA1894" s="126" t="str">
        <f t="shared" si="136"/>
        <v>No</v>
      </c>
    </row>
    <row r="1895" spans="1:27" x14ac:dyDescent="0.3">
      <c r="A1895" t="s">
        <v>210</v>
      </c>
      <c r="B1895" t="s">
        <v>13</v>
      </c>
      <c r="C1895" t="s">
        <v>9</v>
      </c>
      <c r="D1895" t="s">
        <v>8</v>
      </c>
      <c r="E1895" t="s">
        <v>11</v>
      </c>
      <c r="F1895" t="s">
        <v>10</v>
      </c>
      <c r="G1895">
        <v>0</v>
      </c>
      <c r="H1895" t="s">
        <v>8</v>
      </c>
      <c r="I1895" t="s">
        <v>15</v>
      </c>
      <c r="J1895" t="s">
        <v>128</v>
      </c>
      <c r="L1895" t="s">
        <v>80</v>
      </c>
      <c r="M1895">
        <v>0</v>
      </c>
      <c r="N1895" t="str">
        <f t="shared" si="135"/>
        <v>No</v>
      </c>
      <c r="O1895" t="s">
        <v>152</v>
      </c>
      <c r="P1895" s="126" t="str">
        <f t="shared" si="133"/>
        <v>Yes</v>
      </c>
      <c r="Q1895" s="126" t="str">
        <f t="shared" si="136"/>
        <v>Yes</v>
      </c>
      <c r="R1895" s="126" t="str">
        <f t="shared" si="136"/>
        <v>Yes</v>
      </c>
      <c r="S1895" s="126" t="str">
        <f t="shared" si="136"/>
        <v>No</v>
      </c>
      <c r="T1895" s="126" t="str">
        <f t="shared" si="136"/>
        <v>Yes</v>
      </c>
      <c r="U1895" s="126" t="str">
        <f t="shared" si="136"/>
        <v>Yes</v>
      </c>
      <c r="V1895" s="126" t="str">
        <f t="shared" si="136"/>
        <v>No</v>
      </c>
      <c r="W1895" s="126" t="str">
        <f t="shared" si="136"/>
        <v>No</v>
      </c>
      <c r="X1895" s="126" t="str">
        <f t="shared" si="136"/>
        <v>No</v>
      </c>
      <c r="Y1895" s="126" t="str">
        <f t="shared" si="136"/>
        <v>No</v>
      </c>
      <c r="Z1895" s="126" t="str">
        <f t="shared" si="136"/>
        <v>No</v>
      </c>
      <c r="AA1895" s="126" t="str">
        <f t="shared" si="136"/>
        <v>No</v>
      </c>
    </row>
    <row r="1896" spans="1:27" x14ac:dyDescent="0.3">
      <c r="A1896" t="s">
        <v>210</v>
      </c>
      <c r="B1896" t="s">
        <v>13</v>
      </c>
      <c r="C1896" t="s">
        <v>9</v>
      </c>
      <c r="D1896" t="s">
        <v>8</v>
      </c>
      <c r="E1896" t="s">
        <v>11</v>
      </c>
      <c r="F1896" t="s">
        <v>10</v>
      </c>
      <c r="G1896">
        <v>2</v>
      </c>
      <c r="H1896" t="s">
        <v>11</v>
      </c>
      <c r="I1896" t="s">
        <v>18</v>
      </c>
      <c r="J1896" t="s">
        <v>128</v>
      </c>
      <c r="L1896" t="s">
        <v>80</v>
      </c>
      <c r="M1896">
        <v>2</v>
      </c>
      <c r="N1896" t="str">
        <f t="shared" si="135"/>
        <v>Yes</v>
      </c>
      <c r="O1896" t="s">
        <v>152</v>
      </c>
      <c r="P1896" s="126" t="str">
        <f t="shared" si="133"/>
        <v>Yes</v>
      </c>
      <c r="Q1896" s="126" t="str">
        <f t="shared" si="136"/>
        <v>Yes</v>
      </c>
      <c r="R1896" s="126" t="str">
        <f t="shared" si="136"/>
        <v>Yes</v>
      </c>
      <c r="S1896" s="126" t="str">
        <f t="shared" si="136"/>
        <v>No</v>
      </c>
      <c r="T1896" s="126" t="str">
        <f t="shared" si="136"/>
        <v>Yes</v>
      </c>
      <c r="U1896" s="126" t="str">
        <f t="shared" si="136"/>
        <v>Yes</v>
      </c>
      <c r="V1896" s="126" t="str">
        <f t="shared" si="136"/>
        <v>No</v>
      </c>
      <c r="W1896" s="126" t="str">
        <f t="shared" si="136"/>
        <v>No</v>
      </c>
      <c r="X1896" s="126" t="str">
        <f t="shared" si="136"/>
        <v>No</v>
      </c>
      <c r="Y1896" s="126" t="str">
        <f t="shared" si="136"/>
        <v>No</v>
      </c>
      <c r="Z1896" s="126" t="str">
        <f t="shared" si="136"/>
        <v>No</v>
      </c>
      <c r="AA1896" s="126" t="str">
        <f t="shared" si="136"/>
        <v>No</v>
      </c>
    </row>
    <row r="1897" spans="1:27" x14ac:dyDescent="0.3">
      <c r="A1897" t="s">
        <v>210</v>
      </c>
      <c r="B1897" t="s">
        <v>13</v>
      </c>
      <c r="C1897" t="s">
        <v>9</v>
      </c>
      <c r="D1897" t="s">
        <v>8</v>
      </c>
      <c r="E1897" t="s">
        <v>11</v>
      </c>
      <c r="F1897" t="s">
        <v>10</v>
      </c>
      <c r="G1897">
        <v>1</v>
      </c>
      <c r="H1897" t="s">
        <v>13</v>
      </c>
      <c r="I1897" t="s">
        <v>18</v>
      </c>
      <c r="J1897" t="s">
        <v>128</v>
      </c>
      <c r="L1897" t="s">
        <v>80</v>
      </c>
      <c r="M1897">
        <v>2</v>
      </c>
      <c r="N1897" t="str">
        <f t="shared" si="135"/>
        <v>Yes</v>
      </c>
      <c r="O1897" t="s">
        <v>152</v>
      </c>
      <c r="P1897" s="126" t="str">
        <f t="shared" si="133"/>
        <v>Yes</v>
      </c>
      <c r="Q1897" s="126" t="str">
        <f t="shared" si="136"/>
        <v>Yes</v>
      </c>
      <c r="R1897" s="126" t="str">
        <f t="shared" si="136"/>
        <v>Yes</v>
      </c>
      <c r="S1897" s="126" t="str">
        <f t="shared" si="136"/>
        <v>No</v>
      </c>
      <c r="T1897" s="126" t="str">
        <f t="shared" si="136"/>
        <v>Yes</v>
      </c>
      <c r="U1897" s="126" t="str">
        <f t="shared" si="136"/>
        <v>Yes</v>
      </c>
      <c r="V1897" s="126" t="str">
        <f t="shared" si="136"/>
        <v>No</v>
      </c>
      <c r="W1897" s="126" t="str">
        <f t="shared" si="136"/>
        <v>No</v>
      </c>
      <c r="X1897" s="126" t="str">
        <f t="shared" ref="Q1897:AA1920" si="137">IF($A1897="","",IF(OR($B1897=X$1,$C1897=X$1,$D1897=X$1,$E1897=X$1,$F1897=X$1),"Yes","No"))</f>
        <v>No</v>
      </c>
      <c r="Y1897" s="126" t="str">
        <f t="shared" si="137"/>
        <v>No</v>
      </c>
      <c r="Z1897" s="126" t="str">
        <f t="shared" si="137"/>
        <v>No</v>
      </c>
      <c r="AA1897" s="126" t="str">
        <f t="shared" si="137"/>
        <v>No</v>
      </c>
    </row>
    <row r="1898" spans="1:27" x14ac:dyDescent="0.3">
      <c r="A1898" t="s">
        <v>210</v>
      </c>
      <c r="B1898" t="s">
        <v>130</v>
      </c>
      <c r="C1898" t="s">
        <v>70</v>
      </c>
      <c r="D1898" t="s">
        <v>8</v>
      </c>
      <c r="E1898" t="s">
        <v>11</v>
      </c>
      <c r="F1898" t="s">
        <v>131</v>
      </c>
      <c r="G1898">
        <v>0</v>
      </c>
      <c r="H1898" t="s">
        <v>8</v>
      </c>
      <c r="I1898" t="s">
        <v>19</v>
      </c>
      <c r="J1898" t="s">
        <v>128</v>
      </c>
      <c r="L1898" t="s">
        <v>81</v>
      </c>
      <c r="M1898">
        <v>0</v>
      </c>
      <c r="N1898" t="str">
        <f t="shared" si="135"/>
        <v>No</v>
      </c>
      <c r="O1898" t="s">
        <v>152</v>
      </c>
      <c r="P1898" s="126" t="str">
        <f t="shared" si="133"/>
        <v>No</v>
      </c>
      <c r="Q1898" s="126" t="str">
        <f t="shared" si="137"/>
        <v>No</v>
      </c>
      <c r="R1898" s="126" t="str">
        <f t="shared" si="137"/>
        <v>Yes</v>
      </c>
      <c r="S1898" s="126" t="str">
        <f t="shared" si="137"/>
        <v>Yes</v>
      </c>
      <c r="T1898" s="126" t="str">
        <f t="shared" si="137"/>
        <v>No</v>
      </c>
      <c r="U1898" s="126" t="str">
        <f t="shared" si="137"/>
        <v>Yes</v>
      </c>
      <c r="V1898" s="126" t="str">
        <f t="shared" si="137"/>
        <v>No</v>
      </c>
      <c r="W1898" s="126" t="str">
        <f t="shared" si="137"/>
        <v>No</v>
      </c>
      <c r="X1898" s="126" t="str">
        <f t="shared" si="137"/>
        <v>No</v>
      </c>
      <c r="Y1898" s="126" t="str">
        <f t="shared" si="137"/>
        <v>Yes</v>
      </c>
      <c r="Z1898" s="126" t="str">
        <f t="shared" si="137"/>
        <v>Yes</v>
      </c>
      <c r="AA1898" s="126" t="str">
        <f t="shared" si="137"/>
        <v>No</v>
      </c>
    </row>
    <row r="1899" spans="1:27" x14ac:dyDescent="0.3">
      <c r="A1899" t="s">
        <v>210</v>
      </c>
      <c r="B1899" t="s">
        <v>130</v>
      </c>
      <c r="C1899" t="s">
        <v>70</v>
      </c>
      <c r="D1899" t="s">
        <v>8</v>
      </c>
      <c r="E1899" t="s">
        <v>11</v>
      </c>
      <c r="F1899" t="s">
        <v>131</v>
      </c>
      <c r="G1899">
        <v>0</v>
      </c>
      <c r="H1899" t="s">
        <v>70</v>
      </c>
      <c r="I1899" t="s">
        <v>17</v>
      </c>
      <c r="J1899" t="s">
        <v>128</v>
      </c>
      <c r="L1899" t="s">
        <v>80</v>
      </c>
      <c r="M1899">
        <v>0</v>
      </c>
      <c r="N1899" t="str">
        <f t="shared" si="135"/>
        <v>No</v>
      </c>
      <c r="O1899" t="s">
        <v>152</v>
      </c>
      <c r="P1899" s="126" t="str">
        <f t="shared" si="133"/>
        <v>No</v>
      </c>
      <c r="Q1899" s="126" t="str">
        <f t="shared" si="137"/>
        <v>No</v>
      </c>
      <c r="R1899" s="126" t="str">
        <f t="shared" si="137"/>
        <v>Yes</v>
      </c>
      <c r="S1899" s="126" t="str">
        <f t="shared" si="137"/>
        <v>Yes</v>
      </c>
      <c r="T1899" s="126" t="str">
        <f t="shared" si="137"/>
        <v>No</v>
      </c>
      <c r="U1899" s="126" t="str">
        <f t="shared" si="137"/>
        <v>Yes</v>
      </c>
      <c r="V1899" s="126" t="str">
        <f t="shared" si="137"/>
        <v>No</v>
      </c>
      <c r="W1899" s="126" t="str">
        <f t="shared" si="137"/>
        <v>No</v>
      </c>
      <c r="X1899" s="126" t="str">
        <f t="shared" si="137"/>
        <v>No</v>
      </c>
      <c r="Y1899" s="126" t="str">
        <f t="shared" si="137"/>
        <v>Yes</v>
      </c>
      <c r="Z1899" s="126" t="str">
        <f t="shared" si="137"/>
        <v>Yes</v>
      </c>
      <c r="AA1899" s="126" t="str">
        <f t="shared" si="137"/>
        <v>No</v>
      </c>
    </row>
    <row r="1900" spans="1:27" x14ac:dyDescent="0.3">
      <c r="A1900" t="s">
        <v>210</v>
      </c>
      <c r="B1900" t="s">
        <v>130</v>
      </c>
      <c r="C1900" t="s">
        <v>70</v>
      </c>
      <c r="D1900" t="s">
        <v>8</v>
      </c>
      <c r="E1900" t="s">
        <v>11</v>
      </c>
      <c r="F1900" t="s">
        <v>131</v>
      </c>
      <c r="G1900">
        <v>1</v>
      </c>
      <c r="H1900" t="s">
        <v>130</v>
      </c>
      <c r="I1900" t="s">
        <v>16</v>
      </c>
      <c r="J1900" t="s">
        <v>149</v>
      </c>
      <c r="K1900" t="s">
        <v>237</v>
      </c>
      <c r="L1900" t="s">
        <v>80</v>
      </c>
      <c r="M1900">
        <v>0</v>
      </c>
      <c r="N1900" t="str">
        <f t="shared" si="135"/>
        <v>No</v>
      </c>
      <c r="O1900" t="s">
        <v>152</v>
      </c>
      <c r="P1900" s="126" t="str">
        <f t="shared" si="133"/>
        <v>No</v>
      </c>
      <c r="Q1900" s="126" t="str">
        <f t="shared" si="137"/>
        <v>No</v>
      </c>
      <c r="R1900" s="126" t="str">
        <f t="shared" si="137"/>
        <v>Yes</v>
      </c>
      <c r="S1900" s="126" t="str">
        <f t="shared" si="137"/>
        <v>Yes</v>
      </c>
      <c r="T1900" s="126" t="str">
        <f t="shared" si="137"/>
        <v>No</v>
      </c>
      <c r="U1900" s="126" t="str">
        <f t="shared" si="137"/>
        <v>Yes</v>
      </c>
      <c r="V1900" s="126" t="str">
        <f t="shared" si="137"/>
        <v>No</v>
      </c>
      <c r="W1900" s="126" t="str">
        <f t="shared" si="137"/>
        <v>No</v>
      </c>
      <c r="X1900" s="126" t="str">
        <f t="shared" si="137"/>
        <v>No</v>
      </c>
      <c r="Y1900" s="126" t="str">
        <f t="shared" si="137"/>
        <v>Yes</v>
      </c>
      <c r="Z1900" s="126" t="str">
        <f t="shared" si="137"/>
        <v>Yes</v>
      </c>
      <c r="AA1900" s="126" t="str">
        <f t="shared" si="137"/>
        <v>No</v>
      </c>
    </row>
    <row r="1901" spans="1:27" x14ac:dyDescent="0.3">
      <c r="A1901" t="s">
        <v>210</v>
      </c>
      <c r="B1901" t="s">
        <v>13</v>
      </c>
      <c r="C1901" t="s">
        <v>130</v>
      </c>
      <c r="D1901" t="s">
        <v>9</v>
      </c>
      <c r="E1901" t="s">
        <v>70</v>
      </c>
      <c r="F1901" t="s">
        <v>131</v>
      </c>
      <c r="G1901">
        <v>1</v>
      </c>
      <c r="H1901" t="s">
        <v>70</v>
      </c>
      <c r="I1901" t="s">
        <v>19</v>
      </c>
      <c r="J1901" t="s">
        <v>128</v>
      </c>
      <c r="L1901" t="s">
        <v>81</v>
      </c>
      <c r="M1901">
        <v>3</v>
      </c>
      <c r="N1901" t="str">
        <f t="shared" si="135"/>
        <v>Yes</v>
      </c>
      <c r="O1901" t="s">
        <v>152</v>
      </c>
      <c r="P1901" s="126" t="str">
        <f t="shared" si="133"/>
        <v>Yes</v>
      </c>
      <c r="Q1901" s="126" t="str">
        <f t="shared" si="137"/>
        <v>Yes</v>
      </c>
      <c r="R1901" s="126" t="str">
        <f t="shared" si="137"/>
        <v>No</v>
      </c>
      <c r="S1901" s="126" t="str">
        <f t="shared" si="137"/>
        <v>Yes</v>
      </c>
      <c r="T1901" s="126" t="str">
        <f t="shared" si="137"/>
        <v>No</v>
      </c>
      <c r="U1901" s="126" t="str">
        <f t="shared" si="137"/>
        <v>No</v>
      </c>
      <c r="V1901" s="126" t="str">
        <f t="shared" si="137"/>
        <v>No</v>
      </c>
      <c r="W1901" s="126" t="str">
        <f t="shared" si="137"/>
        <v>No</v>
      </c>
      <c r="X1901" s="126" t="str">
        <f t="shared" si="137"/>
        <v>No</v>
      </c>
      <c r="Y1901" s="126" t="str">
        <f t="shared" si="137"/>
        <v>Yes</v>
      </c>
      <c r="Z1901" s="126" t="str">
        <f t="shared" si="137"/>
        <v>Yes</v>
      </c>
      <c r="AA1901" s="126" t="str">
        <f t="shared" si="137"/>
        <v>No</v>
      </c>
    </row>
    <row r="1902" spans="1:27" x14ac:dyDescent="0.3">
      <c r="A1902" t="s">
        <v>210</v>
      </c>
      <c r="B1902" t="s">
        <v>13</v>
      </c>
      <c r="C1902" t="s">
        <v>130</v>
      </c>
      <c r="D1902" t="s">
        <v>9</v>
      </c>
      <c r="E1902" t="s">
        <v>70</v>
      </c>
      <c r="F1902" t="s">
        <v>131</v>
      </c>
      <c r="G1902">
        <v>2</v>
      </c>
      <c r="H1902" t="s">
        <v>70</v>
      </c>
      <c r="I1902" t="s">
        <v>18</v>
      </c>
      <c r="J1902" t="s">
        <v>149</v>
      </c>
      <c r="K1902" t="s">
        <v>237</v>
      </c>
      <c r="L1902" t="s">
        <v>80</v>
      </c>
      <c r="M1902">
        <v>2</v>
      </c>
      <c r="N1902" t="str">
        <f t="shared" si="135"/>
        <v>Yes</v>
      </c>
      <c r="O1902" t="s">
        <v>152</v>
      </c>
      <c r="P1902" s="126" t="str">
        <f t="shared" si="133"/>
        <v>Yes</v>
      </c>
      <c r="Q1902" s="126" t="str">
        <f t="shared" si="137"/>
        <v>Yes</v>
      </c>
      <c r="R1902" s="126" t="str">
        <f t="shared" si="137"/>
        <v>No</v>
      </c>
      <c r="S1902" s="126" t="str">
        <f t="shared" si="137"/>
        <v>Yes</v>
      </c>
      <c r="T1902" s="126" t="str">
        <f t="shared" si="137"/>
        <v>No</v>
      </c>
      <c r="U1902" s="126" t="str">
        <f t="shared" si="137"/>
        <v>No</v>
      </c>
      <c r="V1902" s="126" t="str">
        <f t="shared" si="137"/>
        <v>No</v>
      </c>
      <c r="W1902" s="126" t="str">
        <f t="shared" si="137"/>
        <v>No</v>
      </c>
      <c r="X1902" s="126" t="str">
        <f t="shared" si="137"/>
        <v>No</v>
      </c>
      <c r="Y1902" s="126" t="str">
        <f t="shared" si="137"/>
        <v>Yes</v>
      </c>
      <c r="Z1902" s="126" t="str">
        <f t="shared" si="137"/>
        <v>Yes</v>
      </c>
      <c r="AA1902" s="126" t="str">
        <f t="shared" si="137"/>
        <v>No</v>
      </c>
    </row>
    <row r="1903" spans="1:27" x14ac:dyDescent="0.3">
      <c r="A1903" t="s">
        <v>210</v>
      </c>
      <c r="B1903" t="s">
        <v>13</v>
      </c>
      <c r="C1903" t="s">
        <v>130</v>
      </c>
      <c r="D1903" t="s">
        <v>9</v>
      </c>
      <c r="E1903" t="s">
        <v>70</v>
      </c>
      <c r="F1903" t="s">
        <v>131</v>
      </c>
      <c r="G1903">
        <v>0</v>
      </c>
      <c r="H1903" t="s">
        <v>9</v>
      </c>
      <c r="I1903" t="s">
        <v>19</v>
      </c>
      <c r="J1903" t="s">
        <v>128</v>
      </c>
      <c r="K1903" t="s">
        <v>259</v>
      </c>
      <c r="L1903" t="s">
        <v>80</v>
      </c>
      <c r="M1903">
        <v>0</v>
      </c>
      <c r="N1903" t="str">
        <f t="shared" si="135"/>
        <v>No</v>
      </c>
      <c r="O1903" t="s">
        <v>152</v>
      </c>
      <c r="P1903" s="126" t="str">
        <f t="shared" si="133"/>
        <v>Yes</v>
      </c>
      <c r="Q1903" s="126" t="str">
        <f t="shared" si="137"/>
        <v>Yes</v>
      </c>
      <c r="R1903" s="126" t="str">
        <f t="shared" si="137"/>
        <v>No</v>
      </c>
      <c r="S1903" s="126" t="str">
        <f t="shared" si="137"/>
        <v>Yes</v>
      </c>
      <c r="T1903" s="126" t="str">
        <f t="shared" si="137"/>
        <v>No</v>
      </c>
      <c r="U1903" s="126" t="str">
        <f t="shared" si="137"/>
        <v>No</v>
      </c>
      <c r="V1903" s="126" t="str">
        <f t="shared" si="137"/>
        <v>No</v>
      </c>
      <c r="W1903" s="126" t="str">
        <f t="shared" si="137"/>
        <v>No</v>
      </c>
      <c r="X1903" s="126" t="str">
        <f t="shared" si="137"/>
        <v>No</v>
      </c>
      <c r="Y1903" s="126" t="str">
        <f t="shared" si="137"/>
        <v>Yes</v>
      </c>
      <c r="Z1903" s="126" t="str">
        <f t="shared" si="137"/>
        <v>Yes</v>
      </c>
      <c r="AA1903" s="126" t="str">
        <f t="shared" si="137"/>
        <v>No</v>
      </c>
    </row>
    <row r="1904" spans="1:27" x14ac:dyDescent="0.3">
      <c r="A1904" t="s">
        <v>210</v>
      </c>
      <c r="B1904" t="s">
        <v>13</v>
      </c>
      <c r="C1904" t="s">
        <v>130</v>
      </c>
      <c r="D1904" t="s">
        <v>9</v>
      </c>
      <c r="E1904" t="s">
        <v>70</v>
      </c>
      <c r="F1904" t="s">
        <v>131</v>
      </c>
      <c r="G1904">
        <v>0</v>
      </c>
      <c r="H1904" t="s">
        <v>13</v>
      </c>
      <c r="I1904" t="s">
        <v>17</v>
      </c>
      <c r="J1904" t="s">
        <v>128</v>
      </c>
      <c r="L1904" t="s">
        <v>80</v>
      </c>
      <c r="M1904">
        <v>0</v>
      </c>
      <c r="N1904" t="str">
        <f t="shared" si="135"/>
        <v>No</v>
      </c>
      <c r="O1904" t="s">
        <v>152</v>
      </c>
      <c r="P1904" s="126" t="str">
        <f t="shared" si="133"/>
        <v>Yes</v>
      </c>
      <c r="Q1904" s="126" t="str">
        <f t="shared" si="137"/>
        <v>Yes</v>
      </c>
      <c r="R1904" s="126" t="str">
        <f t="shared" si="137"/>
        <v>No</v>
      </c>
      <c r="S1904" s="126" t="str">
        <f t="shared" si="137"/>
        <v>Yes</v>
      </c>
      <c r="T1904" s="126" t="str">
        <f t="shared" si="137"/>
        <v>No</v>
      </c>
      <c r="U1904" s="126" t="str">
        <f t="shared" si="137"/>
        <v>No</v>
      </c>
      <c r="V1904" s="126" t="str">
        <f t="shared" si="137"/>
        <v>No</v>
      </c>
      <c r="W1904" s="126" t="str">
        <f t="shared" si="137"/>
        <v>No</v>
      </c>
      <c r="X1904" s="126" t="str">
        <f t="shared" si="137"/>
        <v>No</v>
      </c>
      <c r="Y1904" s="126" t="str">
        <f t="shared" si="137"/>
        <v>Yes</v>
      </c>
      <c r="Z1904" s="126" t="str">
        <f t="shared" si="137"/>
        <v>Yes</v>
      </c>
      <c r="AA1904" s="126" t="str">
        <f t="shared" si="137"/>
        <v>No</v>
      </c>
    </row>
    <row r="1905" spans="1:27" x14ac:dyDescent="0.3">
      <c r="A1905" t="s">
        <v>210</v>
      </c>
      <c r="B1905" t="s">
        <v>13</v>
      </c>
      <c r="C1905" t="s">
        <v>130</v>
      </c>
      <c r="D1905" t="s">
        <v>9</v>
      </c>
      <c r="E1905" t="s">
        <v>70</v>
      </c>
      <c r="F1905" t="s">
        <v>131</v>
      </c>
      <c r="G1905">
        <v>2</v>
      </c>
      <c r="H1905" t="s">
        <v>13</v>
      </c>
      <c r="I1905" t="s">
        <v>16</v>
      </c>
      <c r="J1905" t="s">
        <v>128</v>
      </c>
      <c r="L1905" t="s">
        <v>81</v>
      </c>
      <c r="M1905">
        <v>2</v>
      </c>
      <c r="N1905" t="str">
        <f t="shared" si="135"/>
        <v>Yes</v>
      </c>
      <c r="O1905" t="s">
        <v>152</v>
      </c>
      <c r="P1905" s="126" t="str">
        <f t="shared" ref="P1905:AA1961" si="138">IF($A1905="","",IF(OR($B1905=P$1,$C1905=P$1,$D1905=P$1,$E1905=P$1,$F1905=P$1),"Yes","No"))</f>
        <v>Yes</v>
      </c>
      <c r="Q1905" s="126" t="str">
        <f t="shared" si="137"/>
        <v>Yes</v>
      </c>
      <c r="R1905" s="126" t="str">
        <f t="shared" si="137"/>
        <v>No</v>
      </c>
      <c r="S1905" s="126" t="str">
        <f t="shared" si="137"/>
        <v>Yes</v>
      </c>
      <c r="T1905" s="126" t="str">
        <f t="shared" si="137"/>
        <v>No</v>
      </c>
      <c r="U1905" s="126" t="str">
        <f t="shared" si="137"/>
        <v>No</v>
      </c>
      <c r="V1905" s="126" t="str">
        <f t="shared" si="137"/>
        <v>No</v>
      </c>
      <c r="W1905" s="126" t="str">
        <f t="shared" si="137"/>
        <v>No</v>
      </c>
      <c r="X1905" s="126" t="str">
        <f t="shared" si="137"/>
        <v>No</v>
      </c>
      <c r="Y1905" s="126" t="str">
        <f t="shared" si="137"/>
        <v>Yes</v>
      </c>
      <c r="Z1905" s="126" t="str">
        <f t="shared" si="137"/>
        <v>Yes</v>
      </c>
      <c r="AA1905" s="126" t="str">
        <f t="shared" si="137"/>
        <v>No</v>
      </c>
    </row>
    <row r="1906" spans="1:27" x14ac:dyDescent="0.3">
      <c r="A1906" t="s">
        <v>210</v>
      </c>
      <c r="B1906" t="s">
        <v>13</v>
      </c>
      <c r="C1906" t="s">
        <v>130</v>
      </c>
      <c r="D1906" t="s">
        <v>9</v>
      </c>
      <c r="E1906" t="s">
        <v>70</v>
      </c>
      <c r="F1906" t="s">
        <v>131</v>
      </c>
      <c r="G1906">
        <v>4</v>
      </c>
      <c r="H1906" t="s">
        <v>131</v>
      </c>
      <c r="I1906" t="s">
        <v>16</v>
      </c>
      <c r="J1906" t="s">
        <v>128</v>
      </c>
      <c r="K1906" t="s">
        <v>237</v>
      </c>
      <c r="L1906" t="s">
        <v>80</v>
      </c>
      <c r="M1906">
        <v>2</v>
      </c>
      <c r="N1906" t="str">
        <f t="shared" si="135"/>
        <v>Yes</v>
      </c>
      <c r="O1906" t="s">
        <v>152</v>
      </c>
      <c r="P1906" s="126" t="str">
        <f t="shared" si="138"/>
        <v>Yes</v>
      </c>
      <c r="Q1906" s="126" t="str">
        <f t="shared" si="137"/>
        <v>Yes</v>
      </c>
      <c r="R1906" s="126" t="str">
        <f t="shared" si="137"/>
        <v>No</v>
      </c>
      <c r="S1906" s="126" t="str">
        <f t="shared" si="137"/>
        <v>Yes</v>
      </c>
      <c r="T1906" s="126" t="str">
        <f t="shared" si="137"/>
        <v>No</v>
      </c>
      <c r="U1906" s="126" t="str">
        <f t="shared" si="137"/>
        <v>No</v>
      </c>
      <c r="V1906" s="126" t="str">
        <f t="shared" si="137"/>
        <v>No</v>
      </c>
      <c r="W1906" s="126" t="str">
        <f t="shared" si="137"/>
        <v>No</v>
      </c>
      <c r="X1906" s="126" t="str">
        <f t="shared" si="137"/>
        <v>No</v>
      </c>
      <c r="Y1906" s="126" t="str">
        <f t="shared" si="137"/>
        <v>Yes</v>
      </c>
      <c r="Z1906" s="126" t="str">
        <f t="shared" si="137"/>
        <v>Yes</v>
      </c>
      <c r="AA1906" s="126" t="str">
        <f t="shared" si="137"/>
        <v>No</v>
      </c>
    </row>
    <row r="1907" spans="1:27" x14ac:dyDescent="0.3">
      <c r="A1907" t="s">
        <v>210</v>
      </c>
      <c r="B1907" t="s">
        <v>13</v>
      </c>
      <c r="C1907" t="s">
        <v>130</v>
      </c>
      <c r="D1907" t="s">
        <v>9</v>
      </c>
      <c r="E1907" t="s">
        <v>70</v>
      </c>
      <c r="F1907" t="s">
        <v>131</v>
      </c>
      <c r="G1907">
        <v>0</v>
      </c>
      <c r="H1907" t="s">
        <v>131</v>
      </c>
      <c r="I1907" t="s">
        <v>17</v>
      </c>
      <c r="J1907" t="s">
        <v>128</v>
      </c>
      <c r="L1907" t="s">
        <v>80</v>
      </c>
      <c r="M1907">
        <v>0</v>
      </c>
      <c r="N1907" t="str">
        <f t="shared" si="135"/>
        <v>No</v>
      </c>
      <c r="O1907" t="s">
        <v>152</v>
      </c>
      <c r="P1907" s="126" t="str">
        <f t="shared" si="138"/>
        <v>Yes</v>
      </c>
      <c r="Q1907" s="126" t="str">
        <f t="shared" si="137"/>
        <v>Yes</v>
      </c>
      <c r="R1907" s="126" t="str">
        <f t="shared" si="137"/>
        <v>No</v>
      </c>
      <c r="S1907" s="126" t="str">
        <f t="shared" si="137"/>
        <v>Yes</v>
      </c>
      <c r="T1907" s="126" t="str">
        <f t="shared" si="137"/>
        <v>No</v>
      </c>
      <c r="U1907" s="126" t="str">
        <f t="shared" si="137"/>
        <v>No</v>
      </c>
      <c r="V1907" s="126" t="str">
        <f t="shared" si="137"/>
        <v>No</v>
      </c>
      <c r="W1907" s="126" t="str">
        <f t="shared" si="137"/>
        <v>No</v>
      </c>
      <c r="X1907" s="126" t="str">
        <f t="shared" si="137"/>
        <v>No</v>
      </c>
      <c r="Y1907" s="126" t="str">
        <f t="shared" si="137"/>
        <v>Yes</v>
      </c>
      <c r="Z1907" s="126" t="str">
        <f t="shared" si="137"/>
        <v>Yes</v>
      </c>
      <c r="AA1907" s="126" t="str">
        <f t="shared" si="137"/>
        <v>No</v>
      </c>
    </row>
    <row r="1908" spans="1:27" x14ac:dyDescent="0.3">
      <c r="A1908" t="s">
        <v>210</v>
      </c>
      <c r="B1908" t="s">
        <v>13</v>
      </c>
      <c r="C1908" t="s">
        <v>130</v>
      </c>
      <c r="D1908" t="s">
        <v>9</v>
      </c>
      <c r="E1908" t="s">
        <v>70</v>
      </c>
      <c r="F1908" t="s">
        <v>131</v>
      </c>
      <c r="G1908">
        <v>1</v>
      </c>
      <c r="H1908" t="s">
        <v>9</v>
      </c>
      <c r="I1908" t="s">
        <v>15</v>
      </c>
      <c r="J1908" t="s">
        <v>128</v>
      </c>
      <c r="L1908" t="s">
        <v>80</v>
      </c>
      <c r="M1908">
        <v>0</v>
      </c>
      <c r="N1908" t="str">
        <f t="shared" si="135"/>
        <v>No</v>
      </c>
      <c r="O1908" t="s">
        <v>152</v>
      </c>
      <c r="P1908" s="126" t="str">
        <f t="shared" si="138"/>
        <v>Yes</v>
      </c>
      <c r="Q1908" s="126" t="str">
        <f t="shared" si="137"/>
        <v>Yes</v>
      </c>
      <c r="R1908" s="126" t="str">
        <f t="shared" si="137"/>
        <v>No</v>
      </c>
      <c r="S1908" s="126" t="str">
        <f t="shared" si="137"/>
        <v>Yes</v>
      </c>
      <c r="T1908" s="126" t="str">
        <f t="shared" si="137"/>
        <v>No</v>
      </c>
      <c r="U1908" s="126" t="str">
        <f t="shared" si="137"/>
        <v>No</v>
      </c>
      <c r="V1908" s="126" t="str">
        <f t="shared" si="137"/>
        <v>No</v>
      </c>
      <c r="W1908" s="126" t="str">
        <f t="shared" si="137"/>
        <v>No</v>
      </c>
      <c r="X1908" s="126" t="str">
        <f t="shared" si="137"/>
        <v>No</v>
      </c>
      <c r="Y1908" s="126" t="str">
        <f t="shared" si="137"/>
        <v>Yes</v>
      </c>
      <c r="Z1908" s="126" t="str">
        <f t="shared" si="137"/>
        <v>Yes</v>
      </c>
      <c r="AA1908" s="126" t="str">
        <f t="shared" si="137"/>
        <v>No</v>
      </c>
    </row>
    <row r="1909" spans="1:27" x14ac:dyDescent="0.3">
      <c r="A1909" t="s">
        <v>210</v>
      </c>
      <c r="B1909" t="s">
        <v>13</v>
      </c>
      <c r="C1909" t="s">
        <v>130</v>
      </c>
      <c r="D1909" t="s">
        <v>9</v>
      </c>
      <c r="E1909" t="s">
        <v>70</v>
      </c>
      <c r="F1909" t="s">
        <v>131</v>
      </c>
      <c r="G1909">
        <v>2</v>
      </c>
      <c r="H1909" t="s">
        <v>131</v>
      </c>
      <c r="I1909" t="s">
        <v>148</v>
      </c>
      <c r="J1909" t="s">
        <v>128</v>
      </c>
      <c r="K1909" t="s">
        <v>237</v>
      </c>
      <c r="L1909" t="s">
        <v>80</v>
      </c>
      <c r="M1909">
        <v>0</v>
      </c>
      <c r="N1909" t="str">
        <f t="shared" si="135"/>
        <v>Yes</v>
      </c>
      <c r="O1909" t="s">
        <v>152</v>
      </c>
      <c r="P1909" s="126" t="str">
        <f t="shared" si="138"/>
        <v>Yes</v>
      </c>
      <c r="Q1909" s="126" t="str">
        <f t="shared" si="137"/>
        <v>Yes</v>
      </c>
      <c r="R1909" s="126" t="str">
        <f t="shared" si="137"/>
        <v>No</v>
      </c>
      <c r="S1909" s="126" t="str">
        <f t="shared" si="137"/>
        <v>Yes</v>
      </c>
      <c r="T1909" s="126" t="str">
        <f t="shared" si="137"/>
        <v>No</v>
      </c>
      <c r="U1909" s="126" t="str">
        <f t="shared" si="137"/>
        <v>No</v>
      </c>
      <c r="V1909" s="126" t="str">
        <f t="shared" si="137"/>
        <v>No</v>
      </c>
      <c r="W1909" s="126" t="str">
        <f t="shared" si="137"/>
        <v>No</v>
      </c>
      <c r="X1909" s="126" t="str">
        <f t="shared" si="137"/>
        <v>No</v>
      </c>
      <c r="Y1909" s="126" t="str">
        <f t="shared" si="137"/>
        <v>Yes</v>
      </c>
      <c r="Z1909" s="126" t="str">
        <f t="shared" si="137"/>
        <v>Yes</v>
      </c>
      <c r="AA1909" s="126" t="str">
        <f t="shared" si="137"/>
        <v>No</v>
      </c>
    </row>
    <row r="1910" spans="1:27" x14ac:dyDescent="0.3">
      <c r="A1910" t="s">
        <v>210</v>
      </c>
      <c r="B1910" t="s">
        <v>13</v>
      </c>
      <c r="C1910" t="s">
        <v>9</v>
      </c>
      <c r="D1910" t="s">
        <v>8</v>
      </c>
      <c r="E1910" t="s">
        <v>11</v>
      </c>
      <c r="F1910" t="s">
        <v>131</v>
      </c>
      <c r="G1910">
        <v>1</v>
      </c>
      <c r="H1910" t="s">
        <v>13</v>
      </c>
      <c r="I1910" t="s">
        <v>15</v>
      </c>
      <c r="J1910" t="s">
        <v>128</v>
      </c>
      <c r="K1910" t="s">
        <v>237</v>
      </c>
      <c r="L1910" t="s">
        <v>80</v>
      </c>
      <c r="M1910">
        <v>0</v>
      </c>
      <c r="N1910" t="str">
        <f t="shared" si="135"/>
        <v>No</v>
      </c>
      <c r="O1910" t="s">
        <v>152</v>
      </c>
      <c r="P1910" s="126" t="str">
        <f t="shared" si="138"/>
        <v>Yes</v>
      </c>
      <c r="Q1910" s="126" t="str">
        <f t="shared" si="137"/>
        <v>Yes</v>
      </c>
      <c r="R1910" s="126" t="str">
        <f t="shared" si="137"/>
        <v>Yes</v>
      </c>
      <c r="S1910" s="126" t="str">
        <f t="shared" si="137"/>
        <v>No</v>
      </c>
      <c r="T1910" s="126" t="str">
        <f t="shared" si="137"/>
        <v>No</v>
      </c>
      <c r="U1910" s="126" t="str">
        <f t="shared" si="137"/>
        <v>Yes</v>
      </c>
      <c r="V1910" s="126" t="str">
        <f t="shared" si="137"/>
        <v>No</v>
      </c>
      <c r="W1910" s="126" t="str">
        <f t="shared" si="137"/>
        <v>No</v>
      </c>
      <c r="X1910" s="126" t="str">
        <f t="shared" si="137"/>
        <v>No</v>
      </c>
      <c r="Y1910" s="126" t="str">
        <f t="shared" si="137"/>
        <v>No</v>
      </c>
      <c r="Z1910" s="126" t="str">
        <f t="shared" si="137"/>
        <v>Yes</v>
      </c>
      <c r="AA1910" s="126" t="str">
        <f t="shared" si="137"/>
        <v>No</v>
      </c>
    </row>
    <row r="1911" spans="1:27" x14ac:dyDescent="0.3">
      <c r="A1911" t="s">
        <v>210</v>
      </c>
      <c r="B1911" t="s">
        <v>13</v>
      </c>
      <c r="C1911" t="s">
        <v>9</v>
      </c>
      <c r="D1911" t="s">
        <v>8</v>
      </c>
      <c r="E1911" t="s">
        <v>11</v>
      </c>
      <c r="F1911" t="s">
        <v>131</v>
      </c>
      <c r="G1911">
        <v>1</v>
      </c>
      <c r="H1911" t="s">
        <v>8</v>
      </c>
      <c r="I1911" t="s">
        <v>148</v>
      </c>
      <c r="J1911" t="s">
        <v>128</v>
      </c>
      <c r="K1911" t="s">
        <v>259</v>
      </c>
      <c r="L1911" t="s">
        <v>80</v>
      </c>
      <c r="M1911">
        <v>2</v>
      </c>
      <c r="N1911" t="str">
        <f t="shared" si="135"/>
        <v>Yes</v>
      </c>
      <c r="O1911" t="s">
        <v>152</v>
      </c>
      <c r="P1911" s="126" t="str">
        <f t="shared" si="138"/>
        <v>Yes</v>
      </c>
      <c r="Q1911" s="126" t="str">
        <f t="shared" si="137"/>
        <v>Yes</v>
      </c>
      <c r="R1911" s="126" t="str">
        <f t="shared" si="137"/>
        <v>Yes</v>
      </c>
      <c r="S1911" s="126" t="str">
        <f t="shared" si="137"/>
        <v>No</v>
      </c>
      <c r="T1911" s="126" t="str">
        <f t="shared" si="137"/>
        <v>No</v>
      </c>
      <c r="U1911" s="126" t="str">
        <f t="shared" si="137"/>
        <v>Yes</v>
      </c>
      <c r="V1911" s="126" t="str">
        <f t="shared" si="137"/>
        <v>No</v>
      </c>
      <c r="W1911" s="126" t="str">
        <f t="shared" si="137"/>
        <v>No</v>
      </c>
      <c r="X1911" s="126" t="str">
        <f t="shared" si="137"/>
        <v>No</v>
      </c>
      <c r="Y1911" s="126" t="str">
        <f t="shared" si="137"/>
        <v>No</v>
      </c>
      <c r="Z1911" s="126" t="str">
        <f t="shared" si="137"/>
        <v>Yes</v>
      </c>
      <c r="AA1911" s="126" t="str">
        <f t="shared" si="137"/>
        <v>No</v>
      </c>
    </row>
    <row r="1912" spans="1:27" x14ac:dyDescent="0.3">
      <c r="A1912" t="s">
        <v>210</v>
      </c>
      <c r="B1912" t="s">
        <v>13</v>
      </c>
      <c r="C1912" t="s">
        <v>9</v>
      </c>
      <c r="D1912" t="s">
        <v>8</v>
      </c>
      <c r="E1912" t="s">
        <v>11</v>
      </c>
      <c r="F1912" t="s">
        <v>131</v>
      </c>
      <c r="G1912">
        <v>1</v>
      </c>
      <c r="H1912" t="s">
        <v>8</v>
      </c>
      <c r="I1912" t="s">
        <v>18</v>
      </c>
      <c r="J1912" t="s">
        <v>128</v>
      </c>
      <c r="K1912" t="s">
        <v>259</v>
      </c>
      <c r="L1912" t="s">
        <v>80</v>
      </c>
      <c r="M1912">
        <v>0</v>
      </c>
      <c r="N1912" t="str">
        <f t="shared" si="135"/>
        <v>No</v>
      </c>
      <c r="O1912" t="s">
        <v>152</v>
      </c>
      <c r="P1912" s="126" t="str">
        <f t="shared" si="138"/>
        <v>Yes</v>
      </c>
      <c r="Q1912" s="126" t="str">
        <f t="shared" si="137"/>
        <v>Yes</v>
      </c>
      <c r="R1912" s="126" t="str">
        <f t="shared" si="137"/>
        <v>Yes</v>
      </c>
      <c r="S1912" s="126" t="str">
        <f t="shared" si="137"/>
        <v>No</v>
      </c>
      <c r="T1912" s="126" t="str">
        <f t="shared" si="137"/>
        <v>No</v>
      </c>
      <c r="U1912" s="126" t="str">
        <f t="shared" si="137"/>
        <v>Yes</v>
      </c>
      <c r="V1912" s="126" t="str">
        <f t="shared" si="137"/>
        <v>No</v>
      </c>
      <c r="W1912" s="126" t="str">
        <f t="shared" si="137"/>
        <v>No</v>
      </c>
      <c r="X1912" s="126" t="str">
        <f t="shared" si="137"/>
        <v>No</v>
      </c>
      <c r="Y1912" s="126" t="str">
        <f t="shared" si="137"/>
        <v>No</v>
      </c>
      <c r="Z1912" s="126" t="str">
        <f t="shared" si="137"/>
        <v>Yes</v>
      </c>
      <c r="AA1912" s="126" t="str">
        <f t="shared" si="137"/>
        <v>No</v>
      </c>
    </row>
    <row r="1913" spans="1:27" x14ac:dyDescent="0.3">
      <c r="A1913" t="s">
        <v>210</v>
      </c>
      <c r="B1913" t="s">
        <v>13</v>
      </c>
      <c r="C1913" t="s">
        <v>9</v>
      </c>
      <c r="D1913" t="s">
        <v>8</v>
      </c>
      <c r="E1913" t="s">
        <v>11</v>
      </c>
      <c r="F1913" t="s">
        <v>131</v>
      </c>
      <c r="G1913">
        <v>2</v>
      </c>
      <c r="H1913" t="s">
        <v>11</v>
      </c>
      <c r="I1913" t="s">
        <v>18</v>
      </c>
      <c r="J1913" t="s">
        <v>128</v>
      </c>
      <c r="K1913" t="s">
        <v>259</v>
      </c>
      <c r="L1913" t="s">
        <v>80</v>
      </c>
      <c r="M1913">
        <v>3</v>
      </c>
      <c r="N1913" t="str">
        <f t="shared" si="135"/>
        <v>Yes</v>
      </c>
      <c r="O1913" t="s">
        <v>152</v>
      </c>
      <c r="P1913" s="126" t="str">
        <f t="shared" si="138"/>
        <v>Yes</v>
      </c>
      <c r="Q1913" s="126" t="str">
        <f t="shared" si="137"/>
        <v>Yes</v>
      </c>
      <c r="R1913" s="126" t="str">
        <f t="shared" si="137"/>
        <v>Yes</v>
      </c>
      <c r="S1913" s="126" t="str">
        <f t="shared" si="137"/>
        <v>No</v>
      </c>
      <c r="T1913" s="126" t="str">
        <f t="shared" si="137"/>
        <v>No</v>
      </c>
      <c r="U1913" s="126" t="str">
        <f t="shared" si="137"/>
        <v>Yes</v>
      </c>
      <c r="V1913" s="126" t="str">
        <f t="shared" si="137"/>
        <v>No</v>
      </c>
      <c r="W1913" s="126" t="str">
        <f t="shared" si="137"/>
        <v>No</v>
      </c>
      <c r="X1913" s="126" t="str">
        <f t="shared" si="137"/>
        <v>No</v>
      </c>
      <c r="Y1913" s="126" t="str">
        <f t="shared" si="137"/>
        <v>No</v>
      </c>
      <c r="Z1913" s="126" t="str">
        <f t="shared" si="137"/>
        <v>Yes</v>
      </c>
      <c r="AA1913" s="126" t="str">
        <f t="shared" si="137"/>
        <v>No</v>
      </c>
    </row>
    <row r="1914" spans="1:27" x14ac:dyDescent="0.3">
      <c r="A1914" t="s">
        <v>210</v>
      </c>
      <c r="B1914" t="s">
        <v>13</v>
      </c>
      <c r="C1914" t="s">
        <v>9</v>
      </c>
      <c r="D1914" t="s">
        <v>8</v>
      </c>
      <c r="E1914" t="s">
        <v>11</v>
      </c>
      <c r="F1914" t="s">
        <v>130</v>
      </c>
      <c r="G1914">
        <v>1</v>
      </c>
      <c r="H1914" t="s">
        <v>13</v>
      </c>
      <c r="I1914" t="s">
        <v>16</v>
      </c>
      <c r="J1914" t="s">
        <v>128</v>
      </c>
      <c r="L1914" t="s">
        <v>80</v>
      </c>
      <c r="M1914">
        <v>0</v>
      </c>
      <c r="N1914" t="str">
        <f t="shared" si="135"/>
        <v>No</v>
      </c>
      <c r="O1914" t="s">
        <v>152</v>
      </c>
      <c r="P1914" s="126" t="str">
        <f t="shared" si="138"/>
        <v>Yes</v>
      </c>
      <c r="Q1914" s="126" t="str">
        <f t="shared" si="137"/>
        <v>Yes</v>
      </c>
      <c r="R1914" s="126" t="str">
        <f t="shared" si="137"/>
        <v>Yes</v>
      </c>
      <c r="S1914" s="126" t="str">
        <f t="shared" si="137"/>
        <v>No</v>
      </c>
      <c r="T1914" s="126" t="str">
        <f t="shared" si="137"/>
        <v>No</v>
      </c>
      <c r="U1914" s="126" t="str">
        <f t="shared" si="137"/>
        <v>Yes</v>
      </c>
      <c r="V1914" s="126" t="str">
        <f t="shared" si="137"/>
        <v>No</v>
      </c>
      <c r="W1914" s="126" t="str">
        <f t="shared" si="137"/>
        <v>No</v>
      </c>
      <c r="X1914" s="126" t="str">
        <f t="shared" si="137"/>
        <v>No</v>
      </c>
      <c r="Y1914" s="126" t="str">
        <f t="shared" si="137"/>
        <v>Yes</v>
      </c>
      <c r="Z1914" s="126" t="str">
        <f t="shared" si="137"/>
        <v>No</v>
      </c>
      <c r="AA1914" s="126" t="str">
        <f t="shared" si="137"/>
        <v>No</v>
      </c>
    </row>
    <row r="1915" spans="1:27" x14ac:dyDescent="0.3">
      <c r="A1915" t="s">
        <v>210</v>
      </c>
      <c r="B1915" t="s">
        <v>13</v>
      </c>
      <c r="C1915" t="s">
        <v>9</v>
      </c>
      <c r="D1915" t="s">
        <v>8</v>
      </c>
      <c r="E1915" t="s">
        <v>11</v>
      </c>
      <c r="F1915" t="s">
        <v>130</v>
      </c>
      <c r="G1915">
        <v>1</v>
      </c>
      <c r="H1915" t="s">
        <v>8</v>
      </c>
      <c r="I1915" t="s">
        <v>15</v>
      </c>
      <c r="J1915" t="s">
        <v>128</v>
      </c>
      <c r="K1915" t="s">
        <v>259</v>
      </c>
      <c r="L1915" t="s">
        <v>80</v>
      </c>
      <c r="M1915">
        <v>2</v>
      </c>
      <c r="N1915" t="str">
        <f t="shared" si="135"/>
        <v>Yes</v>
      </c>
      <c r="O1915" t="s">
        <v>152</v>
      </c>
      <c r="P1915" s="126" t="str">
        <f t="shared" si="138"/>
        <v>Yes</v>
      </c>
      <c r="Q1915" s="126" t="str">
        <f t="shared" si="137"/>
        <v>Yes</v>
      </c>
      <c r="R1915" s="126" t="str">
        <f t="shared" si="137"/>
        <v>Yes</v>
      </c>
      <c r="S1915" s="126" t="str">
        <f t="shared" si="137"/>
        <v>No</v>
      </c>
      <c r="T1915" s="126" t="str">
        <f t="shared" si="137"/>
        <v>No</v>
      </c>
      <c r="U1915" s="126" t="str">
        <f t="shared" si="137"/>
        <v>Yes</v>
      </c>
      <c r="V1915" s="126" t="str">
        <f t="shared" si="137"/>
        <v>No</v>
      </c>
      <c r="W1915" s="126" t="str">
        <f t="shared" si="137"/>
        <v>No</v>
      </c>
      <c r="X1915" s="126" t="str">
        <f t="shared" si="137"/>
        <v>No</v>
      </c>
      <c r="Y1915" s="126" t="str">
        <f t="shared" si="137"/>
        <v>Yes</v>
      </c>
      <c r="Z1915" s="126" t="str">
        <f t="shared" si="137"/>
        <v>No</v>
      </c>
      <c r="AA1915" s="126" t="str">
        <f t="shared" si="137"/>
        <v>No</v>
      </c>
    </row>
    <row r="1916" spans="1:27" x14ac:dyDescent="0.3">
      <c r="A1916" t="s">
        <v>210</v>
      </c>
      <c r="B1916" t="s">
        <v>13</v>
      </c>
      <c r="C1916" t="s">
        <v>9</v>
      </c>
      <c r="D1916" t="s">
        <v>8</v>
      </c>
      <c r="E1916" t="s">
        <v>11</v>
      </c>
      <c r="F1916" t="s">
        <v>130</v>
      </c>
      <c r="G1916">
        <v>1</v>
      </c>
      <c r="H1916" t="s">
        <v>9</v>
      </c>
      <c r="I1916" t="s">
        <v>18</v>
      </c>
      <c r="J1916" t="s">
        <v>128</v>
      </c>
      <c r="L1916" t="s">
        <v>80</v>
      </c>
      <c r="M1916">
        <v>0</v>
      </c>
      <c r="N1916" t="str">
        <f t="shared" si="135"/>
        <v>No</v>
      </c>
      <c r="O1916" t="s">
        <v>152</v>
      </c>
      <c r="P1916" s="126" t="str">
        <f t="shared" si="138"/>
        <v>Yes</v>
      </c>
      <c r="Q1916" s="126" t="str">
        <f t="shared" si="137"/>
        <v>Yes</v>
      </c>
      <c r="R1916" s="126" t="str">
        <f t="shared" si="137"/>
        <v>Yes</v>
      </c>
      <c r="S1916" s="126" t="str">
        <f t="shared" si="137"/>
        <v>No</v>
      </c>
      <c r="T1916" s="126" t="str">
        <f t="shared" si="137"/>
        <v>No</v>
      </c>
      <c r="U1916" s="126" t="str">
        <f t="shared" si="137"/>
        <v>Yes</v>
      </c>
      <c r="V1916" s="126" t="str">
        <f t="shared" si="137"/>
        <v>No</v>
      </c>
      <c r="W1916" s="126" t="str">
        <f t="shared" si="137"/>
        <v>No</v>
      </c>
      <c r="X1916" s="126" t="str">
        <f t="shared" si="137"/>
        <v>No</v>
      </c>
      <c r="Y1916" s="126" t="str">
        <f t="shared" si="137"/>
        <v>Yes</v>
      </c>
      <c r="Z1916" s="126" t="str">
        <f t="shared" si="137"/>
        <v>No</v>
      </c>
      <c r="AA1916" s="126" t="str">
        <f t="shared" si="137"/>
        <v>No</v>
      </c>
    </row>
    <row r="1917" spans="1:27" x14ac:dyDescent="0.3">
      <c r="A1917" t="s">
        <v>210</v>
      </c>
      <c r="B1917" t="s">
        <v>13</v>
      </c>
      <c r="C1917" t="s">
        <v>9</v>
      </c>
      <c r="D1917" t="s">
        <v>8</v>
      </c>
      <c r="E1917" t="s">
        <v>11</v>
      </c>
      <c r="F1917" t="s">
        <v>130</v>
      </c>
      <c r="G1917">
        <v>1</v>
      </c>
      <c r="H1917" t="s">
        <v>11</v>
      </c>
      <c r="I1917" t="s">
        <v>18</v>
      </c>
      <c r="J1917" t="s">
        <v>62</v>
      </c>
      <c r="L1917" t="s">
        <v>80</v>
      </c>
      <c r="M1917">
        <v>0</v>
      </c>
      <c r="N1917" t="str">
        <f t="shared" si="135"/>
        <v>No</v>
      </c>
      <c r="O1917" t="s">
        <v>152</v>
      </c>
      <c r="P1917" s="126" t="str">
        <f t="shared" si="138"/>
        <v>Yes</v>
      </c>
      <c r="Q1917" s="126" t="str">
        <f t="shared" si="137"/>
        <v>Yes</v>
      </c>
      <c r="R1917" s="126" t="str">
        <f t="shared" si="137"/>
        <v>Yes</v>
      </c>
      <c r="S1917" s="126" t="str">
        <f t="shared" si="137"/>
        <v>No</v>
      </c>
      <c r="T1917" s="126" t="str">
        <f t="shared" si="137"/>
        <v>No</v>
      </c>
      <c r="U1917" s="126" t="str">
        <f t="shared" si="137"/>
        <v>Yes</v>
      </c>
      <c r="V1917" s="126" t="str">
        <f t="shared" si="137"/>
        <v>No</v>
      </c>
      <c r="W1917" s="126" t="str">
        <f t="shared" si="137"/>
        <v>No</v>
      </c>
      <c r="X1917" s="126" t="str">
        <f t="shared" si="137"/>
        <v>No</v>
      </c>
      <c r="Y1917" s="126" t="str">
        <f t="shared" si="137"/>
        <v>Yes</v>
      </c>
      <c r="Z1917" s="126" t="str">
        <f t="shared" si="137"/>
        <v>No</v>
      </c>
      <c r="AA1917" s="126" t="str">
        <f t="shared" si="137"/>
        <v>No</v>
      </c>
    </row>
    <row r="1918" spans="1:27" x14ac:dyDescent="0.3">
      <c r="A1918" t="s">
        <v>210</v>
      </c>
      <c r="B1918" t="s">
        <v>13</v>
      </c>
      <c r="C1918" t="s">
        <v>9</v>
      </c>
      <c r="D1918" t="s">
        <v>8</v>
      </c>
      <c r="E1918" t="s">
        <v>11</v>
      </c>
      <c r="F1918" t="s">
        <v>130</v>
      </c>
      <c r="G1918">
        <v>0</v>
      </c>
      <c r="H1918" t="s">
        <v>9</v>
      </c>
      <c r="I1918" t="s">
        <v>19</v>
      </c>
      <c r="J1918" t="s">
        <v>128</v>
      </c>
      <c r="K1918" t="s">
        <v>259</v>
      </c>
      <c r="L1918" t="s">
        <v>81</v>
      </c>
      <c r="M1918">
        <v>0</v>
      </c>
      <c r="N1918" t="str">
        <f t="shared" si="135"/>
        <v>No</v>
      </c>
      <c r="O1918" t="s">
        <v>152</v>
      </c>
      <c r="P1918" s="126" t="str">
        <f t="shared" si="138"/>
        <v>Yes</v>
      </c>
      <c r="Q1918" s="126" t="str">
        <f t="shared" si="137"/>
        <v>Yes</v>
      </c>
      <c r="R1918" s="126" t="str">
        <f t="shared" si="137"/>
        <v>Yes</v>
      </c>
      <c r="S1918" s="126" t="str">
        <f t="shared" si="137"/>
        <v>No</v>
      </c>
      <c r="T1918" s="126" t="str">
        <f t="shared" si="137"/>
        <v>No</v>
      </c>
      <c r="U1918" s="126" t="str">
        <f t="shared" si="137"/>
        <v>Yes</v>
      </c>
      <c r="V1918" s="126" t="str">
        <f t="shared" si="137"/>
        <v>No</v>
      </c>
      <c r="W1918" s="126" t="str">
        <f t="shared" si="137"/>
        <v>No</v>
      </c>
      <c r="X1918" s="126" t="str">
        <f t="shared" si="137"/>
        <v>No</v>
      </c>
      <c r="Y1918" s="126" t="str">
        <f t="shared" si="137"/>
        <v>Yes</v>
      </c>
      <c r="Z1918" s="126" t="str">
        <f t="shared" si="137"/>
        <v>No</v>
      </c>
      <c r="AA1918" s="126" t="str">
        <f t="shared" si="137"/>
        <v>No</v>
      </c>
    </row>
    <row r="1919" spans="1:27" x14ac:dyDescent="0.3">
      <c r="A1919" t="s">
        <v>210</v>
      </c>
      <c r="B1919" t="s">
        <v>13</v>
      </c>
      <c r="C1919" t="s">
        <v>9</v>
      </c>
      <c r="D1919" t="s">
        <v>8</v>
      </c>
      <c r="E1919" t="s">
        <v>11</v>
      </c>
      <c r="F1919" t="s">
        <v>130</v>
      </c>
      <c r="G1919">
        <v>0</v>
      </c>
      <c r="H1919" t="s">
        <v>8</v>
      </c>
      <c r="I1919" t="s">
        <v>17</v>
      </c>
      <c r="J1919" t="s">
        <v>128</v>
      </c>
      <c r="L1919" t="s">
        <v>80</v>
      </c>
      <c r="M1919">
        <v>0</v>
      </c>
      <c r="N1919" t="str">
        <f t="shared" si="135"/>
        <v>No</v>
      </c>
      <c r="O1919" t="s">
        <v>152</v>
      </c>
      <c r="P1919" s="126" t="str">
        <f t="shared" si="138"/>
        <v>Yes</v>
      </c>
      <c r="Q1919" s="126" t="str">
        <f t="shared" si="137"/>
        <v>Yes</v>
      </c>
      <c r="R1919" s="126" t="str">
        <f t="shared" si="137"/>
        <v>Yes</v>
      </c>
      <c r="S1919" s="126" t="str">
        <f t="shared" si="137"/>
        <v>No</v>
      </c>
      <c r="T1919" s="126" t="str">
        <f t="shared" si="137"/>
        <v>No</v>
      </c>
      <c r="U1919" s="126" t="str">
        <f t="shared" si="137"/>
        <v>Yes</v>
      </c>
      <c r="V1919" s="126" t="str">
        <f t="shared" si="137"/>
        <v>No</v>
      </c>
      <c r="W1919" s="126" t="str">
        <f t="shared" si="137"/>
        <v>No</v>
      </c>
      <c r="X1919" s="126" t="str">
        <f t="shared" si="137"/>
        <v>No</v>
      </c>
      <c r="Y1919" s="126" t="str">
        <f t="shared" si="137"/>
        <v>Yes</v>
      </c>
      <c r="Z1919" s="126" t="str">
        <f t="shared" si="137"/>
        <v>No</v>
      </c>
      <c r="AA1919" s="126" t="str">
        <f t="shared" si="137"/>
        <v>No</v>
      </c>
    </row>
    <row r="1920" spans="1:27" x14ac:dyDescent="0.3">
      <c r="A1920" t="s">
        <v>210</v>
      </c>
      <c r="B1920" t="s">
        <v>13</v>
      </c>
      <c r="C1920" t="s">
        <v>9</v>
      </c>
      <c r="D1920" t="s">
        <v>8</v>
      </c>
      <c r="E1920" t="s">
        <v>11</v>
      </c>
      <c r="F1920" t="s">
        <v>130</v>
      </c>
      <c r="G1920">
        <v>1</v>
      </c>
      <c r="H1920" t="s">
        <v>130</v>
      </c>
      <c r="I1920" t="s">
        <v>19</v>
      </c>
      <c r="J1920" t="s">
        <v>128</v>
      </c>
      <c r="L1920" t="s">
        <v>80</v>
      </c>
      <c r="M1920">
        <v>0</v>
      </c>
      <c r="N1920" t="str">
        <f t="shared" si="135"/>
        <v>No</v>
      </c>
      <c r="O1920" t="s">
        <v>152</v>
      </c>
      <c r="P1920" s="126" t="str">
        <f t="shared" si="138"/>
        <v>Yes</v>
      </c>
      <c r="Q1920" s="126" t="str">
        <f t="shared" si="137"/>
        <v>Yes</v>
      </c>
      <c r="R1920" s="126" t="str">
        <f t="shared" si="137"/>
        <v>Yes</v>
      </c>
      <c r="S1920" s="126" t="str">
        <f t="shared" si="137"/>
        <v>No</v>
      </c>
      <c r="T1920" s="126" t="str">
        <f t="shared" si="137"/>
        <v>No</v>
      </c>
      <c r="U1920" s="126" t="str">
        <f t="shared" si="137"/>
        <v>Yes</v>
      </c>
      <c r="V1920" s="126" t="str">
        <f t="shared" si="137"/>
        <v>No</v>
      </c>
      <c r="W1920" s="126" t="str">
        <f t="shared" si="137"/>
        <v>No</v>
      </c>
      <c r="X1920" s="126" t="str">
        <f t="shared" si="137"/>
        <v>No</v>
      </c>
      <c r="Y1920" s="126" t="str">
        <f t="shared" si="137"/>
        <v>Yes</v>
      </c>
      <c r="Z1920" s="126" t="str">
        <f t="shared" ref="Q1920:AA1943" si="139">IF($A1920="","",IF(OR($B1920=Z$1,$C1920=Z$1,$D1920=Z$1,$E1920=Z$1,$F1920=Z$1),"Yes","No"))</f>
        <v>No</v>
      </c>
      <c r="AA1920" s="126" t="str">
        <f t="shared" si="139"/>
        <v>No</v>
      </c>
    </row>
    <row r="1921" spans="1:27" x14ac:dyDescent="0.3">
      <c r="A1921" t="s">
        <v>210</v>
      </c>
      <c r="B1921" t="s">
        <v>13</v>
      </c>
      <c r="C1921" t="s">
        <v>9</v>
      </c>
      <c r="D1921" t="s">
        <v>8</v>
      </c>
      <c r="E1921" t="s">
        <v>11</v>
      </c>
      <c r="F1921" t="s">
        <v>130</v>
      </c>
      <c r="G1921">
        <v>1</v>
      </c>
      <c r="H1921" t="s">
        <v>13</v>
      </c>
      <c r="I1921" t="s">
        <v>18</v>
      </c>
      <c r="J1921" t="s">
        <v>128</v>
      </c>
      <c r="L1921" t="s">
        <v>80</v>
      </c>
      <c r="M1921">
        <v>2</v>
      </c>
      <c r="N1921" t="str">
        <f t="shared" si="135"/>
        <v>Yes</v>
      </c>
      <c r="O1921" t="s">
        <v>152</v>
      </c>
      <c r="P1921" s="126" t="str">
        <f t="shared" si="138"/>
        <v>Yes</v>
      </c>
      <c r="Q1921" s="126" t="str">
        <f t="shared" si="139"/>
        <v>Yes</v>
      </c>
      <c r="R1921" s="126" t="str">
        <f t="shared" si="139"/>
        <v>Yes</v>
      </c>
      <c r="S1921" s="126" t="str">
        <f t="shared" si="139"/>
        <v>No</v>
      </c>
      <c r="T1921" s="126" t="str">
        <f t="shared" si="139"/>
        <v>No</v>
      </c>
      <c r="U1921" s="126" t="str">
        <f t="shared" si="139"/>
        <v>Yes</v>
      </c>
      <c r="V1921" s="126" t="str">
        <f t="shared" si="139"/>
        <v>No</v>
      </c>
      <c r="W1921" s="126" t="str">
        <f t="shared" si="139"/>
        <v>No</v>
      </c>
      <c r="X1921" s="126" t="str">
        <f t="shared" si="139"/>
        <v>No</v>
      </c>
      <c r="Y1921" s="126" t="str">
        <f t="shared" si="139"/>
        <v>Yes</v>
      </c>
      <c r="Z1921" s="126" t="str">
        <f t="shared" si="139"/>
        <v>No</v>
      </c>
      <c r="AA1921" s="126" t="str">
        <f t="shared" si="139"/>
        <v>No</v>
      </c>
    </row>
    <row r="1922" spans="1:27" x14ac:dyDescent="0.3">
      <c r="A1922" t="s">
        <v>210</v>
      </c>
      <c r="B1922" t="s">
        <v>13</v>
      </c>
      <c r="C1922" t="s">
        <v>9</v>
      </c>
      <c r="D1922" t="s">
        <v>8</v>
      </c>
      <c r="E1922" t="s">
        <v>11</v>
      </c>
      <c r="F1922" t="s">
        <v>130</v>
      </c>
      <c r="G1922">
        <v>0</v>
      </c>
      <c r="H1922" t="s">
        <v>8</v>
      </c>
      <c r="I1922" t="s">
        <v>19</v>
      </c>
      <c r="J1922" t="s">
        <v>128</v>
      </c>
      <c r="L1922" t="s">
        <v>80</v>
      </c>
      <c r="M1922">
        <v>0</v>
      </c>
      <c r="N1922" t="str">
        <f t="shared" si="135"/>
        <v>No</v>
      </c>
      <c r="O1922" t="s">
        <v>152</v>
      </c>
      <c r="P1922" s="126" t="str">
        <f t="shared" si="138"/>
        <v>Yes</v>
      </c>
      <c r="Q1922" s="126" t="str">
        <f t="shared" si="139"/>
        <v>Yes</v>
      </c>
      <c r="R1922" s="126" t="str">
        <f t="shared" si="139"/>
        <v>Yes</v>
      </c>
      <c r="S1922" s="126" t="str">
        <f t="shared" si="139"/>
        <v>No</v>
      </c>
      <c r="T1922" s="126" t="str">
        <f t="shared" si="139"/>
        <v>No</v>
      </c>
      <c r="U1922" s="126" t="str">
        <f t="shared" si="139"/>
        <v>Yes</v>
      </c>
      <c r="V1922" s="126" t="str">
        <f t="shared" si="139"/>
        <v>No</v>
      </c>
      <c r="W1922" s="126" t="str">
        <f t="shared" si="139"/>
        <v>No</v>
      </c>
      <c r="X1922" s="126" t="str">
        <f t="shared" si="139"/>
        <v>No</v>
      </c>
      <c r="Y1922" s="126" t="str">
        <f t="shared" si="139"/>
        <v>Yes</v>
      </c>
      <c r="Z1922" s="126" t="str">
        <f t="shared" si="139"/>
        <v>No</v>
      </c>
      <c r="AA1922" s="126" t="str">
        <f t="shared" si="139"/>
        <v>No</v>
      </c>
    </row>
    <row r="1923" spans="1:27" x14ac:dyDescent="0.3">
      <c r="A1923" t="s">
        <v>211</v>
      </c>
      <c r="B1923" t="s">
        <v>13</v>
      </c>
      <c r="C1923" t="s">
        <v>9</v>
      </c>
      <c r="D1923" t="s">
        <v>8</v>
      </c>
      <c r="E1923" t="s">
        <v>11</v>
      </c>
      <c r="F1923" t="s">
        <v>10</v>
      </c>
      <c r="G1923">
        <v>0</v>
      </c>
      <c r="H1923" t="s">
        <v>8</v>
      </c>
      <c r="I1923" t="s">
        <v>19</v>
      </c>
      <c r="J1923" t="s">
        <v>128</v>
      </c>
      <c r="L1923" t="s">
        <v>81</v>
      </c>
      <c r="M1923">
        <v>0</v>
      </c>
      <c r="N1923" t="str">
        <f t="shared" si="135"/>
        <v>No</v>
      </c>
      <c r="O1923" t="s">
        <v>152</v>
      </c>
      <c r="P1923" s="126" t="str">
        <f t="shared" si="138"/>
        <v>Yes</v>
      </c>
      <c r="Q1923" s="126" t="str">
        <f t="shared" si="139"/>
        <v>Yes</v>
      </c>
      <c r="R1923" s="126" t="str">
        <f t="shared" si="139"/>
        <v>Yes</v>
      </c>
      <c r="S1923" s="126" t="str">
        <f t="shared" si="139"/>
        <v>No</v>
      </c>
      <c r="T1923" s="126" t="str">
        <f t="shared" si="139"/>
        <v>Yes</v>
      </c>
      <c r="U1923" s="126" t="str">
        <f t="shared" si="139"/>
        <v>Yes</v>
      </c>
      <c r="V1923" s="126" t="str">
        <f t="shared" si="139"/>
        <v>No</v>
      </c>
      <c r="W1923" s="126" t="str">
        <f t="shared" si="139"/>
        <v>No</v>
      </c>
      <c r="X1923" s="126" t="str">
        <f t="shared" si="139"/>
        <v>No</v>
      </c>
      <c r="Y1923" s="126" t="str">
        <f t="shared" si="139"/>
        <v>No</v>
      </c>
      <c r="Z1923" s="126" t="str">
        <f t="shared" si="139"/>
        <v>No</v>
      </c>
      <c r="AA1923" s="126" t="str">
        <f t="shared" si="139"/>
        <v>No</v>
      </c>
    </row>
    <row r="1924" spans="1:27" x14ac:dyDescent="0.3">
      <c r="A1924" t="s">
        <v>211</v>
      </c>
      <c r="B1924" t="s">
        <v>13</v>
      </c>
      <c r="C1924" t="s">
        <v>9</v>
      </c>
      <c r="D1924" t="s">
        <v>8</v>
      </c>
      <c r="E1924" t="s">
        <v>11</v>
      </c>
      <c r="F1924" t="s">
        <v>10</v>
      </c>
      <c r="G1924">
        <v>1</v>
      </c>
      <c r="H1924" t="s">
        <v>10</v>
      </c>
      <c r="I1924" t="s">
        <v>18</v>
      </c>
      <c r="J1924" t="s">
        <v>62</v>
      </c>
      <c r="L1924" t="s">
        <v>80</v>
      </c>
      <c r="M1924">
        <v>2</v>
      </c>
      <c r="N1924" t="str">
        <f t="shared" ref="N1924:N1987" si="140">IF(M1924="","",IF(I1924="Foul","Yes",IF(M1924=0,"No","Yes")))</f>
        <v>Yes</v>
      </c>
      <c r="O1924" t="s">
        <v>152</v>
      </c>
      <c r="P1924" s="126" t="str">
        <f t="shared" si="138"/>
        <v>Yes</v>
      </c>
      <c r="Q1924" s="126" t="str">
        <f t="shared" si="139"/>
        <v>Yes</v>
      </c>
      <c r="R1924" s="126" t="str">
        <f t="shared" si="139"/>
        <v>Yes</v>
      </c>
      <c r="S1924" s="126" t="str">
        <f t="shared" si="139"/>
        <v>No</v>
      </c>
      <c r="T1924" s="126" t="str">
        <f t="shared" si="139"/>
        <v>Yes</v>
      </c>
      <c r="U1924" s="126" t="str">
        <f t="shared" si="139"/>
        <v>Yes</v>
      </c>
      <c r="V1924" s="126" t="str">
        <f t="shared" si="139"/>
        <v>No</v>
      </c>
      <c r="W1924" s="126" t="str">
        <f t="shared" si="139"/>
        <v>No</v>
      </c>
      <c r="X1924" s="126" t="str">
        <f t="shared" si="139"/>
        <v>No</v>
      </c>
      <c r="Y1924" s="126" t="str">
        <f t="shared" si="139"/>
        <v>No</v>
      </c>
      <c r="Z1924" s="126" t="str">
        <f t="shared" si="139"/>
        <v>No</v>
      </c>
      <c r="AA1924" s="126" t="str">
        <f t="shared" si="139"/>
        <v>No</v>
      </c>
    </row>
    <row r="1925" spans="1:27" x14ac:dyDescent="0.3">
      <c r="A1925" t="s">
        <v>211</v>
      </c>
      <c r="B1925" t="s">
        <v>13</v>
      </c>
      <c r="C1925" t="s">
        <v>9</v>
      </c>
      <c r="D1925" t="s">
        <v>8</v>
      </c>
      <c r="E1925" t="s">
        <v>11</v>
      </c>
      <c r="F1925" t="s">
        <v>10</v>
      </c>
      <c r="G1925">
        <v>1</v>
      </c>
      <c r="H1925" t="s">
        <v>13</v>
      </c>
      <c r="I1925" t="s">
        <v>16</v>
      </c>
      <c r="J1925" t="s">
        <v>128</v>
      </c>
      <c r="L1925" t="s">
        <v>80</v>
      </c>
      <c r="M1925">
        <v>2</v>
      </c>
      <c r="N1925" t="str">
        <f t="shared" si="140"/>
        <v>Yes</v>
      </c>
      <c r="O1925" t="s">
        <v>152</v>
      </c>
      <c r="P1925" s="126" t="str">
        <f t="shared" si="138"/>
        <v>Yes</v>
      </c>
      <c r="Q1925" s="126" t="str">
        <f t="shared" si="139"/>
        <v>Yes</v>
      </c>
      <c r="R1925" s="126" t="str">
        <f t="shared" si="139"/>
        <v>Yes</v>
      </c>
      <c r="S1925" s="126" t="str">
        <f t="shared" si="139"/>
        <v>No</v>
      </c>
      <c r="T1925" s="126" t="str">
        <f t="shared" si="139"/>
        <v>Yes</v>
      </c>
      <c r="U1925" s="126" t="str">
        <f t="shared" si="139"/>
        <v>Yes</v>
      </c>
      <c r="V1925" s="126" t="str">
        <f t="shared" si="139"/>
        <v>No</v>
      </c>
      <c r="W1925" s="126" t="str">
        <f t="shared" si="139"/>
        <v>No</v>
      </c>
      <c r="X1925" s="126" t="str">
        <f t="shared" si="139"/>
        <v>No</v>
      </c>
      <c r="Y1925" s="126" t="str">
        <f t="shared" si="139"/>
        <v>No</v>
      </c>
      <c r="Z1925" s="126" t="str">
        <f t="shared" si="139"/>
        <v>No</v>
      </c>
      <c r="AA1925" s="126" t="str">
        <f t="shared" si="139"/>
        <v>No</v>
      </c>
    </row>
    <row r="1926" spans="1:27" x14ac:dyDescent="0.3">
      <c r="A1926" t="s">
        <v>211</v>
      </c>
      <c r="B1926" t="s">
        <v>13</v>
      </c>
      <c r="C1926" t="s">
        <v>9</v>
      </c>
      <c r="D1926" t="s">
        <v>8</v>
      </c>
      <c r="E1926" t="s">
        <v>11</v>
      </c>
      <c r="F1926" t="s">
        <v>10</v>
      </c>
      <c r="G1926">
        <v>0</v>
      </c>
      <c r="H1926" t="s">
        <v>8</v>
      </c>
      <c r="I1926" t="s">
        <v>19</v>
      </c>
      <c r="J1926" t="s">
        <v>128</v>
      </c>
      <c r="K1926" t="s">
        <v>259</v>
      </c>
      <c r="L1926" t="s">
        <v>80</v>
      </c>
      <c r="M1926">
        <v>3</v>
      </c>
      <c r="N1926" t="str">
        <f t="shared" si="140"/>
        <v>Yes</v>
      </c>
      <c r="O1926" t="s">
        <v>152</v>
      </c>
      <c r="P1926" s="126" t="str">
        <f t="shared" si="138"/>
        <v>Yes</v>
      </c>
      <c r="Q1926" s="126" t="str">
        <f t="shared" si="139"/>
        <v>Yes</v>
      </c>
      <c r="R1926" s="126" t="str">
        <f t="shared" si="139"/>
        <v>Yes</v>
      </c>
      <c r="S1926" s="126" t="str">
        <f t="shared" si="139"/>
        <v>No</v>
      </c>
      <c r="T1926" s="126" t="str">
        <f t="shared" si="139"/>
        <v>Yes</v>
      </c>
      <c r="U1926" s="126" t="str">
        <f t="shared" si="139"/>
        <v>Yes</v>
      </c>
      <c r="V1926" s="126" t="str">
        <f t="shared" si="139"/>
        <v>No</v>
      </c>
      <c r="W1926" s="126" t="str">
        <f t="shared" si="139"/>
        <v>No</v>
      </c>
      <c r="X1926" s="126" t="str">
        <f t="shared" si="139"/>
        <v>No</v>
      </c>
      <c r="Y1926" s="126" t="str">
        <f t="shared" si="139"/>
        <v>No</v>
      </c>
      <c r="Z1926" s="126" t="str">
        <f t="shared" si="139"/>
        <v>No</v>
      </c>
      <c r="AA1926" s="126" t="str">
        <f t="shared" si="139"/>
        <v>No</v>
      </c>
    </row>
    <row r="1927" spans="1:27" x14ac:dyDescent="0.3">
      <c r="A1927" t="s">
        <v>211</v>
      </c>
      <c r="B1927" t="s">
        <v>13</v>
      </c>
      <c r="C1927" t="s">
        <v>9</v>
      </c>
      <c r="D1927" t="s">
        <v>8</v>
      </c>
      <c r="E1927" t="s">
        <v>11</v>
      </c>
      <c r="F1927" t="s">
        <v>10</v>
      </c>
      <c r="G1927">
        <v>0</v>
      </c>
      <c r="H1927" t="s">
        <v>9</v>
      </c>
      <c r="I1927" t="s">
        <v>17</v>
      </c>
      <c r="J1927" t="s">
        <v>128</v>
      </c>
      <c r="L1927" t="s">
        <v>80</v>
      </c>
      <c r="M1927">
        <v>0</v>
      </c>
      <c r="N1927" t="str">
        <f t="shared" si="140"/>
        <v>No</v>
      </c>
      <c r="O1927" t="s">
        <v>152</v>
      </c>
      <c r="P1927" s="126" t="str">
        <f t="shared" si="138"/>
        <v>Yes</v>
      </c>
      <c r="Q1927" s="126" t="str">
        <f t="shared" si="139"/>
        <v>Yes</v>
      </c>
      <c r="R1927" s="126" t="str">
        <f t="shared" si="139"/>
        <v>Yes</v>
      </c>
      <c r="S1927" s="126" t="str">
        <f t="shared" si="139"/>
        <v>No</v>
      </c>
      <c r="T1927" s="126" t="str">
        <f t="shared" si="139"/>
        <v>Yes</v>
      </c>
      <c r="U1927" s="126" t="str">
        <f t="shared" si="139"/>
        <v>Yes</v>
      </c>
      <c r="V1927" s="126" t="str">
        <f t="shared" si="139"/>
        <v>No</v>
      </c>
      <c r="W1927" s="126" t="str">
        <f t="shared" si="139"/>
        <v>No</v>
      </c>
      <c r="X1927" s="126" t="str">
        <f t="shared" si="139"/>
        <v>No</v>
      </c>
      <c r="Y1927" s="126" t="str">
        <f t="shared" si="139"/>
        <v>No</v>
      </c>
      <c r="Z1927" s="126" t="str">
        <f t="shared" si="139"/>
        <v>No</v>
      </c>
      <c r="AA1927" s="126" t="str">
        <f t="shared" si="139"/>
        <v>No</v>
      </c>
    </row>
    <row r="1928" spans="1:27" x14ac:dyDescent="0.3">
      <c r="A1928" t="s">
        <v>211</v>
      </c>
      <c r="B1928" t="s">
        <v>13</v>
      </c>
      <c r="C1928" t="s">
        <v>9</v>
      </c>
      <c r="D1928" t="s">
        <v>8</v>
      </c>
      <c r="E1928" t="s">
        <v>11</v>
      </c>
      <c r="F1928" t="s">
        <v>10</v>
      </c>
      <c r="G1928">
        <v>1</v>
      </c>
      <c r="H1928" t="s">
        <v>10</v>
      </c>
      <c r="I1928" t="s">
        <v>148</v>
      </c>
      <c r="J1928" t="s">
        <v>128</v>
      </c>
      <c r="L1928" t="s">
        <v>80</v>
      </c>
      <c r="M1928">
        <v>1</v>
      </c>
      <c r="N1928" t="str">
        <f t="shared" si="140"/>
        <v>Yes</v>
      </c>
      <c r="O1928" t="s">
        <v>152</v>
      </c>
      <c r="P1928" s="126" t="str">
        <f t="shared" si="138"/>
        <v>Yes</v>
      </c>
      <c r="Q1928" s="126" t="str">
        <f t="shared" si="139"/>
        <v>Yes</v>
      </c>
      <c r="R1928" s="126" t="str">
        <f t="shared" si="139"/>
        <v>Yes</v>
      </c>
      <c r="S1928" s="126" t="str">
        <f t="shared" si="139"/>
        <v>No</v>
      </c>
      <c r="T1928" s="126" t="str">
        <f t="shared" si="139"/>
        <v>Yes</v>
      </c>
      <c r="U1928" s="126" t="str">
        <f t="shared" si="139"/>
        <v>Yes</v>
      </c>
      <c r="V1928" s="126" t="str">
        <f t="shared" si="139"/>
        <v>No</v>
      </c>
      <c r="W1928" s="126" t="str">
        <f t="shared" si="139"/>
        <v>No</v>
      </c>
      <c r="X1928" s="126" t="str">
        <f t="shared" si="139"/>
        <v>No</v>
      </c>
      <c r="Y1928" s="126" t="str">
        <f t="shared" si="139"/>
        <v>No</v>
      </c>
      <c r="Z1928" s="126" t="str">
        <f t="shared" si="139"/>
        <v>No</v>
      </c>
      <c r="AA1928" s="126" t="str">
        <f t="shared" si="139"/>
        <v>No</v>
      </c>
    </row>
    <row r="1929" spans="1:27" x14ac:dyDescent="0.3">
      <c r="A1929" t="s">
        <v>211</v>
      </c>
      <c r="B1929" t="s">
        <v>13</v>
      </c>
      <c r="C1929" t="s">
        <v>130</v>
      </c>
      <c r="D1929" t="s">
        <v>8</v>
      </c>
      <c r="E1929" t="s">
        <v>70</v>
      </c>
      <c r="F1929" t="s">
        <v>131</v>
      </c>
      <c r="G1929">
        <v>0</v>
      </c>
      <c r="H1929" t="s">
        <v>8</v>
      </c>
      <c r="I1929" t="s">
        <v>19</v>
      </c>
      <c r="J1929" t="s">
        <v>128</v>
      </c>
      <c r="L1929" t="s">
        <v>80</v>
      </c>
      <c r="M1929">
        <v>0</v>
      </c>
      <c r="N1929" t="str">
        <f t="shared" si="140"/>
        <v>No</v>
      </c>
      <c r="O1929" t="s">
        <v>152</v>
      </c>
      <c r="P1929" s="126" t="str">
        <f t="shared" si="138"/>
        <v>Yes</v>
      </c>
      <c r="Q1929" s="126" t="str">
        <f t="shared" si="139"/>
        <v>No</v>
      </c>
      <c r="R1929" s="126" t="str">
        <f t="shared" si="139"/>
        <v>Yes</v>
      </c>
      <c r="S1929" s="126" t="str">
        <f t="shared" si="139"/>
        <v>Yes</v>
      </c>
      <c r="T1929" s="126" t="str">
        <f t="shared" si="139"/>
        <v>No</v>
      </c>
      <c r="U1929" s="126" t="str">
        <f t="shared" si="139"/>
        <v>No</v>
      </c>
      <c r="V1929" s="126" t="str">
        <f t="shared" si="139"/>
        <v>No</v>
      </c>
      <c r="W1929" s="126" t="str">
        <f t="shared" si="139"/>
        <v>No</v>
      </c>
      <c r="X1929" s="126" t="str">
        <f t="shared" si="139"/>
        <v>No</v>
      </c>
      <c r="Y1929" s="126" t="str">
        <f t="shared" si="139"/>
        <v>Yes</v>
      </c>
      <c r="Z1929" s="126" t="str">
        <f t="shared" si="139"/>
        <v>Yes</v>
      </c>
      <c r="AA1929" s="126" t="str">
        <f t="shared" si="139"/>
        <v>No</v>
      </c>
    </row>
    <row r="1930" spans="1:27" x14ac:dyDescent="0.3">
      <c r="A1930" t="s">
        <v>211</v>
      </c>
      <c r="B1930" t="s">
        <v>13</v>
      </c>
      <c r="C1930" t="s">
        <v>130</v>
      </c>
      <c r="D1930" t="s">
        <v>8</v>
      </c>
      <c r="E1930" t="s">
        <v>70</v>
      </c>
      <c r="F1930" t="s">
        <v>131</v>
      </c>
      <c r="G1930">
        <v>0</v>
      </c>
      <c r="H1930" t="s">
        <v>70</v>
      </c>
      <c r="I1930" t="s">
        <v>17</v>
      </c>
      <c r="J1930" t="s">
        <v>128</v>
      </c>
      <c r="L1930" t="s">
        <v>80</v>
      </c>
      <c r="M1930">
        <v>0</v>
      </c>
      <c r="N1930" t="str">
        <f t="shared" si="140"/>
        <v>No</v>
      </c>
      <c r="O1930" t="s">
        <v>152</v>
      </c>
      <c r="P1930" s="126" t="str">
        <f t="shared" si="138"/>
        <v>Yes</v>
      </c>
      <c r="Q1930" s="126" t="str">
        <f t="shared" si="139"/>
        <v>No</v>
      </c>
      <c r="R1930" s="126" t="str">
        <f t="shared" si="139"/>
        <v>Yes</v>
      </c>
      <c r="S1930" s="126" t="str">
        <f t="shared" si="139"/>
        <v>Yes</v>
      </c>
      <c r="T1930" s="126" t="str">
        <f t="shared" si="139"/>
        <v>No</v>
      </c>
      <c r="U1930" s="126" t="str">
        <f t="shared" si="139"/>
        <v>No</v>
      </c>
      <c r="V1930" s="126" t="str">
        <f t="shared" si="139"/>
        <v>No</v>
      </c>
      <c r="W1930" s="126" t="str">
        <f t="shared" si="139"/>
        <v>No</v>
      </c>
      <c r="X1930" s="126" t="str">
        <f t="shared" si="139"/>
        <v>No</v>
      </c>
      <c r="Y1930" s="126" t="str">
        <f t="shared" si="139"/>
        <v>Yes</v>
      </c>
      <c r="Z1930" s="126" t="str">
        <f t="shared" si="139"/>
        <v>Yes</v>
      </c>
      <c r="AA1930" s="126" t="str">
        <f t="shared" si="139"/>
        <v>No</v>
      </c>
    </row>
    <row r="1931" spans="1:27" x14ac:dyDescent="0.3">
      <c r="A1931" t="s">
        <v>211</v>
      </c>
      <c r="B1931" t="s">
        <v>13</v>
      </c>
      <c r="C1931" t="s">
        <v>130</v>
      </c>
      <c r="D1931" t="s">
        <v>8</v>
      </c>
      <c r="E1931" t="s">
        <v>70</v>
      </c>
      <c r="F1931" t="s">
        <v>131</v>
      </c>
      <c r="G1931">
        <v>0</v>
      </c>
      <c r="H1931" t="s">
        <v>13</v>
      </c>
      <c r="I1931" t="s">
        <v>15</v>
      </c>
      <c r="J1931" t="s">
        <v>128</v>
      </c>
      <c r="L1931" t="s">
        <v>80</v>
      </c>
      <c r="M1931">
        <v>0</v>
      </c>
      <c r="N1931" t="str">
        <f t="shared" si="140"/>
        <v>No</v>
      </c>
      <c r="O1931" t="s">
        <v>152</v>
      </c>
      <c r="P1931" s="126" t="str">
        <f t="shared" si="138"/>
        <v>Yes</v>
      </c>
      <c r="Q1931" s="126" t="str">
        <f t="shared" si="139"/>
        <v>No</v>
      </c>
      <c r="R1931" s="126" t="str">
        <f t="shared" si="139"/>
        <v>Yes</v>
      </c>
      <c r="S1931" s="126" t="str">
        <f t="shared" si="139"/>
        <v>Yes</v>
      </c>
      <c r="T1931" s="126" t="str">
        <f t="shared" si="139"/>
        <v>No</v>
      </c>
      <c r="U1931" s="126" t="str">
        <f t="shared" si="139"/>
        <v>No</v>
      </c>
      <c r="V1931" s="126" t="str">
        <f t="shared" si="139"/>
        <v>No</v>
      </c>
      <c r="W1931" s="126" t="str">
        <f t="shared" si="139"/>
        <v>No</v>
      </c>
      <c r="X1931" s="126" t="str">
        <f t="shared" si="139"/>
        <v>No</v>
      </c>
      <c r="Y1931" s="126" t="str">
        <f t="shared" si="139"/>
        <v>Yes</v>
      </c>
      <c r="Z1931" s="126" t="str">
        <f t="shared" si="139"/>
        <v>Yes</v>
      </c>
      <c r="AA1931" s="126" t="str">
        <f t="shared" si="139"/>
        <v>No</v>
      </c>
    </row>
    <row r="1932" spans="1:27" x14ac:dyDescent="0.3">
      <c r="A1932" t="s">
        <v>211</v>
      </c>
      <c r="B1932" t="s">
        <v>13</v>
      </c>
      <c r="C1932" t="s">
        <v>130</v>
      </c>
      <c r="D1932" t="s">
        <v>8</v>
      </c>
      <c r="E1932" t="s">
        <v>70</v>
      </c>
      <c r="F1932" t="s">
        <v>131</v>
      </c>
      <c r="G1932">
        <v>1</v>
      </c>
      <c r="H1932" t="s">
        <v>131</v>
      </c>
      <c r="I1932" t="s">
        <v>148</v>
      </c>
      <c r="J1932" t="s">
        <v>149</v>
      </c>
      <c r="K1932" t="s">
        <v>237</v>
      </c>
      <c r="L1932" t="s">
        <v>80</v>
      </c>
      <c r="M1932">
        <v>2</v>
      </c>
      <c r="N1932" t="str">
        <f t="shared" si="140"/>
        <v>Yes</v>
      </c>
      <c r="O1932" t="s">
        <v>152</v>
      </c>
      <c r="P1932" s="126" t="str">
        <f t="shared" si="138"/>
        <v>Yes</v>
      </c>
      <c r="Q1932" s="126" t="str">
        <f t="shared" si="139"/>
        <v>No</v>
      </c>
      <c r="R1932" s="126" t="str">
        <f t="shared" si="139"/>
        <v>Yes</v>
      </c>
      <c r="S1932" s="126" t="str">
        <f t="shared" si="139"/>
        <v>Yes</v>
      </c>
      <c r="T1932" s="126" t="str">
        <f t="shared" si="139"/>
        <v>No</v>
      </c>
      <c r="U1932" s="126" t="str">
        <f t="shared" si="139"/>
        <v>No</v>
      </c>
      <c r="V1932" s="126" t="str">
        <f t="shared" si="139"/>
        <v>No</v>
      </c>
      <c r="W1932" s="126" t="str">
        <f t="shared" si="139"/>
        <v>No</v>
      </c>
      <c r="X1932" s="126" t="str">
        <f t="shared" si="139"/>
        <v>No</v>
      </c>
      <c r="Y1932" s="126" t="str">
        <f t="shared" si="139"/>
        <v>Yes</v>
      </c>
      <c r="Z1932" s="126" t="str">
        <f t="shared" si="139"/>
        <v>Yes</v>
      </c>
      <c r="AA1932" s="126" t="str">
        <f t="shared" si="139"/>
        <v>No</v>
      </c>
    </row>
    <row r="1933" spans="1:27" x14ac:dyDescent="0.3">
      <c r="A1933" t="s">
        <v>211</v>
      </c>
      <c r="B1933" t="s">
        <v>130</v>
      </c>
      <c r="C1933" t="s">
        <v>9</v>
      </c>
      <c r="D1933" t="s">
        <v>70</v>
      </c>
      <c r="E1933" t="s">
        <v>11</v>
      </c>
      <c r="F1933" t="s">
        <v>131</v>
      </c>
      <c r="G1933">
        <v>0</v>
      </c>
      <c r="H1933" t="s">
        <v>9</v>
      </c>
      <c r="I1933" t="s">
        <v>19</v>
      </c>
      <c r="J1933" t="s">
        <v>149</v>
      </c>
      <c r="L1933" t="s">
        <v>80</v>
      </c>
      <c r="M1933">
        <v>3</v>
      </c>
      <c r="N1933" t="str">
        <f t="shared" si="140"/>
        <v>Yes</v>
      </c>
      <c r="O1933" t="s">
        <v>152</v>
      </c>
      <c r="P1933" s="126" t="str">
        <f t="shared" si="138"/>
        <v>No</v>
      </c>
      <c r="Q1933" s="126" t="str">
        <f t="shared" si="139"/>
        <v>Yes</v>
      </c>
      <c r="R1933" s="126" t="str">
        <f t="shared" si="139"/>
        <v>No</v>
      </c>
      <c r="S1933" s="126" t="str">
        <f t="shared" si="139"/>
        <v>Yes</v>
      </c>
      <c r="T1933" s="126" t="str">
        <f t="shared" si="139"/>
        <v>No</v>
      </c>
      <c r="U1933" s="126" t="str">
        <f t="shared" si="139"/>
        <v>Yes</v>
      </c>
      <c r="V1933" s="126" t="str">
        <f t="shared" si="139"/>
        <v>No</v>
      </c>
      <c r="W1933" s="126" t="str">
        <f t="shared" si="139"/>
        <v>No</v>
      </c>
      <c r="X1933" s="126" t="str">
        <f t="shared" si="139"/>
        <v>No</v>
      </c>
      <c r="Y1933" s="126" t="str">
        <f t="shared" si="139"/>
        <v>Yes</v>
      </c>
      <c r="Z1933" s="126" t="str">
        <f t="shared" si="139"/>
        <v>Yes</v>
      </c>
      <c r="AA1933" s="126" t="str">
        <f t="shared" si="139"/>
        <v>No</v>
      </c>
    </row>
    <row r="1934" spans="1:27" x14ac:dyDescent="0.3">
      <c r="A1934" t="s">
        <v>211</v>
      </c>
      <c r="B1934" t="s">
        <v>130</v>
      </c>
      <c r="C1934" t="s">
        <v>9</v>
      </c>
      <c r="D1934" t="s">
        <v>70</v>
      </c>
      <c r="E1934" t="s">
        <v>11</v>
      </c>
      <c r="F1934" t="s">
        <v>131</v>
      </c>
      <c r="G1934">
        <v>0</v>
      </c>
      <c r="H1934" t="s">
        <v>70</v>
      </c>
      <c r="I1934" t="s">
        <v>15</v>
      </c>
      <c r="J1934" t="s">
        <v>128</v>
      </c>
      <c r="L1934" t="s">
        <v>80</v>
      </c>
      <c r="M1934">
        <v>2</v>
      </c>
      <c r="N1934" t="str">
        <f t="shared" si="140"/>
        <v>Yes</v>
      </c>
      <c r="O1934" t="s">
        <v>152</v>
      </c>
      <c r="P1934" s="126" t="str">
        <f t="shared" si="138"/>
        <v>No</v>
      </c>
      <c r="Q1934" s="126" t="str">
        <f t="shared" si="139"/>
        <v>Yes</v>
      </c>
      <c r="R1934" s="126" t="str">
        <f t="shared" si="139"/>
        <v>No</v>
      </c>
      <c r="S1934" s="126" t="str">
        <f t="shared" si="139"/>
        <v>Yes</v>
      </c>
      <c r="T1934" s="126" t="str">
        <f t="shared" si="139"/>
        <v>No</v>
      </c>
      <c r="U1934" s="126" t="str">
        <f t="shared" si="139"/>
        <v>Yes</v>
      </c>
      <c r="V1934" s="126" t="str">
        <f t="shared" si="139"/>
        <v>No</v>
      </c>
      <c r="W1934" s="126" t="str">
        <f t="shared" si="139"/>
        <v>No</v>
      </c>
      <c r="X1934" s="126" t="str">
        <f t="shared" si="139"/>
        <v>No</v>
      </c>
      <c r="Y1934" s="126" t="str">
        <f t="shared" si="139"/>
        <v>Yes</v>
      </c>
      <c r="Z1934" s="126" t="str">
        <f t="shared" si="139"/>
        <v>Yes</v>
      </c>
      <c r="AA1934" s="126" t="str">
        <f t="shared" si="139"/>
        <v>No</v>
      </c>
    </row>
    <row r="1935" spans="1:27" x14ac:dyDescent="0.3">
      <c r="A1935" t="s">
        <v>211</v>
      </c>
      <c r="B1935" t="s">
        <v>130</v>
      </c>
      <c r="C1935" t="s">
        <v>9</v>
      </c>
      <c r="D1935" t="s">
        <v>70</v>
      </c>
      <c r="E1935" t="s">
        <v>11</v>
      </c>
      <c r="F1935" t="s">
        <v>131</v>
      </c>
      <c r="G1935">
        <v>1</v>
      </c>
      <c r="H1935" t="s">
        <v>130</v>
      </c>
      <c r="I1935" t="s">
        <v>18</v>
      </c>
      <c r="J1935" t="s">
        <v>128</v>
      </c>
      <c r="L1935" t="s">
        <v>80</v>
      </c>
      <c r="M1935">
        <v>2</v>
      </c>
      <c r="N1935" t="str">
        <f t="shared" si="140"/>
        <v>Yes</v>
      </c>
      <c r="O1935" t="s">
        <v>152</v>
      </c>
      <c r="P1935" s="126" t="str">
        <f t="shared" si="138"/>
        <v>No</v>
      </c>
      <c r="Q1935" s="126" t="str">
        <f t="shared" si="139"/>
        <v>Yes</v>
      </c>
      <c r="R1935" s="126" t="str">
        <f t="shared" si="139"/>
        <v>No</v>
      </c>
      <c r="S1935" s="126" t="str">
        <f t="shared" si="139"/>
        <v>Yes</v>
      </c>
      <c r="T1935" s="126" t="str">
        <f t="shared" si="139"/>
        <v>No</v>
      </c>
      <c r="U1935" s="126" t="str">
        <f t="shared" si="139"/>
        <v>Yes</v>
      </c>
      <c r="V1935" s="126" t="str">
        <f t="shared" si="139"/>
        <v>No</v>
      </c>
      <c r="W1935" s="126" t="str">
        <f t="shared" si="139"/>
        <v>No</v>
      </c>
      <c r="X1935" s="126" t="str">
        <f t="shared" si="139"/>
        <v>No</v>
      </c>
      <c r="Y1935" s="126" t="str">
        <f t="shared" si="139"/>
        <v>Yes</v>
      </c>
      <c r="Z1935" s="126" t="str">
        <f t="shared" si="139"/>
        <v>Yes</v>
      </c>
      <c r="AA1935" s="126" t="str">
        <f t="shared" si="139"/>
        <v>No</v>
      </c>
    </row>
    <row r="1936" spans="1:27" x14ac:dyDescent="0.3">
      <c r="A1936" t="s">
        <v>211</v>
      </c>
      <c r="B1936" t="s">
        <v>130</v>
      </c>
      <c r="C1936" t="s">
        <v>9</v>
      </c>
      <c r="D1936" t="s">
        <v>70</v>
      </c>
      <c r="E1936" t="s">
        <v>11</v>
      </c>
      <c r="F1936" t="s">
        <v>131</v>
      </c>
      <c r="G1936">
        <v>0</v>
      </c>
      <c r="H1936" t="s">
        <v>9</v>
      </c>
      <c r="I1936" t="s">
        <v>19</v>
      </c>
      <c r="J1936" t="s">
        <v>149</v>
      </c>
      <c r="K1936" t="s">
        <v>237</v>
      </c>
      <c r="L1936" t="s">
        <v>80</v>
      </c>
      <c r="M1936">
        <v>3</v>
      </c>
      <c r="N1936" t="str">
        <f t="shared" si="140"/>
        <v>Yes</v>
      </c>
      <c r="O1936" t="s">
        <v>152</v>
      </c>
      <c r="P1936" s="126" t="str">
        <f t="shared" si="138"/>
        <v>No</v>
      </c>
      <c r="Q1936" s="126" t="str">
        <f t="shared" si="139"/>
        <v>Yes</v>
      </c>
      <c r="R1936" s="126" t="str">
        <f t="shared" si="139"/>
        <v>No</v>
      </c>
      <c r="S1936" s="126" t="str">
        <f t="shared" si="139"/>
        <v>Yes</v>
      </c>
      <c r="T1936" s="126" t="str">
        <f t="shared" si="139"/>
        <v>No</v>
      </c>
      <c r="U1936" s="126" t="str">
        <f t="shared" si="139"/>
        <v>Yes</v>
      </c>
      <c r="V1936" s="126" t="str">
        <f t="shared" si="139"/>
        <v>No</v>
      </c>
      <c r="W1936" s="126" t="str">
        <f t="shared" si="139"/>
        <v>No</v>
      </c>
      <c r="X1936" s="126" t="str">
        <f t="shared" si="139"/>
        <v>No</v>
      </c>
      <c r="Y1936" s="126" t="str">
        <f t="shared" si="139"/>
        <v>Yes</v>
      </c>
      <c r="Z1936" s="126" t="str">
        <f t="shared" si="139"/>
        <v>Yes</v>
      </c>
      <c r="AA1936" s="126" t="str">
        <f t="shared" si="139"/>
        <v>No</v>
      </c>
    </row>
    <row r="1937" spans="1:27" x14ac:dyDescent="0.3">
      <c r="A1937" t="s">
        <v>211</v>
      </c>
      <c r="B1937" t="s">
        <v>130</v>
      </c>
      <c r="C1937" t="s">
        <v>9</v>
      </c>
      <c r="D1937" t="s">
        <v>70</v>
      </c>
      <c r="E1937" t="s">
        <v>11</v>
      </c>
      <c r="F1937" t="s">
        <v>131</v>
      </c>
      <c r="G1937">
        <v>0</v>
      </c>
      <c r="H1937" t="s">
        <v>9</v>
      </c>
      <c r="I1937" t="s">
        <v>19</v>
      </c>
      <c r="J1937" t="s">
        <v>128</v>
      </c>
      <c r="L1937" t="s">
        <v>80</v>
      </c>
      <c r="M1937">
        <v>0</v>
      </c>
      <c r="N1937" t="str">
        <f t="shared" si="140"/>
        <v>No</v>
      </c>
      <c r="O1937" t="s">
        <v>152</v>
      </c>
      <c r="P1937" s="126" t="str">
        <f t="shared" si="138"/>
        <v>No</v>
      </c>
      <c r="Q1937" s="126" t="str">
        <f t="shared" si="139"/>
        <v>Yes</v>
      </c>
      <c r="R1937" s="126" t="str">
        <f t="shared" si="139"/>
        <v>No</v>
      </c>
      <c r="S1937" s="126" t="str">
        <f t="shared" si="139"/>
        <v>Yes</v>
      </c>
      <c r="T1937" s="126" t="str">
        <f t="shared" si="139"/>
        <v>No</v>
      </c>
      <c r="U1937" s="126" t="str">
        <f t="shared" si="139"/>
        <v>Yes</v>
      </c>
      <c r="V1937" s="126" t="str">
        <f t="shared" si="139"/>
        <v>No</v>
      </c>
      <c r="W1937" s="126" t="str">
        <f t="shared" si="139"/>
        <v>No</v>
      </c>
      <c r="X1937" s="126" t="str">
        <f t="shared" si="139"/>
        <v>No</v>
      </c>
      <c r="Y1937" s="126" t="str">
        <f t="shared" si="139"/>
        <v>Yes</v>
      </c>
      <c r="Z1937" s="126" t="str">
        <f t="shared" si="139"/>
        <v>Yes</v>
      </c>
      <c r="AA1937" s="126" t="str">
        <f t="shared" si="139"/>
        <v>No</v>
      </c>
    </row>
    <row r="1938" spans="1:27" x14ac:dyDescent="0.3">
      <c r="A1938" t="s">
        <v>211</v>
      </c>
      <c r="B1938" t="s">
        <v>130</v>
      </c>
      <c r="C1938" t="s">
        <v>9</v>
      </c>
      <c r="D1938" t="s">
        <v>70</v>
      </c>
      <c r="E1938" t="s">
        <v>11</v>
      </c>
      <c r="F1938" t="s">
        <v>131</v>
      </c>
      <c r="G1938">
        <v>1</v>
      </c>
      <c r="H1938" t="s">
        <v>11</v>
      </c>
      <c r="I1938" t="s">
        <v>18</v>
      </c>
      <c r="J1938" t="s">
        <v>128</v>
      </c>
      <c r="L1938" t="s">
        <v>80</v>
      </c>
      <c r="M1938">
        <v>2</v>
      </c>
      <c r="N1938" t="str">
        <f t="shared" si="140"/>
        <v>Yes</v>
      </c>
      <c r="O1938" t="s">
        <v>152</v>
      </c>
      <c r="P1938" s="126" t="str">
        <f t="shared" si="138"/>
        <v>No</v>
      </c>
      <c r="Q1938" s="126" t="str">
        <f t="shared" si="139"/>
        <v>Yes</v>
      </c>
      <c r="R1938" s="126" t="str">
        <f t="shared" si="139"/>
        <v>No</v>
      </c>
      <c r="S1938" s="126" t="str">
        <f t="shared" si="139"/>
        <v>Yes</v>
      </c>
      <c r="T1938" s="126" t="str">
        <f t="shared" si="139"/>
        <v>No</v>
      </c>
      <c r="U1938" s="126" t="str">
        <f t="shared" si="139"/>
        <v>Yes</v>
      </c>
      <c r="V1938" s="126" t="str">
        <f t="shared" si="139"/>
        <v>No</v>
      </c>
      <c r="W1938" s="126" t="str">
        <f t="shared" si="139"/>
        <v>No</v>
      </c>
      <c r="X1938" s="126" t="str">
        <f t="shared" si="139"/>
        <v>No</v>
      </c>
      <c r="Y1938" s="126" t="str">
        <f t="shared" si="139"/>
        <v>Yes</v>
      </c>
      <c r="Z1938" s="126" t="str">
        <f t="shared" si="139"/>
        <v>Yes</v>
      </c>
      <c r="AA1938" s="126" t="str">
        <f t="shared" si="139"/>
        <v>No</v>
      </c>
    </row>
    <row r="1939" spans="1:27" x14ac:dyDescent="0.3">
      <c r="A1939" t="s">
        <v>211</v>
      </c>
      <c r="B1939" t="s">
        <v>13</v>
      </c>
      <c r="C1939" t="s">
        <v>9</v>
      </c>
      <c r="D1939" t="s">
        <v>8</v>
      </c>
      <c r="E1939" t="s">
        <v>11</v>
      </c>
      <c r="F1939" t="s">
        <v>10</v>
      </c>
      <c r="G1939">
        <v>1</v>
      </c>
      <c r="H1939" t="s">
        <v>13</v>
      </c>
      <c r="I1939" t="s">
        <v>15</v>
      </c>
      <c r="J1939" t="s">
        <v>128</v>
      </c>
      <c r="L1939" t="s">
        <v>80</v>
      </c>
      <c r="M1939">
        <v>2</v>
      </c>
      <c r="N1939" t="str">
        <f t="shared" si="140"/>
        <v>Yes</v>
      </c>
      <c r="O1939" t="s">
        <v>152</v>
      </c>
      <c r="P1939" s="126" t="str">
        <f t="shared" si="138"/>
        <v>Yes</v>
      </c>
      <c r="Q1939" s="126" t="str">
        <f t="shared" si="139"/>
        <v>Yes</v>
      </c>
      <c r="R1939" s="126" t="str">
        <f t="shared" si="139"/>
        <v>Yes</v>
      </c>
      <c r="S1939" s="126" t="str">
        <f t="shared" si="139"/>
        <v>No</v>
      </c>
      <c r="T1939" s="126" t="str">
        <f t="shared" si="139"/>
        <v>Yes</v>
      </c>
      <c r="U1939" s="126" t="str">
        <f t="shared" si="139"/>
        <v>Yes</v>
      </c>
      <c r="V1939" s="126" t="str">
        <f t="shared" si="139"/>
        <v>No</v>
      </c>
      <c r="W1939" s="126" t="str">
        <f t="shared" si="139"/>
        <v>No</v>
      </c>
      <c r="X1939" s="126" t="str">
        <f t="shared" si="139"/>
        <v>No</v>
      </c>
      <c r="Y1939" s="126" t="str">
        <f t="shared" si="139"/>
        <v>No</v>
      </c>
      <c r="Z1939" s="126" t="str">
        <f t="shared" si="139"/>
        <v>No</v>
      </c>
      <c r="AA1939" s="126" t="str">
        <f t="shared" si="139"/>
        <v>No</v>
      </c>
    </row>
    <row r="1940" spans="1:27" x14ac:dyDescent="0.3">
      <c r="A1940" t="s">
        <v>211</v>
      </c>
      <c r="B1940" t="s">
        <v>13</v>
      </c>
      <c r="C1940" t="s">
        <v>9</v>
      </c>
      <c r="D1940" t="s">
        <v>8</v>
      </c>
      <c r="E1940" t="s">
        <v>11</v>
      </c>
      <c r="F1940" t="s">
        <v>10</v>
      </c>
      <c r="G1940">
        <v>1</v>
      </c>
      <c r="H1940" t="s">
        <v>11</v>
      </c>
      <c r="I1940" t="s">
        <v>16</v>
      </c>
      <c r="J1940" t="s">
        <v>128</v>
      </c>
      <c r="K1940" t="s">
        <v>237</v>
      </c>
      <c r="L1940" t="s">
        <v>80</v>
      </c>
      <c r="M1940">
        <v>0</v>
      </c>
      <c r="N1940" t="str">
        <f t="shared" si="140"/>
        <v>No</v>
      </c>
      <c r="O1940" t="s">
        <v>152</v>
      </c>
      <c r="P1940" s="126" t="str">
        <f t="shared" si="138"/>
        <v>Yes</v>
      </c>
      <c r="Q1940" s="126" t="str">
        <f t="shared" si="139"/>
        <v>Yes</v>
      </c>
      <c r="R1940" s="126" t="str">
        <f t="shared" si="139"/>
        <v>Yes</v>
      </c>
      <c r="S1940" s="126" t="str">
        <f t="shared" si="139"/>
        <v>No</v>
      </c>
      <c r="T1940" s="126" t="str">
        <f t="shared" si="139"/>
        <v>Yes</v>
      </c>
      <c r="U1940" s="126" t="str">
        <f t="shared" si="139"/>
        <v>Yes</v>
      </c>
      <c r="V1940" s="126" t="str">
        <f t="shared" si="139"/>
        <v>No</v>
      </c>
      <c r="W1940" s="126" t="str">
        <f t="shared" si="139"/>
        <v>No</v>
      </c>
      <c r="X1940" s="126" t="str">
        <f t="shared" si="139"/>
        <v>No</v>
      </c>
      <c r="Y1940" s="126" t="str">
        <f t="shared" si="139"/>
        <v>No</v>
      </c>
      <c r="Z1940" s="126" t="str">
        <f t="shared" si="139"/>
        <v>No</v>
      </c>
      <c r="AA1940" s="126" t="str">
        <f t="shared" si="139"/>
        <v>No</v>
      </c>
    </row>
    <row r="1941" spans="1:27" x14ac:dyDescent="0.3">
      <c r="A1941" t="s">
        <v>211</v>
      </c>
      <c r="B1941" t="s">
        <v>13</v>
      </c>
      <c r="C1941" t="s">
        <v>9</v>
      </c>
      <c r="D1941" t="s">
        <v>8</v>
      </c>
      <c r="E1941" t="s">
        <v>11</v>
      </c>
      <c r="F1941" t="s">
        <v>10</v>
      </c>
      <c r="G1941">
        <v>1</v>
      </c>
      <c r="H1941" t="s">
        <v>11</v>
      </c>
      <c r="I1941" t="s">
        <v>19</v>
      </c>
      <c r="J1941" t="s">
        <v>128</v>
      </c>
      <c r="L1941" t="s">
        <v>80</v>
      </c>
      <c r="M1941">
        <v>0</v>
      </c>
      <c r="N1941" t="str">
        <f t="shared" si="140"/>
        <v>No</v>
      </c>
      <c r="O1941" t="s">
        <v>152</v>
      </c>
      <c r="P1941" s="126" t="str">
        <f t="shared" si="138"/>
        <v>Yes</v>
      </c>
      <c r="Q1941" s="126" t="str">
        <f t="shared" si="139"/>
        <v>Yes</v>
      </c>
      <c r="R1941" s="126" t="str">
        <f t="shared" si="139"/>
        <v>Yes</v>
      </c>
      <c r="S1941" s="126" t="str">
        <f t="shared" si="139"/>
        <v>No</v>
      </c>
      <c r="T1941" s="126" t="str">
        <f t="shared" si="139"/>
        <v>Yes</v>
      </c>
      <c r="U1941" s="126" t="str">
        <f t="shared" si="139"/>
        <v>Yes</v>
      </c>
      <c r="V1941" s="126" t="str">
        <f t="shared" si="139"/>
        <v>No</v>
      </c>
      <c r="W1941" s="126" t="str">
        <f t="shared" si="139"/>
        <v>No</v>
      </c>
      <c r="X1941" s="126" t="str">
        <f t="shared" si="139"/>
        <v>No</v>
      </c>
      <c r="Y1941" s="126" t="str">
        <f t="shared" si="139"/>
        <v>No</v>
      </c>
      <c r="Z1941" s="126" t="str">
        <f t="shared" si="139"/>
        <v>No</v>
      </c>
      <c r="AA1941" s="126" t="str">
        <f t="shared" si="139"/>
        <v>No</v>
      </c>
    </row>
    <row r="1942" spans="1:27" x14ac:dyDescent="0.3">
      <c r="A1942" t="s">
        <v>211</v>
      </c>
      <c r="B1942" t="s">
        <v>13</v>
      </c>
      <c r="C1942" t="s">
        <v>9</v>
      </c>
      <c r="D1942" t="s">
        <v>8</v>
      </c>
      <c r="E1942" t="s">
        <v>11</v>
      </c>
      <c r="F1942" t="s">
        <v>10</v>
      </c>
      <c r="G1942">
        <v>0</v>
      </c>
      <c r="H1942" t="s">
        <v>9</v>
      </c>
      <c r="I1942" t="s">
        <v>19</v>
      </c>
      <c r="J1942" t="s">
        <v>128</v>
      </c>
      <c r="K1942" t="s">
        <v>237</v>
      </c>
      <c r="L1942" t="s">
        <v>80</v>
      </c>
      <c r="M1942">
        <v>3</v>
      </c>
      <c r="N1942" t="str">
        <f t="shared" si="140"/>
        <v>Yes</v>
      </c>
      <c r="O1942" t="s">
        <v>152</v>
      </c>
      <c r="P1942" s="126" t="str">
        <f t="shared" si="138"/>
        <v>Yes</v>
      </c>
      <c r="Q1942" s="126" t="str">
        <f t="shared" si="139"/>
        <v>Yes</v>
      </c>
      <c r="R1942" s="126" t="str">
        <f t="shared" si="139"/>
        <v>Yes</v>
      </c>
      <c r="S1942" s="126" t="str">
        <f t="shared" si="139"/>
        <v>No</v>
      </c>
      <c r="T1942" s="126" t="str">
        <f t="shared" si="139"/>
        <v>Yes</v>
      </c>
      <c r="U1942" s="126" t="str">
        <f t="shared" si="139"/>
        <v>Yes</v>
      </c>
      <c r="V1942" s="126" t="str">
        <f t="shared" si="139"/>
        <v>No</v>
      </c>
      <c r="W1942" s="126" t="str">
        <f t="shared" si="139"/>
        <v>No</v>
      </c>
      <c r="X1942" s="126" t="str">
        <f t="shared" si="139"/>
        <v>No</v>
      </c>
      <c r="Y1942" s="126" t="str">
        <f t="shared" si="139"/>
        <v>No</v>
      </c>
      <c r="Z1942" s="126" t="str">
        <f t="shared" si="139"/>
        <v>No</v>
      </c>
      <c r="AA1942" s="126" t="str">
        <f t="shared" si="139"/>
        <v>No</v>
      </c>
    </row>
    <row r="1943" spans="1:27" x14ac:dyDescent="0.3">
      <c r="A1943" t="s">
        <v>211</v>
      </c>
      <c r="B1943" t="s">
        <v>13</v>
      </c>
      <c r="C1943" t="s">
        <v>9</v>
      </c>
      <c r="D1943" t="s">
        <v>14</v>
      </c>
      <c r="E1943" t="s">
        <v>8</v>
      </c>
      <c r="F1943" t="s">
        <v>10</v>
      </c>
      <c r="G1943">
        <v>1</v>
      </c>
      <c r="H1943" t="s">
        <v>13</v>
      </c>
      <c r="I1943" t="s">
        <v>18</v>
      </c>
      <c r="J1943" t="s">
        <v>128</v>
      </c>
      <c r="L1943" t="s">
        <v>80</v>
      </c>
      <c r="M1943">
        <v>2</v>
      </c>
      <c r="N1943" t="str">
        <f t="shared" si="140"/>
        <v>Yes</v>
      </c>
      <c r="O1943" t="s">
        <v>152</v>
      </c>
      <c r="P1943" s="126" t="str">
        <f t="shared" si="138"/>
        <v>Yes</v>
      </c>
      <c r="Q1943" s="126" t="str">
        <f t="shared" si="139"/>
        <v>Yes</v>
      </c>
      <c r="R1943" s="126" t="str">
        <f t="shared" si="139"/>
        <v>Yes</v>
      </c>
      <c r="S1943" s="126" t="str">
        <f t="shared" si="139"/>
        <v>No</v>
      </c>
      <c r="T1943" s="126" t="str">
        <f t="shared" si="139"/>
        <v>Yes</v>
      </c>
      <c r="U1943" s="126" t="str">
        <f t="shared" si="139"/>
        <v>No</v>
      </c>
      <c r="V1943" s="126" t="str">
        <f t="shared" si="139"/>
        <v>No</v>
      </c>
      <c r="W1943" s="126" t="str">
        <f t="shared" si="139"/>
        <v>No</v>
      </c>
      <c r="X1943" s="126" t="str">
        <f t="shared" si="139"/>
        <v>Yes</v>
      </c>
      <c r="Y1943" s="126" t="str">
        <f t="shared" si="139"/>
        <v>No</v>
      </c>
      <c r="Z1943" s="126" t="str">
        <f t="shared" si="139"/>
        <v>No</v>
      </c>
      <c r="AA1943" s="126" t="str">
        <f t="shared" si="139"/>
        <v>No</v>
      </c>
    </row>
    <row r="1944" spans="1:27" x14ac:dyDescent="0.3">
      <c r="A1944" t="s">
        <v>211</v>
      </c>
      <c r="B1944" t="s">
        <v>13</v>
      </c>
      <c r="C1944" t="s">
        <v>9</v>
      </c>
      <c r="D1944" t="s">
        <v>14</v>
      </c>
      <c r="E1944" t="s">
        <v>8</v>
      </c>
      <c r="F1944" t="s">
        <v>10</v>
      </c>
      <c r="G1944">
        <v>1</v>
      </c>
      <c r="H1944" t="s">
        <v>8</v>
      </c>
      <c r="I1944" t="s">
        <v>148</v>
      </c>
      <c r="J1944" t="s">
        <v>128</v>
      </c>
      <c r="K1944" t="s">
        <v>259</v>
      </c>
      <c r="L1944" t="s">
        <v>80</v>
      </c>
      <c r="M1944">
        <v>2</v>
      </c>
      <c r="N1944" t="str">
        <f t="shared" si="140"/>
        <v>Yes</v>
      </c>
      <c r="O1944" t="s">
        <v>152</v>
      </c>
      <c r="P1944" s="126" t="str">
        <f t="shared" si="138"/>
        <v>Yes</v>
      </c>
      <c r="Q1944" s="126" t="str">
        <f t="shared" si="138"/>
        <v>Yes</v>
      </c>
      <c r="R1944" s="126" t="str">
        <f t="shared" si="138"/>
        <v>Yes</v>
      </c>
      <c r="S1944" s="126" t="str">
        <f t="shared" si="138"/>
        <v>No</v>
      </c>
      <c r="T1944" s="126" t="str">
        <f t="shared" si="138"/>
        <v>Yes</v>
      </c>
      <c r="U1944" s="126" t="str">
        <f t="shared" si="138"/>
        <v>No</v>
      </c>
      <c r="V1944" s="126" t="str">
        <f t="shared" si="138"/>
        <v>No</v>
      </c>
      <c r="W1944" s="126" t="str">
        <f t="shared" si="138"/>
        <v>No</v>
      </c>
      <c r="X1944" s="126" t="str">
        <f t="shared" si="138"/>
        <v>Yes</v>
      </c>
      <c r="Y1944" s="126" t="str">
        <f t="shared" si="138"/>
        <v>No</v>
      </c>
      <c r="Z1944" s="126" t="str">
        <f t="shared" si="138"/>
        <v>No</v>
      </c>
      <c r="AA1944" s="126" t="str">
        <f t="shared" si="138"/>
        <v>No</v>
      </c>
    </row>
    <row r="1945" spans="1:27" x14ac:dyDescent="0.3">
      <c r="A1945" t="s">
        <v>211</v>
      </c>
      <c r="B1945" t="s">
        <v>13</v>
      </c>
      <c r="C1945" t="s">
        <v>9</v>
      </c>
      <c r="D1945" t="s">
        <v>14</v>
      </c>
      <c r="E1945" t="s">
        <v>8</v>
      </c>
      <c r="F1945" t="s">
        <v>10</v>
      </c>
      <c r="G1945">
        <v>1</v>
      </c>
      <c r="H1945" t="s">
        <v>10</v>
      </c>
      <c r="I1945" t="s">
        <v>21</v>
      </c>
      <c r="J1945" t="s">
        <v>128</v>
      </c>
      <c r="L1945" t="s">
        <v>80</v>
      </c>
      <c r="M1945">
        <v>0</v>
      </c>
      <c r="N1945" t="str">
        <f t="shared" si="140"/>
        <v>No</v>
      </c>
      <c r="O1945" t="s">
        <v>152</v>
      </c>
      <c r="P1945" s="126" t="str">
        <f t="shared" si="138"/>
        <v>Yes</v>
      </c>
      <c r="Q1945" s="126" t="str">
        <f t="shared" si="138"/>
        <v>Yes</v>
      </c>
      <c r="R1945" s="126" t="str">
        <f t="shared" si="138"/>
        <v>Yes</v>
      </c>
      <c r="S1945" s="126" t="str">
        <f t="shared" si="138"/>
        <v>No</v>
      </c>
      <c r="T1945" s="126" t="str">
        <f t="shared" si="138"/>
        <v>Yes</v>
      </c>
      <c r="U1945" s="126" t="str">
        <f t="shared" si="138"/>
        <v>No</v>
      </c>
      <c r="V1945" s="126" t="str">
        <f t="shared" si="138"/>
        <v>No</v>
      </c>
      <c r="W1945" s="126" t="str">
        <f t="shared" si="138"/>
        <v>No</v>
      </c>
      <c r="X1945" s="126" t="str">
        <f t="shared" si="138"/>
        <v>Yes</v>
      </c>
      <c r="Y1945" s="126" t="str">
        <f t="shared" si="138"/>
        <v>No</v>
      </c>
      <c r="Z1945" s="126" t="str">
        <f t="shared" si="138"/>
        <v>No</v>
      </c>
      <c r="AA1945" s="126" t="str">
        <f t="shared" si="138"/>
        <v>No</v>
      </c>
    </row>
    <row r="1946" spans="1:27" x14ac:dyDescent="0.3">
      <c r="A1946" t="s">
        <v>211</v>
      </c>
      <c r="B1946" t="s">
        <v>13</v>
      </c>
      <c r="C1946" t="s">
        <v>9</v>
      </c>
      <c r="D1946" t="s">
        <v>14</v>
      </c>
      <c r="E1946" t="s">
        <v>8</v>
      </c>
      <c r="F1946" t="s">
        <v>10</v>
      </c>
      <c r="G1946">
        <v>1</v>
      </c>
      <c r="H1946" t="s">
        <v>8</v>
      </c>
      <c r="I1946" t="s">
        <v>19</v>
      </c>
      <c r="J1946" t="s">
        <v>128</v>
      </c>
      <c r="K1946" t="s">
        <v>237</v>
      </c>
      <c r="L1946" t="s">
        <v>80</v>
      </c>
      <c r="M1946">
        <v>0</v>
      </c>
      <c r="N1946" t="str">
        <f t="shared" si="140"/>
        <v>No</v>
      </c>
      <c r="O1946" t="s">
        <v>152</v>
      </c>
      <c r="P1946" s="126" t="str">
        <f t="shared" si="138"/>
        <v>Yes</v>
      </c>
      <c r="Q1946" s="126" t="str">
        <f t="shared" si="138"/>
        <v>Yes</v>
      </c>
      <c r="R1946" s="126" t="str">
        <f t="shared" si="138"/>
        <v>Yes</v>
      </c>
      <c r="S1946" s="126" t="str">
        <f t="shared" si="138"/>
        <v>No</v>
      </c>
      <c r="T1946" s="126" t="str">
        <f t="shared" si="138"/>
        <v>Yes</v>
      </c>
      <c r="U1946" s="126" t="str">
        <f t="shared" si="138"/>
        <v>No</v>
      </c>
      <c r="V1946" s="126" t="str">
        <f t="shared" si="138"/>
        <v>No</v>
      </c>
      <c r="W1946" s="126" t="str">
        <f t="shared" si="138"/>
        <v>No</v>
      </c>
      <c r="X1946" s="126" t="str">
        <f t="shared" si="138"/>
        <v>Yes</v>
      </c>
      <c r="Y1946" s="126" t="str">
        <f t="shared" si="138"/>
        <v>No</v>
      </c>
      <c r="Z1946" s="126" t="str">
        <f t="shared" si="138"/>
        <v>No</v>
      </c>
      <c r="AA1946" s="126" t="str">
        <f t="shared" si="138"/>
        <v>No</v>
      </c>
    </row>
    <row r="1947" spans="1:27" x14ac:dyDescent="0.3">
      <c r="A1947" t="s">
        <v>211</v>
      </c>
      <c r="B1947" t="s">
        <v>13</v>
      </c>
      <c r="C1947" t="s">
        <v>9</v>
      </c>
      <c r="D1947" t="s">
        <v>14</v>
      </c>
      <c r="E1947" t="s">
        <v>8</v>
      </c>
      <c r="F1947" t="s">
        <v>10</v>
      </c>
      <c r="G1947">
        <v>0</v>
      </c>
      <c r="H1947" t="s">
        <v>13</v>
      </c>
      <c r="I1947" t="s">
        <v>19</v>
      </c>
      <c r="J1947" t="s">
        <v>128</v>
      </c>
      <c r="L1947" t="s">
        <v>80</v>
      </c>
      <c r="M1947">
        <v>3</v>
      </c>
      <c r="N1947" t="str">
        <f t="shared" si="140"/>
        <v>Yes</v>
      </c>
      <c r="O1947" t="s">
        <v>152</v>
      </c>
      <c r="P1947" s="126" t="str">
        <f t="shared" si="138"/>
        <v>Yes</v>
      </c>
      <c r="Q1947" s="126" t="str">
        <f t="shared" si="138"/>
        <v>Yes</v>
      </c>
      <c r="R1947" s="126" t="str">
        <f t="shared" si="138"/>
        <v>Yes</v>
      </c>
      <c r="S1947" s="126" t="str">
        <f t="shared" si="138"/>
        <v>No</v>
      </c>
      <c r="T1947" s="126" t="str">
        <f t="shared" si="138"/>
        <v>Yes</v>
      </c>
      <c r="U1947" s="126" t="str">
        <f t="shared" si="138"/>
        <v>No</v>
      </c>
      <c r="V1947" s="126" t="str">
        <f t="shared" si="138"/>
        <v>No</v>
      </c>
      <c r="W1947" s="126" t="str">
        <f t="shared" si="138"/>
        <v>No</v>
      </c>
      <c r="X1947" s="126" t="str">
        <f t="shared" si="138"/>
        <v>Yes</v>
      </c>
      <c r="Y1947" s="126" t="str">
        <f t="shared" si="138"/>
        <v>No</v>
      </c>
      <c r="Z1947" s="126" t="str">
        <f t="shared" si="138"/>
        <v>No</v>
      </c>
      <c r="AA1947" s="126" t="str">
        <f t="shared" si="138"/>
        <v>No</v>
      </c>
    </row>
    <row r="1948" spans="1:27" x14ac:dyDescent="0.3">
      <c r="A1948" t="s">
        <v>211</v>
      </c>
      <c r="B1948" t="s">
        <v>13</v>
      </c>
      <c r="C1948" t="s">
        <v>9</v>
      </c>
      <c r="D1948" t="s">
        <v>14</v>
      </c>
      <c r="E1948" t="s">
        <v>8</v>
      </c>
      <c r="F1948" t="s">
        <v>10</v>
      </c>
      <c r="G1948">
        <v>2</v>
      </c>
      <c r="H1948" t="s">
        <v>14</v>
      </c>
      <c r="I1948" t="s">
        <v>19</v>
      </c>
      <c r="J1948" t="s">
        <v>128</v>
      </c>
      <c r="K1948" t="s">
        <v>237</v>
      </c>
      <c r="L1948" t="s">
        <v>80</v>
      </c>
      <c r="M1948">
        <v>0</v>
      </c>
      <c r="N1948" t="str">
        <f t="shared" si="140"/>
        <v>No</v>
      </c>
      <c r="O1948" t="s">
        <v>152</v>
      </c>
      <c r="P1948" s="126" t="str">
        <f t="shared" si="138"/>
        <v>Yes</v>
      </c>
      <c r="Q1948" s="126" t="str">
        <f t="shared" si="138"/>
        <v>Yes</v>
      </c>
      <c r="R1948" s="126" t="str">
        <f t="shared" si="138"/>
        <v>Yes</v>
      </c>
      <c r="S1948" s="126" t="str">
        <f t="shared" si="138"/>
        <v>No</v>
      </c>
      <c r="T1948" s="126" t="str">
        <f t="shared" si="138"/>
        <v>Yes</v>
      </c>
      <c r="U1948" s="126" t="str">
        <f t="shared" si="138"/>
        <v>No</v>
      </c>
      <c r="V1948" s="126" t="str">
        <f t="shared" si="138"/>
        <v>No</v>
      </c>
      <c r="W1948" s="126" t="str">
        <f t="shared" si="138"/>
        <v>No</v>
      </c>
      <c r="X1948" s="126" t="str">
        <f t="shared" si="138"/>
        <v>Yes</v>
      </c>
      <c r="Y1948" s="126" t="str">
        <f t="shared" si="138"/>
        <v>No</v>
      </c>
      <c r="Z1948" s="126" t="str">
        <f t="shared" si="138"/>
        <v>No</v>
      </c>
      <c r="AA1948" s="126" t="str">
        <f t="shared" si="138"/>
        <v>No</v>
      </c>
    </row>
    <row r="1949" spans="1:27" x14ac:dyDescent="0.3">
      <c r="A1949" t="s">
        <v>211</v>
      </c>
      <c r="B1949" t="s">
        <v>13</v>
      </c>
      <c r="C1949" t="s">
        <v>9</v>
      </c>
      <c r="D1949" t="s">
        <v>14</v>
      </c>
      <c r="E1949" t="s">
        <v>8</v>
      </c>
      <c r="F1949" t="s">
        <v>10</v>
      </c>
      <c r="G1949">
        <v>0</v>
      </c>
      <c r="H1949" t="s">
        <v>9</v>
      </c>
      <c r="I1949" t="s">
        <v>19</v>
      </c>
      <c r="J1949" t="s">
        <v>62</v>
      </c>
      <c r="L1949" t="s">
        <v>80</v>
      </c>
      <c r="M1949">
        <v>0</v>
      </c>
      <c r="N1949" t="str">
        <f t="shared" si="140"/>
        <v>No</v>
      </c>
      <c r="O1949" t="s">
        <v>152</v>
      </c>
      <c r="P1949" s="126" t="str">
        <f t="shared" si="138"/>
        <v>Yes</v>
      </c>
      <c r="Q1949" s="126" t="str">
        <f t="shared" si="138"/>
        <v>Yes</v>
      </c>
      <c r="R1949" s="126" t="str">
        <f t="shared" si="138"/>
        <v>Yes</v>
      </c>
      <c r="S1949" s="126" t="str">
        <f t="shared" si="138"/>
        <v>No</v>
      </c>
      <c r="T1949" s="126" t="str">
        <f t="shared" si="138"/>
        <v>Yes</v>
      </c>
      <c r="U1949" s="126" t="str">
        <f t="shared" si="138"/>
        <v>No</v>
      </c>
      <c r="V1949" s="126" t="str">
        <f t="shared" si="138"/>
        <v>No</v>
      </c>
      <c r="W1949" s="126" t="str">
        <f t="shared" si="138"/>
        <v>No</v>
      </c>
      <c r="X1949" s="126" t="str">
        <f t="shared" si="138"/>
        <v>Yes</v>
      </c>
      <c r="Y1949" s="126" t="str">
        <f t="shared" si="138"/>
        <v>No</v>
      </c>
      <c r="Z1949" s="126" t="str">
        <f t="shared" si="138"/>
        <v>No</v>
      </c>
      <c r="AA1949" s="126" t="str">
        <f t="shared" si="138"/>
        <v>No</v>
      </c>
    </row>
    <row r="1950" spans="1:27" x14ac:dyDescent="0.3">
      <c r="A1950" t="s">
        <v>211</v>
      </c>
      <c r="B1950" t="s">
        <v>13</v>
      </c>
      <c r="C1950" t="s">
        <v>9</v>
      </c>
      <c r="D1950" t="s">
        <v>14</v>
      </c>
      <c r="E1950" t="s">
        <v>8</v>
      </c>
      <c r="F1950" t="s">
        <v>10</v>
      </c>
      <c r="G1950">
        <v>1</v>
      </c>
      <c r="H1950" t="s">
        <v>8</v>
      </c>
      <c r="I1950" t="s">
        <v>148</v>
      </c>
      <c r="J1950" t="s">
        <v>149</v>
      </c>
      <c r="L1950" t="s">
        <v>80</v>
      </c>
      <c r="M1950">
        <v>2</v>
      </c>
      <c r="N1950" t="str">
        <f t="shared" si="140"/>
        <v>Yes</v>
      </c>
      <c r="O1950" t="s">
        <v>152</v>
      </c>
      <c r="P1950" s="126" t="str">
        <f t="shared" si="138"/>
        <v>Yes</v>
      </c>
      <c r="Q1950" s="126" t="str">
        <f t="shared" si="138"/>
        <v>Yes</v>
      </c>
      <c r="R1950" s="126" t="str">
        <f t="shared" si="138"/>
        <v>Yes</v>
      </c>
      <c r="S1950" s="126" t="str">
        <f t="shared" si="138"/>
        <v>No</v>
      </c>
      <c r="T1950" s="126" t="str">
        <f t="shared" si="138"/>
        <v>Yes</v>
      </c>
      <c r="U1950" s="126" t="str">
        <f t="shared" si="138"/>
        <v>No</v>
      </c>
      <c r="V1950" s="126" t="str">
        <f t="shared" si="138"/>
        <v>No</v>
      </c>
      <c r="W1950" s="126" t="str">
        <f t="shared" si="138"/>
        <v>No</v>
      </c>
      <c r="X1950" s="126" t="str">
        <f t="shared" si="138"/>
        <v>Yes</v>
      </c>
      <c r="Y1950" s="126" t="str">
        <f t="shared" si="138"/>
        <v>No</v>
      </c>
      <c r="Z1950" s="126" t="str">
        <f t="shared" si="138"/>
        <v>No</v>
      </c>
      <c r="AA1950" s="126" t="str">
        <f t="shared" si="138"/>
        <v>No</v>
      </c>
    </row>
    <row r="1951" spans="1:27" x14ac:dyDescent="0.3">
      <c r="A1951" t="s">
        <v>211</v>
      </c>
      <c r="B1951" t="s">
        <v>13</v>
      </c>
      <c r="C1951" t="s">
        <v>130</v>
      </c>
      <c r="D1951" t="s">
        <v>70</v>
      </c>
      <c r="E1951" t="s">
        <v>11</v>
      </c>
      <c r="F1951" t="s">
        <v>131</v>
      </c>
      <c r="G1951">
        <v>1</v>
      </c>
      <c r="H1951" t="s">
        <v>11</v>
      </c>
      <c r="I1951" t="s">
        <v>16</v>
      </c>
      <c r="J1951" t="s">
        <v>128</v>
      </c>
      <c r="L1951" t="s">
        <v>80</v>
      </c>
      <c r="M1951">
        <v>0</v>
      </c>
      <c r="N1951" t="str">
        <f t="shared" si="140"/>
        <v>No</v>
      </c>
      <c r="O1951" t="s">
        <v>152</v>
      </c>
      <c r="P1951" s="126" t="str">
        <f t="shared" si="138"/>
        <v>Yes</v>
      </c>
      <c r="Q1951" s="126" t="str">
        <f t="shared" si="138"/>
        <v>No</v>
      </c>
      <c r="R1951" s="126" t="str">
        <f t="shared" si="138"/>
        <v>No</v>
      </c>
      <c r="S1951" s="126" t="str">
        <f t="shared" si="138"/>
        <v>Yes</v>
      </c>
      <c r="T1951" s="126" t="str">
        <f t="shared" si="138"/>
        <v>No</v>
      </c>
      <c r="U1951" s="126" t="str">
        <f t="shared" si="138"/>
        <v>Yes</v>
      </c>
      <c r="V1951" s="126" t="str">
        <f t="shared" si="138"/>
        <v>No</v>
      </c>
      <c r="W1951" s="126" t="str">
        <f t="shared" si="138"/>
        <v>No</v>
      </c>
      <c r="X1951" s="126" t="str">
        <f t="shared" si="138"/>
        <v>No</v>
      </c>
      <c r="Y1951" s="126" t="str">
        <f t="shared" si="138"/>
        <v>Yes</v>
      </c>
      <c r="Z1951" s="126" t="str">
        <f t="shared" si="138"/>
        <v>Yes</v>
      </c>
      <c r="AA1951" s="126" t="str">
        <f t="shared" si="138"/>
        <v>No</v>
      </c>
    </row>
    <row r="1952" spans="1:27" x14ac:dyDescent="0.3">
      <c r="A1952" t="s">
        <v>211</v>
      </c>
      <c r="B1952" t="s">
        <v>13</v>
      </c>
      <c r="C1952" t="s">
        <v>9</v>
      </c>
      <c r="D1952" t="s">
        <v>70</v>
      </c>
      <c r="E1952" t="s">
        <v>11</v>
      </c>
      <c r="F1952" t="s">
        <v>131</v>
      </c>
      <c r="G1952">
        <v>2</v>
      </c>
      <c r="H1952" t="s">
        <v>11</v>
      </c>
      <c r="I1952" t="s">
        <v>18</v>
      </c>
      <c r="J1952" t="s">
        <v>128</v>
      </c>
      <c r="L1952" t="s">
        <v>80</v>
      </c>
      <c r="M1952">
        <v>2</v>
      </c>
      <c r="N1952" t="str">
        <f t="shared" si="140"/>
        <v>Yes</v>
      </c>
      <c r="O1952" t="s">
        <v>152</v>
      </c>
      <c r="P1952" s="126" t="str">
        <f t="shared" si="138"/>
        <v>Yes</v>
      </c>
      <c r="Q1952" s="126" t="str">
        <f t="shared" si="138"/>
        <v>Yes</v>
      </c>
      <c r="R1952" s="126" t="str">
        <f t="shared" si="138"/>
        <v>No</v>
      </c>
      <c r="S1952" s="126" t="str">
        <f t="shared" si="138"/>
        <v>Yes</v>
      </c>
      <c r="T1952" s="126" t="str">
        <f t="shared" si="138"/>
        <v>No</v>
      </c>
      <c r="U1952" s="126" t="str">
        <f t="shared" si="138"/>
        <v>Yes</v>
      </c>
      <c r="V1952" s="126" t="str">
        <f t="shared" si="138"/>
        <v>No</v>
      </c>
      <c r="W1952" s="126" t="str">
        <f t="shared" si="138"/>
        <v>No</v>
      </c>
      <c r="X1952" s="126" t="str">
        <f t="shared" si="138"/>
        <v>No</v>
      </c>
      <c r="Y1952" s="126" t="str">
        <f t="shared" si="138"/>
        <v>No</v>
      </c>
      <c r="Z1952" s="126" t="str">
        <f t="shared" si="138"/>
        <v>Yes</v>
      </c>
      <c r="AA1952" s="126" t="str">
        <f t="shared" si="138"/>
        <v>No</v>
      </c>
    </row>
    <row r="1953" spans="1:27" x14ac:dyDescent="0.3">
      <c r="A1953" t="s">
        <v>211</v>
      </c>
      <c r="B1953" t="s">
        <v>13</v>
      </c>
      <c r="C1953" t="s">
        <v>9</v>
      </c>
      <c r="D1953" t="s">
        <v>70</v>
      </c>
      <c r="E1953" t="s">
        <v>11</v>
      </c>
      <c r="F1953" t="s">
        <v>131</v>
      </c>
      <c r="G1953">
        <v>0</v>
      </c>
      <c r="H1953" t="s">
        <v>13</v>
      </c>
      <c r="I1953" t="s">
        <v>17</v>
      </c>
      <c r="J1953" t="s">
        <v>128</v>
      </c>
      <c r="K1953" t="s">
        <v>259</v>
      </c>
      <c r="L1953" t="s">
        <v>80</v>
      </c>
      <c r="M1953">
        <v>0</v>
      </c>
      <c r="N1953" t="str">
        <f t="shared" si="140"/>
        <v>No</v>
      </c>
      <c r="O1953" t="s">
        <v>152</v>
      </c>
      <c r="P1953" s="126" t="str">
        <f t="shared" si="138"/>
        <v>Yes</v>
      </c>
      <c r="Q1953" s="126" t="str">
        <f t="shared" si="138"/>
        <v>Yes</v>
      </c>
      <c r="R1953" s="126" t="str">
        <f t="shared" si="138"/>
        <v>No</v>
      </c>
      <c r="S1953" s="126" t="str">
        <f t="shared" si="138"/>
        <v>Yes</v>
      </c>
      <c r="T1953" s="126" t="str">
        <f t="shared" si="138"/>
        <v>No</v>
      </c>
      <c r="U1953" s="126" t="str">
        <f t="shared" si="138"/>
        <v>Yes</v>
      </c>
      <c r="V1953" s="126" t="str">
        <f t="shared" si="138"/>
        <v>No</v>
      </c>
      <c r="W1953" s="126" t="str">
        <f t="shared" si="138"/>
        <v>No</v>
      </c>
      <c r="X1953" s="126" t="str">
        <f t="shared" si="138"/>
        <v>No</v>
      </c>
      <c r="Y1953" s="126" t="str">
        <f t="shared" si="138"/>
        <v>No</v>
      </c>
      <c r="Z1953" s="126" t="str">
        <f t="shared" si="138"/>
        <v>Yes</v>
      </c>
      <c r="AA1953" s="126" t="str">
        <f t="shared" si="138"/>
        <v>No</v>
      </c>
    </row>
    <row r="1954" spans="1:27" x14ac:dyDescent="0.3">
      <c r="A1954" t="s">
        <v>211</v>
      </c>
      <c r="B1954" t="s">
        <v>13</v>
      </c>
      <c r="C1954" t="s">
        <v>9</v>
      </c>
      <c r="D1954" t="s">
        <v>70</v>
      </c>
      <c r="E1954" t="s">
        <v>11</v>
      </c>
      <c r="F1954" t="s">
        <v>131</v>
      </c>
      <c r="G1954">
        <v>1</v>
      </c>
      <c r="H1954" t="s">
        <v>11</v>
      </c>
      <c r="I1954" t="s">
        <v>16</v>
      </c>
      <c r="J1954" t="s">
        <v>128</v>
      </c>
      <c r="L1954" t="s">
        <v>80</v>
      </c>
      <c r="M1954">
        <v>0</v>
      </c>
      <c r="N1954" t="str">
        <f t="shared" si="140"/>
        <v>No</v>
      </c>
      <c r="O1954" t="s">
        <v>152</v>
      </c>
      <c r="P1954" s="126" t="str">
        <f t="shared" si="138"/>
        <v>Yes</v>
      </c>
      <c r="Q1954" s="126" t="str">
        <f t="shared" si="138"/>
        <v>Yes</v>
      </c>
      <c r="R1954" s="126" t="str">
        <f t="shared" si="138"/>
        <v>No</v>
      </c>
      <c r="S1954" s="126" t="str">
        <f t="shared" si="138"/>
        <v>Yes</v>
      </c>
      <c r="T1954" s="126" t="str">
        <f t="shared" si="138"/>
        <v>No</v>
      </c>
      <c r="U1954" s="126" t="str">
        <f t="shared" si="138"/>
        <v>Yes</v>
      </c>
      <c r="V1954" s="126" t="str">
        <f t="shared" si="138"/>
        <v>No</v>
      </c>
      <c r="W1954" s="126" t="str">
        <f t="shared" si="138"/>
        <v>No</v>
      </c>
      <c r="X1954" s="126" t="str">
        <f t="shared" si="138"/>
        <v>No</v>
      </c>
      <c r="Y1954" s="126" t="str">
        <f t="shared" si="138"/>
        <v>No</v>
      </c>
      <c r="Z1954" s="126" t="str">
        <f t="shared" si="138"/>
        <v>Yes</v>
      </c>
      <c r="AA1954" s="126" t="str">
        <f t="shared" si="138"/>
        <v>No</v>
      </c>
    </row>
    <row r="1955" spans="1:27" x14ac:dyDescent="0.3">
      <c r="A1955" t="s">
        <v>211</v>
      </c>
      <c r="B1955" t="s">
        <v>13</v>
      </c>
      <c r="C1955" t="s">
        <v>9</v>
      </c>
      <c r="D1955" t="s">
        <v>70</v>
      </c>
      <c r="E1955" t="s">
        <v>11</v>
      </c>
      <c r="F1955" t="s">
        <v>131</v>
      </c>
      <c r="G1955">
        <v>0</v>
      </c>
      <c r="H1955" t="s">
        <v>131</v>
      </c>
      <c r="I1955" t="s">
        <v>148</v>
      </c>
      <c r="J1955" t="s">
        <v>256</v>
      </c>
      <c r="L1955" t="s">
        <v>80</v>
      </c>
      <c r="M1955">
        <v>1</v>
      </c>
      <c r="N1955" t="str">
        <f t="shared" si="140"/>
        <v>Yes</v>
      </c>
      <c r="O1955" t="s">
        <v>152</v>
      </c>
      <c r="P1955" s="126" t="str">
        <f t="shared" si="138"/>
        <v>Yes</v>
      </c>
      <c r="Q1955" s="126" t="str">
        <f t="shared" si="138"/>
        <v>Yes</v>
      </c>
      <c r="R1955" s="126" t="str">
        <f t="shared" si="138"/>
        <v>No</v>
      </c>
      <c r="S1955" s="126" t="str">
        <f t="shared" si="138"/>
        <v>Yes</v>
      </c>
      <c r="T1955" s="126" t="str">
        <f t="shared" si="138"/>
        <v>No</v>
      </c>
      <c r="U1955" s="126" t="str">
        <f t="shared" si="138"/>
        <v>Yes</v>
      </c>
      <c r="V1955" s="126" t="str">
        <f t="shared" si="138"/>
        <v>No</v>
      </c>
      <c r="W1955" s="126" t="str">
        <f t="shared" si="138"/>
        <v>No</v>
      </c>
      <c r="X1955" s="126" t="str">
        <f t="shared" si="138"/>
        <v>No</v>
      </c>
      <c r="Y1955" s="126" t="str">
        <f t="shared" si="138"/>
        <v>No</v>
      </c>
      <c r="Z1955" s="126" t="str">
        <f t="shared" si="138"/>
        <v>Yes</v>
      </c>
      <c r="AA1955" s="126" t="str">
        <f t="shared" si="138"/>
        <v>No</v>
      </c>
    </row>
    <row r="1956" spans="1:27" x14ac:dyDescent="0.3">
      <c r="A1956" t="s">
        <v>211</v>
      </c>
      <c r="B1956" t="s">
        <v>13</v>
      </c>
      <c r="C1956" t="s">
        <v>9</v>
      </c>
      <c r="D1956" t="s">
        <v>8</v>
      </c>
      <c r="E1956" t="s">
        <v>11</v>
      </c>
      <c r="F1956" t="s">
        <v>131</v>
      </c>
      <c r="G1956">
        <v>1</v>
      </c>
      <c r="H1956" t="s">
        <v>13</v>
      </c>
      <c r="I1956" t="s">
        <v>148</v>
      </c>
      <c r="J1956" t="s">
        <v>128</v>
      </c>
      <c r="L1956" t="s">
        <v>80</v>
      </c>
      <c r="M1956">
        <v>1</v>
      </c>
      <c r="N1956" t="str">
        <f t="shared" si="140"/>
        <v>Yes</v>
      </c>
      <c r="O1956" t="s">
        <v>152</v>
      </c>
      <c r="P1956" s="126" t="str">
        <f t="shared" si="138"/>
        <v>Yes</v>
      </c>
      <c r="Q1956" s="126" t="str">
        <f t="shared" si="138"/>
        <v>Yes</v>
      </c>
      <c r="R1956" s="126" t="str">
        <f t="shared" si="138"/>
        <v>Yes</v>
      </c>
      <c r="S1956" s="126" t="str">
        <f t="shared" si="138"/>
        <v>No</v>
      </c>
      <c r="T1956" s="126" t="str">
        <f t="shared" si="138"/>
        <v>No</v>
      </c>
      <c r="U1956" s="126" t="str">
        <f t="shared" si="138"/>
        <v>Yes</v>
      </c>
      <c r="V1956" s="126" t="str">
        <f t="shared" si="138"/>
        <v>No</v>
      </c>
      <c r="W1956" s="126" t="str">
        <f t="shared" si="138"/>
        <v>No</v>
      </c>
      <c r="X1956" s="126" t="str">
        <f t="shared" si="138"/>
        <v>No</v>
      </c>
      <c r="Y1956" s="126" t="str">
        <f t="shared" si="138"/>
        <v>No</v>
      </c>
      <c r="Z1956" s="126" t="str">
        <f t="shared" si="138"/>
        <v>Yes</v>
      </c>
      <c r="AA1956" s="126" t="str">
        <f t="shared" si="138"/>
        <v>No</v>
      </c>
    </row>
    <row r="1957" spans="1:27" x14ac:dyDescent="0.3">
      <c r="A1957" t="s">
        <v>211</v>
      </c>
      <c r="B1957" t="s">
        <v>13</v>
      </c>
      <c r="C1957" t="s">
        <v>9</v>
      </c>
      <c r="D1957" t="s">
        <v>8</v>
      </c>
      <c r="E1957" t="s">
        <v>11</v>
      </c>
      <c r="F1957" t="s">
        <v>10</v>
      </c>
      <c r="G1957">
        <v>2</v>
      </c>
      <c r="H1957" t="s">
        <v>13</v>
      </c>
      <c r="I1957" t="s">
        <v>15</v>
      </c>
      <c r="J1957" t="s">
        <v>128</v>
      </c>
      <c r="L1957" t="s">
        <v>80</v>
      </c>
      <c r="M1957">
        <v>0</v>
      </c>
      <c r="N1957" t="str">
        <f t="shared" si="140"/>
        <v>No</v>
      </c>
      <c r="O1957" t="s">
        <v>152</v>
      </c>
      <c r="P1957" s="126" t="str">
        <f t="shared" si="138"/>
        <v>Yes</v>
      </c>
      <c r="Q1957" s="126" t="str">
        <f t="shared" si="138"/>
        <v>Yes</v>
      </c>
      <c r="R1957" s="126" t="str">
        <f t="shared" si="138"/>
        <v>Yes</v>
      </c>
      <c r="S1957" s="126" t="str">
        <f t="shared" si="138"/>
        <v>No</v>
      </c>
      <c r="T1957" s="126" t="str">
        <f t="shared" si="138"/>
        <v>Yes</v>
      </c>
      <c r="U1957" s="126" t="str">
        <f t="shared" si="138"/>
        <v>Yes</v>
      </c>
      <c r="V1957" s="126" t="str">
        <f t="shared" si="138"/>
        <v>No</v>
      </c>
      <c r="W1957" s="126" t="str">
        <f t="shared" si="138"/>
        <v>No</v>
      </c>
      <c r="X1957" s="126" t="str">
        <f t="shared" si="138"/>
        <v>No</v>
      </c>
      <c r="Y1957" s="126" t="str">
        <f t="shared" si="138"/>
        <v>No</v>
      </c>
      <c r="Z1957" s="126" t="str">
        <f t="shared" si="138"/>
        <v>No</v>
      </c>
      <c r="AA1957" s="126" t="str">
        <f t="shared" si="138"/>
        <v>No</v>
      </c>
    </row>
    <row r="1958" spans="1:27" x14ac:dyDescent="0.3">
      <c r="A1958" t="s">
        <v>211</v>
      </c>
      <c r="B1958" t="s">
        <v>13</v>
      </c>
      <c r="C1958" t="s">
        <v>9</v>
      </c>
      <c r="D1958" t="s">
        <v>8</v>
      </c>
      <c r="E1958" t="s">
        <v>11</v>
      </c>
      <c r="F1958" t="s">
        <v>10</v>
      </c>
      <c r="G1958">
        <v>2</v>
      </c>
      <c r="H1958" t="s">
        <v>11</v>
      </c>
      <c r="I1958" t="s">
        <v>18</v>
      </c>
      <c r="J1958" t="s">
        <v>128</v>
      </c>
      <c r="K1958" t="s">
        <v>237</v>
      </c>
      <c r="L1958" t="s">
        <v>80</v>
      </c>
      <c r="M1958">
        <v>2</v>
      </c>
      <c r="N1958" t="str">
        <f t="shared" si="140"/>
        <v>Yes</v>
      </c>
      <c r="O1958" t="s">
        <v>152</v>
      </c>
      <c r="P1958" s="126" t="str">
        <f t="shared" si="138"/>
        <v>Yes</v>
      </c>
      <c r="Q1958" s="126" t="str">
        <f t="shared" si="138"/>
        <v>Yes</v>
      </c>
      <c r="R1958" s="126" t="str">
        <f t="shared" si="138"/>
        <v>Yes</v>
      </c>
      <c r="S1958" s="126" t="str">
        <f t="shared" si="138"/>
        <v>No</v>
      </c>
      <c r="T1958" s="126" t="str">
        <f t="shared" si="138"/>
        <v>Yes</v>
      </c>
      <c r="U1958" s="126" t="str">
        <f t="shared" si="138"/>
        <v>Yes</v>
      </c>
      <c r="V1958" s="126" t="str">
        <f t="shared" si="138"/>
        <v>No</v>
      </c>
      <c r="W1958" s="126" t="str">
        <f t="shared" si="138"/>
        <v>No</v>
      </c>
      <c r="X1958" s="126" t="str">
        <f t="shared" si="138"/>
        <v>No</v>
      </c>
      <c r="Y1958" s="126" t="str">
        <f t="shared" si="138"/>
        <v>No</v>
      </c>
      <c r="Z1958" s="126" t="str">
        <f t="shared" si="138"/>
        <v>No</v>
      </c>
      <c r="AA1958" s="126" t="str">
        <f t="shared" si="138"/>
        <v>No</v>
      </c>
    </row>
    <row r="1959" spans="1:27" x14ac:dyDescent="0.3">
      <c r="A1959" t="s">
        <v>211</v>
      </c>
      <c r="B1959" t="s">
        <v>13</v>
      </c>
      <c r="C1959" t="s">
        <v>9</v>
      </c>
      <c r="D1959" t="s">
        <v>8</v>
      </c>
      <c r="E1959" t="s">
        <v>11</v>
      </c>
      <c r="F1959" t="s">
        <v>14</v>
      </c>
      <c r="G1959">
        <v>1</v>
      </c>
      <c r="H1959" t="s">
        <v>11</v>
      </c>
      <c r="I1959" t="s">
        <v>16</v>
      </c>
      <c r="J1959" t="s">
        <v>128</v>
      </c>
      <c r="L1959" t="s">
        <v>80</v>
      </c>
      <c r="M1959">
        <v>0</v>
      </c>
      <c r="N1959" t="str">
        <f t="shared" si="140"/>
        <v>No</v>
      </c>
      <c r="O1959" t="s">
        <v>152</v>
      </c>
      <c r="P1959" s="126" t="str">
        <f t="shared" si="138"/>
        <v>Yes</v>
      </c>
      <c r="Q1959" s="126" t="str">
        <f t="shared" si="138"/>
        <v>Yes</v>
      </c>
      <c r="R1959" s="126" t="str">
        <f t="shared" si="138"/>
        <v>Yes</v>
      </c>
      <c r="S1959" s="126" t="str">
        <f t="shared" si="138"/>
        <v>No</v>
      </c>
      <c r="T1959" s="126" t="str">
        <f t="shared" si="138"/>
        <v>No</v>
      </c>
      <c r="U1959" s="126" t="str">
        <f t="shared" si="138"/>
        <v>Yes</v>
      </c>
      <c r="V1959" s="126" t="str">
        <f t="shared" si="138"/>
        <v>No</v>
      </c>
      <c r="W1959" s="126" t="str">
        <f t="shared" si="138"/>
        <v>No</v>
      </c>
      <c r="X1959" s="126" t="str">
        <f t="shared" si="138"/>
        <v>Yes</v>
      </c>
      <c r="Y1959" s="126" t="str">
        <f t="shared" si="138"/>
        <v>No</v>
      </c>
      <c r="Z1959" s="126" t="str">
        <f t="shared" si="138"/>
        <v>No</v>
      </c>
      <c r="AA1959" s="126" t="str">
        <f t="shared" si="138"/>
        <v>No</v>
      </c>
    </row>
    <row r="1960" spans="1:27" x14ac:dyDescent="0.3">
      <c r="A1960" t="s">
        <v>211</v>
      </c>
      <c r="B1960" t="s">
        <v>13</v>
      </c>
      <c r="C1960" t="s">
        <v>9</v>
      </c>
      <c r="D1960" t="s">
        <v>8</v>
      </c>
      <c r="E1960" t="s">
        <v>11</v>
      </c>
      <c r="F1960" t="s">
        <v>10</v>
      </c>
      <c r="G1960">
        <v>1</v>
      </c>
      <c r="H1960" t="s">
        <v>9</v>
      </c>
      <c r="I1960" t="s">
        <v>19</v>
      </c>
      <c r="J1960" t="s">
        <v>128</v>
      </c>
      <c r="K1960" t="s">
        <v>237</v>
      </c>
      <c r="L1960" t="s">
        <v>80</v>
      </c>
      <c r="M1960">
        <v>0</v>
      </c>
      <c r="N1960" t="str">
        <f t="shared" si="140"/>
        <v>No</v>
      </c>
      <c r="O1960" t="s">
        <v>152</v>
      </c>
      <c r="P1960" s="126" t="str">
        <f t="shared" si="138"/>
        <v>Yes</v>
      </c>
      <c r="Q1960" s="126" t="str">
        <f t="shared" si="138"/>
        <v>Yes</v>
      </c>
      <c r="R1960" s="126" t="str">
        <f t="shared" si="138"/>
        <v>Yes</v>
      </c>
      <c r="S1960" s="126" t="str">
        <f t="shared" si="138"/>
        <v>No</v>
      </c>
      <c r="T1960" s="126" t="str">
        <f t="shared" si="138"/>
        <v>Yes</v>
      </c>
      <c r="U1960" s="126" t="str">
        <f t="shared" si="138"/>
        <v>Yes</v>
      </c>
      <c r="V1960" s="126" t="str">
        <f t="shared" si="138"/>
        <v>No</v>
      </c>
      <c r="W1960" s="126" t="str">
        <f t="shared" si="138"/>
        <v>No</v>
      </c>
      <c r="X1960" s="126" t="str">
        <f t="shared" si="138"/>
        <v>No</v>
      </c>
      <c r="Y1960" s="126" t="str">
        <f t="shared" si="138"/>
        <v>No</v>
      </c>
      <c r="Z1960" s="126" t="str">
        <f t="shared" si="138"/>
        <v>No</v>
      </c>
      <c r="AA1960" s="126" t="str">
        <f t="shared" si="138"/>
        <v>No</v>
      </c>
    </row>
    <row r="1961" spans="1:27" x14ac:dyDescent="0.3">
      <c r="A1961" t="s">
        <v>211</v>
      </c>
      <c r="B1961" t="s">
        <v>13</v>
      </c>
      <c r="C1961" t="s">
        <v>9</v>
      </c>
      <c r="D1961" t="s">
        <v>8</v>
      </c>
      <c r="E1961" t="s">
        <v>11</v>
      </c>
      <c r="F1961" t="s">
        <v>10</v>
      </c>
      <c r="G1961">
        <v>1</v>
      </c>
      <c r="H1961" t="s">
        <v>13</v>
      </c>
      <c r="I1961" t="s">
        <v>18</v>
      </c>
      <c r="J1961" t="s">
        <v>128</v>
      </c>
      <c r="L1961" t="s">
        <v>80</v>
      </c>
      <c r="M1961">
        <v>0</v>
      </c>
      <c r="N1961" t="str">
        <f t="shared" si="140"/>
        <v>No</v>
      </c>
      <c r="O1961" t="s">
        <v>152</v>
      </c>
      <c r="P1961" s="126" t="str">
        <f t="shared" si="138"/>
        <v>Yes</v>
      </c>
      <c r="Q1961" s="126" t="str">
        <f t="shared" si="138"/>
        <v>Yes</v>
      </c>
      <c r="R1961" s="126" t="str">
        <f t="shared" si="138"/>
        <v>Yes</v>
      </c>
      <c r="S1961" s="126" t="str">
        <f t="shared" si="138"/>
        <v>No</v>
      </c>
      <c r="T1961" s="126" t="str">
        <f t="shared" si="138"/>
        <v>Yes</v>
      </c>
      <c r="U1961" s="126" t="str">
        <f t="shared" si="138"/>
        <v>Yes</v>
      </c>
      <c r="V1961" s="126" t="str">
        <f t="shared" si="138"/>
        <v>No</v>
      </c>
      <c r="W1961" s="126" t="str">
        <f t="shared" si="138"/>
        <v>No</v>
      </c>
      <c r="X1961" s="126" t="str">
        <f t="shared" si="138"/>
        <v>No</v>
      </c>
      <c r="Y1961" s="126" t="str">
        <f t="shared" si="138"/>
        <v>No</v>
      </c>
      <c r="Z1961" s="126" t="str">
        <f t="shared" si="138"/>
        <v>No</v>
      </c>
      <c r="AA1961" s="126" t="str">
        <f t="shared" si="138"/>
        <v>No</v>
      </c>
    </row>
    <row r="1962" spans="1:27" x14ac:dyDescent="0.3">
      <c r="A1962" t="s">
        <v>211</v>
      </c>
      <c r="B1962" t="s">
        <v>13</v>
      </c>
      <c r="C1962" t="s">
        <v>9</v>
      </c>
      <c r="D1962" t="s">
        <v>8</v>
      </c>
      <c r="E1962" t="s">
        <v>11</v>
      </c>
      <c r="F1962" t="s">
        <v>10</v>
      </c>
      <c r="G1962">
        <v>0</v>
      </c>
      <c r="H1962" t="s">
        <v>8</v>
      </c>
      <c r="I1962" t="s">
        <v>19</v>
      </c>
      <c r="J1962" t="s">
        <v>128</v>
      </c>
      <c r="L1962" t="s">
        <v>80</v>
      </c>
      <c r="M1962">
        <v>0</v>
      </c>
      <c r="N1962" t="str">
        <f t="shared" si="140"/>
        <v>No</v>
      </c>
      <c r="O1962" t="s">
        <v>152</v>
      </c>
      <c r="P1962" s="126" t="str">
        <f t="shared" ref="P1962:AA1983" si="141">IF($A1962="","",IF(OR($B1962=P$1,$C1962=P$1,$D1962=P$1,$E1962=P$1,$F1962=P$1),"Yes","No"))</f>
        <v>Yes</v>
      </c>
      <c r="Q1962" s="126" t="str">
        <f t="shared" si="141"/>
        <v>Yes</v>
      </c>
      <c r="R1962" s="126" t="str">
        <f t="shared" si="141"/>
        <v>Yes</v>
      </c>
      <c r="S1962" s="126" t="str">
        <f t="shared" si="141"/>
        <v>No</v>
      </c>
      <c r="T1962" s="126" t="str">
        <f t="shared" si="141"/>
        <v>Yes</v>
      </c>
      <c r="U1962" s="126" t="str">
        <f t="shared" si="141"/>
        <v>Yes</v>
      </c>
      <c r="V1962" s="126" t="str">
        <f t="shared" si="141"/>
        <v>No</v>
      </c>
      <c r="W1962" s="126" t="str">
        <f t="shared" si="141"/>
        <v>No</v>
      </c>
      <c r="X1962" s="126" t="str">
        <f t="shared" si="141"/>
        <v>No</v>
      </c>
      <c r="Y1962" s="126" t="str">
        <f t="shared" si="141"/>
        <v>No</v>
      </c>
      <c r="Z1962" s="126" t="str">
        <f t="shared" si="141"/>
        <v>No</v>
      </c>
      <c r="AA1962" s="126" t="str">
        <f t="shared" si="141"/>
        <v>No</v>
      </c>
    </row>
    <row r="1963" spans="1:27" x14ac:dyDescent="0.3">
      <c r="A1963" t="s">
        <v>211</v>
      </c>
      <c r="B1963" t="s">
        <v>13</v>
      </c>
      <c r="C1963" t="s">
        <v>9</v>
      </c>
      <c r="D1963" t="s">
        <v>8</v>
      </c>
      <c r="E1963" t="s">
        <v>70</v>
      </c>
      <c r="F1963" t="s">
        <v>131</v>
      </c>
      <c r="G1963">
        <v>1</v>
      </c>
      <c r="H1963" t="s">
        <v>9</v>
      </c>
      <c r="I1963" t="s">
        <v>19</v>
      </c>
      <c r="J1963" t="s">
        <v>128</v>
      </c>
      <c r="L1963" t="s">
        <v>80</v>
      </c>
      <c r="M1963">
        <v>0</v>
      </c>
      <c r="N1963" t="str">
        <f t="shared" si="140"/>
        <v>No</v>
      </c>
      <c r="O1963" t="s">
        <v>152</v>
      </c>
      <c r="P1963" s="126" t="str">
        <f t="shared" si="141"/>
        <v>Yes</v>
      </c>
      <c r="Q1963" s="126" t="str">
        <f t="shared" si="141"/>
        <v>Yes</v>
      </c>
      <c r="R1963" s="126" t="str">
        <f t="shared" si="141"/>
        <v>Yes</v>
      </c>
      <c r="S1963" s="126" t="str">
        <f t="shared" si="141"/>
        <v>Yes</v>
      </c>
      <c r="T1963" s="126" t="str">
        <f t="shared" si="141"/>
        <v>No</v>
      </c>
      <c r="U1963" s="126" t="str">
        <f t="shared" si="141"/>
        <v>No</v>
      </c>
      <c r="V1963" s="126" t="str">
        <f t="shared" si="141"/>
        <v>No</v>
      </c>
      <c r="W1963" s="126" t="str">
        <f t="shared" si="141"/>
        <v>No</v>
      </c>
      <c r="X1963" s="126" t="str">
        <f t="shared" si="141"/>
        <v>No</v>
      </c>
      <c r="Y1963" s="126" t="str">
        <f t="shared" si="141"/>
        <v>No</v>
      </c>
      <c r="Z1963" s="126" t="str">
        <f t="shared" si="141"/>
        <v>Yes</v>
      </c>
      <c r="AA1963" s="126" t="str">
        <f t="shared" si="141"/>
        <v>No</v>
      </c>
    </row>
    <row r="1964" spans="1:27" x14ac:dyDescent="0.3">
      <c r="A1964" t="s">
        <v>211</v>
      </c>
      <c r="B1964" t="s">
        <v>13</v>
      </c>
      <c r="C1964" t="s">
        <v>9</v>
      </c>
      <c r="D1964" t="s">
        <v>8</v>
      </c>
      <c r="E1964" t="s">
        <v>70</v>
      </c>
      <c r="F1964" t="s">
        <v>131</v>
      </c>
      <c r="G1964">
        <v>1</v>
      </c>
      <c r="H1964" t="s">
        <v>11</v>
      </c>
      <c r="I1964" t="s">
        <v>148</v>
      </c>
      <c r="J1964" t="s">
        <v>62</v>
      </c>
      <c r="L1964" t="s">
        <v>80</v>
      </c>
      <c r="M1964">
        <v>2</v>
      </c>
      <c r="N1964" t="str">
        <f t="shared" si="140"/>
        <v>Yes</v>
      </c>
      <c r="O1964" t="s">
        <v>152</v>
      </c>
      <c r="P1964" s="126" t="str">
        <f t="shared" si="141"/>
        <v>Yes</v>
      </c>
      <c r="Q1964" s="126" t="str">
        <f t="shared" si="141"/>
        <v>Yes</v>
      </c>
      <c r="R1964" s="126" t="str">
        <f t="shared" si="141"/>
        <v>Yes</v>
      </c>
      <c r="S1964" s="126" t="str">
        <f t="shared" si="141"/>
        <v>Yes</v>
      </c>
      <c r="T1964" s="126" t="str">
        <f t="shared" si="141"/>
        <v>No</v>
      </c>
      <c r="U1964" s="126" t="str">
        <f t="shared" si="141"/>
        <v>No</v>
      </c>
      <c r="V1964" s="126" t="str">
        <f t="shared" si="141"/>
        <v>No</v>
      </c>
      <c r="W1964" s="126" t="str">
        <f t="shared" si="141"/>
        <v>No</v>
      </c>
      <c r="X1964" s="126" t="str">
        <f t="shared" si="141"/>
        <v>No</v>
      </c>
      <c r="Y1964" s="126" t="str">
        <f t="shared" si="141"/>
        <v>No</v>
      </c>
      <c r="Z1964" s="126" t="str">
        <f t="shared" si="141"/>
        <v>Yes</v>
      </c>
      <c r="AA1964" s="126" t="str">
        <f t="shared" si="141"/>
        <v>No</v>
      </c>
    </row>
    <row r="1965" spans="1:27" x14ac:dyDescent="0.3">
      <c r="A1965" t="s">
        <v>211</v>
      </c>
      <c r="B1965" t="s">
        <v>13</v>
      </c>
      <c r="C1965" t="s">
        <v>9</v>
      </c>
      <c r="D1965" t="s">
        <v>8</v>
      </c>
      <c r="E1965" t="s">
        <v>70</v>
      </c>
      <c r="F1965" t="s">
        <v>131</v>
      </c>
      <c r="G1965">
        <v>1</v>
      </c>
      <c r="H1965" t="s">
        <v>70</v>
      </c>
      <c r="I1965" t="s">
        <v>21</v>
      </c>
      <c r="J1965" t="s">
        <v>255</v>
      </c>
      <c r="L1965" t="s">
        <v>80</v>
      </c>
      <c r="M1965">
        <v>2</v>
      </c>
      <c r="N1965" t="str">
        <f t="shared" si="140"/>
        <v>Yes</v>
      </c>
      <c r="O1965" t="s">
        <v>152</v>
      </c>
      <c r="P1965" s="126" t="str">
        <f t="shared" si="141"/>
        <v>Yes</v>
      </c>
      <c r="Q1965" s="126" t="str">
        <f t="shared" si="141"/>
        <v>Yes</v>
      </c>
      <c r="R1965" s="126" t="str">
        <f t="shared" si="141"/>
        <v>Yes</v>
      </c>
      <c r="S1965" s="126" t="str">
        <f t="shared" si="141"/>
        <v>Yes</v>
      </c>
      <c r="T1965" s="126" t="str">
        <f t="shared" si="141"/>
        <v>No</v>
      </c>
      <c r="U1965" s="126" t="str">
        <f t="shared" si="141"/>
        <v>No</v>
      </c>
      <c r="V1965" s="126" t="str">
        <f t="shared" si="141"/>
        <v>No</v>
      </c>
      <c r="W1965" s="126" t="str">
        <f t="shared" si="141"/>
        <v>No</v>
      </c>
      <c r="X1965" s="126" t="str">
        <f t="shared" si="141"/>
        <v>No</v>
      </c>
      <c r="Y1965" s="126" t="str">
        <f t="shared" si="141"/>
        <v>No</v>
      </c>
      <c r="Z1965" s="126" t="str">
        <f t="shared" si="141"/>
        <v>Yes</v>
      </c>
      <c r="AA1965" s="126" t="str">
        <f t="shared" si="141"/>
        <v>No</v>
      </c>
    </row>
    <row r="1966" spans="1:27" x14ac:dyDescent="0.3">
      <c r="A1966" t="s">
        <v>211</v>
      </c>
      <c r="B1966" t="s">
        <v>13</v>
      </c>
      <c r="C1966" t="s">
        <v>9</v>
      </c>
      <c r="D1966" t="s">
        <v>8</v>
      </c>
      <c r="E1966" t="s">
        <v>70</v>
      </c>
      <c r="F1966" t="s">
        <v>131</v>
      </c>
      <c r="G1966">
        <v>1</v>
      </c>
      <c r="H1966" t="s">
        <v>13</v>
      </c>
      <c r="I1966" t="s">
        <v>18</v>
      </c>
      <c r="J1966" t="s">
        <v>128</v>
      </c>
      <c r="L1966" t="s">
        <v>80</v>
      </c>
      <c r="M1966">
        <v>0</v>
      </c>
      <c r="N1966" t="str">
        <f t="shared" si="140"/>
        <v>No</v>
      </c>
      <c r="O1966" t="s">
        <v>152</v>
      </c>
      <c r="P1966" s="126" t="str">
        <f t="shared" si="141"/>
        <v>Yes</v>
      </c>
      <c r="Q1966" s="126" t="str">
        <f t="shared" si="141"/>
        <v>Yes</v>
      </c>
      <c r="R1966" s="126" t="str">
        <f t="shared" si="141"/>
        <v>Yes</v>
      </c>
      <c r="S1966" s="126" t="str">
        <f t="shared" si="141"/>
        <v>Yes</v>
      </c>
      <c r="T1966" s="126" t="str">
        <f t="shared" si="141"/>
        <v>No</v>
      </c>
      <c r="U1966" s="126" t="str">
        <f t="shared" si="141"/>
        <v>No</v>
      </c>
      <c r="V1966" s="126" t="str">
        <f t="shared" si="141"/>
        <v>No</v>
      </c>
      <c r="W1966" s="126" t="str">
        <f t="shared" si="141"/>
        <v>No</v>
      </c>
      <c r="X1966" s="126" t="str">
        <f t="shared" si="141"/>
        <v>No</v>
      </c>
      <c r="Y1966" s="126" t="str">
        <f t="shared" si="141"/>
        <v>No</v>
      </c>
      <c r="Z1966" s="126" t="str">
        <f t="shared" si="141"/>
        <v>Yes</v>
      </c>
      <c r="AA1966" s="126" t="str">
        <f t="shared" si="141"/>
        <v>No</v>
      </c>
    </row>
    <row r="1967" spans="1:27" x14ac:dyDescent="0.3">
      <c r="A1967" t="s">
        <v>211</v>
      </c>
      <c r="B1967" t="s">
        <v>13</v>
      </c>
      <c r="C1967" t="s">
        <v>9</v>
      </c>
      <c r="D1967" t="s">
        <v>8</v>
      </c>
      <c r="E1967" t="s">
        <v>70</v>
      </c>
      <c r="F1967" t="s">
        <v>131</v>
      </c>
      <c r="G1967">
        <v>0</v>
      </c>
      <c r="H1967" t="s">
        <v>13</v>
      </c>
      <c r="I1967" t="s">
        <v>19</v>
      </c>
      <c r="J1967" t="s">
        <v>62</v>
      </c>
      <c r="L1967" t="s">
        <v>80</v>
      </c>
      <c r="M1967">
        <v>0</v>
      </c>
      <c r="N1967" t="str">
        <f t="shared" si="140"/>
        <v>No</v>
      </c>
      <c r="O1967" t="s">
        <v>152</v>
      </c>
      <c r="P1967" s="126" t="str">
        <f t="shared" si="141"/>
        <v>Yes</v>
      </c>
      <c r="Q1967" s="126" t="str">
        <f t="shared" si="141"/>
        <v>Yes</v>
      </c>
      <c r="R1967" s="126" t="str">
        <f t="shared" si="141"/>
        <v>Yes</v>
      </c>
      <c r="S1967" s="126" t="str">
        <f t="shared" si="141"/>
        <v>Yes</v>
      </c>
      <c r="T1967" s="126" t="str">
        <f t="shared" si="141"/>
        <v>No</v>
      </c>
      <c r="U1967" s="126" t="str">
        <f t="shared" si="141"/>
        <v>No</v>
      </c>
      <c r="V1967" s="126" t="str">
        <f t="shared" si="141"/>
        <v>No</v>
      </c>
      <c r="W1967" s="126" t="str">
        <f t="shared" si="141"/>
        <v>No</v>
      </c>
      <c r="X1967" s="126" t="str">
        <f t="shared" si="141"/>
        <v>No</v>
      </c>
      <c r="Y1967" s="126" t="str">
        <f t="shared" si="141"/>
        <v>No</v>
      </c>
      <c r="Z1967" s="126" t="str">
        <f t="shared" si="141"/>
        <v>Yes</v>
      </c>
      <c r="AA1967" s="126" t="str">
        <f t="shared" si="141"/>
        <v>No</v>
      </c>
    </row>
    <row r="1968" spans="1:27" x14ac:dyDescent="0.3">
      <c r="A1968" t="s">
        <v>211</v>
      </c>
      <c r="B1968" t="s">
        <v>130</v>
      </c>
      <c r="C1968" t="s">
        <v>9</v>
      </c>
      <c r="D1968" t="s">
        <v>8</v>
      </c>
      <c r="E1968" t="s">
        <v>70</v>
      </c>
      <c r="F1968" t="s">
        <v>131</v>
      </c>
      <c r="G1968">
        <v>1</v>
      </c>
      <c r="H1968" t="s">
        <v>9</v>
      </c>
      <c r="I1968" t="s">
        <v>15</v>
      </c>
      <c r="J1968" t="s">
        <v>128</v>
      </c>
      <c r="L1968" t="s">
        <v>80</v>
      </c>
      <c r="M1968">
        <v>0</v>
      </c>
      <c r="N1968" t="str">
        <f t="shared" si="140"/>
        <v>No</v>
      </c>
      <c r="O1968" t="s">
        <v>152</v>
      </c>
      <c r="P1968" s="126" t="str">
        <f t="shared" si="141"/>
        <v>No</v>
      </c>
      <c r="Q1968" s="126" t="str">
        <f t="shared" si="141"/>
        <v>Yes</v>
      </c>
      <c r="R1968" s="126" t="str">
        <f t="shared" si="141"/>
        <v>Yes</v>
      </c>
      <c r="S1968" s="126" t="str">
        <f t="shared" si="141"/>
        <v>Yes</v>
      </c>
      <c r="T1968" s="126" t="str">
        <f t="shared" si="141"/>
        <v>No</v>
      </c>
      <c r="U1968" s="126" t="str">
        <f t="shared" si="141"/>
        <v>No</v>
      </c>
      <c r="V1968" s="126" t="str">
        <f t="shared" si="141"/>
        <v>No</v>
      </c>
      <c r="W1968" s="126" t="str">
        <f t="shared" si="141"/>
        <v>No</v>
      </c>
      <c r="X1968" s="126" t="str">
        <f t="shared" si="141"/>
        <v>No</v>
      </c>
      <c r="Y1968" s="126" t="str">
        <f t="shared" si="141"/>
        <v>Yes</v>
      </c>
      <c r="Z1968" s="126" t="str">
        <f t="shared" si="141"/>
        <v>Yes</v>
      </c>
      <c r="AA1968" s="126" t="str">
        <f t="shared" si="141"/>
        <v>No</v>
      </c>
    </row>
    <row r="1969" spans="1:27" x14ac:dyDescent="0.3">
      <c r="A1969" t="s">
        <v>211</v>
      </c>
      <c r="B1969" t="s">
        <v>130</v>
      </c>
      <c r="C1969" t="s">
        <v>9</v>
      </c>
      <c r="D1969" t="s">
        <v>8</v>
      </c>
      <c r="E1969" t="s">
        <v>70</v>
      </c>
      <c r="F1969" t="s">
        <v>131</v>
      </c>
      <c r="G1969">
        <v>2</v>
      </c>
      <c r="H1969" t="s">
        <v>70</v>
      </c>
      <c r="I1969" t="s">
        <v>19</v>
      </c>
      <c r="J1969" t="s">
        <v>128</v>
      </c>
      <c r="L1969" t="s">
        <v>80</v>
      </c>
      <c r="M1969">
        <v>0</v>
      </c>
      <c r="N1969" t="str">
        <f t="shared" si="140"/>
        <v>No</v>
      </c>
      <c r="O1969" t="s">
        <v>152</v>
      </c>
      <c r="P1969" s="126" t="str">
        <f t="shared" si="141"/>
        <v>No</v>
      </c>
      <c r="Q1969" s="126" t="str">
        <f t="shared" si="141"/>
        <v>Yes</v>
      </c>
      <c r="R1969" s="126" t="str">
        <f t="shared" si="141"/>
        <v>Yes</v>
      </c>
      <c r="S1969" s="126" t="str">
        <f t="shared" si="141"/>
        <v>Yes</v>
      </c>
      <c r="T1969" s="126" t="str">
        <f t="shared" si="141"/>
        <v>No</v>
      </c>
      <c r="U1969" s="126" t="str">
        <f t="shared" si="141"/>
        <v>No</v>
      </c>
      <c r="V1969" s="126" t="str">
        <f t="shared" si="141"/>
        <v>No</v>
      </c>
      <c r="W1969" s="126" t="str">
        <f t="shared" si="141"/>
        <v>No</v>
      </c>
      <c r="X1969" s="126" t="str">
        <f t="shared" si="141"/>
        <v>No</v>
      </c>
      <c r="Y1969" s="126" t="str">
        <f t="shared" si="141"/>
        <v>Yes</v>
      </c>
      <c r="Z1969" s="126" t="str">
        <f t="shared" si="141"/>
        <v>Yes</v>
      </c>
      <c r="AA1969" s="126" t="str">
        <f t="shared" si="141"/>
        <v>No</v>
      </c>
    </row>
    <row r="1970" spans="1:27" x14ac:dyDescent="0.3">
      <c r="A1970" t="s">
        <v>211</v>
      </c>
      <c r="B1970" t="s">
        <v>130</v>
      </c>
      <c r="C1970" t="s">
        <v>9</v>
      </c>
      <c r="D1970" t="s">
        <v>8</v>
      </c>
      <c r="E1970" t="s">
        <v>70</v>
      </c>
      <c r="F1970" t="s">
        <v>131</v>
      </c>
      <c r="G1970">
        <v>1</v>
      </c>
      <c r="H1970" t="s">
        <v>70</v>
      </c>
      <c r="I1970" t="s">
        <v>18</v>
      </c>
      <c r="J1970" t="s">
        <v>149</v>
      </c>
      <c r="L1970" t="s">
        <v>80</v>
      </c>
      <c r="M1970">
        <v>2</v>
      </c>
      <c r="N1970" t="str">
        <f t="shared" si="140"/>
        <v>Yes</v>
      </c>
      <c r="O1970" t="s">
        <v>152</v>
      </c>
      <c r="P1970" s="126" t="str">
        <f t="shared" si="141"/>
        <v>No</v>
      </c>
      <c r="Q1970" s="126" t="str">
        <f t="shared" si="141"/>
        <v>Yes</v>
      </c>
      <c r="R1970" s="126" t="str">
        <f t="shared" si="141"/>
        <v>Yes</v>
      </c>
      <c r="S1970" s="126" t="str">
        <f t="shared" si="141"/>
        <v>Yes</v>
      </c>
      <c r="T1970" s="126" t="str">
        <f t="shared" si="141"/>
        <v>No</v>
      </c>
      <c r="U1970" s="126" t="str">
        <f t="shared" si="141"/>
        <v>No</v>
      </c>
      <c r="V1970" s="126" t="str">
        <f t="shared" si="141"/>
        <v>No</v>
      </c>
      <c r="W1970" s="126" t="str">
        <f t="shared" si="141"/>
        <v>No</v>
      </c>
      <c r="X1970" s="126" t="str">
        <f t="shared" si="141"/>
        <v>No</v>
      </c>
      <c r="Y1970" s="126" t="str">
        <f t="shared" si="141"/>
        <v>Yes</v>
      </c>
      <c r="Z1970" s="126" t="str">
        <f t="shared" si="141"/>
        <v>Yes</v>
      </c>
      <c r="AA1970" s="126" t="str">
        <f t="shared" si="141"/>
        <v>No</v>
      </c>
    </row>
    <row r="1971" spans="1:27" x14ac:dyDescent="0.3">
      <c r="A1971" t="s">
        <v>211</v>
      </c>
      <c r="B1971" t="s">
        <v>130</v>
      </c>
      <c r="C1971" t="s">
        <v>9</v>
      </c>
      <c r="D1971" t="s">
        <v>8</v>
      </c>
      <c r="E1971" t="s">
        <v>70</v>
      </c>
      <c r="F1971" t="s">
        <v>131</v>
      </c>
      <c r="G1971">
        <v>1</v>
      </c>
      <c r="H1971" t="s">
        <v>8</v>
      </c>
      <c r="I1971" t="s">
        <v>18</v>
      </c>
      <c r="J1971" t="s">
        <v>128</v>
      </c>
      <c r="L1971" t="s">
        <v>80</v>
      </c>
      <c r="M1971">
        <v>2</v>
      </c>
      <c r="N1971" t="str">
        <f t="shared" si="140"/>
        <v>Yes</v>
      </c>
      <c r="O1971" t="s">
        <v>152</v>
      </c>
      <c r="P1971" s="126" t="str">
        <f t="shared" si="141"/>
        <v>No</v>
      </c>
      <c r="Q1971" s="126" t="str">
        <f t="shared" si="141"/>
        <v>Yes</v>
      </c>
      <c r="R1971" s="126" t="str">
        <f t="shared" si="141"/>
        <v>Yes</v>
      </c>
      <c r="S1971" s="126" t="str">
        <f t="shared" si="141"/>
        <v>Yes</v>
      </c>
      <c r="T1971" s="126" t="str">
        <f t="shared" si="141"/>
        <v>No</v>
      </c>
      <c r="U1971" s="126" t="str">
        <f t="shared" si="141"/>
        <v>No</v>
      </c>
      <c r="V1971" s="126" t="str">
        <f t="shared" si="141"/>
        <v>No</v>
      </c>
      <c r="W1971" s="126" t="str">
        <f t="shared" si="141"/>
        <v>No</v>
      </c>
      <c r="X1971" s="126" t="str">
        <f t="shared" si="141"/>
        <v>No</v>
      </c>
      <c r="Y1971" s="126" t="str">
        <f t="shared" si="141"/>
        <v>Yes</v>
      </c>
      <c r="Z1971" s="126" t="str">
        <f t="shared" si="141"/>
        <v>Yes</v>
      </c>
      <c r="AA1971" s="126" t="str">
        <f t="shared" si="141"/>
        <v>No</v>
      </c>
    </row>
    <row r="1972" spans="1:27" x14ac:dyDescent="0.3">
      <c r="A1972" t="s">
        <v>211</v>
      </c>
      <c r="B1972" t="s">
        <v>130</v>
      </c>
      <c r="C1972" t="s">
        <v>9</v>
      </c>
      <c r="D1972" t="s">
        <v>8</v>
      </c>
      <c r="E1972" t="s">
        <v>70</v>
      </c>
      <c r="F1972" t="s">
        <v>131</v>
      </c>
      <c r="G1972">
        <v>0</v>
      </c>
      <c r="H1972" t="s">
        <v>8</v>
      </c>
      <c r="I1972" t="s">
        <v>19</v>
      </c>
      <c r="J1972" t="s">
        <v>149</v>
      </c>
      <c r="L1972" t="s">
        <v>80</v>
      </c>
      <c r="M1972">
        <v>3</v>
      </c>
      <c r="N1972" t="str">
        <f t="shared" si="140"/>
        <v>Yes</v>
      </c>
      <c r="O1972" t="s">
        <v>152</v>
      </c>
      <c r="P1972" s="126" t="str">
        <f t="shared" si="141"/>
        <v>No</v>
      </c>
      <c r="Q1972" s="126" t="str">
        <f t="shared" si="141"/>
        <v>Yes</v>
      </c>
      <c r="R1972" s="126" t="str">
        <f t="shared" si="141"/>
        <v>Yes</v>
      </c>
      <c r="S1972" s="126" t="str">
        <f t="shared" si="141"/>
        <v>Yes</v>
      </c>
      <c r="T1972" s="126" t="str">
        <f t="shared" si="141"/>
        <v>No</v>
      </c>
      <c r="U1972" s="126" t="str">
        <f t="shared" si="141"/>
        <v>No</v>
      </c>
      <c r="V1972" s="126" t="str">
        <f t="shared" si="141"/>
        <v>No</v>
      </c>
      <c r="W1972" s="126" t="str">
        <f t="shared" si="141"/>
        <v>No</v>
      </c>
      <c r="X1972" s="126" t="str">
        <f t="shared" si="141"/>
        <v>No</v>
      </c>
      <c r="Y1972" s="126" t="str">
        <f t="shared" si="141"/>
        <v>Yes</v>
      </c>
      <c r="Z1972" s="126" t="str">
        <f t="shared" si="141"/>
        <v>Yes</v>
      </c>
      <c r="AA1972" s="126" t="str">
        <f t="shared" si="141"/>
        <v>No</v>
      </c>
    </row>
    <row r="1973" spans="1:27" x14ac:dyDescent="0.3">
      <c r="A1973" t="s">
        <v>211</v>
      </c>
      <c r="B1973" t="s">
        <v>13</v>
      </c>
      <c r="C1973" t="s">
        <v>130</v>
      </c>
      <c r="D1973" t="s">
        <v>8</v>
      </c>
      <c r="E1973" t="s">
        <v>70</v>
      </c>
      <c r="F1973" t="s">
        <v>10</v>
      </c>
      <c r="G1973">
        <v>1</v>
      </c>
      <c r="H1973" t="s">
        <v>8</v>
      </c>
      <c r="I1973" t="s">
        <v>18</v>
      </c>
      <c r="J1973" t="s">
        <v>128</v>
      </c>
      <c r="K1973" t="s">
        <v>237</v>
      </c>
      <c r="L1973" t="s">
        <v>80</v>
      </c>
      <c r="M1973">
        <v>2</v>
      </c>
      <c r="N1973" t="str">
        <f t="shared" si="140"/>
        <v>Yes</v>
      </c>
      <c r="O1973" t="s">
        <v>152</v>
      </c>
      <c r="P1973" s="126" t="str">
        <f t="shared" si="141"/>
        <v>Yes</v>
      </c>
      <c r="Q1973" s="126" t="str">
        <f t="shared" si="141"/>
        <v>No</v>
      </c>
      <c r="R1973" s="126" t="str">
        <f t="shared" si="141"/>
        <v>Yes</v>
      </c>
      <c r="S1973" s="126" t="str">
        <f t="shared" si="141"/>
        <v>Yes</v>
      </c>
      <c r="T1973" s="126" t="str">
        <f t="shared" si="141"/>
        <v>Yes</v>
      </c>
      <c r="U1973" s="126" t="str">
        <f t="shared" si="141"/>
        <v>No</v>
      </c>
      <c r="V1973" s="126" t="str">
        <f t="shared" si="141"/>
        <v>No</v>
      </c>
      <c r="W1973" s="126" t="str">
        <f t="shared" si="141"/>
        <v>No</v>
      </c>
      <c r="X1973" s="126" t="str">
        <f t="shared" si="141"/>
        <v>No</v>
      </c>
      <c r="Y1973" s="126" t="str">
        <f t="shared" si="141"/>
        <v>Yes</v>
      </c>
      <c r="Z1973" s="126" t="str">
        <f t="shared" si="141"/>
        <v>No</v>
      </c>
      <c r="AA1973" s="126" t="str">
        <f t="shared" si="141"/>
        <v>No</v>
      </c>
    </row>
    <row r="1974" spans="1:27" x14ac:dyDescent="0.3">
      <c r="A1974" t="s">
        <v>211</v>
      </c>
      <c r="B1974" t="s">
        <v>130</v>
      </c>
      <c r="C1974" t="s">
        <v>9</v>
      </c>
      <c r="D1974" t="s">
        <v>70</v>
      </c>
      <c r="E1974" t="s">
        <v>11</v>
      </c>
      <c r="F1974" t="s">
        <v>10</v>
      </c>
      <c r="G1974">
        <v>0</v>
      </c>
      <c r="H1974" t="s">
        <v>9</v>
      </c>
      <c r="I1974" t="s">
        <v>17</v>
      </c>
      <c r="J1974" t="s">
        <v>128</v>
      </c>
      <c r="L1974" t="s">
        <v>80</v>
      </c>
      <c r="M1974">
        <v>0</v>
      </c>
      <c r="N1974" t="str">
        <f t="shared" si="140"/>
        <v>No</v>
      </c>
      <c r="O1974" t="s">
        <v>152</v>
      </c>
      <c r="P1974" s="126" t="str">
        <f t="shared" si="141"/>
        <v>No</v>
      </c>
      <c r="Q1974" s="126" t="str">
        <f t="shared" si="141"/>
        <v>Yes</v>
      </c>
      <c r="R1974" s="126" t="str">
        <f t="shared" si="141"/>
        <v>No</v>
      </c>
      <c r="S1974" s="126" t="str">
        <f t="shared" si="141"/>
        <v>Yes</v>
      </c>
      <c r="T1974" s="126" t="str">
        <f t="shared" si="141"/>
        <v>Yes</v>
      </c>
      <c r="U1974" s="126" t="str">
        <f t="shared" si="141"/>
        <v>Yes</v>
      </c>
      <c r="V1974" s="126" t="str">
        <f t="shared" si="141"/>
        <v>No</v>
      </c>
      <c r="W1974" s="126" t="str">
        <f t="shared" si="141"/>
        <v>No</v>
      </c>
      <c r="X1974" s="126" t="str">
        <f t="shared" si="141"/>
        <v>No</v>
      </c>
      <c r="Y1974" s="126" t="str">
        <f t="shared" si="141"/>
        <v>Yes</v>
      </c>
      <c r="Z1974" s="126" t="str">
        <f t="shared" si="141"/>
        <v>No</v>
      </c>
      <c r="AA1974" s="126" t="str">
        <f t="shared" si="141"/>
        <v>No</v>
      </c>
    </row>
    <row r="1975" spans="1:27" x14ac:dyDescent="0.3">
      <c r="A1975" t="s">
        <v>211</v>
      </c>
      <c r="B1975" t="s">
        <v>130</v>
      </c>
      <c r="C1975" t="s">
        <v>9</v>
      </c>
      <c r="D1975" t="s">
        <v>8</v>
      </c>
      <c r="E1975" t="s">
        <v>11</v>
      </c>
      <c r="F1975" t="s">
        <v>10</v>
      </c>
      <c r="G1975">
        <v>0</v>
      </c>
      <c r="H1975" t="s">
        <v>8</v>
      </c>
      <c r="I1975" t="s">
        <v>19</v>
      </c>
      <c r="J1975" t="s">
        <v>149</v>
      </c>
      <c r="K1975" t="s">
        <v>237</v>
      </c>
      <c r="L1975" t="s">
        <v>80</v>
      </c>
      <c r="M1975">
        <v>0</v>
      </c>
      <c r="N1975" t="str">
        <f t="shared" si="140"/>
        <v>No</v>
      </c>
      <c r="O1975" t="s">
        <v>152</v>
      </c>
      <c r="P1975" s="126" t="str">
        <f t="shared" si="141"/>
        <v>No</v>
      </c>
      <c r="Q1975" s="126" t="str">
        <f t="shared" si="141"/>
        <v>Yes</v>
      </c>
      <c r="R1975" s="126" t="str">
        <f t="shared" si="141"/>
        <v>Yes</v>
      </c>
      <c r="S1975" s="126" t="str">
        <f t="shared" si="141"/>
        <v>No</v>
      </c>
      <c r="T1975" s="126" t="str">
        <f t="shared" si="141"/>
        <v>Yes</v>
      </c>
      <c r="U1975" s="126" t="str">
        <f t="shared" si="141"/>
        <v>Yes</v>
      </c>
      <c r="V1975" s="126" t="str">
        <f t="shared" si="141"/>
        <v>No</v>
      </c>
      <c r="W1975" s="126" t="str">
        <f t="shared" si="141"/>
        <v>No</v>
      </c>
      <c r="X1975" s="126" t="str">
        <f t="shared" si="141"/>
        <v>No</v>
      </c>
      <c r="Y1975" s="126" t="str">
        <f t="shared" si="141"/>
        <v>Yes</v>
      </c>
      <c r="Z1975" s="126" t="str">
        <f t="shared" si="141"/>
        <v>No</v>
      </c>
      <c r="AA1975" s="126" t="str">
        <f t="shared" si="141"/>
        <v>No</v>
      </c>
    </row>
    <row r="1976" spans="1:27" x14ac:dyDescent="0.3">
      <c r="A1976" t="s">
        <v>211</v>
      </c>
      <c r="B1976" t="s">
        <v>13</v>
      </c>
      <c r="C1976" t="s">
        <v>9</v>
      </c>
      <c r="D1976" t="s">
        <v>8</v>
      </c>
      <c r="E1976" t="s">
        <v>11</v>
      </c>
      <c r="F1976" t="s">
        <v>10</v>
      </c>
      <c r="G1976">
        <v>1</v>
      </c>
      <c r="H1976" t="s">
        <v>11</v>
      </c>
      <c r="I1976" t="s">
        <v>148</v>
      </c>
      <c r="J1976" t="s">
        <v>128</v>
      </c>
      <c r="L1976" t="s">
        <v>80</v>
      </c>
      <c r="M1976">
        <v>2</v>
      </c>
      <c r="N1976" t="str">
        <f t="shared" si="140"/>
        <v>Yes</v>
      </c>
      <c r="O1976" t="s">
        <v>152</v>
      </c>
      <c r="P1976" s="126" t="str">
        <f t="shared" si="141"/>
        <v>Yes</v>
      </c>
      <c r="Q1976" s="126" t="str">
        <f t="shared" si="141"/>
        <v>Yes</v>
      </c>
      <c r="R1976" s="126" t="str">
        <f t="shared" si="141"/>
        <v>Yes</v>
      </c>
      <c r="S1976" s="126" t="str">
        <f t="shared" si="141"/>
        <v>No</v>
      </c>
      <c r="T1976" s="126" t="str">
        <f t="shared" si="141"/>
        <v>Yes</v>
      </c>
      <c r="U1976" s="126" t="str">
        <f t="shared" si="141"/>
        <v>Yes</v>
      </c>
      <c r="V1976" s="126" t="str">
        <f t="shared" si="141"/>
        <v>No</v>
      </c>
      <c r="W1976" s="126" t="str">
        <f t="shared" si="141"/>
        <v>No</v>
      </c>
      <c r="X1976" s="126" t="str">
        <f t="shared" si="141"/>
        <v>No</v>
      </c>
      <c r="Y1976" s="126" t="str">
        <f t="shared" si="141"/>
        <v>No</v>
      </c>
      <c r="Z1976" s="126" t="str">
        <f t="shared" si="141"/>
        <v>No</v>
      </c>
      <c r="AA1976" s="126" t="str">
        <f t="shared" si="141"/>
        <v>No</v>
      </c>
    </row>
    <row r="1977" spans="1:27" x14ac:dyDescent="0.3">
      <c r="A1977" t="s">
        <v>211</v>
      </c>
      <c r="B1977" t="s">
        <v>13</v>
      </c>
      <c r="C1977" t="s">
        <v>9</v>
      </c>
      <c r="D1977" t="s">
        <v>8</v>
      </c>
      <c r="E1977" t="s">
        <v>11</v>
      </c>
      <c r="F1977" t="s">
        <v>10</v>
      </c>
      <c r="G1977">
        <v>1</v>
      </c>
      <c r="H1977" t="s">
        <v>10</v>
      </c>
      <c r="I1977" t="s">
        <v>20</v>
      </c>
      <c r="J1977" t="s">
        <v>128</v>
      </c>
      <c r="K1977" t="s">
        <v>237</v>
      </c>
      <c r="L1977" t="s">
        <v>80</v>
      </c>
      <c r="M1977">
        <v>2</v>
      </c>
      <c r="N1977" t="str">
        <f t="shared" si="140"/>
        <v>Yes</v>
      </c>
      <c r="O1977" t="s">
        <v>152</v>
      </c>
      <c r="P1977" s="126" t="str">
        <f t="shared" si="141"/>
        <v>Yes</v>
      </c>
      <c r="Q1977" s="126" t="str">
        <f t="shared" si="141"/>
        <v>Yes</v>
      </c>
      <c r="R1977" s="126" t="str">
        <f t="shared" si="141"/>
        <v>Yes</v>
      </c>
      <c r="S1977" s="126" t="str">
        <f t="shared" si="141"/>
        <v>No</v>
      </c>
      <c r="T1977" s="126" t="str">
        <f t="shared" si="141"/>
        <v>Yes</v>
      </c>
      <c r="U1977" s="126" t="str">
        <f t="shared" si="141"/>
        <v>Yes</v>
      </c>
      <c r="V1977" s="126" t="str">
        <f t="shared" si="141"/>
        <v>No</v>
      </c>
      <c r="W1977" s="126" t="str">
        <f t="shared" si="141"/>
        <v>No</v>
      </c>
      <c r="X1977" s="126" t="str">
        <f t="shared" si="141"/>
        <v>No</v>
      </c>
      <c r="Y1977" s="126" t="str">
        <f t="shared" si="141"/>
        <v>No</v>
      </c>
      <c r="Z1977" s="126" t="str">
        <f t="shared" si="141"/>
        <v>No</v>
      </c>
      <c r="AA1977" s="126" t="str">
        <f t="shared" si="141"/>
        <v>No</v>
      </c>
    </row>
    <row r="1978" spans="1:27" x14ac:dyDescent="0.3">
      <c r="A1978" t="s">
        <v>211</v>
      </c>
      <c r="B1978" t="s">
        <v>13</v>
      </c>
      <c r="C1978" t="s">
        <v>9</v>
      </c>
      <c r="D1978" t="s">
        <v>8</v>
      </c>
      <c r="E1978" t="s">
        <v>11</v>
      </c>
      <c r="F1978" t="s">
        <v>10</v>
      </c>
      <c r="G1978">
        <v>1</v>
      </c>
      <c r="H1978" t="s">
        <v>10</v>
      </c>
      <c r="I1978" t="s">
        <v>17</v>
      </c>
      <c r="J1978" t="s">
        <v>128</v>
      </c>
      <c r="K1978" t="s">
        <v>237</v>
      </c>
      <c r="L1978" t="s">
        <v>80</v>
      </c>
      <c r="M1978">
        <v>0</v>
      </c>
      <c r="N1978" t="str">
        <f t="shared" si="140"/>
        <v>No</v>
      </c>
      <c r="O1978" t="s">
        <v>152</v>
      </c>
      <c r="P1978" s="126" t="str">
        <f t="shared" si="141"/>
        <v>Yes</v>
      </c>
      <c r="Q1978" s="126" t="str">
        <f t="shared" si="141"/>
        <v>Yes</v>
      </c>
      <c r="R1978" s="126" t="str">
        <f t="shared" si="141"/>
        <v>Yes</v>
      </c>
      <c r="S1978" s="126" t="str">
        <f t="shared" si="141"/>
        <v>No</v>
      </c>
      <c r="T1978" s="126" t="str">
        <f t="shared" si="141"/>
        <v>Yes</v>
      </c>
      <c r="U1978" s="126" t="str">
        <f t="shared" si="141"/>
        <v>Yes</v>
      </c>
      <c r="V1978" s="126" t="str">
        <f t="shared" si="141"/>
        <v>No</v>
      </c>
      <c r="W1978" s="126" t="str">
        <f t="shared" si="141"/>
        <v>No</v>
      </c>
      <c r="X1978" s="126" t="str">
        <f t="shared" si="141"/>
        <v>No</v>
      </c>
      <c r="Y1978" s="126" t="str">
        <f t="shared" si="141"/>
        <v>No</v>
      </c>
      <c r="Z1978" s="126" t="str">
        <f t="shared" si="141"/>
        <v>No</v>
      </c>
      <c r="AA1978" s="126" t="str">
        <f t="shared" si="141"/>
        <v>No</v>
      </c>
    </row>
    <row r="1979" spans="1:27" x14ac:dyDescent="0.3">
      <c r="A1979" t="s">
        <v>211</v>
      </c>
      <c r="B1979" t="s">
        <v>13</v>
      </c>
      <c r="C1979" t="s">
        <v>9</v>
      </c>
      <c r="D1979" t="s">
        <v>8</v>
      </c>
      <c r="E1979" t="s">
        <v>11</v>
      </c>
      <c r="F1979" t="s">
        <v>131</v>
      </c>
      <c r="G1979">
        <v>1</v>
      </c>
      <c r="H1979" t="s">
        <v>13</v>
      </c>
      <c r="I1979" t="s">
        <v>16</v>
      </c>
      <c r="J1979" t="s">
        <v>128</v>
      </c>
      <c r="L1979" t="s">
        <v>80</v>
      </c>
      <c r="M1979">
        <v>2</v>
      </c>
      <c r="N1979" t="str">
        <f t="shared" si="140"/>
        <v>Yes</v>
      </c>
      <c r="O1979" t="s">
        <v>152</v>
      </c>
      <c r="P1979" s="126" t="str">
        <f t="shared" si="141"/>
        <v>Yes</v>
      </c>
      <c r="Q1979" s="126" t="str">
        <f t="shared" si="141"/>
        <v>Yes</v>
      </c>
      <c r="R1979" s="126" t="str">
        <f t="shared" si="141"/>
        <v>Yes</v>
      </c>
      <c r="S1979" s="126" t="str">
        <f t="shared" si="141"/>
        <v>No</v>
      </c>
      <c r="T1979" s="126" t="str">
        <f t="shared" si="141"/>
        <v>No</v>
      </c>
      <c r="U1979" s="126" t="str">
        <f t="shared" si="141"/>
        <v>Yes</v>
      </c>
      <c r="V1979" s="126" t="str">
        <f t="shared" si="141"/>
        <v>No</v>
      </c>
      <c r="W1979" s="126" t="str">
        <f t="shared" si="141"/>
        <v>No</v>
      </c>
      <c r="X1979" s="126" t="str">
        <f t="shared" si="141"/>
        <v>No</v>
      </c>
      <c r="Y1979" s="126" t="str">
        <f t="shared" si="141"/>
        <v>No</v>
      </c>
      <c r="Z1979" s="126" t="str">
        <f t="shared" si="141"/>
        <v>Yes</v>
      </c>
      <c r="AA1979" s="126" t="str">
        <f t="shared" si="141"/>
        <v>No</v>
      </c>
    </row>
    <row r="1980" spans="1:27" x14ac:dyDescent="0.3">
      <c r="A1980" t="s">
        <v>211</v>
      </c>
      <c r="B1980" t="s">
        <v>13</v>
      </c>
      <c r="C1980" t="s">
        <v>9</v>
      </c>
      <c r="D1980" t="s">
        <v>8</v>
      </c>
      <c r="E1980" t="s">
        <v>11</v>
      </c>
      <c r="F1980" t="s">
        <v>131</v>
      </c>
      <c r="G1980">
        <v>1</v>
      </c>
      <c r="H1980" t="s">
        <v>8</v>
      </c>
      <c r="I1980" t="s">
        <v>16</v>
      </c>
      <c r="J1980" t="s">
        <v>128</v>
      </c>
      <c r="L1980" t="s">
        <v>80</v>
      </c>
      <c r="M1980">
        <v>2</v>
      </c>
      <c r="N1980" t="str">
        <f t="shared" si="140"/>
        <v>Yes</v>
      </c>
      <c r="O1980" t="s">
        <v>152</v>
      </c>
      <c r="P1980" s="126" t="str">
        <f t="shared" si="141"/>
        <v>Yes</v>
      </c>
      <c r="Q1980" s="126" t="str">
        <f t="shared" si="141"/>
        <v>Yes</v>
      </c>
      <c r="R1980" s="126" t="str">
        <f t="shared" si="141"/>
        <v>Yes</v>
      </c>
      <c r="S1980" s="126" t="str">
        <f t="shared" si="141"/>
        <v>No</v>
      </c>
      <c r="T1980" s="126" t="str">
        <f t="shared" si="141"/>
        <v>No</v>
      </c>
      <c r="U1980" s="126" t="str">
        <f t="shared" si="141"/>
        <v>Yes</v>
      </c>
      <c r="V1980" s="126" t="str">
        <f t="shared" si="141"/>
        <v>No</v>
      </c>
      <c r="W1980" s="126" t="str">
        <f t="shared" si="141"/>
        <v>No</v>
      </c>
      <c r="X1980" s="126" t="str">
        <f t="shared" si="141"/>
        <v>No</v>
      </c>
      <c r="Y1980" s="126" t="str">
        <f t="shared" si="141"/>
        <v>No</v>
      </c>
      <c r="Z1980" s="126" t="str">
        <f t="shared" si="141"/>
        <v>Yes</v>
      </c>
      <c r="AA1980" s="126" t="str">
        <f t="shared" si="141"/>
        <v>No</v>
      </c>
    </row>
    <row r="1981" spans="1:27" x14ac:dyDescent="0.3">
      <c r="A1981" t="s">
        <v>211</v>
      </c>
      <c r="B1981" t="s">
        <v>13</v>
      </c>
      <c r="C1981" t="s">
        <v>9</v>
      </c>
      <c r="D1981" t="s">
        <v>8</v>
      </c>
      <c r="E1981" t="s">
        <v>11</v>
      </c>
      <c r="F1981" t="s">
        <v>131</v>
      </c>
      <c r="G1981">
        <v>0</v>
      </c>
      <c r="H1981" t="s">
        <v>8</v>
      </c>
      <c r="I1981" t="s">
        <v>19</v>
      </c>
      <c r="J1981" t="s">
        <v>149</v>
      </c>
      <c r="K1981" t="s">
        <v>237</v>
      </c>
      <c r="L1981" t="s">
        <v>80</v>
      </c>
      <c r="M1981">
        <v>0</v>
      </c>
      <c r="N1981" t="str">
        <f t="shared" si="140"/>
        <v>No</v>
      </c>
      <c r="O1981" t="s">
        <v>152</v>
      </c>
      <c r="P1981" s="126" t="str">
        <f t="shared" si="141"/>
        <v>Yes</v>
      </c>
      <c r="Q1981" s="126" t="str">
        <f t="shared" si="141"/>
        <v>Yes</v>
      </c>
      <c r="R1981" s="126" t="str">
        <f t="shared" si="141"/>
        <v>Yes</v>
      </c>
      <c r="S1981" s="126" t="str">
        <f t="shared" si="141"/>
        <v>No</v>
      </c>
      <c r="T1981" s="126" t="str">
        <f t="shared" si="141"/>
        <v>No</v>
      </c>
      <c r="U1981" s="126" t="str">
        <f t="shared" si="141"/>
        <v>Yes</v>
      </c>
      <c r="V1981" s="126" t="str">
        <f t="shared" si="141"/>
        <v>No</v>
      </c>
      <c r="W1981" s="126" t="str">
        <f t="shared" si="141"/>
        <v>No</v>
      </c>
      <c r="X1981" s="126" t="str">
        <f t="shared" si="141"/>
        <v>No</v>
      </c>
      <c r="Y1981" s="126" t="str">
        <f t="shared" si="141"/>
        <v>No</v>
      </c>
      <c r="Z1981" s="126" t="str">
        <f t="shared" si="141"/>
        <v>Yes</v>
      </c>
      <c r="AA1981" s="126" t="str">
        <f t="shared" si="141"/>
        <v>No</v>
      </c>
    </row>
    <row r="1982" spans="1:27" x14ac:dyDescent="0.3">
      <c r="A1982" t="s">
        <v>211</v>
      </c>
      <c r="B1982" t="s">
        <v>13</v>
      </c>
      <c r="C1982" t="s">
        <v>9</v>
      </c>
      <c r="D1982" t="s">
        <v>8</v>
      </c>
      <c r="E1982" t="s">
        <v>11</v>
      </c>
      <c r="F1982" t="s">
        <v>131</v>
      </c>
      <c r="G1982">
        <v>2</v>
      </c>
      <c r="H1982" t="s">
        <v>11</v>
      </c>
      <c r="I1982" t="s">
        <v>18</v>
      </c>
      <c r="J1982" t="s">
        <v>128</v>
      </c>
      <c r="K1982" t="s">
        <v>237</v>
      </c>
      <c r="L1982" t="s">
        <v>80</v>
      </c>
      <c r="M1982">
        <v>2</v>
      </c>
      <c r="N1982" t="str">
        <f t="shared" si="140"/>
        <v>Yes</v>
      </c>
      <c r="O1982" t="s">
        <v>152</v>
      </c>
      <c r="P1982" s="126" t="str">
        <f t="shared" si="141"/>
        <v>Yes</v>
      </c>
      <c r="Q1982" s="126" t="str">
        <f t="shared" si="141"/>
        <v>Yes</v>
      </c>
      <c r="R1982" s="126" t="str">
        <f t="shared" si="141"/>
        <v>Yes</v>
      </c>
      <c r="S1982" s="126" t="str">
        <f t="shared" si="141"/>
        <v>No</v>
      </c>
      <c r="T1982" s="126" t="str">
        <f t="shared" si="141"/>
        <v>No</v>
      </c>
      <c r="U1982" s="126" t="str">
        <f t="shared" si="141"/>
        <v>Yes</v>
      </c>
      <c r="V1982" s="126" t="str">
        <f t="shared" si="141"/>
        <v>No</v>
      </c>
      <c r="W1982" s="126" t="str">
        <f t="shared" si="141"/>
        <v>No</v>
      </c>
      <c r="X1982" s="126" t="str">
        <f t="shared" si="141"/>
        <v>No</v>
      </c>
      <c r="Y1982" s="126" t="str">
        <f t="shared" si="141"/>
        <v>No</v>
      </c>
      <c r="Z1982" s="126" t="str">
        <f t="shared" si="141"/>
        <v>Yes</v>
      </c>
      <c r="AA1982" s="126" t="str">
        <f t="shared" si="141"/>
        <v>No</v>
      </c>
    </row>
    <row r="1983" spans="1:27" x14ac:dyDescent="0.3">
      <c r="A1983" t="s">
        <v>211</v>
      </c>
      <c r="B1983" t="s">
        <v>13</v>
      </c>
      <c r="C1983" t="s">
        <v>9</v>
      </c>
      <c r="D1983" t="s">
        <v>8</v>
      </c>
      <c r="E1983" t="s">
        <v>11</v>
      </c>
      <c r="F1983" t="s">
        <v>131</v>
      </c>
      <c r="G1983">
        <v>2</v>
      </c>
      <c r="H1983" t="s">
        <v>8</v>
      </c>
      <c r="I1983" t="s">
        <v>148</v>
      </c>
      <c r="J1983" t="s">
        <v>128</v>
      </c>
      <c r="K1983" t="s">
        <v>259</v>
      </c>
      <c r="L1983" t="s">
        <v>80</v>
      </c>
      <c r="M1983">
        <v>2</v>
      </c>
      <c r="N1983" t="str">
        <f t="shared" si="140"/>
        <v>Yes</v>
      </c>
      <c r="O1983" t="s">
        <v>152</v>
      </c>
      <c r="P1983" s="126" t="str">
        <f t="shared" si="141"/>
        <v>Yes</v>
      </c>
      <c r="Q1983" s="126" t="str">
        <f t="shared" si="141"/>
        <v>Yes</v>
      </c>
      <c r="R1983" s="126" t="str">
        <f t="shared" si="141"/>
        <v>Yes</v>
      </c>
      <c r="S1983" s="126" t="str">
        <f t="shared" ref="Q1983:AA2006" si="142">IF($A1983="","",IF(OR($B1983=S$1,$C1983=S$1,$D1983=S$1,$E1983=S$1,$F1983=S$1),"Yes","No"))</f>
        <v>No</v>
      </c>
      <c r="T1983" s="126" t="str">
        <f t="shared" si="142"/>
        <v>No</v>
      </c>
      <c r="U1983" s="126" t="str">
        <f t="shared" si="142"/>
        <v>Yes</v>
      </c>
      <c r="V1983" s="126" t="str">
        <f t="shared" si="142"/>
        <v>No</v>
      </c>
      <c r="W1983" s="126" t="str">
        <f t="shared" si="142"/>
        <v>No</v>
      </c>
      <c r="X1983" s="126" t="str">
        <f t="shared" si="142"/>
        <v>No</v>
      </c>
      <c r="Y1983" s="126" t="str">
        <f t="shared" si="142"/>
        <v>No</v>
      </c>
      <c r="Z1983" s="126" t="str">
        <f t="shared" si="142"/>
        <v>Yes</v>
      </c>
      <c r="AA1983" s="126" t="str">
        <f t="shared" si="142"/>
        <v>No</v>
      </c>
    </row>
    <row r="1984" spans="1:27" x14ac:dyDescent="0.3">
      <c r="A1984" t="s">
        <v>211</v>
      </c>
      <c r="B1984" t="s">
        <v>13</v>
      </c>
      <c r="C1984" t="s">
        <v>9</v>
      </c>
      <c r="D1984" t="s">
        <v>8</v>
      </c>
      <c r="E1984" t="s">
        <v>70</v>
      </c>
      <c r="F1984" t="s">
        <v>131</v>
      </c>
      <c r="G1984">
        <v>0</v>
      </c>
      <c r="H1984" t="s">
        <v>13</v>
      </c>
      <c r="I1984" t="s">
        <v>17</v>
      </c>
      <c r="J1984" t="s">
        <v>128</v>
      </c>
      <c r="L1984" t="s">
        <v>80</v>
      </c>
      <c r="M1984">
        <v>0</v>
      </c>
      <c r="N1984" t="str">
        <f t="shared" si="140"/>
        <v>No</v>
      </c>
      <c r="O1984" t="s">
        <v>152</v>
      </c>
      <c r="P1984" s="126" t="str">
        <f t="shared" ref="P1984:P2047" si="143">IF($A1984="","",IF(OR($B1984=P$1,$C1984=P$1,$D1984=P$1,$E1984=P$1,$F1984=P$1),"Yes","No"))</f>
        <v>Yes</v>
      </c>
      <c r="Q1984" s="126" t="str">
        <f t="shared" si="142"/>
        <v>Yes</v>
      </c>
      <c r="R1984" s="126" t="str">
        <f t="shared" si="142"/>
        <v>Yes</v>
      </c>
      <c r="S1984" s="126" t="str">
        <f t="shared" si="142"/>
        <v>Yes</v>
      </c>
      <c r="T1984" s="126" t="str">
        <f t="shared" si="142"/>
        <v>No</v>
      </c>
      <c r="U1984" s="126" t="str">
        <f t="shared" si="142"/>
        <v>No</v>
      </c>
      <c r="V1984" s="126" t="str">
        <f t="shared" si="142"/>
        <v>No</v>
      </c>
      <c r="W1984" s="126" t="str">
        <f t="shared" si="142"/>
        <v>No</v>
      </c>
      <c r="X1984" s="126" t="str">
        <f t="shared" si="142"/>
        <v>No</v>
      </c>
      <c r="Y1984" s="126" t="str">
        <f t="shared" si="142"/>
        <v>No</v>
      </c>
      <c r="Z1984" s="126" t="str">
        <f t="shared" si="142"/>
        <v>Yes</v>
      </c>
      <c r="AA1984" s="126" t="str">
        <f t="shared" si="142"/>
        <v>No</v>
      </c>
    </row>
    <row r="1985" spans="1:27" x14ac:dyDescent="0.3">
      <c r="A1985" t="s">
        <v>211</v>
      </c>
      <c r="B1985" t="s">
        <v>13</v>
      </c>
      <c r="C1985" t="s">
        <v>9</v>
      </c>
      <c r="D1985" t="s">
        <v>8</v>
      </c>
      <c r="E1985" t="s">
        <v>70</v>
      </c>
      <c r="F1985" t="s">
        <v>131</v>
      </c>
      <c r="G1985">
        <v>2</v>
      </c>
      <c r="H1985" t="s">
        <v>70</v>
      </c>
      <c r="I1985" t="s">
        <v>19</v>
      </c>
      <c r="J1985" t="s">
        <v>128</v>
      </c>
      <c r="K1985" t="s">
        <v>237</v>
      </c>
      <c r="L1985" t="s">
        <v>80</v>
      </c>
      <c r="M1985">
        <v>3</v>
      </c>
      <c r="N1985" t="str">
        <f t="shared" si="140"/>
        <v>Yes</v>
      </c>
      <c r="O1985" t="s">
        <v>152</v>
      </c>
      <c r="P1985" s="126" t="str">
        <f t="shared" si="143"/>
        <v>Yes</v>
      </c>
      <c r="Q1985" s="126" t="str">
        <f t="shared" si="142"/>
        <v>Yes</v>
      </c>
      <c r="R1985" s="126" t="str">
        <f t="shared" si="142"/>
        <v>Yes</v>
      </c>
      <c r="S1985" s="126" t="str">
        <f t="shared" si="142"/>
        <v>Yes</v>
      </c>
      <c r="T1985" s="126" t="str">
        <f t="shared" si="142"/>
        <v>No</v>
      </c>
      <c r="U1985" s="126" t="str">
        <f t="shared" si="142"/>
        <v>No</v>
      </c>
      <c r="V1985" s="126" t="str">
        <f t="shared" si="142"/>
        <v>No</v>
      </c>
      <c r="W1985" s="126" t="str">
        <f t="shared" si="142"/>
        <v>No</v>
      </c>
      <c r="X1985" s="126" t="str">
        <f t="shared" si="142"/>
        <v>No</v>
      </c>
      <c r="Y1985" s="126" t="str">
        <f t="shared" si="142"/>
        <v>No</v>
      </c>
      <c r="Z1985" s="126" t="str">
        <f t="shared" si="142"/>
        <v>Yes</v>
      </c>
      <c r="AA1985" s="126" t="str">
        <f t="shared" si="142"/>
        <v>No</v>
      </c>
    </row>
    <row r="1986" spans="1:27" x14ac:dyDescent="0.3">
      <c r="A1986" t="s">
        <v>211</v>
      </c>
      <c r="B1986" t="s">
        <v>13</v>
      </c>
      <c r="C1986" t="s">
        <v>9</v>
      </c>
      <c r="D1986" t="s">
        <v>8</v>
      </c>
      <c r="E1986" t="s">
        <v>70</v>
      </c>
      <c r="F1986" t="s">
        <v>131</v>
      </c>
      <c r="G1986">
        <v>3</v>
      </c>
      <c r="H1986" t="s">
        <v>131</v>
      </c>
      <c r="I1986" t="s">
        <v>148</v>
      </c>
      <c r="J1986" t="s">
        <v>128</v>
      </c>
      <c r="L1986" t="s">
        <v>80</v>
      </c>
      <c r="M1986">
        <v>2</v>
      </c>
      <c r="N1986" t="str">
        <f t="shared" si="140"/>
        <v>Yes</v>
      </c>
      <c r="O1986" t="s">
        <v>152</v>
      </c>
      <c r="P1986" s="126" t="str">
        <f t="shared" si="143"/>
        <v>Yes</v>
      </c>
      <c r="Q1986" s="126" t="str">
        <f t="shared" si="142"/>
        <v>Yes</v>
      </c>
      <c r="R1986" s="126" t="str">
        <f t="shared" si="142"/>
        <v>Yes</v>
      </c>
      <c r="S1986" s="126" t="str">
        <f t="shared" si="142"/>
        <v>Yes</v>
      </c>
      <c r="T1986" s="126" t="str">
        <f t="shared" si="142"/>
        <v>No</v>
      </c>
      <c r="U1986" s="126" t="str">
        <f t="shared" si="142"/>
        <v>No</v>
      </c>
      <c r="V1986" s="126" t="str">
        <f t="shared" si="142"/>
        <v>No</v>
      </c>
      <c r="W1986" s="126" t="str">
        <f t="shared" si="142"/>
        <v>No</v>
      </c>
      <c r="X1986" s="126" t="str">
        <f t="shared" si="142"/>
        <v>No</v>
      </c>
      <c r="Y1986" s="126" t="str">
        <f t="shared" si="142"/>
        <v>No</v>
      </c>
      <c r="Z1986" s="126" t="str">
        <f t="shared" si="142"/>
        <v>Yes</v>
      </c>
      <c r="AA1986" s="126" t="str">
        <f t="shared" si="142"/>
        <v>No</v>
      </c>
    </row>
    <row r="1987" spans="1:27" x14ac:dyDescent="0.3">
      <c r="A1987" t="s">
        <v>211</v>
      </c>
      <c r="B1987" t="s">
        <v>13</v>
      </c>
      <c r="C1987" t="s">
        <v>9</v>
      </c>
      <c r="D1987" t="s">
        <v>70</v>
      </c>
      <c r="E1987" t="s">
        <v>11</v>
      </c>
      <c r="F1987" t="s">
        <v>10</v>
      </c>
      <c r="G1987">
        <v>0</v>
      </c>
      <c r="H1987" t="s">
        <v>9</v>
      </c>
      <c r="I1987" t="s">
        <v>19</v>
      </c>
      <c r="J1987" t="s">
        <v>128</v>
      </c>
      <c r="L1987" t="s">
        <v>80</v>
      </c>
      <c r="M1987">
        <v>0</v>
      </c>
      <c r="N1987" t="str">
        <f t="shared" si="140"/>
        <v>No</v>
      </c>
      <c r="O1987" t="s">
        <v>152</v>
      </c>
      <c r="P1987" s="126" t="str">
        <f t="shared" si="143"/>
        <v>Yes</v>
      </c>
      <c r="Q1987" s="126" t="str">
        <f t="shared" si="142"/>
        <v>Yes</v>
      </c>
      <c r="R1987" s="126" t="str">
        <f t="shared" si="142"/>
        <v>No</v>
      </c>
      <c r="S1987" s="126" t="str">
        <f t="shared" si="142"/>
        <v>Yes</v>
      </c>
      <c r="T1987" s="126" t="str">
        <f t="shared" si="142"/>
        <v>Yes</v>
      </c>
      <c r="U1987" s="126" t="str">
        <f t="shared" si="142"/>
        <v>Yes</v>
      </c>
      <c r="V1987" s="126" t="str">
        <f t="shared" si="142"/>
        <v>No</v>
      </c>
      <c r="W1987" s="126" t="str">
        <f t="shared" si="142"/>
        <v>No</v>
      </c>
      <c r="X1987" s="126" t="str">
        <f t="shared" si="142"/>
        <v>No</v>
      </c>
      <c r="Y1987" s="126" t="str">
        <f t="shared" si="142"/>
        <v>No</v>
      </c>
      <c r="Z1987" s="126" t="str">
        <f t="shared" si="142"/>
        <v>No</v>
      </c>
      <c r="AA1987" s="126" t="str">
        <f t="shared" si="142"/>
        <v>No</v>
      </c>
    </row>
    <row r="1988" spans="1:27" x14ac:dyDescent="0.3">
      <c r="A1988" t="s">
        <v>211</v>
      </c>
      <c r="B1988" t="s">
        <v>13</v>
      </c>
      <c r="C1988" t="s">
        <v>9</v>
      </c>
      <c r="D1988" t="s">
        <v>70</v>
      </c>
      <c r="E1988" t="s">
        <v>11</v>
      </c>
      <c r="F1988" t="s">
        <v>10</v>
      </c>
      <c r="G1988">
        <v>1</v>
      </c>
      <c r="H1988" t="s">
        <v>70</v>
      </c>
      <c r="I1988" t="s">
        <v>19</v>
      </c>
      <c r="J1988" t="s">
        <v>128</v>
      </c>
      <c r="L1988" t="s">
        <v>80</v>
      </c>
      <c r="M1988">
        <v>0</v>
      </c>
      <c r="N1988" t="str">
        <f t="shared" ref="N1988:N2051" si="144">IF(M1988="","",IF(I1988="Foul","Yes",IF(M1988=0,"No","Yes")))</f>
        <v>No</v>
      </c>
      <c r="O1988" t="s">
        <v>152</v>
      </c>
      <c r="P1988" s="126" t="str">
        <f t="shared" si="143"/>
        <v>Yes</v>
      </c>
      <c r="Q1988" s="126" t="str">
        <f t="shared" si="142"/>
        <v>Yes</v>
      </c>
      <c r="R1988" s="126" t="str">
        <f t="shared" si="142"/>
        <v>No</v>
      </c>
      <c r="S1988" s="126" t="str">
        <f t="shared" si="142"/>
        <v>Yes</v>
      </c>
      <c r="T1988" s="126" t="str">
        <f t="shared" si="142"/>
        <v>Yes</v>
      </c>
      <c r="U1988" s="126" t="str">
        <f t="shared" si="142"/>
        <v>Yes</v>
      </c>
      <c r="V1988" s="126" t="str">
        <f t="shared" si="142"/>
        <v>No</v>
      </c>
      <c r="W1988" s="126" t="str">
        <f t="shared" si="142"/>
        <v>No</v>
      </c>
      <c r="X1988" s="126" t="str">
        <f t="shared" si="142"/>
        <v>No</v>
      </c>
      <c r="Y1988" s="126" t="str">
        <f t="shared" si="142"/>
        <v>No</v>
      </c>
      <c r="Z1988" s="126" t="str">
        <f t="shared" si="142"/>
        <v>No</v>
      </c>
      <c r="AA1988" s="126" t="str">
        <f t="shared" si="142"/>
        <v>No</v>
      </c>
    </row>
    <row r="1989" spans="1:27" x14ac:dyDescent="0.3">
      <c r="A1989" t="s">
        <v>211</v>
      </c>
      <c r="B1989" t="s">
        <v>13</v>
      </c>
      <c r="C1989" t="s">
        <v>9</v>
      </c>
      <c r="D1989" t="s">
        <v>70</v>
      </c>
      <c r="E1989" t="s">
        <v>11</v>
      </c>
      <c r="F1989" t="s">
        <v>10</v>
      </c>
      <c r="G1989">
        <v>1</v>
      </c>
      <c r="H1989" t="s">
        <v>11</v>
      </c>
      <c r="I1989" t="s">
        <v>148</v>
      </c>
      <c r="J1989" t="s">
        <v>149</v>
      </c>
      <c r="L1989" t="s">
        <v>80</v>
      </c>
      <c r="M1989">
        <v>2</v>
      </c>
      <c r="N1989" t="str">
        <f t="shared" si="144"/>
        <v>Yes</v>
      </c>
      <c r="O1989" t="s">
        <v>152</v>
      </c>
      <c r="P1989" s="126" t="str">
        <f t="shared" si="143"/>
        <v>Yes</v>
      </c>
      <c r="Q1989" s="126" t="str">
        <f t="shared" si="142"/>
        <v>Yes</v>
      </c>
      <c r="R1989" s="126" t="str">
        <f t="shared" si="142"/>
        <v>No</v>
      </c>
      <c r="S1989" s="126" t="str">
        <f t="shared" si="142"/>
        <v>Yes</v>
      </c>
      <c r="T1989" s="126" t="str">
        <f t="shared" si="142"/>
        <v>Yes</v>
      </c>
      <c r="U1989" s="126" t="str">
        <f t="shared" si="142"/>
        <v>Yes</v>
      </c>
      <c r="V1989" s="126" t="str">
        <f t="shared" si="142"/>
        <v>No</v>
      </c>
      <c r="W1989" s="126" t="str">
        <f t="shared" si="142"/>
        <v>No</v>
      </c>
      <c r="X1989" s="126" t="str">
        <f t="shared" si="142"/>
        <v>No</v>
      </c>
      <c r="Y1989" s="126" t="str">
        <f t="shared" si="142"/>
        <v>No</v>
      </c>
      <c r="Z1989" s="126" t="str">
        <f t="shared" si="142"/>
        <v>No</v>
      </c>
      <c r="AA1989" s="126" t="str">
        <f t="shared" si="142"/>
        <v>No</v>
      </c>
    </row>
    <row r="1990" spans="1:27" x14ac:dyDescent="0.3">
      <c r="A1990" t="s">
        <v>211</v>
      </c>
      <c r="B1990" t="s">
        <v>13</v>
      </c>
      <c r="C1990" t="s">
        <v>9</v>
      </c>
      <c r="D1990" t="s">
        <v>8</v>
      </c>
      <c r="E1990" t="s">
        <v>70</v>
      </c>
      <c r="F1990" t="s">
        <v>10</v>
      </c>
      <c r="G1990">
        <v>0</v>
      </c>
      <c r="H1990" t="s">
        <v>9</v>
      </c>
      <c r="I1990" t="s">
        <v>19</v>
      </c>
      <c r="J1990" t="s">
        <v>128</v>
      </c>
      <c r="L1990" t="s">
        <v>80</v>
      </c>
      <c r="M1990">
        <v>3</v>
      </c>
      <c r="N1990" t="str">
        <f t="shared" si="144"/>
        <v>Yes</v>
      </c>
      <c r="O1990" t="s">
        <v>152</v>
      </c>
      <c r="P1990" s="126" t="str">
        <f t="shared" si="143"/>
        <v>Yes</v>
      </c>
      <c r="Q1990" s="126" t="str">
        <f t="shared" si="142"/>
        <v>Yes</v>
      </c>
      <c r="R1990" s="126" t="str">
        <f t="shared" si="142"/>
        <v>Yes</v>
      </c>
      <c r="S1990" s="126" t="str">
        <f t="shared" si="142"/>
        <v>Yes</v>
      </c>
      <c r="T1990" s="126" t="str">
        <f t="shared" si="142"/>
        <v>Yes</v>
      </c>
      <c r="U1990" s="126" t="str">
        <f t="shared" si="142"/>
        <v>No</v>
      </c>
      <c r="V1990" s="126" t="str">
        <f t="shared" si="142"/>
        <v>No</v>
      </c>
      <c r="W1990" s="126" t="str">
        <f t="shared" si="142"/>
        <v>No</v>
      </c>
      <c r="X1990" s="126" t="str">
        <f t="shared" si="142"/>
        <v>No</v>
      </c>
      <c r="Y1990" s="126" t="str">
        <f t="shared" si="142"/>
        <v>No</v>
      </c>
      <c r="Z1990" s="126" t="str">
        <f t="shared" si="142"/>
        <v>No</v>
      </c>
      <c r="AA1990" s="126" t="str">
        <f t="shared" si="142"/>
        <v>No</v>
      </c>
    </row>
    <row r="1991" spans="1:27" x14ac:dyDescent="0.3">
      <c r="A1991" t="s">
        <v>212</v>
      </c>
      <c r="B1991" t="s">
        <v>13</v>
      </c>
      <c r="C1991" t="s">
        <v>9</v>
      </c>
      <c r="D1991" t="s">
        <v>8</v>
      </c>
      <c r="E1991" t="s">
        <v>11</v>
      </c>
      <c r="F1991" t="s">
        <v>10</v>
      </c>
      <c r="G1991">
        <v>1</v>
      </c>
      <c r="H1991" t="s">
        <v>8</v>
      </c>
      <c r="I1991" t="s">
        <v>19</v>
      </c>
      <c r="J1991" t="s">
        <v>128</v>
      </c>
      <c r="L1991" t="s">
        <v>80</v>
      </c>
      <c r="M1991">
        <v>0</v>
      </c>
      <c r="N1991" t="str">
        <f t="shared" si="144"/>
        <v>No</v>
      </c>
      <c r="O1991" t="s">
        <v>214</v>
      </c>
      <c r="P1991" s="126" t="str">
        <f t="shared" si="143"/>
        <v>Yes</v>
      </c>
      <c r="Q1991" s="126" t="str">
        <f t="shared" si="142"/>
        <v>Yes</v>
      </c>
      <c r="R1991" s="126" t="str">
        <f t="shared" si="142"/>
        <v>Yes</v>
      </c>
      <c r="S1991" s="126" t="str">
        <f t="shared" si="142"/>
        <v>No</v>
      </c>
      <c r="T1991" s="126" t="str">
        <f t="shared" si="142"/>
        <v>Yes</v>
      </c>
      <c r="U1991" s="126" t="str">
        <f t="shared" si="142"/>
        <v>Yes</v>
      </c>
      <c r="V1991" s="126" t="str">
        <f t="shared" si="142"/>
        <v>No</v>
      </c>
      <c r="W1991" s="126" t="str">
        <f t="shared" si="142"/>
        <v>No</v>
      </c>
      <c r="X1991" s="126" t="str">
        <f t="shared" si="142"/>
        <v>No</v>
      </c>
      <c r="Y1991" s="126" t="str">
        <f t="shared" si="142"/>
        <v>No</v>
      </c>
      <c r="Z1991" s="126" t="str">
        <f t="shared" si="142"/>
        <v>No</v>
      </c>
      <c r="AA1991" s="126" t="str">
        <f t="shared" si="142"/>
        <v>No</v>
      </c>
    </row>
    <row r="1992" spans="1:27" x14ac:dyDescent="0.3">
      <c r="A1992" t="s">
        <v>212</v>
      </c>
      <c r="B1992" t="s">
        <v>13</v>
      </c>
      <c r="C1992" t="s">
        <v>9</v>
      </c>
      <c r="D1992" t="s">
        <v>8</v>
      </c>
      <c r="E1992" t="s">
        <v>11</v>
      </c>
      <c r="F1992" t="s">
        <v>10</v>
      </c>
      <c r="G1992">
        <v>1</v>
      </c>
      <c r="H1992" t="s">
        <v>13</v>
      </c>
      <c r="I1992" t="s">
        <v>18</v>
      </c>
      <c r="J1992" t="s">
        <v>128</v>
      </c>
      <c r="K1992" t="s">
        <v>259</v>
      </c>
      <c r="L1992" t="s">
        <v>80</v>
      </c>
      <c r="M1992">
        <v>0</v>
      </c>
      <c r="N1992" t="str">
        <f t="shared" si="144"/>
        <v>No</v>
      </c>
      <c r="O1992" t="s">
        <v>214</v>
      </c>
      <c r="P1992" s="126" t="str">
        <f t="shared" si="143"/>
        <v>Yes</v>
      </c>
      <c r="Q1992" s="126" t="str">
        <f t="shared" si="142"/>
        <v>Yes</v>
      </c>
      <c r="R1992" s="126" t="str">
        <f t="shared" si="142"/>
        <v>Yes</v>
      </c>
      <c r="S1992" s="126" t="str">
        <f t="shared" si="142"/>
        <v>No</v>
      </c>
      <c r="T1992" s="126" t="str">
        <f t="shared" si="142"/>
        <v>Yes</v>
      </c>
      <c r="U1992" s="126" t="str">
        <f t="shared" si="142"/>
        <v>Yes</v>
      </c>
      <c r="V1992" s="126" t="str">
        <f t="shared" si="142"/>
        <v>No</v>
      </c>
      <c r="W1992" s="126" t="str">
        <f t="shared" si="142"/>
        <v>No</v>
      </c>
      <c r="X1992" s="126" t="str">
        <f t="shared" si="142"/>
        <v>No</v>
      </c>
      <c r="Y1992" s="126" t="str">
        <f t="shared" si="142"/>
        <v>No</v>
      </c>
      <c r="Z1992" s="126" t="str">
        <f t="shared" si="142"/>
        <v>No</v>
      </c>
      <c r="AA1992" s="126" t="str">
        <f t="shared" si="142"/>
        <v>No</v>
      </c>
    </row>
    <row r="1993" spans="1:27" x14ac:dyDescent="0.3">
      <c r="A1993" t="s">
        <v>212</v>
      </c>
      <c r="B1993" t="s">
        <v>13</v>
      </c>
      <c r="C1993" t="s">
        <v>9</v>
      </c>
      <c r="D1993" t="s">
        <v>8</v>
      </c>
      <c r="E1993" t="s">
        <v>11</v>
      </c>
      <c r="F1993" t="s">
        <v>10</v>
      </c>
      <c r="G1993">
        <v>0</v>
      </c>
      <c r="H1993" t="s">
        <v>13</v>
      </c>
      <c r="I1993" t="s">
        <v>16</v>
      </c>
      <c r="J1993" t="s">
        <v>128</v>
      </c>
      <c r="L1993" t="s">
        <v>80</v>
      </c>
      <c r="M1993">
        <v>0</v>
      </c>
      <c r="N1993" t="str">
        <f t="shared" si="144"/>
        <v>No</v>
      </c>
      <c r="O1993" t="s">
        <v>214</v>
      </c>
      <c r="P1993" s="126" t="str">
        <f t="shared" si="143"/>
        <v>Yes</v>
      </c>
      <c r="Q1993" s="126" t="str">
        <f t="shared" si="142"/>
        <v>Yes</v>
      </c>
      <c r="R1993" s="126" t="str">
        <f t="shared" si="142"/>
        <v>Yes</v>
      </c>
      <c r="S1993" s="126" t="str">
        <f t="shared" si="142"/>
        <v>No</v>
      </c>
      <c r="T1993" s="126" t="str">
        <f t="shared" si="142"/>
        <v>Yes</v>
      </c>
      <c r="U1993" s="126" t="str">
        <f t="shared" si="142"/>
        <v>Yes</v>
      </c>
      <c r="V1993" s="126" t="str">
        <f t="shared" si="142"/>
        <v>No</v>
      </c>
      <c r="W1993" s="126" t="str">
        <f t="shared" si="142"/>
        <v>No</v>
      </c>
      <c r="X1993" s="126" t="str">
        <f t="shared" si="142"/>
        <v>No</v>
      </c>
      <c r="Y1993" s="126" t="str">
        <f t="shared" si="142"/>
        <v>No</v>
      </c>
      <c r="Z1993" s="126" t="str">
        <f t="shared" si="142"/>
        <v>No</v>
      </c>
      <c r="AA1993" s="126" t="str">
        <f t="shared" si="142"/>
        <v>No</v>
      </c>
    </row>
    <row r="1994" spans="1:27" x14ac:dyDescent="0.3">
      <c r="A1994" t="s">
        <v>212</v>
      </c>
      <c r="B1994" t="s">
        <v>13</v>
      </c>
      <c r="C1994" t="s">
        <v>9</v>
      </c>
      <c r="D1994" t="s">
        <v>8</v>
      </c>
      <c r="E1994" t="s">
        <v>11</v>
      </c>
      <c r="F1994" t="s">
        <v>10</v>
      </c>
      <c r="G1994">
        <v>1</v>
      </c>
      <c r="H1994" t="s">
        <v>10</v>
      </c>
      <c r="I1994" t="s">
        <v>20</v>
      </c>
      <c r="J1994" t="s">
        <v>62</v>
      </c>
      <c r="L1994" t="s">
        <v>80</v>
      </c>
      <c r="M1994">
        <v>2</v>
      </c>
      <c r="N1994" t="str">
        <f t="shared" si="144"/>
        <v>Yes</v>
      </c>
      <c r="O1994" t="s">
        <v>214</v>
      </c>
      <c r="P1994" s="126" t="str">
        <f t="shared" si="143"/>
        <v>Yes</v>
      </c>
      <c r="Q1994" s="126" t="str">
        <f t="shared" si="142"/>
        <v>Yes</v>
      </c>
      <c r="R1994" s="126" t="str">
        <f t="shared" si="142"/>
        <v>Yes</v>
      </c>
      <c r="S1994" s="126" t="str">
        <f t="shared" si="142"/>
        <v>No</v>
      </c>
      <c r="T1994" s="126" t="str">
        <f t="shared" si="142"/>
        <v>Yes</v>
      </c>
      <c r="U1994" s="126" t="str">
        <f t="shared" si="142"/>
        <v>Yes</v>
      </c>
      <c r="V1994" s="126" t="str">
        <f t="shared" si="142"/>
        <v>No</v>
      </c>
      <c r="W1994" s="126" t="str">
        <f t="shared" si="142"/>
        <v>No</v>
      </c>
      <c r="X1994" s="126" t="str">
        <f t="shared" si="142"/>
        <v>No</v>
      </c>
      <c r="Y1994" s="126" t="str">
        <f t="shared" si="142"/>
        <v>No</v>
      </c>
      <c r="Z1994" s="126" t="str">
        <f t="shared" si="142"/>
        <v>No</v>
      </c>
      <c r="AA1994" s="126" t="str">
        <f t="shared" si="142"/>
        <v>No</v>
      </c>
    </row>
    <row r="1995" spans="1:27" x14ac:dyDescent="0.3">
      <c r="A1995" t="s">
        <v>212</v>
      </c>
      <c r="B1995" t="s">
        <v>13</v>
      </c>
      <c r="C1995" t="s">
        <v>9</v>
      </c>
      <c r="D1995" t="s">
        <v>8</v>
      </c>
      <c r="E1995" t="s">
        <v>11</v>
      </c>
      <c r="F1995" t="s">
        <v>10</v>
      </c>
      <c r="G1995">
        <v>2</v>
      </c>
      <c r="H1995" t="s">
        <v>11</v>
      </c>
      <c r="I1995" t="s">
        <v>20</v>
      </c>
      <c r="J1995" t="s">
        <v>128</v>
      </c>
      <c r="K1995" t="s">
        <v>237</v>
      </c>
      <c r="L1995" t="s">
        <v>80</v>
      </c>
      <c r="M1995">
        <v>0</v>
      </c>
      <c r="N1995" t="str">
        <f t="shared" si="144"/>
        <v>No</v>
      </c>
      <c r="O1995" t="s">
        <v>214</v>
      </c>
      <c r="P1995" s="126" t="str">
        <f t="shared" si="143"/>
        <v>Yes</v>
      </c>
      <c r="Q1995" s="126" t="str">
        <f t="shared" si="142"/>
        <v>Yes</v>
      </c>
      <c r="R1995" s="126" t="str">
        <f t="shared" si="142"/>
        <v>Yes</v>
      </c>
      <c r="S1995" s="126" t="str">
        <f t="shared" si="142"/>
        <v>No</v>
      </c>
      <c r="T1995" s="126" t="str">
        <f t="shared" si="142"/>
        <v>Yes</v>
      </c>
      <c r="U1995" s="126" t="str">
        <f t="shared" si="142"/>
        <v>Yes</v>
      </c>
      <c r="V1995" s="126" t="str">
        <f t="shared" si="142"/>
        <v>No</v>
      </c>
      <c r="W1995" s="126" t="str">
        <f t="shared" si="142"/>
        <v>No</v>
      </c>
      <c r="X1995" s="126" t="str">
        <f t="shared" si="142"/>
        <v>No</v>
      </c>
      <c r="Y1995" s="126" t="str">
        <f t="shared" si="142"/>
        <v>No</v>
      </c>
      <c r="Z1995" s="126" t="str">
        <f t="shared" si="142"/>
        <v>No</v>
      </c>
      <c r="AA1995" s="126" t="str">
        <f t="shared" si="142"/>
        <v>No</v>
      </c>
    </row>
    <row r="1996" spans="1:27" x14ac:dyDescent="0.3">
      <c r="A1996" t="s">
        <v>212</v>
      </c>
      <c r="B1996" t="s">
        <v>13</v>
      </c>
      <c r="C1996" t="s">
        <v>9</v>
      </c>
      <c r="D1996" t="s">
        <v>8</v>
      </c>
      <c r="E1996" t="s">
        <v>11</v>
      </c>
      <c r="F1996" t="s">
        <v>10</v>
      </c>
      <c r="G1996">
        <v>0</v>
      </c>
      <c r="H1996" t="s">
        <v>13</v>
      </c>
      <c r="I1996" t="s">
        <v>17</v>
      </c>
      <c r="J1996" t="s">
        <v>128</v>
      </c>
      <c r="L1996" t="s">
        <v>80</v>
      </c>
      <c r="M1996">
        <v>0</v>
      </c>
      <c r="N1996" t="str">
        <f t="shared" si="144"/>
        <v>No</v>
      </c>
      <c r="O1996" t="s">
        <v>214</v>
      </c>
      <c r="P1996" s="126" t="str">
        <f t="shared" si="143"/>
        <v>Yes</v>
      </c>
      <c r="Q1996" s="126" t="str">
        <f t="shared" si="142"/>
        <v>Yes</v>
      </c>
      <c r="R1996" s="126" t="str">
        <f t="shared" si="142"/>
        <v>Yes</v>
      </c>
      <c r="S1996" s="126" t="str">
        <f t="shared" si="142"/>
        <v>No</v>
      </c>
      <c r="T1996" s="126" t="str">
        <f t="shared" si="142"/>
        <v>Yes</v>
      </c>
      <c r="U1996" s="126" t="str">
        <f t="shared" si="142"/>
        <v>Yes</v>
      </c>
      <c r="V1996" s="126" t="str">
        <f t="shared" si="142"/>
        <v>No</v>
      </c>
      <c r="W1996" s="126" t="str">
        <f t="shared" si="142"/>
        <v>No</v>
      </c>
      <c r="X1996" s="126" t="str">
        <f t="shared" si="142"/>
        <v>No</v>
      </c>
      <c r="Y1996" s="126" t="str">
        <f t="shared" si="142"/>
        <v>No</v>
      </c>
      <c r="Z1996" s="126" t="str">
        <f t="shared" si="142"/>
        <v>No</v>
      </c>
      <c r="AA1996" s="126" t="str">
        <f t="shared" si="142"/>
        <v>No</v>
      </c>
    </row>
    <row r="1997" spans="1:27" x14ac:dyDescent="0.3">
      <c r="A1997" t="s">
        <v>212</v>
      </c>
      <c r="B1997" t="s">
        <v>13</v>
      </c>
      <c r="C1997" t="s">
        <v>9</v>
      </c>
      <c r="D1997" t="s">
        <v>8</v>
      </c>
      <c r="E1997" t="s">
        <v>11</v>
      </c>
      <c r="F1997" t="s">
        <v>10</v>
      </c>
      <c r="G1997">
        <v>0</v>
      </c>
      <c r="H1997" t="s">
        <v>13</v>
      </c>
      <c r="I1997" t="s">
        <v>17</v>
      </c>
      <c r="J1997" t="s">
        <v>128</v>
      </c>
      <c r="L1997" t="s">
        <v>80</v>
      </c>
      <c r="M1997">
        <v>0</v>
      </c>
      <c r="N1997" t="str">
        <f t="shared" si="144"/>
        <v>No</v>
      </c>
      <c r="O1997" t="s">
        <v>214</v>
      </c>
      <c r="P1997" s="126" t="str">
        <f t="shared" si="143"/>
        <v>Yes</v>
      </c>
      <c r="Q1997" s="126" t="str">
        <f t="shared" si="142"/>
        <v>Yes</v>
      </c>
      <c r="R1997" s="126" t="str">
        <f t="shared" si="142"/>
        <v>Yes</v>
      </c>
      <c r="S1997" s="126" t="str">
        <f t="shared" si="142"/>
        <v>No</v>
      </c>
      <c r="T1997" s="126" t="str">
        <f t="shared" si="142"/>
        <v>Yes</v>
      </c>
      <c r="U1997" s="126" t="str">
        <f t="shared" si="142"/>
        <v>Yes</v>
      </c>
      <c r="V1997" s="126" t="str">
        <f t="shared" si="142"/>
        <v>No</v>
      </c>
      <c r="W1997" s="126" t="str">
        <f t="shared" si="142"/>
        <v>No</v>
      </c>
      <c r="X1997" s="126" t="str">
        <f t="shared" si="142"/>
        <v>No</v>
      </c>
      <c r="Y1997" s="126" t="str">
        <f t="shared" si="142"/>
        <v>No</v>
      </c>
      <c r="Z1997" s="126" t="str">
        <f t="shared" si="142"/>
        <v>No</v>
      </c>
      <c r="AA1997" s="126" t="str">
        <f t="shared" si="142"/>
        <v>No</v>
      </c>
    </row>
    <row r="1998" spans="1:27" x14ac:dyDescent="0.3">
      <c r="A1998" t="s">
        <v>212</v>
      </c>
      <c r="B1998" t="s">
        <v>13</v>
      </c>
      <c r="C1998" t="s">
        <v>9</v>
      </c>
      <c r="D1998" t="s">
        <v>8</v>
      </c>
      <c r="E1998" t="s">
        <v>11</v>
      </c>
      <c r="F1998" t="s">
        <v>10</v>
      </c>
      <c r="G1998">
        <v>1</v>
      </c>
      <c r="H1998" t="s">
        <v>10</v>
      </c>
      <c r="I1998" t="s">
        <v>15</v>
      </c>
      <c r="J1998" t="s">
        <v>128</v>
      </c>
      <c r="L1998" t="s">
        <v>80</v>
      </c>
      <c r="M1998">
        <v>2</v>
      </c>
      <c r="N1998" t="str">
        <f t="shared" si="144"/>
        <v>Yes</v>
      </c>
      <c r="O1998" t="s">
        <v>214</v>
      </c>
      <c r="P1998" s="126" t="str">
        <f t="shared" si="143"/>
        <v>Yes</v>
      </c>
      <c r="Q1998" s="126" t="str">
        <f t="shared" si="142"/>
        <v>Yes</v>
      </c>
      <c r="R1998" s="126" t="str">
        <f t="shared" si="142"/>
        <v>Yes</v>
      </c>
      <c r="S1998" s="126" t="str">
        <f t="shared" si="142"/>
        <v>No</v>
      </c>
      <c r="T1998" s="126" t="str">
        <f t="shared" si="142"/>
        <v>Yes</v>
      </c>
      <c r="U1998" s="126" t="str">
        <f t="shared" si="142"/>
        <v>Yes</v>
      </c>
      <c r="V1998" s="126" t="str">
        <f t="shared" si="142"/>
        <v>No</v>
      </c>
      <c r="W1998" s="126" t="str">
        <f t="shared" si="142"/>
        <v>No</v>
      </c>
      <c r="X1998" s="126" t="str">
        <f t="shared" si="142"/>
        <v>No</v>
      </c>
      <c r="Y1998" s="126" t="str">
        <f t="shared" si="142"/>
        <v>No</v>
      </c>
      <c r="Z1998" s="126" t="str">
        <f t="shared" si="142"/>
        <v>No</v>
      </c>
      <c r="AA1998" s="126" t="str">
        <f t="shared" si="142"/>
        <v>No</v>
      </c>
    </row>
    <row r="1999" spans="1:27" x14ac:dyDescent="0.3">
      <c r="A1999" t="s">
        <v>212</v>
      </c>
      <c r="B1999" t="s">
        <v>13</v>
      </c>
      <c r="C1999" t="s">
        <v>9</v>
      </c>
      <c r="D1999" t="s">
        <v>8</v>
      </c>
      <c r="E1999" t="s">
        <v>11</v>
      </c>
      <c r="F1999" t="s">
        <v>10</v>
      </c>
      <c r="G1999">
        <v>1</v>
      </c>
      <c r="H1999" t="s">
        <v>9</v>
      </c>
      <c r="I1999" t="s">
        <v>18</v>
      </c>
      <c r="J1999" t="s">
        <v>128</v>
      </c>
      <c r="L1999" t="s">
        <v>80</v>
      </c>
      <c r="M1999">
        <v>2</v>
      </c>
      <c r="N1999" t="str">
        <f t="shared" si="144"/>
        <v>Yes</v>
      </c>
      <c r="O1999" t="s">
        <v>214</v>
      </c>
      <c r="P1999" s="126" t="str">
        <f t="shared" si="143"/>
        <v>Yes</v>
      </c>
      <c r="Q1999" s="126" t="str">
        <f t="shared" si="142"/>
        <v>Yes</v>
      </c>
      <c r="R1999" s="126" t="str">
        <f t="shared" si="142"/>
        <v>Yes</v>
      </c>
      <c r="S1999" s="126" t="str">
        <f t="shared" si="142"/>
        <v>No</v>
      </c>
      <c r="T1999" s="126" t="str">
        <f t="shared" si="142"/>
        <v>Yes</v>
      </c>
      <c r="U1999" s="126" t="str">
        <f t="shared" si="142"/>
        <v>Yes</v>
      </c>
      <c r="V1999" s="126" t="str">
        <f t="shared" si="142"/>
        <v>No</v>
      </c>
      <c r="W1999" s="126" t="str">
        <f t="shared" si="142"/>
        <v>No</v>
      </c>
      <c r="X1999" s="126" t="str">
        <f t="shared" si="142"/>
        <v>No</v>
      </c>
      <c r="Y1999" s="126" t="str">
        <f t="shared" si="142"/>
        <v>No</v>
      </c>
      <c r="Z1999" s="126" t="str">
        <f t="shared" si="142"/>
        <v>No</v>
      </c>
      <c r="AA1999" s="126" t="str">
        <f t="shared" si="142"/>
        <v>No</v>
      </c>
    </row>
    <row r="2000" spans="1:27" x14ac:dyDescent="0.3">
      <c r="A2000" t="s">
        <v>212</v>
      </c>
      <c r="B2000" t="s">
        <v>13</v>
      </c>
      <c r="C2000" t="s">
        <v>130</v>
      </c>
      <c r="D2000" t="s">
        <v>8</v>
      </c>
      <c r="E2000" t="s">
        <v>70</v>
      </c>
      <c r="F2000" t="s">
        <v>131</v>
      </c>
      <c r="G2000">
        <v>2</v>
      </c>
      <c r="H2000" t="s">
        <v>13</v>
      </c>
      <c r="I2000" t="s">
        <v>16</v>
      </c>
      <c r="J2000" t="s">
        <v>128</v>
      </c>
      <c r="L2000" t="s">
        <v>80</v>
      </c>
      <c r="M2000">
        <v>0</v>
      </c>
      <c r="N2000" t="str">
        <f t="shared" si="144"/>
        <v>No</v>
      </c>
      <c r="O2000" t="s">
        <v>214</v>
      </c>
      <c r="P2000" s="126" t="str">
        <f t="shared" si="143"/>
        <v>Yes</v>
      </c>
      <c r="Q2000" s="126" t="str">
        <f t="shared" si="142"/>
        <v>No</v>
      </c>
      <c r="R2000" s="126" t="str">
        <f t="shared" si="142"/>
        <v>Yes</v>
      </c>
      <c r="S2000" s="126" t="str">
        <f t="shared" si="142"/>
        <v>Yes</v>
      </c>
      <c r="T2000" s="126" t="str">
        <f t="shared" si="142"/>
        <v>No</v>
      </c>
      <c r="U2000" s="126" t="str">
        <f t="shared" si="142"/>
        <v>No</v>
      </c>
      <c r="V2000" s="126" t="str">
        <f t="shared" si="142"/>
        <v>No</v>
      </c>
      <c r="W2000" s="126" t="str">
        <f t="shared" si="142"/>
        <v>No</v>
      </c>
      <c r="X2000" s="126" t="str">
        <f t="shared" si="142"/>
        <v>No</v>
      </c>
      <c r="Y2000" s="126" t="str">
        <f t="shared" si="142"/>
        <v>Yes</v>
      </c>
      <c r="Z2000" s="126" t="str">
        <f t="shared" si="142"/>
        <v>Yes</v>
      </c>
      <c r="AA2000" s="126" t="str">
        <f t="shared" si="142"/>
        <v>No</v>
      </c>
    </row>
    <row r="2001" spans="1:27" x14ac:dyDescent="0.3">
      <c r="A2001" t="s">
        <v>212</v>
      </c>
      <c r="B2001" t="s">
        <v>13</v>
      </c>
      <c r="C2001" t="s">
        <v>130</v>
      </c>
      <c r="D2001" t="s">
        <v>8</v>
      </c>
      <c r="E2001" t="s">
        <v>70</v>
      </c>
      <c r="F2001" t="s">
        <v>131</v>
      </c>
      <c r="G2001">
        <v>2</v>
      </c>
      <c r="H2001" t="s">
        <v>131</v>
      </c>
      <c r="I2001" t="s">
        <v>18</v>
      </c>
      <c r="J2001" t="s">
        <v>128</v>
      </c>
      <c r="L2001" t="s">
        <v>80</v>
      </c>
      <c r="M2001">
        <v>0</v>
      </c>
      <c r="N2001" t="str">
        <f t="shared" si="144"/>
        <v>No</v>
      </c>
      <c r="O2001" t="s">
        <v>214</v>
      </c>
      <c r="P2001" s="126" t="str">
        <f t="shared" si="143"/>
        <v>Yes</v>
      </c>
      <c r="Q2001" s="126" t="str">
        <f t="shared" si="142"/>
        <v>No</v>
      </c>
      <c r="R2001" s="126" t="str">
        <f t="shared" si="142"/>
        <v>Yes</v>
      </c>
      <c r="S2001" s="126" t="str">
        <f t="shared" si="142"/>
        <v>Yes</v>
      </c>
      <c r="T2001" s="126" t="str">
        <f t="shared" si="142"/>
        <v>No</v>
      </c>
      <c r="U2001" s="126" t="str">
        <f t="shared" si="142"/>
        <v>No</v>
      </c>
      <c r="V2001" s="126" t="str">
        <f t="shared" si="142"/>
        <v>No</v>
      </c>
      <c r="W2001" s="126" t="str">
        <f t="shared" si="142"/>
        <v>No</v>
      </c>
      <c r="X2001" s="126" t="str">
        <f t="shared" si="142"/>
        <v>No</v>
      </c>
      <c r="Y2001" s="126" t="str">
        <f t="shared" si="142"/>
        <v>Yes</v>
      </c>
      <c r="Z2001" s="126" t="str">
        <f t="shared" si="142"/>
        <v>Yes</v>
      </c>
      <c r="AA2001" s="126" t="str">
        <f t="shared" si="142"/>
        <v>No</v>
      </c>
    </row>
    <row r="2002" spans="1:27" x14ac:dyDescent="0.3">
      <c r="A2002" t="s">
        <v>212</v>
      </c>
      <c r="B2002" t="s">
        <v>13</v>
      </c>
      <c r="C2002" t="s">
        <v>130</v>
      </c>
      <c r="D2002" t="s">
        <v>8</v>
      </c>
      <c r="E2002" t="s">
        <v>70</v>
      </c>
      <c r="F2002" t="s">
        <v>131</v>
      </c>
      <c r="G2002">
        <v>0</v>
      </c>
      <c r="H2002" t="s">
        <v>131</v>
      </c>
      <c r="I2002" t="s">
        <v>17</v>
      </c>
      <c r="J2002" t="s">
        <v>128</v>
      </c>
      <c r="L2002" t="s">
        <v>80</v>
      </c>
      <c r="M2002">
        <v>0</v>
      </c>
      <c r="N2002" t="str">
        <f t="shared" si="144"/>
        <v>No</v>
      </c>
      <c r="O2002" t="s">
        <v>214</v>
      </c>
      <c r="P2002" s="126" t="str">
        <f t="shared" si="143"/>
        <v>Yes</v>
      </c>
      <c r="Q2002" s="126" t="str">
        <f t="shared" si="142"/>
        <v>No</v>
      </c>
      <c r="R2002" s="126" t="str">
        <f t="shared" si="142"/>
        <v>Yes</v>
      </c>
      <c r="S2002" s="126" t="str">
        <f t="shared" si="142"/>
        <v>Yes</v>
      </c>
      <c r="T2002" s="126" t="str">
        <f t="shared" si="142"/>
        <v>No</v>
      </c>
      <c r="U2002" s="126" t="str">
        <f t="shared" si="142"/>
        <v>No</v>
      </c>
      <c r="V2002" s="126" t="str">
        <f t="shared" si="142"/>
        <v>No</v>
      </c>
      <c r="W2002" s="126" t="str">
        <f t="shared" si="142"/>
        <v>No</v>
      </c>
      <c r="X2002" s="126" t="str">
        <f t="shared" si="142"/>
        <v>No</v>
      </c>
      <c r="Y2002" s="126" t="str">
        <f t="shared" si="142"/>
        <v>Yes</v>
      </c>
      <c r="Z2002" s="126" t="str">
        <f t="shared" si="142"/>
        <v>Yes</v>
      </c>
      <c r="AA2002" s="126" t="str">
        <f t="shared" si="142"/>
        <v>No</v>
      </c>
    </row>
    <row r="2003" spans="1:27" x14ac:dyDescent="0.3">
      <c r="A2003" t="s">
        <v>212</v>
      </c>
      <c r="B2003" t="s">
        <v>13</v>
      </c>
      <c r="C2003" t="s">
        <v>130</v>
      </c>
      <c r="D2003" t="s">
        <v>8</v>
      </c>
      <c r="E2003" t="s">
        <v>70</v>
      </c>
      <c r="F2003" t="s">
        <v>131</v>
      </c>
      <c r="G2003">
        <v>1</v>
      </c>
      <c r="H2003" t="s">
        <v>8</v>
      </c>
      <c r="I2003" t="s">
        <v>148</v>
      </c>
      <c r="J2003" t="s">
        <v>128</v>
      </c>
      <c r="K2003" t="s">
        <v>237</v>
      </c>
      <c r="L2003" t="s">
        <v>80</v>
      </c>
      <c r="M2003">
        <v>2</v>
      </c>
      <c r="N2003" t="str">
        <f t="shared" si="144"/>
        <v>Yes</v>
      </c>
      <c r="O2003" t="s">
        <v>214</v>
      </c>
      <c r="P2003" s="126" t="str">
        <f t="shared" si="143"/>
        <v>Yes</v>
      </c>
      <c r="Q2003" s="126" t="str">
        <f t="shared" si="142"/>
        <v>No</v>
      </c>
      <c r="R2003" s="126" t="str">
        <f t="shared" si="142"/>
        <v>Yes</v>
      </c>
      <c r="S2003" s="126" t="str">
        <f t="shared" si="142"/>
        <v>Yes</v>
      </c>
      <c r="T2003" s="126" t="str">
        <f t="shared" si="142"/>
        <v>No</v>
      </c>
      <c r="U2003" s="126" t="str">
        <f t="shared" si="142"/>
        <v>No</v>
      </c>
      <c r="V2003" s="126" t="str">
        <f t="shared" si="142"/>
        <v>No</v>
      </c>
      <c r="W2003" s="126" t="str">
        <f t="shared" si="142"/>
        <v>No</v>
      </c>
      <c r="X2003" s="126" t="str">
        <f t="shared" si="142"/>
        <v>No</v>
      </c>
      <c r="Y2003" s="126" t="str">
        <f t="shared" si="142"/>
        <v>Yes</v>
      </c>
      <c r="Z2003" s="126" t="str">
        <f t="shared" si="142"/>
        <v>Yes</v>
      </c>
      <c r="AA2003" s="126" t="str">
        <f t="shared" si="142"/>
        <v>No</v>
      </c>
    </row>
    <row r="2004" spans="1:27" x14ac:dyDescent="0.3">
      <c r="A2004" t="s">
        <v>212</v>
      </c>
      <c r="B2004" t="s">
        <v>130</v>
      </c>
      <c r="C2004" t="s">
        <v>9</v>
      </c>
      <c r="D2004" t="s">
        <v>70</v>
      </c>
      <c r="E2004" t="s">
        <v>11</v>
      </c>
      <c r="F2004" t="s">
        <v>131</v>
      </c>
      <c r="G2004">
        <v>1</v>
      </c>
      <c r="H2004" t="s">
        <v>9</v>
      </c>
      <c r="I2004" t="s">
        <v>19</v>
      </c>
      <c r="J2004" t="s">
        <v>128</v>
      </c>
      <c r="L2004" t="s">
        <v>80</v>
      </c>
      <c r="M2004">
        <v>3</v>
      </c>
      <c r="N2004" t="str">
        <f t="shared" si="144"/>
        <v>Yes</v>
      </c>
      <c r="O2004" t="s">
        <v>214</v>
      </c>
      <c r="P2004" s="126" t="str">
        <f t="shared" si="143"/>
        <v>No</v>
      </c>
      <c r="Q2004" s="126" t="str">
        <f t="shared" si="142"/>
        <v>Yes</v>
      </c>
      <c r="R2004" s="126" t="str">
        <f t="shared" si="142"/>
        <v>No</v>
      </c>
      <c r="S2004" s="126" t="str">
        <f t="shared" si="142"/>
        <v>Yes</v>
      </c>
      <c r="T2004" s="126" t="str">
        <f t="shared" si="142"/>
        <v>No</v>
      </c>
      <c r="U2004" s="126" t="str">
        <f t="shared" si="142"/>
        <v>Yes</v>
      </c>
      <c r="V2004" s="126" t="str">
        <f t="shared" si="142"/>
        <v>No</v>
      </c>
      <c r="W2004" s="126" t="str">
        <f t="shared" si="142"/>
        <v>No</v>
      </c>
      <c r="X2004" s="126" t="str">
        <f t="shared" si="142"/>
        <v>No</v>
      </c>
      <c r="Y2004" s="126" t="str">
        <f t="shared" si="142"/>
        <v>Yes</v>
      </c>
      <c r="Z2004" s="126" t="str">
        <f t="shared" si="142"/>
        <v>Yes</v>
      </c>
      <c r="AA2004" s="126" t="str">
        <f t="shared" si="142"/>
        <v>No</v>
      </c>
    </row>
    <row r="2005" spans="1:27" x14ac:dyDescent="0.3">
      <c r="A2005" t="s">
        <v>212</v>
      </c>
      <c r="B2005" t="s">
        <v>130</v>
      </c>
      <c r="C2005" t="s">
        <v>9</v>
      </c>
      <c r="D2005" t="s">
        <v>70</v>
      </c>
      <c r="E2005" t="s">
        <v>11</v>
      </c>
      <c r="F2005" t="s">
        <v>131</v>
      </c>
      <c r="G2005">
        <v>0</v>
      </c>
      <c r="H2005" t="s">
        <v>70</v>
      </c>
      <c r="I2005" t="s">
        <v>19</v>
      </c>
      <c r="J2005" t="s">
        <v>149</v>
      </c>
      <c r="L2005" t="s">
        <v>80</v>
      </c>
      <c r="M2005">
        <v>0</v>
      </c>
      <c r="N2005" t="str">
        <f t="shared" si="144"/>
        <v>No</v>
      </c>
      <c r="O2005" t="s">
        <v>214</v>
      </c>
      <c r="P2005" s="126" t="str">
        <f t="shared" si="143"/>
        <v>No</v>
      </c>
      <c r="Q2005" s="126" t="str">
        <f t="shared" si="142"/>
        <v>Yes</v>
      </c>
      <c r="R2005" s="126" t="str">
        <f t="shared" si="142"/>
        <v>No</v>
      </c>
      <c r="S2005" s="126" t="str">
        <f t="shared" si="142"/>
        <v>Yes</v>
      </c>
      <c r="T2005" s="126" t="str">
        <f t="shared" si="142"/>
        <v>No</v>
      </c>
      <c r="U2005" s="126" t="str">
        <f t="shared" si="142"/>
        <v>Yes</v>
      </c>
      <c r="V2005" s="126" t="str">
        <f t="shared" si="142"/>
        <v>No</v>
      </c>
      <c r="W2005" s="126" t="str">
        <f t="shared" si="142"/>
        <v>No</v>
      </c>
      <c r="X2005" s="126" t="str">
        <f t="shared" si="142"/>
        <v>No</v>
      </c>
      <c r="Y2005" s="126" t="str">
        <f t="shared" si="142"/>
        <v>Yes</v>
      </c>
      <c r="Z2005" s="126" t="str">
        <f t="shared" si="142"/>
        <v>Yes</v>
      </c>
      <c r="AA2005" s="126" t="str">
        <f t="shared" si="142"/>
        <v>No</v>
      </c>
    </row>
    <row r="2006" spans="1:27" x14ac:dyDescent="0.3">
      <c r="A2006" t="s">
        <v>212</v>
      </c>
      <c r="B2006" t="s">
        <v>130</v>
      </c>
      <c r="C2006" t="s">
        <v>9</v>
      </c>
      <c r="D2006" t="s">
        <v>70</v>
      </c>
      <c r="E2006" t="s">
        <v>11</v>
      </c>
      <c r="F2006" t="s">
        <v>131</v>
      </c>
      <c r="G2006">
        <v>1</v>
      </c>
      <c r="H2006" t="s">
        <v>130</v>
      </c>
      <c r="I2006" t="s">
        <v>18</v>
      </c>
      <c r="J2006" t="s">
        <v>128</v>
      </c>
      <c r="L2006" t="s">
        <v>80</v>
      </c>
      <c r="M2006">
        <v>0</v>
      </c>
      <c r="N2006" t="str">
        <f t="shared" si="144"/>
        <v>No</v>
      </c>
      <c r="O2006" t="s">
        <v>214</v>
      </c>
      <c r="P2006" s="126" t="str">
        <f t="shared" si="143"/>
        <v>No</v>
      </c>
      <c r="Q2006" s="126" t="str">
        <f t="shared" si="142"/>
        <v>Yes</v>
      </c>
      <c r="R2006" s="126" t="str">
        <f t="shared" si="142"/>
        <v>No</v>
      </c>
      <c r="S2006" s="126" t="str">
        <f t="shared" si="142"/>
        <v>Yes</v>
      </c>
      <c r="T2006" s="126" t="str">
        <f t="shared" si="142"/>
        <v>No</v>
      </c>
      <c r="U2006" s="126" t="str">
        <f t="shared" ref="Q2006:AA2029" si="145">IF($A2006="","",IF(OR($B2006=U$1,$C2006=U$1,$D2006=U$1,$E2006=U$1,$F2006=U$1),"Yes","No"))</f>
        <v>Yes</v>
      </c>
      <c r="V2006" s="126" t="str">
        <f t="shared" si="145"/>
        <v>No</v>
      </c>
      <c r="W2006" s="126" t="str">
        <f t="shared" si="145"/>
        <v>No</v>
      </c>
      <c r="X2006" s="126" t="str">
        <f t="shared" si="145"/>
        <v>No</v>
      </c>
      <c r="Y2006" s="126" t="str">
        <f t="shared" si="145"/>
        <v>Yes</v>
      </c>
      <c r="Z2006" s="126" t="str">
        <f t="shared" si="145"/>
        <v>Yes</v>
      </c>
      <c r="AA2006" s="126" t="str">
        <f t="shared" si="145"/>
        <v>No</v>
      </c>
    </row>
    <row r="2007" spans="1:27" x14ac:dyDescent="0.3">
      <c r="A2007" t="s">
        <v>212</v>
      </c>
      <c r="B2007" t="s">
        <v>130</v>
      </c>
      <c r="C2007" t="s">
        <v>9</v>
      </c>
      <c r="D2007" t="s">
        <v>70</v>
      </c>
      <c r="E2007" t="s">
        <v>11</v>
      </c>
      <c r="F2007" t="s">
        <v>131</v>
      </c>
      <c r="G2007">
        <v>1</v>
      </c>
      <c r="H2007" t="s">
        <v>11</v>
      </c>
      <c r="I2007" t="s">
        <v>18</v>
      </c>
      <c r="J2007" t="s">
        <v>128</v>
      </c>
      <c r="K2007" t="s">
        <v>237</v>
      </c>
      <c r="L2007" t="s">
        <v>80</v>
      </c>
      <c r="M2007">
        <v>0</v>
      </c>
      <c r="N2007" t="str">
        <f t="shared" si="144"/>
        <v>No</v>
      </c>
      <c r="O2007" t="s">
        <v>214</v>
      </c>
      <c r="P2007" s="126" t="str">
        <f t="shared" si="143"/>
        <v>No</v>
      </c>
      <c r="Q2007" s="126" t="str">
        <f t="shared" si="145"/>
        <v>Yes</v>
      </c>
      <c r="R2007" s="126" t="str">
        <f t="shared" si="145"/>
        <v>No</v>
      </c>
      <c r="S2007" s="126" t="str">
        <f t="shared" si="145"/>
        <v>Yes</v>
      </c>
      <c r="T2007" s="126" t="str">
        <f t="shared" si="145"/>
        <v>No</v>
      </c>
      <c r="U2007" s="126" t="str">
        <f t="shared" si="145"/>
        <v>Yes</v>
      </c>
      <c r="V2007" s="126" t="str">
        <f t="shared" si="145"/>
        <v>No</v>
      </c>
      <c r="W2007" s="126" t="str">
        <f t="shared" si="145"/>
        <v>No</v>
      </c>
      <c r="X2007" s="126" t="str">
        <f t="shared" si="145"/>
        <v>No</v>
      </c>
      <c r="Y2007" s="126" t="str">
        <f t="shared" si="145"/>
        <v>Yes</v>
      </c>
      <c r="Z2007" s="126" t="str">
        <f t="shared" si="145"/>
        <v>Yes</v>
      </c>
      <c r="AA2007" s="126" t="str">
        <f t="shared" si="145"/>
        <v>No</v>
      </c>
    </row>
    <row r="2008" spans="1:27" x14ac:dyDescent="0.3">
      <c r="A2008" t="s">
        <v>212</v>
      </c>
      <c r="B2008" t="s">
        <v>130</v>
      </c>
      <c r="C2008" t="s">
        <v>9</v>
      </c>
      <c r="D2008" t="s">
        <v>70</v>
      </c>
      <c r="E2008" t="s">
        <v>11</v>
      </c>
      <c r="F2008" t="s">
        <v>131</v>
      </c>
      <c r="G2008">
        <v>1</v>
      </c>
      <c r="H2008" t="s">
        <v>131</v>
      </c>
      <c r="I2008" t="s">
        <v>18</v>
      </c>
      <c r="J2008" t="s">
        <v>62</v>
      </c>
      <c r="L2008" t="s">
        <v>80</v>
      </c>
      <c r="M2008">
        <v>2</v>
      </c>
      <c r="N2008" t="str">
        <f t="shared" si="144"/>
        <v>Yes</v>
      </c>
      <c r="O2008" t="s">
        <v>214</v>
      </c>
      <c r="P2008" s="126" t="str">
        <f t="shared" si="143"/>
        <v>No</v>
      </c>
      <c r="Q2008" s="126" t="str">
        <f t="shared" si="145"/>
        <v>Yes</v>
      </c>
      <c r="R2008" s="126" t="str">
        <f t="shared" si="145"/>
        <v>No</v>
      </c>
      <c r="S2008" s="126" t="str">
        <f t="shared" si="145"/>
        <v>Yes</v>
      </c>
      <c r="T2008" s="126" t="str">
        <f t="shared" si="145"/>
        <v>No</v>
      </c>
      <c r="U2008" s="126" t="str">
        <f t="shared" si="145"/>
        <v>Yes</v>
      </c>
      <c r="V2008" s="126" t="str">
        <f t="shared" si="145"/>
        <v>No</v>
      </c>
      <c r="W2008" s="126" t="str">
        <f t="shared" si="145"/>
        <v>No</v>
      </c>
      <c r="X2008" s="126" t="str">
        <f t="shared" si="145"/>
        <v>No</v>
      </c>
      <c r="Y2008" s="126" t="str">
        <f t="shared" si="145"/>
        <v>Yes</v>
      </c>
      <c r="Z2008" s="126" t="str">
        <f t="shared" si="145"/>
        <v>Yes</v>
      </c>
      <c r="AA2008" s="126" t="str">
        <f t="shared" si="145"/>
        <v>No</v>
      </c>
    </row>
    <row r="2009" spans="1:27" x14ac:dyDescent="0.3">
      <c r="A2009" t="s">
        <v>212</v>
      </c>
      <c r="B2009" t="s">
        <v>13</v>
      </c>
      <c r="C2009" t="s">
        <v>9</v>
      </c>
      <c r="D2009" t="s">
        <v>8</v>
      </c>
      <c r="E2009" t="s">
        <v>11</v>
      </c>
      <c r="F2009" t="s">
        <v>10</v>
      </c>
      <c r="G2009">
        <v>1</v>
      </c>
      <c r="H2009" t="s">
        <v>10</v>
      </c>
      <c r="I2009" t="s">
        <v>18</v>
      </c>
      <c r="J2009" t="s">
        <v>128</v>
      </c>
      <c r="L2009" t="s">
        <v>80</v>
      </c>
      <c r="M2009">
        <v>2</v>
      </c>
      <c r="N2009" t="str">
        <f t="shared" si="144"/>
        <v>Yes</v>
      </c>
      <c r="O2009" t="s">
        <v>214</v>
      </c>
      <c r="P2009" s="126" t="str">
        <f t="shared" si="143"/>
        <v>Yes</v>
      </c>
      <c r="Q2009" s="126" t="str">
        <f t="shared" si="145"/>
        <v>Yes</v>
      </c>
      <c r="R2009" s="126" t="str">
        <f t="shared" si="145"/>
        <v>Yes</v>
      </c>
      <c r="S2009" s="126" t="str">
        <f t="shared" si="145"/>
        <v>No</v>
      </c>
      <c r="T2009" s="126" t="str">
        <f t="shared" si="145"/>
        <v>Yes</v>
      </c>
      <c r="U2009" s="126" t="str">
        <f t="shared" si="145"/>
        <v>Yes</v>
      </c>
      <c r="V2009" s="126" t="str">
        <f t="shared" si="145"/>
        <v>No</v>
      </c>
      <c r="W2009" s="126" t="str">
        <f t="shared" si="145"/>
        <v>No</v>
      </c>
      <c r="X2009" s="126" t="str">
        <f t="shared" si="145"/>
        <v>No</v>
      </c>
      <c r="Y2009" s="126" t="str">
        <f t="shared" si="145"/>
        <v>No</v>
      </c>
      <c r="Z2009" s="126" t="str">
        <f t="shared" si="145"/>
        <v>No</v>
      </c>
      <c r="AA2009" s="126" t="str">
        <f t="shared" si="145"/>
        <v>No</v>
      </c>
    </row>
    <row r="2010" spans="1:27" x14ac:dyDescent="0.3">
      <c r="A2010" t="s">
        <v>212</v>
      </c>
      <c r="B2010" t="s">
        <v>13</v>
      </c>
      <c r="C2010" t="s">
        <v>9</v>
      </c>
      <c r="D2010" t="s">
        <v>8</v>
      </c>
      <c r="E2010" t="s">
        <v>11</v>
      </c>
      <c r="F2010" t="s">
        <v>10</v>
      </c>
      <c r="G2010">
        <v>0</v>
      </c>
      <c r="H2010" t="s">
        <v>8</v>
      </c>
      <c r="I2010" t="s">
        <v>19</v>
      </c>
      <c r="J2010" t="s">
        <v>128</v>
      </c>
      <c r="K2010" t="s">
        <v>259</v>
      </c>
      <c r="L2010" t="s">
        <v>80</v>
      </c>
      <c r="M2010">
        <v>0</v>
      </c>
      <c r="N2010" t="str">
        <f t="shared" si="144"/>
        <v>No</v>
      </c>
      <c r="O2010" t="s">
        <v>214</v>
      </c>
      <c r="P2010" s="126" t="str">
        <f t="shared" si="143"/>
        <v>Yes</v>
      </c>
      <c r="Q2010" s="126" t="str">
        <f t="shared" si="145"/>
        <v>Yes</v>
      </c>
      <c r="R2010" s="126" t="str">
        <f t="shared" si="145"/>
        <v>Yes</v>
      </c>
      <c r="S2010" s="126" t="str">
        <f t="shared" si="145"/>
        <v>No</v>
      </c>
      <c r="T2010" s="126" t="str">
        <f t="shared" si="145"/>
        <v>Yes</v>
      </c>
      <c r="U2010" s="126" t="str">
        <f t="shared" si="145"/>
        <v>Yes</v>
      </c>
      <c r="V2010" s="126" t="str">
        <f t="shared" si="145"/>
        <v>No</v>
      </c>
      <c r="W2010" s="126" t="str">
        <f t="shared" si="145"/>
        <v>No</v>
      </c>
      <c r="X2010" s="126" t="str">
        <f t="shared" si="145"/>
        <v>No</v>
      </c>
      <c r="Y2010" s="126" t="str">
        <f t="shared" si="145"/>
        <v>No</v>
      </c>
      <c r="Z2010" s="126" t="str">
        <f t="shared" si="145"/>
        <v>No</v>
      </c>
      <c r="AA2010" s="126" t="str">
        <f t="shared" si="145"/>
        <v>No</v>
      </c>
    </row>
    <row r="2011" spans="1:27" x14ac:dyDescent="0.3">
      <c r="A2011" t="s">
        <v>212</v>
      </c>
      <c r="B2011" t="s">
        <v>13</v>
      </c>
      <c r="C2011" t="s">
        <v>9</v>
      </c>
      <c r="D2011" t="s">
        <v>8</v>
      </c>
      <c r="E2011" t="s">
        <v>11</v>
      </c>
      <c r="F2011" t="s">
        <v>131</v>
      </c>
      <c r="G2011">
        <v>2</v>
      </c>
      <c r="H2011" t="s">
        <v>11</v>
      </c>
      <c r="I2011" t="s">
        <v>18</v>
      </c>
      <c r="J2011" t="s">
        <v>149</v>
      </c>
      <c r="K2011" t="s">
        <v>237</v>
      </c>
      <c r="L2011" t="s">
        <v>80</v>
      </c>
      <c r="M2011">
        <v>2</v>
      </c>
      <c r="N2011" t="str">
        <f t="shared" si="144"/>
        <v>Yes</v>
      </c>
      <c r="O2011" t="s">
        <v>214</v>
      </c>
      <c r="P2011" s="126" t="str">
        <f t="shared" si="143"/>
        <v>Yes</v>
      </c>
      <c r="Q2011" s="126" t="str">
        <f t="shared" si="145"/>
        <v>Yes</v>
      </c>
      <c r="R2011" s="126" t="str">
        <f t="shared" si="145"/>
        <v>Yes</v>
      </c>
      <c r="S2011" s="126" t="str">
        <f t="shared" si="145"/>
        <v>No</v>
      </c>
      <c r="T2011" s="126" t="str">
        <f t="shared" si="145"/>
        <v>No</v>
      </c>
      <c r="U2011" s="126" t="str">
        <f t="shared" si="145"/>
        <v>Yes</v>
      </c>
      <c r="V2011" s="126" t="str">
        <f t="shared" si="145"/>
        <v>No</v>
      </c>
      <c r="W2011" s="126" t="str">
        <f t="shared" si="145"/>
        <v>No</v>
      </c>
      <c r="X2011" s="126" t="str">
        <f t="shared" si="145"/>
        <v>No</v>
      </c>
      <c r="Y2011" s="126" t="str">
        <f t="shared" si="145"/>
        <v>No</v>
      </c>
      <c r="Z2011" s="126" t="str">
        <f t="shared" si="145"/>
        <v>Yes</v>
      </c>
      <c r="AA2011" s="126" t="str">
        <f t="shared" si="145"/>
        <v>No</v>
      </c>
    </row>
    <row r="2012" spans="1:27" x14ac:dyDescent="0.3">
      <c r="A2012" t="s">
        <v>212</v>
      </c>
      <c r="B2012" t="s">
        <v>13</v>
      </c>
      <c r="C2012" t="s">
        <v>9</v>
      </c>
      <c r="D2012" t="s">
        <v>8</v>
      </c>
      <c r="E2012" t="s">
        <v>11</v>
      </c>
      <c r="F2012" t="s">
        <v>131</v>
      </c>
      <c r="G2012">
        <v>0</v>
      </c>
      <c r="H2012" t="s">
        <v>8</v>
      </c>
      <c r="I2012" t="s">
        <v>19</v>
      </c>
      <c r="J2012" t="s">
        <v>128</v>
      </c>
      <c r="L2012" t="s">
        <v>80</v>
      </c>
      <c r="M2012">
        <v>0</v>
      </c>
      <c r="N2012" t="str">
        <f t="shared" si="144"/>
        <v>No</v>
      </c>
      <c r="O2012" t="s">
        <v>214</v>
      </c>
      <c r="P2012" s="126" t="str">
        <f t="shared" si="143"/>
        <v>Yes</v>
      </c>
      <c r="Q2012" s="126" t="str">
        <f t="shared" si="145"/>
        <v>Yes</v>
      </c>
      <c r="R2012" s="126" t="str">
        <f t="shared" si="145"/>
        <v>Yes</v>
      </c>
      <c r="S2012" s="126" t="str">
        <f t="shared" si="145"/>
        <v>No</v>
      </c>
      <c r="T2012" s="126" t="str">
        <f t="shared" si="145"/>
        <v>No</v>
      </c>
      <c r="U2012" s="126" t="str">
        <f t="shared" si="145"/>
        <v>Yes</v>
      </c>
      <c r="V2012" s="126" t="str">
        <f t="shared" si="145"/>
        <v>No</v>
      </c>
      <c r="W2012" s="126" t="str">
        <f t="shared" si="145"/>
        <v>No</v>
      </c>
      <c r="X2012" s="126" t="str">
        <f t="shared" si="145"/>
        <v>No</v>
      </c>
      <c r="Y2012" s="126" t="str">
        <f t="shared" si="145"/>
        <v>No</v>
      </c>
      <c r="Z2012" s="126" t="str">
        <f t="shared" si="145"/>
        <v>Yes</v>
      </c>
      <c r="AA2012" s="126" t="str">
        <f t="shared" si="145"/>
        <v>No</v>
      </c>
    </row>
    <row r="2013" spans="1:27" x14ac:dyDescent="0.3">
      <c r="A2013" t="s">
        <v>212</v>
      </c>
      <c r="B2013" t="s">
        <v>13</v>
      </c>
      <c r="C2013" t="s">
        <v>9</v>
      </c>
      <c r="D2013" t="s">
        <v>8</v>
      </c>
      <c r="E2013" t="s">
        <v>11</v>
      </c>
      <c r="F2013" t="s">
        <v>131</v>
      </c>
      <c r="G2013">
        <v>2</v>
      </c>
      <c r="H2013" t="s">
        <v>11</v>
      </c>
      <c r="I2013" t="s">
        <v>18</v>
      </c>
      <c r="J2013" t="s">
        <v>128</v>
      </c>
      <c r="L2013" t="s">
        <v>80</v>
      </c>
      <c r="M2013">
        <v>2</v>
      </c>
      <c r="N2013" t="str">
        <f t="shared" si="144"/>
        <v>Yes</v>
      </c>
      <c r="O2013" t="s">
        <v>214</v>
      </c>
      <c r="P2013" s="126" t="str">
        <f t="shared" si="143"/>
        <v>Yes</v>
      </c>
      <c r="Q2013" s="126" t="str">
        <f t="shared" si="145"/>
        <v>Yes</v>
      </c>
      <c r="R2013" s="126" t="str">
        <f t="shared" si="145"/>
        <v>Yes</v>
      </c>
      <c r="S2013" s="126" t="str">
        <f t="shared" si="145"/>
        <v>No</v>
      </c>
      <c r="T2013" s="126" t="str">
        <f t="shared" si="145"/>
        <v>No</v>
      </c>
      <c r="U2013" s="126" t="str">
        <f t="shared" si="145"/>
        <v>Yes</v>
      </c>
      <c r="V2013" s="126" t="str">
        <f t="shared" si="145"/>
        <v>No</v>
      </c>
      <c r="W2013" s="126" t="str">
        <f t="shared" si="145"/>
        <v>No</v>
      </c>
      <c r="X2013" s="126" t="str">
        <f t="shared" si="145"/>
        <v>No</v>
      </c>
      <c r="Y2013" s="126" t="str">
        <f t="shared" si="145"/>
        <v>No</v>
      </c>
      <c r="Z2013" s="126" t="str">
        <f t="shared" si="145"/>
        <v>Yes</v>
      </c>
      <c r="AA2013" s="126" t="str">
        <f t="shared" si="145"/>
        <v>No</v>
      </c>
    </row>
    <row r="2014" spans="1:27" x14ac:dyDescent="0.3">
      <c r="A2014" t="s">
        <v>212</v>
      </c>
      <c r="B2014" t="s">
        <v>13</v>
      </c>
      <c r="C2014" t="s">
        <v>9</v>
      </c>
      <c r="D2014" t="s">
        <v>8</v>
      </c>
      <c r="E2014" t="s">
        <v>11</v>
      </c>
      <c r="F2014" t="s">
        <v>131</v>
      </c>
      <c r="G2014">
        <v>1</v>
      </c>
      <c r="H2014" t="s">
        <v>9</v>
      </c>
      <c r="I2014" t="s">
        <v>19</v>
      </c>
      <c r="J2014" t="s">
        <v>128</v>
      </c>
      <c r="L2014" t="s">
        <v>80</v>
      </c>
      <c r="M2014">
        <v>0</v>
      </c>
      <c r="N2014" t="str">
        <f t="shared" si="144"/>
        <v>No</v>
      </c>
      <c r="O2014" t="s">
        <v>214</v>
      </c>
      <c r="P2014" s="126" t="str">
        <f t="shared" si="143"/>
        <v>Yes</v>
      </c>
      <c r="Q2014" s="126" t="str">
        <f t="shared" si="145"/>
        <v>Yes</v>
      </c>
      <c r="R2014" s="126" t="str">
        <f t="shared" si="145"/>
        <v>Yes</v>
      </c>
      <c r="S2014" s="126" t="str">
        <f t="shared" si="145"/>
        <v>No</v>
      </c>
      <c r="T2014" s="126" t="str">
        <f t="shared" si="145"/>
        <v>No</v>
      </c>
      <c r="U2014" s="126" t="str">
        <f t="shared" si="145"/>
        <v>Yes</v>
      </c>
      <c r="V2014" s="126" t="str">
        <f t="shared" si="145"/>
        <v>No</v>
      </c>
      <c r="W2014" s="126" t="str">
        <f t="shared" si="145"/>
        <v>No</v>
      </c>
      <c r="X2014" s="126" t="str">
        <f t="shared" si="145"/>
        <v>No</v>
      </c>
      <c r="Y2014" s="126" t="str">
        <f t="shared" si="145"/>
        <v>No</v>
      </c>
      <c r="Z2014" s="126" t="str">
        <f t="shared" si="145"/>
        <v>Yes</v>
      </c>
      <c r="AA2014" s="126" t="str">
        <f t="shared" si="145"/>
        <v>No</v>
      </c>
    </row>
    <row r="2015" spans="1:27" x14ac:dyDescent="0.3">
      <c r="A2015" t="s">
        <v>212</v>
      </c>
      <c r="B2015" t="s">
        <v>13</v>
      </c>
      <c r="C2015" t="s">
        <v>9</v>
      </c>
      <c r="D2015" t="s">
        <v>8</v>
      </c>
      <c r="E2015" t="s">
        <v>11</v>
      </c>
      <c r="F2015" t="s">
        <v>131</v>
      </c>
      <c r="G2015">
        <v>2</v>
      </c>
      <c r="H2015" t="s">
        <v>11</v>
      </c>
      <c r="I2015" t="s">
        <v>20</v>
      </c>
      <c r="J2015" t="s">
        <v>128</v>
      </c>
      <c r="L2015" t="s">
        <v>80</v>
      </c>
      <c r="M2015">
        <v>0</v>
      </c>
      <c r="N2015" t="str">
        <f t="shared" si="144"/>
        <v>No</v>
      </c>
      <c r="O2015" t="s">
        <v>214</v>
      </c>
      <c r="P2015" s="126" t="str">
        <f t="shared" si="143"/>
        <v>Yes</v>
      </c>
      <c r="Q2015" s="126" t="str">
        <f t="shared" si="145"/>
        <v>Yes</v>
      </c>
      <c r="R2015" s="126" t="str">
        <f t="shared" si="145"/>
        <v>Yes</v>
      </c>
      <c r="S2015" s="126" t="str">
        <f t="shared" si="145"/>
        <v>No</v>
      </c>
      <c r="T2015" s="126" t="str">
        <f t="shared" si="145"/>
        <v>No</v>
      </c>
      <c r="U2015" s="126" t="str">
        <f t="shared" si="145"/>
        <v>Yes</v>
      </c>
      <c r="V2015" s="126" t="str">
        <f t="shared" si="145"/>
        <v>No</v>
      </c>
      <c r="W2015" s="126" t="str">
        <f t="shared" si="145"/>
        <v>No</v>
      </c>
      <c r="X2015" s="126" t="str">
        <f t="shared" si="145"/>
        <v>No</v>
      </c>
      <c r="Y2015" s="126" t="str">
        <f t="shared" si="145"/>
        <v>No</v>
      </c>
      <c r="Z2015" s="126" t="str">
        <f t="shared" si="145"/>
        <v>Yes</v>
      </c>
      <c r="AA2015" s="126" t="str">
        <f t="shared" si="145"/>
        <v>No</v>
      </c>
    </row>
    <row r="2016" spans="1:27" x14ac:dyDescent="0.3">
      <c r="A2016" t="s">
        <v>212</v>
      </c>
      <c r="B2016" t="s">
        <v>13</v>
      </c>
      <c r="C2016" t="s">
        <v>9</v>
      </c>
      <c r="D2016" t="s">
        <v>8</v>
      </c>
      <c r="E2016" t="s">
        <v>11</v>
      </c>
      <c r="F2016" t="s">
        <v>131</v>
      </c>
      <c r="G2016">
        <v>1</v>
      </c>
      <c r="H2016" t="s">
        <v>13</v>
      </c>
      <c r="I2016" t="s">
        <v>18</v>
      </c>
      <c r="J2016" t="s">
        <v>149</v>
      </c>
      <c r="K2016" t="s">
        <v>237</v>
      </c>
      <c r="L2016" t="s">
        <v>80</v>
      </c>
      <c r="M2016">
        <v>0</v>
      </c>
      <c r="N2016" t="str">
        <f t="shared" si="144"/>
        <v>No</v>
      </c>
      <c r="O2016" t="s">
        <v>214</v>
      </c>
      <c r="P2016" s="126" t="str">
        <f t="shared" si="143"/>
        <v>Yes</v>
      </c>
      <c r="Q2016" s="126" t="str">
        <f t="shared" si="145"/>
        <v>Yes</v>
      </c>
      <c r="R2016" s="126" t="str">
        <f t="shared" si="145"/>
        <v>Yes</v>
      </c>
      <c r="S2016" s="126" t="str">
        <f t="shared" si="145"/>
        <v>No</v>
      </c>
      <c r="T2016" s="126" t="str">
        <f t="shared" si="145"/>
        <v>No</v>
      </c>
      <c r="U2016" s="126" t="str">
        <f t="shared" si="145"/>
        <v>Yes</v>
      </c>
      <c r="V2016" s="126" t="str">
        <f t="shared" si="145"/>
        <v>No</v>
      </c>
      <c r="W2016" s="126" t="str">
        <f t="shared" si="145"/>
        <v>No</v>
      </c>
      <c r="X2016" s="126" t="str">
        <f t="shared" si="145"/>
        <v>No</v>
      </c>
      <c r="Y2016" s="126" t="str">
        <f t="shared" si="145"/>
        <v>No</v>
      </c>
      <c r="Z2016" s="126" t="str">
        <f t="shared" si="145"/>
        <v>Yes</v>
      </c>
      <c r="AA2016" s="126" t="str">
        <f t="shared" si="145"/>
        <v>No</v>
      </c>
    </row>
    <row r="2017" spans="1:27" x14ac:dyDescent="0.3">
      <c r="A2017" t="s">
        <v>212</v>
      </c>
      <c r="B2017" t="s">
        <v>13</v>
      </c>
      <c r="C2017" t="s">
        <v>9</v>
      </c>
      <c r="D2017" t="s">
        <v>8</v>
      </c>
      <c r="E2017" t="s">
        <v>11</v>
      </c>
      <c r="F2017" t="s">
        <v>131</v>
      </c>
      <c r="G2017">
        <v>1</v>
      </c>
      <c r="H2017" t="s">
        <v>131</v>
      </c>
      <c r="I2017" t="s">
        <v>17</v>
      </c>
      <c r="J2017" t="s">
        <v>62</v>
      </c>
      <c r="L2017" t="s">
        <v>80</v>
      </c>
      <c r="M2017">
        <v>0</v>
      </c>
      <c r="N2017" t="str">
        <f t="shared" si="144"/>
        <v>No</v>
      </c>
      <c r="O2017" t="s">
        <v>214</v>
      </c>
      <c r="P2017" s="126" t="str">
        <f t="shared" si="143"/>
        <v>Yes</v>
      </c>
      <c r="Q2017" s="126" t="str">
        <f t="shared" si="145"/>
        <v>Yes</v>
      </c>
      <c r="R2017" s="126" t="str">
        <f t="shared" si="145"/>
        <v>Yes</v>
      </c>
      <c r="S2017" s="126" t="str">
        <f t="shared" si="145"/>
        <v>No</v>
      </c>
      <c r="T2017" s="126" t="str">
        <f t="shared" si="145"/>
        <v>No</v>
      </c>
      <c r="U2017" s="126" t="str">
        <f t="shared" si="145"/>
        <v>Yes</v>
      </c>
      <c r="V2017" s="126" t="str">
        <f t="shared" si="145"/>
        <v>No</v>
      </c>
      <c r="W2017" s="126" t="str">
        <f t="shared" si="145"/>
        <v>No</v>
      </c>
      <c r="X2017" s="126" t="str">
        <f t="shared" si="145"/>
        <v>No</v>
      </c>
      <c r="Y2017" s="126" t="str">
        <f t="shared" si="145"/>
        <v>No</v>
      </c>
      <c r="Z2017" s="126" t="str">
        <f t="shared" si="145"/>
        <v>Yes</v>
      </c>
      <c r="AA2017" s="126" t="str">
        <f t="shared" si="145"/>
        <v>No</v>
      </c>
    </row>
    <row r="2018" spans="1:27" x14ac:dyDescent="0.3">
      <c r="A2018" t="s">
        <v>212</v>
      </c>
      <c r="B2018" t="s">
        <v>13</v>
      </c>
      <c r="C2018" t="s">
        <v>130</v>
      </c>
      <c r="D2018" t="s">
        <v>9</v>
      </c>
      <c r="E2018" t="s">
        <v>8</v>
      </c>
      <c r="F2018" t="s">
        <v>131</v>
      </c>
      <c r="G2018">
        <v>1</v>
      </c>
      <c r="H2018" t="s">
        <v>8</v>
      </c>
      <c r="I2018" t="s">
        <v>16</v>
      </c>
      <c r="J2018" t="s">
        <v>128</v>
      </c>
      <c r="L2018" t="s">
        <v>80</v>
      </c>
      <c r="M2018">
        <v>2</v>
      </c>
      <c r="N2018" t="str">
        <f t="shared" si="144"/>
        <v>Yes</v>
      </c>
      <c r="O2018" t="s">
        <v>214</v>
      </c>
      <c r="P2018" s="126" t="str">
        <f t="shared" si="143"/>
        <v>Yes</v>
      </c>
      <c r="Q2018" s="126" t="str">
        <f t="shared" si="145"/>
        <v>Yes</v>
      </c>
      <c r="R2018" s="126" t="str">
        <f t="shared" si="145"/>
        <v>Yes</v>
      </c>
      <c r="S2018" s="126" t="str">
        <f t="shared" si="145"/>
        <v>No</v>
      </c>
      <c r="T2018" s="126" t="str">
        <f t="shared" si="145"/>
        <v>No</v>
      </c>
      <c r="U2018" s="126" t="str">
        <f t="shared" si="145"/>
        <v>No</v>
      </c>
      <c r="V2018" s="126" t="str">
        <f t="shared" si="145"/>
        <v>No</v>
      </c>
      <c r="W2018" s="126" t="str">
        <f t="shared" si="145"/>
        <v>No</v>
      </c>
      <c r="X2018" s="126" t="str">
        <f t="shared" si="145"/>
        <v>No</v>
      </c>
      <c r="Y2018" s="126" t="str">
        <f t="shared" si="145"/>
        <v>Yes</v>
      </c>
      <c r="Z2018" s="126" t="str">
        <f t="shared" si="145"/>
        <v>Yes</v>
      </c>
      <c r="AA2018" s="126" t="str">
        <f t="shared" si="145"/>
        <v>No</v>
      </c>
    </row>
    <row r="2019" spans="1:27" x14ac:dyDescent="0.3">
      <c r="A2019" t="s">
        <v>212</v>
      </c>
      <c r="B2019" t="s">
        <v>13</v>
      </c>
      <c r="C2019" t="s">
        <v>130</v>
      </c>
      <c r="D2019" t="s">
        <v>9</v>
      </c>
      <c r="E2019" t="s">
        <v>8</v>
      </c>
      <c r="F2019" t="s">
        <v>131</v>
      </c>
      <c r="G2019">
        <v>0</v>
      </c>
      <c r="H2019" t="s">
        <v>9</v>
      </c>
      <c r="I2019" t="s">
        <v>19</v>
      </c>
      <c r="J2019" t="s">
        <v>128</v>
      </c>
      <c r="L2019" t="s">
        <v>80</v>
      </c>
      <c r="M2019">
        <v>3</v>
      </c>
      <c r="N2019" t="str">
        <f t="shared" si="144"/>
        <v>Yes</v>
      </c>
      <c r="O2019" t="s">
        <v>214</v>
      </c>
      <c r="P2019" s="126" t="str">
        <f t="shared" si="143"/>
        <v>Yes</v>
      </c>
      <c r="Q2019" s="126" t="str">
        <f t="shared" si="145"/>
        <v>Yes</v>
      </c>
      <c r="R2019" s="126" t="str">
        <f t="shared" si="145"/>
        <v>Yes</v>
      </c>
      <c r="S2019" s="126" t="str">
        <f t="shared" si="145"/>
        <v>No</v>
      </c>
      <c r="T2019" s="126" t="str">
        <f t="shared" si="145"/>
        <v>No</v>
      </c>
      <c r="U2019" s="126" t="str">
        <f t="shared" si="145"/>
        <v>No</v>
      </c>
      <c r="V2019" s="126" t="str">
        <f t="shared" si="145"/>
        <v>No</v>
      </c>
      <c r="W2019" s="126" t="str">
        <f t="shared" si="145"/>
        <v>No</v>
      </c>
      <c r="X2019" s="126" t="str">
        <f t="shared" si="145"/>
        <v>No</v>
      </c>
      <c r="Y2019" s="126" t="str">
        <f t="shared" si="145"/>
        <v>Yes</v>
      </c>
      <c r="Z2019" s="126" t="str">
        <f t="shared" si="145"/>
        <v>Yes</v>
      </c>
      <c r="AA2019" s="126" t="str">
        <f t="shared" si="145"/>
        <v>No</v>
      </c>
    </row>
    <row r="2020" spans="1:27" x14ac:dyDescent="0.3">
      <c r="A2020" t="s">
        <v>212</v>
      </c>
      <c r="B2020" t="s">
        <v>13</v>
      </c>
      <c r="C2020" t="s">
        <v>130</v>
      </c>
      <c r="D2020" t="s">
        <v>9</v>
      </c>
      <c r="E2020" t="s">
        <v>8</v>
      </c>
      <c r="F2020" t="s">
        <v>10</v>
      </c>
      <c r="G2020">
        <v>0</v>
      </c>
      <c r="H2020" t="s">
        <v>13</v>
      </c>
      <c r="I2020" t="s">
        <v>15</v>
      </c>
      <c r="J2020" t="s">
        <v>128</v>
      </c>
      <c r="L2020" t="s">
        <v>80</v>
      </c>
      <c r="M2020">
        <v>2</v>
      </c>
      <c r="N2020" t="str">
        <f t="shared" si="144"/>
        <v>Yes</v>
      </c>
      <c r="O2020" t="s">
        <v>214</v>
      </c>
      <c r="P2020" s="126" t="str">
        <f t="shared" si="143"/>
        <v>Yes</v>
      </c>
      <c r="Q2020" s="126" t="str">
        <f t="shared" si="145"/>
        <v>Yes</v>
      </c>
      <c r="R2020" s="126" t="str">
        <f t="shared" si="145"/>
        <v>Yes</v>
      </c>
      <c r="S2020" s="126" t="str">
        <f t="shared" si="145"/>
        <v>No</v>
      </c>
      <c r="T2020" s="126" t="str">
        <f t="shared" si="145"/>
        <v>Yes</v>
      </c>
      <c r="U2020" s="126" t="str">
        <f t="shared" si="145"/>
        <v>No</v>
      </c>
      <c r="V2020" s="126" t="str">
        <f t="shared" si="145"/>
        <v>No</v>
      </c>
      <c r="W2020" s="126" t="str">
        <f t="shared" si="145"/>
        <v>No</v>
      </c>
      <c r="X2020" s="126" t="str">
        <f t="shared" si="145"/>
        <v>No</v>
      </c>
      <c r="Y2020" s="126" t="str">
        <f t="shared" si="145"/>
        <v>Yes</v>
      </c>
      <c r="Z2020" s="126" t="str">
        <f t="shared" si="145"/>
        <v>No</v>
      </c>
      <c r="AA2020" s="126" t="str">
        <f t="shared" si="145"/>
        <v>No</v>
      </c>
    </row>
    <row r="2021" spans="1:27" x14ac:dyDescent="0.3">
      <c r="A2021" t="s">
        <v>212</v>
      </c>
      <c r="B2021" t="s">
        <v>13</v>
      </c>
      <c r="C2021" t="s">
        <v>130</v>
      </c>
      <c r="D2021" t="s">
        <v>9</v>
      </c>
      <c r="E2021" t="s">
        <v>11</v>
      </c>
      <c r="F2021" t="s">
        <v>10</v>
      </c>
      <c r="G2021">
        <v>0</v>
      </c>
      <c r="H2021" t="s">
        <v>9</v>
      </c>
      <c r="I2021" t="s">
        <v>19</v>
      </c>
      <c r="J2021" t="s">
        <v>128</v>
      </c>
      <c r="K2021" t="s">
        <v>237</v>
      </c>
      <c r="L2021" t="s">
        <v>80</v>
      </c>
      <c r="M2021">
        <v>0</v>
      </c>
      <c r="N2021" t="str">
        <f t="shared" si="144"/>
        <v>No</v>
      </c>
      <c r="O2021" t="s">
        <v>214</v>
      </c>
      <c r="P2021" s="126" t="str">
        <f t="shared" si="143"/>
        <v>Yes</v>
      </c>
      <c r="Q2021" s="126" t="str">
        <f t="shared" si="145"/>
        <v>Yes</v>
      </c>
      <c r="R2021" s="126" t="str">
        <f t="shared" si="145"/>
        <v>No</v>
      </c>
      <c r="S2021" s="126" t="str">
        <f t="shared" si="145"/>
        <v>No</v>
      </c>
      <c r="T2021" s="126" t="str">
        <f t="shared" si="145"/>
        <v>Yes</v>
      </c>
      <c r="U2021" s="126" t="str">
        <f t="shared" si="145"/>
        <v>Yes</v>
      </c>
      <c r="V2021" s="126" t="str">
        <f t="shared" si="145"/>
        <v>No</v>
      </c>
      <c r="W2021" s="126" t="str">
        <f t="shared" si="145"/>
        <v>No</v>
      </c>
      <c r="X2021" s="126" t="str">
        <f t="shared" si="145"/>
        <v>No</v>
      </c>
      <c r="Y2021" s="126" t="str">
        <f t="shared" si="145"/>
        <v>Yes</v>
      </c>
      <c r="Z2021" s="126" t="str">
        <f t="shared" si="145"/>
        <v>No</v>
      </c>
      <c r="AA2021" s="126" t="str">
        <f t="shared" si="145"/>
        <v>No</v>
      </c>
    </row>
    <row r="2022" spans="1:27" x14ac:dyDescent="0.3">
      <c r="A2022" t="s">
        <v>212</v>
      </c>
      <c r="B2022" t="s">
        <v>13</v>
      </c>
      <c r="C2022" t="s">
        <v>130</v>
      </c>
      <c r="D2022" t="s">
        <v>9</v>
      </c>
      <c r="E2022" t="s">
        <v>11</v>
      </c>
      <c r="F2022" t="s">
        <v>10</v>
      </c>
      <c r="G2022">
        <v>1</v>
      </c>
      <c r="H2022" t="s">
        <v>9</v>
      </c>
      <c r="I2022" t="s">
        <v>18</v>
      </c>
      <c r="J2022" t="s">
        <v>149</v>
      </c>
      <c r="L2022" t="s">
        <v>80</v>
      </c>
      <c r="M2022">
        <v>0</v>
      </c>
      <c r="N2022" t="str">
        <f t="shared" si="144"/>
        <v>No</v>
      </c>
      <c r="O2022" t="s">
        <v>214</v>
      </c>
      <c r="P2022" s="126" t="str">
        <f t="shared" si="143"/>
        <v>Yes</v>
      </c>
      <c r="Q2022" s="126" t="str">
        <f t="shared" si="145"/>
        <v>Yes</v>
      </c>
      <c r="R2022" s="126" t="str">
        <f t="shared" si="145"/>
        <v>No</v>
      </c>
      <c r="S2022" s="126" t="str">
        <f t="shared" si="145"/>
        <v>No</v>
      </c>
      <c r="T2022" s="126" t="str">
        <f t="shared" si="145"/>
        <v>Yes</v>
      </c>
      <c r="U2022" s="126" t="str">
        <f t="shared" si="145"/>
        <v>Yes</v>
      </c>
      <c r="V2022" s="126" t="str">
        <f t="shared" si="145"/>
        <v>No</v>
      </c>
      <c r="W2022" s="126" t="str">
        <f t="shared" si="145"/>
        <v>No</v>
      </c>
      <c r="X2022" s="126" t="str">
        <f t="shared" si="145"/>
        <v>No</v>
      </c>
      <c r="Y2022" s="126" t="str">
        <f t="shared" si="145"/>
        <v>Yes</v>
      </c>
      <c r="Z2022" s="126" t="str">
        <f t="shared" si="145"/>
        <v>No</v>
      </c>
      <c r="AA2022" s="126" t="str">
        <f t="shared" si="145"/>
        <v>No</v>
      </c>
    </row>
    <row r="2023" spans="1:27" x14ac:dyDescent="0.3">
      <c r="A2023" t="s">
        <v>212</v>
      </c>
      <c r="B2023" t="s">
        <v>13</v>
      </c>
      <c r="C2023" t="s">
        <v>130</v>
      </c>
      <c r="D2023" t="s">
        <v>9</v>
      </c>
      <c r="E2023" t="s">
        <v>11</v>
      </c>
      <c r="F2023" t="s">
        <v>10</v>
      </c>
      <c r="G2023">
        <v>2</v>
      </c>
      <c r="H2023" t="s">
        <v>10</v>
      </c>
      <c r="I2023" t="s">
        <v>16</v>
      </c>
      <c r="J2023" t="s">
        <v>128</v>
      </c>
      <c r="L2023" t="s">
        <v>80</v>
      </c>
      <c r="M2023">
        <v>0</v>
      </c>
      <c r="N2023" t="str">
        <f t="shared" si="144"/>
        <v>No</v>
      </c>
      <c r="O2023" t="s">
        <v>214</v>
      </c>
      <c r="P2023" s="126" t="str">
        <f t="shared" si="143"/>
        <v>Yes</v>
      </c>
      <c r="Q2023" s="126" t="str">
        <f t="shared" si="145"/>
        <v>Yes</v>
      </c>
      <c r="R2023" s="126" t="str">
        <f t="shared" si="145"/>
        <v>No</v>
      </c>
      <c r="S2023" s="126" t="str">
        <f t="shared" si="145"/>
        <v>No</v>
      </c>
      <c r="T2023" s="126" t="str">
        <f t="shared" si="145"/>
        <v>Yes</v>
      </c>
      <c r="U2023" s="126" t="str">
        <f t="shared" si="145"/>
        <v>Yes</v>
      </c>
      <c r="V2023" s="126" t="str">
        <f t="shared" si="145"/>
        <v>No</v>
      </c>
      <c r="W2023" s="126" t="str">
        <f t="shared" si="145"/>
        <v>No</v>
      </c>
      <c r="X2023" s="126" t="str">
        <f t="shared" si="145"/>
        <v>No</v>
      </c>
      <c r="Y2023" s="126" t="str">
        <f t="shared" si="145"/>
        <v>Yes</v>
      </c>
      <c r="Z2023" s="126" t="str">
        <f t="shared" si="145"/>
        <v>No</v>
      </c>
      <c r="AA2023" s="126" t="str">
        <f t="shared" si="145"/>
        <v>No</v>
      </c>
    </row>
    <row r="2024" spans="1:27" x14ac:dyDescent="0.3">
      <c r="A2024" t="s">
        <v>212</v>
      </c>
      <c r="B2024" t="s">
        <v>13</v>
      </c>
      <c r="C2024" t="s">
        <v>130</v>
      </c>
      <c r="D2024" t="s">
        <v>9</v>
      </c>
      <c r="E2024" t="s">
        <v>11</v>
      </c>
      <c r="F2024" t="s">
        <v>10</v>
      </c>
      <c r="G2024">
        <v>2</v>
      </c>
      <c r="H2024" t="s">
        <v>10</v>
      </c>
      <c r="I2024" t="s">
        <v>18</v>
      </c>
      <c r="J2024" t="s">
        <v>128</v>
      </c>
      <c r="L2024" t="s">
        <v>80</v>
      </c>
      <c r="M2024">
        <v>2</v>
      </c>
      <c r="N2024" t="str">
        <f t="shared" si="144"/>
        <v>Yes</v>
      </c>
      <c r="O2024" t="s">
        <v>214</v>
      </c>
      <c r="P2024" s="126" t="str">
        <f t="shared" si="143"/>
        <v>Yes</v>
      </c>
      <c r="Q2024" s="126" t="str">
        <f t="shared" si="145"/>
        <v>Yes</v>
      </c>
      <c r="R2024" s="126" t="str">
        <f t="shared" si="145"/>
        <v>No</v>
      </c>
      <c r="S2024" s="126" t="str">
        <f t="shared" si="145"/>
        <v>No</v>
      </c>
      <c r="T2024" s="126" t="str">
        <f t="shared" si="145"/>
        <v>Yes</v>
      </c>
      <c r="U2024" s="126" t="str">
        <f t="shared" si="145"/>
        <v>Yes</v>
      </c>
      <c r="V2024" s="126" t="str">
        <f t="shared" si="145"/>
        <v>No</v>
      </c>
      <c r="W2024" s="126" t="str">
        <f t="shared" si="145"/>
        <v>No</v>
      </c>
      <c r="X2024" s="126" t="str">
        <f t="shared" si="145"/>
        <v>No</v>
      </c>
      <c r="Y2024" s="126" t="str">
        <f t="shared" si="145"/>
        <v>Yes</v>
      </c>
      <c r="Z2024" s="126" t="str">
        <f t="shared" si="145"/>
        <v>No</v>
      </c>
      <c r="AA2024" s="126" t="str">
        <f t="shared" si="145"/>
        <v>No</v>
      </c>
    </row>
    <row r="2025" spans="1:27" x14ac:dyDescent="0.3">
      <c r="A2025" t="s">
        <v>212</v>
      </c>
      <c r="B2025" t="s">
        <v>13</v>
      </c>
      <c r="C2025" t="s">
        <v>130</v>
      </c>
      <c r="D2025" t="s">
        <v>8</v>
      </c>
      <c r="E2025" t="s">
        <v>11</v>
      </c>
      <c r="F2025" t="s">
        <v>10</v>
      </c>
      <c r="G2025">
        <v>1</v>
      </c>
      <c r="H2025" t="s">
        <v>8</v>
      </c>
      <c r="I2025" t="s">
        <v>18</v>
      </c>
      <c r="J2025" t="s">
        <v>128</v>
      </c>
      <c r="L2025" t="s">
        <v>80</v>
      </c>
      <c r="M2025">
        <v>2</v>
      </c>
      <c r="N2025" t="str">
        <f t="shared" si="144"/>
        <v>Yes</v>
      </c>
      <c r="O2025" t="s">
        <v>214</v>
      </c>
      <c r="P2025" s="126" t="str">
        <f t="shared" si="143"/>
        <v>Yes</v>
      </c>
      <c r="Q2025" s="126" t="str">
        <f t="shared" si="145"/>
        <v>No</v>
      </c>
      <c r="R2025" s="126" t="str">
        <f t="shared" si="145"/>
        <v>Yes</v>
      </c>
      <c r="S2025" s="126" t="str">
        <f t="shared" si="145"/>
        <v>No</v>
      </c>
      <c r="T2025" s="126" t="str">
        <f t="shared" si="145"/>
        <v>Yes</v>
      </c>
      <c r="U2025" s="126" t="str">
        <f t="shared" si="145"/>
        <v>Yes</v>
      </c>
      <c r="V2025" s="126" t="str">
        <f t="shared" si="145"/>
        <v>No</v>
      </c>
      <c r="W2025" s="126" t="str">
        <f t="shared" si="145"/>
        <v>No</v>
      </c>
      <c r="X2025" s="126" t="str">
        <f t="shared" si="145"/>
        <v>No</v>
      </c>
      <c r="Y2025" s="126" t="str">
        <f t="shared" si="145"/>
        <v>Yes</v>
      </c>
      <c r="Z2025" s="126" t="str">
        <f t="shared" si="145"/>
        <v>No</v>
      </c>
      <c r="AA2025" s="126" t="str">
        <f t="shared" si="145"/>
        <v>No</v>
      </c>
    </row>
    <row r="2026" spans="1:27" x14ac:dyDescent="0.3">
      <c r="A2026" t="s">
        <v>212</v>
      </c>
      <c r="B2026" t="s">
        <v>13</v>
      </c>
      <c r="C2026" t="s">
        <v>130</v>
      </c>
      <c r="D2026" t="s">
        <v>8</v>
      </c>
      <c r="E2026" t="s">
        <v>11</v>
      </c>
      <c r="F2026" t="s">
        <v>10</v>
      </c>
      <c r="G2026">
        <v>1</v>
      </c>
      <c r="H2026" t="s">
        <v>13</v>
      </c>
      <c r="I2026" t="s">
        <v>16</v>
      </c>
      <c r="J2026" t="s">
        <v>128</v>
      </c>
      <c r="L2026" t="s">
        <v>80</v>
      </c>
      <c r="M2026">
        <v>0</v>
      </c>
      <c r="N2026" t="str">
        <f t="shared" si="144"/>
        <v>No</v>
      </c>
      <c r="O2026" t="s">
        <v>214</v>
      </c>
      <c r="P2026" s="126" t="str">
        <f t="shared" si="143"/>
        <v>Yes</v>
      </c>
      <c r="Q2026" s="126" t="str">
        <f t="shared" si="145"/>
        <v>No</v>
      </c>
      <c r="R2026" s="126" t="str">
        <f t="shared" si="145"/>
        <v>Yes</v>
      </c>
      <c r="S2026" s="126" t="str">
        <f t="shared" si="145"/>
        <v>No</v>
      </c>
      <c r="T2026" s="126" t="str">
        <f t="shared" si="145"/>
        <v>Yes</v>
      </c>
      <c r="U2026" s="126" t="str">
        <f t="shared" si="145"/>
        <v>Yes</v>
      </c>
      <c r="V2026" s="126" t="str">
        <f t="shared" si="145"/>
        <v>No</v>
      </c>
      <c r="W2026" s="126" t="str">
        <f t="shared" si="145"/>
        <v>No</v>
      </c>
      <c r="X2026" s="126" t="str">
        <f t="shared" si="145"/>
        <v>No</v>
      </c>
      <c r="Y2026" s="126" t="str">
        <f t="shared" si="145"/>
        <v>Yes</v>
      </c>
      <c r="Z2026" s="126" t="str">
        <f t="shared" si="145"/>
        <v>No</v>
      </c>
      <c r="AA2026" s="126" t="str">
        <f t="shared" si="145"/>
        <v>No</v>
      </c>
    </row>
    <row r="2027" spans="1:27" x14ac:dyDescent="0.3">
      <c r="A2027" t="s">
        <v>212</v>
      </c>
      <c r="B2027" t="s">
        <v>13</v>
      </c>
      <c r="C2027" t="s">
        <v>130</v>
      </c>
      <c r="D2027" t="s">
        <v>8</v>
      </c>
      <c r="E2027" t="s">
        <v>11</v>
      </c>
      <c r="F2027" t="s">
        <v>10</v>
      </c>
      <c r="G2027">
        <v>1</v>
      </c>
      <c r="H2027" t="s">
        <v>13</v>
      </c>
      <c r="I2027" t="s">
        <v>16</v>
      </c>
      <c r="J2027" t="s">
        <v>62</v>
      </c>
      <c r="L2027" t="s">
        <v>80</v>
      </c>
      <c r="M2027">
        <v>2</v>
      </c>
      <c r="N2027" t="str">
        <f t="shared" si="144"/>
        <v>Yes</v>
      </c>
      <c r="O2027" t="s">
        <v>214</v>
      </c>
      <c r="P2027" s="126" t="str">
        <f t="shared" si="143"/>
        <v>Yes</v>
      </c>
      <c r="Q2027" s="126" t="str">
        <f t="shared" si="145"/>
        <v>No</v>
      </c>
      <c r="R2027" s="126" t="str">
        <f t="shared" si="145"/>
        <v>Yes</v>
      </c>
      <c r="S2027" s="126" t="str">
        <f t="shared" si="145"/>
        <v>No</v>
      </c>
      <c r="T2027" s="126" t="str">
        <f t="shared" si="145"/>
        <v>Yes</v>
      </c>
      <c r="U2027" s="126" t="str">
        <f t="shared" si="145"/>
        <v>Yes</v>
      </c>
      <c r="V2027" s="126" t="str">
        <f t="shared" si="145"/>
        <v>No</v>
      </c>
      <c r="W2027" s="126" t="str">
        <f t="shared" si="145"/>
        <v>No</v>
      </c>
      <c r="X2027" s="126" t="str">
        <f t="shared" si="145"/>
        <v>No</v>
      </c>
      <c r="Y2027" s="126" t="str">
        <f t="shared" si="145"/>
        <v>Yes</v>
      </c>
      <c r="Z2027" s="126" t="str">
        <f t="shared" si="145"/>
        <v>No</v>
      </c>
      <c r="AA2027" s="126" t="str">
        <f t="shared" si="145"/>
        <v>No</v>
      </c>
    </row>
    <row r="2028" spans="1:27" x14ac:dyDescent="0.3">
      <c r="A2028" t="s">
        <v>212</v>
      </c>
      <c r="B2028" t="s">
        <v>13</v>
      </c>
      <c r="C2028" t="s">
        <v>130</v>
      </c>
      <c r="D2028" t="s">
        <v>8</v>
      </c>
      <c r="E2028" t="s">
        <v>11</v>
      </c>
      <c r="F2028" t="s">
        <v>131</v>
      </c>
      <c r="G2028">
        <v>0</v>
      </c>
      <c r="H2028" t="s">
        <v>13</v>
      </c>
      <c r="I2028" t="s">
        <v>15</v>
      </c>
      <c r="J2028" t="s">
        <v>128</v>
      </c>
      <c r="L2028" t="s">
        <v>80</v>
      </c>
      <c r="M2028">
        <v>2</v>
      </c>
      <c r="N2028" t="str">
        <f t="shared" si="144"/>
        <v>Yes</v>
      </c>
      <c r="O2028" t="s">
        <v>214</v>
      </c>
      <c r="P2028" s="126" t="str">
        <f t="shared" si="143"/>
        <v>Yes</v>
      </c>
      <c r="Q2028" s="126" t="str">
        <f t="shared" si="145"/>
        <v>No</v>
      </c>
      <c r="R2028" s="126" t="str">
        <f t="shared" si="145"/>
        <v>Yes</v>
      </c>
      <c r="S2028" s="126" t="str">
        <f t="shared" si="145"/>
        <v>No</v>
      </c>
      <c r="T2028" s="126" t="str">
        <f t="shared" si="145"/>
        <v>No</v>
      </c>
      <c r="U2028" s="126" t="str">
        <f t="shared" si="145"/>
        <v>Yes</v>
      </c>
      <c r="V2028" s="126" t="str">
        <f t="shared" si="145"/>
        <v>No</v>
      </c>
      <c r="W2028" s="126" t="str">
        <f t="shared" si="145"/>
        <v>No</v>
      </c>
      <c r="X2028" s="126" t="str">
        <f t="shared" si="145"/>
        <v>No</v>
      </c>
      <c r="Y2028" s="126" t="str">
        <f t="shared" si="145"/>
        <v>Yes</v>
      </c>
      <c r="Z2028" s="126" t="str">
        <f t="shared" si="145"/>
        <v>Yes</v>
      </c>
      <c r="AA2028" s="126" t="str">
        <f t="shared" si="145"/>
        <v>No</v>
      </c>
    </row>
    <row r="2029" spans="1:27" x14ac:dyDescent="0.3">
      <c r="A2029" t="s">
        <v>212</v>
      </c>
      <c r="B2029" t="s">
        <v>13</v>
      </c>
      <c r="C2029" t="s">
        <v>9</v>
      </c>
      <c r="D2029" t="s">
        <v>8</v>
      </c>
      <c r="E2029" t="s">
        <v>11</v>
      </c>
      <c r="F2029" t="s">
        <v>10</v>
      </c>
      <c r="G2029">
        <v>1</v>
      </c>
      <c r="H2029" t="s">
        <v>10</v>
      </c>
      <c r="I2029" t="s">
        <v>20</v>
      </c>
      <c r="J2029" t="s">
        <v>128</v>
      </c>
      <c r="K2029" t="s">
        <v>237</v>
      </c>
      <c r="L2029" t="s">
        <v>80</v>
      </c>
      <c r="M2029">
        <v>0</v>
      </c>
      <c r="N2029" t="str">
        <f t="shared" si="144"/>
        <v>No</v>
      </c>
      <c r="O2029" t="s">
        <v>214</v>
      </c>
      <c r="P2029" s="126" t="str">
        <f t="shared" si="143"/>
        <v>Yes</v>
      </c>
      <c r="Q2029" s="126" t="str">
        <f t="shared" si="145"/>
        <v>Yes</v>
      </c>
      <c r="R2029" s="126" t="str">
        <f t="shared" si="145"/>
        <v>Yes</v>
      </c>
      <c r="S2029" s="126" t="str">
        <f t="shared" si="145"/>
        <v>No</v>
      </c>
      <c r="T2029" s="126" t="str">
        <f t="shared" si="145"/>
        <v>Yes</v>
      </c>
      <c r="U2029" s="126" t="str">
        <f t="shared" si="145"/>
        <v>Yes</v>
      </c>
      <c r="V2029" s="126" t="str">
        <f t="shared" si="145"/>
        <v>No</v>
      </c>
      <c r="W2029" s="126" t="str">
        <f t="shared" ref="Q2029:AA2052" si="146">IF($A2029="","",IF(OR($B2029=W$1,$C2029=W$1,$D2029=W$1,$E2029=W$1,$F2029=W$1),"Yes","No"))</f>
        <v>No</v>
      </c>
      <c r="X2029" s="126" t="str">
        <f t="shared" si="146"/>
        <v>No</v>
      </c>
      <c r="Y2029" s="126" t="str">
        <f t="shared" si="146"/>
        <v>No</v>
      </c>
      <c r="Z2029" s="126" t="str">
        <f t="shared" si="146"/>
        <v>No</v>
      </c>
      <c r="AA2029" s="126" t="str">
        <f t="shared" si="146"/>
        <v>No</v>
      </c>
    </row>
    <row r="2030" spans="1:27" x14ac:dyDescent="0.3">
      <c r="A2030" t="s">
        <v>212</v>
      </c>
      <c r="B2030" t="s">
        <v>13</v>
      </c>
      <c r="C2030" t="s">
        <v>9</v>
      </c>
      <c r="D2030" t="s">
        <v>8</v>
      </c>
      <c r="E2030" t="s">
        <v>11</v>
      </c>
      <c r="F2030" t="s">
        <v>10</v>
      </c>
      <c r="G2030">
        <v>1</v>
      </c>
      <c r="H2030" t="s">
        <v>10</v>
      </c>
      <c r="I2030" t="s">
        <v>18</v>
      </c>
      <c r="J2030" t="s">
        <v>128</v>
      </c>
      <c r="L2030" t="s">
        <v>80</v>
      </c>
      <c r="M2030">
        <v>2</v>
      </c>
      <c r="N2030" t="str">
        <f t="shared" si="144"/>
        <v>Yes</v>
      </c>
      <c r="O2030" t="s">
        <v>214</v>
      </c>
      <c r="P2030" s="126" t="str">
        <f t="shared" si="143"/>
        <v>Yes</v>
      </c>
      <c r="Q2030" s="126" t="str">
        <f t="shared" si="146"/>
        <v>Yes</v>
      </c>
      <c r="R2030" s="126" t="str">
        <f t="shared" si="146"/>
        <v>Yes</v>
      </c>
      <c r="S2030" s="126" t="str">
        <f t="shared" si="146"/>
        <v>No</v>
      </c>
      <c r="T2030" s="126" t="str">
        <f t="shared" si="146"/>
        <v>Yes</v>
      </c>
      <c r="U2030" s="126" t="str">
        <f t="shared" si="146"/>
        <v>Yes</v>
      </c>
      <c r="V2030" s="126" t="str">
        <f t="shared" si="146"/>
        <v>No</v>
      </c>
      <c r="W2030" s="126" t="str">
        <f t="shared" si="146"/>
        <v>No</v>
      </c>
      <c r="X2030" s="126" t="str">
        <f t="shared" si="146"/>
        <v>No</v>
      </c>
      <c r="Y2030" s="126" t="str">
        <f t="shared" si="146"/>
        <v>No</v>
      </c>
      <c r="Z2030" s="126" t="str">
        <f t="shared" si="146"/>
        <v>No</v>
      </c>
      <c r="AA2030" s="126" t="str">
        <f t="shared" si="146"/>
        <v>No</v>
      </c>
    </row>
    <row r="2031" spans="1:27" x14ac:dyDescent="0.3">
      <c r="A2031" t="s">
        <v>212</v>
      </c>
      <c r="B2031" t="s">
        <v>13</v>
      </c>
      <c r="C2031" t="s">
        <v>9</v>
      </c>
      <c r="D2031" t="s">
        <v>8</v>
      </c>
      <c r="E2031" t="s">
        <v>11</v>
      </c>
      <c r="F2031" t="s">
        <v>10</v>
      </c>
      <c r="G2031">
        <v>1</v>
      </c>
      <c r="H2031" t="s">
        <v>13</v>
      </c>
      <c r="I2031" t="s">
        <v>15</v>
      </c>
      <c r="J2031" t="s">
        <v>128</v>
      </c>
      <c r="K2031" t="s">
        <v>259</v>
      </c>
      <c r="L2031" t="s">
        <v>80</v>
      </c>
      <c r="M2031">
        <v>2</v>
      </c>
      <c r="N2031" t="str">
        <f t="shared" si="144"/>
        <v>Yes</v>
      </c>
      <c r="O2031" t="s">
        <v>214</v>
      </c>
      <c r="P2031" s="126" t="str">
        <f t="shared" si="143"/>
        <v>Yes</v>
      </c>
      <c r="Q2031" s="126" t="str">
        <f t="shared" si="146"/>
        <v>Yes</v>
      </c>
      <c r="R2031" s="126" t="str">
        <f t="shared" si="146"/>
        <v>Yes</v>
      </c>
      <c r="S2031" s="126" t="str">
        <f t="shared" si="146"/>
        <v>No</v>
      </c>
      <c r="T2031" s="126" t="str">
        <f t="shared" si="146"/>
        <v>Yes</v>
      </c>
      <c r="U2031" s="126" t="str">
        <f t="shared" si="146"/>
        <v>Yes</v>
      </c>
      <c r="V2031" s="126" t="str">
        <f t="shared" si="146"/>
        <v>No</v>
      </c>
      <c r="W2031" s="126" t="str">
        <f t="shared" si="146"/>
        <v>No</v>
      </c>
      <c r="X2031" s="126" t="str">
        <f t="shared" si="146"/>
        <v>No</v>
      </c>
      <c r="Y2031" s="126" t="str">
        <f t="shared" si="146"/>
        <v>No</v>
      </c>
      <c r="Z2031" s="126" t="str">
        <f t="shared" si="146"/>
        <v>No</v>
      </c>
      <c r="AA2031" s="126" t="str">
        <f t="shared" si="146"/>
        <v>No</v>
      </c>
    </row>
    <row r="2032" spans="1:27" x14ac:dyDescent="0.3">
      <c r="A2032" t="s">
        <v>212</v>
      </c>
      <c r="B2032" t="s">
        <v>13</v>
      </c>
      <c r="C2032" t="s">
        <v>9</v>
      </c>
      <c r="D2032" t="s">
        <v>8</v>
      </c>
      <c r="E2032" t="s">
        <v>11</v>
      </c>
      <c r="F2032" t="s">
        <v>10</v>
      </c>
      <c r="G2032">
        <v>0</v>
      </c>
      <c r="H2032" t="s">
        <v>8</v>
      </c>
      <c r="I2032" t="s">
        <v>19</v>
      </c>
      <c r="J2032" t="s">
        <v>128</v>
      </c>
      <c r="L2032" t="s">
        <v>80</v>
      </c>
      <c r="M2032">
        <v>0</v>
      </c>
      <c r="N2032" t="str">
        <f t="shared" si="144"/>
        <v>No</v>
      </c>
      <c r="O2032" t="s">
        <v>214</v>
      </c>
      <c r="P2032" s="126" t="str">
        <f t="shared" si="143"/>
        <v>Yes</v>
      </c>
      <c r="Q2032" s="126" t="str">
        <f t="shared" si="146"/>
        <v>Yes</v>
      </c>
      <c r="R2032" s="126" t="str">
        <f t="shared" si="146"/>
        <v>Yes</v>
      </c>
      <c r="S2032" s="126" t="str">
        <f t="shared" si="146"/>
        <v>No</v>
      </c>
      <c r="T2032" s="126" t="str">
        <f t="shared" si="146"/>
        <v>Yes</v>
      </c>
      <c r="U2032" s="126" t="str">
        <f t="shared" si="146"/>
        <v>Yes</v>
      </c>
      <c r="V2032" s="126" t="str">
        <f t="shared" si="146"/>
        <v>No</v>
      </c>
      <c r="W2032" s="126" t="str">
        <f t="shared" si="146"/>
        <v>No</v>
      </c>
      <c r="X2032" s="126" t="str">
        <f t="shared" si="146"/>
        <v>No</v>
      </c>
      <c r="Y2032" s="126" t="str">
        <f t="shared" si="146"/>
        <v>No</v>
      </c>
      <c r="Z2032" s="126" t="str">
        <f t="shared" si="146"/>
        <v>No</v>
      </c>
      <c r="AA2032" s="126" t="str">
        <f t="shared" si="146"/>
        <v>No</v>
      </c>
    </row>
    <row r="2033" spans="1:27" x14ac:dyDescent="0.3">
      <c r="A2033" t="s">
        <v>212</v>
      </c>
      <c r="B2033" t="s">
        <v>13</v>
      </c>
      <c r="C2033" t="s">
        <v>9</v>
      </c>
      <c r="D2033" t="s">
        <v>8</v>
      </c>
      <c r="E2033" t="s">
        <v>11</v>
      </c>
      <c r="F2033" t="s">
        <v>10</v>
      </c>
      <c r="G2033">
        <v>1</v>
      </c>
      <c r="H2033" t="s">
        <v>10</v>
      </c>
      <c r="I2033" t="s">
        <v>20</v>
      </c>
      <c r="J2033" t="s">
        <v>128</v>
      </c>
      <c r="L2033" t="s">
        <v>80</v>
      </c>
      <c r="M2033">
        <v>0</v>
      </c>
      <c r="N2033" t="str">
        <f t="shared" si="144"/>
        <v>No</v>
      </c>
      <c r="O2033" t="s">
        <v>214</v>
      </c>
      <c r="P2033" s="126" t="str">
        <f t="shared" si="143"/>
        <v>Yes</v>
      </c>
      <c r="Q2033" s="126" t="str">
        <f t="shared" si="146"/>
        <v>Yes</v>
      </c>
      <c r="R2033" s="126" t="str">
        <f t="shared" si="146"/>
        <v>Yes</v>
      </c>
      <c r="S2033" s="126" t="str">
        <f t="shared" si="146"/>
        <v>No</v>
      </c>
      <c r="T2033" s="126" t="str">
        <f t="shared" si="146"/>
        <v>Yes</v>
      </c>
      <c r="U2033" s="126" t="str">
        <f t="shared" si="146"/>
        <v>Yes</v>
      </c>
      <c r="V2033" s="126" t="str">
        <f t="shared" si="146"/>
        <v>No</v>
      </c>
      <c r="W2033" s="126" t="str">
        <f t="shared" si="146"/>
        <v>No</v>
      </c>
      <c r="X2033" s="126" t="str">
        <f t="shared" si="146"/>
        <v>No</v>
      </c>
      <c r="Y2033" s="126" t="str">
        <f t="shared" si="146"/>
        <v>No</v>
      </c>
      <c r="Z2033" s="126" t="str">
        <f t="shared" si="146"/>
        <v>No</v>
      </c>
      <c r="AA2033" s="126" t="str">
        <f t="shared" si="146"/>
        <v>No</v>
      </c>
    </row>
    <row r="2034" spans="1:27" x14ac:dyDescent="0.3">
      <c r="A2034" t="s">
        <v>212</v>
      </c>
      <c r="B2034" t="s">
        <v>13</v>
      </c>
      <c r="C2034" t="s">
        <v>9</v>
      </c>
      <c r="D2034" t="s">
        <v>8</v>
      </c>
      <c r="E2034" t="s">
        <v>11</v>
      </c>
      <c r="F2034" t="s">
        <v>10</v>
      </c>
      <c r="G2034">
        <v>0</v>
      </c>
      <c r="H2034" t="s">
        <v>13</v>
      </c>
      <c r="I2034" t="s">
        <v>19</v>
      </c>
      <c r="J2034" t="s">
        <v>128</v>
      </c>
      <c r="L2034" t="s">
        <v>80</v>
      </c>
      <c r="M2034">
        <v>0</v>
      </c>
      <c r="N2034" t="str">
        <f t="shared" si="144"/>
        <v>No</v>
      </c>
      <c r="O2034" t="s">
        <v>214</v>
      </c>
      <c r="P2034" s="126" t="str">
        <f t="shared" si="143"/>
        <v>Yes</v>
      </c>
      <c r="Q2034" s="126" t="str">
        <f t="shared" si="146"/>
        <v>Yes</v>
      </c>
      <c r="R2034" s="126" t="str">
        <f t="shared" si="146"/>
        <v>Yes</v>
      </c>
      <c r="S2034" s="126" t="str">
        <f t="shared" si="146"/>
        <v>No</v>
      </c>
      <c r="T2034" s="126" t="str">
        <f t="shared" si="146"/>
        <v>Yes</v>
      </c>
      <c r="U2034" s="126" t="str">
        <f t="shared" si="146"/>
        <v>Yes</v>
      </c>
      <c r="V2034" s="126" t="str">
        <f t="shared" si="146"/>
        <v>No</v>
      </c>
      <c r="W2034" s="126" t="str">
        <f t="shared" si="146"/>
        <v>No</v>
      </c>
      <c r="X2034" s="126" t="str">
        <f t="shared" si="146"/>
        <v>No</v>
      </c>
      <c r="Y2034" s="126" t="str">
        <f t="shared" si="146"/>
        <v>No</v>
      </c>
      <c r="Z2034" s="126" t="str">
        <f t="shared" si="146"/>
        <v>No</v>
      </c>
      <c r="AA2034" s="126" t="str">
        <f t="shared" si="146"/>
        <v>No</v>
      </c>
    </row>
    <row r="2035" spans="1:27" x14ac:dyDescent="0.3">
      <c r="A2035" t="s">
        <v>212</v>
      </c>
      <c r="B2035" t="s">
        <v>13</v>
      </c>
      <c r="C2035" t="s">
        <v>9</v>
      </c>
      <c r="D2035" t="s">
        <v>8</v>
      </c>
      <c r="E2035" t="s">
        <v>11</v>
      </c>
      <c r="F2035" t="s">
        <v>10</v>
      </c>
      <c r="G2035">
        <v>0</v>
      </c>
      <c r="H2035" t="s">
        <v>8</v>
      </c>
      <c r="I2035" t="s">
        <v>19</v>
      </c>
      <c r="J2035" t="s">
        <v>128</v>
      </c>
      <c r="K2035" t="s">
        <v>237</v>
      </c>
      <c r="L2035" t="s">
        <v>80</v>
      </c>
      <c r="M2035">
        <v>3</v>
      </c>
      <c r="N2035" t="str">
        <f t="shared" si="144"/>
        <v>Yes</v>
      </c>
      <c r="O2035" t="s">
        <v>214</v>
      </c>
      <c r="P2035" s="126" t="str">
        <f t="shared" si="143"/>
        <v>Yes</v>
      </c>
      <c r="Q2035" s="126" t="str">
        <f t="shared" si="146"/>
        <v>Yes</v>
      </c>
      <c r="R2035" s="126" t="str">
        <f t="shared" si="146"/>
        <v>Yes</v>
      </c>
      <c r="S2035" s="126" t="str">
        <f t="shared" si="146"/>
        <v>No</v>
      </c>
      <c r="T2035" s="126" t="str">
        <f t="shared" si="146"/>
        <v>Yes</v>
      </c>
      <c r="U2035" s="126" t="str">
        <f t="shared" si="146"/>
        <v>Yes</v>
      </c>
      <c r="V2035" s="126" t="str">
        <f t="shared" si="146"/>
        <v>No</v>
      </c>
      <c r="W2035" s="126" t="str">
        <f t="shared" si="146"/>
        <v>No</v>
      </c>
      <c r="X2035" s="126" t="str">
        <f t="shared" si="146"/>
        <v>No</v>
      </c>
      <c r="Y2035" s="126" t="str">
        <f t="shared" si="146"/>
        <v>No</v>
      </c>
      <c r="Z2035" s="126" t="str">
        <f t="shared" si="146"/>
        <v>No</v>
      </c>
      <c r="AA2035" s="126" t="str">
        <f t="shared" si="146"/>
        <v>No</v>
      </c>
    </row>
    <row r="2036" spans="1:27" x14ac:dyDescent="0.3">
      <c r="A2036" t="s">
        <v>212</v>
      </c>
      <c r="B2036" t="s">
        <v>13</v>
      </c>
      <c r="C2036" t="s">
        <v>9</v>
      </c>
      <c r="D2036" t="s">
        <v>8</v>
      </c>
      <c r="E2036" t="s">
        <v>11</v>
      </c>
      <c r="F2036" t="s">
        <v>10</v>
      </c>
      <c r="G2036">
        <v>0</v>
      </c>
      <c r="H2036" t="s">
        <v>9</v>
      </c>
      <c r="I2036" t="s">
        <v>19</v>
      </c>
      <c r="J2036" t="s">
        <v>128</v>
      </c>
      <c r="L2036" t="s">
        <v>80</v>
      </c>
      <c r="M2036">
        <v>0</v>
      </c>
      <c r="N2036" t="str">
        <f t="shared" si="144"/>
        <v>No</v>
      </c>
      <c r="O2036" t="s">
        <v>214</v>
      </c>
      <c r="P2036" s="126" t="str">
        <f t="shared" si="143"/>
        <v>Yes</v>
      </c>
      <c r="Q2036" s="126" t="str">
        <f t="shared" si="146"/>
        <v>Yes</v>
      </c>
      <c r="R2036" s="126" t="str">
        <f t="shared" si="146"/>
        <v>Yes</v>
      </c>
      <c r="S2036" s="126" t="str">
        <f t="shared" si="146"/>
        <v>No</v>
      </c>
      <c r="T2036" s="126" t="str">
        <f t="shared" si="146"/>
        <v>Yes</v>
      </c>
      <c r="U2036" s="126" t="str">
        <f t="shared" si="146"/>
        <v>Yes</v>
      </c>
      <c r="V2036" s="126" t="str">
        <f t="shared" si="146"/>
        <v>No</v>
      </c>
      <c r="W2036" s="126" t="str">
        <f t="shared" si="146"/>
        <v>No</v>
      </c>
      <c r="X2036" s="126" t="str">
        <f t="shared" si="146"/>
        <v>No</v>
      </c>
      <c r="Y2036" s="126" t="str">
        <f t="shared" si="146"/>
        <v>No</v>
      </c>
      <c r="Z2036" s="126" t="str">
        <f t="shared" si="146"/>
        <v>No</v>
      </c>
      <c r="AA2036" s="126" t="str">
        <f t="shared" si="146"/>
        <v>No</v>
      </c>
    </row>
    <row r="2037" spans="1:27" x14ac:dyDescent="0.3">
      <c r="A2037" t="s">
        <v>212</v>
      </c>
      <c r="B2037" t="s">
        <v>13</v>
      </c>
      <c r="C2037" t="s">
        <v>130</v>
      </c>
      <c r="D2037" t="s">
        <v>8</v>
      </c>
      <c r="E2037" t="s">
        <v>70</v>
      </c>
      <c r="F2037" t="s">
        <v>10</v>
      </c>
      <c r="G2037">
        <v>1</v>
      </c>
      <c r="H2037" t="s">
        <v>70</v>
      </c>
      <c r="I2037" t="s">
        <v>18</v>
      </c>
      <c r="J2037" t="s">
        <v>128</v>
      </c>
      <c r="L2037" t="s">
        <v>80</v>
      </c>
      <c r="M2037">
        <v>0</v>
      </c>
      <c r="N2037" t="str">
        <f t="shared" si="144"/>
        <v>No</v>
      </c>
      <c r="O2037" t="s">
        <v>214</v>
      </c>
      <c r="P2037" s="126" t="str">
        <f t="shared" si="143"/>
        <v>Yes</v>
      </c>
      <c r="Q2037" s="126" t="str">
        <f t="shared" si="146"/>
        <v>No</v>
      </c>
      <c r="R2037" s="126" t="str">
        <f t="shared" si="146"/>
        <v>Yes</v>
      </c>
      <c r="S2037" s="126" t="str">
        <f t="shared" si="146"/>
        <v>Yes</v>
      </c>
      <c r="T2037" s="126" t="str">
        <f t="shared" si="146"/>
        <v>Yes</v>
      </c>
      <c r="U2037" s="126" t="str">
        <f t="shared" si="146"/>
        <v>No</v>
      </c>
      <c r="V2037" s="126" t="str">
        <f t="shared" si="146"/>
        <v>No</v>
      </c>
      <c r="W2037" s="126" t="str">
        <f t="shared" si="146"/>
        <v>No</v>
      </c>
      <c r="X2037" s="126" t="str">
        <f t="shared" si="146"/>
        <v>No</v>
      </c>
      <c r="Y2037" s="126" t="str">
        <f t="shared" si="146"/>
        <v>Yes</v>
      </c>
      <c r="Z2037" s="126" t="str">
        <f t="shared" si="146"/>
        <v>No</v>
      </c>
      <c r="AA2037" s="126" t="str">
        <f t="shared" si="146"/>
        <v>No</v>
      </c>
    </row>
    <row r="2038" spans="1:27" x14ac:dyDescent="0.3">
      <c r="A2038" t="s">
        <v>212</v>
      </c>
      <c r="B2038" t="s">
        <v>13</v>
      </c>
      <c r="C2038" t="s">
        <v>130</v>
      </c>
      <c r="D2038" t="s">
        <v>8</v>
      </c>
      <c r="E2038" t="s">
        <v>70</v>
      </c>
      <c r="F2038" t="s">
        <v>10</v>
      </c>
      <c r="G2038">
        <v>0</v>
      </c>
      <c r="H2038" t="s">
        <v>130</v>
      </c>
      <c r="I2038" t="s">
        <v>19</v>
      </c>
      <c r="J2038" t="s">
        <v>128</v>
      </c>
      <c r="L2038" t="s">
        <v>80</v>
      </c>
      <c r="M2038">
        <v>0</v>
      </c>
      <c r="N2038" t="str">
        <f t="shared" si="144"/>
        <v>No</v>
      </c>
      <c r="O2038" t="s">
        <v>214</v>
      </c>
      <c r="P2038" s="126" t="str">
        <f t="shared" si="143"/>
        <v>Yes</v>
      </c>
      <c r="Q2038" s="126" t="str">
        <f t="shared" si="146"/>
        <v>No</v>
      </c>
      <c r="R2038" s="126" t="str">
        <f t="shared" si="146"/>
        <v>Yes</v>
      </c>
      <c r="S2038" s="126" t="str">
        <f t="shared" si="146"/>
        <v>Yes</v>
      </c>
      <c r="T2038" s="126" t="str">
        <f t="shared" si="146"/>
        <v>Yes</v>
      </c>
      <c r="U2038" s="126" t="str">
        <f t="shared" si="146"/>
        <v>No</v>
      </c>
      <c r="V2038" s="126" t="str">
        <f t="shared" si="146"/>
        <v>No</v>
      </c>
      <c r="W2038" s="126" t="str">
        <f t="shared" si="146"/>
        <v>No</v>
      </c>
      <c r="X2038" s="126" t="str">
        <f t="shared" si="146"/>
        <v>No</v>
      </c>
      <c r="Y2038" s="126" t="str">
        <f t="shared" si="146"/>
        <v>Yes</v>
      </c>
      <c r="Z2038" s="126" t="str">
        <f t="shared" si="146"/>
        <v>No</v>
      </c>
      <c r="AA2038" s="126" t="str">
        <f t="shared" si="146"/>
        <v>No</v>
      </c>
    </row>
    <row r="2039" spans="1:27" x14ac:dyDescent="0.3">
      <c r="A2039" t="s">
        <v>212</v>
      </c>
      <c r="B2039" t="s">
        <v>13</v>
      </c>
      <c r="C2039" t="s">
        <v>130</v>
      </c>
      <c r="D2039" t="s">
        <v>8</v>
      </c>
      <c r="E2039" t="s">
        <v>70</v>
      </c>
      <c r="F2039" t="s">
        <v>10</v>
      </c>
      <c r="G2039">
        <v>1</v>
      </c>
      <c r="H2039" t="s">
        <v>13</v>
      </c>
      <c r="I2039" t="s">
        <v>16</v>
      </c>
      <c r="J2039" t="s">
        <v>128</v>
      </c>
      <c r="L2039" t="s">
        <v>80</v>
      </c>
      <c r="M2039">
        <v>0</v>
      </c>
      <c r="N2039" t="str">
        <f t="shared" si="144"/>
        <v>No</v>
      </c>
      <c r="O2039" t="s">
        <v>214</v>
      </c>
      <c r="P2039" s="126" t="str">
        <f t="shared" si="143"/>
        <v>Yes</v>
      </c>
      <c r="Q2039" s="126" t="str">
        <f t="shared" si="146"/>
        <v>No</v>
      </c>
      <c r="R2039" s="126" t="str">
        <f t="shared" si="146"/>
        <v>Yes</v>
      </c>
      <c r="S2039" s="126" t="str">
        <f t="shared" si="146"/>
        <v>Yes</v>
      </c>
      <c r="T2039" s="126" t="str">
        <f t="shared" si="146"/>
        <v>Yes</v>
      </c>
      <c r="U2039" s="126" t="str">
        <f t="shared" si="146"/>
        <v>No</v>
      </c>
      <c r="V2039" s="126" t="str">
        <f t="shared" si="146"/>
        <v>No</v>
      </c>
      <c r="W2039" s="126" t="str">
        <f t="shared" si="146"/>
        <v>No</v>
      </c>
      <c r="X2039" s="126" t="str">
        <f t="shared" si="146"/>
        <v>No</v>
      </c>
      <c r="Y2039" s="126" t="str">
        <f t="shared" si="146"/>
        <v>Yes</v>
      </c>
      <c r="Z2039" s="126" t="str">
        <f t="shared" si="146"/>
        <v>No</v>
      </c>
      <c r="AA2039" s="126" t="str">
        <f t="shared" si="146"/>
        <v>No</v>
      </c>
    </row>
    <row r="2040" spans="1:27" x14ac:dyDescent="0.3">
      <c r="A2040" t="s">
        <v>212</v>
      </c>
      <c r="B2040" t="s">
        <v>13</v>
      </c>
      <c r="C2040" t="s">
        <v>130</v>
      </c>
      <c r="D2040" t="s">
        <v>8</v>
      </c>
      <c r="E2040" t="s">
        <v>70</v>
      </c>
      <c r="F2040" t="s">
        <v>10</v>
      </c>
      <c r="G2040">
        <v>0</v>
      </c>
      <c r="H2040" t="s">
        <v>70</v>
      </c>
      <c r="I2040" t="s">
        <v>19</v>
      </c>
      <c r="J2040" t="s">
        <v>128</v>
      </c>
      <c r="K2040" t="s">
        <v>237</v>
      </c>
      <c r="L2040" t="s">
        <v>80</v>
      </c>
      <c r="M2040">
        <v>0</v>
      </c>
      <c r="N2040" t="str">
        <f t="shared" si="144"/>
        <v>No</v>
      </c>
      <c r="O2040" t="s">
        <v>214</v>
      </c>
      <c r="P2040" s="126" t="str">
        <f t="shared" si="143"/>
        <v>Yes</v>
      </c>
      <c r="Q2040" s="126" t="str">
        <f t="shared" si="146"/>
        <v>No</v>
      </c>
      <c r="R2040" s="126" t="str">
        <f t="shared" si="146"/>
        <v>Yes</v>
      </c>
      <c r="S2040" s="126" t="str">
        <f t="shared" si="146"/>
        <v>Yes</v>
      </c>
      <c r="T2040" s="126" t="str">
        <f t="shared" si="146"/>
        <v>Yes</v>
      </c>
      <c r="U2040" s="126" t="str">
        <f t="shared" si="146"/>
        <v>No</v>
      </c>
      <c r="V2040" s="126" t="str">
        <f t="shared" si="146"/>
        <v>No</v>
      </c>
      <c r="W2040" s="126" t="str">
        <f t="shared" si="146"/>
        <v>No</v>
      </c>
      <c r="X2040" s="126" t="str">
        <f t="shared" si="146"/>
        <v>No</v>
      </c>
      <c r="Y2040" s="126" t="str">
        <f t="shared" si="146"/>
        <v>Yes</v>
      </c>
      <c r="Z2040" s="126" t="str">
        <f t="shared" si="146"/>
        <v>No</v>
      </c>
      <c r="AA2040" s="126" t="str">
        <f t="shared" si="146"/>
        <v>No</v>
      </c>
    </row>
    <row r="2041" spans="1:27" x14ac:dyDescent="0.3">
      <c r="A2041" t="s">
        <v>212</v>
      </c>
      <c r="B2041" t="s">
        <v>130</v>
      </c>
      <c r="C2041" t="s">
        <v>9</v>
      </c>
      <c r="D2041" t="s">
        <v>8</v>
      </c>
      <c r="E2041" t="s">
        <v>11</v>
      </c>
      <c r="F2041" t="s">
        <v>10</v>
      </c>
      <c r="G2041">
        <v>0</v>
      </c>
      <c r="H2041" t="s">
        <v>8</v>
      </c>
      <c r="I2041" t="s">
        <v>19</v>
      </c>
      <c r="J2041" t="s">
        <v>128</v>
      </c>
      <c r="L2041" t="s">
        <v>80</v>
      </c>
      <c r="M2041">
        <v>0</v>
      </c>
      <c r="N2041" t="str">
        <f t="shared" si="144"/>
        <v>No</v>
      </c>
      <c r="O2041" t="s">
        <v>214</v>
      </c>
      <c r="P2041" s="126" t="str">
        <f t="shared" si="143"/>
        <v>No</v>
      </c>
      <c r="Q2041" s="126" t="str">
        <f t="shared" si="146"/>
        <v>Yes</v>
      </c>
      <c r="R2041" s="126" t="str">
        <f t="shared" si="146"/>
        <v>Yes</v>
      </c>
      <c r="S2041" s="126" t="str">
        <f t="shared" si="146"/>
        <v>No</v>
      </c>
      <c r="T2041" s="126" t="str">
        <f t="shared" si="146"/>
        <v>Yes</v>
      </c>
      <c r="U2041" s="126" t="str">
        <f t="shared" si="146"/>
        <v>Yes</v>
      </c>
      <c r="V2041" s="126" t="str">
        <f t="shared" si="146"/>
        <v>No</v>
      </c>
      <c r="W2041" s="126" t="str">
        <f t="shared" si="146"/>
        <v>No</v>
      </c>
      <c r="X2041" s="126" t="str">
        <f t="shared" si="146"/>
        <v>No</v>
      </c>
      <c r="Y2041" s="126" t="str">
        <f t="shared" si="146"/>
        <v>Yes</v>
      </c>
      <c r="Z2041" s="126" t="str">
        <f t="shared" si="146"/>
        <v>No</v>
      </c>
      <c r="AA2041" s="126" t="str">
        <f t="shared" si="146"/>
        <v>No</v>
      </c>
    </row>
    <row r="2042" spans="1:27" x14ac:dyDescent="0.3">
      <c r="A2042" t="s">
        <v>212</v>
      </c>
      <c r="B2042" t="s">
        <v>130</v>
      </c>
      <c r="C2042" t="s">
        <v>9</v>
      </c>
      <c r="D2042" t="s">
        <v>8</v>
      </c>
      <c r="E2042" t="s">
        <v>11</v>
      </c>
      <c r="F2042" t="s">
        <v>10</v>
      </c>
      <c r="G2042">
        <v>1</v>
      </c>
      <c r="H2042" t="s">
        <v>10</v>
      </c>
      <c r="I2042" t="s">
        <v>17</v>
      </c>
      <c r="J2042" t="s">
        <v>128</v>
      </c>
      <c r="L2042" t="s">
        <v>80</v>
      </c>
      <c r="M2042">
        <v>0</v>
      </c>
      <c r="N2042" t="str">
        <f t="shared" si="144"/>
        <v>No</v>
      </c>
      <c r="O2042" t="s">
        <v>214</v>
      </c>
      <c r="P2042" s="126" t="str">
        <f t="shared" si="143"/>
        <v>No</v>
      </c>
      <c r="Q2042" s="126" t="str">
        <f t="shared" si="146"/>
        <v>Yes</v>
      </c>
      <c r="R2042" s="126" t="str">
        <f t="shared" si="146"/>
        <v>Yes</v>
      </c>
      <c r="S2042" s="126" t="str">
        <f t="shared" si="146"/>
        <v>No</v>
      </c>
      <c r="T2042" s="126" t="str">
        <f t="shared" si="146"/>
        <v>Yes</v>
      </c>
      <c r="U2042" s="126" t="str">
        <f t="shared" si="146"/>
        <v>Yes</v>
      </c>
      <c r="V2042" s="126" t="str">
        <f t="shared" si="146"/>
        <v>No</v>
      </c>
      <c r="W2042" s="126" t="str">
        <f t="shared" si="146"/>
        <v>No</v>
      </c>
      <c r="X2042" s="126" t="str">
        <f t="shared" si="146"/>
        <v>No</v>
      </c>
      <c r="Y2042" s="126" t="str">
        <f t="shared" si="146"/>
        <v>Yes</v>
      </c>
      <c r="Z2042" s="126" t="str">
        <f t="shared" si="146"/>
        <v>No</v>
      </c>
      <c r="AA2042" s="126" t="str">
        <f t="shared" si="146"/>
        <v>No</v>
      </c>
    </row>
    <row r="2043" spans="1:27" x14ac:dyDescent="0.3">
      <c r="A2043" t="s">
        <v>212</v>
      </c>
      <c r="B2043" t="s">
        <v>130</v>
      </c>
      <c r="C2043" t="s">
        <v>9</v>
      </c>
      <c r="D2043" t="s">
        <v>8</v>
      </c>
      <c r="E2043" t="s">
        <v>11</v>
      </c>
      <c r="F2043" t="s">
        <v>131</v>
      </c>
      <c r="G2043">
        <v>0</v>
      </c>
      <c r="H2043" t="s">
        <v>8</v>
      </c>
      <c r="I2043" t="s">
        <v>17</v>
      </c>
      <c r="J2043" t="s">
        <v>128</v>
      </c>
      <c r="L2043" t="s">
        <v>80</v>
      </c>
      <c r="M2043">
        <v>0</v>
      </c>
      <c r="N2043" t="str">
        <f t="shared" si="144"/>
        <v>No</v>
      </c>
      <c r="O2043" t="s">
        <v>214</v>
      </c>
      <c r="P2043" s="126" t="str">
        <f t="shared" si="143"/>
        <v>No</v>
      </c>
      <c r="Q2043" s="126" t="str">
        <f t="shared" si="146"/>
        <v>Yes</v>
      </c>
      <c r="R2043" s="126" t="str">
        <f t="shared" si="146"/>
        <v>Yes</v>
      </c>
      <c r="S2043" s="126" t="str">
        <f t="shared" si="146"/>
        <v>No</v>
      </c>
      <c r="T2043" s="126" t="str">
        <f t="shared" si="146"/>
        <v>No</v>
      </c>
      <c r="U2043" s="126" t="str">
        <f t="shared" si="146"/>
        <v>Yes</v>
      </c>
      <c r="V2043" s="126" t="str">
        <f t="shared" si="146"/>
        <v>No</v>
      </c>
      <c r="W2043" s="126" t="str">
        <f t="shared" si="146"/>
        <v>No</v>
      </c>
      <c r="X2043" s="126" t="str">
        <f t="shared" si="146"/>
        <v>No</v>
      </c>
      <c r="Y2043" s="126" t="str">
        <f t="shared" si="146"/>
        <v>Yes</v>
      </c>
      <c r="Z2043" s="126" t="str">
        <f t="shared" si="146"/>
        <v>Yes</v>
      </c>
      <c r="AA2043" s="126" t="str">
        <f t="shared" si="146"/>
        <v>No</v>
      </c>
    </row>
    <row r="2044" spans="1:27" x14ac:dyDescent="0.3">
      <c r="A2044" t="s">
        <v>212</v>
      </c>
      <c r="B2044" t="s">
        <v>13</v>
      </c>
      <c r="C2044" t="s">
        <v>9</v>
      </c>
      <c r="D2044" t="s">
        <v>8</v>
      </c>
      <c r="E2044" t="s">
        <v>11</v>
      </c>
      <c r="F2044" t="s">
        <v>10</v>
      </c>
      <c r="G2044">
        <v>0</v>
      </c>
      <c r="H2044" t="s">
        <v>8</v>
      </c>
      <c r="I2044" t="s">
        <v>19</v>
      </c>
      <c r="J2044" t="s">
        <v>128</v>
      </c>
      <c r="L2044" t="s">
        <v>80</v>
      </c>
      <c r="M2044">
        <v>0</v>
      </c>
      <c r="N2044" t="str">
        <f t="shared" si="144"/>
        <v>No</v>
      </c>
      <c r="O2044" t="s">
        <v>214</v>
      </c>
      <c r="P2044" s="126" t="str">
        <f t="shared" si="143"/>
        <v>Yes</v>
      </c>
      <c r="Q2044" s="126" t="str">
        <f t="shared" si="146"/>
        <v>Yes</v>
      </c>
      <c r="R2044" s="126" t="str">
        <f t="shared" si="146"/>
        <v>Yes</v>
      </c>
      <c r="S2044" s="126" t="str">
        <f t="shared" si="146"/>
        <v>No</v>
      </c>
      <c r="T2044" s="126" t="str">
        <f t="shared" si="146"/>
        <v>Yes</v>
      </c>
      <c r="U2044" s="126" t="str">
        <f t="shared" si="146"/>
        <v>Yes</v>
      </c>
      <c r="V2044" s="126" t="str">
        <f t="shared" si="146"/>
        <v>No</v>
      </c>
      <c r="W2044" s="126" t="str">
        <f t="shared" si="146"/>
        <v>No</v>
      </c>
      <c r="X2044" s="126" t="str">
        <f t="shared" si="146"/>
        <v>No</v>
      </c>
      <c r="Y2044" s="126" t="str">
        <f t="shared" si="146"/>
        <v>No</v>
      </c>
      <c r="Z2044" s="126" t="str">
        <f t="shared" si="146"/>
        <v>No</v>
      </c>
      <c r="AA2044" s="126" t="str">
        <f t="shared" si="146"/>
        <v>No</v>
      </c>
    </row>
    <row r="2045" spans="1:27" x14ac:dyDescent="0.3">
      <c r="A2045" t="s">
        <v>212</v>
      </c>
      <c r="B2045" t="s">
        <v>13</v>
      </c>
      <c r="C2045" t="s">
        <v>9</v>
      </c>
      <c r="D2045" t="s">
        <v>8</v>
      </c>
      <c r="E2045" t="s">
        <v>11</v>
      </c>
      <c r="F2045" t="s">
        <v>10</v>
      </c>
      <c r="G2045">
        <v>0</v>
      </c>
      <c r="H2045" t="s">
        <v>13</v>
      </c>
      <c r="I2045" t="s">
        <v>19</v>
      </c>
      <c r="J2045" t="s">
        <v>62</v>
      </c>
      <c r="L2045" t="s">
        <v>80</v>
      </c>
      <c r="M2045">
        <v>0</v>
      </c>
      <c r="N2045" t="str">
        <f t="shared" si="144"/>
        <v>No</v>
      </c>
      <c r="O2045" t="s">
        <v>214</v>
      </c>
      <c r="P2045" s="126" t="str">
        <f t="shared" si="143"/>
        <v>Yes</v>
      </c>
      <c r="Q2045" s="126" t="str">
        <f t="shared" si="146"/>
        <v>Yes</v>
      </c>
      <c r="R2045" s="126" t="str">
        <f t="shared" si="146"/>
        <v>Yes</v>
      </c>
      <c r="S2045" s="126" t="str">
        <f t="shared" si="146"/>
        <v>No</v>
      </c>
      <c r="T2045" s="126" t="str">
        <f t="shared" si="146"/>
        <v>Yes</v>
      </c>
      <c r="U2045" s="126" t="str">
        <f t="shared" si="146"/>
        <v>Yes</v>
      </c>
      <c r="V2045" s="126" t="str">
        <f t="shared" si="146"/>
        <v>No</v>
      </c>
      <c r="W2045" s="126" t="str">
        <f t="shared" si="146"/>
        <v>No</v>
      </c>
      <c r="X2045" s="126" t="str">
        <f t="shared" si="146"/>
        <v>No</v>
      </c>
      <c r="Y2045" s="126" t="str">
        <f t="shared" si="146"/>
        <v>No</v>
      </c>
      <c r="Z2045" s="126" t="str">
        <f t="shared" si="146"/>
        <v>No</v>
      </c>
      <c r="AA2045" s="126" t="str">
        <f t="shared" si="146"/>
        <v>No</v>
      </c>
    </row>
    <row r="2046" spans="1:27" x14ac:dyDescent="0.3">
      <c r="A2046" t="s">
        <v>212</v>
      </c>
      <c r="B2046" t="s">
        <v>13</v>
      </c>
      <c r="C2046" t="s">
        <v>9</v>
      </c>
      <c r="D2046" t="s">
        <v>8</v>
      </c>
      <c r="E2046" t="s">
        <v>11</v>
      </c>
      <c r="F2046" t="s">
        <v>10</v>
      </c>
      <c r="G2046">
        <v>1</v>
      </c>
      <c r="H2046" t="s">
        <v>10</v>
      </c>
      <c r="I2046" t="s">
        <v>20</v>
      </c>
      <c r="J2046" t="s">
        <v>128</v>
      </c>
      <c r="K2046" t="s">
        <v>237</v>
      </c>
      <c r="L2046" t="s">
        <v>80</v>
      </c>
      <c r="M2046">
        <v>0</v>
      </c>
      <c r="N2046" t="str">
        <f t="shared" si="144"/>
        <v>No</v>
      </c>
      <c r="O2046" t="s">
        <v>214</v>
      </c>
      <c r="P2046" s="126" t="str">
        <f t="shared" si="143"/>
        <v>Yes</v>
      </c>
      <c r="Q2046" s="126" t="str">
        <f t="shared" si="146"/>
        <v>Yes</v>
      </c>
      <c r="R2046" s="126" t="str">
        <f t="shared" si="146"/>
        <v>Yes</v>
      </c>
      <c r="S2046" s="126" t="str">
        <f t="shared" si="146"/>
        <v>No</v>
      </c>
      <c r="T2046" s="126" t="str">
        <f t="shared" si="146"/>
        <v>Yes</v>
      </c>
      <c r="U2046" s="126" t="str">
        <f t="shared" si="146"/>
        <v>Yes</v>
      </c>
      <c r="V2046" s="126" t="str">
        <f t="shared" si="146"/>
        <v>No</v>
      </c>
      <c r="W2046" s="126" t="str">
        <f t="shared" si="146"/>
        <v>No</v>
      </c>
      <c r="X2046" s="126" t="str">
        <f t="shared" si="146"/>
        <v>No</v>
      </c>
      <c r="Y2046" s="126" t="str">
        <f t="shared" si="146"/>
        <v>No</v>
      </c>
      <c r="Z2046" s="126" t="str">
        <f t="shared" si="146"/>
        <v>No</v>
      </c>
      <c r="AA2046" s="126" t="str">
        <f t="shared" si="146"/>
        <v>No</v>
      </c>
    </row>
    <row r="2047" spans="1:27" x14ac:dyDescent="0.3">
      <c r="A2047" t="s">
        <v>212</v>
      </c>
      <c r="B2047" t="s">
        <v>13</v>
      </c>
      <c r="C2047" t="s">
        <v>9</v>
      </c>
      <c r="D2047" t="s">
        <v>8</v>
      </c>
      <c r="E2047" t="s">
        <v>11</v>
      </c>
      <c r="F2047" t="s">
        <v>10</v>
      </c>
      <c r="G2047">
        <v>3</v>
      </c>
      <c r="H2047" t="s">
        <v>11</v>
      </c>
      <c r="I2047" t="s">
        <v>18</v>
      </c>
      <c r="J2047" t="s">
        <v>128</v>
      </c>
      <c r="L2047" t="s">
        <v>80</v>
      </c>
      <c r="M2047">
        <v>3</v>
      </c>
      <c r="N2047" t="str">
        <f t="shared" si="144"/>
        <v>Yes</v>
      </c>
      <c r="O2047" t="s">
        <v>214</v>
      </c>
      <c r="P2047" s="126" t="str">
        <f t="shared" si="143"/>
        <v>Yes</v>
      </c>
      <c r="Q2047" s="126" t="str">
        <f t="shared" si="146"/>
        <v>Yes</v>
      </c>
      <c r="R2047" s="126" t="str">
        <f t="shared" si="146"/>
        <v>Yes</v>
      </c>
      <c r="S2047" s="126" t="str">
        <f t="shared" si="146"/>
        <v>No</v>
      </c>
      <c r="T2047" s="126" t="str">
        <f t="shared" si="146"/>
        <v>Yes</v>
      </c>
      <c r="U2047" s="126" t="str">
        <f t="shared" si="146"/>
        <v>Yes</v>
      </c>
      <c r="V2047" s="126" t="str">
        <f t="shared" si="146"/>
        <v>No</v>
      </c>
      <c r="W2047" s="126" t="str">
        <f t="shared" si="146"/>
        <v>No</v>
      </c>
      <c r="X2047" s="126" t="str">
        <f t="shared" si="146"/>
        <v>No</v>
      </c>
      <c r="Y2047" s="126" t="str">
        <f t="shared" si="146"/>
        <v>No</v>
      </c>
      <c r="Z2047" s="126" t="str">
        <f t="shared" si="146"/>
        <v>No</v>
      </c>
      <c r="AA2047" s="126" t="str">
        <f t="shared" si="146"/>
        <v>No</v>
      </c>
    </row>
    <row r="2048" spans="1:27" x14ac:dyDescent="0.3">
      <c r="A2048" t="s">
        <v>212</v>
      </c>
      <c r="B2048" t="s">
        <v>13</v>
      </c>
      <c r="C2048" t="s">
        <v>9</v>
      </c>
      <c r="D2048" t="s">
        <v>8</v>
      </c>
      <c r="E2048" t="s">
        <v>11</v>
      </c>
      <c r="F2048" t="s">
        <v>10</v>
      </c>
      <c r="G2048">
        <v>2</v>
      </c>
      <c r="H2048" t="s">
        <v>10</v>
      </c>
      <c r="I2048" t="s">
        <v>18</v>
      </c>
      <c r="J2048" t="s">
        <v>128</v>
      </c>
      <c r="K2048" t="s">
        <v>237</v>
      </c>
      <c r="L2048" t="s">
        <v>80</v>
      </c>
      <c r="M2048">
        <v>0</v>
      </c>
      <c r="N2048" t="str">
        <f t="shared" si="144"/>
        <v>No</v>
      </c>
      <c r="O2048" t="s">
        <v>214</v>
      </c>
      <c r="P2048" s="126" t="str">
        <f t="shared" ref="P2048:P2111" si="147">IF($A2048="","",IF(OR($B2048=P$1,$C2048=P$1,$D2048=P$1,$E2048=P$1,$F2048=P$1),"Yes","No"))</f>
        <v>Yes</v>
      </c>
      <c r="Q2048" s="126" t="str">
        <f t="shared" si="146"/>
        <v>Yes</v>
      </c>
      <c r="R2048" s="126" t="str">
        <f t="shared" si="146"/>
        <v>Yes</v>
      </c>
      <c r="S2048" s="126" t="str">
        <f t="shared" si="146"/>
        <v>No</v>
      </c>
      <c r="T2048" s="126" t="str">
        <f t="shared" si="146"/>
        <v>Yes</v>
      </c>
      <c r="U2048" s="126" t="str">
        <f t="shared" si="146"/>
        <v>Yes</v>
      </c>
      <c r="V2048" s="126" t="str">
        <f t="shared" si="146"/>
        <v>No</v>
      </c>
      <c r="W2048" s="126" t="str">
        <f t="shared" si="146"/>
        <v>No</v>
      </c>
      <c r="X2048" s="126" t="str">
        <f t="shared" si="146"/>
        <v>No</v>
      </c>
      <c r="Y2048" s="126" t="str">
        <f t="shared" si="146"/>
        <v>No</v>
      </c>
      <c r="Z2048" s="126" t="str">
        <f t="shared" si="146"/>
        <v>No</v>
      </c>
      <c r="AA2048" s="126" t="str">
        <f t="shared" si="146"/>
        <v>No</v>
      </c>
    </row>
    <row r="2049" spans="1:27" x14ac:dyDescent="0.3">
      <c r="A2049" t="s">
        <v>212</v>
      </c>
      <c r="B2049" t="s">
        <v>13</v>
      </c>
      <c r="C2049" t="s">
        <v>130</v>
      </c>
      <c r="D2049" t="s">
        <v>9</v>
      </c>
      <c r="E2049" t="s">
        <v>11</v>
      </c>
      <c r="F2049" t="s">
        <v>10</v>
      </c>
      <c r="G2049">
        <v>0</v>
      </c>
      <c r="H2049" t="s">
        <v>9</v>
      </c>
      <c r="I2049" t="s">
        <v>19</v>
      </c>
      <c r="J2049" t="s">
        <v>128</v>
      </c>
      <c r="L2049" t="s">
        <v>80</v>
      </c>
      <c r="M2049">
        <v>3</v>
      </c>
      <c r="N2049" t="str">
        <f t="shared" si="144"/>
        <v>Yes</v>
      </c>
      <c r="O2049" t="s">
        <v>214</v>
      </c>
      <c r="P2049" s="126" t="str">
        <f t="shared" si="147"/>
        <v>Yes</v>
      </c>
      <c r="Q2049" s="126" t="str">
        <f t="shared" si="146"/>
        <v>Yes</v>
      </c>
      <c r="R2049" s="126" t="str">
        <f t="shared" si="146"/>
        <v>No</v>
      </c>
      <c r="S2049" s="126" t="str">
        <f t="shared" si="146"/>
        <v>No</v>
      </c>
      <c r="T2049" s="126" t="str">
        <f t="shared" si="146"/>
        <v>Yes</v>
      </c>
      <c r="U2049" s="126" t="str">
        <f t="shared" si="146"/>
        <v>Yes</v>
      </c>
      <c r="V2049" s="126" t="str">
        <f t="shared" si="146"/>
        <v>No</v>
      </c>
      <c r="W2049" s="126" t="str">
        <f t="shared" si="146"/>
        <v>No</v>
      </c>
      <c r="X2049" s="126" t="str">
        <f t="shared" si="146"/>
        <v>No</v>
      </c>
      <c r="Y2049" s="126" t="str">
        <f t="shared" si="146"/>
        <v>Yes</v>
      </c>
      <c r="Z2049" s="126" t="str">
        <f t="shared" si="146"/>
        <v>No</v>
      </c>
      <c r="AA2049" s="126" t="str">
        <f t="shared" si="146"/>
        <v>No</v>
      </c>
    </row>
    <row r="2050" spans="1:27" x14ac:dyDescent="0.3">
      <c r="A2050" t="s">
        <v>212</v>
      </c>
      <c r="B2050" t="s">
        <v>13</v>
      </c>
      <c r="C2050" t="s">
        <v>130</v>
      </c>
      <c r="D2050" t="s">
        <v>9</v>
      </c>
      <c r="E2050" t="s">
        <v>11</v>
      </c>
      <c r="F2050" t="s">
        <v>10</v>
      </c>
      <c r="G2050">
        <v>2</v>
      </c>
      <c r="H2050" t="s">
        <v>11</v>
      </c>
      <c r="I2050" t="s">
        <v>148</v>
      </c>
      <c r="J2050" t="s">
        <v>149</v>
      </c>
      <c r="L2050" t="s">
        <v>80</v>
      </c>
      <c r="M2050">
        <v>1</v>
      </c>
      <c r="N2050" t="str">
        <f t="shared" si="144"/>
        <v>Yes</v>
      </c>
      <c r="O2050" t="s">
        <v>214</v>
      </c>
      <c r="P2050" s="126" t="str">
        <f t="shared" si="147"/>
        <v>Yes</v>
      </c>
      <c r="Q2050" s="126" t="str">
        <f t="shared" si="146"/>
        <v>Yes</v>
      </c>
      <c r="R2050" s="126" t="str">
        <f t="shared" si="146"/>
        <v>No</v>
      </c>
      <c r="S2050" s="126" t="str">
        <f t="shared" si="146"/>
        <v>No</v>
      </c>
      <c r="T2050" s="126" t="str">
        <f t="shared" si="146"/>
        <v>Yes</v>
      </c>
      <c r="U2050" s="126" t="str">
        <f t="shared" si="146"/>
        <v>Yes</v>
      </c>
      <c r="V2050" s="126" t="str">
        <f t="shared" si="146"/>
        <v>No</v>
      </c>
      <c r="W2050" s="126" t="str">
        <f t="shared" si="146"/>
        <v>No</v>
      </c>
      <c r="X2050" s="126" t="str">
        <f t="shared" si="146"/>
        <v>No</v>
      </c>
      <c r="Y2050" s="126" t="str">
        <f t="shared" si="146"/>
        <v>Yes</v>
      </c>
      <c r="Z2050" s="126" t="str">
        <f t="shared" si="146"/>
        <v>No</v>
      </c>
      <c r="AA2050" s="126" t="str">
        <f t="shared" si="146"/>
        <v>No</v>
      </c>
    </row>
    <row r="2051" spans="1:27" x14ac:dyDescent="0.3">
      <c r="A2051" t="s">
        <v>212</v>
      </c>
      <c r="B2051" t="s">
        <v>13</v>
      </c>
      <c r="C2051" t="s">
        <v>130</v>
      </c>
      <c r="D2051" t="s">
        <v>9</v>
      </c>
      <c r="E2051" t="s">
        <v>11</v>
      </c>
      <c r="F2051" t="s">
        <v>10</v>
      </c>
      <c r="G2051">
        <v>0</v>
      </c>
      <c r="H2051" t="s">
        <v>13</v>
      </c>
      <c r="I2051" t="s">
        <v>15</v>
      </c>
      <c r="J2051" t="s">
        <v>128</v>
      </c>
      <c r="L2051" t="s">
        <v>80</v>
      </c>
      <c r="M2051">
        <v>0</v>
      </c>
      <c r="N2051" t="str">
        <f t="shared" si="144"/>
        <v>No</v>
      </c>
      <c r="O2051" t="s">
        <v>214</v>
      </c>
      <c r="P2051" s="126" t="str">
        <f t="shared" si="147"/>
        <v>Yes</v>
      </c>
      <c r="Q2051" s="126" t="str">
        <f t="shared" si="146"/>
        <v>Yes</v>
      </c>
      <c r="R2051" s="126" t="str">
        <f t="shared" si="146"/>
        <v>No</v>
      </c>
      <c r="S2051" s="126" t="str">
        <f t="shared" si="146"/>
        <v>No</v>
      </c>
      <c r="T2051" s="126" t="str">
        <f t="shared" si="146"/>
        <v>Yes</v>
      </c>
      <c r="U2051" s="126" t="str">
        <f t="shared" si="146"/>
        <v>Yes</v>
      </c>
      <c r="V2051" s="126" t="str">
        <f t="shared" si="146"/>
        <v>No</v>
      </c>
      <c r="W2051" s="126" t="str">
        <f t="shared" si="146"/>
        <v>No</v>
      </c>
      <c r="X2051" s="126" t="str">
        <f t="shared" si="146"/>
        <v>No</v>
      </c>
      <c r="Y2051" s="126" t="str">
        <f t="shared" si="146"/>
        <v>Yes</v>
      </c>
      <c r="Z2051" s="126" t="str">
        <f t="shared" si="146"/>
        <v>No</v>
      </c>
      <c r="AA2051" s="126" t="str">
        <f t="shared" si="146"/>
        <v>No</v>
      </c>
    </row>
    <row r="2052" spans="1:27" x14ac:dyDescent="0.3">
      <c r="A2052" t="s">
        <v>212</v>
      </c>
      <c r="B2052" t="s">
        <v>13</v>
      </c>
      <c r="C2052" t="s">
        <v>130</v>
      </c>
      <c r="D2052" t="s">
        <v>9</v>
      </c>
      <c r="E2052" t="s">
        <v>11</v>
      </c>
      <c r="F2052" t="s">
        <v>10</v>
      </c>
      <c r="G2052">
        <v>1</v>
      </c>
      <c r="H2052" t="s">
        <v>13</v>
      </c>
      <c r="I2052" t="s">
        <v>17</v>
      </c>
      <c r="J2052" t="s">
        <v>128</v>
      </c>
      <c r="L2052" t="s">
        <v>80</v>
      </c>
      <c r="M2052">
        <v>0</v>
      </c>
      <c r="N2052" t="str">
        <f t="shared" ref="N2052:N2115" si="148">IF(M2052="","",IF(I2052="Foul","Yes",IF(M2052=0,"No","Yes")))</f>
        <v>No</v>
      </c>
      <c r="O2052" t="s">
        <v>214</v>
      </c>
      <c r="P2052" s="126" t="str">
        <f t="shared" si="147"/>
        <v>Yes</v>
      </c>
      <c r="Q2052" s="126" t="str">
        <f t="shared" si="146"/>
        <v>Yes</v>
      </c>
      <c r="R2052" s="126" t="str">
        <f t="shared" si="146"/>
        <v>No</v>
      </c>
      <c r="S2052" s="126" t="str">
        <f t="shared" si="146"/>
        <v>No</v>
      </c>
      <c r="T2052" s="126" t="str">
        <f t="shared" si="146"/>
        <v>Yes</v>
      </c>
      <c r="U2052" s="126" t="str">
        <f t="shared" si="146"/>
        <v>Yes</v>
      </c>
      <c r="V2052" s="126" t="str">
        <f t="shared" si="146"/>
        <v>No</v>
      </c>
      <c r="W2052" s="126" t="str">
        <f t="shared" si="146"/>
        <v>No</v>
      </c>
      <c r="X2052" s="126" t="str">
        <f t="shared" si="146"/>
        <v>No</v>
      </c>
      <c r="Y2052" s="126" t="str">
        <f t="shared" ref="Q2052:AA2075" si="149">IF($A2052="","",IF(OR($B2052=Y$1,$C2052=Y$1,$D2052=Y$1,$E2052=Y$1,$F2052=Y$1),"Yes","No"))</f>
        <v>Yes</v>
      </c>
      <c r="Z2052" s="126" t="str">
        <f t="shared" si="149"/>
        <v>No</v>
      </c>
      <c r="AA2052" s="126" t="str">
        <f t="shared" si="149"/>
        <v>No</v>
      </c>
    </row>
    <row r="2053" spans="1:27" x14ac:dyDescent="0.3">
      <c r="A2053" t="s">
        <v>212</v>
      </c>
      <c r="B2053" t="s">
        <v>13</v>
      </c>
      <c r="C2053" t="s">
        <v>130</v>
      </c>
      <c r="D2053" t="s">
        <v>9</v>
      </c>
      <c r="E2053" t="s">
        <v>11</v>
      </c>
      <c r="F2053" t="s">
        <v>10</v>
      </c>
      <c r="G2053">
        <v>2</v>
      </c>
      <c r="H2053" t="s">
        <v>11</v>
      </c>
      <c r="I2053" t="s">
        <v>16</v>
      </c>
      <c r="J2053" t="s">
        <v>128</v>
      </c>
      <c r="L2053" t="s">
        <v>80</v>
      </c>
      <c r="M2053">
        <v>0</v>
      </c>
      <c r="N2053" t="str">
        <f t="shared" si="148"/>
        <v>No</v>
      </c>
      <c r="O2053" t="s">
        <v>214</v>
      </c>
      <c r="P2053" s="126" t="str">
        <f t="shared" si="147"/>
        <v>Yes</v>
      </c>
      <c r="Q2053" s="126" t="str">
        <f t="shared" si="149"/>
        <v>Yes</v>
      </c>
      <c r="R2053" s="126" t="str">
        <f t="shared" si="149"/>
        <v>No</v>
      </c>
      <c r="S2053" s="126" t="str">
        <f t="shared" si="149"/>
        <v>No</v>
      </c>
      <c r="T2053" s="126" t="str">
        <f t="shared" si="149"/>
        <v>Yes</v>
      </c>
      <c r="U2053" s="126" t="str">
        <f t="shared" si="149"/>
        <v>Yes</v>
      </c>
      <c r="V2053" s="126" t="str">
        <f t="shared" si="149"/>
        <v>No</v>
      </c>
      <c r="W2053" s="126" t="str">
        <f t="shared" si="149"/>
        <v>No</v>
      </c>
      <c r="X2053" s="126" t="str">
        <f t="shared" si="149"/>
        <v>No</v>
      </c>
      <c r="Y2053" s="126" t="str">
        <f t="shared" si="149"/>
        <v>Yes</v>
      </c>
      <c r="Z2053" s="126" t="str">
        <f t="shared" si="149"/>
        <v>No</v>
      </c>
      <c r="AA2053" s="126" t="str">
        <f t="shared" si="149"/>
        <v>No</v>
      </c>
    </row>
    <row r="2054" spans="1:27" x14ac:dyDescent="0.3">
      <c r="A2054" t="s">
        <v>212</v>
      </c>
      <c r="B2054" t="s">
        <v>13</v>
      </c>
      <c r="C2054" t="s">
        <v>130</v>
      </c>
      <c r="D2054" t="s">
        <v>9</v>
      </c>
      <c r="E2054" t="s">
        <v>8</v>
      </c>
      <c r="F2054" t="s">
        <v>10</v>
      </c>
      <c r="G2054">
        <v>0</v>
      </c>
      <c r="H2054" t="s">
        <v>10</v>
      </c>
      <c r="I2054" t="s">
        <v>17</v>
      </c>
      <c r="J2054" t="s">
        <v>128</v>
      </c>
      <c r="L2054" t="s">
        <v>80</v>
      </c>
      <c r="M2054">
        <v>0</v>
      </c>
      <c r="N2054" t="str">
        <f t="shared" si="148"/>
        <v>No</v>
      </c>
      <c r="O2054" t="s">
        <v>214</v>
      </c>
      <c r="P2054" s="126" t="str">
        <f t="shared" si="147"/>
        <v>Yes</v>
      </c>
      <c r="Q2054" s="126" t="str">
        <f t="shared" si="149"/>
        <v>Yes</v>
      </c>
      <c r="R2054" s="126" t="str">
        <f t="shared" si="149"/>
        <v>Yes</v>
      </c>
      <c r="S2054" s="126" t="str">
        <f t="shared" si="149"/>
        <v>No</v>
      </c>
      <c r="T2054" s="126" t="str">
        <f t="shared" si="149"/>
        <v>Yes</v>
      </c>
      <c r="U2054" s="126" t="str">
        <f t="shared" si="149"/>
        <v>No</v>
      </c>
      <c r="V2054" s="126" t="str">
        <f t="shared" si="149"/>
        <v>No</v>
      </c>
      <c r="W2054" s="126" t="str">
        <f t="shared" si="149"/>
        <v>No</v>
      </c>
      <c r="X2054" s="126" t="str">
        <f t="shared" si="149"/>
        <v>No</v>
      </c>
      <c r="Y2054" s="126" t="str">
        <f t="shared" si="149"/>
        <v>Yes</v>
      </c>
      <c r="Z2054" s="126" t="str">
        <f t="shared" si="149"/>
        <v>No</v>
      </c>
      <c r="AA2054" s="126" t="str">
        <f t="shared" si="149"/>
        <v>No</v>
      </c>
    </row>
    <row r="2055" spans="1:27" x14ac:dyDescent="0.3">
      <c r="A2055" t="s">
        <v>212</v>
      </c>
      <c r="B2055" t="s">
        <v>13</v>
      </c>
      <c r="C2055" t="s">
        <v>130</v>
      </c>
      <c r="D2055" t="s">
        <v>9</v>
      </c>
      <c r="E2055" t="s">
        <v>8</v>
      </c>
      <c r="F2055" t="s">
        <v>10</v>
      </c>
      <c r="G2055">
        <v>1</v>
      </c>
      <c r="H2055" t="s">
        <v>8</v>
      </c>
      <c r="I2055" t="s">
        <v>18</v>
      </c>
      <c r="J2055" t="s">
        <v>128</v>
      </c>
      <c r="L2055" t="s">
        <v>80</v>
      </c>
      <c r="M2055">
        <v>0</v>
      </c>
      <c r="N2055" t="str">
        <f t="shared" si="148"/>
        <v>No</v>
      </c>
      <c r="O2055" t="s">
        <v>214</v>
      </c>
      <c r="P2055" s="126" t="str">
        <f t="shared" si="147"/>
        <v>Yes</v>
      </c>
      <c r="Q2055" s="126" t="str">
        <f t="shared" si="149"/>
        <v>Yes</v>
      </c>
      <c r="R2055" s="126" t="str">
        <f t="shared" si="149"/>
        <v>Yes</v>
      </c>
      <c r="S2055" s="126" t="str">
        <f t="shared" si="149"/>
        <v>No</v>
      </c>
      <c r="T2055" s="126" t="str">
        <f t="shared" si="149"/>
        <v>Yes</v>
      </c>
      <c r="U2055" s="126" t="str">
        <f t="shared" si="149"/>
        <v>No</v>
      </c>
      <c r="V2055" s="126" t="str">
        <f t="shared" si="149"/>
        <v>No</v>
      </c>
      <c r="W2055" s="126" t="str">
        <f t="shared" si="149"/>
        <v>No</v>
      </c>
      <c r="X2055" s="126" t="str">
        <f t="shared" si="149"/>
        <v>No</v>
      </c>
      <c r="Y2055" s="126" t="str">
        <f t="shared" si="149"/>
        <v>Yes</v>
      </c>
      <c r="Z2055" s="126" t="str">
        <f t="shared" si="149"/>
        <v>No</v>
      </c>
      <c r="AA2055" s="126" t="str">
        <f t="shared" si="149"/>
        <v>No</v>
      </c>
    </row>
    <row r="2056" spans="1:27" x14ac:dyDescent="0.3">
      <c r="A2056" t="s">
        <v>212</v>
      </c>
      <c r="B2056" t="s">
        <v>13</v>
      </c>
      <c r="C2056" t="s">
        <v>130</v>
      </c>
      <c r="D2056" t="s">
        <v>9</v>
      </c>
      <c r="E2056" t="s">
        <v>8</v>
      </c>
      <c r="F2056" t="s">
        <v>10</v>
      </c>
      <c r="G2056">
        <v>1</v>
      </c>
      <c r="H2056" t="s">
        <v>8</v>
      </c>
      <c r="I2056" t="s">
        <v>18</v>
      </c>
      <c r="J2056" t="s">
        <v>62</v>
      </c>
      <c r="L2056" t="s">
        <v>80</v>
      </c>
      <c r="M2056">
        <v>0</v>
      </c>
      <c r="N2056" t="str">
        <f t="shared" si="148"/>
        <v>No</v>
      </c>
      <c r="O2056" t="s">
        <v>214</v>
      </c>
      <c r="P2056" s="126" t="str">
        <f t="shared" si="147"/>
        <v>Yes</v>
      </c>
      <c r="Q2056" s="126" t="str">
        <f t="shared" si="149"/>
        <v>Yes</v>
      </c>
      <c r="R2056" s="126" t="str">
        <f t="shared" si="149"/>
        <v>Yes</v>
      </c>
      <c r="S2056" s="126" t="str">
        <f t="shared" si="149"/>
        <v>No</v>
      </c>
      <c r="T2056" s="126" t="str">
        <f t="shared" si="149"/>
        <v>Yes</v>
      </c>
      <c r="U2056" s="126" t="str">
        <f t="shared" si="149"/>
        <v>No</v>
      </c>
      <c r="V2056" s="126" t="str">
        <f t="shared" si="149"/>
        <v>No</v>
      </c>
      <c r="W2056" s="126" t="str">
        <f t="shared" si="149"/>
        <v>No</v>
      </c>
      <c r="X2056" s="126" t="str">
        <f t="shared" si="149"/>
        <v>No</v>
      </c>
      <c r="Y2056" s="126" t="str">
        <f t="shared" si="149"/>
        <v>Yes</v>
      </c>
      <c r="Z2056" s="126" t="str">
        <f t="shared" si="149"/>
        <v>No</v>
      </c>
      <c r="AA2056" s="126" t="str">
        <f t="shared" si="149"/>
        <v>No</v>
      </c>
    </row>
    <row r="2057" spans="1:27" x14ac:dyDescent="0.3">
      <c r="A2057" t="s">
        <v>212</v>
      </c>
      <c r="B2057" t="s">
        <v>13</v>
      </c>
      <c r="C2057" t="s">
        <v>130</v>
      </c>
      <c r="D2057" t="s">
        <v>9</v>
      </c>
      <c r="E2057" t="s">
        <v>8</v>
      </c>
      <c r="F2057" t="s">
        <v>10</v>
      </c>
      <c r="G2057">
        <v>1</v>
      </c>
      <c r="H2057" t="s">
        <v>10</v>
      </c>
      <c r="I2057" t="s">
        <v>18</v>
      </c>
      <c r="J2057" t="s">
        <v>62</v>
      </c>
      <c r="L2057" t="s">
        <v>80</v>
      </c>
      <c r="M2057">
        <v>2</v>
      </c>
      <c r="N2057" t="str">
        <f t="shared" si="148"/>
        <v>Yes</v>
      </c>
      <c r="O2057" t="s">
        <v>214</v>
      </c>
      <c r="P2057" s="126" t="str">
        <f t="shared" si="147"/>
        <v>Yes</v>
      </c>
      <c r="Q2057" s="126" t="str">
        <f t="shared" si="149"/>
        <v>Yes</v>
      </c>
      <c r="R2057" s="126" t="str">
        <f t="shared" si="149"/>
        <v>Yes</v>
      </c>
      <c r="S2057" s="126" t="str">
        <f t="shared" si="149"/>
        <v>No</v>
      </c>
      <c r="T2057" s="126" t="str">
        <f t="shared" si="149"/>
        <v>Yes</v>
      </c>
      <c r="U2057" s="126" t="str">
        <f t="shared" si="149"/>
        <v>No</v>
      </c>
      <c r="V2057" s="126" t="str">
        <f t="shared" si="149"/>
        <v>No</v>
      </c>
      <c r="W2057" s="126" t="str">
        <f t="shared" si="149"/>
        <v>No</v>
      </c>
      <c r="X2057" s="126" t="str">
        <f t="shared" si="149"/>
        <v>No</v>
      </c>
      <c r="Y2057" s="126" t="str">
        <f t="shared" si="149"/>
        <v>Yes</v>
      </c>
      <c r="Z2057" s="126" t="str">
        <f t="shared" si="149"/>
        <v>No</v>
      </c>
      <c r="AA2057" s="126" t="str">
        <f t="shared" si="149"/>
        <v>No</v>
      </c>
    </row>
    <row r="2058" spans="1:27" x14ac:dyDescent="0.3">
      <c r="A2058" t="s">
        <v>212</v>
      </c>
      <c r="B2058" t="s">
        <v>13</v>
      </c>
      <c r="C2058" t="s">
        <v>130</v>
      </c>
      <c r="D2058" t="s">
        <v>9</v>
      </c>
      <c r="E2058" t="s">
        <v>8</v>
      </c>
      <c r="F2058" t="s">
        <v>11</v>
      </c>
      <c r="G2058">
        <v>1</v>
      </c>
      <c r="H2058" t="s">
        <v>13</v>
      </c>
      <c r="I2058" t="s">
        <v>18</v>
      </c>
      <c r="J2058" t="s">
        <v>128</v>
      </c>
      <c r="L2058" t="s">
        <v>80</v>
      </c>
      <c r="M2058">
        <v>2</v>
      </c>
      <c r="N2058" t="str">
        <f t="shared" si="148"/>
        <v>Yes</v>
      </c>
      <c r="O2058" t="s">
        <v>214</v>
      </c>
      <c r="P2058" s="126" t="str">
        <f t="shared" si="147"/>
        <v>Yes</v>
      </c>
      <c r="Q2058" s="126" t="str">
        <f t="shared" si="149"/>
        <v>Yes</v>
      </c>
      <c r="R2058" s="126" t="str">
        <f t="shared" si="149"/>
        <v>Yes</v>
      </c>
      <c r="S2058" s="126" t="str">
        <f t="shared" si="149"/>
        <v>No</v>
      </c>
      <c r="T2058" s="126" t="str">
        <f t="shared" si="149"/>
        <v>No</v>
      </c>
      <c r="U2058" s="126" t="str">
        <f t="shared" si="149"/>
        <v>Yes</v>
      </c>
      <c r="V2058" s="126" t="str">
        <f t="shared" si="149"/>
        <v>No</v>
      </c>
      <c r="W2058" s="126" t="str">
        <f t="shared" si="149"/>
        <v>No</v>
      </c>
      <c r="X2058" s="126" t="str">
        <f t="shared" si="149"/>
        <v>No</v>
      </c>
      <c r="Y2058" s="126" t="str">
        <f t="shared" si="149"/>
        <v>Yes</v>
      </c>
      <c r="Z2058" s="126" t="str">
        <f t="shared" si="149"/>
        <v>No</v>
      </c>
      <c r="AA2058" s="126" t="str">
        <f t="shared" si="149"/>
        <v>No</v>
      </c>
    </row>
    <row r="2059" spans="1:27" x14ac:dyDescent="0.3">
      <c r="A2059" t="s">
        <v>212</v>
      </c>
      <c r="B2059" t="s">
        <v>13</v>
      </c>
      <c r="C2059" t="s">
        <v>130</v>
      </c>
      <c r="D2059" t="s">
        <v>9</v>
      </c>
      <c r="E2059" t="s">
        <v>8</v>
      </c>
      <c r="F2059" t="s">
        <v>11</v>
      </c>
      <c r="G2059">
        <v>1</v>
      </c>
      <c r="H2059" t="s">
        <v>9</v>
      </c>
      <c r="I2059" t="s">
        <v>19</v>
      </c>
      <c r="J2059" t="s">
        <v>128</v>
      </c>
      <c r="K2059" t="s">
        <v>237</v>
      </c>
      <c r="L2059" t="s">
        <v>80</v>
      </c>
      <c r="M2059">
        <v>3</v>
      </c>
      <c r="N2059" t="str">
        <f t="shared" si="148"/>
        <v>Yes</v>
      </c>
      <c r="O2059" t="s">
        <v>214</v>
      </c>
      <c r="P2059" s="126" t="str">
        <f t="shared" si="147"/>
        <v>Yes</v>
      </c>
      <c r="Q2059" s="126" t="str">
        <f t="shared" si="149"/>
        <v>Yes</v>
      </c>
      <c r="R2059" s="126" t="str">
        <f t="shared" si="149"/>
        <v>Yes</v>
      </c>
      <c r="S2059" s="126" t="str">
        <f t="shared" si="149"/>
        <v>No</v>
      </c>
      <c r="T2059" s="126" t="str">
        <f t="shared" si="149"/>
        <v>No</v>
      </c>
      <c r="U2059" s="126" t="str">
        <f t="shared" si="149"/>
        <v>Yes</v>
      </c>
      <c r="V2059" s="126" t="str">
        <f t="shared" si="149"/>
        <v>No</v>
      </c>
      <c r="W2059" s="126" t="str">
        <f t="shared" si="149"/>
        <v>No</v>
      </c>
      <c r="X2059" s="126" t="str">
        <f t="shared" si="149"/>
        <v>No</v>
      </c>
      <c r="Y2059" s="126" t="str">
        <f t="shared" si="149"/>
        <v>Yes</v>
      </c>
      <c r="Z2059" s="126" t="str">
        <f t="shared" si="149"/>
        <v>No</v>
      </c>
      <c r="AA2059" s="126" t="str">
        <f t="shared" si="149"/>
        <v>No</v>
      </c>
    </row>
    <row r="2060" spans="1:27" x14ac:dyDescent="0.3">
      <c r="A2060" t="s">
        <v>212</v>
      </c>
      <c r="B2060" t="s">
        <v>13</v>
      </c>
      <c r="C2060" t="s">
        <v>130</v>
      </c>
      <c r="D2060" t="s">
        <v>9</v>
      </c>
      <c r="E2060" t="s">
        <v>8</v>
      </c>
      <c r="F2060" t="s">
        <v>11</v>
      </c>
      <c r="G2060">
        <v>0</v>
      </c>
      <c r="H2060" t="s">
        <v>8</v>
      </c>
      <c r="I2060" t="s">
        <v>148</v>
      </c>
      <c r="J2060" t="s">
        <v>128</v>
      </c>
      <c r="L2060" t="s">
        <v>80</v>
      </c>
      <c r="M2060">
        <v>2</v>
      </c>
      <c r="N2060" t="str">
        <f t="shared" si="148"/>
        <v>Yes</v>
      </c>
      <c r="O2060" t="s">
        <v>214</v>
      </c>
      <c r="P2060" s="126" t="str">
        <f t="shared" si="147"/>
        <v>Yes</v>
      </c>
      <c r="Q2060" s="126" t="str">
        <f t="shared" si="149"/>
        <v>Yes</v>
      </c>
      <c r="R2060" s="126" t="str">
        <f t="shared" si="149"/>
        <v>Yes</v>
      </c>
      <c r="S2060" s="126" t="str">
        <f t="shared" si="149"/>
        <v>No</v>
      </c>
      <c r="T2060" s="126" t="str">
        <f t="shared" si="149"/>
        <v>No</v>
      </c>
      <c r="U2060" s="126" t="str">
        <f t="shared" si="149"/>
        <v>Yes</v>
      </c>
      <c r="V2060" s="126" t="str">
        <f t="shared" si="149"/>
        <v>No</v>
      </c>
      <c r="W2060" s="126" t="str">
        <f t="shared" si="149"/>
        <v>No</v>
      </c>
      <c r="X2060" s="126" t="str">
        <f t="shared" si="149"/>
        <v>No</v>
      </c>
      <c r="Y2060" s="126" t="str">
        <f t="shared" si="149"/>
        <v>Yes</v>
      </c>
      <c r="Z2060" s="126" t="str">
        <f t="shared" si="149"/>
        <v>No</v>
      </c>
      <c r="AA2060" s="126" t="str">
        <f t="shared" si="149"/>
        <v>No</v>
      </c>
    </row>
    <row r="2061" spans="1:27" x14ac:dyDescent="0.3">
      <c r="A2061" t="s">
        <v>212</v>
      </c>
      <c r="B2061" t="s">
        <v>13</v>
      </c>
      <c r="C2061" t="s">
        <v>130</v>
      </c>
      <c r="D2061" t="s">
        <v>9</v>
      </c>
      <c r="E2061" t="s">
        <v>8</v>
      </c>
      <c r="F2061" t="s">
        <v>11</v>
      </c>
      <c r="G2061">
        <v>1</v>
      </c>
      <c r="H2061" t="s">
        <v>13</v>
      </c>
      <c r="I2061" t="s">
        <v>18</v>
      </c>
      <c r="J2061" t="s">
        <v>128</v>
      </c>
      <c r="L2061" t="s">
        <v>80</v>
      </c>
      <c r="M2061">
        <v>0</v>
      </c>
      <c r="N2061" t="str">
        <f t="shared" si="148"/>
        <v>No</v>
      </c>
      <c r="O2061" t="s">
        <v>214</v>
      </c>
      <c r="P2061" s="126" t="str">
        <f t="shared" si="147"/>
        <v>Yes</v>
      </c>
      <c r="Q2061" s="126" t="str">
        <f t="shared" si="149"/>
        <v>Yes</v>
      </c>
      <c r="R2061" s="126" t="str">
        <f t="shared" si="149"/>
        <v>Yes</v>
      </c>
      <c r="S2061" s="126" t="str">
        <f t="shared" si="149"/>
        <v>No</v>
      </c>
      <c r="T2061" s="126" t="str">
        <f t="shared" si="149"/>
        <v>No</v>
      </c>
      <c r="U2061" s="126" t="str">
        <f t="shared" si="149"/>
        <v>Yes</v>
      </c>
      <c r="V2061" s="126" t="str">
        <f t="shared" si="149"/>
        <v>No</v>
      </c>
      <c r="W2061" s="126" t="str">
        <f t="shared" si="149"/>
        <v>No</v>
      </c>
      <c r="X2061" s="126" t="str">
        <f t="shared" si="149"/>
        <v>No</v>
      </c>
      <c r="Y2061" s="126" t="str">
        <f t="shared" si="149"/>
        <v>Yes</v>
      </c>
      <c r="Z2061" s="126" t="str">
        <f t="shared" si="149"/>
        <v>No</v>
      </c>
      <c r="AA2061" s="126" t="str">
        <f t="shared" si="149"/>
        <v>No</v>
      </c>
    </row>
    <row r="2062" spans="1:27" x14ac:dyDescent="0.3">
      <c r="A2062" t="s">
        <v>212</v>
      </c>
      <c r="B2062" t="s">
        <v>13</v>
      </c>
      <c r="C2062" t="s">
        <v>130</v>
      </c>
      <c r="D2062" t="s">
        <v>9</v>
      </c>
      <c r="E2062" t="s">
        <v>8</v>
      </c>
      <c r="F2062" t="s">
        <v>11</v>
      </c>
      <c r="G2062">
        <v>0</v>
      </c>
      <c r="H2062" t="s">
        <v>8</v>
      </c>
      <c r="I2062" t="s">
        <v>19</v>
      </c>
      <c r="J2062" t="s">
        <v>128</v>
      </c>
      <c r="L2062" t="s">
        <v>80</v>
      </c>
      <c r="M2062">
        <v>0</v>
      </c>
      <c r="N2062" t="str">
        <f t="shared" si="148"/>
        <v>No</v>
      </c>
      <c r="O2062" t="s">
        <v>214</v>
      </c>
      <c r="P2062" s="126" t="str">
        <f t="shared" si="147"/>
        <v>Yes</v>
      </c>
      <c r="Q2062" s="126" t="str">
        <f t="shared" si="149"/>
        <v>Yes</v>
      </c>
      <c r="R2062" s="126" t="str">
        <f t="shared" si="149"/>
        <v>Yes</v>
      </c>
      <c r="S2062" s="126" t="str">
        <f t="shared" si="149"/>
        <v>No</v>
      </c>
      <c r="T2062" s="126" t="str">
        <f t="shared" si="149"/>
        <v>No</v>
      </c>
      <c r="U2062" s="126" t="str">
        <f t="shared" si="149"/>
        <v>Yes</v>
      </c>
      <c r="V2062" s="126" t="str">
        <f t="shared" si="149"/>
        <v>No</v>
      </c>
      <c r="W2062" s="126" t="str">
        <f t="shared" si="149"/>
        <v>No</v>
      </c>
      <c r="X2062" s="126" t="str">
        <f t="shared" si="149"/>
        <v>No</v>
      </c>
      <c r="Y2062" s="126" t="str">
        <f t="shared" si="149"/>
        <v>Yes</v>
      </c>
      <c r="Z2062" s="126" t="str">
        <f t="shared" si="149"/>
        <v>No</v>
      </c>
      <c r="AA2062" s="126" t="str">
        <f t="shared" si="149"/>
        <v>No</v>
      </c>
    </row>
    <row r="2063" spans="1:27" x14ac:dyDescent="0.3">
      <c r="A2063" t="s">
        <v>212</v>
      </c>
      <c r="B2063" t="s">
        <v>13</v>
      </c>
      <c r="C2063" t="s">
        <v>130</v>
      </c>
      <c r="D2063" t="s">
        <v>9</v>
      </c>
      <c r="E2063" t="s">
        <v>8</v>
      </c>
      <c r="F2063" t="s">
        <v>11</v>
      </c>
      <c r="G2063">
        <v>1</v>
      </c>
      <c r="H2063" t="s">
        <v>8</v>
      </c>
      <c r="I2063" t="s">
        <v>18</v>
      </c>
      <c r="J2063" t="s">
        <v>128</v>
      </c>
      <c r="L2063" t="s">
        <v>80</v>
      </c>
      <c r="M2063">
        <v>0</v>
      </c>
      <c r="N2063" t="str">
        <f t="shared" si="148"/>
        <v>No</v>
      </c>
      <c r="O2063" t="s">
        <v>214</v>
      </c>
      <c r="P2063" s="126" t="str">
        <f t="shared" si="147"/>
        <v>Yes</v>
      </c>
      <c r="Q2063" s="126" t="str">
        <f t="shared" si="149"/>
        <v>Yes</v>
      </c>
      <c r="R2063" s="126" t="str">
        <f t="shared" si="149"/>
        <v>Yes</v>
      </c>
      <c r="S2063" s="126" t="str">
        <f t="shared" si="149"/>
        <v>No</v>
      </c>
      <c r="T2063" s="126" t="str">
        <f t="shared" si="149"/>
        <v>No</v>
      </c>
      <c r="U2063" s="126" t="str">
        <f t="shared" si="149"/>
        <v>Yes</v>
      </c>
      <c r="V2063" s="126" t="str">
        <f t="shared" si="149"/>
        <v>No</v>
      </c>
      <c r="W2063" s="126" t="str">
        <f t="shared" si="149"/>
        <v>No</v>
      </c>
      <c r="X2063" s="126" t="str">
        <f t="shared" si="149"/>
        <v>No</v>
      </c>
      <c r="Y2063" s="126" t="str">
        <f t="shared" si="149"/>
        <v>Yes</v>
      </c>
      <c r="Z2063" s="126" t="str">
        <f t="shared" si="149"/>
        <v>No</v>
      </c>
      <c r="AA2063" s="126" t="str">
        <f t="shared" si="149"/>
        <v>No</v>
      </c>
    </row>
    <row r="2064" spans="1:27" x14ac:dyDescent="0.3">
      <c r="A2064" t="s">
        <v>212</v>
      </c>
      <c r="B2064" t="s">
        <v>13</v>
      </c>
      <c r="C2064" t="s">
        <v>130</v>
      </c>
      <c r="D2064" t="s">
        <v>9</v>
      </c>
      <c r="E2064" t="s">
        <v>8</v>
      </c>
      <c r="F2064" t="s">
        <v>11</v>
      </c>
      <c r="G2064">
        <v>1</v>
      </c>
      <c r="H2064" t="s">
        <v>13</v>
      </c>
      <c r="I2064" t="s">
        <v>18</v>
      </c>
      <c r="J2064" t="s">
        <v>128</v>
      </c>
      <c r="L2064" t="s">
        <v>80</v>
      </c>
      <c r="M2064">
        <v>2</v>
      </c>
      <c r="N2064" t="str">
        <f t="shared" si="148"/>
        <v>Yes</v>
      </c>
      <c r="O2064" t="s">
        <v>214</v>
      </c>
      <c r="P2064" s="126" t="str">
        <f t="shared" si="147"/>
        <v>Yes</v>
      </c>
      <c r="Q2064" s="126" t="str">
        <f t="shared" si="149"/>
        <v>Yes</v>
      </c>
      <c r="R2064" s="126" t="str">
        <f t="shared" si="149"/>
        <v>Yes</v>
      </c>
      <c r="S2064" s="126" t="str">
        <f t="shared" si="149"/>
        <v>No</v>
      </c>
      <c r="T2064" s="126" t="str">
        <f t="shared" si="149"/>
        <v>No</v>
      </c>
      <c r="U2064" s="126" t="str">
        <f t="shared" si="149"/>
        <v>Yes</v>
      </c>
      <c r="V2064" s="126" t="str">
        <f t="shared" si="149"/>
        <v>No</v>
      </c>
      <c r="W2064" s="126" t="str">
        <f t="shared" si="149"/>
        <v>No</v>
      </c>
      <c r="X2064" s="126" t="str">
        <f t="shared" si="149"/>
        <v>No</v>
      </c>
      <c r="Y2064" s="126" t="str">
        <f t="shared" si="149"/>
        <v>Yes</v>
      </c>
      <c r="Z2064" s="126" t="str">
        <f t="shared" si="149"/>
        <v>No</v>
      </c>
      <c r="AA2064" s="126" t="str">
        <f t="shared" si="149"/>
        <v>No</v>
      </c>
    </row>
    <row r="2065" spans="1:27" x14ac:dyDescent="0.3">
      <c r="A2065" t="s">
        <v>212</v>
      </c>
      <c r="B2065" t="s">
        <v>13</v>
      </c>
      <c r="C2065" t="s">
        <v>130</v>
      </c>
      <c r="D2065" t="s">
        <v>9</v>
      </c>
      <c r="E2065" t="s">
        <v>8</v>
      </c>
      <c r="F2065" t="s">
        <v>11</v>
      </c>
      <c r="G2065">
        <v>0</v>
      </c>
      <c r="H2065" t="s">
        <v>9</v>
      </c>
      <c r="I2065" t="s">
        <v>17</v>
      </c>
      <c r="J2065" t="s">
        <v>128</v>
      </c>
      <c r="L2065" t="s">
        <v>80</v>
      </c>
      <c r="M2065">
        <v>0</v>
      </c>
      <c r="N2065" t="str">
        <f t="shared" si="148"/>
        <v>No</v>
      </c>
      <c r="O2065" t="s">
        <v>214</v>
      </c>
      <c r="P2065" s="126" t="str">
        <f t="shared" si="147"/>
        <v>Yes</v>
      </c>
      <c r="Q2065" s="126" t="str">
        <f t="shared" si="149"/>
        <v>Yes</v>
      </c>
      <c r="R2065" s="126" t="str">
        <f t="shared" si="149"/>
        <v>Yes</v>
      </c>
      <c r="S2065" s="126" t="str">
        <f t="shared" si="149"/>
        <v>No</v>
      </c>
      <c r="T2065" s="126" t="str">
        <f t="shared" si="149"/>
        <v>No</v>
      </c>
      <c r="U2065" s="126" t="str">
        <f t="shared" si="149"/>
        <v>Yes</v>
      </c>
      <c r="V2065" s="126" t="str">
        <f t="shared" si="149"/>
        <v>No</v>
      </c>
      <c r="W2065" s="126" t="str">
        <f t="shared" si="149"/>
        <v>No</v>
      </c>
      <c r="X2065" s="126" t="str">
        <f t="shared" si="149"/>
        <v>No</v>
      </c>
      <c r="Y2065" s="126" t="str">
        <f t="shared" si="149"/>
        <v>Yes</v>
      </c>
      <c r="Z2065" s="126" t="str">
        <f t="shared" si="149"/>
        <v>No</v>
      </c>
      <c r="AA2065" s="126" t="str">
        <f t="shared" si="149"/>
        <v>No</v>
      </c>
    </row>
    <row r="2066" spans="1:27" x14ac:dyDescent="0.3">
      <c r="A2066" t="s">
        <v>212</v>
      </c>
      <c r="B2066" t="s">
        <v>13</v>
      </c>
      <c r="C2066" t="s">
        <v>130</v>
      </c>
      <c r="D2066" t="s">
        <v>9</v>
      </c>
      <c r="E2066" t="s">
        <v>8</v>
      </c>
      <c r="F2066" t="s">
        <v>11</v>
      </c>
      <c r="G2066">
        <v>1</v>
      </c>
      <c r="H2066" t="s">
        <v>11</v>
      </c>
      <c r="I2066" t="s">
        <v>148</v>
      </c>
      <c r="J2066" t="s">
        <v>128</v>
      </c>
      <c r="L2066" t="s">
        <v>80</v>
      </c>
      <c r="M2066">
        <v>2</v>
      </c>
      <c r="N2066" t="str">
        <f t="shared" si="148"/>
        <v>Yes</v>
      </c>
      <c r="O2066" t="s">
        <v>214</v>
      </c>
      <c r="P2066" s="126" t="str">
        <f t="shared" si="147"/>
        <v>Yes</v>
      </c>
      <c r="Q2066" s="126" t="str">
        <f t="shared" si="149"/>
        <v>Yes</v>
      </c>
      <c r="R2066" s="126" t="str">
        <f t="shared" si="149"/>
        <v>Yes</v>
      </c>
      <c r="S2066" s="126" t="str">
        <f t="shared" si="149"/>
        <v>No</v>
      </c>
      <c r="T2066" s="126" t="str">
        <f t="shared" si="149"/>
        <v>No</v>
      </c>
      <c r="U2066" s="126" t="str">
        <f t="shared" si="149"/>
        <v>Yes</v>
      </c>
      <c r="V2066" s="126" t="str">
        <f t="shared" si="149"/>
        <v>No</v>
      </c>
      <c r="W2066" s="126" t="str">
        <f t="shared" si="149"/>
        <v>No</v>
      </c>
      <c r="X2066" s="126" t="str">
        <f t="shared" si="149"/>
        <v>No</v>
      </c>
      <c r="Y2066" s="126" t="str">
        <f t="shared" si="149"/>
        <v>Yes</v>
      </c>
      <c r="Z2066" s="126" t="str">
        <f t="shared" si="149"/>
        <v>No</v>
      </c>
      <c r="AA2066" s="126" t="str">
        <f t="shared" si="149"/>
        <v>No</v>
      </c>
    </row>
    <row r="2067" spans="1:27" x14ac:dyDescent="0.3">
      <c r="A2067" t="s">
        <v>273</v>
      </c>
      <c r="B2067" t="s">
        <v>13</v>
      </c>
      <c r="C2067" t="s">
        <v>9</v>
      </c>
      <c r="D2067" t="s">
        <v>8</v>
      </c>
      <c r="E2067" t="s">
        <v>11</v>
      </c>
      <c r="F2067" t="s">
        <v>10</v>
      </c>
      <c r="G2067">
        <v>1</v>
      </c>
      <c r="H2067" t="s">
        <v>8</v>
      </c>
      <c r="I2067" t="s">
        <v>19</v>
      </c>
      <c r="J2067" t="s">
        <v>128</v>
      </c>
      <c r="K2067" t="s">
        <v>259</v>
      </c>
      <c r="L2067" t="s">
        <v>80</v>
      </c>
      <c r="M2067">
        <v>0</v>
      </c>
      <c r="N2067" t="str">
        <f t="shared" si="148"/>
        <v>No</v>
      </c>
      <c r="O2067" t="s">
        <v>152</v>
      </c>
      <c r="P2067" s="126" t="str">
        <f t="shared" si="147"/>
        <v>Yes</v>
      </c>
      <c r="Q2067" s="126" t="str">
        <f t="shared" si="149"/>
        <v>Yes</v>
      </c>
      <c r="R2067" s="126" t="str">
        <f t="shared" si="149"/>
        <v>Yes</v>
      </c>
      <c r="S2067" s="126" t="str">
        <f t="shared" si="149"/>
        <v>No</v>
      </c>
      <c r="T2067" s="126" t="str">
        <f t="shared" si="149"/>
        <v>Yes</v>
      </c>
      <c r="U2067" s="126" t="str">
        <f t="shared" si="149"/>
        <v>Yes</v>
      </c>
      <c r="V2067" s="126" t="str">
        <f t="shared" si="149"/>
        <v>No</v>
      </c>
      <c r="W2067" s="126" t="str">
        <f t="shared" si="149"/>
        <v>No</v>
      </c>
      <c r="X2067" s="126" t="str">
        <f t="shared" si="149"/>
        <v>No</v>
      </c>
      <c r="Y2067" s="126" t="str">
        <f t="shared" si="149"/>
        <v>No</v>
      </c>
      <c r="Z2067" s="126" t="str">
        <f t="shared" si="149"/>
        <v>No</v>
      </c>
      <c r="AA2067" s="126" t="str">
        <f t="shared" si="149"/>
        <v>No</v>
      </c>
    </row>
    <row r="2068" spans="1:27" x14ac:dyDescent="0.3">
      <c r="A2068" t="s">
        <v>273</v>
      </c>
      <c r="B2068" t="s">
        <v>13</v>
      </c>
      <c r="C2068" t="s">
        <v>9</v>
      </c>
      <c r="D2068" t="s">
        <v>8</v>
      </c>
      <c r="E2068" t="s">
        <v>11</v>
      </c>
      <c r="F2068" t="s">
        <v>10</v>
      </c>
      <c r="G2068">
        <v>1</v>
      </c>
      <c r="H2068" t="s">
        <v>10</v>
      </c>
      <c r="I2068" t="s">
        <v>18</v>
      </c>
      <c r="J2068" t="s">
        <v>128</v>
      </c>
      <c r="K2068" t="s">
        <v>237</v>
      </c>
      <c r="L2068" t="s">
        <v>80</v>
      </c>
      <c r="M2068">
        <v>2</v>
      </c>
      <c r="N2068" t="str">
        <f t="shared" si="148"/>
        <v>Yes</v>
      </c>
      <c r="O2068" t="s">
        <v>152</v>
      </c>
      <c r="P2068" s="126" t="str">
        <f t="shared" si="147"/>
        <v>Yes</v>
      </c>
      <c r="Q2068" s="126" t="str">
        <f t="shared" si="149"/>
        <v>Yes</v>
      </c>
      <c r="R2068" s="126" t="str">
        <f t="shared" si="149"/>
        <v>Yes</v>
      </c>
      <c r="S2068" s="126" t="str">
        <f t="shared" si="149"/>
        <v>No</v>
      </c>
      <c r="T2068" s="126" t="str">
        <f t="shared" si="149"/>
        <v>Yes</v>
      </c>
      <c r="U2068" s="126" t="str">
        <f t="shared" si="149"/>
        <v>Yes</v>
      </c>
      <c r="V2068" s="126" t="str">
        <f t="shared" si="149"/>
        <v>No</v>
      </c>
      <c r="W2068" s="126" t="str">
        <f t="shared" si="149"/>
        <v>No</v>
      </c>
      <c r="X2068" s="126" t="str">
        <f t="shared" si="149"/>
        <v>No</v>
      </c>
      <c r="Y2068" s="126" t="str">
        <f t="shared" si="149"/>
        <v>No</v>
      </c>
      <c r="Z2068" s="126" t="str">
        <f t="shared" si="149"/>
        <v>No</v>
      </c>
      <c r="AA2068" s="126" t="str">
        <f t="shared" si="149"/>
        <v>No</v>
      </c>
    </row>
    <row r="2069" spans="1:27" x14ac:dyDescent="0.3">
      <c r="A2069" t="s">
        <v>273</v>
      </c>
      <c r="B2069" t="s">
        <v>13</v>
      </c>
      <c r="C2069" t="s">
        <v>9</v>
      </c>
      <c r="D2069" t="s">
        <v>8</v>
      </c>
      <c r="E2069" t="s">
        <v>11</v>
      </c>
      <c r="F2069" t="s">
        <v>10</v>
      </c>
      <c r="G2069">
        <v>0</v>
      </c>
      <c r="H2069" t="s">
        <v>9</v>
      </c>
      <c r="I2069" t="s">
        <v>19</v>
      </c>
      <c r="J2069" t="s">
        <v>149</v>
      </c>
      <c r="K2069" t="s">
        <v>237</v>
      </c>
      <c r="L2069" t="s">
        <v>80</v>
      </c>
      <c r="M2069">
        <v>3</v>
      </c>
      <c r="N2069" t="str">
        <f t="shared" si="148"/>
        <v>Yes</v>
      </c>
      <c r="O2069" t="s">
        <v>152</v>
      </c>
      <c r="P2069" s="126" t="str">
        <f t="shared" si="147"/>
        <v>Yes</v>
      </c>
      <c r="Q2069" s="126" t="str">
        <f t="shared" si="149"/>
        <v>Yes</v>
      </c>
      <c r="R2069" s="126" t="str">
        <f t="shared" si="149"/>
        <v>Yes</v>
      </c>
      <c r="S2069" s="126" t="str">
        <f t="shared" si="149"/>
        <v>No</v>
      </c>
      <c r="T2069" s="126" t="str">
        <f t="shared" si="149"/>
        <v>Yes</v>
      </c>
      <c r="U2069" s="126" t="str">
        <f t="shared" si="149"/>
        <v>Yes</v>
      </c>
      <c r="V2069" s="126" t="str">
        <f t="shared" si="149"/>
        <v>No</v>
      </c>
      <c r="W2069" s="126" t="str">
        <f t="shared" si="149"/>
        <v>No</v>
      </c>
      <c r="X2069" s="126" t="str">
        <f t="shared" si="149"/>
        <v>No</v>
      </c>
      <c r="Y2069" s="126" t="str">
        <f t="shared" si="149"/>
        <v>No</v>
      </c>
      <c r="Z2069" s="126" t="str">
        <f t="shared" si="149"/>
        <v>No</v>
      </c>
      <c r="AA2069" s="126" t="str">
        <f t="shared" si="149"/>
        <v>No</v>
      </c>
    </row>
    <row r="2070" spans="1:27" x14ac:dyDescent="0.3">
      <c r="A2070" t="s">
        <v>273</v>
      </c>
      <c r="B2070" t="s">
        <v>13</v>
      </c>
      <c r="C2070" t="s">
        <v>9</v>
      </c>
      <c r="D2070" t="s">
        <v>8</v>
      </c>
      <c r="E2070" t="s">
        <v>11</v>
      </c>
      <c r="F2070" t="s">
        <v>10</v>
      </c>
      <c r="G2070">
        <v>0</v>
      </c>
      <c r="H2070" t="s">
        <v>10</v>
      </c>
      <c r="I2070" t="s">
        <v>17</v>
      </c>
      <c r="J2070" t="s">
        <v>128</v>
      </c>
      <c r="L2070" t="s">
        <v>80</v>
      </c>
      <c r="M2070">
        <v>0</v>
      </c>
      <c r="N2070" t="str">
        <f t="shared" si="148"/>
        <v>No</v>
      </c>
      <c r="O2070" t="s">
        <v>152</v>
      </c>
      <c r="P2070" s="126" t="str">
        <f t="shared" si="147"/>
        <v>Yes</v>
      </c>
      <c r="Q2070" s="126" t="str">
        <f t="shared" si="149"/>
        <v>Yes</v>
      </c>
      <c r="R2070" s="126" t="str">
        <f t="shared" si="149"/>
        <v>Yes</v>
      </c>
      <c r="S2070" s="126" t="str">
        <f t="shared" si="149"/>
        <v>No</v>
      </c>
      <c r="T2070" s="126" t="str">
        <f t="shared" si="149"/>
        <v>Yes</v>
      </c>
      <c r="U2070" s="126" t="str">
        <f t="shared" si="149"/>
        <v>Yes</v>
      </c>
      <c r="V2070" s="126" t="str">
        <f t="shared" si="149"/>
        <v>No</v>
      </c>
      <c r="W2070" s="126" t="str">
        <f t="shared" si="149"/>
        <v>No</v>
      </c>
      <c r="X2070" s="126" t="str">
        <f t="shared" si="149"/>
        <v>No</v>
      </c>
      <c r="Y2070" s="126" t="str">
        <f t="shared" si="149"/>
        <v>No</v>
      </c>
      <c r="Z2070" s="126" t="str">
        <f t="shared" si="149"/>
        <v>No</v>
      </c>
      <c r="AA2070" s="126" t="str">
        <f t="shared" si="149"/>
        <v>No</v>
      </c>
    </row>
    <row r="2071" spans="1:27" x14ac:dyDescent="0.3">
      <c r="A2071" t="s">
        <v>273</v>
      </c>
      <c r="B2071" t="s">
        <v>13</v>
      </c>
      <c r="C2071" t="s">
        <v>9</v>
      </c>
      <c r="D2071" t="s">
        <v>8</v>
      </c>
      <c r="E2071" t="s">
        <v>11</v>
      </c>
      <c r="F2071" t="s">
        <v>10</v>
      </c>
      <c r="G2071">
        <v>1</v>
      </c>
      <c r="H2071" t="s">
        <v>13</v>
      </c>
      <c r="I2071" t="s">
        <v>18</v>
      </c>
      <c r="J2071" t="s">
        <v>128</v>
      </c>
      <c r="L2071" t="s">
        <v>80</v>
      </c>
      <c r="M2071">
        <v>2</v>
      </c>
      <c r="N2071" t="str">
        <f t="shared" si="148"/>
        <v>Yes</v>
      </c>
      <c r="O2071" t="s">
        <v>152</v>
      </c>
      <c r="P2071" s="126" t="str">
        <f t="shared" si="147"/>
        <v>Yes</v>
      </c>
      <c r="Q2071" s="126" t="str">
        <f t="shared" si="149"/>
        <v>Yes</v>
      </c>
      <c r="R2071" s="126" t="str">
        <f t="shared" si="149"/>
        <v>Yes</v>
      </c>
      <c r="S2071" s="126" t="str">
        <f t="shared" si="149"/>
        <v>No</v>
      </c>
      <c r="T2071" s="126" t="str">
        <f t="shared" si="149"/>
        <v>Yes</v>
      </c>
      <c r="U2071" s="126" t="str">
        <f t="shared" si="149"/>
        <v>Yes</v>
      </c>
      <c r="V2071" s="126" t="str">
        <f t="shared" si="149"/>
        <v>No</v>
      </c>
      <c r="W2071" s="126" t="str">
        <f t="shared" si="149"/>
        <v>No</v>
      </c>
      <c r="X2071" s="126" t="str">
        <f t="shared" si="149"/>
        <v>No</v>
      </c>
      <c r="Y2071" s="126" t="str">
        <f t="shared" si="149"/>
        <v>No</v>
      </c>
      <c r="Z2071" s="126" t="str">
        <f t="shared" si="149"/>
        <v>No</v>
      </c>
      <c r="AA2071" s="126" t="str">
        <f t="shared" si="149"/>
        <v>No</v>
      </c>
    </row>
    <row r="2072" spans="1:27" x14ac:dyDescent="0.3">
      <c r="A2072" t="s">
        <v>273</v>
      </c>
      <c r="B2072" t="s">
        <v>13</v>
      </c>
      <c r="C2072" t="s">
        <v>9</v>
      </c>
      <c r="D2072" t="s">
        <v>8</v>
      </c>
      <c r="E2072" t="s">
        <v>11</v>
      </c>
      <c r="F2072" t="s">
        <v>10</v>
      </c>
      <c r="G2072">
        <v>0</v>
      </c>
      <c r="H2072" t="s">
        <v>9</v>
      </c>
      <c r="I2072" t="s">
        <v>19</v>
      </c>
      <c r="J2072" t="s">
        <v>128</v>
      </c>
      <c r="L2072" t="s">
        <v>80</v>
      </c>
      <c r="M2072">
        <v>0</v>
      </c>
      <c r="N2072" t="str">
        <f t="shared" si="148"/>
        <v>No</v>
      </c>
      <c r="O2072" t="s">
        <v>152</v>
      </c>
      <c r="P2072" s="126" t="str">
        <f t="shared" si="147"/>
        <v>Yes</v>
      </c>
      <c r="Q2072" s="126" t="str">
        <f t="shared" si="149"/>
        <v>Yes</v>
      </c>
      <c r="R2072" s="126" t="str">
        <f t="shared" si="149"/>
        <v>Yes</v>
      </c>
      <c r="S2072" s="126" t="str">
        <f t="shared" si="149"/>
        <v>No</v>
      </c>
      <c r="T2072" s="126" t="str">
        <f t="shared" si="149"/>
        <v>Yes</v>
      </c>
      <c r="U2072" s="126" t="str">
        <f t="shared" si="149"/>
        <v>Yes</v>
      </c>
      <c r="V2072" s="126" t="str">
        <f t="shared" si="149"/>
        <v>No</v>
      </c>
      <c r="W2072" s="126" t="str">
        <f t="shared" si="149"/>
        <v>No</v>
      </c>
      <c r="X2072" s="126" t="str">
        <f t="shared" si="149"/>
        <v>No</v>
      </c>
      <c r="Y2072" s="126" t="str">
        <f t="shared" si="149"/>
        <v>No</v>
      </c>
      <c r="Z2072" s="126" t="str">
        <f t="shared" si="149"/>
        <v>No</v>
      </c>
      <c r="AA2072" s="126" t="str">
        <f t="shared" si="149"/>
        <v>No</v>
      </c>
    </row>
    <row r="2073" spans="1:27" x14ac:dyDescent="0.3">
      <c r="A2073" t="s">
        <v>273</v>
      </c>
      <c r="B2073" t="s">
        <v>13</v>
      </c>
      <c r="C2073" t="s">
        <v>130</v>
      </c>
      <c r="D2073" t="s">
        <v>8</v>
      </c>
      <c r="E2073" t="s">
        <v>70</v>
      </c>
      <c r="F2073" t="s">
        <v>10</v>
      </c>
      <c r="G2073">
        <v>0</v>
      </c>
      <c r="H2073" t="s">
        <v>8</v>
      </c>
      <c r="I2073" t="s">
        <v>19</v>
      </c>
      <c r="J2073" t="s">
        <v>128</v>
      </c>
      <c r="L2073" t="s">
        <v>80</v>
      </c>
      <c r="M2073">
        <v>3</v>
      </c>
      <c r="N2073" t="str">
        <f t="shared" si="148"/>
        <v>Yes</v>
      </c>
      <c r="O2073" t="s">
        <v>152</v>
      </c>
      <c r="P2073" s="126" t="str">
        <f t="shared" si="147"/>
        <v>Yes</v>
      </c>
      <c r="Q2073" s="126" t="str">
        <f t="shared" si="149"/>
        <v>No</v>
      </c>
      <c r="R2073" s="126" t="str">
        <f t="shared" si="149"/>
        <v>Yes</v>
      </c>
      <c r="S2073" s="126" t="str">
        <f t="shared" si="149"/>
        <v>Yes</v>
      </c>
      <c r="T2073" s="126" t="str">
        <f t="shared" si="149"/>
        <v>Yes</v>
      </c>
      <c r="U2073" s="126" t="str">
        <f t="shared" si="149"/>
        <v>No</v>
      </c>
      <c r="V2073" s="126" t="str">
        <f t="shared" si="149"/>
        <v>No</v>
      </c>
      <c r="W2073" s="126" t="str">
        <f t="shared" si="149"/>
        <v>No</v>
      </c>
      <c r="X2073" s="126" t="str">
        <f t="shared" si="149"/>
        <v>No</v>
      </c>
      <c r="Y2073" s="126" t="str">
        <f t="shared" si="149"/>
        <v>Yes</v>
      </c>
      <c r="Z2073" s="126" t="str">
        <f t="shared" si="149"/>
        <v>No</v>
      </c>
      <c r="AA2073" s="126" t="str">
        <f t="shared" si="149"/>
        <v>No</v>
      </c>
    </row>
    <row r="2074" spans="1:27" x14ac:dyDescent="0.3">
      <c r="A2074" t="s">
        <v>273</v>
      </c>
      <c r="B2074" t="s">
        <v>13</v>
      </c>
      <c r="C2074" t="s">
        <v>130</v>
      </c>
      <c r="D2074" t="s">
        <v>8</v>
      </c>
      <c r="E2074" t="s">
        <v>70</v>
      </c>
      <c r="F2074" t="s">
        <v>10</v>
      </c>
      <c r="G2074">
        <v>1</v>
      </c>
      <c r="H2074" t="s">
        <v>130</v>
      </c>
      <c r="I2074" t="s">
        <v>16</v>
      </c>
      <c r="J2074" t="s">
        <v>128</v>
      </c>
      <c r="L2074" t="s">
        <v>80</v>
      </c>
      <c r="M2074">
        <v>2</v>
      </c>
      <c r="N2074" t="str">
        <f t="shared" si="148"/>
        <v>Yes</v>
      </c>
      <c r="O2074" t="s">
        <v>152</v>
      </c>
      <c r="P2074" s="126" t="str">
        <f t="shared" si="147"/>
        <v>Yes</v>
      </c>
      <c r="Q2074" s="126" t="str">
        <f t="shared" si="149"/>
        <v>No</v>
      </c>
      <c r="R2074" s="126" t="str">
        <f t="shared" si="149"/>
        <v>Yes</v>
      </c>
      <c r="S2074" s="126" t="str">
        <f t="shared" si="149"/>
        <v>Yes</v>
      </c>
      <c r="T2074" s="126" t="str">
        <f t="shared" si="149"/>
        <v>Yes</v>
      </c>
      <c r="U2074" s="126" t="str">
        <f t="shared" si="149"/>
        <v>No</v>
      </c>
      <c r="V2074" s="126" t="str">
        <f t="shared" si="149"/>
        <v>No</v>
      </c>
      <c r="W2074" s="126" t="str">
        <f t="shared" si="149"/>
        <v>No</v>
      </c>
      <c r="X2074" s="126" t="str">
        <f t="shared" si="149"/>
        <v>No</v>
      </c>
      <c r="Y2074" s="126" t="str">
        <f t="shared" si="149"/>
        <v>Yes</v>
      </c>
      <c r="Z2074" s="126" t="str">
        <f t="shared" si="149"/>
        <v>No</v>
      </c>
      <c r="AA2074" s="126" t="str">
        <f t="shared" si="149"/>
        <v>No</v>
      </c>
    </row>
    <row r="2075" spans="1:27" x14ac:dyDescent="0.3">
      <c r="A2075" t="s">
        <v>273</v>
      </c>
      <c r="B2075" t="s">
        <v>13</v>
      </c>
      <c r="C2075" t="s">
        <v>130</v>
      </c>
      <c r="D2075" t="s">
        <v>8</v>
      </c>
      <c r="E2075" t="s">
        <v>70</v>
      </c>
      <c r="F2075" t="s">
        <v>10</v>
      </c>
      <c r="G2075">
        <v>0</v>
      </c>
      <c r="H2075" t="s">
        <v>8</v>
      </c>
      <c r="I2075" t="s">
        <v>19</v>
      </c>
      <c r="J2075" t="s">
        <v>128</v>
      </c>
      <c r="L2075" t="s">
        <v>80</v>
      </c>
      <c r="M2075">
        <v>3</v>
      </c>
      <c r="N2075" t="str">
        <f t="shared" si="148"/>
        <v>Yes</v>
      </c>
      <c r="O2075" t="s">
        <v>152</v>
      </c>
      <c r="P2075" s="126" t="str">
        <f t="shared" si="147"/>
        <v>Yes</v>
      </c>
      <c r="Q2075" s="126" t="str">
        <f t="shared" si="149"/>
        <v>No</v>
      </c>
      <c r="R2075" s="126" t="str">
        <f t="shared" si="149"/>
        <v>Yes</v>
      </c>
      <c r="S2075" s="126" t="str">
        <f t="shared" si="149"/>
        <v>Yes</v>
      </c>
      <c r="T2075" s="126" t="str">
        <f t="shared" si="149"/>
        <v>Yes</v>
      </c>
      <c r="U2075" s="126" t="str">
        <f t="shared" si="149"/>
        <v>No</v>
      </c>
      <c r="V2075" s="126" t="str">
        <f t="shared" si="149"/>
        <v>No</v>
      </c>
      <c r="W2075" s="126" t="str">
        <f t="shared" si="149"/>
        <v>No</v>
      </c>
      <c r="X2075" s="126" t="str">
        <f t="shared" si="149"/>
        <v>No</v>
      </c>
      <c r="Y2075" s="126" t="str">
        <f t="shared" si="149"/>
        <v>Yes</v>
      </c>
      <c r="Z2075" s="126" t="str">
        <f t="shared" si="149"/>
        <v>No</v>
      </c>
      <c r="AA2075" s="126" t="str">
        <f t="shared" ref="Q2075:AA2099" si="150">IF($A2075="","",IF(OR($B2075=AA$1,$C2075=AA$1,$D2075=AA$1,$E2075=AA$1,$F2075=AA$1),"Yes","No"))</f>
        <v>No</v>
      </c>
    </row>
    <row r="2076" spans="1:27" x14ac:dyDescent="0.3">
      <c r="A2076" t="s">
        <v>273</v>
      </c>
      <c r="B2076" t="s">
        <v>13</v>
      </c>
      <c r="C2076" t="s">
        <v>130</v>
      </c>
      <c r="D2076" t="s">
        <v>8</v>
      </c>
      <c r="E2076" t="s">
        <v>70</v>
      </c>
      <c r="F2076" t="s">
        <v>131</v>
      </c>
      <c r="G2076">
        <v>0</v>
      </c>
      <c r="H2076" t="s">
        <v>8</v>
      </c>
      <c r="I2076" t="s">
        <v>19</v>
      </c>
      <c r="J2076" t="s">
        <v>128</v>
      </c>
      <c r="L2076" t="s">
        <v>80</v>
      </c>
      <c r="M2076">
        <v>0</v>
      </c>
      <c r="N2076" t="str">
        <f t="shared" si="148"/>
        <v>No</v>
      </c>
      <c r="O2076" t="s">
        <v>152</v>
      </c>
      <c r="P2076" s="126" t="str">
        <f t="shared" si="147"/>
        <v>Yes</v>
      </c>
      <c r="Q2076" s="126" t="str">
        <f t="shared" si="150"/>
        <v>No</v>
      </c>
      <c r="R2076" s="126" t="str">
        <f t="shared" si="150"/>
        <v>Yes</v>
      </c>
      <c r="S2076" s="126" t="str">
        <f t="shared" si="150"/>
        <v>Yes</v>
      </c>
      <c r="T2076" s="126" t="str">
        <f t="shared" si="150"/>
        <v>No</v>
      </c>
      <c r="U2076" s="126" t="str">
        <f t="shared" si="150"/>
        <v>No</v>
      </c>
      <c r="V2076" s="126" t="str">
        <f t="shared" si="150"/>
        <v>No</v>
      </c>
      <c r="W2076" s="126" t="str">
        <f t="shared" si="150"/>
        <v>No</v>
      </c>
      <c r="X2076" s="126" t="str">
        <f t="shared" si="150"/>
        <v>No</v>
      </c>
      <c r="Y2076" s="126" t="str">
        <f t="shared" si="150"/>
        <v>Yes</v>
      </c>
      <c r="Z2076" s="126" t="str">
        <f t="shared" si="150"/>
        <v>Yes</v>
      </c>
      <c r="AA2076" s="126" t="str">
        <f t="shared" si="150"/>
        <v>No</v>
      </c>
    </row>
    <row r="2077" spans="1:27" x14ac:dyDescent="0.3">
      <c r="A2077" t="s">
        <v>273</v>
      </c>
      <c r="B2077" t="s">
        <v>13</v>
      </c>
      <c r="C2077" t="s">
        <v>130</v>
      </c>
      <c r="D2077" t="s">
        <v>8</v>
      </c>
      <c r="E2077" t="s">
        <v>70</v>
      </c>
      <c r="F2077" t="s">
        <v>131</v>
      </c>
      <c r="G2077">
        <v>1</v>
      </c>
      <c r="H2077" t="s">
        <v>70</v>
      </c>
      <c r="I2077" t="s">
        <v>17</v>
      </c>
      <c r="J2077" t="s">
        <v>128</v>
      </c>
      <c r="L2077" t="s">
        <v>80</v>
      </c>
      <c r="M2077">
        <v>0</v>
      </c>
      <c r="N2077" t="str">
        <f t="shared" si="148"/>
        <v>No</v>
      </c>
      <c r="O2077" t="s">
        <v>152</v>
      </c>
      <c r="P2077" s="126" t="str">
        <f t="shared" si="147"/>
        <v>Yes</v>
      </c>
      <c r="Q2077" s="126" t="str">
        <f t="shared" si="150"/>
        <v>No</v>
      </c>
      <c r="R2077" s="126" t="str">
        <f t="shared" si="150"/>
        <v>Yes</v>
      </c>
      <c r="S2077" s="126" t="str">
        <f t="shared" si="150"/>
        <v>Yes</v>
      </c>
      <c r="T2077" s="126" t="str">
        <f t="shared" si="150"/>
        <v>No</v>
      </c>
      <c r="U2077" s="126" t="str">
        <f t="shared" si="150"/>
        <v>No</v>
      </c>
      <c r="V2077" s="126" t="str">
        <f t="shared" si="150"/>
        <v>No</v>
      </c>
      <c r="W2077" s="126" t="str">
        <f t="shared" si="150"/>
        <v>No</v>
      </c>
      <c r="X2077" s="126" t="str">
        <f t="shared" si="150"/>
        <v>No</v>
      </c>
      <c r="Y2077" s="126" t="str">
        <f t="shared" si="150"/>
        <v>Yes</v>
      </c>
      <c r="Z2077" s="126" t="str">
        <f t="shared" si="150"/>
        <v>Yes</v>
      </c>
      <c r="AA2077" s="126" t="str">
        <f t="shared" si="150"/>
        <v>No</v>
      </c>
    </row>
    <row r="2078" spans="1:27" x14ac:dyDescent="0.3">
      <c r="A2078" t="s">
        <v>273</v>
      </c>
      <c r="B2078" t="s">
        <v>130</v>
      </c>
      <c r="C2078" t="s">
        <v>9</v>
      </c>
      <c r="D2078" t="s">
        <v>70</v>
      </c>
      <c r="E2078" t="s">
        <v>11</v>
      </c>
      <c r="F2078" t="s">
        <v>131</v>
      </c>
      <c r="G2078">
        <v>1</v>
      </c>
      <c r="H2078" t="s">
        <v>130</v>
      </c>
      <c r="I2078" t="s">
        <v>18</v>
      </c>
      <c r="J2078" t="s">
        <v>128</v>
      </c>
      <c r="K2078" t="s">
        <v>237</v>
      </c>
      <c r="L2078" t="s">
        <v>80</v>
      </c>
      <c r="M2078">
        <v>0</v>
      </c>
      <c r="N2078" t="str">
        <f t="shared" si="148"/>
        <v>No</v>
      </c>
      <c r="O2078" t="s">
        <v>152</v>
      </c>
      <c r="P2078" s="126" t="str">
        <f t="shared" si="147"/>
        <v>No</v>
      </c>
      <c r="Q2078" s="126" t="str">
        <f t="shared" si="150"/>
        <v>Yes</v>
      </c>
      <c r="R2078" s="126" t="str">
        <f t="shared" si="150"/>
        <v>No</v>
      </c>
      <c r="S2078" s="126" t="str">
        <f t="shared" si="150"/>
        <v>Yes</v>
      </c>
      <c r="T2078" s="126" t="str">
        <f t="shared" si="150"/>
        <v>No</v>
      </c>
      <c r="U2078" s="126" t="str">
        <f t="shared" si="150"/>
        <v>Yes</v>
      </c>
      <c r="V2078" s="126" t="str">
        <f t="shared" si="150"/>
        <v>No</v>
      </c>
      <c r="W2078" s="126" t="str">
        <f t="shared" si="150"/>
        <v>No</v>
      </c>
      <c r="X2078" s="126" t="str">
        <f t="shared" si="150"/>
        <v>No</v>
      </c>
      <c r="Y2078" s="126" t="str">
        <f t="shared" si="150"/>
        <v>Yes</v>
      </c>
      <c r="Z2078" s="126" t="str">
        <f t="shared" si="150"/>
        <v>Yes</v>
      </c>
      <c r="AA2078" s="126" t="str">
        <f t="shared" si="150"/>
        <v>No</v>
      </c>
    </row>
    <row r="2079" spans="1:27" x14ac:dyDescent="0.3">
      <c r="A2079" t="s">
        <v>273</v>
      </c>
      <c r="B2079" t="s">
        <v>130</v>
      </c>
      <c r="C2079" t="s">
        <v>9</v>
      </c>
      <c r="D2079" t="s">
        <v>70</v>
      </c>
      <c r="E2079" t="s">
        <v>11</v>
      </c>
      <c r="F2079" t="s">
        <v>131</v>
      </c>
      <c r="G2079">
        <v>1</v>
      </c>
      <c r="H2079" t="s">
        <v>11</v>
      </c>
      <c r="I2079" t="s">
        <v>18</v>
      </c>
      <c r="J2079" t="s">
        <v>128</v>
      </c>
      <c r="L2079" t="s">
        <v>80</v>
      </c>
      <c r="M2079">
        <v>2</v>
      </c>
      <c r="N2079" t="str">
        <f t="shared" si="148"/>
        <v>Yes</v>
      </c>
      <c r="O2079" t="s">
        <v>152</v>
      </c>
      <c r="P2079" s="126" t="str">
        <f t="shared" si="147"/>
        <v>No</v>
      </c>
      <c r="Q2079" s="126" t="str">
        <f t="shared" si="150"/>
        <v>Yes</v>
      </c>
      <c r="R2079" s="126" t="str">
        <f t="shared" si="150"/>
        <v>No</v>
      </c>
      <c r="S2079" s="126" t="str">
        <f t="shared" si="150"/>
        <v>Yes</v>
      </c>
      <c r="T2079" s="126" t="str">
        <f t="shared" si="150"/>
        <v>No</v>
      </c>
      <c r="U2079" s="126" t="str">
        <f t="shared" si="150"/>
        <v>Yes</v>
      </c>
      <c r="V2079" s="126" t="str">
        <f t="shared" si="150"/>
        <v>No</v>
      </c>
      <c r="W2079" s="126" t="str">
        <f t="shared" si="150"/>
        <v>No</v>
      </c>
      <c r="X2079" s="126" t="str">
        <f t="shared" si="150"/>
        <v>No</v>
      </c>
      <c r="Y2079" s="126" t="str">
        <f t="shared" si="150"/>
        <v>Yes</v>
      </c>
      <c r="Z2079" s="126" t="str">
        <f t="shared" si="150"/>
        <v>Yes</v>
      </c>
      <c r="AA2079" s="126" t="str">
        <f t="shared" si="150"/>
        <v>No</v>
      </c>
    </row>
    <row r="2080" spans="1:27" x14ac:dyDescent="0.3">
      <c r="A2080" t="s">
        <v>273</v>
      </c>
      <c r="B2080" t="s">
        <v>130</v>
      </c>
      <c r="C2080" t="s">
        <v>9</v>
      </c>
      <c r="D2080" t="s">
        <v>70</v>
      </c>
      <c r="E2080" t="s">
        <v>11</v>
      </c>
      <c r="F2080" t="s">
        <v>131</v>
      </c>
      <c r="G2080">
        <v>0</v>
      </c>
      <c r="H2080" t="s">
        <v>130</v>
      </c>
      <c r="I2080" t="s">
        <v>19</v>
      </c>
      <c r="J2080" t="s">
        <v>128</v>
      </c>
      <c r="L2080" t="s">
        <v>80</v>
      </c>
      <c r="M2080">
        <v>0</v>
      </c>
      <c r="N2080" t="str">
        <f t="shared" si="148"/>
        <v>No</v>
      </c>
      <c r="O2080" t="s">
        <v>152</v>
      </c>
      <c r="P2080" s="126" t="str">
        <f t="shared" si="147"/>
        <v>No</v>
      </c>
      <c r="Q2080" s="126" t="str">
        <f t="shared" si="150"/>
        <v>Yes</v>
      </c>
      <c r="R2080" s="126" t="str">
        <f t="shared" si="150"/>
        <v>No</v>
      </c>
      <c r="S2080" s="126" t="str">
        <f t="shared" si="150"/>
        <v>Yes</v>
      </c>
      <c r="T2080" s="126" t="str">
        <f t="shared" si="150"/>
        <v>No</v>
      </c>
      <c r="U2080" s="126" t="str">
        <f t="shared" si="150"/>
        <v>Yes</v>
      </c>
      <c r="V2080" s="126" t="str">
        <f t="shared" si="150"/>
        <v>No</v>
      </c>
      <c r="W2080" s="126" t="str">
        <f t="shared" si="150"/>
        <v>No</v>
      </c>
      <c r="X2080" s="126" t="str">
        <f t="shared" si="150"/>
        <v>No</v>
      </c>
      <c r="Y2080" s="126" t="str">
        <f t="shared" si="150"/>
        <v>Yes</v>
      </c>
      <c r="Z2080" s="126" t="str">
        <f t="shared" si="150"/>
        <v>Yes</v>
      </c>
      <c r="AA2080" s="126" t="str">
        <f t="shared" si="150"/>
        <v>No</v>
      </c>
    </row>
    <row r="2081" spans="1:27" x14ac:dyDescent="0.3">
      <c r="A2081" t="s">
        <v>273</v>
      </c>
      <c r="B2081" t="s">
        <v>130</v>
      </c>
      <c r="C2081" t="s">
        <v>9</v>
      </c>
      <c r="D2081" t="s">
        <v>70</v>
      </c>
      <c r="E2081" t="s">
        <v>11</v>
      </c>
      <c r="F2081" t="s">
        <v>131</v>
      </c>
      <c r="G2081">
        <v>1</v>
      </c>
      <c r="H2081" t="s">
        <v>9</v>
      </c>
      <c r="I2081" t="s">
        <v>17</v>
      </c>
      <c r="J2081" t="s">
        <v>128</v>
      </c>
      <c r="K2081" t="s">
        <v>237</v>
      </c>
      <c r="L2081" t="s">
        <v>80</v>
      </c>
      <c r="M2081">
        <v>0</v>
      </c>
      <c r="N2081" t="str">
        <f t="shared" si="148"/>
        <v>No</v>
      </c>
      <c r="O2081" t="s">
        <v>152</v>
      </c>
      <c r="P2081" s="126" t="str">
        <f t="shared" si="147"/>
        <v>No</v>
      </c>
      <c r="Q2081" s="126" t="str">
        <f t="shared" si="150"/>
        <v>Yes</v>
      </c>
      <c r="R2081" s="126" t="str">
        <f t="shared" si="150"/>
        <v>No</v>
      </c>
      <c r="S2081" s="126" t="str">
        <f t="shared" si="150"/>
        <v>Yes</v>
      </c>
      <c r="T2081" s="126" t="str">
        <f t="shared" si="150"/>
        <v>No</v>
      </c>
      <c r="U2081" s="126" t="str">
        <f t="shared" si="150"/>
        <v>Yes</v>
      </c>
      <c r="V2081" s="126" t="str">
        <f t="shared" si="150"/>
        <v>No</v>
      </c>
      <c r="W2081" s="126" t="str">
        <f t="shared" si="150"/>
        <v>No</v>
      </c>
      <c r="X2081" s="126" t="str">
        <f t="shared" si="150"/>
        <v>No</v>
      </c>
      <c r="Y2081" s="126" t="str">
        <f t="shared" si="150"/>
        <v>Yes</v>
      </c>
      <c r="Z2081" s="126" t="str">
        <f t="shared" si="150"/>
        <v>Yes</v>
      </c>
      <c r="AA2081" s="126" t="str">
        <f t="shared" si="150"/>
        <v>No</v>
      </c>
    </row>
    <row r="2082" spans="1:27" x14ac:dyDescent="0.3">
      <c r="A2082" t="s">
        <v>273</v>
      </c>
      <c r="B2082" t="s">
        <v>130</v>
      </c>
      <c r="C2082" t="s">
        <v>9</v>
      </c>
      <c r="D2082" t="s">
        <v>70</v>
      </c>
      <c r="E2082" t="s">
        <v>11</v>
      </c>
      <c r="F2082" t="s">
        <v>10</v>
      </c>
      <c r="G2082">
        <v>0</v>
      </c>
      <c r="H2082" t="s">
        <v>9</v>
      </c>
      <c r="I2082" t="s">
        <v>19</v>
      </c>
      <c r="J2082" t="s">
        <v>128</v>
      </c>
      <c r="K2082" t="s">
        <v>259</v>
      </c>
      <c r="L2082" t="s">
        <v>80</v>
      </c>
      <c r="M2082">
        <v>0</v>
      </c>
      <c r="N2082" t="str">
        <f t="shared" si="148"/>
        <v>No</v>
      </c>
      <c r="O2082" t="s">
        <v>152</v>
      </c>
      <c r="P2082" s="126" t="str">
        <f t="shared" si="147"/>
        <v>No</v>
      </c>
      <c r="Q2082" s="126" t="str">
        <f t="shared" si="150"/>
        <v>Yes</v>
      </c>
      <c r="R2082" s="126" t="str">
        <f t="shared" si="150"/>
        <v>No</v>
      </c>
      <c r="S2082" s="126" t="str">
        <f t="shared" si="150"/>
        <v>Yes</v>
      </c>
      <c r="T2082" s="126" t="str">
        <f t="shared" si="150"/>
        <v>Yes</v>
      </c>
      <c r="U2082" s="126" t="str">
        <f t="shared" si="150"/>
        <v>Yes</v>
      </c>
      <c r="V2082" s="126" t="str">
        <f t="shared" si="150"/>
        <v>No</v>
      </c>
      <c r="W2082" s="126" t="str">
        <f t="shared" si="150"/>
        <v>No</v>
      </c>
      <c r="X2082" s="126" t="str">
        <f t="shared" si="150"/>
        <v>No</v>
      </c>
      <c r="Y2082" s="126" t="str">
        <f t="shared" si="150"/>
        <v>Yes</v>
      </c>
      <c r="Z2082" s="126" t="str">
        <f t="shared" si="150"/>
        <v>No</v>
      </c>
      <c r="AA2082" s="126" t="str">
        <f t="shared" si="150"/>
        <v>No</v>
      </c>
    </row>
    <row r="2083" spans="1:27" x14ac:dyDescent="0.3">
      <c r="A2083" t="s">
        <v>273</v>
      </c>
      <c r="B2083" t="s">
        <v>130</v>
      </c>
      <c r="C2083" t="s">
        <v>9</v>
      </c>
      <c r="D2083" t="s">
        <v>70</v>
      </c>
      <c r="E2083" t="s">
        <v>11</v>
      </c>
      <c r="F2083" t="s">
        <v>10</v>
      </c>
      <c r="G2083">
        <v>1</v>
      </c>
      <c r="H2083" t="s">
        <v>9</v>
      </c>
      <c r="I2083" t="s">
        <v>19</v>
      </c>
      <c r="J2083" t="s">
        <v>128</v>
      </c>
      <c r="K2083" t="s">
        <v>237</v>
      </c>
      <c r="L2083" t="s">
        <v>80</v>
      </c>
      <c r="M2083">
        <v>0</v>
      </c>
      <c r="N2083" t="str">
        <f t="shared" si="148"/>
        <v>No</v>
      </c>
      <c r="O2083" t="s">
        <v>152</v>
      </c>
      <c r="P2083" s="126" t="str">
        <f t="shared" si="147"/>
        <v>No</v>
      </c>
      <c r="Q2083" s="126" t="str">
        <f t="shared" si="150"/>
        <v>Yes</v>
      </c>
      <c r="R2083" s="126" t="str">
        <f t="shared" si="150"/>
        <v>No</v>
      </c>
      <c r="S2083" s="126" t="str">
        <f t="shared" si="150"/>
        <v>Yes</v>
      </c>
      <c r="T2083" s="126" t="str">
        <f t="shared" si="150"/>
        <v>Yes</v>
      </c>
      <c r="U2083" s="126" t="str">
        <f t="shared" si="150"/>
        <v>Yes</v>
      </c>
      <c r="V2083" s="126" t="str">
        <f t="shared" si="150"/>
        <v>No</v>
      </c>
      <c r="W2083" s="126" t="str">
        <f t="shared" si="150"/>
        <v>No</v>
      </c>
      <c r="X2083" s="126" t="str">
        <f t="shared" si="150"/>
        <v>No</v>
      </c>
      <c r="Y2083" s="126" t="str">
        <f t="shared" si="150"/>
        <v>Yes</v>
      </c>
      <c r="Z2083" s="126" t="str">
        <f t="shared" si="150"/>
        <v>No</v>
      </c>
      <c r="AA2083" s="126" t="str">
        <f t="shared" si="150"/>
        <v>No</v>
      </c>
    </row>
    <row r="2084" spans="1:27" x14ac:dyDescent="0.3">
      <c r="A2084" t="s">
        <v>273</v>
      </c>
      <c r="B2084" t="s">
        <v>13</v>
      </c>
      <c r="C2084" t="s">
        <v>9</v>
      </c>
      <c r="D2084" t="s">
        <v>8</v>
      </c>
      <c r="E2084" t="s">
        <v>11</v>
      </c>
      <c r="F2084" t="s">
        <v>10</v>
      </c>
      <c r="G2084">
        <v>1</v>
      </c>
      <c r="H2084" t="s">
        <v>13</v>
      </c>
      <c r="I2084" t="s">
        <v>16</v>
      </c>
      <c r="J2084" t="s">
        <v>128</v>
      </c>
      <c r="L2084" t="s">
        <v>80</v>
      </c>
      <c r="M2084">
        <v>2</v>
      </c>
      <c r="N2084" t="str">
        <f t="shared" si="148"/>
        <v>Yes</v>
      </c>
      <c r="O2084" t="s">
        <v>152</v>
      </c>
      <c r="P2084" s="126" t="str">
        <f t="shared" si="147"/>
        <v>Yes</v>
      </c>
      <c r="Q2084" s="126" t="str">
        <f t="shared" si="150"/>
        <v>Yes</v>
      </c>
      <c r="R2084" s="126" t="str">
        <f t="shared" si="150"/>
        <v>Yes</v>
      </c>
      <c r="S2084" s="126" t="str">
        <f t="shared" si="150"/>
        <v>No</v>
      </c>
      <c r="T2084" s="126" t="str">
        <f t="shared" si="150"/>
        <v>Yes</v>
      </c>
      <c r="U2084" s="126" t="str">
        <f t="shared" si="150"/>
        <v>Yes</v>
      </c>
      <c r="V2084" s="126" t="str">
        <f t="shared" si="150"/>
        <v>No</v>
      </c>
      <c r="W2084" s="126" t="str">
        <f t="shared" si="150"/>
        <v>No</v>
      </c>
      <c r="X2084" s="126" t="str">
        <f t="shared" si="150"/>
        <v>No</v>
      </c>
      <c r="Y2084" s="126" t="str">
        <f t="shared" si="150"/>
        <v>No</v>
      </c>
      <c r="Z2084" s="126" t="str">
        <f t="shared" si="150"/>
        <v>No</v>
      </c>
      <c r="AA2084" s="126" t="str">
        <f t="shared" si="150"/>
        <v>No</v>
      </c>
    </row>
    <row r="2085" spans="1:27" x14ac:dyDescent="0.3">
      <c r="A2085" t="s">
        <v>273</v>
      </c>
      <c r="B2085" t="s">
        <v>13</v>
      </c>
      <c r="C2085" t="s">
        <v>9</v>
      </c>
      <c r="D2085" t="s">
        <v>8</v>
      </c>
      <c r="E2085" t="s">
        <v>11</v>
      </c>
      <c r="F2085" t="s">
        <v>10</v>
      </c>
      <c r="G2085">
        <v>1</v>
      </c>
      <c r="H2085" t="s">
        <v>13</v>
      </c>
      <c r="I2085" t="s">
        <v>17</v>
      </c>
      <c r="J2085" t="s">
        <v>128</v>
      </c>
      <c r="L2085" t="s">
        <v>80</v>
      </c>
      <c r="M2085">
        <v>0</v>
      </c>
      <c r="N2085" t="str">
        <f t="shared" si="148"/>
        <v>No</v>
      </c>
      <c r="O2085" t="s">
        <v>152</v>
      </c>
      <c r="P2085" s="126" t="str">
        <f t="shared" si="147"/>
        <v>Yes</v>
      </c>
      <c r="Q2085" s="126" t="str">
        <f t="shared" si="150"/>
        <v>Yes</v>
      </c>
      <c r="R2085" s="126" t="str">
        <f t="shared" si="150"/>
        <v>Yes</v>
      </c>
      <c r="S2085" s="126" t="str">
        <f t="shared" si="150"/>
        <v>No</v>
      </c>
      <c r="T2085" s="126" t="str">
        <f t="shared" si="150"/>
        <v>Yes</v>
      </c>
      <c r="U2085" s="126" t="str">
        <f t="shared" si="150"/>
        <v>Yes</v>
      </c>
      <c r="V2085" s="126" t="str">
        <f t="shared" si="150"/>
        <v>No</v>
      </c>
      <c r="W2085" s="126" t="str">
        <f t="shared" si="150"/>
        <v>No</v>
      </c>
      <c r="X2085" s="126" t="str">
        <f t="shared" si="150"/>
        <v>No</v>
      </c>
      <c r="Y2085" s="126" t="str">
        <f t="shared" si="150"/>
        <v>No</v>
      </c>
      <c r="Z2085" s="126" t="str">
        <f t="shared" si="150"/>
        <v>No</v>
      </c>
      <c r="AA2085" s="126" t="str">
        <f t="shared" si="150"/>
        <v>No</v>
      </c>
    </row>
    <row r="2086" spans="1:27" x14ac:dyDescent="0.3">
      <c r="A2086" t="s">
        <v>273</v>
      </c>
      <c r="B2086" t="s">
        <v>13</v>
      </c>
      <c r="C2086" t="s">
        <v>9</v>
      </c>
      <c r="D2086" t="s">
        <v>8</v>
      </c>
      <c r="E2086" t="s">
        <v>11</v>
      </c>
      <c r="F2086" t="s">
        <v>10</v>
      </c>
      <c r="G2086">
        <v>1</v>
      </c>
      <c r="H2086" t="s">
        <v>8</v>
      </c>
      <c r="I2086" t="s">
        <v>17</v>
      </c>
      <c r="J2086" t="s">
        <v>128</v>
      </c>
      <c r="L2086" t="s">
        <v>80</v>
      </c>
      <c r="M2086">
        <v>0</v>
      </c>
      <c r="N2086" t="str">
        <f t="shared" si="148"/>
        <v>No</v>
      </c>
      <c r="O2086" t="s">
        <v>152</v>
      </c>
      <c r="P2086" s="126" t="str">
        <f t="shared" si="147"/>
        <v>Yes</v>
      </c>
      <c r="Q2086" s="126" t="str">
        <f t="shared" si="150"/>
        <v>Yes</v>
      </c>
      <c r="R2086" s="126" t="str">
        <f t="shared" si="150"/>
        <v>Yes</v>
      </c>
      <c r="S2086" s="126" t="str">
        <f t="shared" si="150"/>
        <v>No</v>
      </c>
      <c r="T2086" s="126" t="str">
        <f t="shared" si="150"/>
        <v>Yes</v>
      </c>
      <c r="U2086" s="126" t="str">
        <f t="shared" si="150"/>
        <v>Yes</v>
      </c>
      <c r="V2086" s="126" t="str">
        <f t="shared" si="150"/>
        <v>No</v>
      </c>
      <c r="W2086" s="126" t="str">
        <f t="shared" si="150"/>
        <v>No</v>
      </c>
      <c r="X2086" s="126" t="str">
        <f t="shared" si="150"/>
        <v>No</v>
      </c>
      <c r="Y2086" s="126" t="str">
        <f t="shared" si="150"/>
        <v>No</v>
      </c>
      <c r="Z2086" s="126" t="str">
        <f t="shared" si="150"/>
        <v>No</v>
      </c>
      <c r="AA2086" s="126" t="str">
        <f t="shared" si="150"/>
        <v>No</v>
      </c>
    </row>
    <row r="2087" spans="1:27" x14ac:dyDescent="0.3">
      <c r="A2087" t="s">
        <v>273</v>
      </c>
      <c r="B2087" t="s">
        <v>13</v>
      </c>
      <c r="C2087" t="s">
        <v>9</v>
      </c>
      <c r="D2087" t="s">
        <v>8</v>
      </c>
      <c r="E2087" t="s">
        <v>11</v>
      </c>
      <c r="F2087" t="s">
        <v>131</v>
      </c>
      <c r="G2087">
        <v>0</v>
      </c>
      <c r="H2087" t="s">
        <v>8</v>
      </c>
      <c r="I2087" t="s">
        <v>17</v>
      </c>
      <c r="J2087" t="s">
        <v>128</v>
      </c>
      <c r="L2087" t="s">
        <v>80</v>
      </c>
      <c r="M2087">
        <v>0</v>
      </c>
      <c r="N2087" t="str">
        <f t="shared" si="148"/>
        <v>No</v>
      </c>
      <c r="O2087" t="s">
        <v>152</v>
      </c>
      <c r="P2087" s="126" t="str">
        <f t="shared" si="147"/>
        <v>Yes</v>
      </c>
      <c r="Q2087" s="126" t="str">
        <f t="shared" si="150"/>
        <v>Yes</v>
      </c>
      <c r="R2087" s="126" t="str">
        <f t="shared" si="150"/>
        <v>Yes</v>
      </c>
      <c r="S2087" s="126" t="str">
        <f t="shared" si="150"/>
        <v>No</v>
      </c>
      <c r="T2087" s="126" t="str">
        <f t="shared" si="150"/>
        <v>No</v>
      </c>
      <c r="U2087" s="126" t="str">
        <f t="shared" si="150"/>
        <v>Yes</v>
      </c>
      <c r="V2087" s="126" t="str">
        <f t="shared" si="150"/>
        <v>No</v>
      </c>
      <c r="W2087" s="126" t="str">
        <f t="shared" si="150"/>
        <v>No</v>
      </c>
      <c r="X2087" s="126" t="str">
        <f t="shared" si="150"/>
        <v>No</v>
      </c>
      <c r="Y2087" s="126" t="str">
        <f t="shared" si="150"/>
        <v>No</v>
      </c>
      <c r="Z2087" s="126" t="str">
        <f t="shared" si="150"/>
        <v>Yes</v>
      </c>
      <c r="AA2087" s="126" t="str">
        <f t="shared" si="150"/>
        <v>No</v>
      </c>
    </row>
    <row r="2088" spans="1:27" x14ac:dyDescent="0.3">
      <c r="A2088" t="s">
        <v>273</v>
      </c>
      <c r="B2088" t="s">
        <v>13</v>
      </c>
      <c r="C2088" t="s">
        <v>14</v>
      </c>
      <c r="D2088" t="s">
        <v>8</v>
      </c>
      <c r="E2088" t="s">
        <v>11</v>
      </c>
      <c r="F2088" t="s">
        <v>131</v>
      </c>
      <c r="G2088">
        <v>0</v>
      </c>
      <c r="H2088" t="s">
        <v>14</v>
      </c>
      <c r="I2088" t="s">
        <v>19</v>
      </c>
      <c r="J2088" t="s">
        <v>128</v>
      </c>
      <c r="K2088" t="s">
        <v>237</v>
      </c>
      <c r="L2088" t="s">
        <v>80</v>
      </c>
      <c r="M2088">
        <v>3</v>
      </c>
      <c r="N2088" t="str">
        <f t="shared" si="148"/>
        <v>Yes</v>
      </c>
      <c r="O2088" t="s">
        <v>152</v>
      </c>
      <c r="P2088" s="126" t="str">
        <f t="shared" si="147"/>
        <v>Yes</v>
      </c>
      <c r="Q2088" s="126" t="str">
        <f t="shared" si="150"/>
        <v>No</v>
      </c>
      <c r="R2088" s="126" t="str">
        <f t="shared" si="150"/>
        <v>Yes</v>
      </c>
      <c r="S2088" s="126" t="str">
        <f t="shared" si="150"/>
        <v>No</v>
      </c>
      <c r="T2088" s="126" t="str">
        <f t="shared" si="150"/>
        <v>No</v>
      </c>
      <c r="U2088" s="126" t="str">
        <f t="shared" si="150"/>
        <v>Yes</v>
      </c>
      <c r="V2088" s="126" t="str">
        <f t="shared" si="150"/>
        <v>No</v>
      </c>
      <c r="W2088" s="126" t="str">
        <f t="shared" si="150"/>
        <v>No</v>
      </c>
      <c r="X2088" s="126" t="str">
        <f t="shared" si="150"/>
        <v>Yes</v>
      </c>
      <c r="Y2088" s="126" t="str">
        <f t="shared" si="150"/>
        <v>No</v>
      </c>
      <c r="Z2088" s="126" t="str">
        <f t="shared" si="150"/>
        <v>Yes</v>
      </c>
      <c r="AA2088" s="126" t="str">
        <f t="shared" si="150"/>
        <v>No</v>
      </c>
    </row>
    <row r="2089" spans="1:27" x14ac:dyDescent="0.3">
      <c r="A2089" t="s">
        <v>273</v>
      </c>
      <c r="B2089" t="s">
        <v>13</v>
      </c>
      <c r="C2089" t="s">
        <v>14</v>
      </c>
      <c r="D2089" t="s">
        <v>8</v>
      </c>
      <c r="E2089" t="s">
        <v>11</v>
      </c>
      <c r="F2089" t="s">
        <v>131</v>
      </c>
      <c r="G2089">
        <v>2</v>
      </c>
      <c r="H2089" t="s">
        <v>14</v>
      </c>
      <c r="I2089" t="s">
        <v>19</v>
      </c>
      <c r="J2089" t="s">
        <v>128</v>
      </c>
      <c r="L2089" t="s">
        <v>80</v>
      </c>
      <c r="M2089">
        <v>0</v>
      </c>
      <c r="N2089" t="str">
        <f t="shared" si="148"/>
        <v>No</v>
      </c>
      <c r="O2089" t="s">
        <v>152</v>
      </c>
      <c r="P2089" s="126" t="str">
        <f t="shared" si="147"/>
        <v>Yes</v>
      </c>
      <c r="Q2089" s="126" t="str">
        <f t="shared" si="150"/>
        <v>No</v>
      </c>
      <c r="R2089" s="126" t="str">
        <f t="shared" si="150"/>
        <v>Yes</v>
      </c>
      <c r="S2089" s="126" t="str">
        <f t="shared" si="150"/>
        <v>No</v>
      </c>
      <c r="T2089" s="126" t="str">
        <f t="shared" si="150"/>
        <v>No</v>
      </c>
      <c r="U2089" s="126" t="str">
        <f t="shared" si="150"/>
        <v>Yes</v>
      </c>
      <c r="V2089" s="126" t="str">
        <f t="shared" si="150"/>
        <v>No</v>
      </c>
      <c r="W2089" s="126" t="str">
        <f t="shared" si="150"/>
        <v>No</v>
      </c>
      <c r="X2089" s="126" t="str">
        <f t="shared" si="150"/>
        <v>Yes</v>
      </c>
      <c r="Y2089" s="126" t="str">
        <f t="shared" si="150"/>
        <v>No</v>
      </c>
      <c r="Z2089" s="126" t="str">
        <f t="shared" si="150"/>
        <v>Yes</v>
      </c>
      <c r="AA2089" s="126" t="str">
        <f t="shared" si="150"/>
        <v>No</v>
      </c>
    </row>
    <row r="2090" spans="1:27" x14ac:dyDescent="0.3">
      <c r="A2090" t="s">
        <v>273</v>
      </c>
      <c r="B2090" t="s">
        <v>13</v>
      </c>
      <c r="C2090" t="s">
        <v>14</v>
      </c>
      <c r="D2090" t="s">
        <v>8</v>
      </c>
      <c r="E2090" t="s">
        <v>11</v>
      </c>
      <c r="F2090" t="s">
        <v>131</v>
      </c>
      <c r="G2090">
        <v>3</v>
      </c>
      <c r="H2090" t="s">
        <v>131</v>
      </c>
      <c r="I2090" t="s">
        <v>18</v>
      </c>
      <c r="J2090" t="s">
        <v>128</v>
      </c>
      <c r="K2090" t="s">
        <v>237</v>
      </c>
      <c r="L2090" t="s">
        <v>80</v>
      </c>
      <c r="M2090">
        <v>0</v>
      </c>
      <c r="N2090" t="str">
        <f t="shared" si="148"/>
        <v>No</v>
      </c>
      <c r="O2090" t="s">
        <v>152</v>
      </c>
      <c r="P2090" s="126" t="str">
        <f t="shared" si="147"/>
        <v>Yes</v>
      </c>
      <c r="Q2090" s="126" t="str">
        <f t="shared" si="150"/>
        <v>No</v>
      </c>
      <c r="R2090" s="126" t="str">
        <f t="shared" si="150"/>
        <v>Yes</v>
      </c>
      <c r="S2090" s="126" t="str">
        <f t="shared" si="150"/>
        <v>No</v>
      </c>
      <c r="T2090" s="126" t="str">
        <f t="shared" si="150"/>
        <v>No</v>
      </c>
      <c r="U2090" s="126" t="str">
        <f t="shared" si="150"/>
        <v>Yes</v>
      </c>
      <c r="V2090" s="126" t="str">
        <f t="shared" si="150"/>
        <v>No</v>
      </c>
      <c r="W2090" s="126" t="str">
        <f t="shared" si="150"/>
        <v>No</v>
      </c>
      <c r="X2090" s="126" t="str">
        <f t="shared" si="150"/>
        <v>Yes</v>
      </c>
      <c r="Y2090" s="126" t="str">
        <f t="shared" si="150"/>
        <v>No</v>
      </c>
      <c r="Z2090" s="126" t="str">
        <f t="shared" si="150"/>
        <v>Yes</v>
      </c>
      <c r="AA2090" s="126" t="str">
        <f t="shared" si="150"/>
        <v>No</v>
      </c>
    </row>
    <row r="2091" spans="1:27" x14ac:dyDescent="0.3">
      <c r="A2091" t="s">
        <v>273</v>
      </c>
      <c r="B2091" t="s">
        <v>13</v>
      </c>
      <c r="C2091" t="s">
        <v>14</v>
      </c>
      <c r="D2091" t="s">
        <v>8</v>
      </c>
      <c r="E2091" t="s">
        <v>11</v>
      </c>
      <c r="F2091" t="s">
        <v>131</v>
      </c>
      <c r="G2091">
        <v>1</v>
      </c>
      <c r="H2091" t="s">
        <v>11</v>
      </c>
      <c r="I2091" t="s">
        <v>20</v>
      </c>
      <c r="J2091" t="s">
        <v>128</v>
      </c>
      <c r="K2091" t="s">
        <v>259</v>
      </c>
      <c r="L2091" t="s">
        <v>80</v>
      </c>
      <c r="M2091">
        <v>0</v>
      </c>
      <c r="N2091" t="str">
        <f t="shared" si="148"/>
        <v>No</v>
      </c>
      <c r="O2091" t="s">
        <v>152</v>
      </c>
      <c r="P2091" s="126" t="str">
        <f t="shared" si="147"/>
        <v>Yes</v>
      </c>
      <c r="Q2091" s="126" t="str">
        <f t="shared" si="150"/>
        <v>No</v>
      </c>
      <c r="R2091" s="126" t="str">
        <f t="shared" si="150"/>
        <v>Yes</v>
      </c>
      <c r="S2091" s="126" t="str">
        <f t="shared" si="150"/>
        <v>No</v>
      </c>
      <c r="T2091" s="126" t="str">
        <f t="shared" si="150"/>
        <v>No</v>
      </c>
      <c r="U2091" s="126" t="str">
        <f t="shared" si="150"/>
        <v>Yes</v>
      </c>
      <c r="V2091" s="126" t="str">
        <f t="shared" si="150"/>
        <v>No</v>
      </c>
      <c r="W2091" s="126" t="str">
        <f t="shared" si="150"/>
        <v>No</v>
      </c>
      <c r="X2091" s="126" t="str">
        <f t="shared" si="150"/>
        <v>Yes</v>
      </c>
      <c r="Y2091" s="126" t="str">
        <f t="shared" si="150"/>
        <v>No</v>
      </c>
      <c r="Z2091" s="126" t="str">
        <f t="shared" si="150"/>
        <v>Yes</v>
      </c>
      <c r="AA2091" s="126" t="str">
        <f t="shared" si="150"/>
        <v>No</v>
      </c>
    </row>
    <row r="2092" spans="1:27" x14ac:dyDescent="0.3">
      <c r="A2092" t="s">
        <v>273</v>
      </c>
      <c r="B2092" t="s">
        <v>13</v>
      </c>
      <c r="C2092" t="s">
        <v>130</v>
      </c>
      <c r="D2092" t="s">
        <v>14</v>
      </c>
      <c r="E2092" t="s">
        <v>8</v>
      </c>
      <c r="F2092" t="s">
        <v>131</v>
      </c>
      <c r="G2092">
        <v>1</v>
      </c>
      <c r="H2092" t="s">
        <v>130</v>
      </c>
      <c r="I2092" t="s">
        <v>18</v>
      </c>
      <c r="J2092" t="s">
        <v>128</v>
      </c>
      <c r="L2092" t="s">
        <v>80</v>
      </c>
      <c r="M2092">
        <v>0</v>
      </c>
      <c r="N2092" t="str">
        <f t="shared" si="148"/>
        <v>No</v>
      </c>
      <c r="O2092" t="s">
        <v>152</v>
      </c>
      <c r="P2092" s="126" t="str">
        <f t="shared" si="147"/>
        <v>Yes</v>
      </c>
      <c r="Q2092" s="126" t="str">
        <f t="shared" si="150"/>
        <v>No</v>
      </c>
      <c r="R2092" s="126" t="str">
        <f t="shared" si="150"/>
        <v>Yes</v>
      </c>
      <c r="S2092" s="126" t="str">
        <f t="shared" si="150"/>
        <v>No</v>
      </c>
      <c r="T2092" s="126" t="str">
        <f t="shared" si="150"/>
        <v>No</v>
      </c>
      <c r="U2092" s="126" t="str">
        <f t="shared" si="150"/>
        <v>No</v>
      </c>
      <c r="V2092" s="126" t="str">
        <f t="shared" si="150"/>
        <v>No</v>
      </c>
      <c r="W2092" s="126" t="str">
        <f t="shared" si="150"/>
        <v>No</v>
      </c>
      <c r="X2092" s="126" t="str">
        <f t="shared" si="150"/>
        <v>Yes</v>
      </c>
      <c r="Y2092" s="126" t="str">
        <f t="shared" si="150"/>
        <v>Yes</v>
      </c>
      <c r="Z2092" s="126" t="str">
        <f t="shared" si="150"/>
        <v>Yes</v>
      </c>
      <c r="AA2092" s="126" t="str">
        <f t="shared" si="150"/>
        <v>No</v>
      </c>
    </row>
    <row r="2093" spans="1:27" x14ac:dyDescent="0.3">
      <c r="A2093" t="s">
        <v>273</v>
      </c>
      <c r="B2093" t="s">
        <v>13</v>
      </c>
      <c r="C2093" t="s">
        <v>9</v>
      </c>
      <c r="D2093" t="s">
        <v>14</v>
      </c>
      <c r="E2093" t="s">
        <v>8</v>
      </c>
      <c r="F2093" t="s">
        <v>131</v>
      </c>
      <c r="G2093">
        <v>0</v>
      </c>
      <c r="H2093" t="s">
        <v>13</v>
      </c>
      <c r="I2093" t="s">
        <v>15</v>
      </c>
      <c r="J2093" t="s">
        <v>128</v>
      </c>
      <c r="L2093" t="s">
        <v>80</v>
      </c>
      <c r="M2093">
        <v>0</v>
      </c>
      <c r="N2093" t="str">
        <f t="shared" si="148"/>
        <v>No</v>
      </c>
      <c r="O2093" t="s">
        <v>152</v>
      </c>
      <c r="P2093" s="126" t="str">
        <f t="shared" si="147"/>
        <v>Yes</v>
      </c>
      <c r="Q2093" s="126" t="str">
        <f t="shared" si="150"/>
        <v>Yes</v>
      </c>
      <c r="R2093" s="126" t="str">
        <f t="shared" si="150"/>
        <v>Yes</v>
      </c>
      <c r="S2093" s="126" t="str">
        <f t="shared" si="150"/>
        <v>No</v>
      </c>
      <c r="T2093" s="126" t="str">
        <f t="shared" si="150"/>
        <v>No</v>
      </c>
      <c r="U2093" s="126" t="str">
        <f t="shared" si="150"/>
        <v>No</v>
      </c>
      <c r="V2093" s="126" t="str">
        <f t="shared" si="150"/>
        <v>No</v>
      </c>
      <c r="W2093" s="126" t="str">
        <f t="shared" si="150"/>
        <v>No</v>
      </c>
      <c r="X2093" s="126" t="str">
        <f t="shared" si="150"/>
        <v>Yes</v>
      </c>
      <c r="Y2093" s="126" t="str">
        <f t="shared" si="150"/>
        <v>No</v>
      </c>
      <c r="Z2093" s="126" t="str">
        <f t="shared" si="150"/>
        <v>Yes</v>
      </c>
      <c r="AA2093" s="126" t="str">
        <f t="shared" si="150"/>
        <v>No</v>
      </c>
    </row>
    <row r="2094" spans="1:27" x14ac:dyDescent="0.3">
      <c r="A2094" t="s">
        <v>273</v>
      </c>
      <c r="B2094" t="s">
        <v>13</v>
      </c>
      <c r="C2094" t="s">
        <v>9</v>
      </c>
      <c r="D2094" t="s">
        <v>14</v>
      </c>
      <c r="E2094" t="s">
        <v>8</v>
      </c>
      <c r="F2094" t="s">
        <v>131</v>
      </c>
      <c r="G2094">
        <v>1</v>
      </c>
      <c r="H2094" t="s">
        <v>8</v>
      </c>
      <c r="I2094" t="s">
        <v>19</v>
      </c>
      <c r="J2094" t="s">
        <v>62</v>
      </c>
      <c r="L2094" t="s">
        <v>80</v>
      </c>
      <c r="M2094">
        <v>3</v>
      </c>
      <c r="N2094" t="str">
        <f t="shared" si="148"/>
        <v>Yes</v>
      </c>
      <c r="O2094" t="s">
        <v>152</v>
      </c>
      <c r="P2094" s="126" t="str">
        <f t="shared" si="147"/>
        <v>Yes</v>
      </c>
      <c r="Q2094" s="126" t="str">
        <f t="shared" si="150"/>
        <v>Yes</v>
      </c>
      <c r="R2094" s="126" t="str">
        <f t="shared" si="150"/>
        <v>Yes</v>
      </c>
      <c r="S2094" s="126" t="str">
        <f t="shared" si="150"/>
        <v>No</v>
      </c>
      <c r="T2094" s="126" t="str">
        <f t="shared" si="150"/>
        <v>No</v>
      </c>
      <c r="U2094" s="126" t="str">
        <f t="shared" si="150"/>
        <v>No</v>
      </c>
      <c r="V2094" s="126" t="str">
        <f t="shared" si="150"/>
        <v>No</v>
      </c>
      <c r="W2094" s="126" t="str">
        <f t="shared" si="150"/>
        <v>No</v>
      </c>
      <c r="X2094" s="126" t="str">
        <f t="shared" si="150"/>
        <v>Yes</v>
      </c>
      <c r="Y2094" s="126" t="str">
        <f t="shared" si="150"/>
        <v>No</v>
      </c>
      <c r="Z2094" s="126" t="str">
        <f t="shared" si="150"/>
        <v>Yes</v>
      </c>
      <c r="AA2094" s="126" t="str">
        <f t="shared" si="150"/>
        <v>No</v>
      </c>
    </row>
    <row r="2095" spans="1:27" x14ac:dyDescent="0.3">
      <c r="A2095" t="s">
        <v>273</v>
      </c>
      <c r="B2095" t="s">
        <v>13</v>
      </c>
      <c r="C2095" t="s">
        <v>9</v>
      </c>
      <c r="D2095" t="s">
        <v>14</v>
      </c>
      <c r="E2095" t="s">
        <v>8</v>
      </c>
      <c r="F2095" t="s">
        <v>10</v>
      </c>
      <c r="G2095">
        <v>1</v>
      </c>
      <c r="H2095" t="s">
        <v>13</v>
      </c>
      <c r="I2095" t="s">
        <v>15</v>
      </c>
      <c r="J2095" t="s">
        <v>128</v>
      </c>
      <c r="L2095" t="s">
        <v>80</v>
      </c>
      <c r="M2095">
        <v>2</v>
      </c>
      <c r="N2095" t="str">
        <f t="shared" si="148"/>
        <v>Yes</v>
      </c>
      <c r="O2095" t="s">
        <v>152</v>
      </c>
      <c r="P2095" s="126" t="str">
        <f t="shared" si="147"/>
        <v>Yes</v>
      </c>
      <c r="Q2095" s="126" t="str">
        <f t="shared" si="150"/>
        <v>Yes</v>
      </c>
      <c r="R2095" s="126" t="str">
        <f t="shared" si="150"/>
        <v>Yes</v>
      </c>
      <c r="S2095" s="126" t="str">
        <f t="shared" si="150"/>
        <v>No</v>
      </c>
      <c r="T2095" s="126" t="str">
        <f t="shared" si="150"/>
        <v>Yes</v>
      </c>
      <c r="U2095" s="126" t="str">
        <f t="shared" si="150"/>
        <v>No</v>
      </c>
      <c r="V2095" s="126" t="str">
        <f t="shared" si="150"/>
        <v>No</v>
      </c>
      <c r="W2095" s="126" t="str">
        <f t="shared" si="150"/>
        <v>No</v>
      </c>
      <c r="X2095" s="126" t="str">
        <f t="shared" si="150"/>
        <v>Yes</v>
      </c>
      <c r="Y2095" s="126" t="str">
        <f t="shared" si="150"/>
        <v>No</v>
      </c>
      <c r="Z2095" s="126" t="str">
        <f t="shared" si="150"/>
        <v>No</v>
      </c>
      <c r="AA2095" s="126" t="str">
        <f t="shared" si="150"/>
        <v>No</v>
      </c>
    </row>
    <row r="2096" spans="1:27" x14ac:dyDescent="0.3">
      <c r="A2096" t="s">
        <v>273</v>
      </c>
      <c r="B2096" t="s">
        <v>13</v>
      </c>
      <c r="C2096" t="s">
        <v>9</v>
      </c>
      <c r="D2096" t="s">
        <v>14</v>
      </c>
      <c r="E2096" t="s">
        <v>8</v>
      </c>
      <c r="F2096" t="s">
        <v>10</v>
      </c>
      <c r="G2096">
        <v>1</v>
      </c>
      <c r="H2096" t="s">
        <v>13</v>
      </c>
      <c r="I2096" t="s">
        <v>18</v>
      </c>
      <c r="J2096" t="s">
        <v>128</v>
      </c>
      <c r="L2096" t="s">
        <v>80</v>
      </c>
      <c r="M2096">
        <v>0</v>
      </c>
      <c r="N2096" t="str">
        <f t="shared" si="148"/>
        <v>No</v>
      </c>
      <c r="O2096" t="s">
        <v>152</v>
      </c>
      <c r="P2096" s="126" t="str">
        <f t="shared" si="147"/>
        <v>Yes</v>
      </c>
      <c r="Q2096" s="126" t="str">
        <f t="shared" si="150"/>
        <v>Yes</v>
      </c>
      <c r="R2096" s="126" t="str">
        <f t="shared" si="150"/>
        <v>Yes</v>
      </c>
      <c r="S2096" s="126" t="str">
        <f t="shared" si="150"/>
        <v>No</v>
      </c>
      <c r="T2096" s="126" t="str">
        <f t="shared" si="150"/>
        <v>Yes</v>
      </c>
      <c r="U2096" s="126" t="str">
        <f t="shared" si="150"/>
        <v>No</v>
      </c>
      <c r="V2096" s="126" t="str">
        <f t="shared" si="150"/>
        <v>No</v>
      </c>
      <c r="W2096" s="126" t="str">
        <f t="shared" si="150"/>
        <v>No</v>
      </c>
      <c r="X2096" s="126" t="str">
        <f t="shared" si="150"/>
        <v>Yes</v>
      </c>
      <c r="Y2096" s="126" t="str">
        <f t="shared" si="150"/>
        <v>No</v>
      </c>
      <c r="Z2096" s="126" t="str">
        <f t="shared" si="150"/>
        <v>No</v>
      </c>
      <c r="AA2096" s="126" t="str">
        <f t="shared" si="150"/>
        <v>No</v>
      </c>
    </row>
    <row r="2097" spans="1:27" x14ac:dyDescent="0.3">
      <c r="A2097" t="s">
        <v>273</v>
      </c>
      <c r="B2097" t="s">
        <v>13</v>
      </c>
      <c r="C2097" t="s">
        <v>9</v>
      </c>
      <c r="D2097" t="s">
        <v>14</v>
      </c>
      <c r="E2097" t="s">
        <v>8</v>
      </c>
      <c r="F2097" t="s">
        <v>10</v>
      </c>
      <c r="G2097">
        <v>1</v>
      </c>
      <c r="H2097" t="s">
        <v>10</v>
      </c>
      <c r="I2097" t="s">
        <v>18</v>
      </c>
      <c r="J2097" t="s">
        <v>62</v>
      </c>
      <c r="L2097" t="s">
        <v>80</v>
      </c>
      <c r="M2097">
        <v>2</v>
      </c>
      <c r="N2097" t="str">
        <f t="shared" si="148"/>
        <v>Yes</v>
      </c>
      <c r="O2097" t="s">
        <v>152</v>
      </c>
      <c r="P2097" s="126" t="str">
        <f t="shared" si="147"/>
        <v>Yes</v>
      </c>
      <c r="Q2097" s="126" t="str">
        <f t="shared" si="150"/>
        <v>Yes</v>
      </c>
      <c r="R2097" s="126" t="str">
        <f t="shared" si="150"/>
        <v>Yes</v>
      </c>
      <c r="S2097" s="126" t="str">
        <f t="shared" si="150"/>
        <v>No</v>
      </c>
      <c r="T2097" s="126" t="str">
        <f t="shared" si="150"/>
        <v>Yes</v>
      </c>
      <c r="U2097" s="126" t="str">
        <f t="shared" si="150"/>
        <v>No</v>
      </c>
      <c r="V2097" s="126" t="str">
        <f t="shared" si="150"/>
        <v>No</v>
      </c>
      <c r="W2097" s="126" t="str">
        <f t="shared" si="150"/>
        <v>No</v>
      </c>
      <c r="X2097" s="126" t="str">
        <f t="shared" si="150"/>
        <v>Yes</v>
      </c>
      <c r="Y2097" s="126" t="str">
        <f t="shared" si="150"/>
        <v>No</v>
      </c>
      <c r="Z2097" s="126" t="str">
        <f t="shared" si="150"/>
        <v>No</v>
      </c>
      <c r="AA2097" s="126" t="str">
        <f t="shared" si="150"/>
        <v>No</v>
      </c>
    </row>
    <row r="2098" spans="1:27" x14ac:dyDescent="0.3">
      <c r="A2098" t="s">
        <v>273</v>
      </c>
      <c r="B2098" t="s">
        <v>13</v>
      </c>
      <c r="C2098" t="s">
        <v>9</v>
      </c>
      <c r="D2098" t="s">
        <v>8</v>
      </c>
      <c r="E2098" t="s">
        <v>11</v>
      </c>
      <c r="F2098" t="s">
        <v>10</v>
      </c>
      <c r="G2098">
        <v>1</v>
      </c>
      <c r="H2098" t="s">
        <v>8</v>
      </c>
      <c r="I2098" t="s">
        <v>148</v>
      </c>
      <c r="J2098" t="s">
        <v>128</v>
      </c>
      <c r="L2098" t="s">
        <v>80</v>
      </c>
      <c r="M2098">
        <v>1</v>
      </c>
      <c r="N2098" t="str">
        <f t="shared" si="148"/>
        <v>Yes</v>
      </c>
      <c r="O2098" t="s">
        <v>152</v>
      </c>
      <c r="P2098" s="126" t="str">
        <f t="shared" si="147"/>
        <v>Yes</v>
      </c>
      <c r="Q2098" s="126" t="str">
        <f t="shared" si="150"/>
        <v>Yes</v>
      </c>
      <c r="R2098" s="126" t="str">
        <f t="shared" si="150"/>
        <v>Yes</v>
      </c>
      <c r="S2098" s="126" t="str">
        <f t="shared" si="150"/>
        <v>No</v>
      </c>
      <c r="T2098" s="126" t="str">
        <f t="shared" si="150"/>
        <v>Yes</v>
      </c>
      <c r="U2098" s="126" t="str">
        <f t="shared" si="150"/>
        <v>Yes</v>
      </c>
      <c r="V2098" s="126" t="str">
        <f t="shared" si="150"/>
        <v>No</v>
      </c>
      <c r="W2098" s="126" t="str">
        <f t="shared" si="150"/>
        <v>No</v>
      </c>
      <c r="X2098" s="126" t="str">
        <f t="shared" si="150"/>
        <v>No</v>
      </c>
      <c r="Y2098" s="126" t="str">
        <f t="shared" si="150"/>
        <v>No</v>
      </c>
      <c r="Z2098" s="126" t="str">
        <f t="shared" si="150"/>
        <v>No</v>
      </c>
      <c r="AA2098" s="126" t="str">
        <f t="shared" si="150"/>
        <v>No</v>
      </c>
    </row>
    <row r="2099" spans="1:27" x14ac:dyDescent="0.3">
      <c r="A2099" t="s">
        <v>273</v>
      </c>
      <c r="B2099" t="s">
        <v>13</v>
      </c>
      <c r="C2099" t="s">
        <v>9</v>
      </c>
      <c r="D2099" t="s">
        <v>8</v>
      </c>
      <c r="E2099" t="s">
        <v>11</v>
      </c>
      <c r="F2099" t="s">
        <v>10</v>
      </c>
      <c r="G2099">
        <v>0</v>
      </c>
      <c r="H2099" t="s">
        <v>9</v>
      </c>
      <c r="I2099" t="s">
        <v>19</v>
      </c>
      <c r="J2099" t="s">
        <v>128</v>
      </c>
      <c r="L2099" t="s">
        <v>80</v>
      </c>
      <c r="M2099">
        <v>0</v>
      </c>
      <c r="N2099" t="str">
        <f t="shared" si="148"/>
        <v>No</v>
      </c>
      <c r="O2099" t="s">
        <v>152</v>
      </c>
      <c r="P2099" s="126" t="str">
        <f t="shared" si="147"/>
        <v>Yes</v>
      </c>
      <c r="Q2099" s="126" t="str">
        <f t="shared" si="150"/>
        <v>Yes</v>
      </c>
      <c r="R2099" s="126" t="str">
        <f t="shared" ref="Q2099:AA2122" si="151">IF($A2099="","",IF(OR($B2099=R$1,$C2099=R$1,$D2099=R$1,$E2099=R$1,$F2099=R$1),"Yes","No"))</f>
        <v>Yes</v>
      </c>
      <c r="S2099" s="126" t="str">
        <f t="shared" si="151"/>
        <v>No</v>
      </c>
      <c r="T2099" s="126" t="str">
        <f t="shared" si="151"/>
        <v>Yes</v>
      </c>
      <c r="U2099" s="126" t="str">
        <f t="shared" si="151"/>
        <v>Yes</v>
      </c>
      <c r="V2099" s="126" t="str">
        <f t="shared" si="151"/>
        <v>No</v>
      </c>
      <c r="W2099" s="126" t="str">
        <f t="shared" si="151"/>
        <v>No</v>
      </c>
      <c r="X2099" s="126" t="str">
        <f t="shared" si="151"/>
        <v>No</v>
      </c>
      <c r="Y2099" s="126" t="str">
        <f t="shared" si="151"/>
        <v>No</v>
      </c>
      <c r="Z2099" s="126" t="str">
        <f t="shared" si="151"/>
        <v>No</v>
      </c>
      <c r="AA2099" s="126" t="str">
        <f t="shared" si="151"/>
        <v>No</v>
      </c>
    </row>
    <row r="2100" spans="1:27" x14ac:dyDescent="0.3">
      <c r="A2100" t="s">
        <v>273</v>
      </c>
      <c r="B2100" t="s">
        <v>13</v>
      </c>
      <c r="C2100" t="s">
        <v>9</v>
      </c>
      <c r="D2100" t="s">
        <v>8</v>
      </c>
      <c r="E2100" t="s">
        <v>11</v>
      </c>
      <c r="F2100" t="s">
        <v>10</v>
      </c>
      <c r="G2100">
        <v>0</v>
      </c>
      <c r="H2100" t="s">
        <v>8</v>
      </c>
      <c r="I2100" t="s">
        <v>17</v>
      </c>
      <c r="J2100" t="s">
        <v>62</v>
      </c>
      <c r="L2100" t="s">
        <v>80</v>
      </c>
      <c r="M2100">
        <v>0</v>
      </c>
      <c r="N2100" t="str">
        <f t="shared" si="148"/>
        <v>No</v>
      </c>
      <c r="O2100" t="s">
        <v>152</v>
      </c>
      <c r="P2100" s="126" t="str">
        <f t="shared" si="147"/>
        <v>Yes</v>
      </c>
      <c r="Q2100" s="126" t="str">
        <f t="shared" si="151"/>
        <v>Yes</v>
      </c>
      <c r="R2100" s="126" t="str">
        <f t="shared" si="151"/>
        <v>Yes</v>
      </c>
      <c r="S2100" s="126" t="str">
        <f t="shared" si="151"/>
        <v>No</v>
      </c>
      <c r="T2100" s="126" t="str">
        <f t="shared" si="151"/>
        <v>Yes</v>
      </c>
      <c r="U2100" s="126" t="str">
        <f t="shared" si="151"/>
        <v>Yes</v>
      </c>
      <c r="V2100" s="126" t="str">
        <f t="shared" si="151"/>
        <v>No</v>
      </c>
      <c r="W2100" s="126" t="str">
        <f t="shared" si="151"/>
        <v>No</v>
      </c>
      <c r="X2100" s="126" t="str">
        <f t="shared" si="151"/>
        <v>No</v>
      </c>
      <c r="Y2100" s="126" t="str">
        <f t="shared" si="151"/>
        <v>No</v>
      </c>
      <c r="Z2100" s="126" t="str">
        <f t="shared" si="151"/>
        <v>No</v>
      </c>
      <c r="AA2100" s="126" t="str">
        <f t="shared" si="151"/>
        <v>No</v>
      </c>
    </row>
    <row r="2101" spans="1:27" x14ac:dyDescent="0.3">
      <c r="A2101" t="s">
        <v>273</v>
      </c>
      <c r="B2101" t="s">
        <v>13</v>
      </c>
      <c r="C2101" t="s">
        <v>9</v>
      </c>
      <c r="D2101" t="s">
        <v>8</v>
      </c>
      <c r="E2101" t="s">
        <v>11</v>
      </c>
      <c r="F2101" t="s">
        <v>10</v>
      </c>
      <c r="G2101">
        <v>0</v>
      </c>
      <c r="H2101" t="s">
        <v>8</v>
      </c>
      <c r="I2101" t="s">
        <v>148</v>
      </c>
      <c r="J2101" t="s">
        <v>256</v>
      </c>
      <c r="L2101" t="s">
        <v>80</v>
      </c>
      <c r="M2101">
        <v>3</v>
      </c>
      <c r="N2101" t="str">
        <f t="shared" si="148"/>
        <v>Yes</v>
      </c>
      <c r="O2101" t="s">
        <v>152</v>
      </c>
      <c r="P2101" s="126" t="str">
        <f t="shared" si="147"/>
        <v>Yes</v>
      </c>
      <c r="Q2101" s="126" t="str">
        <f t="shared" si="151"/>
        <v>Yes</v>
      </c>
      <c r="R2101" s="126" t="str">
        <f t="shared" si="151"/>
        <v>Yes</v>
      </c>
      <c r="S2101" s="126" t="str">
        <f t="shared" si="151"/>
        <v>No</v>
      </c>
      <c r="T2101" s="126" t="str">
        <f t="shared" si="151"/>
        <v>Yes</v>
      </c>
      <c r="U2101" s="126" t="str">
        <f t="shared" si="151"/>
        <v>Yes</v>
      </c>
      <c r="V2101" s="126" t="str">
        <f t="shared" si="151"/>
        <v>No</v>
      </c>
      <c r="W2101" s="126" t="str">
        <f t="shared" si="151"/>
        <v>No</v>
      </c>
      <c r="X2101" s="126" t="str">
        <f t="shared" si="151"/>
        <v>No</v>
      </c>
      <c r="Y2101" s="126" t="str">
        <f t="shared" si="151"/>
        <v>No</v>
      </c>
      <c r="Z2101" s="126" t="str">
        <f t="shared" si="151"/>
        <v>No</v>
      </c>
      <c r="AA2101" s="126" t="str">
        <f t="shared" si="151"/>
        <v>No</v>
      </c>
    </row>
    <row r="2102" spans="1:27" x14ac:dyDescent="0.3">
      <c r="A2102" t="s">
        <v>273</v>
      </c>
      <c r="B2102" t="s">
        <v>13</v>
      </c>
      <c r="C2102" t="s">
        <v>9</v>
      </c>
      <c r="D2102" t="s">
        <v>8</v>
      </c>
      <c r="E2102" t="s">
        <v>11</v>
      </c>
      <c r="F2102" t="s">
        <v>10</v>
      </c>
      <c r="G2102">
        <v>1</v>
      </c>
      <c r="H2102" t="s">
        <v>10</v>
      </c>
      <c r="I2102" t="s">
        <v>21</v>
      </c>
      <c r="J2102" t="s">
        <v>128</v>
      </c>
      <c r="L2102" t="s">
        <v>80</v>
      </c>
      <c r="M2102">
        <v>2</v>
      </c>
      <c r="N2102" t="str">
        <f t="shared" si="148"/>
        <v>Yes</v>
      </c>
      <c r="O2102" t="s">
        <v>152</v>
      </c>
      <c r="P2102" s="126" t="str">
        <f t="shared" si="147"/>
        <v>Yes</v>
      </c>
      <c r="Q2102" s="126" t="str">
        <f t="shared" si="151"/>
        <v>Yes</v>
      </c>
      <c r="R2102" s="126" t="str">
        <f t="shared" si="151"/>
        <v>Yes</v>
      </c>
      <c r="S2102" s="126" t="str">
        <f t="shared" si="151"/>
        <v>No</v>
      </c>
      <c r="T2102" s="126" t="str">
        <f t="shared" si="151"/>
        <v>Yes</v>
      </c>
      <c r="U2102" s="126" t="str">
        <f t="shared" si="151"/>
        <v>Yes</v>
      </c>
      <c r="V2102" s="126" t="str">
        <f t="shared" si="151"/>
        <v>No</v>
      </c>
      <c r="W2102" s="126" t="str">
        <f t="shared" si="151"/>
        <v>No</v>
      </c>
      <c r="X2102" s="126" t="str">
        <f t="shared" si="151"/>
        <v>No</v>
      </c>
      <c r="Y2102" s="126" t="str">
        <f t="shared" si="151"/>
        <v>No</v>
      </c>
      <c r="Z2102" s="126" t="str">
        <f t="shared" si="151"/>
        <v>No</v>
      </c>
      <c r="AA2102" s="126" t="str">
        <f t="shared" si="151"/>
        <v>No</v>
      </c>
    </row>
    <row r="2103" spans="1:27" x14ac:dyDescent="0.3">
      <c r="A2103" t="s">
        <v>273</v>
      </c>
      <c r="B2103" t="s">
        <v>13</v>
      </c>
      <c r="C2103" t="s">
        <v>9</v>
      </c>
      <c r="D2103" t="s">
        <v>8</v>
      </c>
      <c r="E2103" t="s">
        <v>11</v>
      </c>
      <c r="F2103" t="s">
        <v>10</v>
      </c>
      <c r="G2103">
        <v>3</v>
      </c>
      <c r="H2103" t="s">
        <v>8</v>
      </c>
      <c r="I2103" t="s">
        <v>148</v>
      </c>
      <c r="J2103" t="s">
        <v>128</v>
      </c>
      <c r="L2103" t="s">
        <v>80</v>
      </c>
      <c r="M2103">
        <v>2</v>
      </c>
      <c r="N2103" t="str">
        <f t="shared" si="148"/>
        <v>Yes</v>
      </c>
      <c r="O2103" t="s">
        <v>152</v>
      </c>
      <c r="P2103" s="126" t="str">
        <f t="shared" si="147"/>
        <v>Yes</v>
      </c>
      <c r="Q2103" s="126" t="str">
        <f t="shared" si="151"/>
        <v>Yes</v>
      </c>
      <c r="R2103" s="126" t="str">
        <f t="shared" si="151"/>
        <v>Yes</v>
      </c>
      <c r="S2103" s="126" t="str">
        <f t="shared" si="151"/>
        <v>No</v>
      </c>
      <c r="T2103" s="126" t="str">
        <f t="shared" si="151"/>
        <v>Yes</v>
      </c>
      <c r="U2103" s="126" t="str">
        <f t="shared" si="151"/>
        <v>Yes</v>
      </c>
      <c r="V2103" s="126" t="str">
        <f t="shared" si="151"/>
        <v>No</v>
      </c>
      <c r="W2103" s="126" t="str">
        <f t="shared" si="151"/>
        <v>No</v>
      </c>
      <c r="X2103" s="126" t="str">
        <f t="shared" si="151"/>
        <v>No</v>
      </c>
      <c r="Y2103" s="126" t="str">
        <f t="shared" si="151"/>
        <v>No</v>
      </c>
      <c r="Z2103" s="126" t="str">
        <f t="shared" si="151"/>
        <v>No</v>
      </c>
      <c r="AA2103" s="126" t="str">
        <f t="shared" si="151"/>
        <v>No</v>
      </c>
    </row>
    <row r="2104" spans="1:27" x14ac:dyDescent="0.3">
      <c r="A2104" t="s">
        <v>273</v>
      </c>
      <c r="B2104" t="s">
        <v>13</v>
      </c>
      <c r="C2104" t="s">
        <v>9</v>
      </c>
      <c r="D2104" t="s">
        <v>8</v>
      </c>
      <c r="E2104" t="s">
        <v>11</v>
      </c>
      <c r="F2104" t="s">
        <v>10</v>
      </c>
      <c r="G2104">
        <v>2</v>
      </c>
      <c r="H2104" t="s">
        <v>10</v>
      </c>
      <c r="I2104" t="s">
        <v>18</v>
      </c>
      <c r="J2104" t="s">
        <v>128</v>
      </c>
      <c r="L2104" t="s">
        <v>80</v>
      </c>
      <c r="M2104">
        <v>0</v>
      </c>
      <c r="N2104" t="str">
        <f t="shared" si="148"/>
        <v>No</v>
      </c>
      <c r="O2104" t="s">
        <v>152</v>
      </c>
      <c r="P2104" s="126" t="str">
        <f t="shared" si="147"/>
        <v>Yes</v>
      </c>
      <c r="Q2104" s="126" t="str">
        <f t="shared" si="151"/>
        <v>Yes</v>
      </c>
      <c r="R2104" s="126" t="str">
        <f t="shared" si="151"/>
        <v>Yes</v>
      </c>
      <c r="S2104" s="126" t="str">
        <f t="shared" si="151"/>
        <v>No</v>
      </c>
      <c r="T2104" s="126" t="str">
        <f t="shared" si="151"/>
        <v>Yes</v>
      </c>
      <c r="U2104" s="126" t="str">
        <f t="shared" si="151"/>
        <v>Yes</v>
      </c>
      <c r="V2104" s="126" t="str">
        <f t="shared" si="151"/>
        <v>No</v>
      </c>
      <c r="W2104" s="126" t="str">
        <f t="shared" si="151"/>
        <v>No</v>
      </c>
      <c r="X2104" s="126" t="str">
        <f t="shared" si="151"/>
        <v>No</v>
      </c>
      <c r="Y2104" s="126" t="str">
        <f t="shared" si="151"/>
        <v>No</v>
      </c>
      <c r="Z2104" s="126" t="str">
        <f t="shared" si="151"/>
        <v>No</v>
      </c>
      <c r="AA2104" s="126" t="str">
        <f t="shared" si="151"/>
        <v>No</v>
      </c>
    </row>
    <row r="2105" spans="1:27" x14ac:dyDescent="0.3">
      <c r="A2105" t="s">
        <v>273</v>
      </c>
      <c r="B2105" t="s">
        <v>13</v>
      </c>
      <c r="C2105" t="s">
        <v>9</v>
      </c>
      <c r="D2105" t="s">
        <v>8</v>
      </c>
      <c r="E2105" t="s">
        <v>11</v>
      </c>
      <c r="F2105" t="s">
        <v>10</v>
      </c>
      <c r="G2105">
        <v>1</v>
      </c>
      <c r="H2105" t="s">
        <v>10</v>
      </c>
      <c r="I2105" t="s">
        <v>148</v>
      </c>
      <c r="J2105" t="s">
        <v>128</v>
      </c>
      <c r="L2105" t="s">
        <v>80</v>
      </c>
      <c r="M2105">
        <v>1</v>
      </c>
      <c r="N2105" t="str">
        <f t="shared" si="148"/>
        <v>Yes</v>
      </c>
      <c r="O2105" t="s">
        <v>152</v>
      </c>
      <c r="P2105" s="126" t="str">
        <f t="shared" si="147"/>
        <v>Yes</v>
      </c>
      <c r="Q2105" s="126" t="str">
        <f t="shared" si="151"/>
        <v>Yes</v>
      </c>
      <c r="R2105" s="126" t="str">
        <f t="shared" si="151"/>
        <v>Yes</v>
      </c>
      <c r="S2105" s="126" t="str">
        <f t="shared" si="151"/>
        <v>No</v>
      </c>
      <c r="T2105" s="126" t="str">
        <f t="shared" si="151"/>
        <v>Yes</v>
      </c>
      <c r="U2105" s="126" t="str">
        <f t="shared" si="151"/>
        <v>Yes</v>
      </c>
      <c r="V2105" s="126" t="str">
        <f t="shared" si="151"/>
        <v>No</v>
      </c>
      <c r="W2105" s="126" t="str">
        <f t="shared" si="151"/>
        <v>No</v>
      </c>
      <c r="X2105" s="126" t="str">
        <f t="shared" si="151"/>
        <v>No</v>
      </c>
      <c r="Y2105" s="126" t="str">
        <f t="shared" si="151"/>
        <v>No</v>
      </c>
      <c r="Z2105" s="126" t="str">
        <f t="shared" si="151"/>
        <v>No</v>
      </c>
      <c r="AA2105" s="126" t="str">
        <f t="shared" si="151"/>
        <v>No</v>
      </c>
    </row>
    <row r="2106" spans="1:27" x14ac:dyDescent="0.3">
      <c r="A2106" t="s">
        <v>273</v>
      </c>
      <c r="B2106" t="s">
        <v>13</v>
      </c>
      <c r="C2106" t="s">
        <v>9</v>
      </c>
      <c r="D2106" t="s">
        <v>8</v>
      </c>
      <c r="E2106" t="s">
        <v>70</v>
      </c>
      <c r="F2106" t="s">
        <v>10</v>
      </c>
      <c r="G2106">
        <v>0</v>
      </c>
      <c r="H2106" t="s">
        <v>9</v>
      </c>
      <c r="I2106" t="s">
        <v>19</v>
      </c>
      <c r="J2106" t="s">
        <v>149</v>
      </c>
      <c r="K2106" t="s">
        <v>237</v>
      </c>
      <c r="L2106" t="s">
        <v>80</v>
      </c>
      <c r="M2106">
        <v>0</v>
      </c>
      <c r="N2106" t="str">
        <f t="shared" si="148"/>
        <v>No</v>
      </c>
      <c r="O2106" t="s">
        <v>152</v>
      </c>
      <c r="P2106" s="126" t="str">
        <f t="shared" si="147"/>
        <v>Yes</v>
      </c>
      <c r="Q2106" s="126" t="str">
        <f t="shared" si="151"/>
        <v>Yes</v>
      </c>
      <c r="R2106" s="126" t="str">
        <f t="shared" si="151"/>
        <v>Yes</v>
      </c>
      <c r="S2106" s="126" t="str">
        <f t="shared" si="151"/>
        <v>Yes</v>
      </c>
      <c r="T2106" s="126" t="str">
        <f t="shared" si="151"/>
        <v>Yes</v>
      </c>
      <c r="U2106" s="126" t="str">
        <f t="shared" si="151"/>
        <v>No</v>
      </c>
      <c r="V2106" s="126" t="str">
        <f t="shared" si="151"/>
        <v>No</v>
      </c>
      <c r="W2106" s="126" t="str">
        <f t="shared" si="151"/>
        <v>No</v>
      </c>
      <c r="X2106" s="126" t="str">
        <f t="shared" si="151"/>
        <v>No</v>
      </c>
      <c r="Y2106" s="126" t="str">
        <f t="shared" si="151"/>
        <v>No</v>
      </c>
      <c r="Z2106" s="126" t="str">
        <f t="shared" si="151"/>
        <v>No</v>
      </c>
      <c r="AA2106" s="126" t="str">
        <f t="shared" si="151"/>
        <v>No</v>
      </c>
    </row>
    <row r="2107" spans="1:27" x14ac:dyDescent="0.3">
      <c r="A2107" t="s">
        <v>273</v>
      </c>
      <c r="B2107" t="s">
        <v>13</v>
      </c>
      <c r="C2107" t="s">
        <v>9</v>
      </c>
      <c r="D2107" t="s">
        <v>8</v>
      </c>
      <c r="E2107" t="s">
        <v>70</v>
      </c>
      <c r="F2107" t="s">
        <v>10</v>
      </c>
      <c r="G2107">
        <v>0</v>
      </c>
      <c r="H2107" t="s">
        <v>8</v>
      </c>
      <c r="I2107" t="s">
        <v>15</v>
      </c>
      <c r="J2107" t="s">
        <v>128</v>
      </c>
      <c r="L2107" t="s">
        <v>80</v>
      </c>
      <c r="M2107">
        <v>2</v>
      </c>
      <c r="N2107" t="str">
        <f t="shared" si="148"/>
        <v>Yes</v>
      </c>
      <c r="O2107" t="s">
        <v>152</v>
      </c>
      <c r="P2107" s="126" t="str">
        <f t="shared" si="147"/>
        <v>Yes</v>
      </c>
      <c r="Q2107" s="126" t="str">
        <f t="shared" si="151"/>
        <v>Yes</v>
      </c>
      <c r="R2107" s="126" t="str">
        <f t="shared" si="151"/>
        <v>Yes</v>
      </c>
      <c r="S2107" s="126" t="str">
        <f t="shared" si="151"/>
        <v>Yes</v>
      </c>
      <c r="T2107" s="126" t="str">
        <f t="shared" si="151"/>
        <v>Yes</v>
      </c>
      <c r="U2107" s="126" t="str">
        <f t="shared" si="151"/>
        <v>No</v>
      </c>
      <c r="V2107" s="126" t="str">
        <f t="shared" si="151"/>
        <v>No</v>
      </c>
      <c r="W2107" s="126" t="str">
        <f t="shared" si="151"/>
        <v>No</v>
      </c>
      <c r="X2107" s="126" t="str">
        <f t="shared" si="151"/>
        <v>No</v>
      </c>
      <c r="Y2107" s="126" t="str">
        <f t="shared" si="151"/>
        <v>No</v>
      </c>
      <c r="Z2107" s="126" t="str">
        <f t="shared" si="151"/>
        <v>No</v>
      </c>
      <c r="AA2107" s="126" t="str">
        <f t="shared" si="151"/>
        <v>No</v>
      </c>
    </row>
    <row r="2108" spans="1:27" x14ac:dyDescent="0.3">
      <c r="A2108" t="s">
        <v>273</v>
      </c>
      <c r="B2108" t="s">
        <v>13</v>
      </c>
      <c r="C2108" t="s">
        <v>9</v>
      </c>
      <c r="D2108" t="s">
        <v>8</v>
      </c>
      <c r="E2108" t="s">
        <v>70</v>
      </c>
      <c r="F2108" t="s">
        <v>131</v>
      </c>
      <c r="G2108">
        <v>0</v>
      </c>
      <c r="H2108" t="s">
        <v>13</v>
      </c>
      <c r="I2108" t="s">
        <v>15</v>
      </c>
      <c r="J2108" t="s">
        <v>128</v>
      </c>
      <c r="L2108" t="s">
        <v>80</v>
      </c>
      <c r="M2108">
        <v>2</v>
      </c>
      <c r="N2108" t="str">
        <f t="shared" si="148"/>
        <v>Yes</v>
      </c>
      <c r="O2108" t="s">
        <v>152</v>
      </c>
      <c r="P2108" s="126" t="str">
        <f t="shared" si="147"/>
        <v>Yes</v>
      </c>
      <c r="Q2108" s="126" t="str">
        <f t="shared" si="151"/>
        <v>Yes</v>
      </c>
      <c r="R2108" s="126" t="str">
        <f t="shared" si="151"/>
        <v>Yes</v>
      </c>
      <c r="S2108" s="126" t="str">
        <f t="shared" si="151"/>
        <v>Yes</v>
      </c>
      <c r="T2108" s="126" t="str">
        <f t="shared" si="151"/>
        <v>No</v>
      </c>
      <c r="U2108" s="126" t="str">
        <f t="shared" si="151"/>
        <v>No</v>
      </c>
      <c r="V2108" s="126" t="str">
        <f t="shared" si="151"/>
        <v>No</v>
      </c>
      <c r="W2108" s="126" t="str">
        <f t="shared" si="151"/>
        <v>No</v>
      </c>
      <c r="X2108" s="126" t="str">
        <f t="shared" si="151"/>
        <v>No</v>
      </c>
      <c r="Y2108" s="126" t="str">
        <f t="shared" si="151"/>
        <v>No</v>
      </c>
      <c r="Z2108" s="126" t="str">
        <f t="shared" si="151"/>
        <v>Yes</v>
      </c>
      <c r="AA2108" s="126" t="str">
        <f t="shared" si="151"/>
        <v>No</v>
      </c>
    </row>
    <row r="2109" spans="1:27" x14ac:dyDescent="0.3">
      <c r="A2109" t="s">
        <v>273</v>
      </c>
      <c r="B2109" t="s">
        <v>13</v>
      </c>
      <c r="C2109" t="s">
        <v>9</v>
      </c>
      <c r="D2109" t="s">
        <v>8</v>
      </c>
      <c r="E2109" t="s">
        <v>70</v>
      </c>
      <c r="F2109" t="s">
        <v>131</v>
      </c>
      <c r="G2109">
        <v>0</v>
      </c>
      <c r="H2109" t="s">
        <v>9</v>
      </c>
      <c r="I2109" t="s">
        <v>19</v>
      </c>
      <c r="J2109" t="s">
        <v>128</v>
      </c>
      <c r="L2109" t="s">
        <v>80</v>
      </c>
      <c r="M2109">
        <v>3</v>
      </c>
      <c r="N2109" t="str">
        <f t="shared" si="148"/>
        <v>Yes</v>
      </c>
      <c r="O2109" t="s">
        <v>152</v>
      </c>
      <c r="P2109" s="126" t="str">
        <f t="shared" si="147"/>
        <v>Yes</v>
      </c>
      <c r="Q2109" s="126" t="str">
        <f t="shared" si="151"/>
        <v>Yes</v>
      </c>
      <c r="R2109" s="126" t="str">
        <f t="shared" si="151"/>
        <v>Yes</v>
      </c>
      <c r="S2109" s="126" t="str">
        <f t="shared" si="151"/>
        <v>Yes</v>
      </c>
      <c r="T2109" s="126" t="str">
        <f t="shared" si="151"/>
        <v>No</v>
      </c>
      <c r="U2109" s="126" t="str">
        <f t="shared" si="151"/>
        <v>No</v>
      </c>
      <c r="V2109" s="126" t="str">
        <f t="shared" si="151"/>
        <v>No</v>
      </c>
      <c r="W2109" s="126" t="str">
        <f t="shared" si="151"/>
        <v>No</v>
      </c>
      <c r="X2109" s="126" t="str">
        <f t="shared" si="151"/>
        <v>No</v>
      </c>
      <c r="Y2109" s="126" t="str">
        <f t="shared" si="151"/>
        <v>No</v>
      </c>
      <c r="Z2109" s="126" t="str">
        <f t="shared" si="151"/>
        <v>Yes</v>
      </c>
      <c r="AA2109" s="126" t="str">
        <f t="shared" si="151"/>
        <v>No</v>
      </c>
    </row>
    <row r="2110" spans="1:27" x14ac:dyDescent="0.3">
      <c r="A2110" t="s">
        <v>273</v>
      </c>
      <c r="B2110" t="s">
        <v>13</v>
      </c>
      <c r="C2110" t="s">
        <v>9</v>
      </c>
      <c r="D2110" t="s">
        <v>8</v>
      </c>
      <c r="E2110" t="s">
        <v>70</v>
      </c>
      <c r="F2110" t="s">
        <v>131</v>
      </c>
      <c r="G2110">
        <v>0</v>
      </c>
      <c r="H2110" t="s">
        <v>8</v>
      </c>
      <c r="I2110" t="s">
        <v>17</v>
      </c>
      <c r="J2110" t="s">
        <v>128</v>
      </c>
      <c r="L2110" t="s">
        <v>80</v>
      </c>
      <c r="M2110">
        <v>0</v>
      </c>
      <c r="N2110" t="str">
        <f t="shared" si="148"/>
        <v>No</v>
      </c>
      <c r="O2110" t="s">
        <v>152</v>
      </c>
      <c r="P2110" s="126" t="str">
        <f t="shared" si="147"/>
        <v>Yes</v>
      </c>
      <c r="Q2110" s="126" t="str">
        <f t="shared" si="151"/>
        <v>Yes</v>
      </c>
      <c r="R2110" s="126" t="str">
        <f t="shared" si="151"/>
        <v>Yes</v>
      </c>
      <c r="S2110" s="126" t="str">
        <f t="shared" si="151"/>
        <v>Yes</v>
      </c>
      <c r="T2110" s="126" t="str">
        <f t="shared" si="151"/>
        <v>No</v>
      </c>
      <c r="U2110" s="126" t="str">
        <f t="shared" si="151"/>
        <v>No</v>
      </c>
      <c r="V2110" s="126" t="str">
        <f t="shared" si="151"/>
        <v>No</v>
      </c>
      <c r="W2110" s="126" t="str">
        <f t="shared" si="151"/>
        <v>No</v>
      </c>
      <c r="X2110" s="126" t="str">
        <f t="shared" si="151"/>
        <v>No</v>
      </c>
      <c r="Y2110" s="126" t="str">
        <f t="shared" si="151"/>
        <v>No</v>
      </c>
      <c r="Z2110" s="126" t="str">
        <f t="shared" si="151"/>
        <v>Yes</v>
      </c>
      <c r="AA2110" s="126" t="str">
        <f t="shared" si="151"/>
        <v>No</v>
      </c>
    </row>
    <row r="2111" spans="1:27" x14ac:dyDescent="0.3">
      <c r="A2111" t="s">
        <v>273</v>
      </c>
      <c r="B2111" t="s">
        <v>13</v>
      </c>
      <c r="C2111" t="s">
        <v>9</v>
      </c>
      <c r="D2111" t="s">
        <v>8</v>
      </c>
      <c r="E2111" t="s">
        <v>70</v>
      </c>
      <c r="F2111" t="s">
        <v>131</v>
      </c>
      <c r="G2111">
        <v>1</v>
      </c>
      <c r="H2111" t="s">
        <v>70</v>
      </c>
      <c r="I2111" t="s">
        <v>19</v>
      </c>
      <c r="J2111" t="s">
        <v>128</v>
      </c>
      <c r="K2111" t="s">
        <v>259</v>
      </c>
      <c r="L2111" t="s">
        <v>80</v>
      </c>
      <c r="M2111">
        <v>3</v>
      </c>
      <c r="N2111" t="str">
        <f t="shared" si="148"/>
        <v>Yes</v>
      </c>
      <c r="O2111" t="s">
        <v>152</v>
      </c>
      <c r="P2111" s="126" t="str">
        <f t="shared" si="147"/>
        <v>Yes</v>
      </c>
      <c r="Q2111" s="126" t="str">
        <f t="shared" si="151"/>
        <v>Yes</v>
      </c>
      <c r="R2111" s="126" t="str">
        <f t="shared" si="151"/>
        <v>Yes</v>
      </c>
      <c r="S2111" s="126" t="str">
        <f t="shared" si="151"/>
        <v>Yes</v>
      </c>
      <c r="T2111" s="126" t="str">
        <f t="shared" si="151"/>
        <v>No</v>
      </c>
      <c r="U2111" s="126" t="str">
        <f t="shared" si="151"/>
        <v>No</v>
      </c>
      <c r="V2111" s="126" t="str">
        <f t="shared" si="151"/>
        <v>No</v>
      </c>
      <c r="W2111" s="126" t="str">
        <f t="shared" si="151"/>
        <v>No</v>
      </c>
      <c r="X2111" s="126" t="str">
        <f t="shared" si="151"/>
        <v>No</v>
      </c>
      <c r="Y2111" s="126" t="str">
        <f t="shared" si="151"/>
        <v>No</v>
      </c>
      <c r="Z2111" s="126" t="str">
        <f t="shared" si="151"/>
        <v>Yes</v>
      </c>
      <c r="AA2111" s="126" t="str">
        <f t="shared" si="151"/>
        <v>No</v>
      </c>
    </row>
    <row r="2112" spans="1:27" x14ac:dyDescent="0.3">
      <c r="A2112" t="s">
        <v>273</v>
      </c>
      <c r="B2112" t="s">
        <v>13</v>
      </c>
      <c r="C2112" t="s">
        <v>9</v>
      </c>
      <c r="D2112" t="s">
        <v>8</v>
      </c>
      <c r="E2112" t="s">
        <v>70</v>
      </c>
      <c r="F2112" t="s">
        <v>131</v>
      </c>
      <c r="G2112">
        <v>1</v>
      </c>
      <c r="H2112" t="s">
        <v>11</v>
      </c>
      <c r="I2112" t="s">
        <v>148</v>
      </c>
      <c r="J2112" t="s">
        <v>128</v>
      </c>
      <c r="L2112" t="s">
        <v>80</v>
      </c>
      <c r="M2112">
        <v>2</v>
      </c>
      <c r="N2112" t="str">
        <f t="shared" si="148"/>
        <v>Yes</v>
      </c>
      <c r="O2112" t="s">
        <v>152</v>
      </c>
      <c r="P2112" s="126" t="str">
        <f t="shared" ref="P2112:P2175" si="152">IF($A2112="","",IF(OR($B2112=P$1,$C2112=P$1,$D2112=P$1,$E2112=P$1,$F2112=P$1),"Yes","No"))</f>
        <v>Yes</v>
      </c>
      <c r="Q2112" s="126" t="str">
        <f t="shared" si="151"/>
        <v>Yes</v>
      </c>
      <c r="R2112" s="126" t="str">
        <f t="shared" si="151"/>
        <v>Yes</v>
      </c>
      <c r="S2112" s="126" t="str">
        <f t="shared" si="151"/>
        <v>Yes</v>
      </c>
      <c r="T2112" s="126" t="str">
        <f t="shared" si="151"/>
        <v>No</v>
      </c>
      <c r="U2112" s="126" t="str">
        <f t="shared" si="151"/>
        <v>No</v>
      </c>
      <c r="V2112" s="126" t="str">
        <f t="shared" si="151"/>
        <v>No</v>
      </c>
      <c r="W2112" s="126" t="str">
        <f t="shared" si="151"/>
        <v>No</v>
      </c>
      <c r="X2112" s="126" t="str">
        <f t="shared" si="151"/>
        <v>No</v>
      </c>
      <c r="Y2112" s="126" t="str">
        <f t="shared" si="151"/>
        <v>No</v>
      </c>
      <c r="Z2112" s="126" t="str">
        <f t="shared" si="151"/>
        <v>Yes</v>
      </c>
      <c r="AA2112" s="126" t="str">
        <f t="shared" si="151"/>
        <v>No</v>
      </c>
    </row>
    <row r="2113" spans="1:27" x14ac:dyDescent="0.3">
      <c r="A2113" t="s">
        <v>273</v>
      </c>
      <c r="B2113" t="s">
        <v>13</v>
      </c>
      <c r="C2113" t="s">
        <v>9</v>
      </c>
      <c r="D2113" t="s">
        <v>8</v>
      </c>
      <c r="E2113" t="s">
        <v>70</v>
      </c>
      <c r="F2113" t="s">
        <v>131</v>
      </c>
      <c r="G2113">
        <v>1</v>
      </c>
      <c r="H2113" t="s">
        <v>9</v>
      </c>
      <c r="I2113" t="s">
        <v>19</v>
      </c>
      <c r="J2113" t="s">
        <v>128</v>
      </c>
      <c r="K2113" t="s">
        <v>237</v>
      </c>
      <c r="L2113" t="s">
        <v>80</v>
      </c>
      <c r="M2113">
        <v>0</v>
      </c>
      <c r="N2113" t="str">
        <f t="shared" si="148"/>
        <v>No</v>
      </c>
      <c r="O2113" t="s">
        <v>152</v>
      </c>
      <c r="P2113" s="126" t="str">
        <f t="shared" si="152"/>
        <v>Yes</v>
      </c>
      <c r="Q2113" s="126" t="str">
        <f t="shared" si="151"/>
        <v>Yes</v>
      </c>
      <c r="R2113" s="126" t="str">
        <f t="shared" si="151"/>
        <v>Yes</v>
      </c>
      <c r="S2113" s="126" t="str">
        <f t="shared" si="151"/>
        <v>Yes</v>
      </c>
      <c r="T2113" s="126" t="str">
        <f t="shared" si="151"/>
        <v>No</v>
      </c>
      <c r="U2113" s="126" t="str">
        <f t="shared" si="151"/>
        <v>No</v>
      </c>
      <c r="V2113" s="126" t="str">
        <f t="shared" si="151"/>
        <v>No</v>
      </c>
      <c r="W2113" s="126" t="str">
        <f t="shared" si="151"/>
        <v>No</v>
      </c>
      <c r="X2113" s="126" t="str">
        <f t="shared" si="151"/>
        <v>No</v>
      </c>
      <c r="Y2113" s="126" t="str">
        <f t="shared" si="151"/>
        <v>No</v>
      </c>
      <c r="Z2113" s="126" t="str">
        <f t="shared" si="151"/>
        <v>Yes</v>
      </c>
      <c r="AA2113" s="126" t="str">
        <f t="shared" si="151"/>
        <v>No</v>
      </c>
    </row>
    <row r="2114" spans="1:27" x14ac:dyDescent="0.3">
      <c r="A2114" t="s">
        <v>273</v>
      </c>
      <c r="B2114" t="s">
        <v>8</v>
      </c>
      <c r="C2114" t="s">
        <v>14</v>
      </c>
      <c r="D2114" t="s">
        <v>70</v>
      </c>
      <c r="E2114" t="s">
        <v>11</v>
      </c>
      <c r="F2114" t="s">
        <v>131</v>
      </c>
      <c r="G2114">
        <v>1</v>
      </c>
      <c r="H2114" t="s">
        <v>8</v>
      </c>
      <c r="I2114" t="s">
        <v>15</v>
      </c>
      <c r="J2114" t="s">
        <v>128</v>
      </c>
      <c r="L2114" t="s">
        <v>80</v>
      </c>
      <c r="M2114">
        <v>2</v>
      </c>
      <c r="N2114" t="str">
        <f t="shared" si="148"/>
        <v>Yes</v>
      </c>
      <c r="O2114" t="s">
        <v>152</v>
      </c>
      <c r="P2114" s="126" t="str">
        <f t="shared" si="152"/>
        <v>No</v>
      </c>
      <c r="Q2114" s="126" t="str">
        <f t="shared" si="151"/>
        <v>No</v>
      </c>
      <c r="R2114" s="126" t="str">
        <f t="shared" si="151"/>
        <v>Yes</v>
      </c>
      <c r="S2114" s="126" t="str">
        <f t="shared" si="151"/>
        <v>Yes</v>
      </c>
      <c r="T2114" s="126" t="str">
        <f t="shared" si="151"/>
        <v>No</v>
      </c>
      <c r="U2114" s="126" t="str">
        <f t="shared" si="151"/>
        <v>Yes</v>
      </c>
      <c r="V2114" s="126" t="str">
        <f t="shared" si="151"/>
        <v>No</v>
      </c>
      <c r="W2114" s="126" t="str">
        <f t="shared" si="151"/>
        <v>No</v>
      </c>
      <c r="X2114" s="126" t="str">
        <f t="shared" si="151"/>
        <v>Yes</v>
      </c>
      <c r="Y2114" s="126" t="str">
        <f t="shared" si="151"/>
        <v>No</v>
      </c>
      <c r="Z2114" s="126" t="str">
        <f t="shared" si="151"/>
        <v>Yes</v>
      </c>
      <c r="AA2114" s="126" t="str">
        <f t="shared" si="151"/>
        <v>No</v>
      </c>
    </row>
    <row r="2115" spans="1:27" x14ac:dyDescent="0.3">
      <c r="A2115" t="s">
        <v>273</v>
      </c>
      <c r="B2115" t="s">
        <v>13</v>
      </c>
      <c r="C2115" t="s">
        <v>14</v>
      </c>
      <c r="D2115" t="s">
        <v>8</v>
      </c>
      <c r="E2115" t="s">
        <v>70</v>
      </c>
      <c r="F2115" t="s">
        <v>131</v>
      </c>
      <c r="G2115">
        <v>1</v>
      </c>
      <c r="H2115" t="s">
        <v>8</v>
      </c>
      <c r="I2115" t="s">
        <v>16</v>
      </c>
      <c r="J2115" t="s">
        <v>128</v>
      </c>
      <c r="L2115" t="s">
        <v>80</v>
      </c>
      <c r="M2115">
        <v>2</v>
      </c>
      <c r="N2115" t="str">
        <f t="shared" si="148"/>
        <v>Yes</v>
      </c>
      <c r="O2115" t="s">
        <v>152</v>
      </c>
      <c r="P2115" s="126" t="str">
        <f t="shared" si="152"/>
        <v>Yes</v>
      </c>
      <c r="Q2115" s="126" t="str">
        <f t="shared" si="151"/>
        <v>No</v>
      </c>
      <c r="R2115" s="126" t="str">
        <f t="shared" si="151"/>
        <v>Yes</v>
      </c>
      <c r="S2115" s="126" t="str">
        <f t="shared" si="151"/>
        <v>Yes</v>
      </c>
      <c r="T2115" s="126" t="str">
        <f t="shared" si="151"/>
        <v>No</v>
      </c>
      <c r="U2115" s="126" t="str">
        <f t="shared" si="151"/>
        <v>No</v>
      </c>
      <c r="V2115" s="126" t="str">
        <f t="shared" si="151"/>
        <v>No</v>
      </c>
      <c r="W2115" s="126" t="str">
        <f t="shared" si="151"/>
        <v>No</v>
      </c>
      <c r="X2115" s="126" t="str">
        <f t="shared" si="151"/>
        <v>Yes</v>
      </c>
      <c r="Y2115" s="126" t="str">
        <f t="shared" si="151"/>
        <v>No</v>
      </c>
      <c r="Z2115" s="126" t="str">
        <f t="shared" si="151"/>
        <v>Yes</v>
      </c>
      <c r="AA2115" s="126" t="str">
        <f t="shared" si="151"/>
        <v>No</v>
      </c>
    </row>
    <row r="2116" spans="1:27" x14ac:dyDescent="0.3">
      <c r="A2116" t="s">
        <v>273</v>
      </c>
      <c r="B2116" t="s">
        <v>13</v>
      </c>
      <c r="C2116" t="s">
        <v>14</v>
      </c>
      <c r="D2116" t="s">
        <v>8</v>
      </c>
      <c r="E2116" t="s">
        <v>70</v>
      </c>
      <c r="F2116" t="s">
        <v>131</v>
      </c>
      <c r="G2116">
        <v>2</v>
      </c>
      <c r="H2116" t="s">
        <v>131</v>
      </c>
      <c r="I2116" t="s">
        <v>21</v>
      </c>
      <c r="J2116" t="s">
        <v>128</v>
      </c>
      <c r="K2116" t="s">
        <v>237</v>
      </c>
      <c r="L2116" t="s">
        <v>80</v>
      </c>
      <c r="M2116">
        <v>2</v>
      </c>
      <c r="N2116" t="str">
        <f t="shared" ref="N2116:N2179" si="153">IF(M2116="","",IF(I2116="Foul","Yes",IF(M2116=0,"No","Yes")))</f>
        <v>Yes</v>
      </c>
      <c r="O2116" t="s">
        <v>152</v>
      </c>
      <c r="P2116" s="126" t="str">
        <f t="shared" si="152"/>
        <v>Yes</v>
      </c>
      <c r="Q2116" s="126" t="str">
        <f t="shared" si="151"/>
        <v>No</v>
      </c>
      <c r="R2116" s="126" t="str">
        <f t="shared" si="151"/>
        <v>Yes</v>
      </c>
      <c r="S2116" s="126" t="str">
        <f t="shared" si="151"/>
        <v>Yes</v>
      </c>
      <c r="T2116" s="126" t="str">
        <f t="shared" si="151"/>
        <v>No</v>
      </c>
      <c r="U2116" s="126" t="str">
        <f t="shared" si="151"/>
        <v>No</v>
      </c>
      <c r="V2116" s="126" t="str">
        <f t="shared" si="151"/>
        <v>No</v>
      </c>
      <c r="W2116" s="126" t="str">
        <f t="shared" si="151"/>
        <v>No</v>
      </c>
      <c r="X2116" s="126" t="str">
        <f t="shared" si="151"/>
        <v>Yes</v>
      </c>
      <c r="Y2116" s="126" t="str">
        <f t="shared" si="151"/>
        <v>No</v>
      </c>
      <c r="Z2116" s="126" t="str">
        <f t="shared" si="151"/>
        <v>Yes</v>
      </c>
      <c r="AA2116" s="126" t="str">
        <f t="shared" si="151"/>
        <v>No</v>
      </c>
    </row>
    <row r="2117" spans="1:27" x14ac:dyDescent="0.3">
      <c r="A2117" t="s">
        <v>273</v>
      </c>
      <c r="B2117" t="s">
        <v>13</v>
      </c>
      <c r="C2117" t="s">
        <v>14</v>
      </c>
      <c r="D2117" t="s">
        <v>8</v>
      </c>
      <c r="E2117" t="s">
        <v>70</v>
      </c>
      <c r="F2117" t="s">
        <v>131</v>
      </c>
      <c r="G2117">
        <v>0</v>
      </c>
      <c r="H2117" t="s">
        <v>8</v>
      </c>
      <c r="I2117" t="s">
        <v>19</v>
      </c>
      <c r="J2117" t="s">
        <v>128</v>
      </c>
      <c r="K2117" t="s">
        <v>237</v>
      </c>
      <c r="L2117" t="s">
        <v>80</v>
      </c>
      <c r="M2117">
        <v>0</v>
      </c>
      <c r="N2117" t="str">
        <f t="shared" si="153"/>
        <v>No</v>
      </c>
      <c r="O2117" t="s">
        <v>152</v>
      </c>
      <c r="P2117" s="126" t="str">
        <f t="shared" si="152"/>
        <v>Yes</v>
      </c>
      <c r="Q2117" s="126" t="str">
        <f t="shared" si="151"/>
        <v>No</v>
      </c>
      <c r="R2117" s="126" t="str">
        <f t="shared" si="151"/>
        <v>Yes</v>
      </c>
      <c r="S2117" s="126" t="str">
        <f t="shared" si="151"/>
        <v>Yes</v>
      </c>
      <c r="T2117" s="126" t="str">
        <f t="shared" si="151"/>
        <v>No</v>
      </c>
      <c r="U2117" s="126" t="str">
        <f t="shared" si="151"/>
        <v>No</v>
      </c>
      <c r="V2117" s="126" t="str">
        <f t="shared" si="151"/>
        <v>No</v>
      </c>
      <c r="W2117" s="126" t="str">
        <f t="shared" si="151"/>
        <v>No</v>
      </c>
      <c r="X2117" s="126" t="str">
        <f t="shared" si="151"/>
        <v>Yes</v>
      </c>
      <c r="Y2117" s="126" t="str">
        <f t="shared" si="151"/>
        <v>No</v>
      </c>
      <c r="Z2117" s="126" t="str">
        <f t="shared" si="151"/>
        <v>Yes</v>
      </c>
      <c r="AA2117" s="126" t="str">
        <f t="shared" si="151"/>
        <v>No</v>
      </c>
    </row>
    <row r="2118" spans="1:27" x14ac:dyDescent="0.3">
      <c r="A2118" t="s">
        <v>273</v>
      </c>
      <c r="B2118" t="s">
        <v>13</v>
      </c>
      <c r="C2118" t="s">
        <v>14</v>
      </c>
      <c r="D2118" t="s">
        <v>8</v>
      </c>
      <c r="E2118" t="s">
        <v>70</v>
      </c>
      <c r="F2118" t="s">
        <v>131</v>
      </c>
      <c r="G2118">
        <v>1</v>
      </c>
      <c r="H2118" t="s">
        <v>13</v>
      </c>
      <c r="I2118" t="s">
        <v>18</v>
      </c>
      <c r="J2118" t="s">
        <v>128</v>
      </c>
      <c r="L2118" t="s">
        <v>80</v>
      </c>
      <c r="M2118">
        <v>2</v>
      </c>
      <c r="N2118" t="str">
        <f t="shared" si="153"/>
        <v>Yes</v>
      </c>
      <c r="O2118" t="s">
        <v>152</v>
      </c>
      <c r="P2118" s="126" t="str">
        <f t="shared" si="152"/>
        <v>Yes</v>
      </c>
      <c r="Q2118" s="126" t="str">
        <f t="shared" si="151"/>
        <v>No</v>
      </c>
      <c r="R2118" s="126" t="str">
        <f t="shared" si="151"/>
        <v>Yes</v>
      </c>
      <c r="S2118" s="126" t="str">
        <f t="shared" si="151"/>
        <v>Yes</v>
      </c>
      <c r="T2118" s="126" t="str">
        <f t="shared" si="151"/>
        <v>No</v>
      </c>
      <c r="U2118" s="126" t="str">
        <f t="shared" si="151"/>
        <v>No</v>
      </c>
      <c r="V2118" s="126" t="str">
        <f t="shared" si="151"/>
        <v>No</v>
      </c>
      <c r="W2118" s="126" t="str">
        <f t="shared" si="151"/>
        <v>No</v>
      </c>
      <c r="X2118" s="126" t="str">
        <f t="shared" si="151"/>
        <v>Yes</v>
      </c>
      <c r="Y2118" s="126" t="str">
        <f t="shared" si="151"/>
        <v>No</v>
      </c>
      <c r="Z2118" s="126" t="str">
        <f t="shared" si="151"/>
        <v>Yes</v>
      </c>
      <c r="AA2118" s="126" t="str">
        <f t="shared" si="151"/>
        <v>No</v>
      </c>
    </row>
    <row r="2119" spans="1:27" x14ac:dyDescent="0.3">
      <c r="A2119" t="s">
        <v>273</v>
      </c>
      <c r="B2119" t="s">
        <v>13</v>
      </c>
      <c r="C2119" t="s">
        <v>14</v>
      </c>
      <c r="D2119" t="s">
        <v>8</v>
      </c>
      <c r="E2119" t="s">
        <v>70</v>
      </c>
      <c r="F2119" t="s">
        <v>131</v>
      </c>
      <c r="G2119">
        <v>0</v>
      </c>
      <c r="H2119" t="s">
        <v>13</v>
      </c>
      <c r="I2119" t="s">
        <v>15</v>
      </c>
      <c r="J2119" t="s">
        <v>128</v>
      </c>
      <c r="L2119" t="s">
        <v>80</v>
      </c>
      <c r="M2119">
        <v>2</v>
      </c>
      <c r="N2119" t="str">
        <f t="shared" si="153"/>
        <v>Yes</v>
      </c>
      <c r="O2119" t="s">
        <v>152</v>
      </c>
      <c r="P2119" s="126" t="str">
        <f t="shared" si="152"/>
        <v>Yes</v>
      </c>
      <c r="Q2119" s="126" t="str">
        <f t="shared" si="151"/>
        <v>No</v>
      </c>
      <c r="R2119" s="126" t="str">
        <f t="shared" si="151"/>
        <v>Yes</v>
      </c>
      <c r="S2119" s="126" t="str">
        <f t="shared" si="151"/>
        <v>Yes</v>
      </c>
      <c r="T2119" s="126" t="str">
        <f t="shared" si="151"/>
        <v>No</v>
      </c>
      <c r="U2119" s="126" t="str">
        <f t="shared" si="151"/>
        <v>No</v>
      </c>
      <c r="V2119" s="126" t="str">
        <f t="shared" si="151"/>
        <v>No</v>
      </c>
      <c r="W2119" s="126" t="str">
        <f t="shared" si="151"/>
        <v>No</v>
      </c>
      <c r="X2119" s="126" t="str">
        <f t="shared" si="151"/>
        <v>Yes</v>
      </c>
      <c r="Y2119" s="126" t="str">
        <f t="shared" si="151"/>
        <v>No</v>
      </c>
      <c r="Z2119" s="126" t="str">
        <f t="shared" si="151"/>
        <v>Yes</v>
      </c>
      <c r="AA2119" s="126" t="str">
        <f t="shared" si="151"/>
        <v>No</v>
      </c>
    </row>
    <row r="2120" spans="1:27" x14ac:dyDescent="0.3">
      <c r="A2120" t="s">
        <v>273</v>
      </c>
      <c r="B2120" t="s">
        <v>13</v>
      </c>
      <c r="C2120" t="s">
        <v>14</v>
      </c>
      <c r="D2120" t="s">
        <v>8</v>
      </c>
      <c r="E2120" t="s">
        <v>70</v>
      </c>
      <c r="F2120" t="s">
        <v>131</v>
      </c>
      <c r="G2120">
        <v>1</v>
      </c>
      <c r="H2120" t="s">
        <v>13</v>
      </c>
      <c r="I2120" t="s">
        <v>16</v>
      </c>
      <c r="J2120" t="s">
        <v>128</v>
      </c>
      <c r="L2120" t="s">
        <v>80</v>
      </c>
      <c r="M2120">
        <v>2</v>
      </c>
      <c r="N2120" t="str">
        <f t="shared" si="153"/>
        <v>Yes</v>
      </c>
      <c r="O2120" t="s">
        <v>152</v>
      </c>
      <c r="P2120" s="126" t="str">
        <f t="shared" si="152"/>
        <v>Yes</v>
      </c>
      <c r="Q2120" s="126" t="str">
        <f t="shared" si="151"/>
        <v>No</v>
      </c>
      <c r="R2120" s="126" t="str">
        <f t="shared" si="151"/>
        <v>Yes</v>
      </c>
      <c r="S2120" s="126" t="str">
        <f t="shared" si="151"/>
        <v>Yes</v>
      </c>
      <c r="T2120" s="126" t="str">
        <f t="shared" si="151"/>
        <v>No</v>
      </c>
      <c r="U2120" s="126" t="str">
        <f t="shared" si="151"/>
        <v>No</v>
      </c>
      <c r="V2120" s="126" t="str">
        <f t="shared" si="151"/>
        <v>No</v>
      </c>
      <c r="W2120" s="126" t="str">
        <f t="shared" si="151"/>
        <v>No</v>
      </c>
      <c r="X2120" s="126" t="str">
        <f t="shared" si="151"/>
        <v>Yes</v>
      </c>
      <c r="Y2120" s="126" t="str">
        <f t="shared" si="151"/>
        <v>No</v>
      </c>
      <c r="Z2120" s="126" t="str">
        <f t="shared" si="151"/>
        <v>Yes</v>
      </c>
      <c r="AA2120" s="126" t="str">
        <f t="shared" si="151"/>
        <v>No</v>
      </c>
    </row>
    <row r="2121" spans="1:27" x14ac:dyDescent="0.3">
      <c r="A2121" t="s">
        <v>273</v>
      </c>
      <c r="B2121" t="s">
        <v>13</v>
      </c>
      <c r="C2121" t="s">
        <v>14</v>
      </c>
      <c r="D2121" t="s">
        <v>8</v>
      </c>
      <c r="E2121" t="s">
        <v>70</v>
      </c>
      <c r="F2121" t="s">
        <v>131</v>
      </c>
      <c r="G2121">
        <v>1</v>
      </c>
      <c r="H2121" t="s">
        <v>8</v>
      </c>
      <c r="I2121" t="s">
        <v>18</v>
      </c>
      <c r="J2121" t="s">
        <v>128</v>
      </c>
      <c r="L2121" t="s">
        <v>80</v>
      </c>
      <c r="M2121">
        <v>0</v>
      </c>
      <c r="N2121" t="str">
        <f t="shared" si="153"/>
        <v>No</v>
      </c>
      <c r="O2121" t="s">
        <v>152</v>
      </c>
      <c r="P2121" s="126" t="str">
        <f t="shared" si="152"/>
        <v>Yes</v>
      </c>
      <c r="Q2121" s="126" t="str">
        <f t="shared" si="151"/>
        <v>No</v>
      </c>
      <c r="R2121" s="126" t="str">
        <f t="shared" si="151"/>
        <v>Yes</v>
      </c>
      <c r="S2121" s="126" t="str">
        <f t="shared" si="151"/>
        <v>Yes</v>
      </c>
      <c r="T2121" s="126" t="str">
        <f t="shared" si="151"/>
        <v>No</v>
      </c>
      <c r="U2121" s="126" t="str">
        <f t="shared" si="151"/>
        <v>No</v>
      </c>
      <c r="V2121" s="126" t="str">
        <f t="shared" si="151"/>
        <v>No</v>
      </c>
      <c r="W2121" s="126" t="str">
        <f t="shared" si="151"/>
        <v>No</v>
      </c>
      <c r="X2121" s="126" t="str">
        <f t="shared" si="151"/>
        <v>Yes</v>
      </c>
      <c r="Y2121" s="126" t="str">
        <f t="shared" si="151"/>
        <v>No</v>
      </c>
      <c r="Z2121" s="126" t="str">
        <f t="shared" si="151"/>
        <v>Yes</v>
      </c>
      <c r="AA2121" s="126" t="str">
        <f t="shared" si="151"/>
        <v>No</v>
      </c>
    </row>
    <row r="2122" spans="1:27" x14ac:dyDescent="0.3">
      <c r="A2122" t="s">
        <v>273</v>
      </c>
      <c r="B2122" t="s">
        <v>13</v>
      </c>
      <c r="C2122" t="s">
        <v>14</v>
      </c>
      <c r="D2122" t="s">
        <v>8</v>
      </c>
      <c r="E2122" t="s">
        <v>70</v>
      </c>
      <c r="F2122" t="s">
        <v>10</v>
      </c>
      <c r="G2122">
        <v>1</v>
      </c>
      <c r="H2122" t="s">
        <v>8</v>
      </c>
      <c r="I2122" t="s">
        <v>18</v>
      </c>
      <c r="J2122" t="s">
        <v>128</v>
      </c>
      <c r="L2122" t="s">
        <v>80</v>
      </c>
      <c r="M2122">
        <v>2</v>
      </c>
      <c r="N2122" t="str">
        <f t="shared" si="153"/>
        <v>Yes</v>
      </c>
      <c r="O2122" t="s">
        <v>152</v>
      </c>
      <c r="P2122" s="126" t="str">
        <f t="shared" si="152"/>
        <v>Yes</v>
      </c>
      <c r="Q2122" s="126" t="str">
        <f t="shared" si="151"/>
        <v>No</v>
      </c>
      <c r="R2122" s="126" t="str">
        <f t="shared" si="151"/>
        <v>Yes</v>
      </c>
      <c r="S2122" s="126" t="str">
        <f t="shared" si="151"/>
        <v>Yes</v>
      </c>
      <c r="T2122" s="126" t="str">
        <f t="shared" ref="Q2122:AA2145" si="154">IF($A2122="","",IF(OR($B2122=T$1,$C2122=T$1,$D2122=T$1,$E2122=T$1,$F2122=T$1),"Yes","No"))</f>
        <v>Yes</v>
      </c>
      <c r="U2122" s="126" t="str">
        <f t="shared" si="154"/>
        <v>No</v>
      </c>
      <c r="V2122" s="126" t="str">
        <f t="shared" si="154"/>
        <v>No</v>
      </c>
      <c r="W2122" s="126" t="str">
        <f t="shared" si="154"/>
        <v>No</v>
      </c>
      <c r="X2122" s="126" t="str">
        <f t="shared" si="154"/>
        <v>Yes</v>
      </c>
      <c r="Y2122" s="126" t="str">
        <f t="shared" si="154"/>
        <v>No</v>
      </c>
      <c r="Z2122" s="126" t="str">
        <f t="shared" si="154"/>
        <v>No</v>
      </c>
      <c r="AA2122" s="126" t="str">
        <f t="shared" si="154"/>
        <v>No</v>
      </c>
    </row>
    <row r="2123" spans="1:27" x14ac:dyDescent="0.3">
      <c r="A2123" t="s">
        <v>273</v>
      </c>
      <c r="B2123" t="s">
        <v>13</v>
      </c>
      <c r="C2123" t="s">
        <v>14</v>
      </c>
      <c r="D2123" t="s">
        <v>8</v>
      </c>
      <c r="E2123" t="s">
        <v>70</v>
      </c>
      <c r="F2123" t="s">
        <v>10</v>
      </c>
      <c r="G2123">
        <v>0</v>
      </c>
      <c r="H2123" t="s">
        <v>13</v>
      </c>
      <c r="I2123" t="s">
        <v>148</v>
      </c>
      <c r="J2123" t="s">
        <v>256</v>
      </c>
      <c r="L2123" t="s">
        <v>80</v>
      </c>
      <c r="M2123">
        <v>2</v>
      </c>
      <c r="N2123" t="str">
        <f t="shared" si="153"/>
        <v>Yes</v>
      </c>
      <c r="O2123" t="s">
        <v>152</v>
      </c>
      <c r="P2123" s="126" t="str">
        <f t="shared" si="152"/>
        <v>Yes</v>
      </c>
      <c r="Q2123" s="126" t="str">
        <f t="shared" si="154"/>
        <v>No</v>
      </c>
      <c r="R2123" s="126" t="str">
        <f t="shared" si="154"/>
        <v>Yes</v>
      </c>
      <c r="S2123" s="126" t="str">
        <f t="shared" si="154"/>
        <v>Yes</v>
      </c>
      <c r="T2123" s="126" t="str">
        <f t="shared" si="154"/>
        <v>Yes</v>
      </c>
      <c r="U2123" s="126" t="str">
        <f t="shared" si="154"/>
        <v>No</v>
      </c>
      <c r="V2123" s="126" t="str">
        <f t="shared" si="154"/>
        <v>No</v>
      </c>
      <c r="W2123" s="126" t="str">
        <f t="shared" si="154"/>
        <v>No</v>
      </c>
      <c r="X2123" s="126" t="str">
        <f t="shared" si="154"/>
        <v>Yes</v>
      </c>
      <c r="Y2123" s="126" t="str">
        <f t="shared" si="154"/>
        <v>No</v>
      </c>
      <c r="Z2123" s="126" t="str">
        <f t="shared" si="154"/>
        <v>No</v>
      </c>
      <c r="AA2123" s="126" t="str">
        <f t="shared" si="154"/>
        <v>No</v>
      </c>
    </row>
    <row r="2124" spans="1:27" x14ac:dyDescent="0.3">
      <c r="A2124" t="s">
        <v>273</v>
      </c>
      <c r="B2124" t="s">
        <v>13</v>
      </c>
      <c r="C2124" t="s">
        <v>9</v>
      </c>
      <c r="D2124" t="s">
        <v>8</v>
      </c>
      <c r="E2124" t="s">
        <v>70</v>
      </c>
      <c r="F2124" t="s">
        <v>10</v>
      </c>
      <c r="G2124">
        <v>1</v>
      </c>
      <c r="H2124" t="s">
        <v>10</v>
      </c>
      <c r="I2124" t="s">
        <v>20</v>
      </c>
      <c r="J2124" t="s">
        <v>128</v>
      </c>
      <c r="L2124" t="s">
        <v>80</v>
      </c>
      <c r="M2124">
        <v>2</v>
      </c>
      <c r="N2124" t="str">
        <f t="shared" si="153"/>
        <v>Yes</v>
      </c>
      <c r="O2124" t="s">
        <v>152</v>
      </c>
      <c r="P2124" s="126" t="str">
        <f t="shared" si="152"/>
        <v>Yes</v>
      </c>
      <c r="Q2124" s="126" t="str">
        <f t="shared" si="154"/>
        <v>Yes</v>
      </c>
      <c r="R2124" s="126" t="str">
        <f t="shared" si="154"/>
        <v>Yes</v>
      </c>
      <c r="S2124" s="126" t="str">
        <f t="shared" si="154"/>
        <v>Yes</v>
      </c>
      <c r="T2124" s="126" t="str">
        <f t="shared" si="154"/>
        <v>Yes</v>
      </c>
      <c r="U2124" s="126" t="str">
        <f t="shared" si="154"/>
        <v>No</v>
      </c>
      <c r="V2124" s="126" t="str">
        <f t="shared" si="154"/>
        <v>No</v>
      </c>
      <c r="W2124" s="126" t="str">
        <f t="shared" si="154"/>
        <v>No</v>
      </c>
      <c r="X2124" s="126" t="str">
        <f t="shared" si="154"/>
        <v>No</v>
      </c>
      <c r="Y2124" s="126" t="str">
        <f t="shared" si="154"/>
        <v>No</v>
      </c>
      <c r="Z2124" s="126" t="str">
        <f t="shared" si="154"/>
        <v>No</v>
      </c>
      <c r="AA2124" s="126" t="str">
        <f t="shared" si="154"/>
        <v>No</v>
      </c>
    </row>
    <row r="2125" spans="1:27" x14ac:dyDescent="0.3">
      <c r="A2125" t="s">
        <v>273</v>
      </c>
      <c r="B2125" t="s">
        <v>13</v>
      </c>
      <c r="C2125" t="s">
        <v>9</v>
      </c>
      <c r="D2125" t="s">
        <v>8</v>
      </c>
      <c r="E2125" t="s">
        <v>70</v>
      </c>
      <c r="F2125" t="s">
        <v>10</v>
      </c>
      <c r="G2125">
        <v>1</v>
      </c>
      <c r="H2125" t="s">
        <v>10</v>
      </c>
      <c r="I2125" t="s">
        <v>18</v>
      </c>
      <c r="J2125" t="s">
        <v>128</v>
      </c>
      <c r="L2125" t="s">
        <v>80</v>
      </c>
      <c r="M2125">
        <v>0</v>
      </c>
      <c r="N2125" t="str">
        <f t="shared" si="153"/>
        <v>No</v>
      </c>
      <c r="O2125" t="s">
        <v>152</v>
      </c>
      <c r="P2125" s="126" t="str">
        <f t="shared" si="152"/>
        <v>Yes</v>
      </c>
      <c r="Q2125" s="126" t="str">
        <f t="shared" si="154"/>
        <v>Yes</v>
      </c>
      <c r="R2125" s="126" t="str">
        <f t="shared" si="154"/>
        <v>Yes</v>
      </c>
      <c r="S2125" s="126" t="str">
        <f t="shared" si="154"/>
        <v>Yes</v>
      </c>
      <c r="T2125" s="126" t="str">
        <f t="shared" si="154"/>
        <v>Yes</v>
      </c>
      <c r="U2125" s="126" t="str">
        <f t="shared" si="154"/>
        <v>No</v>
      </c>
      <c r="V2125" s="126" t="str">
        <f t="shared" si="154"/>
        <v>No</v>
      </c>
      <c r="W2125" s="126" t="str">
        <f t="shared" si="154"/>
        <v>No</v>
      </c>
      <c r="X2125" s="126" t="str">
        <f t="shared" si="154"/>
        <v>No</v>
      </c>
      <c r="Y2125" s="126" t="str">
        <f t="shared" si="154"/>
        <v>No</v>
      </c>
      <c r="Z2125" s="126" t="str">
        <f t="shared" si="154"/>
        <v>No</v>
      </c>
      <c r="AA2125" s="126" t="str">
        <f t="shared" si="154"/>
        <v>No</v>
      </c>
    </row>
    <row r="2126" spans="1:27" x14ac:dyDescent="0.3">
      <c r="A2126" t="s">
        <v>273</v>
      </c>
      <c r="B2126" t="s">
        <v>13</v>
      </c>
      <c r="C2126" t="s">
        <v>9</v>
      </c>
      <c r="D2126" t="s">
        <v>8</v>
      </c>
      <c r="E2126" t="s">
        <v>70</v>
      </c>
      <c r="F2126" t="s">
        <v>10</v>
      </c>
      <c r="G2126">
        <v>1</v>
      </c>
      <c r="H2126" t="s">
        <v>8</v>
      </c>
      <c r="I2126" t="s">
        <v>18</v>
      </c>
      <c r="J2126" t="s">
        <v>149</v>
      </c>
      <c r="L2126" t="s">
        <v>80</v>
      </c>
      <c r="M2126">
        <v>2</v>
      </c>
      <c r="N2126" t="str">
        <f t="shared" si="153"/>
        <v>Yes</v>
      </c>
      <c r="O2126" t="s">
        <v>152</v>
      </c>
      <c r="P2126" s="126" t="str">
        <f t="shared" si="152"/>
        <v>Yes</v>
      </c>
      <c r="Q2126" s="126" t="str">
        <f t="shared" si="154"/>
        <v>Yes</v>
      </c>
      <c r="R2126" s="126" t="str">
        <f t="shared" si="154"/>
        <v>Yes</v>
      </c>
      <c r="S2126" s="126" t="str">
        <f t="shared" si="154"/>
        <v>Yes</v>
      </c>
      <c r="T2126" s="126" t="str">
        <f t="shared" si="154"/>
        <v>Yes</v>
      </c>
      <c r="U2126" s="126" t="str">
        <f t="shared" si="154"/>
        <v>No</v>
      </c>
      <c r="V2126" s="126" t="str">
        <f t="shared" si="154"/>
        <v>No</v>
      </c>
      <c r="W2126" s="126" t="str">
        <f t="shared" si="154"/>
        <v>No</v>
      </c>
      <c r="X2126" s="126" t="str">
        <f t="shared" si="154"/>
        <v>No</v>
      </c>
      <c r="Y2126" s="126" t="str">
        <f t="shared" si="154"/>
        <v>No</v>
      </c>
      <c r="Z2126" s="126" t="str">
        <f t="shared" si="154"/>
        <v>No</v>
      </c>
      <c r="AA2126" s="126" t="str">
        <f t="shared" si="154"/>
        <v>No</v>
      </c>
    </row>
    <row r="2127" spans="1:27" x14ac:dyDescent="0.3">
      <c r="A2127" t="s">
        <v>273</v>
      </c>
      <c r="B2127" t="s">
        <v>13</v>
      </c>
      <c r="C2127" t="s">
        <v>9</v>
      </c>
      <c r="D2127" t="s">
        <v>8</v>
      </c>
      <c r="E2127" t="s">
        <v>70</v>
      </c>
      <c r="F2127" t="s">
        <v>10</v>
      </c>
      <c r="G2127">
        <v>1</v>
      </c>
      <c r="H2127" t="s">
        <v>8</v>
      </c>
      <c r="I2127" t="s">
        <v>18</v>
      </c>
      <c r="J2127" t="s">
        <v>128</v>
      </c>
      <c r="L2127" t="s">
        <v>80</v>
      </c>
      <c r="M2127">
        <v>2</v>
      </c>
      <c r="N2127" t="str">
        <f t="shared" si="153"/>
        <v>Yes</v>
      </c>
      <c r="O2127" t="s">
        <v>152</v>
      </c>
      <c r="P2127" s="126" t="str">
        <f t="shared" si="152"/>
        <v>Yes</v>
      </c>
      <c r="Q2127" s="126" t="str">
        <f t="shared" si="154"/>
        <v>Yes</v>
      </c>
      <c r="R2127" s="126" t="str">
        <f t="shared" si="154"/>
        <v>Yes</v>
      </c>
      <c r="S2127" s="126" t="str">
        <f t="shared" si="154"/>
        <v>Yes</v>
      </c>
      <c r="T2127" s="126" t="str">
        <f t="shared" si="154"/>
        <v>Yes</v>
      </c>
      <c r="U2127" s="126" t="str">
        <f t="shared" si="154"/>
        <v>No</v>
      </c>
      <c r="V2127" s="126" t="str">
        <f t="shared" si="154"/>
        <v>No</v>
      </c>
      <c r="W2127" s="126" t="str">
        <f t="shared" si="154"/>
        <v>No</v>
      </c>
      <c r="X2127" s="126" t="str">
        <f t="shared" si="154"/>
        <v>No</v>
      </c>
      <c r="Y2127" s="126" t="str">
        <f t="shared" si="154"/>
        <v>No</v>
      </c>
      <c r="Z2127" s="126" t="str">
        <f t="shared" si="154"/>
        <v>No</v>
      </c>
      <c r="AA2127" s="126" t="str">
        <f t="shared" si="154"/>
        <v>No</v>
      </c>
    </row>
    <row r="2128" spans="1:27" x14ac:dyDescent="0.3">
      <c r="A2128" t="s">
        <v>273</v>
      </c>
      <c r="B2128" t="s">
        <v>13</v>
      </c>
      <c r="C2128" t="s">
        <v>9</v>
      </c>
      <c r="D2128" t="s">
        <v>8</v>
      </c>
      <c r="E2128" t="s">
        <v>70</v>
      </c>
      <c r="F2128" t="s">
        <v>11</v>
      </c>
      <c r="G2128">
        <v>0</v>
      </c>
      <c r="H2128" t="s">
        <v>8</v>
      </c>
      <c r="I2128" t="s">
        <v>17</v>
      </c>
      <c r="J2128" t="s">
        <v>128</v>
      </c>
      <c r="L2128" t="s">
        <v>80</v>
      </c>
      <c r="M2128">
        <v>0</v>
      </c>
      <c r="N2128" t="str">
        <f t="shared" si="153"/>
        <v>No</v>
      </c>
      <c r="O2128" t="s">
        <v>152</v>
      </c>
      <c r="P2128" s="126" t="str">
        <f t="shared" si="152"/>
        <v>Yes</v>
      </c>
      <c r="Q2128" s="126" t="str">
        <f t="shared" si="154"/>
        <v>Yes</v>
      </c>
      <c r="R2128" s="126" t="str">
        <f t="shared" si="154"/>
        <v>Yes</v>
      </c>
      <c r="S2128" s="126" t="str">
        <f t="shared" si="154"/>
        <v>Yes</v>
      </c>
      <c r="T2128" s="126" t="str">
        <f t="shared" si="154"/>
        <v>No</v>
      </c>
      <c r="U2128" s="126" t="str">
        <f t="shared" si="154"/>
        <v>Yes</v>
      </c>
      <c r="V2128" s="126" t="str">
        <f t="shared" si="154"/>
        <v>No</v>
      </c>
      <c r="W2128" s="126" t="str">
        <f t="shared" si="154"/>
        <v>No</v>
      </c>
      <c r="X2128" s="126" t="str">
        <f t="shared" si="154"/>
        <v>No</v>
      </c>
      <c r="Y2128" s="126" t="str">
        <f t="shared" si="154"/>
        <v>No</v>
      </c>
      <c r="Z2128" s="126" t="str">
        <f t="shared" si="154"/>
        <v>No</v>
      </c>
      <c r="AA2128" s="126" t="str">
        <f t="shared" si="154"/>
        <v>No</v>
      </c>
    </row>
    <row r="2129" spans="1:27" x14ac:dyDescent="0.3">
      <c r="A2129" t="s">
        <v>273</v>
      </c>
      <c r="B2129" t="s">
        <v>13</v>
      </c>
      <c r="C2129" t="s">
        <v>9</v>
      </c>
      <c r="D2129" t="s">
        <v>8</v>
      </c>
      <c r="E2129" t="s">
        <v>70</v>
      </c>
      <c r="F2129" t="s">
        <v>11</v>
      </c>
      <c r="G2129">
        <v>1</v>
      </c>
      <c r="H2129" t="s">
        <v>11</v>
      </c>
      <c r="I2129" t="s">
        <v>18</v>
      </c>
      <c r="J2129" t="s">
        <v>128</v>
      </c>
      <c r="L2129" t="s">
        <v>80</v>
      </c>
      <c r="M2129">
        <v>2</v>
      </c>
      <c r="N2129" t="str">
        <f t="shared" si="153"/>
        <v>Yes</v>
      </c>
      <c r="O2129" t="s">
        <v>152</v>
      </c>
      <c r="P2129" s="126" t="str">
        <f t="shared" si="152"/>
        <v>Yes</v>
      </c>
      <c r="Q2129" s="126" t="str">
        <f t="shared" si="154"/>
        <v>Yes</v>
      </c>
      <c r="R2129" s="126" t="str">
        <f t="shared" si="154"/>
        <v>Yes</v>
      </c>
      <c r="S2129" s="126" t="str">
        <f t="shared" si="154"/>
        <v>Yes</v>
      </c>
      <c r="T2129" s="126" t="str">
        <f t="shared" si="154"/>
        <v>No</v>
      </c>
      <c r="U2129" s="126" t="str">
        <f t="shared" si="154"/>
        <v>Yes</v>
      </c>
      <c r="V2129" s="126" t="str">
        <f t="shared" si="154"/>
        <v>No</v>
      </c>
      <c r="W2129" s="126" t="str">
        <f t="shared" si="154"/>
        <v>No</v>
      </c>
      <c r="X2129" s="126" t="str">
        <f t="shared" si="154"/>
        <v>No</v>
      </c>
      <c r="Y2129" s="126" t="str">
        <f t="shared" si="154"/>
        <v>No</v>
      </c>
      <c r="Z2129" s="126" t="str">
        <f t="shared" si="154"/>
        <v>No</v>
      </c>
      <c r="AA2129" s="126" t="str">
        <f t="shared" si="154"/>
        <v>No</v>
      </c>
    </row>
    <row r="2130" spans="1:27" x14ac:dyDescent="0.3">
      <c r="A2130" t="s">
        <v>273</v>
      </c>
      <c r="B2130" t="s">
        <v>13</v>
      </c>
      <c r="C2130" t="s">
        <v>9</v>
      </c>
      <c r="D2130" t="s">
        <v>8</v>
      </c>
      <c r="E2130" t="s">
        <v>70</v>
      </c>
      <c r="F2130" t="s">
        <v>11</v>
      </c>
      <c r="G2130">
        <v>0</v>
      </c>
      <c r="H2130" t="s">
        <v>8</v>
      </c>
      <c r="I2130" t="s">
        <v>15</v>
      </c>
      <c r="J2130" t="s">
        <v>128</v>
      </c>
      <c r="L2130" t="s">
        <v>80</v>
      </c>
      <c r="M2130">
        <v>0</v>
      </c>
      <c r="N2130" t="str">
        <f t="shared" si="153"/>
        <v>No</v>
      </c>
      <c r="O2130" t="s">
        <v>152</v>
      </c>
      <c r="P2130" s="126" t="str">
        <f t="shared" si="152"/>
        <v>Yes</v>
      </c>
      <c r="Q2130" s="126" t="str">
        <f t="shared" si="154"/>
        <v>Yes</v>
      </c>
      <c r="R2130" s="126" t="str">
        <f t="shared" si="154"/>
        <v>Yes</v>
      </c>
      <c r="S2130" s="126" t="str">
        <f t="shared" si="154"/>
        <v>Yes</v>
      </c>
      <c r="T2130" s="126" t="str">
        <f t="shared" si="154"/>
        <v>No</v>
      </c>
      <c r="U2130" s="126" t="str">
        <f t="shared" si="154"/>
        <v>Yes</v>
      </c>
      <c r="V2130" s="126" t="str">
        <f t="shared" si="154"/>
        <v>No</v>
      </c>
      <c r="W2130" s="126" t="str">
        <f t="shared" si="154"/>
        <v>No</v>
      </c>
      <c r="X2130" s="126" t="str">
        <f t="shared" si="154"/>
        <v>No</v>
      </c>
      <c r="Y2130" s="126" t="str">
        <f t="shared" si="154"/>
        <v>No</v>
      </c>
      <c r="Z2130" s="126" t="str">
        <f t="shared" si="154"/>
        <v>No</v>
      </c>
      <c r="AA2130" s="126" t="str">
        <f t="shared" si="154"/>
        <v>No</v>
      </c>
    </row>
    <row r="2131" spans="1:27" x14ac:dyDescent="0.3">
      <c r="A2131" t="s">
        <v>273</v>
      </c>
      <c r="B2131" t="s">
        <v>13</v>
      </c>
      <c r="C2131" t="s">
        <v>9</v>
      </c>
      <c r="D2131" t="s">
        <v>8</v>
      </c>
      <c r="E2131" t="s">
        <v>70</v>
      </c>
      <c r="F2131" t="s">
        <v>11</v>
      </c>
      <c r="G2131">
        <v>2</v>
      </c>
      <c r="H2131" t="s">
        <v>11</v>
      </c>
      <c r="I2131" t="s">
        <v>18</v>
      </c>
      <c r="J2131" t="s">
        <v>128</v>
      </c>
      <c r="L2131" t="s">
        <v>80</v>
      </c>
      <c r="M2131">
        <v>0</v>
      </c>
      <c r="N2131" t="str">
        <f t="shared" si="153"/>
        <v>No</v>
      </c>
      <c r="O2131" t="s">
        <v>152</v>
      </c>
      <c r="P2131" s="126" t="str">
        <f t="shared" si="152"/>
        <v>Yes</v>
      </c>
      <c r="Q2131" s="126" t="str">
        <f t="shared" si="154"/>
        <v>Yes</v>
      </c>
      <c r="R2131" s="126" t="str">
        <f t="shared" si="154"/>
        <v>Yes</v>
      </c>
      <c r="S2131" s="126" t="str">
        <f t="shared" si="154"/>
        <v>Yes</v>
      </c>
      <c r="T2131" s="126" t="str">
        <f t="shared" si="154"/>
        <v>No</v>
      </c>
      <c r="U2131" s="126" t="str">
        <f t="shared" si="154"/>
        <v>Yes</v>
      </c>
      <c r="V2131" s="126" t="str">
        <f t="shared" si="154"/>
        <v>No</v>
      </c>
      <c r="W2131" s="126" t="str">
        <f t="shared" si="154"/>
        <v>No</v>
      </c>
      <c r="X2131" s="126" t="str">
        <f t="shared" si="154"/>
        <v>No</v>
      </c>
      <c r="Y2131" s="126" t="str">
        <f t="shared" si="154"/>
        <v>No</v>
      </c>
      <c r="Z2131" s="126" t="str">
        <f t="shared" si="154"/>
        <v>No</v>
      </c>
      <c r="AA2131" s="126" t="str">
        <f t="shared" si="154"/>
        <v>No</v>
      </c>
    </row>
    <row r="2132" spans="1:27" x14ac:dyDescent="0.3">
      <c r="A2132" t="s">
        <v>273</v>
      </c>
      <c r="B2132" t="s">
        <v>13</v>
      </c>
      <c r="C2132" t="s">
        <v>9</v>
      </c>
      <c r="D2132" t="s">
        <v>8</v>
      </c>
      <c r="E2132" t="s">
        <v>70</v>
      </c>
      <c r="F2132" t="s">
        <v>11</v>
      </c>
      <c r="G2132">
        <v>0</v>
      </c>
      <c r="H2132" t="s">
        <v>9</v>
      </c>
      <c r="I2132" t="s">
        <v>19</v>
      </c>
      <c r="J2132" t="s">
        <v>256</v>
      </c>
      <c r="L2132" t="s">
        <v>80</v>
      </c>
      <c r="M2132">
        <v>0</v>
      </c>
      <c r="N2132" t="str">
        <f t="shared" si="153"/>
        <v>No</v>
      </c>
      <c r="O2132" t="s">
        <v>152</v>
      </c>
      <c r="P2132" s="126" t="str">
        <f t="shared" si="152"/>
        <v>Yes</v>
      </c>
      <c r="Q2132" s="126" t="str">
        <f t="shared" si="154"/>
        <v>Yes</v>
      </c>
      <c r="R2132" s="126" t="str">
        <f t="shared" si="154"/>
        <v>Yes</v>
      </c>
      <c r="S2132" s="126" t="str">
        <f t="shared" si="154"/>
        <v>Yes</v>
      </c>
      <c r="T2132" s="126" t="str">
        <f t="shared" si="154"/>
        <v>No</v>
      </c>
      <c r="U2132" s="126" t="str">
        <f t="shared" si="154"/>
        <v>Yes</v>
      </c>
      <c r="V2132" s="126" t="str">
        <f t="shared" si="154"/>
        <v>No</v>
      </c>
      <c r="W2132" s="126" t="str">
        <f t="shared" si="154"/>
        <v>No</v>
      </c>
      <c r="X2132" s="126" t="str">
        <f t="shared" si="154"/>
        <v>No</v>
      </c>
      <c r="Y2132" s="126" t="str">
        <f t="shared" si="154"/>
        <v>No</v>
      </c>
      <c r="Z2132" s="126" t="str">
        <f t="shared" si="154"/>
        <v>No</v>
      </c>
      <c r="AA2132" s="126" t="str">
        <f t="shared" si="154"/>
        <v>No</v>
      </c>
    </row>
    <row r="2133" spans="1:27" x14ac:dyDescent="0.3">
      <c r="A2133" t="s">
        <v>273</v>
      </c>
      <c r="B2133" t="s">
        <v>13</v>
      </c>
      <c r="C2133" t="s">
        <v>9</v>
      </c>
      <c r="D2133" t="s">
        <v>8</v>
      </c>
      <c r="E2133" t="s">
        <v>70</v>
      </c>
      <c r="F2133" t="s">
        <v>11</v>
      </c>
      <c r="G2133">
        <v>0</v>
      </c>
      <c r="H2133" t="s">
        <v>70</v>
      </c>
      <c r="I2133" t="s">
        <v>19</v>
      </c>
      <c r="J2133" t="s">
        <v>128</v>
      </c>
      <c r="L2133" t="s">
        <v>80</v>
      </c>
      <c r="M2133">
        <v>0</v>
      </c>
      <c r="N2133" t="str">
        <f t="shared" si="153"/>
        <v>No</v>
      </c>
      <c r="O2133" t="s">
        <v>152</v>
      </c>
      <c r="P2133" s="126" t="str">
        <f t="shared" si="152"/>
        <v>Yes</v>
      </c>
      <c r="Q2133" s="126" t="str">
        <f t="shared" si="154"/>
        <v>Yes</v>
      </c>
      <c r="R2133" s="126" t="str">
        <f t="shared" si="154"/>
        <v>Yes</v>
      </c>
      <c r="S2133" s="126" t="str">
        <f t="shared" si="154"/>
        <v>Yes</v>
      </c>
      <c r="T2133" s="126" t="str">
        <f t="shared" si="154"/>
        <v>No</v>
      </c>
      <c r="U2133" s="126" t="str">
        <f t="shared" si="154"/>
        <v>Yes</v>
      </c>
      <c r="V2133" s="126" t="str">
        <f t="shared" si="154"/>
        <v>No</v>
      </c>
      <c r="W2133" s="126" t="str">
        <f t="shared" si="154"/>
        <v>No</v>
      </c>
      <c r="X2133" s="126" t="str">
        <f t="shared" si="154"/>
        <v>No</v>
      </c>
      <c r="Y2133" s="126" t="str">
        <f t="shared" si="154"/>
        <v>No</v>
      </c>
      <c r="Z2133" s="126" t="str">
        <f t="shared" si="154"/>
        <v>No</v>
      </c>
      <c r="AA2133" s="126" t="str">
        <f t="shared" si="154"/>
        <v>No</v>
      </c>
    </row>
    <row r="2134" spans="1:27" x14ac:dyDescent="0.3">
      <c r="A2134" t="s">
        <v>274</v>
      </c>
      <c r="B2134" t="s">
        <v>13</v>
      </c>
      <c r="C2134" t="s">
        <v>9</v>
      </c>
      <c r="D2134" t="s">
        <v>8</v>
      </c>
      <c r="E2134" t="s">
        <v>11</v>
      </c>
      <c r="F2134" t="s">
        <v>10</v>
      </c>
      <c r="G2134">
        <v>1</v>
      </c>
      <c r="H2134" t="s">
        <v>11</v>
      </c>
      <c r="I2134" t="s">
        <v>16</v>
      </c>
      <c r="J2134" t="s">
        <v>128</v>
      </c>
      <c r="L2134" t="s">
        <v>80</v>
      </c>
      <c r="M2134">
        <v>0</v>
      </c>
      <c r="N2134" t="str">
        <f t="shared" si="153"/>
        <v>No</v>
      </c>
      <c r="O2134" t="s">
        <v>152</v>
      </c>
      <c r="P2134" s="126" t="str">
        <f t="shared" si="152"/>
        <v>Yes</v>
      </c>
      <c r="Q2134" s="126" t="str">
        <f t="shared" si="154"/>
        <v>Yes</v>
      </c>
      <c r="R2134" s="126" t="str">
        <f t="shared" si="154"/>
        <v>Yes</v>
      </c>
      <c r="S2134" s="126" t="str">
        <f t="shared" si="154"/>
        <v>No</v>
      </c>
      <c r="T2134" s="126" t="str">
        <f t="shared" si="154"/>
        <v>Yes</v>
      </c>
      <c r="U2134" s="126" t="str">
        <f t="shared" si="154"/>
        <v>Yes</v>
      </c>
      <c r="V2134" s="126" t="str">
        <f t="shared" si="154"/>
        <v>No</v>
      </c>
      <c r="W2134" s="126" t="str">
        <f t="shared" si="154"/>
        <v>No</v>
      </c>
      <c r="X2134" s="126" t="str">
        <f t="shared" si="154"/>
        <v>No</v>
      </c>
      <c r="Y2134" s="126" t="str">
        <f t="shared" si="154"/>
        <v>No</v>
      </c>
      <c r="Z2134" s="126" t="str">
        <f t="shared" si="154"/>
        <v>No</v>
      </c>
      <c r="AA2134" s="126" t="str">
        <f t="shared" si="154"/>
        <v>No</v>
      </c>
    </row>
    <row r="2135" spans="1:27" x14ac:dyDescent="0.3">
      <c r="A2135" t="s">
        <v>274</v>
      </c>
      <c r="B2135" t="s">
        <v>13</v>
      </c>
      <c r="C2135" t="s">
        <v>9</v>
      </c>
      <c r="D2135" t="s">
        <v>8</v>
      </c>
      <c r="E2135" t="s">
        <v>11</v>
      </c>
      <c r="F2135" t="s">
        <v>10</v>
      </c>
      <c r="G2135">
        <v>0</v>
      </c>
      <c r="H2135" t="s">
        <v>9</v>
      </c>
      <c r="I2135" t="s">
        <v>15</v>
      </c>
      <c r="J2135" t="s">
        <v>128</v>
      </c>
      <c r="K2135" t="s">
        <v>237</v>
      </c>
      <c r="L2135" t="s">
        <v>80</v>
      </c>
      <c r="M2135">
        <v>0</v>
      </c>
      <c r="N2135" t="str">
        <f t="shared" si="153"/>
        <v>No</v>
      </c>
      <c r="O2135" t="s">
        <v>152</v>
      </c>
      <c r="P2135" s="126" t="str">
        <f t="shared" si="152"/>
        <v>Yes</v>
      </c>
      <c r="Q2135" s="126" t="str">
        <f t="shared" si="154"/>
        <v>Yes</v>
      </c>
      <c r="R2135" s="126" t="str">
        <f t="shared" si="154"/>
        <v>Yes</v>
      </c>
      <c r="S2135" s="126" t="str">
        <f t="shared" si="154"/>
        <v>No</v>
      </c>
      <c r="T2135" s="126" t="str">
        <f t="shared" si="154"/>
        <v>Yes</v>
      </c>
      <c r="U2135" s="126" t="str">
        <f t="shared" si="154"/>
        <v>Yes</v>
      </c>
      <c r="V2135" s="126" t="str">
        <f t="shared" si="154"/>
        <v>No</v>
      </c>
      <c r="W2135" s="126" t="str">
        <f t="shared" si="154"/>
        <v>No</v>
      </c>
      <c r="X2135" s="126" t="str">
        <f t="shared" si="154"/>
        <v>No</v>
      </c>
      <c r="Y2135" s="126" t="str">
        <f t="shared" si="154"/>
        <v>No</v>
      </c>
      <c r="Z2135" s="126" t="str">
        <f t="shared" si="154"/>
        <v>No</v>
      </c>
      <c r="AA2135" s="126" t="str">
        <f t="shared" si="154"/>
        <v>No</v>
      </c>
    </row>
    <row r="2136" spans="1:27" x14ac:dyDescent="0.3">
      <c r="A2136" t="s">
        <v>274</v>
      </c>
      <c r="B2136" t="s">
        <v>13</v>
      </c>
      <c r="C2136" t="s">
        <v>9</v>
      </c>
      <c r="D2136" t="s">
        <v>8</v>
      </c>
      <c r="E2136" t="s">
        <v>11</v>
      </c>
      <c r="F2136" t="s">
        <v>10</v>
      </c>
      <c r="G2136">
        <v>1</v>
      </c>
      <c r="H2136" t="s">
        <v>10</v>
      </c>
      <c r="I2136" t="s">
        <v>20</v>
      </c>
      <c r="J2136" t="s">
        <v>128</v>
      </c>
      <c r="L2136" t="s">
        <v>80</v>
      </c>
      <c r="M2136">
        <v>0</v>
      </c>
      <c r="N2136" t="str">
        <f t="shared" si="153"/>
        <v>No</v>
      </c>
      <c r="O2136" t="s">
        <v>152</v>
      </c>
      <c r="P2136" s="126" t="str">
        <f t="shared" si="152"/>
        <v>Yes</v>
      </c>
      <c r="Q2136" s="126" t="str">
        <f t="shared" si="154"/>
        <v>Yes</v>
      </c>
      <c r="R2136" s="126" t="str">
        <f t="shared" si="154"/>
        <v>Yes</v>
      </c>
      <c r="S2136" s="126" t="str">
        <f t="shared" si="154"/>
        <v>No</v>
      </c>
      <c r="T2136" s="126" t="str">
        <f t="shared" si="154"/>
        <v>Yes</v>
      </c>
      <c r="U2136" s="126" t="str">
        <f t="shared" si="154"/>
        <v>Yes</v>
      </c>
      <c r="V2136" s="126" t="str">
        <f t="shared" si="154"/>
        <v>No</v>
      </c>
      <c r="W2136" s="126" t="str">
        <f t="shared" si="154"/>
        <v>No</v>
      </c>
      <c r="X2136" s="126" t="str">
        <f t="shared" si="154"/>
        <v>No</v>
      </c>
      <c r="Y2136" s="126" t="str">
        <f t="shared" si="154"/>
        <v>No</v>
      </c>
      <c r="Z2136" s="126" t="str">
        <f t="shared" si="154"/>
        <v>No</v>
      </c>
      <c r="AA2136" s="126" t="str">
        <f t="shared" si="154"/>
        <v>No</v>
      </c>
    </row>
    <row r="2137" spans="1:27" x14ac:dyDescent="0.3">
      <c r="A2137" t="s">
        <v>274</v>
      </c>
      <c r="B2137" t="s">
        <v>13</v>
      </c>
      <c r="C2137" t="s">
        <v>9</v>
      </c>
      <c r="D2137" t="s">
        <v>8</v>
      </c>
      <c r="E2137" t="s">
        <v>11</v>
      </c>
      <c r="F2137" t="s">
        <v>10</v>
      </c>
      <c r="G2137">
        <v>1</v>
      </c>
      <c r="H2137" t="s">
        <v>11</v>
      </c>
      <c r="I2137" t="s">
        <v>148</v>
      </c>
      <c r="J2137" t="s">
        <v>128</v>
      </c>
      <c r="L2137" t="s">
        <v>80</v>
      </c>
      <c r="M2137">
        <v>2</v>
      </c>
      <c r="N2137" t="str">
        <f t="shared" si="153"/>
        <v>Yes</v>
      </c>
      <c r="O2137" t="s">
        <v>152</v>
      </c>
      <c r="P2137" s="126" t="str">
        <f t="shared" si="152"/>
        <v>Yes</v>
      </c>
      <c r="Q2137" s="126" t="str">
        <f t="shared" si="154"/>
        <v>Yes</v>
      </c>
      <c r="R2137" s="126" t="str">
        <f t="shared" si="154"/>
        <v>Yes</v>
      </c>
      <c r="S2137" s="126" t="str">
        <f t="shared" si="154"/>
        <v>No</v>
      </c>
      <c r="T2137" s="126" t="str">
        <f t="shared" si="154"/>
        <v>Yes</v>
      </c>
      <c r="U2137" s="126" t="str">
        <f t="shared" si="154"/>
        <v>Yes</v>
      </c>
      <c r="V2137" s="126" t="str">
        <f t="shared" si="154"/>
        <v>No</v>
      </c>
      <c r="W2137" s="126" t="str">
        <f t="shared" si="154"/>
        <v>No</v>
      </c>
      <c r="X2137" s="126" t="str">
        <f t="shared" si="154"/>
        <v>No</v>
      </c>
      <c r="Y2137" s="126" t="str">
        <f t="shared" si="154"/>
        <v>No</v>
      </c>
      <c r="Z2137" s="126" t="str">
        <f t="shared" si="154"/>
        <v>No</v>
      </c>
      <c r="AA2137" s="126" t="str">
        <f t="shared" si="154"/>
        <v>No</v>
      </c>
    </row>
    <row r="2138" spans="1:27" x14ac:dyDescent="0.3">
      <c r="A2138" t="s">
        <v>274</v>
      </c>
      <c r="B2138" t="s">
        <v>13</v>
      </c>
      <c r="C2138" t="s">
        <v>9</v>
      </c>
      <c r="D2138" t="s">
        <v>8</v>
      </c>
      <c r="E2138" t="s">
        <v>11</v>
      </c>
      <c r="F2138" t="s">
        <v>10</v>
      </c>
      <c r="G2138">
        <v>3</v>
      </c>
      <c r="H2138" t="s">
        <v>11</v>
      </c>
      <c r="I2138" t="s">
        <v>148</v>
      </c>
      <c r="J2138" t="s">
        <v>128</v>
      </c>
      <c r="K2138" t="s">
        <v>259</v>
      </c>
      <c r="L2138" t="s">
        <v>80</v>
      </c>
      <c r="M2138">
        <v>2</v>
      </c>
      <c r="N2138" t="str">
        <f t="shared" si="153"/>
        <v>Yes</v>
      </c>
      <c r="O2138" t="s">
        <v>152</v>
      </c>
      <c r="P2138" s="126" t="str">
        <f t="shared" si="152"/>
        <v>Yes</v>
      </c>
      <c r="Q2138" s="126" t="str">
        <f t="shared" si="154"/>
        <v>Yes</v>
      </c>
      <c r="R2138" s="126" t="str">
        <f t="shared" si="154"/>
        <v>Yes</v>
      </c>
      <c r="S2138" s="126" t="str">
        <f t="shared" si="154"/>
        <v>No</v>
      </c>
      <c r="T2138" s="126" t="str">
        <f t="shared" si="154"/>
        <v>Yes</v>
      </c>
      <c r="U2138" s="126" t="str">
        <f t="shared" si="154"/>
        <v>Yes</v>
      </c>
      <c r="V2138" s="126" t="str">
        <f t="shared" si="154"/>
        <v>No</v>
      </c>
      <c r="W2138" s="126" t="str">
        <f t="shared" si="154"/>
        <v>No</v>
      </c>
      <c r="X2138" s="126" t="str">
        <f t="shared" si="154"/>
        <v>No</v>
      </c>
      <c r="Y2138" s="126" t="str">
        <f t="shared" si="154"/>
        <v>No</v>
      </c>
      <c r="Z2138" s="126" t="str">
        <f t="shared" si="154"/>
        <v>No</v>
      </c>
      <c r="AA2138" s="126" t="str">
        <f t="shared" si="154"/>
        <v>No</v>
      </c>
    </row>
    <row r="2139" spans="1:27" x14ac:dyDescent="0.3">
      <c r="A2139" t="s">
        <v>274</v>
      </c>
      <c r="B2139" t="s">
        <v>13</v>
      </c>
      <c r="C2139" t="s">
        <v>9</v>
      </c>
      <c r="D2139" t="s">
        <v>8</v>
      </c>
      <c r="E2139" t="s">
        <v>11</v>
      </c>
      <c r="F2139" t="s">
        <v>10</v>
      </c>
      <c r="G2139">
        <v>0</v>
      </c>
      <c r="H2139" t="s">
        <v>8</v>
      </c>
      <c r="I2139" t="s">
        <v>19</v>
      </c>
      <c r="J2139" t="s">
        <v>128</v>
      </c>
      <c r="K2139" t="s">
        <v>237</v>
      </c>
      <c r="L2139" t="s">
        <v>80</v>
      </c>
      <c r="M2139">
        <v>0</v>
      </c>
      <c r="N2139" t="str">
        <f t="shared" si="153"/>
        <v>No</v>
      </c>
      <c r="O2139" t="s">
        <v>152</v>
      </c>
      <c r="P2139" s="126" t="str">
        <f t="shared" si="152"/>
        <v>Yes</v>
      </c>
      <c r="Q2139" s="126" t="str">
        <f t="shared" si="154"/>
        <v>Yes</v>
      </c>
      <c r="R2139" s="126" t="str">
        <f t="shared" si="154"/>
        <v>Yes</v>
      </c>
      <c r="S2139" s="126" t="str">
        <f t="shared" si="154"/>
        <v>No</v>
      </c>
      <c r="T2139" s="126" t="str">
        <f t="shared" si="154"/>
        <v>Yes</v>
      </c>
      <c r="U2139" s="126" t="str">
        <f t="shared" si="154"/>
        <v>Yes</v>
      </c>
      <c r="V2139" s="126" t="str">
        <f t="shared" si="154"/>
        <v>No</v>
      </c>
      <c r="W2139" s="126" t="str">
        <f t="shared" si="154"/>
        <v>No</v>
      </c>
      <c r="X2139" s="126" t="str">
        <f t="shared" si="154"/>
        <v>No</v>
      </c>
      <c r="Y2139" s="126" t="str">
        <f t="shared" si="154"/>
        <v>No</v>
      </c>
      <c r="Z2139" s="126" t="str">
        <f t="shared" si="154"/>
        <v>No</v>
      </c>
      <c r="AA2139" s="126" t="str">
        <f t="shared" si="154"/>
        <v>No</v>
      </c>
    </row>
    <row r="2140" spans="1:27" x14ac:dyDescent="0.3">
      <c r="A2140" t="s">
        <v>274</v>
      </c>
      <c r="B2140" t="s">
        <v>13</v>
      </c>
      <c r="C2140" t="s">
        <v>9</v>
      </c>
      <c r="D2140" t="s">
        <v>8</v>
      </c>
      <c r="E2140" t="s">
        <v>11</v>
      </c>
      <c r="F2140" t="s">
        <v>10</v>
      </c>
      <c r="G2140">
        <v>1</v>
      </c>
      <c r="H2140" t="s">
        <v>9</v>
      </c>
      <c r="I2140" t="s">
        <v>19</v>
      </c>
      <c r="J2140" t="s">
        <v>128</v>
      </c>
      <c r="L2140" t="s">
        <v>80</v>
      </c>
      <c r="M2140">
        <v>0</v>
      </c>
      <c r="N2140" t="str">
        <f t="shared" si="153"/>
        <v>No</v>
      </c>
      <c r="O2140" t="s">
        <v>152</v>
      </c>
      <c r="P2140" s="126" t="str">
        <f t="shared" si="152"/>
        <v>Yes</v>
      </c>
      <c r="Q2140" s="126" t="str">
        <f t="shared" si="154"/>
        <v>Yes</v>
      </c>
      <c r="R2140" s="126" t="str">
        <f t="shared" si="154"/>
        <v>Yes</v>
      </c>
      <c r="S2140" s="126" t="str">
        <f t="shared" si="154"/>
        <v>No</v>
      </c>
      <c r="T2140" s="126" t="str">
        <f t="shared" si="154"/>
        <v>Yes</v>
      </c>
      <c r="U2140" s="126" t="str">
        <f t="shared" si="154"/>
        <v>Yes</v>
      </c>
      <c r="V2140" s="126" t="str">
        <f t="shared" si="154"/>
        <v>No</v>
      </c>
      <c r="W2140" s="126" t="str">
        <f t="shared" si="154"/>
        <v>No</v>
      </c>
      <c r="X2140" s="126" t="str">
        <f t="shared" si="154"/>
        <v>No</v>
      </c>
      <c r="Y2140" s="126" t="str">
        <f t="shared" si="154"/>
        <v>No</v>
      </c>
      <c r="Z2140" s="126" t="str">
        <f t="shared" si="154"/>
        <v>No</v>
      </c>
      <c r="AA2140" s="126" t="str">
        <f t="shared" si="154"/>
        <v>No</v>
      </c>
    </row>
    <row r="2141" spans="1:27" x14ac:dyDescent="0.3">
      <c r="A2141" t="s">
        <v>274</v>
      </c>
      <c r="B2141" t="s">
        <v>13</v>
      </c>
      <c r="C2141" t="s">
        <v>9</v>
      </c>
      <c r="D2141" t="s">
        <v>8</v>
      </c>
      <c r="E2141" t="s">
        <v>11</v>
      </c>
      <c r="F2141" t="s">
        <v>10</v>
      </c>
      <c r="G2141">
        <v>0</v>
      </c>
      <c r="H2141" t="s">
        <v>8</v>
      </c>
      <c r="I2141" t="s">
        <v>15</v>
      </c>
      <c r="J2141" t="s">
        <v>62</v>
      </c>
      <c r="L2141" t="s">
        <v>80</v>
      </c>
      <c r="M2141">
        <v>0</v>
      </c>
      <c r="N2141" t="str">
        <f t="shared" si="153"/>
        <v>No</v>
      </c>
      <c r="O2141" t="s">
        <v>152</v>
      </c>
      <c r="P2141" s="126" t="str">
        <f t="shared" si="152"/>
        <v>Yes</v>
      </c>
      <c r="Q2141" s="126" t="str">
        <f t="shared" si="154"/>
        <v>Yes</v>
      </c>
      <c r="R2141" s="126" t="str">
        <f t="shared" si="154"/>
        <v>Yes</v>
      </c>
      <c r="S2141" s="126" t="str">
        <f t="shared" si="154"/>
        <v>No</v>
      </c>
      <c r="T2141" s="126" t="str">
        <f t="shared" si="154"/>
        <v>Yes</v>
      </c>
      <c r="U2141" s="126" t="str">
        <f t="shared" si="154"/>
        <v>Yes</v>
      </c>
      <c r="V2141" s="126" t="str">
        <f t="shared" si="154"/>
        <v>No</v>
      </c>
      <c r="W2141" s="126" t="str">
        <f t="shared" si="154"/>
        <v>No</v>
      </c>
      <c r="X2141" s="126" t="str">
        <f t="shared" si="154"/>
        <v>No</v>
      </c>
      <c r="Y2141" s="126" t="str">
        <f t="shared" si="154"/>
        <v>No</v>
      </c>
      <c r="Z2141" s="126" t="str">
        <f t="shared" si="154"/>
        <v>No</v>
      </c>
      <c r="AA2141" s="126" t="str">
        <f t="shared" si="154"/>
        <v>No</v>
      </c>
    </row>
    <row r="2142" spans="1:27" x14ac:dyDescent="0.3">
      <c r="A2142" t="s">
        <v>274</v>
      </c>
      <c r="B2142" t="s">
        <v>13</v>
      </c>
      <c r="C2142" t="s">
        <v>9</v>
      </c>
      <c r="D2142" t="s">
        <v>8</v>
      </c>
      <c r="E2142" t="s">
        <v>11</v>
      </c>
      <c r="F2142" t="s">
        <v>10</v>
      </c>
      <c r="G2142">
        <v>1</v>
      </c>
      <c r="H2142" t="s">
        <v>10</v>
      </c>
      <c r="I2142" t="s">
        <v>16</v>
      </c>
      <c r="J2142" t="s">
        <v>62</v>
      </c>
      <c r="L2142" t="s">
        <v>80</v>
      </c>
      <c r="M2142">
        <v>2</v>
      </c>
      <c r="N2142" t="str">
        <f t="shared" si="153"/>
        <v>Yes</v>
      </c>
      <c r="O2142" t="s">
        <v>152</v>
      </c>
      <c r="P2142" s="126" t="str">
        <f t="shared" si="152"/>
        <v>Yes</v>
      </c>
      <c r="Q2142" s="126" t="str">
        <f t="shared" si="154"/>
        <v>Yes</v>
      </c>
      <c r="R2142" s="126" t="str">
        <f t="shared" si="154"/>
        <v>Yes</v>
      </c>
      <c r="S2142" s="126" t="str">
        <f t="shared" si="154"/>
        <v>No</v>
      </c>
      <c r="T2142" s="126" t="str">
        <f t="shared" si="154"/>
        <v>Yes</v>
      </c>
      <c r="U2142" s="126" t="str">
        <f t="shared" si="154"/>
        <v>Yes</v>
      </c>
      <c r="V2142" s="126" t="str">
        <f t="shared" si="154"/>
        <v>No</v>
      </c>
      <c r="W2142" s="126" t="str">
        <f t="shared" si="154"/>
        <v>No</v>
      </c>
      <c r="X2142" s="126" t="str">
        <f t="shared" si="154"/>
        <v>No</v>
      </c>
      <c r="Y2142" s="126" t="str">
        <f t="shared" si="154"/>
        <v>No</v>
      </c>
      <c r="Z2142" s="126" t="str">
        <f t="shared" si="154"/>
        <v>No</v>
      </c>
      <c r="AA2142" s="126" t="str">
        <f t="shared" si="154"/>
        <v>No</v>
      </c>
    </row>
    <row r="2143" spans="1:27" x14ac:dyDescent="0.3">
      <c r="A2143" t="s">
        <v>274</v>
      </c>
      <c r="B2143" t="s">
        <v>13</v>
      </c>
      <c r="C2143" t="s">
        <v>130</v>
      </c>
      <c r="D2143" t="s">
        <v>8</v>
      </c>
      <c r="E2143" t="s">
        <v>70</v>
      </c>
      <c r="F2143" t="s">
        <v>10</v>
      </c>
      <c r="G2143">
        <v>1</v>
      </c>
      <c r="H2143" t="s">
        <v>10</v>
      </c>
      <c r="I2143" t="s">
        <v>16</v>
      </c>
      <c r="J2143" t="s">
        <v>128</v>
      </c>
      <c r="L2143" t="s">
        <v>80</v>
      </c>
      <c r="M2143">
        <v>2</v>
      </c>
      <c r="N2143" t="str">
        <f t="shared" si="153"/>
        <v>Yes</v>
      </c>
      <c r="O2143" t="s">
        <v>152</v>
      </c>
      <c r="P2143" s="126" t="str">
        <f t="shared" si="152"/>
        <v>Yes</v>
      </c>
      <c r="Q2143" s="126" t="str">
        <f t="shared" si="154"/>
        <v>No</v>
      </c>
      <c r="R2143" s="126" t="str">
        <f t="shared" si="154"/>
        <v>Yes</v>
      </c>
      <c r="S2143" s="126" t="str">
        <f t="shared" si="154"/>
        <v>Yes</v>
      </c>
      <c r="T2143" s="126" t="str">
        <f t="shared" si="154"/>
        <v>Yes</v>
      </c>
      <c r="U2143" s="126" t="str">
        <f t="shared" si="154"/>
        <v>No</v>
      </c>
      <c r="V2143" s="126" t="str">
        <f t="shared" si="154"/>
        <v>No</v>
      </c>
      <c r="W2143" s="126" t="str">
        <f t="shared" si="154"/>
        <v>No</v>
      </c>
      <c r="X2143" s="126" t="str">
        <f t="shared" si="154"/>
        <v>No</v>
      </c>
      <c r="Y2143" s="126" t="str">
        <f t="shared" si="154"/>
        <v>Yes</v>
      </c>
      <c r="Z2143" s="126" t="str">
        <f t="shared" si="154"/>
        <v>No</v>
      </c>
      <c r="AA2143" s="126" t="str">
        <f t="shared" si="154"/>
        <v>No</v>
      </c>
    </row>
    <row r="2144" spans="1:27" x14ac:dyDescent="0.3">
      <c r="A2144" t="s">
        <v>274</v>
      </c>
      <c r="B2144" t="s">
        <v>13</v>
      </c>
      <c r="C2144" t="s">
        <v>130</v>
      </c>
      <c r="D2144" t="s">
        <v>8</v>
      </c>
      <c r="E2144" t="s">
        <v>70</v>
      </c>
      <c r="F2144" t="s">
        <v>10</v>
      </c>
      <c r="G2144">
        <v>1</v>
      </c>
      <c r="H2144" t="s">
        <v>8</v>
      </c>
      <c r="I2144" t="s">
        <v>18</v>
      </c>
      <c r="J2144" t="s">
        <v>255</v>
      </c>
      <c r="L2144" t="s">
        <v>80</v>
      </c>
      <c r="M2144">
        <v>2</v>
      </c>
      <c r="N2144" t="str">
        <f t="shared" si="153"/>
        <v>Yes</v>
      </c>
      <c r="O2144" t="s">
        <v>152</v>
      </c>
      <c r="P2144" s="126" t="str">
        <f t="shared" si="152"/>
        <v>Yes</v>
      </c>
      <c r="Q2144" s="126" t="str">
        <f t="shared" si="154"/>
        <v>No</v>
      </c>
      <c r="R2144" s="126" t="str">
        <f t="shared" si="154"/>
        <v>Yes</v>
      </c>
      <c r="S2144" s="126" t="str">
        <f t="shared" si="154"/>
        <v>Yes</v>
      </c>
      <c r="T2144" s="126" t="str">
        <f t="shared" si="154"/>
        <v>Yes</v>
      </c>
      <c r="U2144" s="126" t="str">
        <f t="shared" si="154"/>
        <v>No</v>
      </c>
      <c r="V2144" s="126" t="str">
        <f t="shared" si="154"/>
        <v>No</v>
      </c>
      <c r="W2144" s="126" t="str">
        <f t="shared" si="154"/>
        <v>No</v>
      </c>
      <c r="X2144" s="126" t="str">
        <f t="shared" si="154"/>
        <v>No</v>
      </c>
      <c r="Y2144" s="126" t="str">
        <f t="shared" si="154"/>
        <v>Yes</v>
      </c>
      <c r="Z2144" s="126" t="str">
        <f t="shared" si="154"/>
        <v>No</v>
      </c>
      <c r="AA2144" s="126" t="str">
        <f t="shared" si="154"/>
        <v>No</v>
      </c>
    </row>
    <row r="2145" spans="1:27" x14ac:dyDescent="0.3">
      <c r="A2145" t="s">
        <v>274</v>
      </c>
      <c r="B2145" t="s">
        <v>13</v>
      </c>
      <c r="C2145" t="s">
        <v>130</v>
      </c>
      <c r="D2145" t="s">
        <v>8</v>
      </c>
      <c r="E2145" t="s">
        <v>70</v>
      </c>
      <c r="F2145" t="s">
        <v>10</v>
      </c>
      <c r="G2145">
        <v>1</v>
      </c>
      <c r="H2145" t="s">
        <v>70</v>
      </c>
      <c r="I2145" t="s">
        <v>19</v>
      </c>
      <c r="J2145" t="s">
        <v>128</v>
      </c>
      <c r="K2145" t="s">
        <v>237</v>
      </c>
      <c r="L2145" t="s">
        <v>80</v>
      </c>
      <c r="M2145">
        <v>3</v>
      </c>
      <c r="N2145" t="str">
        <f t="shared" si="153"/>
        <v>Yes</v>
      </c>
      <c r="O2145" t="s">
        <v>152</v>
      </c>
      <c r="P2145" s="126" t="str">
        <f t="shared" si="152"/>
        <v>Yes</v>
      </c>
      <c r="Q2145" s="126" t="str">
        <f t="shared" si="154"/>
        <v>No</v>
      </c>
      <c r="R2145" s="126" t="str">
        <f t="shared" si="154"/>
        <v>Yes</v>
      </c>
      <c r="S2145" s="126" t="str">
        <f t="shared" si="154"/>
        <v>Yes</v>
      </c>
      <c r="T2145" s="126" t="str">
        <f t="shared" si="154"/>
        <v>Yes</v>
      </c>
      <c r="U2145" s="126" t="str">
        <f t="shared" si="154"/>
        <v>No</v>
      </c>
      <c r="V2145" s="126" t="str">
        <f t="shared" ref="Q2145:AA2168" si="155">IF($A2145="","",IF(OR($B2145=V$1,$C2145=V$1,$D2145=V$1,$E2145=V$1,$F2145=V$1),"Yes","No"))</f>
        <v>No</v>
      </c>
      <c r="W2145" s="126" t="str">
        <f t="shared" si="155"/>
        <v>No</v>
      </c>
      <c r="X2145" s="126" t="str">
        <f t="shared" si="155"/>
        <v>No</v>
      </c>
      <c r="Y2145" s="126" t="str">
        <f t="shared" si="155"/>
        <v>Yes</v>
      </c>
      <c r="Z2145" s="126" t="str">
        <f t="shared" si="155"/>
        <v>No</v>
      </c>
      <c r="AA2145" s="126" t="str">
        <f t="shared" si="155"/>
        <v>No</v>
      </c>
    </row>
    <row r="2146" spans="1:27" x14ac:dyDescent="0.3">
      <c r="A2146" t="s">
        <v>274</v>
      </c>
      <c r="B2146" t="s">
        <v>13</v>
      </c>
      <c r="C2146" t="s">
        <v>130</v>
      </c>
      <c r="D2146" t="s">
        <v>8</v>
      </c>
      <c r="E2146" t="s">
        <v>70</v>
      </c>
      <c r="F2146" t="s">
        <v>10</v>
      </c>
      <c r="G2146">
        <v>1</v>
      </c>
      <c r="H2146" t="s">
        <v>70</v>
      </c>
      <c r="I2146" t="s">
        <v>15</v>
      </c>
      <c r="J2146" t="s">
        <v>128</v>
      </c>
      <c r="K2146" t="s">
        <v>259</v>
      </c>
      <c r="L2146" t="s">
        <v>80</v>
      </c>
      <c r="M2146">
        <v>0</v>
      </c>
      <c r="N2146" t="str">
        <f t="shared" si="153"/>
        <v>No</v>
      </c>
      <c r="O2146" t="s">
        <v>152</v>
      </c>
      <c r="P2146" s="126" t="str">
        <f t="shared" si="152"/>
        <v>Yes</v>
      </c>
      <c r="Q2146" s="126" t="str">
        <f t="shared" si="155"/>
        <v>No</v>
      </c>
      <c r="R2146" s="126" t="str">
        <f t="shared" si="155"/>
        <v>Yes</v>
      </c>
      <c r="S2146" s="126" t="str">
        <f t="shared" si="155"/>
        <v>Yes</v>
      </c>
      <c r="T2146" s="126" t="str">
        <f t="shared" si="155"/>
        <v>Yes</v>
      </c>
      <c r="U2146" s="126" t="str">
        <f t="shared" si="155"/>
        <v>No</v>
      </c>
      <c r="V2146" s="126" t="str">
        <f t="shared" si="155"/>
        <v>No</v>
      </c>
      <c r="W2146" s="126" t="str">
        <f t="shared" si="155"/>
        <v>No</v>
      </c>
      <c r="X2146" s="126" t="str">
        <f t="shared" si="155"/>
        <v>No</v>
      </c>
      <c r="Y2146" s="126" t="str">
        <f t="shared" si="155"/>
        <v>Yes</v>
      </c>
      <c r="Z2146" s="126" t="str">
        <f t="shared" si="155"/>
        <v>No</v>
      </c>
      <c r="AA2146" s="126" t="str">
        <f t="shared" si="155"/>
        <v>No</v>
      </c>
    </row>
    <row r="2147" spans="1:27" x14ac:dyDescent="0.3">
      <c r="A2147" t="s">
        <v>274</v>
      </c>
      <c r="B2147" t="s">
        <v>130</v>
      </c>
      <c r="C2147" t="s">
        <v>9</v>
      </c>
      <c r="D2147" t="s">
        <v>8</v>
      </c>
      <c r="E2147" t="s">
        <v>70</v>
      </c>
      <c r="F2147" t="s">
        <v>131</v>
      </c>
      <c r="G2147">
        <v>1</v>
      </c>
      <c r="H2147" t="s">
        <v>131</v>
      </c>
      <c r="I2147" t="s">
        <v>17</v>
      </c>
      <c r="J2147" t="s">
        <v>128</v>
      </c>
      <c r="L2147" t="s">
        <v>80</v>
      </c>
      <c r="M2147">
        <v>0</v>
      </c>
      <c r="N2147" t="str">
        <f t="shared" si="153"/>
        <v>No</v>
      </c>
      <c r="O2147" t="s">
        <v>152</v>
      </c>
      <c r="P2147" s="126" t="str">
        <f t="shared" si="152"/>
        <v>No</v>
      </c>
      <c r="Q2147" s="126" t="str">
        <f t="shared" si="155"/>
        <v>Yes</v>
      </c>
      <c r="R2147" s="126" t="str">
        <f t="shared" si="155"/>
        <v>Yes</v>
      </c>
      <c r="S2147" s="126" t="str">
        <f t="shared" si="155"/>
        <v>Yes</v>
      </c>
      <c r="T2147" s="126" t="str">
        <f t="shared" si="155"/>
        <v>No</v>
      </c>
      <c r="U2147" s="126" t="str">
        <f t="shared" si="155"/>
        <v>No</v>
      </c>
      <c r="V2147" s="126" t="str">
        <f t="shared" si="155"/>
        <v>No</v>
      </c>
      <c r="W2147" s="126" t="str">
        <f t="shared" si="155"/>
        <v>No</v>
      </c>
      <c r="X2147" s="126" t="str">
        <f t="shared" si="155"/>
        <v>No</v>
      </c>
      <c r="Y2147" s="126" t="str">
        <f t="shared" si="155"/>
        <v>Yes</v>
      </c>
      <c r="Z2147" s="126" t="str">
        <f t="shared" si="155"/>
        <v>Yes</v>
      </c>
      <c r="AA2147" s="126" t="str">
        <f t="shared" si="155"/>
        <v>No</v>
      </c>
    </row>
    <row r="2148" spans="1:27" x14ac:dyDescent="0.3">
      <c r="A2148" t="s">
        <v>274</v>
      </c>
      <c r="B2148" t="s">
        <v>130</v>
      </c>
      <c r="C2148" t="s">
        <v>9</v>
      </c>
      <c r="D2148" t="s">
        <v>8</v>
      </c>
      <c r="E2148" t="s">
        <v>70</v>
      </c>
      <c r="F2148" t="s">
        <v>131</v>
      </c>
      <c r="G2148">
        <v>0</v>
      </c>
      <c r="H2148" t="s">
        <v>8</v>
      </c>
      <c r="I2148" t="s">
        <v>19</v>
      </c>
      <c r="J2148" t="s">
        <v>128</v>
      </c>
      <c r="L2148" t="s">
        <v>80</v>
      </c>
      <c r="M2148">
        <v>0</v>
      </c>
      <c r="N2148" t="str">
        <f t="shared" si="153"/>
        <v>No</v>
      </c>
      <c r="O2148" t="s">
        <v>152</v>
      </c>
      <c r="P2148" s="126" t="str">
        <f t="shared" si="152"/>
        <v>No</v>
      </c>
      <c r="Q2148" s="126" t="str">
        <f t="shared" si="155"/>
        <v>Yes</v>
      </c>
      <c r="R2148" s="126" t="str">
        <f t="shared" si="155"/>
        <v>Yes</v>
      </c>
      <c r="S2148" s="126" t="str">
        <f t="shared" si="155"/>
        <v>Yes</v>
      </c>
      <c r="T2148" s="126" t="str">
        <f t="shared" si="155"/>
        <v>No</v>
      </c>
      <c r="U2148" s="126" t="str">
        <f t="shared" si="155"/>
        <v>No</v>
      </c>
      <c r="V2148" s="126" t="str">
        <f t="shared" si="155"/>
        <v>No</v>
      </c>
      <c r="W2148" s="126" t="str">
        <f t="shared" si="155"/>
        <v>No</v>
      </c>
      <c r="X2148" s="126" t="str">
        <f t="shared" si="155"/>
        <v>No</v>
      </c>
      <c r="Y2148" s="126" t="str">
        <f t="shared" si="155"/>
        <v>Yes</v>
      </c>
      <c r="Z2148" s="126" t="str">
        <f t="shared" si="155"/>
        <v>Yes</v>
      </c>
      <c r="AA2148" s="126" t="str">
        <f t="shared" si="155"/>
        <v>No</v>
      </c>
    </row>
    <row r="2149" spans="1:27" x14ac:dyDescent="0.3">
      <c r="A2149" t="s">
        <v>274</v>
      </c>
      <c r="B2149" t="s">
        <v>130</v>
      </c>
      <c r="C2149" t="s">
        <v>9</v>
      </c>
      <c r="D2149" t="s">
        <v>8</v>
      </c>
      <c r="E2149" t="s">
        <v>70</v>
      </c>
      <c r="F2149" t="s">
        <v>131</v>
      </c>
      <c r="G2149">
        <v>1</v>
      </c>
      <c r="H2149" t="s">
        <v>131</v>
      </c>
      <c r="I2149" t="s">
        <v>17</v>
      </c>
      <c r="J2149" t="s">
        <v>128</v>
      </c>
      <c r="L2149" t="s">
        <v>80</v>
      </c>
      <c r="M2149">
        <v>0</v>
      </c>
      <c r="N2149" t="str">
        <f t="shared" si="153"/>
        <v>No</v>
      </c>
      <c r="O2149" t="s">
        <v>152</v>
      </c>
      <c r="P2149" s="126" t="str">
        <f t="shared" si="152"/>
        <v>No</v>
      </c>
      <c r="Q2149" s="126" t="str">
        <f t="shared" si="155"/>
        <v>Yes</v>
      </c>
      <c r="R2149" s="126" t="str">
        <f t="shared" si="155"/>
        <v>Yes</v>
      </c>
      <c r="S2149" s="126" t="str">
        <f t="shared" si="155"/>
        <v>Yes</v>
      </c>
      <c r="T2149" s="126" t="str">
        <f t="shared" si="155"/>
        <v>No</v>
      </c>
      <c r="U2149" s="126" t="str">
        <f t="shared" si="155"/>
        <v>No</v>
      </c>
      <c r="V2149" s="126" t="str">
        <f t="shared" si="155"/>
        <v>No</v>
      </c>
      <c r="W2149" s="126" t="str">
        <f t="shared" si="155"/>
        <v>No</v>
      </c>
      <c r="X2149" s="126" t="str">
        <f t="shared" si="155"/>
        <v>No</v>
      </c>
      <c r="Y2149" s="126" t="str">
        <f t="shared" si="155"/>
        <v>Yes</v>
      </c>
      <c r="Z2149" s="126" t="str">
        <f t="shared" si="155"/>
        <v>Yes</v>
      </c>
      <c r="AA2149" s="126" t="str">
        <f t="shared" si="155"/>
        <v>No</v>
      </c>
    </row>
    <row r="2150" spans="1:27" x14ac:dyDescent="0.3">
      <c r="A2150" t="s">
        <v>274</v>
      </c>
      <c r="B2150" t="s">
        <v>130</v>
      </c>
      <c r="C2150" t="s">
        <v>9</v>
      </c>
      <c r="D2150" t="s">
        <v>8</v>
      </c>
      <c r="E2150" t="s">
        <v>70</v>
      </c>
      <c r="F2150" t="s">
        <v>131</v>
      </c>
      <c r="G2150">
        <v>0</v>
      </c>
      <c r="H2150" t="s">
        <v>8</v>
      </c>
      <c r="I2150" t="s">
        <v>19</v>
      </c>
      <c r="J2150" t="s">
        <v>128</v>
      </c>
      <c r="K2150" t="s">
        <v>237</v>
      </c>
      <c r="L2150" t="s">
        <v>80</v>
      </c>
      <c r="M2150">
        <v>3</v>
      </c>
      <c r="N2150" t="str">
        <f t="shared" si="153"/>
        <v>Yes</v>
      </c>
      <c r="O2150" t="s">
        <v>152</v>
      </c>
      <c r="P2150" s="126" t="str">
        <f t="shared" si="152"/>
        <v>No</v>
      </c>
      <c r="Q2150" s="126" t="str">
        <f t="shared" si="155"/>
        <v>Yes</v>
      </c>
      <c r="R2150" s="126" t="str">
        <f t="shared" si="155"/>
        <v>Yes</v>
      </c>
      <c r="S2150" s="126" t="str">
        <f t="shared" si="155"/>
        <v>Yes</v>
      </c>
      <c r="T2150" s="126" t="str">
        <f t="shared" si="155"/>
        <v>No</v>
      </c>
      <c r="U2150" s="126" t="str">
        <f t="shared" si="155"/>
        <v>No</v>
      </c>
      <c r="V2150" s="126" t="str">
        <f t="shared" si="155"/>
        <v>No</v>
      </c>
      <c r="W2150" s="126" t="str">
        <f t="shared" si="155"/>
        <v>No</v>
      </c>
      <c r="X2150" s="126" t="str">
        <f t="shared" si="155"/>
        <v>No</v>
      </c>
      <c r="Y2150" s="126" t="str">
        <f t="shared" si="155"/>
        <v>Yes</v>
      </c>
      <c r="Z2150" s="126" t="str">
        <f t="shared" si="155"/>
        <v>Yes</v>
      </c>
      <c r="AA2150" s="126" t="str">
        <f t="shared" si="155"/>
        <v>No</v>
      </c>
    </row>
    <row r="2151" spans="1:27" x14ac:dyDescent="0.3">
      <c r="A2151" t="s">
        <v>274</v>
      </c>
      <c r="B2151" t="s">
        <v>130</v>
      </c>
      <c r="C2151" t="s">
        <v>9</v>
      </c>
      <c r="D2151" t="s">
        <v>8</v>
      </c>
      <c r="E2151" t="s">
        <v>70</v>
      </c>
      <c r="F2151" t="s">
        <v>131</v>
      </c>
      <c r="G2151">
        <v>0</v>
      </c>
      <c r="H2151" t="s">
        <v>70</v>
      </c>
      <c r="I2151" t="s">
        <v>19</v>
      </c>
      <c r="J2151" t="s">
        <v>128</v>
      </c>
      <c r="K2151" t="s">
        <v>237</v>
      </c>
      <c r="L2151" t="s">
        <v>80</v>
      </c>
      <c r="M2151">
        <v>3</v>
      </c>
      <c r="N2151" t="str">
        <f t="shared" si="153"/>
        <v>Yes</v>
      </c>
      <c r="O2151" t="s">
        <v>152</v>
      </c>
      <c r="P2151" s="126" t="str">
        <f t="shared" si="152"/>
        <v>No</v>
      </c>
      <c r="Q2151" s="126" t="str">
        <f t="shared" si="155"/>
        <v>Yes</v>
      </c>
      <c r="R2151" s="126" t="str">
        <f t="shared" si="155"/>
        <v>Yes</v>
      </c>
      <c r="S2151" s="126" t="str">
        <f t="shared" si="155"/>
        <v>Yes</v>
      </c>
      <c r="T2151" s="126" t="str">
        <f t="shared" si="155"/>
        <v>No</v>
      </c>
      <c r="U2151" s="126" t="str">
        <f t="shared" si="155"/>
        <v>No</v>
      </c>
      <c r="V2151" s="126" t="str">
        <f t="shared" si="155"/>
        <v>No</v>
      </c>
      <c r="W2151" s="126" t="str">
        <f t="shared" si="155"/>
        <v>No</v>
      </c>
      <c r="X2151" s="126" t="str">
        <f t="shared" si="155"/>
        <v>No</v>
      </c>
      <c r="Y2151" s="126" t="str">
        <f t="shared" si="155"/>
        <v>Yes</v>
      </c>
      <c r="Z2151" s="126" t="str">
        <f t="shared" si="155"/>
        <v>Yes</v>
      </c>
      <c r="AA2151" s="126" t="str">
        <f t="shared" si="155"/>
        <v>No</v>
      </c>
    </row>
    <row r="2152" spans="1:27" x14ac:dyDescent="0.3">
      <c r="A2152" t="s">
        <v>274</v>
      </c>
      <c r="B2152" t="s">
        <v>130</v>
      </c>
      <c r="C2152" t="s">
        <v>9</v>
      </c>
      <c r="D2152" t="s">
        <v>8</v>
      </c>
      <c r="E2152" t="s">
        <v>70</v>
      </c>
      <c r="F2152" t="s">
        <v>131</v>
      </c>
      <c r="G2152">
        <v>2</v>
      </c>
      <c r="H2152" t="s">
        <v>9</v>
      </c>
      <c r="I2152" t="s">
        <v>19</v>
      </c>
      <c r="J2152" t="s">
        <v>128</v>
      </c>
      <c r="K2152" t="s">
        <v>237</v>
      </c>
      <c r="L2152" t="s">
        <v>80</v>
      </c>
      <c r="M2152">
        <v>3</v>
      </c>
      <c r="N2152" t="str">
        <f t="shared" si="153"/>
        <v>Yes</v>
      </c>
      <c r="O2152" t="s">
        <v>152</v>
      </c>
      <c r="P2152" s="126" t="str">
        <f t="shared" si="152"/>
        <v>No</v>
      </c>
      <c r="Q2152" s="126" t="str">
        <f t="shared" si="155"/>
        <v>Yes</v>
      </c>
      <c r="R2152" s="126" t="str">
        <f t="shared" si="155"/>
        <v>Yes</v>
      </c>
      <c r="S2152" s="126" t="str">
        <f t="shared" si="155"/>
        <v>Yes</v>
      </c>
      <c r="T2152" s="126" t="str">
        <f t="shared" si="155"/>
        <v>No</v>
      </c>
      <c r="U2152" s="126" t="str">
        <f t="shared" si="155"/>
        <v>No</v>
      </c>
      <c r="V2152" s="126" t="str">
        <f t="shared" si="155"/>
        <v>No</v>
      </c>
      <c r="W2152" s="126" t="str">
        <f t="shared" si="155"/>
        <v>No</v>
      </c>
      <c r="X2152" s="126" t="str">
        <f t="shared" si="155"/>
        <v>No</v>
      </c>
      <c r="Y2152" s="126" t="str">
        <f t="shared" si="155"/>
        <v>Yes</v>
      </c>
      <c r="Z2152" s="126" t="str">
        <f t="shared" si="155"/>
        <v>Yes</v>
      </c>
      <c r="AA2152" s="126" t="str">
        <f t="shared" si="155"/>
        <v>No</v>
      </c>
    </row>
    <row r="2153" spans="1:27" x14ac:dyDescent="0.3">
      <c r="A2153" t="s">
        <v>274</v>
      </c>
      <c r="B2153" t="s">
        <v>13</v>
      </c>
      <c r="C2153" t="s">
        <v>9</v>
      </c>
      <c r="D2153" t="s">
        <v>70</v>
      </c>
      <c r="E2153" t="s">
        <v>11</v>
      </c>
      <c r="F2153" t="s">
        <v>10</v>
      </c>
      <c r="G2153">
        <v>1</v>
      </c>
      <c r="H2153" t="s">
        <v>13</v>
      </c>
      <c r="I2153" t="s">
        <v>16</v>
      </c>
      <c r="J2153" t="s">
        <v>128</v>
      </c>
      <c r="L2153" t="s">
        <v>80</v>
      </c>
      <c r="M2153">
        <v>2</v>
      </c>
      <c r="N2153" t="str">
        <f t="shared" si="153"/>
        <v>Yes</v>
      </c>
      <c r="O2153" t="s">
        <v>152</v>
      </c>
      <c r="P2153" s="126" t="str">
        <f t="shared" si="152"/>
        <v>Yes</v>
      </c>
      <c r="Q2153" s="126" t="str">
        <f t="shared" si="155"/>
        <v>Yes</v>
      </c>
      <c r="R2153" s="126" t="str">
        <f t="shared" si="155"/>
        <v>No</v>
      </c>
      <c r="S2153" s="126" t="str">
        <f t="shared" si="155"/>
        <v>Yes</v>
      </c>
      <c r="T2153" s="126" t="str">
        <f t="shared" si="155"/>
        <v>Yes</v>
      </c>
      <c r="U2153" s="126" t="str">
        <f t="shared" si="155"/>
        <v>Yes</v>
      </c>
      <c r="V2153" s="126" t="str">
        <f t="shared" si="155"/>
        <v>No</v>
      </c>
      <c r="W2153" s="126" t="str">
        <f t="shared" si="155"/>
        <v>No</v>
      </c>
      <c r="X2153" s="126" t="str">
        <f t="shared" si="155"/>
        <v>No</v>
      </c>
      <c r="Y2153" s="126" t="str">
        <f t="shared" si="155"/>
        <v>No</v>
      </c>
      <c r="Z2153" s="126" t="str">
        <f t="shared" si="155"/>
        <v>No</v>
      </c>
      <c r="AA2153" s="126" t="str">
        <f t="shared" si="155"/>
        <v>No</v>
      </c>
    </row>
    <row r="2154" spans="1:27" x14ac:dyDescent="0.3">
      <c r="A2154" t="s">
        <v>274</v>
      </c>
      <c r="B2154" t="s">
        <v>13</v>
      </c>
      <c r="C2154" t="s">
        <v>9</v>
      </c>
      <c r="D2154" t="s">
        <v>70</v>
      </c>
      <c r="E2154" t="s">
        <v>11</v>
      </c>
      <c r="F2154" t="s">
        <v>10</v>
      </c>
      <c r="G2154">
        <v>1</v>
      </c>
      <c r="H2154" t="s">
        <v>11</v>
      </c>
      <c r="I2154" t="s">
        <v>148</v>
      </c>
      <c r="J2154" t="s">
        <v>128</v>
      </c>
      <c r="K2154" t="s">
        <v>259</v>
      </c>
      <c r="L2154" t="s">
        <v>80</v>
      </c>
      <c r="M2154">
        <v>1</v>
      </c>
      <c r="N2154" t="str">
        <f t="shared" si="153"/>
        <v>Yes</v>
      </c>
      <c r="O2154" t="s">
        <v>152</v>
      </c>
      <c r="P2154" s="126" t="str">
        <f t="shared" si="152"/>
        <v>Yes</v>
      </c>
      <c r="Q2154" s="126" t="str">
        <f t="shared" si="155"/>
        <v>Yes</v>
      </c>
      <c r="R2154" s="126" t="str">
        <f t="shared" si="155"/>
        <v>No</v>
      </c>
      <c r="S2154" s="126" t="str">
        <f t="shared" si="155"/>
        <v>Yes</v>
      </c>
      <c r="T2154" s="126" t="str">
        <f t="shared" si="155"/>
        <v>Yes</v>
      </c>
      <c r="U2154" s="126" t="str">
        <f t="shared" si="155"/>
        <v>Yes</v>
      </c>
      <c r="V2154" s="126" t="str">
        <f t="shared" si="155"/>
        <v>No</v>
      </c>
      <c r="W2154" s="126" t="str">
        <f t="shared" si="155"/>
        <v>No</v>
      </c>
      <c r="X2154" s="126" t="str">
        <f t="shared" si="155"/>
        <v>No</v>
      </c>
      <c r="Y2154" s="126" t="str">
        <f t="shared" si="155"/>
        <v>No</v>
      </c>
      <c r="Z2154" s="126" t="str">
        <f t="shared" si="155"/>
        <v>No</v>
      </c>
      <c r="AA2154" s="126" t="str">
        <f t="shared" si="155"/>
        <v>No</v>
      </c>
    </row>
    <row r="2155" spans="1:27" x14ac:dyDescent="0.3">
      <c r="A2155" t="s">
        <v>274</v>
      </c>
      <c r="B2155" t="s">
        <v>13</v>
      </c>
      <c r="C2155" t="s">
        <v>9</v>
      </c>
      <c r="D2155" t="s">
        <v>70</v>
      </c>
      <c r="E2155" t="s">
        <v>11</v>
      </c>
      <c r="F2155" t="s">
        <v>10</v>
      </c>
      <c r="G2155">
        <v>1</v>
      </c>
      <c r="H2155" t="s">
        <v>13</v>
      </c>
      <c r="I2155" t="s">
        <v>17</v>
      </c>
      <c r="J2155" t="s">
        <v>128</v>
      </c>
      <c r="K2155" t="s">
        <v>237</v>
      </c>
      <c r="L2155" t="s">
        <v>80</v>
      </c>
      <c r="M2155">
        <v>0</v>
      </c>
      <c r="N2155" t="str">
        <f t="shared" si="153"/>
        <v>No</v>
      </c>
      <c r="O2155" t="s">
        <v>152</v>
      </c>
      <c r="P2155" s="126" t="str">
        <f t="shared" si="152"/>
        <v>Yes</v>
      </c>
      <c r="Q2155" s="126" t="str">
        <f t="shared" si="155"/>
        <v>Yes</v>
      </c>
      <c r="R2155" s="126" t="str">
        <f t="shared" si="155"/>
        <v>No</v>
      </c>
      <c r="S2155" s="126" t="str">
        <f t="shared" si="155"/>
        <v>Yes</v>
      </c>
      <c r="T2155" s="126" t="str">
        <f t="shared" si="155"/>
        <v>Yes</v>
      </c>
      <c r="U2155" s="126" t="str">
        <f t="shared" si="155"/>
        <v>Yes</v>
      </c>
      <c r="V2155" s="126" t="str">
        <f t="shared" si="155"/>
        <v>No</v>
      </c>
      <c r="W2155" s="126" t="str">
        <f t="shared" si="155"/>
        <v>No</v>
      </c>
      <c r="X2155" s="126" t="str">
        <f t="shared" si="155"/>
        <v>No</v>
      </c>
      <c r="Y2155" s="126" t="str">
        <f t="shared" si="155"/>
        <v>No</v>
      </c>
      <c r="Z2155" s="126" t="str">
        <f t="shared" si="155"/>
        <v>No</v>
      </c>
      <c r="AA2155" s="126" t="str">
        <f t="shared" si="155"/>
        <v>No</v>
      </c>
    </row>
    <row r="2156" spans="1:27" x14ac:dyDescent="0.3">
      <c r="A2156" t="s">
        <v>274</v>
      </c>
      <c r="B2156" t="s">
        <v>13</v>
      </c>
      <c r="C2156" t="s">
        <v>9</v>
      </c>
      <c r="D2156" t="s">
        <v>70</v>
      </c>
      <c r="E2156" t="s">
        <v>11</v>
      </c>
      <c r="F2156" t="s">
        <v>10</v>
      </c>
      <c r="G2156">
        <v>1</v>
      </c>
      <c r="H2156" t="s">
        <v>13</v>
      </c>
      <c r="I2156" t="s">
        <v>18</v>
      </c>
      <c r="J2156" t="s">
        <v>128</v>
      </c>
      <c r="K2156" t="s">
        <v>237</v>
      </c>
      <c r="L2156" t="s">
        <v>80</v>
      </c>
      <c r="M2156">
        <v>0</v>
      </c>
      <c r="N2156" t="str">
        <f t="shared" si="153"/>
        <v>No</v>
      </c>
      <c r="O2156" t="s">
        <v>152</v>
      </c>
      <c r="P2156" s="126" t="str">
        <f t="shared" si="152"/>
        <v>Yes</v>
      </c>
      <c r="Q2156" s="126" t="str">
        <f t="shared" si="155"/>
        <v>Yes</v>
      </c>
      <c r="R2156" s="126" t="str">
        <f t="shared" si="155"/>
        <v>No</v>
      </c>
      <c r="S2156" s="126" t="str">
        <f t="shared" si="155"/>
        <v>Yes</v>
      </c>
      <c r="T2156" s="126" t="str">
        <f t="shared" si="155"/>
        <v>Yes</v>
      </c>
      <c r="U2156" s="126" t="str">
        <f t="shared" si="155"/>
        <v>Yes</v>
      </c>
      <c r="V2156" s="126" t="str">
        <f t="shared" si="155"/>
        <v>No</v>
      </c>
      <c r="W2156" s="126" t="str">
        <f t="shared" si="155"/>
        <v>No</v>
      </c>
      <c r="X2156" s="126" t="str">
        <f t="shared" si="155"/>
        <v>No</v>
      </c>
      <c r="Y2156" s="126" t="str">
        <f t="shared" si="155"/>
        <v>No</v>
      </c>
      <c r="Z2156" s="126" t="str">
        <f t="shared" si="155"/>
        <v>No</v>
      </c>
      <c r="AA2156" s="126" t="str">
        <f t="shared" si="155"/>
        <v>No</v>
      </c>
    </row>
    <row r="2157" spans="1:27" x14ac:dyDescent="0.3">
      <c r="A2157" t="s">
        <v>274</v>
      </c>
      <c r="B2157" t="s">
        <v>130</v>
      </c>
      <c r="C2157" t="s">
        <v>9</v>
      </c>
      <c r="D2157" t="s">
        <v>8</v>
      </c>
      <c r="E2157" t="s">
        <v>11</v>
      </c>
      <c r="F2157" t="s">
        <v>10</v>
      </c>
      <c r="G2157">
        <v>0</v>
      </c>
      <c r="H2157" t="s">
        <v>8</v>
      </c>
      <c r="I2157" t="s">
        <v>15</v>
      </c>
      <c r="J2157" t="s">
        <v>128</v>
      </c>
      <c r="L2157" t="s">
        <v>80</v>
      </c>
      <c r="M2157">
        <v>2</v>
      </c>
      <c r="N2157" t="str">
        <f t="shared" si="153"/>
        <v>Yes</v>
      </c>
      <c r="O2157" t="s">
        <v>152</v>
      </c>
      <c r="P2157" s="126" t="str">
        <f t="shared" si="152"/>
        <v>No</v>
      </c>
      <c r="Q2157" s="126" t="str">
        <f t="shared" si="155"/>
        <v>Yes</v>
      </c>
      <c r="R2157" s="126" t="str">
        <f t="shared" si="155"/>
        <v>Yes</v>
      </c>
      <c r="S2157" s="126" t="str">
        <f t="shared" si="155"/>
        <v>No</v>
      </c>
      <c r="T2157" s="126" t="str">
        <f t="shared" si="155"/>
        <v>Yes</v>
      </c>
      <c r="U2157" s="126" t="str">
        <f t="shared" si="155"/>
        <v>Yes</v>
      </c>
      <c r="V2157" s="126" t="str">
        <f t="shared" si="155"/>
        <v>No</v>
      </c>
      <c r="W2157" s="126" t="str">
        <f t="shared" si="155"/>
        <v>No</v>
      </c>
      <c r="X2157" s="126" t="str">
        <f t="shared" si="155"/>
        <v>No</v>
      </c>
      <c r="Y2157" s="126" t="str">
        <f t="shared" si="155"/>
        <v>Yes</v>
      </c>
      <c r="Z2157" s="126" t="str">
        <f t="shared" si="155"/>
        <v>No</v>
      </c>
      <c r="AA2157" s="126" t="str">
        <f t="shared" si="155"/>
        <v>No</v>
      </c>
    </row>
    <row r="2158" spans="1:27" x14ac:dyDescent="0.3">
      <c r="A2158" t="s">
        <v>274</v>
      </c>
      <c r="B2158" t="s">
        <v>130</v>
      </c>
      <c r="C2158" t="s">
        <v>9</v>
      </c>
      <c r="D2158" t="s">
        <v>8</v>
      </c>
      <c r="E2158" t="s">
        <v>11</v>
      </c>
      <c r="F2158" t="s">
        <v>10</v>
      </c>
      <c r="G2158">
        <v>0</v>
      </c>
      <c r="H2158" t="s">
        <v>8</v>
      </c>
      <c r="I2158" t="s">
        <v>19</v>
      </c>
      <c r="J2158" t="s">
        <v>149</v>
      </c>
      <c r="K2158" t="s">
        <v>237</v>
      </c>
      <c r="L2158" t="s">
        <v>80</v>
      </c>
      <c r="M2158">
        <v>3</v>
      </c>
      <c r="N2158" t="str">
        <f t="shared" si="153"/>
        <v>Yes</v>
      </c>
      <c r="O2158" t="s">
        <v>152</v>
      </c>
      <c r="P2158" s="126" t="str">
        <f t="shared" si="152"/>
        <v>No</v>
      </c>
      <c r="Q2158" s="126" t="str">
        <f t="shared" si="155"/>
        <v>Yes</v>
      </c>
      <c r="R2158" s="126" t="str">
        <f t="shared" si="155"/>
        <v>Yes</v>
      </c>
      <c r="S2158" s="126" t="str">
        <f t="shared" si="155"/>
        <v>No</v>
      </c>
      <c r="T2158" s="126" t="str">
        <f t="shared" si="155"/>
        <v>Yes</v>
      </c>
      <c r="U2158" s="126" t="str">
        <f t="shared" si="155"/>
        <v>Yes</v>
      </c>
      <c r="V2158" s="126" t="str">
        <f t="shared" si="155"/>
        <v>No</v>
      </c>
      <c r="W2158" s="126" t="str">
        <f t="shared" si="155"/>
        <v>No</v>
      </c>
      <c r="X2158" s="126" t="str">
        <f t="shared" si="155"/>
        <v>No</v>
      </c>
      <c r="Y2158" s="126" t="str">
        <f t="shared" si="155"/>
        <v>Yes</v>
      </c>
      <c r="Z2158" s="126" t="str">
        <f t="shared" si="155"/>
        <v>No</v>
      </c>
      <c r="AA2158" s="126" t="str">
        <f t="shared" si="155"/>
        <v>No</v>
      </c>
    </row>
    <row r="2159" spans="1:27" x14ac:dyDescent="0.3">
      <c r="A2159" t="s">
        <v>274</v>
      </c>
      <c r="B2159" t="s">
        <v>13</v>
      </c>
      <c r="C2159" t="s">
        <v>9</v>
      </c>
      <c r="D2159" t="s">
        <v>8</v>
      </c>
      <c r="E2159" t="s">
        <v>11</v>
      </c>
      <c r="F2159" t="s">
        <v>10</v>
      </c>
      <c r="G2159">
        <v>0</v>
      </c>
      <c r="H2159" t="s">
        <v>13</v>
      </c>
      <c r="I2159" t="s">
        <v>19</v>
      </c>
      <c r="J2159" t="s">
        <v>128</v>
      </c>
      <c r="L2159" t="s">
        <v>80</v>
      </c>
      <c r="M2159">
        <v>3</v>
      </c>
      <c r="N2159" t="str">
        <f t="shared" si="153"/>
        <v>Yes</v>
      </c>
      <c r="O2159" t="s">
        <v>152</v>
      </c>
      <c r="P2159" s="126" t="str">
        <f t="shared" si="152"/>
        <v>Yes</v>
      </c>
      <c r="Q2159" s="126" t="str">
        <f t="shared" si="155"/>
        <v>Yes</v>
      </c>
      <c r="R2159" s="126" t="str">
        <f t="shared" si="155"/>
        <v>Yes</v>
      </c>
      <c r="S2159" s="126" t="str">
        <f t="shared" si="155"/>
        <v>No</v>
      </c>
      <c r="T2159" s="126" t="str">
        <f t="shared" si="155"/>
        <v>Yes</v>
      </c>
      <c r="U2159" s="126" t="str">
        <f t="shared" si="155"/>
        <v>Yes</v>
      </c>
      <c r="V2159" s="126" t="str">
        <f t="shared" si="155"/>
        <v>No</v>
      </c>
      <c r="W2159" s="126" t="str">
        <f t="shared" si="155"/>
        <v>No</v>
      </c>
      <c r="X2159" s="126" t="str">
        <f t="shared" si="155"/>
        <v>No</v>
      </c>
      <c r="Y2159" s="126" t="str">
        <f t="shared" si="155"/>
        <v>No</v>
      </c>
      <c r="Z2159" s="126" t="str">
        <f t="shared" si="155"/>
        <v>No</v>
      </c>
      <c r="AA2159" s="126" t="str">
        <f t="shared" si="155"/>
        <v>No</v>
      </c>
    </row>
    <row r="2160" spans="1:27" x14ac:dyDescent="0.3">
      <c r="A2160" t="s">
        <v>274</v>
      </c>
      <c r="B2160" t="s">
        <v>13</v>
      </c>
      <c r="C2160" t="s">
        <v>9</v>
      </c>
      <c r="D2160" t="s">
        <v>8</v>
      </c>
      <c r="E2160" t="s">
        <v>11</v>
      </c>
      <c r="F2160" t="s">
        <v>10</v>
      </c>
      <c r="G2160">
        <v>1</v>
      </c>
      <c r="H2160" t="s">
        <v>13</v>
      </c>
      <c r="I2160" t="s">
        <v>16</v>
      </c>
      <c r="J2160" t="s">
        <v>128</v>
      </c>
      <c r="L2160" t="s">
        <v>80</v>
      </c>
      <c r="M2160">
        <v>0</v>
      </c>
      <c r="N2160" t="str">
        <f t="shared" si="153"/>
        <v>No</v>
      </c>
      <c r="O2160" t="s">
        <v>152</v>
      </c>
      <c r="P2160" s="126" t="str">
        <f t="shared" si="152"/>
        <v>Yes</v>
      </c>
      <c r="Q2160" s="126" t="str">
        <f t="shared" si="155"/>
        <v>Yes</v>
      </c>
      <c r="R2160" s="126" t="str">
        <f t="shared" si="155"/>
        <v>Yes</v>
      </c>
      <c r="S2160" s="126" t="str">
        <f t="shared" si="155"/>
        <v>No</v>
      </c>
      <c r="T2160" s="126" t="str">
        <f t="shared" si="155"/>
        <v>Yes</v>
      </c>
      <c r="U2160" s="126" t="str">
        <f t="shared" si="155"/>
        <v>Yes</v>
      </c>
      <c r="V2160" s="126" t="str">
        <f t="shared" si="155"/>
        <v>No</v>
      </c>
      <c r="W2160" s="126" t="str">
        <f t="shared" si="155"/>
        <v>No</v>
      </c>
      <c r="X2160" s="126" t="str">
        <f t="shared" si="155"/>
        <v>No</v>
      </c>
      <c r="Y2160" s="126" t="str">
        <f t="shared" si="155"/>
        <v>No</v>
      </c>
      <c r="Z2160" s="126" t="str">
        <f t="shared" si="155"/>
        <v>No</v>
      </c>
      <c r="AA2160" s="126" t="str">
        <f t="shared" si="155"/>
        <v>No</v>
      </c>
    </row>
    <row r="2161" spans="1:27" x14ac:dyDescent="0.3">
      <c r="A2161" t="s">
        <v>274</v>
      </c>
      <c r="B2161" t="s">
        <v>13</v>
      </c>
      <c r="C2161" t="s">
        <v>9</v>
      </c>
      <c r="D2161" t="s">
        <v>8</v>
      </c>
      <c r="E2161" t="s">
        <v>11</v>
      </c>
      <c r="F2161" t="s">
        <v>10</v>
      </c>
      <c r="G2161">
        <v>0</v>
      </c>
      <c r="H2161" t="s">
        <v>8</v>
      </c>
      <c r="I2161" t="s">
        <v>15</v>
      </c>
      <c r="J2161" t="s">
        <v>128</v>
      </c>
      <c r="K2161" t="s">
        <v>259</v>
      </c>
      <c r="L2161" t="s">
        <v>80</v>
      </c>
      <c r="M2161">
        <v>2</v>
      </c>
      <c r="N2161" t="str">
        <f t="shared" si="153"/>
        <v>Yes</v>
      </c>
      <c r="O2161" t="s">
        <v>152</v>
      </c>
      <c r="P2161" s="126" t="str">
        <f t="shared" si="152"/>
        <v>Yes</v>
      </c>
      <c r="Q2161" s="126" t="str">
        <f t="shared" si="155"/>
        <v>Yes</v>
      </c>
      <c r="R2161" s="126" t="str">
        <f t="shared" si="155"/>
        <v>Yes</v>
      </c>
      <c r="S2161" s="126" t="str">
        <f t="shared" si="155"/>
        <v>No</v>
      </c>
      <c r="T2161" s="126" t="str">
        <f t="shared" si="155"/>
        <v>Yes</v>
      </c>
      <c r="U2161" s="126" t="str">
        <f t="shared" si="155"/>
        <v>Yes</v>
      </c>
      <c r="V2161" s="126" t="str">
        <f t="shared" si="155"/>
        <v>No</v>
      </c>
      <c r="W2161" s="126" t="str">
        <f t="shared" si="155"/>
        <v>No</v>
      </c>
      <c r="X2161" s="126" t="str">
        <f t="shared" si="155"/>
        <v>No</v>
      </c>
      <c r="Y2161" s="126" t="str">
        <f t="shared" si="155"/>
        <v>No</v>
      </c>
      <c r="Z2161" s="126" t="str">
        <f t="shared" si="155"/>
        <v>No</v>
      </c>
      <c r="AA2161" s="126" t="str">
        <f t="shared" si="155"/>
        <v>No</v>
      </c>
    </row>
    <row r="2162" spans="1:27" x14ac:dyDescent="0.3">
      <c r="A2162" t="s">
        <v>274</v>
      </c>
      <c r="B2162" t="s">
        <v>13</v>
      </c>
      <c r="C2162" t="s">
        <v>9</v>
      </c>
      <c r="D2162" t="s">
        <v>8</v>
      </c>
      <c r="E2162" t="s">
        <v>11</v>
      </c>
      <c r="F2162" t="s">
        <v>10</v>
      </c>
      <c r="G2162">
        <v>2</v>
      </c>
      <c r="H2162" t="s">
        <v>10</v>
      </c>
      <c r="I2162" t="s">
        <v>18</v>
      </c>
      <c r="J2162" t="s">
        <v>128</v>
      </c>
      <c r="L2162" t="s">
        <v>80</v>
      </c>
      <c r="M2162">
        <v>2</v>
      </c>
      <c r="N2162" t="str">
        <f t="shared" si="153"/>
        <v>Yes</v>
      </c>
      <c r="O2162" t="s">
        <v>152</v>
      </c>
      <c r="P2162" s="126" t="str">
        <f t="shared" si="152"/>
        <v>Yes</v>
      </c>
      <c r="Q2162" s="126" t="str">
        <f t="shared" si="155"/>
        <v>Yes</v>
      </c>
      <c r="R2162" s="126" t="str">
        <f t="shared" si="155"/>
        <v>Yes</v>
      </c>
      <c r="S2162" s="126" t="str">
        <f t="shared" si="155"/>
        <v>No</v>
      </c>
      <c r="T2162" s="126" t="str">
        <f t="shared" si="155"/>
        <v>Yes</v>
      </c>
      <c r="U2162" s="126" t="str">
        <f t="shared" si="155"/>
        <v>Yes</v>
      </c>
      <c r="V2162" s="126" t="str">
        <f t="shared" si="155"/>
        <v>No</v>
      </c>
      <c r="W2162" s="126" t="str">
        <f t="shared" si="155"/>
        <v>No</v>
      </c>
      <c r="X2162" s="126" t="str">
        <f t="shared" si="155"/>
        <v>No</v>
      </c>
      <c r="Y2162" s="126" t="str">
        <f t="shared" si="155"/>
        <v>No</v>
      </c>
      <c r="Z2162" s="126" t="str">
        <f t="shared" si="155"/>
        <v>No</v>
      </c>
      <c r="AA2162" s="126" t="str">
        <f t="shared" si="155"/>
        <v>No</v>
      </c>
    </row>
    <row r="2163" spans="1:27" x14ac:dyDescent="0.3">
      <c r="A2163" t="s">
        <v>274</v>
      </c>
      <c r="B2163" t="s">
        <v>13</v>
      </c>
      <c r="C2163" t="s">
        <v>9</v>
      </c>
      <c r="D2163" t="s">
        <v>8</v>
      </c>
      <c r="E2163" t="s">
        <v>11</v>
      </c>
      <c r="F2163" t="s">
        <v>10</v>
      </c>
      <c r="G2163">
        <v>0</v>
      </c>
      <c r="H2163" t="s">
        <v>13</v>
      </c>
      <c r="I2163" t="s">
        <v>15</v>
      </c>
      <c r="J2163" t="s">
        <v>128</v>
      </c>
      <c r="L2163" t="s">
        <v>80</v>
      </c>
      <c r="M2163">
        <v>2</v>
      </c>
      <c r="N2163" t="str">
        <f t="shared" si="153"/>
        <v>Yes</v>
      </c>
      <c r="O2163" t="s">
        <v>152</v>
      </c>
      <c r="P2163" s="126" t="str">
        <f t="shared" si="152"/>
        <v>Yes</v>
      </c>
      <c r="Q2163" s="126" t="str">
        <f t="shared" si="155"/>
        <v>Yes</v>
      </c>
      <c r="R2163" s="126" t="str">
        <f t="shared" si="155"/>
        <v>Yes</v>
      </c>
      <c r="S2163" s="126" t="str">
        <f t="shared" si="155"/>
        <v>No</v>
      </c>
      <c r="T2163" s="126" t="str">
        <f t="shared" si="155"/>
        <v>Yes</v>
      </c>
      <c r="U2163" s="126" t="str">
        <f t="shared" si="155"/>
        <v>Yes</v>
      </c>
      <c r="V2163" s="126" t="str">
        <f t="shared" si="155"/>
        <v>No</v>
      </c>
      <c r="W2163" s="126" t="str">
        <f t="shared" si="155"/>
        <v>No</v>
      </c>
      <c r="X2163" s="126" t="str">
        <f t="shared" si="155"/>
        <v>No</v>
      </c>
      <c r="Y2163" s="126" t="str">
        <f t="shared" si="155"/>
        <v>No</v>
      </c>
      <c r="Z2163" s="126" t="str">
        <f t="shared" si="155"/>
        <v>No</v>
      </c>
      <c r="AA2163" s="126" t="str">
        <f t="shared" si="155"/>
        <v>No</v>
      </c>
    </row>
    <row r="2164" spans="1:27" x14ac:dyDescent="0.3">
      <c r="A2164" t="s">
        <v>274</v>
      </c>
      <c r="B2164" t="s">
        <v>13</v>
      </c>
      <c r="C2164" t="s">
        <v>9</v>
      </c>
      <c r="D2164" t="s">
        <v>8</v>
      </c>
      <c r="E2164" t="s">
        <v>11</v>
      </c>
      <c r="F2164" t="s">
        <v>10</v>
      </c>
      <c r="G2164">
        <v>0</v>
      </c>
      <c r="H2164" t="s">
        <v>8</v>
      </c>
      <c r="I2164" t="s">
        <v>19</v>
      </c>
      <c r="J2164" t="s">
        <v>128</v>
      </c>
      <c r="L2164" t="s">
        <v>80</v>
      </c>
      <c r="M2164">
        <v>0</v>
      </c>
      <c r="N2164" t="str">
        <f t="shared" si="153"/>
        <v>No</v>
      </c>
      <c r="O2164" t="s">
        <v>152</v>
      </c>
      <c r="P2164" s="126" t="str">
        <f t="shared" si="152"/>
        <v>Yes</v>
      </c>
      <c r="Q2164" s="126" t="str">
        <f t="shared" si="155"/>
        <v>Yes</v>
      </c>
      <c r="R2164" s="126" t="str">
        <f t="shared" si="155"/>
        <v>Yes</v>
      </c>
      <c r="S2164" s="126" t="str">
        <f t="shared" si="155"/>
        <v>No</v>
      </c>
      <c r="T2164" s="126" t="str">
        <f t="shared" si="155"/>
        <v>Yes</v>
      </c>
      <c r="U2164" s="126" t="str">
        <f t="shared" si="155"/>
        <v>Yes</v>
      </c>
      <c r="V2164" s="126" t="str">
        <f t="shared" si="155"/>
        <v>No</v>
      </c>
      <c r="W2164" s="126" t="str">
        <f t="shared" si="155"/>
        <v>No</v>
      </c>
      <c r="X2164" s="126" t="str">
        <f t="shared" si="155"/>
        <v>No</v>
      </c>
      <c r="Y2164" s="126" t="str">
        <f t="shared" si="155"/>
        <v>No</v>
      </c>
      <c r="Z2164" s="126" t="str">
        <f t="shared" si="155"/>
        <v>No</v>
      </c>
      <c r="AA2164" s="126" t="str">
        <f t="shared" si="155"/>
        <v>No</v>
      </c>
    </row>
    <row r="2165" spans="1:27" x14ac:dyDescent="0.3">
      <c r="A2165" t="s">
        <v>274</v>
      </c>
      <c r="B2165" t="s">
        <v>13</v>
      </c>
      <c r="C2165" t="s">
        <v>9</v>
      </c>
      <c r="D2165" t="s">
        <v>8</v>
      </c>
      <c r="E2165" t="s">
        <v>11</v>
      </c>
      <c r="F2165" t="s">
        <v>10</v>
      </c>
      <c r="G2165">
        <v>1</v>
      </c>
      <c r="H2165" t="s">
        <v>10</v>
      </c>
      <c r="I2165" t="s">
        <v>16</v>
      </c>
      <c r="J2165" t="s">
        <v>62</v>
      </c>
      <c r="L2165" t="s">
        <v>80</v>
      </c>
      <c r="M2165">
        <v>0</v>
      </c>
      <c r="N2165" t="str">
        <f t="shared" si="153"/>
        <v>No</v>
      </c>
      <c r="O2165" t="s">
        <v>152</v>
      </c>
      <c r="P2165" s="126" t="str">
        <f t="shared" si="152"/>
        <v>Yes</v>
      </c>
      <c r="Q2165" s="126" t="str">
        <f t="shared" si="155"/>
        <v>Yes</v>
      </c>
      <c r="R2165" s="126" t="str">
        <f t="shared" si="155"/>
        <v>Yes</v>
      </c>
      <c r="S2165" s="126" t="str">
        <f t="shared" si="155"/>
        <v>No</v>
      </c>
      <c r="T2165" s="126" t="str">
        <f t="shared" si="155"/>
        <v>Yes</v>
      </c>
      <c r="U2165" s="126" t="str">
        <f t="shared" si="155"/>
        <v>Yes</v>
      </c>
      <c r="V2165" s="126" t="str">
        <f t="shared" si="155"/>
        <v>No</v>
      </c>
      <c r="W2165" s="126" t="str">
        <f t="shared" si="155"/>
        <v>No</v>
      </c>
      <c r="X2165" s="126" t="str">
        <f t="shared" si="155"/>
        <v>No</v>
      </c>
      <c r="Y2165" s="126" t="str">
        <f t="shared" si="155"/>
        <v>No</v>
      </c>
      <c r="Z2165" s="126" t="str">
        <f t="shared" si="155"/>
        <v>No</v>
      </c>
      <c r="AA2165" s="126" t="str">
        <f t="shared" si="155"/>
        <v>No</v>
      </c>
    </row>
    <row r="2166" spans="1:27" x14ac:dyDescent="0.3">
      <c r="A2166" t="s">
        <v>274</v>
      </c>
      <c r="B2166" t="s">
        <v>13</v>
      </c>
      <c r="C2166" t="s">
        <v>9</v>
      </c>
      <c r="D2166" t="s">
        <v>8</v>
      </c>
      <c r="E2166" t="s">
        <v>11</v>
      </c>
      <c r="F2166" t="s">
        <v>10</v>
      </c>
      <c r="G2166">
        <v>2</v>
      </c>
      <c r="H2166" t="s">
        <v>13</v>
      </c>
      <c r="I2166" t="s">
        <v>17</v>
      </c>
      <c r="J2166" t="s">
        <v>128</v>
      </c>
      <c r="K2166" t="s">
        <v>259</v>
      </c>
      <c r="L2166" t="s">
        <v>80</v>
      </c>
      <c r="M2166">
        <v>0</v>
      </c>
      <c r="N2166" t="str">
        <f t="shared" si="153"/>
        <v>No</v>
      </c>
      <c r="O2166" t="s">
        <v>152</v>
      </c>
      <c r="P2166" s="126" t="str">
        <f t="shared" si="152"/>
        <v>Yes</v>
      </c>
      <c r="Q2166" s="126" t="str">
        <f t="shared" si="155"/>
        <v>Yes</v>
      </c>
      <c r="R2166" s="126" t="str">
        <f t="shared" si="155"/>
        <v>Yes</v>
      </c>
      <c r="S2166" s="126" t="str">
        <f t="shared" si="155"/>
        <v>No</v>
      </c>
      <c r="T2166" s="126" t="str">
        <f t="shared" si="155"/>
        <v>Yes</v>
      </c>
      <c r="U2166" s="126" t="str">
        <f t="shared" si="155"/>
        <v>Yes</v>
      </c>
      <c r="V2166" s="126" t="str">
        <f t="shared" si="155"/>
        <v>No</v>
      </c>
      <c r="W2166" s="126" t="str">
        <f t="shared" si="155"/>
        <v>No</v>
      </c>
      <c r="X2166" s="126" t="str">
        <f t="shared" si="155"/>
        <v>No</v>
      </c>
      <c r="Y2166" s="126" t="str">
        <f t="shared" si="155"/>
        <v>No</v>
      </c>
      <c r="Z2166" s="126" t="str">
        <f t="shared" si="155"/>
        <v>No</v>
      </c>
      <c r="AA2166" s="126" t="str">
        <f t="shared" si="155"/>
        <v>No</v>
      </c>
    </row>
    <row r="2167" spans="1:27" x14ac:dyDescent="0.3">
      <c r="A2167" t="s">
        <v>274</v>
      </c>
      <c r="B2167" t="s">
        <v>13</v>
      </c>
      <c r="C2167" t="s">
        <v>9</v>
      </c>
      <c r="D2167" t="s">
        <v>8</v>
      </c>
      <c r="E2167" t="s">
        <v>11</v>
      </c>
      <c r="F2167" t="s">
        <v>10</v>
      </c>
      <c r="G2167">
        <v>1</v>
      </c>
      <c r="H2167" t="s">
        <v>8</v>
      </c>
      <c r="I2167" t="s">
        <v>16</v>
      </c>
      <c r="J2167" t="s">
        <v>128</v>
      </c>
      <c r="L2167" t="s">
        <v>80</v>
      </c>
      <c r="M2167">
        <v>0</v>
      </c>
      <c r="N2167" t="str">
        <f t="shared" si="153"/>
        <v>No</v>
      </c>
      <c r="O2167" t="s">
        <v>152</v>
      </c>
      <c r="P2167" s="126" t="str">
        <f t="shared" si="152"/>
        <v>Yes</v>
      </c>
      <c r="Q2167" s="126" t="str">
        <f t="shared" si="155"/>
        <v>Yes</v>
      </c>
      <c r="R2167" s="126" t="str">
        <f t="shared" si="155"/>
        <v>Yes</v>
      </c>
      <c r="S2167" s="126" t="str">
        <f t="shared" si="155"/>
        <v>No</v>
      </c>
      <c r="T2167" s="126" t="str">
        <f t="shared" si="155"/>
        <v>Yes</v>
      </c>
      <c r="U2167" s="126" t="str">
        <f t="shared" si="155"/>
        <v>Yes</v>
      </c>
      <c r="V2167" s="126" t="str">
        <f t="shared" si="155"/>
        <v>No</v>
      </c>
      <c r="W2167" s="126" t="str">
        <f t="shared" si="155"/>
        <v>No</v>
      </c>
      <c r="X2167" s="126" t="str">
        <f t="shared" si="155"/>
        <v>No</v>
      </c>
      <c r="Y2167" s="126" t="str">
        <f t="shared" si="155"/>
        <v>No</v>
      </c>
      <c r="Z2167" s="126" t="str">
        <f t="shared" si="155"/>
        <v>No</v>
      </c>
      <c r="AA2167" s="126" t="str">
        <f t="shared" si="155"/>
        <v>No</v>
      </c>
    </row>
    <row r="2168" spans="1:27" x14ac:dyDescent="0.3">
      <c r="A2168" t="s">
        <v>274</v>
      </c>
      <c r="B2168" t="s">
        <v>13</v>
      </c>
      <c r="C2168" t="s">
        <v>9</v>
      </c>
      <c r="D2168" t="s">
        <v>8</v>
      </c>
      <c r="E2168" t="s">
        <v>11</v>
      </c>
      <c r="F2168" t="s">
        <v>10</v>
      </c>
      <c r="G2168">
        <v>1</v>
      </c>
      <c r="H2168" t="s">
        <v>13</v>
      </c>
      <c r="I2168" t="s">
        <v>15</v>
      </c>
      <c r="J2168" t="s">
        <v>128</v>
      </c>
      <c r="L2168" t="s">
        <v>80</v>
      </c>
      <c r="M2168">
        <v>0</v>
      </c>
      <c r="N2168" t="str">
        <f t="shared" si="153"/>
        <v>No</v>
      </c>
      <c r="O2168" t="s">
        <v>152</v>
      </c>
      <c r="P2168" s="126" t="str">
        <f t="shared" si="152"/>
        <v>Yes</v>
      </c>
      <c r="Q2168" s="126" t="str">
        <f t="shared" si="155"/>
        <v>Yes</v>
      </c>
      <c r="R2168" s="126" t="str">
        <f t="shared" si="155"/>
        <v>Yes</v>
      </c>
      <c r="S2168" s="126" t="str">
        <f t="shared" si="155"/>
        <v>No</v>
      </c>
      <c r="T2168" s="126" t="str">
        <f t="shared" si="155"/>
        <v>Yes</v>
      </c>
      <c r="U2168" s="126" t="str">
        <f t="shared" si="155"/>
        <v>Yes</v>
      </c>
      <c r="V2168" s="126" t="str">
        <f t="shared" si="155"/>
        <v>No</v>
      </c>
      <c r="W2168" s="126" t="str">
        <f t="shared" si="155"/>
        <v>No</v>
      </c>
      <c r="X2168" s="126" t="str">
        <f t="shared" ref="Q2168:AA2191" si="156">IF($A2168="","",IF(OR($B2168=X$1,$C2168=X$1,$D2168=X$1,$E2168=X$1,$F2168=X$1),"Yes","No"))</f>
        <v>No</v>
      </c>
      <c r="Y2168" s="126" t="str">
        <f t="shared" si="156"/>
        <v>No</v>
      </c>
      <c r="Z2168" s="126" t="str">
        <f t="shared" si="156"/>
        <v>No</v>
      </c>
      <c r="AA2168" s="126" t="str">
        <f t="shared" si="156"/>
        <v>No</v>
      </c>
    </row>
    <row r="2169" spans="1:27" x14ac:dyDescent="0.3">
      <c r="A2169" t="s">
        <v>274</v>
      </c>
      <c r="B2169" t="s">
        <v>13</v>
      </c>
      <c r="C2169" t="s">
        <v>9</v>
      </c>
      <c r="D2169" t="s">
        <v>8</v>
      </c>
      <c r="E2169" t="s">
        <v>11</v>
      </c>
      <c r="F2169" t="s">
        <v>10</v>
      </c>
      <c r="G2169">
        <v>1</v>
      </c>
      <c r="H2169" t="s">
        <v>10</v>
      </c>
      <c r="I2169" t="s">
        <v>18</v>
      </c>
      <c r="J2169" t="s">
        <v>62</v>
      </c>
      <c r="L2169" t="s">
        <v>80</v>
      </c>
      <c r="M2169">
        <v>0</v>
      </c>
      <c r="N2169" t="str">
        <f t="shared" si="153"/>
        <v>No</v>
      </c>
      <c r="O2169" t="s">
        <v>152</v>
      </c>
      <c r="P2169" s="126" t="str">
        <f t="shared" si="152"/>
        <v>Yes</v>
      </c>
      <c r="Q2169" s="126" t="str">
        <f t="shared" si="156"/>
        <v>Yes</v>
      </c>
      <c r="R2169" s="126" t="str">
        <f t="shared" si="156"/>
        <v>Yes</v>
      </c>
      <c r="S2169" s="126" t="str">
        <f t="shared" si="156"/>
        <v>No</v>
      </c>
      <c r="T2169" s="126" t="str">
        <f t="shared" si="156"/>
        <v>Yes</v>
      </c>
      <c r="U2169" s="126" t="str">
        <f t="shared" si="156"/>
        <v>Yes</v>
      </c>
      <c r="V2169" s="126" t="str">
        <f t="shared" si="156"/>
        <v>No</v>
      </c>
      <c r="W2169" s="126" t="str">
        <f t="shared" si="156"/>
        <v>No</v>
      </c>
      <c r="X2169" s="126" t="str">
        <f t="shared" si="156"/>
        <v>No</v>
      </c>
      <c r="Y2169" s="126" t="str">
        <f t="shared" si="156"/>
        <v>No</v>
      </c>
      <c r="Z2169" s="126" t="str">
        <f t="shared" si="156"/>
        <v>No</v>
      </c>
      <c r="AA2169" s="126" t="str">
        <f t="shared" si="156"/>
        <v>No</v>
      </c>
    </row>
    <row r="2170" spans="1:27" x14ac:dyDescent="0.3">
      <c r="A2170" t="s">
        <v>274</v>
      </c>
      <c r="B2170" t="s">
        <v>13</v>
      </c>
      <c r="C2170" t="s">
        <v>9</v>
      </c>
      <c r="D2170" t="s">
        <v>8</v>
      </c>
      <c r="E2170" t="s">
        <v>11</v>
      </c>
      <c r="F2170" t="s">
        <v>10</v>
      </c>
      <c r="G2170">
        <v>1</v>
      </c>
      <c r="H2170" t="s">
        <v>13</v>
      </c>
      <c r="I2170" t="s">
        <v>18</v>
      </c>
      <c r="J2170" t="s">
        <v>128</v>
      </c>
      <c r="K2170" t="s">
        <v>259</v>
      </c>
      <c r="L2170" t="s">
        <v>80</v>
      </c>
      <c r="M2170">
        <v>2</v>
      </c>
      <c r="N2170" t="str">
        <f t="shared" si="153"/>
        <v>Yes</v>
      </c>
      <c r="O2170" t="s">
        <v>152</v>
      </c>
      <c r="P2170" s="126" t="str">
        <f t="shared" si="152"/>
        <v>Yes</v>
      </c>
      <c r="Q2170" s="126" t="str">
        <f t="shared" si="156"/>
        <v>Yes</v>
      </c>
      <c r="R2170" s="126" t="str">
        <f t="shared" si="156"/>
        <v>Yes</v>
      </c>
      <c r="S2170" s="126" t="str">
        <f t="shared" si="156"/>
        <v>No</v>
      </c>
      <c r="T2170" s="126" t="str">
        <f t="shared" si="156"/>
        <v>Yes</v>
      </c>
      <c r="U2170" s="126" t="str">
        <f t="shared" si="156"/>
        <v>Yes</v>
      </c>
      <c r="V2170" s="126" t="str">
        <f t="shared" si="156"/>
        <v>No</v>
      </c>
      <c r="W2170" s="126" t="str">
        <f t="shared" si="156"/>
        <v>No</v>
      </c>
      <c r="X2170" s="126" t="str">
        <f t="shared" si="156"/>
        <v>No</v>
      </c>
      <c r="Y2170" s="126" t="str">
        <f t="shared" si="156"/>
        <v>No</v>
      </c>
      <c r="Z2170" s="126" t="str">
        <f t="shared" si="156"/>
        <v>No</v>
      </c>
      <c r="AA2170" s="126" t="str">
        <f t="shared" si="156"/>
        <v>No</v>
      </c>
    </row>
    <row r="2171" spans="1:27" x14ac:dyDescent="0.3">
      <c r="A2171" t="s">
        <v>274</v>
      </c>
      <c r="B2171" t="s">
        <v>13</v>
      </c>
      <c r="C2171" t="s">
        <v>9</v>
      </c>
      <c r="D2171" t="s">
        <v>8</v>
      </c>
      <c r="E2171" t="s">
        <v>11</v>
      </c>
      <c r="F2171" t="s">
        <v>10</v>
      </c>
      <c r="G2171">
        <v>2</v>
      </c>
      <c r="H2171" t="s">
        <v>11</v>
      </c>
      <c r="I2171" t="s">
        <v>20</v>
      </c>
      <c r="J2171" t="s">
        <v>128</v>
      </c>
      <c r="L2171" t="s">
        <v>80</v>
      </c>
      <c r="M2171">
        <v>0</v>
      </c>
      <c r="N2171" t="str">
        <f t="shared" si="153"/>
        <v>No</v>
      </c>
      <c r="O2171" t="s">
        <v>152</v>
      </c>
      <c r="P2171" s="126" t="str">
        <f t="shared" si="152"/>
        <v>Yes</v>
      </c>
      <c r="Q2171" s="126" t="str">
        <f t="shared" si="156"/>
        <v>Yes</v>
      </c>
      <c r="R2171" s="126" t="str">
        <f t="shared" si="156"/>
        <v>Yes</v>
      </c>
      <c r="S2171" s="126" t="str">
        <f t="shared" si="156"/>
        <v>No</v>
      </c>
      <c r="T2171" s="126" t="str">
        <f t="shared" si="156"/>
        <v>Yes</v>
      </c>
      <c r="U2171" s="126" t="str">
        <f t="shared" si="156"/>
        <v>Yes</v>
      </c>
      <c r="V2171" s="126" t="str">
        <f t="shared" si="156"/>
        <v>No</v>
      </c>
      <c r="W2171" s="126" t="str">
        <f t="shared" si="156"/>
        <v>No</v>
      </c>
      <c r="X2171" s="126" t="str">
        <f t="shared" si="156"/>
        <v>No</v>
      </c>
      <c r="Y2171" s="126" t="str">
        <f t="shared" si="156"/>
        <v>No</v>
      </c>
      <c r="Z2171" s="126" t="str">
        <f t="shared" si="156"/>
        <v>No</v>
      </c>
      <c r="AA2171" s="126" t="str">
        <f t="shared" si="156"/>
        <v>No</v>
      </c>
    </row>
    <row r="2172" spans="1:27" x14ac:dyDescent="0.3">
      <c r="A2172" t="s">
        <v>274</v>
      </c>
      <c r="B2172" t="s">
        <v>13</v>
      </c>
      <c r="C2172" t="s">
        <v>130</v>
      </c>
      <c r="D2172" t="s">
        <v>8</v>
      </c>
      <c r="E2172" t="s">
        <v>70</v>
      </c>
      <c r="F2172" t="s">
        <v>131</v>
      </c>
      <c r="G2172">
        <v>1</v>
      </c>
      <c r="H2172" t="s">
        <v>13</v>
      </c>
      <c r="I2172" t="s">
        <v>148</v>
      </c>
      <c r="J2172" t="s">
        <v>128</v>
      </c>
      <c r="L2172" t="s">
        <v>80</v>
      </c>
      <c r="M2172">
        <v>2</v>
      </c>
      <c r="N2172" t="str">
        <f t="shared" si="153"/>
        <v>Yes</v>
      </c>
      <c r="O2172" t="s">
        <v>152</v>
      </c>
      <c r="P2172" s="126" t="str">
        <f t="shared" si="152"/>
        <v>Yes</v>
      </c>
      <c r="Q2172" s="126" t="str">
        <f t="shared" si="156"/>
        <v>No</v>
      </c>
      <c r="R2172" s="126" t="str">
        <f t="shared" si="156"/>
        <v>Yes</v>
      </c>
      <c r="S2172" s="126" t="str">
        <f t="shared" si="156"/>
        <v>Yes</v>
      </c>
      <c r="T2172" s="126" t="str">
        <f t="shared" si="156"/>
        <v>No</v>
      </c>
      <c r="U2172" s="126" t="str">
        <f t="shared" si="156"/>
        <v>No</v>
      </c>
      <c r="V2172" s="126" t="str">
        <f t="shared" si="156"/>
        <v>No</v>
      </c>
      <c r="W2172" s="126" t="str">
        <f t="shared" si="156"/>
        <v>No</v>
      </c>
      <c r="X2172" s="126" t="str">
        <f t="shared" si="156"/>
        <v>No</v>
      </c>
      <c r="Y2172" s="126" t="str">
        <f t="shared" si="156"/>
        <v>Yes</v>
      </c>
      <c r="Z2172" s="126" t="str">
        <f t="shared" si="156"/>
        <v>Yes</v>
      </c>
      <c r="AA2172" s="126" t="str">
        <f t="shared" si="156"/>
        <v>No</v>
      </c>
    </row>
    <row r="2173" spans="1:27" x14ac:dyDescent="0.3">
      <c r="A2173" t="s">
        <v>274</v>
      </c>
      <c r="B2173" t="s">
        <v>13</v>
      </c>
      <c r="C2173" t="s">
        <v>130</v>
      </c>
      <c r="D2173" t="s">
        <v>8</v>
      </c>
      <c r="E2173" t="s">
        <v>70</v>
      </c>
      <c r="F2173" t="s">
        <v>131</v>
      </c>
      <c r="G2173">
        <v>2</v>
      </c>
      <c r="H2173" t="s">
        <v>13</v>
      </c>
      <c r="I2173" t="s">
        <v>16</v>
      </c>
      <c r="J2173" t="s">
        <v>128</v>
      </c>
      <c r="L2173" t="s">
        <v>80</v>
      </c>
      <c r="M2173">
        <v>0</v>
      </c>
      <c r="N2173" t="str">
        <f t="shared" si="153"/>
        <v>No</v>
      </c>
      <c r="O2173" t="s">
        <v>152</v>
      </c>
      <c r="P2173" s="126" t="str">
        <f t="shared" si="152"/>
        <v>Yes</v>
      </c>
      <c r="Q2173" s="126" t="str">
        <f t="shared" si="156"/>
        <v>No</v>
      </c>
      <c r="R2173" s="126" t="str">
        <f t="shared" si="156"/>
        <v>Yes</v>
      </c>
      <c r="S2173" s="126" t="str">
        <f t="shared" si="156"/>
        <v>Yes</v>
      </c>
      <c r="T2173" s="126" t="str">
        <f t="shared" si="156"/>
        <v>No</v>
      </c>
      <c r="U2173" s="126" t="str">
        <f t="shared" si="156"/>
        <v>No</v>
      </c>
      <c r="V2173" s="126" t="str">
        <f t="shared" si="156"/>
        <v>No</v>
      </c>
      <c r="W2173" s="126" t="str">
        <f t="shared" si="156"/>
        <v>No</v>
      </c>
      <c r="X2173" s="126" t="str">
        <f t="shared" si="156"/>
        <v>No</v>
      </c>
      <c r="Y2173" s="126" t="str">
        <f t="shared" si="156"/>
        <v>Yes</v>
      </c>
      <c r="Z2173" s="126" t="str">
        <f t="shared" si="156"/>
        <v>Yes</v>
      </c>
      <c r="AA2173" s="126" t="str">
        <f t="shared" si="156"/>
        <v>No</v>
      </c>
    </row>
    <row r="2174" spans="1:27" x14ac:dyDescent="0.3">
      <c r="A2174" t="s">
        <v>274</v>
      </c>
      <c r="B2174" t="s">
        <v>130</v>
      </c>
      <c r="C2174" t="s">
        <v>9</v>
      </c>
      <c r="D2174" t="s">
        <v>8</v>
      </c>
      <c r="E2174" t="s">
        <v>70</v>
      </c>
      <c r="F2174" t="s">
        <v>131</v>
      </c>
      <c r="G2174">
        <v>0</v>
      </c>
      <c r="H2174" t="s">
        <v>8</v>
      </c>
      <c r="I2174" t="s">
        <v>19</v>
      </c>
      <c r="J2174" t="s">
        <v>128</v>
      </c>
      <c r="L2174" t="s">
        <v>80</v>
      </c>
      <c r="M2174">
        <v>0</v>
      </c>
      <c r="N2174" t="str">
        <f t="shared" si="153"/>
        <v>No</v>
      </c>
      <c r="O2174" t="s">
        <v>152</v>
      </c>
      <c r="P2174" s="126" t="str">
        <f t="shared" si="152"/>
        <v>No</v>
      </c>
      <c r="Q2174" s="126" t="str">
        <f t="shared" si="156"/>
        <v>Yes</v>
      </c>
      <c r="R2174" s="126" t="str">
        <f t="shared" si="156"/>
        <v>Yes</v>
      </c>
      <c r="S2174" s="126" t="str">
        <f t="shared" si="156"/>
        <v>Yes</v>
      </c>
      <c r="T2174" s="126" t="str">
        <f t="shared" si="156"/>
        <v>No</v>
      </c>
      <c r="U2174" s="126" t="str">
        <f t="shared" si="156"/>
        <v>No</v>
      </c>
      <c r="V2174" s="126" t="str">
        <f t="shared" si="156"/>
        <v>No</v>
      </c>
      <c r="W2174" s="126" t="str">
        <f t="shared" si="156"/>
        <v>No</v>
      </c>
      <c r="X2174" s="126" t="str">
        <f t="shared" si="156"/>
        <v>No</v>
      </c>
      <c r="Y2174" s="126" t="str">
        <f t="shared" si="156"/>
        <v>Yes</v>
      </c>
      <c r="Z2174" s="126" t="str">
        <f t="shared" si="156"/>
        <v>Yes</v>
      </c>
      <c r="AA2174" s="126" t="str">
        <f t="shared" si="156"/>
        <v>No</v>
      </c>
    </row>
    <row r="2175" spans="1:27" x14ac:dyDescent="0.3">
      <c r="A2175" t="s">
        <v>274</v>
      </c>
      <c r="B2175" t="s">
        <v>130</v>
      </c>
      <c r="C2175" t="s">
        <v>9</v>
      </c>
      <c r="D2175" t="s">
        <v>8</v>
      </c>
      <c r="E2175" t="s">
        <v>70</v>
      </c>
      <c r="F2175" t="s">
        <v>131</v>
      </c>
      <c r="G2175">
        <v>1</v>
      </c>
      <c r="H2175" t="s">
        <v>130</v>
      </c>
      <c r="I2175" t="s">
        <v>18</v>
      </c>
      <c r="J2175" t="s">
        <v>128</v>
      </c>
      <c r="L2175" t="s">
        <v>80</v>
      </c>
      <c r="M2175">
        <v>3</v>
      </c>
      <c r="N2175" t="str">
        <f t="shared" si="153"/>
        <v>Yes</v>
      </c>
      <c r="O2175" t="s">
        <v>152</v>
      </c>
      <c r="P2175" s="126" t="str">
        <f t="shared" si="152"/>
        <v>No</v>
      </c>
      <c r="Q2175" s="126" t="str">
        <f t="shared" si="156"/>
        <v>Yes</v>
      </c>
      <c r="R2175" s="126" t="str">
        <f t="shared" si="156"/>
        <v>Yes</v>
      </c>
      <c r="S2175" s="126" t="str">
        <f t="shared" si="156"/>
        <v>Yes</v>
      </c>
      <c r="T2175" s="126" t="str">
        <f t="shared" si="156"/>
        <v>No</v>
      </c>
      <c r="U2175" s="126" t="str">
        <f t="shared" si="156"/>
        <v>No</v>
      </c>
      <c r="V2175" s="126" t="str">
        <f t="shared" si="156"/>
        <v>No</v>
      </c>
      <c r="W2175" s="126" t="str">
        <f t="shared" si="156"/>
        <v>No</v>
      </c>
      <c r="X2175" s="126" t="str">
        <f t="shared" si="156"/>
        <v>No</v>
      </c>
      <c r="Y2175" s="126" t="str">
        <f t="shared" si="156"/>
        <v>Yes</v>
      </c>
      <c r="Z2175" s="126" t="str">
        <f t="shared" si="156"/>
        <v>Yes</v>
      </c>
      <c r="AA2175" s="126" t="str">
        <f t="shared" si="156"/>
        <v>No</v>
      </c>
    </row>
    <row r="2176" spans="1:27" x14ac:dyDescent="0.3">
      <c r="A2176" t="s">
        <v>274</v>
      </c>
      <c r="B2176" t="s">
        <v>130</v>
      </c>
      <c r="C2176" t="s">
        <v>9</v>
      </c>
      <c r="D2176" t="s">
        <v>70</v>
      </c>
      <c r="E2176" t="s">
        <v>11</v>
      </c>
      <c r="F2176" t="s">
        <v>131</v>
      </c>
      <c r="G2176">
        <v>1</v>
      </c>
      <c r="H2176" t="s">
        <v>130</v>
      </c>
      <c r="I2176" t="s">
        <v>18</v>
      </c>
      <c r="J2176" t="s">
        <v>128</v>
      </c>
      <c r="K2176" t="s">
        <v>237</v>
      </c>
      <c r="L2176" t="s">
        <v>80</v>
      </c>
      <c r="M2176">
        <v>0</v>
      </c>
      <c r="N2176" t="str">
        <f t="shared" si="153"/>
        <v>No</v>
      </c>
      <c r="O2176" t="s">
        <v>152</v>
      </c>
      <c r="P2176" s="126" t="str">
        <f t="shared" ref="P2176:AA2232" si="157">IF($A2176="","",IF(OR($B2176=P$1,$C2176=P$1,$D2176=P$1,$E2176=P$1,$F2176=P$1),"Yes","No"))</f>
        <v>No</v>
      </c>
      <c r="Q2176" s="126" t="str">
        <f t="shared" si="156"/>
        <v>Yes</v>
      </c>
      <c r="R2176" s="126" t="str">
        <f t="shared" si="156"/>
        <v>No</v>
      </c>
      <c r="S2176" s="126" t="str">
        <f t="shared" si="156"/>
        <v>Yes</v>
      </c>
      <c r="T2176" s="126" t="str">
        <f t="shared" si="156"/>
        <v>No</v>
      </c>
      <c r="U2176" s="126" t="str">
        <f t="shared" si="156"/>
        <v>Yes</v>
      </c>
      <c r="V2176" s="126" t="str">
        <f t="shared" si="156"/>
        <v>No</v>
      </c>
      <c r="W2176" s="126" t="str">
        <f t="shared" si="156"/>
        <v>No</v>
      </c>
      <c r="X2176" s="126" t="str">
        <f t="shared" si="156"/>
        <v>No</v>
      </c>
      <c r="Y2176" s="126" t="str">
        <f t="shared" si="156"/>
        <v>Yes</v>
      </c>
      <c r="Z2176" s="126" t="str">
        <f t="shared" si="156"/>
        <v>Yes</v>
      </c>
      <c r="AA2176" s="126" t="str">
        <f t="shared" si="156"/>
        <v>No</v>
      </c>
    </row>
    <row r="2177" spans="1:27" x14ac:dyDescent="0.3">
      <c r="A2177" t="s">
        <v>274</v>
      </c>
      <c r="B2177" t="s">
        <v>130</v>
      </c>
      <c r="C2177" t="s">
        <v>9</v>
      </c>
      <c r="D2177" t="s">
        <v>70</v>
      </c>
      <c r="E2177" t="s">
        <v>11</v>
      </c>
      <c r="F2177" t="s">
        <v>131</v>
      </c>
      <c r="G2177">
        <v>1</v>
      </c>
      <c r="H2177" t="s">
        <v>131</v>
      </c>
      <c r="I2177" t="s">
        <v>18</v>
      </c>
      <c r="J2177" t="s">
        <v>62</v>
      </c>
      <c r="L2177" t="s">
        <v>80</v>
      </c>
      <c r="M2177">
        <v>2</v>
      </c>
      <c r="N2177" t="str">
        <f t="shared" si="153"/>
        <v>Yes</v>
      </c>
      <c r="O2177" t="s">
        <v>152</v>
      </c>
      <c r="P2177" s="126" t="str">
        <f t="shared" si="157"/>
        <v>No</v>
      </c>
      <c r="Q2177" s="126" t="str">
        <f t="shared" si="156"/>
        <v>Yes</v>
      </c>
      <c r="R2177" s="126" t="str">
        <f t="shared" si="156"/>
        <v>No</v>
      </c>
      <c r="S2177" s="126" t="str">
        <f t="shared" si="156"/>
        <v>Yes</v>
      </c>
      <c r="T2177" s="126" t="str">
        <f t="shared" si="156"/>
        <v>No</v>
      </c>
      <c r="U2177" s="126" t="str">
        <f t="shared" si="156"/>
        <v>Yes</v>
      </c>
      <c r="V2177" s="126" t="str">
        <f t="shared" si="156"/>
        <v>No</v>
      </c>
      <c r="W2177" s="126" t="str">
        <f t="shared" si="156"/>
        <v>No</v>
      </c>
      <c r="X2177" s="126" t="str">
        <f t="shared" si="156"/>
        <v>No</v>
      </c>
      <c r="Y2177" s="126" t="str">
        <f t="shared" si="156"/>
        <v>Yes</v>
      </c>
      <c r="Z2177" s="126" t="str">
        <f t="shared" si="156"/>
        <v>Yes</v>
      </c>
      <c r="AA2177" s="126" t="str">
        <f t="shared" si="156"/>
        <v>No</v>
      </c>
    </row>
    <row r="2178" spans="1:27" x14ac:dyDescent="0.3">
      <c r="A2178" t="s">
        <v>274</v>
      </c>
      <c r="B2178" t="s">
        <v>130</v>
      </c>
      <c r="C2178" t="s">
        <v>9</v>
      </c>
      <c r="D2178" t="s">
        <v>70</v>
      </c>
      <c r="E2178" t="s">
        <v>11</v>
      </c>
      <c r="F2178" t="s">
        <v>131</v>
      </c>
      <c r="G2178">
        <v>1</v>
      </c>
      <c r="H2178" t="s">
        <v>11</v>
      </c>
      <c r="I2178" t="s">
        <v>16</v>
      </c>
      <c r="J2178" t="s">
        <v>128</v>
      </c>
      <c r="L2178" t="s">
        <v>80</v>
      </c>
      <c r="M2178">
        <v>2</v>
      </c>
      <c r="N2178" t="str">
        <f t="shared" si="153"/>
        <v>Yes</v>
      </c>
      <c r="O2178" t="s">
        <v>152</v>
      </c>
      <c r="P2178" s="126" t="str">
        <f t="shared" si="157"/>
        <v>No</v>
      </c>
      <c r="Q2178" s="126" t="str">
        <f t="shared" si="156"/>
        <v>Yes</v>
      </c>
      <c r="R2178" s="126" t="str">
        <f t="shared" si="156"/>
        <v>No</v>
      </c>
      <c r="S2178" s="126" t="str">
        <f t="shared" si="156"/>
        <v>Yes</v>
      </c>
      <c r="T2178" s="126" t="str">
        <f t="shared" si="156"/>
        <v>No</v>
      </c>
      <c r="U2178" s="126" t="str">
        <f t="shared" si="156"/>
        <v>Yes</v>
      </c>
      <c r="V2178" s="126" t="str">
        <f t="shared" si="156"/>
        <v>No</v>
      </c>
      <c r="W2178" s="126" t="str">
        <f t="shared" si="156"/>
        <v>No</v>
      </c>
      <c r="X2178" s="126" t="str">
        <f t="shared" si="156"/>
        <v>No</v>
      </c>
      <c r="Y2178" s="126" t="str">
        <f t="shared" si="156"/>
        <v>Yes</v>
      </c>
      <c r="Z2178" s="126" t="str">
        <f t="shared" si="156"/>
        <v>Yes</v>
      </c>
      <c r="AA2178" s="126" t="str">
        <f t="shared" si="156"/>
        <v>No</v>
      </c>
    </row>
    <row r="2179" spans="1:27" x14ac:dyDescent="0.3">
      <c r="A2179" t="s">
        <v>274</v>
      </c>
      <c r="B2179" t="s">
        <v>130</v>
      </c>
      <c r="C2179" t="s">
        <v>9</v>
      </c>
      <c r="D2179" t="s">
        <v>70</v>
      </c>
      <c r="E2179" t="s">
        <v>11</v>
      </c>
      <c r="F2179" t="s">
        <v>131</v>
      </c>
      <c r="G2179">
        <v>1</v>
      </c>
      <c r="H2179" t="s">
        <v>130</v>
      </c>
      <c r="I2179" t="s">
        <v>19</v>
      </c>
      <c r="J2179" t="s">
        <v>128</v>
      </c>
      <c r="K2179" t="s">
        <v>237</v>
      </c>
      <c r="L2179" t="s">
        <v>80</v>
      </c>
      <c r="M2179">
        <v>0</v>
      </c>
      <c r="N2179" t="str">
        <f t="shared" si="153"/>
        <v>No</v>
      </c>
      <c r="O2179" t="s">
        <v>152</v>
      </c>
      <c r="P2179" s="126" t="str">
        <f t="shared" si="157"/>
        <v>No</v>
      </c>
      <c r="Q2179" s="126" t="str">
        <f t="shared" si="156"/>
        <v>Yes</v>
      </c>
      <c r="R2179" s="126" t="str">
        <f t="shared" si="156"/>
        <v>No</v>
      </c>
      <c r="S2179" s="126" t="str">
        <f t="shared" si="156"/>
        <v>Yes</v>
      </c>
      <c r="T2179" s="126" t="str">
        <f t="shared" si="156"/>
        <v>No</v>
      </c>
      <c r="U2179" s="126" t="str">
        <f t="shared" si="156"/>
        <v>Yes</v>
      </c>
      <c r="V2179" s="126" t="str">
        <f t="shared" si="156"/>
        <v>No</v>
      </c>
      <c r="W2179" s="126" t="str">
        <f t="shared" si="156"/>
        <v>No</v>
      </c>
      <c r="X2179" s="126" t="str">
        <f t="shared" si="156"/>
        <v>No</v>
      </c>
      <c r="Y2179" s="126" t="str">
        <f t="shared" si="156"/>
        <v>Yes</v>
      </c>
      <c r="Z2179" s="126" t="str">
        <f t="shared" si="156"/>
        <v>Yes</v>
      </c>
      <c r="AA2179" s="126" t="str">
        <f t="shared" si="156"/>
        <v>No</v>
      </c>
    </row>
    <row r="2180" spans="1:27" x14ac:dyDescent="0.3">
      <c r="A2180" t="s">
        <v>274</v>
      </c>
      <c r="B2180" t="s">
        <v>130</v>
      </c>
      <c r="C2180" t="s">
        <v>9</v>
      </c>
      <c r="D2180" t="s">
        <v>70</v>
      </c>
      <c r="E2180" t="s">
        <v>11</v>
      </c>
      <c r="F2180" t="s">
        <v>131</v>
      </c>
      <c r="G2180">
        <v>1</v>
      </c>
      <c r="H2180" t="s">
        <v>11</v>
      </c>
      <c r="I2180" t="s">
        <v>16</v>
      </c>
      <c r="J2180" t="s">
        <v>128</v>
      </c>
      <c r="L2180" t="s">
        <v>80</v>
      </c>
      <c r="M2180">
        <v>2</v>
      </c>
      <c r="N2180" t="str">
        <f t="shared" ref="N2180:N2199" si="158">IF(M2180="","",IF(I2180="Foul","Yes",IF(M2180=0,"No","Yes")))</f>
        <v>Yes</v>
      </c>
      <c r="O2180" t="s">
        <v>152</v>
      </c>
      <c r="P2180" s="126" t="str">
        <f t="shared" si="157"/>
        <v>No</v>
      </c>
      <c r="Q2180" s="126" t="str">
        <f t="shared" si="156"/>
        <v>Yes</v>
      </c>
      <c r="R2180" s="126" t="str">
        <f t="shared" si="156"/>
        <v>No</v>
      </c>
      <c r="S2180" s="126" t="str">
        <f t="shared" si="156"/>
        <v>Yes</v>
      </c>
      <c r="T2180" s="126" t="str">
        <f t="shared" si="156"/>
        <v>No</v>
      </c>
      <c r="U2180" s="126" t="str">
        <f t="shared" si="156"/>
        <v>Yes</v>
      </c>
      <c r="V2180" s="126" t="str">
        <f t="shared" si="156"/>
        <v>No</v>
      </c>
      <c r="W2180" s="126" t="str">
        <f t="shared" si="156"/>
        <v>No</v>
      </c>
      <c r="X2180" s="126" t="str">
        <f t="shared" si="156"/>
        <v>No</v>
      </c>
      <c r="Y2180" s="126" t="str">
        <f t="shared" si="156"/>
        <v>Yes</v>
      </c>
      <c r="Z2180" s="126" t="str">
        <f t="shared" si="156"/>
        <v>Yes</v>
      </c>
      <c r="AA2180" s="126" t="str">
        <f t="shared" si="156"/>
        <v>No</v>
      </c>
    </row>
    <row r="2181" spans="1:27" x14ac:dyDescent="0.3">
      <c r="A2181" t="s">
        <v>274</v>
      </c>
      <c r="B2181" t="s">
        <v>130</v>
      </c>
      <c r="C2181" t="s">
        <v>9</v>
      </c>
      <c r="D2181" t="s">
        <v>70</v>
      </c>
      <c r="E2181" t="s">
        <v>11</v>
      </c>
      <c r="F2181" t="s">
        <v>131</v>
      </c>
      <c r="G2181">
        <v>0</v>
      </c>
      <c r="H2181" t="s">
        <v>70</v>
      </c>
      <c r="I2181" t="s">
        <v>19</v>
      </c>
      <c r="J2181" t="s">
        <v>128</v>
      </c>
      <c r="K2181" t="s">
        <v>259</v>
      </c>
      <c r="L2181" t="s">
        <v>80</v>
      </c>
      <c r="M2181">
        <v>0</v>
      </c>
      <c r="N2181" t="str">
        <f t="shared" si="158"/>
        <v>No</v>
      </c>
      <c r="O2181" t="s">
        <v>152</v>
      </c>
      <c r="P2181" s="126" t="str">
        <f t="shared" si="157"/>
        <v>No</v>
      </c>
      <c r="Q2181" s="126" t="str">
        <f t="shared" si="156"/>
        <v>Yes</v>
      </c>
      <c r="R2181" s="126" t="str">
        <f t="shared" si="156"/>
        <v>No</v>
      </c>
      <c r="S2181" s="126" t="str">
        <f t="shared" si="156"/>
        <v>Yes</v>
      </c>
      <c r="T2181" s="126" t="str">
        <f t="shared" si="156"/>
        <v>No</v>
      </c>
      <c r="U2181" s="126" t="str">
        <f t="shared" si="156"/>
        <v>Yes</v>
      </c>
      <c r="V2181" s="126" t="str">
        <f t="shared" si="156"/>
        <v>No</v>
      </c>
      <c r="W2181" s="126" t="str">
        <f t="shared" si="156"/>
        <v>No</v>
      </c>
      <c r="X2181" s="126" t="str">
        <f t="shared" si="156"/>
        <v>No</v>
      </c>
      <c r="Y2181" s="126" t="str">
        <f t="shared" si="156"/>
        <v>Yes</v>
      </c>
      <c r="Z2181" s="126" t="str">
        <f t="shared" si="156"/>
        <v>Yes</v>
      </c>
      <c r="AA2181" s="126" t="str">
        <f t="shared" si="156"/>
        <v>No</v>
      </c>
    </row>
    <row r="2182" spans="1:27" x14ac:dyDescent="0.3">
      <c r="A2182" t="s">
        <v>274</v>
      </c>
      <c r="B2182" t="s">
        <v>13</v>
      </c>
      <c r="C2182" t="s">
        <v>9</v>
      </c>
      <c r="D2182" t="s">
        <v>8</v>
      </c>
      <c r="E2182" t="s">
        <v>11</v>
      </c>
      <c r="F2182" t="s">
        <v>10</v>
      </c>
      <c r="G2182">
        <v>1</v>
      </c>
      <c r="H2182" t="s">
        <v>11</v>
      </c>
      <c r="I2182" t="s">
        <v>16</v>
      </c>
      <c r="J2182" t="s">
        <v>128</v>
      </c>
      <c r="L2182" t="s">
        <v>80</v>
      </c>
      <c r="M2182">
        <v>0</v>
      </c>
      <c r="N2182" t="str">
        <f t="shared" si="158"/>
        <v>No</v>
      </c>
      <c r="O2182" t="s">
        <v>152</v>
      </c>
      <c r="P2182" s="126" t="str">
        <f t="shared" si="157"/>
        <v>Yes</v>
      </c>
      <c r="Q2182" s="126" t="str">
        <f t="shared" si="156"/>
        <v>Yes</v>
      </c>
      <c r="R2182" s="126" t="str">
        <f t="shared" si="156"/>
        <v>Yes</v>
      </c>
      <c r="S2182" s="126" t="str">
        <f t="shared" si="156"/>
        <v>No</v>
      </c>
      <c r="T2182" s="126" t="str">
        <f t="shared" si="156"/>
        <v>Yes</v>
      </c>
      <c r="U2182" s="126" t="str">
        <f t="shared" si="156"/>
        <v>Yes</v>
      </c>
      <c r="V2182" s="126" t="str">
        <f t="shared" si="156"/>
        <v>No</v>
      </c>
      <c r="W2182" s="126" t="str">
        <f t="shared" si="156"/>
        <v>No</v>
      </c>
      <c r="X2182" s="126" t="str">
        <f t="shared" si="156"/>
        <v>No</v>
      </c>
      <c r="Y2182" s="126" t="str">
        <f t="shared" si="156"/>
        <v>No</v>
      </c>
      <c r="Z2182" s="126" t="str">
        <f t="shared" si="156"/>
        <v>No</v>
      </c>
      <c r="AA2182" s="126" t="str">
        <f t="shared" si="156"/>
        <v>No</v>
      </c>
    </row>
    <row r="2183" spans="1:27" x14ac:dyDescent="0.3">
      <c r="A2183" t="s">
        <v>274</v>
      </c>
      <c r="B2183" t="s">
        <v>13</v>
      </c>
      <c r="C2183" t="s">
        <v>9</v>
      </c>
      <c r="D2183" t="s">
        <v>8</v>
      </c>
      <c r="E2183" t="s">
        <v>11</v>
      </c>
      <c r="F2183" t="s">
        <v>10</v>
      </c>
      <c r="G2183">
        <v>3</v>
      </c>
      <c r="H2183" t="s">
        <v>13</v>
      </c>
      <c r="I2183" t="s">
        <v>18</v>
      </c>
      <c r="J2183" t="s">
        <v>128</v>
      </c>
      <c r="L2183" t="s">
        <v>80</v>
      </c>
      <c r="M2183">
        <v>2</v>
      </c>
      <c r="N2183" t="str">
        <f t="shared" si="158"/>
        <v>Yes</v>
      </c>
      <c r="O2183" t="s">
        <v>152</v>
      </c>
      <c r="P2183" s="126" t="str">
        <f t="shared" si="157"/>
        <v>Yes</v>
      </c>
      <c r="Q2183" s="126" t="str">
        <f t="shared" si="156"/>
        <v>Yes</v>
      </c>
      <c r="R2183" s="126" t="str">
        <f t="shared" si="156"/>
        <v>Yes</v>
      </c>
      <c r="S2183" s="126" t="str">
        <f t="shared" si="156"/>
        <v>No</v>
      </c>
      <c r="T2183" s="126" t="str">
        <f t="shared" si="156"/>
        <v>Yes</v>
      </c>
      <c r="U2183" s="126" t="str">
        <f t="shared" si="156"/>
        <v>Yes</v>
      </c>
      <c r="V2183" s="126" t="str">
        <f t="shared" si="156"/>
        <v>No</v>
      </c>
      <c r="W2183" s="126" t="str">
        <f t="shared" si="156"/>
        <v>No</v>
      </c>
      <c r="X2183" s="126" t="str">
        <f t="shared" si="156"/>
        <v>No</v>
      </c>
      <c r="Y2183" s="126" t="str">
        <f t="shared" si="156"/>
        <v>No</v>
      </c>
      <c r="Z2183" s="126" t="str">
        <f t="shared" si="156"/>
        <v>No</v>
      </c>
      <c r="AA2183" s="126" t="str">
        <f t="shared" si="156"/>
        <v>No</v>
      </c>
    </row>
    <row r="2184" spans="1:27" x14ac:dyDescent="0.3">
      <c r="A2184" t="s">
        <v>274</v>
      </c>
      <c r="B2184" t="s">
        <v>13</v>
      </c>
      <c r="C2184" t="s">
        <v>9</v>
      </c>
      <c r="D2184" t="s">
        <v>8</v>
      </c>
      <c r="E2184" t="s">
        <v>11</v>
      </c>
      <c r="F2184" t="s">
        <v>10</v>
      </c>
      <c r="G2184">
        <v>0</v>
      </c>
      <c r="H2184" t="s">
        <v>8</v>
      </c>
      <c r="I2184" t="s">
        <v>19</v>
      </c>
      <c r="J2184" t="s">
        <v>128</v>
      </c>
      <c r="L2184" t="s">
        <v>80</v>
      </c>
      <c r="M2184">
        <v>0</v>
      </c>
      <c r="N2184" t="str">
        <f t="shared" si="158"/>
        <v>No</v>
      </c>
      <c r="O2184" t="s">
        <v>152</v>
      </c>
      <c r="P2184" s="126" t="str">
        <f t="shared" si="157"/>
        <v>Yes</v>
      </c>
      <c r="Q2184" s="126" t="str">
        <f t="shared" si="156"/>
        <v>Yes</v>
      </c>
      <c r="R2184" s="126" t="str">
        <f t="shared" si="156"/>
        <v>Yes</v>
      </c>
      <c r="S2184" s="126" t="str">
        <f t="shared" si="156"/>
        <v>No</v>
      </c>
      <c r="T2184" s="126" t="str">
        <f t="shared" si="156"/>
        <v>Yes</v>
      </c>
      <c r="U2184" s="126" t="str">
        <f t="shared" si="156"/>
        <v>Yes</v>
      </c>
      <c r="V2184" s="126" t="str">
        <f t="shared" si="156"/>
        <v>No</v>
      </c>
      <c r="W2184" s="126" t="str">
        <f t="shared" si="156"/>
        <v>No</v>
      </c>
      <c r="X2184" s="126" t="str">
        <f t="shared" si="156"/>
        <v>No</v>
      </c>
      <c r="Y2184" s="126" t="str">
        <f t="shared" si="156"/>
        <v>No</v>
      </c>
      <c r="Z2184" s="126" t="str">
        <f t="shared" si="156"/>
        <v>No</v>
      </c>
      <c r="AA2184" s="126" t="str">
        <f t="shared" si="156"/>
        <v>No</v>
      </c>
    </row>
    <row r="2185" spans="1:27" x14ac:dyDescent="0.3">
      <c r="A2185" t="s">
        <v>274</v>
      </c>
      <c r="B2185" t="s">
        <v>13</v>
      </c>
      <c r="C2185" t="s">
        <v>130</v>
      </c>
      <c r="D2185" t="s">
        <v>8</v>
      </c>
      <c r="E2185" t="s">
        <v>11</v>
      </c>
      <c r="F2185" t="s">
        <v>10</v>
      </c>
      <c r="G2185">
        <v>2</v>
      </c>
      <c r="H2185" t="s">
        <v>10</v>
      </c>
      <c r="I2185" t="s">
        <v>21</v>
      </c>
      <c r="J2185" t="s">
        <v>128</v>
      </c>
      <c r="L2185" t="s">
        <v>80</v>
      </c>
      <c r="M2185">
        <v>2</v>
      </c>
      <c r="N2185" t="str">
        <f t="shared" si="158"/>
        <v>Yes</v>
      </c>
      <c r="O2185" t="s">
        <v>152</v>
      </c>
      <c r="P2185" s="126" t="str">
        <f t="shared" si="157"/>
        <v>Yes</v>
      </c>
      <c r="Q2185" s="126" t="str">
        <f t="shared" si="156"/>
        <v>No</v>
      </c>
      <c r="R2185" s="126" t="str">
        <f t="shared" si="156"/>
        <v>Yes</v>
      </c>
      <c r="S2185" s="126" t="str">
        <f t="shared" si="156"/>
        <v>No</v>
      </c>
      <c r="T2185" s="126" t="str">
        <f t="shared" si="156"/>
        <v>Yes</v>
      </c>
      <c r="U2185" s="126" t="str">
        <f t="shared" si="156"/>
        <v>Yes</v>
      </c>
      <c r="V2185" s="126" t="str">
        <f t="shared" si="156"/>
        <v>No</v>
      </c>
      <c r="W2185" s="126" t="str">
        <f t="shared" si="156"/>
        <v>No</v>
      </c>
      <c r="X2185" s="126" t="str">
        <f t="shared" si="156"/>
        <v>No</v>
      </c>
      <c r="Y2185" s="126" t="str">
        <f t="shared" si="156"/>
        <v>Yes</v>
      </c>
      <c r="Z2185" s="126" t="str">
        <f t="shared" si="156"/>
        <v>No</v>
      </c>
      <c r="AA2185" s="126" t="str">
        <f t="shared" si="156"/>
        <v>No</v>
      </c>
    </row>
    <row r="2186" spans="1:27" x14ac:dyDescent="0.3">
      <c r="A2186" t="s">
        <v>274</v>
      </c>
      <c r="B2186" t="s">
        <v>13</v>
      </c>
      <c r="C2186" t="s">
        <v>130</v>
      </c>
      <c r="D2186" t="s">
        <v>8</v>
      </c>
      <c r="E2186" t="s">
        <v>11</v>
      </c>
      <c r="F2186" t="s">
        <v>10</v>
      </c>
      <c r="G2186">
        <v>1</v>
      </c>
      <c r="H2186" t="s">
        <v>130</v>
      </c>
      <c r="I2186" t="s">
        <v>18</v>
      </c>
      <c r="J2186" t="s">
        <v>149</v>
      </c>
      <c r="K2186" t="s">
        <v>237</v>
      </c>
      <c r="L2186" t="s">
        <v>80</v>
      </c>
      <c r="M2186">
        <v>0</v>
      </c>
      <c r="N2186" t="str">
        <f t="shared" si="158"/>
        <v>No</v>
      </c>
      <c r="O2186" t="s">
        <v>152</v>
      </c>
      <c r="P2186" s="126" t="str">
        <f t="shared" si="157"/>
        <v>Yes</v>
      </c>
      <c r="Q2186" s="126" t="str">
        <f t="shared" si="156"/>
        <v>No</v>
      </c>
      <c r="R2186" s="126" t="str">
        <f t="shared" si="156"/>
        <v>Yes</v>
      </c>
      <c r="S2186" s="126" t="str">
        <f t="shared" si="156"/>
        <v>No</v>
      </c>
      <c r="T2186" s="126" t="str">
        <f t="shared" si="156"/>
        <v>Yes</v>
      </c>
      <c r="U2186" s="126" t="str">
        <f t="shared" si="156"/>
        <v>Yes</v>
      </c>
      <c r="V2186" s="126" t="str">
        <f t="shared" si="156"/>
        <v>No</v>
      </c>
      <c r="W2186" s="126" t="str">
        <f t="shared" si="156"/>
        <v>No</v>
      </c>
      <c r="X2186" s="126" t="str">
        <f t="shared" si="156"/>
        <v>No</v>
      </c>
      <c r="Y2186" s="126" t="str">
        <f t="shared" si="156"/>
        <v>Yes</v>
      </c>
      <c r="Z2186" s="126" t="str">
        <f t="shared" si="156"/>
        <v>No</v>
      </c>
      <c r="AA2186" s="126" t="str">
        <f t="shared" si="156"/>
        <v>No</v>
      </c>
    </row>
    <row r="2187" spans="1:27" x14ac:dyDescent="0.3">
      <c r="A2187" t="s">
        <v>274</v>
      </c>
      <c r="B2187" t="s">
        <v>13</v>
      </c>
      <c r="C2187" t="s">
        <v>130</v>
      </c>
      <c r="D2187" t="s">
        <v>8</v>
      </c>
      <c r="E2187" t="s">
        <v>11</v>
      </c>
      <c r="F2187" t="s">
        <v>10</v>
      </c>
      <c r="G2187">
        <v>1</v>
      </c>
      <c r="H2187" t="s">
        <v>11</v>
      </c>
      <c r="I2187" t="s">
        <v>18</v>
      </c>
      <c r="J2187" t="s">
        <v>128</v>
      </c>
      <c r="L2187" t="s">
        <v>80</v>
      </c>
      <c r="M2187">
        <v>2</v>
      </c>
      <c r="N2187" t="str">
        <f t="shared" si="158"/>
        <v>Yes</v>
      </c>
      <c r="O2187" t="s">
        <v>152</v>
      </c>
      <c r="P2187" s="126" t="str">
        <f t="shared" si="157"/>
        <v>Yes</v>
      </c>
      <c r="Q2187" s="126" t="str">
        <f t="shared" si="156"/>
        <v>No</v>
      </c>
      <c r="R2187" s="126" t="str">
        <f t="shared" si="156"/>
        <v>Yes</v>
      </c>
      <c r="S2187" s="126" t="str">
        <f t="shared" si="156"/>
        <v>No</v>
      </c>
      <c r="T2187" s="126" t="str">
        <f t="shared" si="156"/>
        <v>Yes</v>
      </c>
      <c r="U2187" s="126" t="str">
        <f t="shared" si="156"/>
        <v>Yes</v>
      </c>
      <c r="V2187" s="126" t="str">
        <f t="shared" si="156"/>
        <v>No</v>
      </c>
      <c r="W2187" s="126" t="str">
        <f t="shared" si="156"/>
        <v>No</v>
      </c>
      <c r="X2187" s="126" t="str">
        <f t="shared" si="156"/>
        <v>No</v>
      </c>
      <c r="Y2187" s="126" t="str">
        <f t="shared" si="156"/>
        <v>Yes</v>
      </c>
      <c r="Z2187" s="126" t="str">
        <f t="shared" si="156"/>
        <v>No</v>
      </c>
      <c r="AA2187" s="126" t="str">
        <f t="shared" si="156"/>
        <v>No</v>
      </c>
    </row>
    <row r="2188" spans="1:27" x14ac:dyDescent="0.3">
      <c r="A2188" t="s">
        <v>274</v>
      </c>
      <c r="B2188" t="s">
        <v>13</v>
      </c>
      <c r="C2188" t="s">
        <v>130</v>
      </c>
      <c r="D2188" t="s">
        <v>8</v>
      </c>
      <c r="E2188" t="s">
        <v>11</v>
      </c>
      <c r="F2188" t="s">
        <v>10</v>
      </c>
      <c r="G2188">
        <v>0</v>
      </c>
      <c r="H2188" t="s">
        <v>13</v>
      </c>
      <c r="I2188" t="s">
        <v>15</v>
      </c>
      <c r="J2188" t="s">
        <v>128</v>
      </c>
      <c r="L2188" t="s">
        <v>80</v>
      </c>
      <c r="M2188">
        <v>0</v>
      </c>
      <c r="N2188" t="str">
        <f t="shared" si="158"/>
        <v>No</v>
      </c>
      <c r="O2188" t="s">
        <v>152</v>
      </c>
      <c r="P2188" s="126" t="str">
        <f t="shared" si="157"/>
        <v>Yes</v>
      </c>
      <c r="Q2188" s="126" t="str">
        <f t="shared" si="156"/>
        <v>No</v>
      </c>
      <c r="R2188" s="126" t="str">
        <f t="shared" si="156"/>
        <v>Yes</v>
      </c>
      <c r="S2188" s="126" t="str">
        <f t="shared" si="156"/>
        <v>No</v>
      </c>
      <c r="T2188" s="126" t="str">
        <f t="shared" si="156"/>
        <v>Yes</v>
      </c>
      <c r="U2188" s="126" t="str">
        <f t="shared" si="156"/>
        <v>Yes</v>
      </c>
      <c r="V2188" s="126" t="str">
        <f t="shared" si="156"/>
        <v>No</v>
      </c>
      <c r="W2188" s="126" t="str">
        <f t="shared" si="156"/>
        <v>No</v>
      </c>
      <c r="X2188" s="126" t="str">
        <f t="shared" si="156"/>
        <v>No</v>
      </c>
      <c r="Y2188" s="126" t="str">
        <f t="shared" si="156"/>
        <v>Yes</v>
      </c>
      <c r="Z2188" s="126" t="str">
        <f t="shared" si="156"/>
        <v>No</v>
      </c>
      <c r="AA2188" s="126" t="str">
        <f t="shared" si="156"/>
        <v>No</v>
      </c>
    </row>
    <row r="2189" spans="1:27" x14ac:dyDescent="0.3">
      <c r="A2189" t="s">
        <v>274</v>
      </c>
      <c r="B2189" t="s">
        <v>13</v>
      </c>
      <c r="C2189" t="s">
        <v>130</v>
      </c>
      <c r="D2189" t="s">
        <v>8</v>
      </c>
      <c r="E2189" t="s">
        <v>11</v>
      </c>
      <c r="F2189" t="s">
        <v>10</v>
      </c>
      <c r="G2189">
        <v>0</v>
      </c>
      <c r="H2189" t="s">
        <v>8</v>
      </c>
      <c r="I2189" t="s">
        <v>16</v>
      </c>
      <c r="J2189" t="s">
        <v>128</v>
      </c>
      <c r="K2189" t="s">
        <v>259</v>
      </c>
      <c r="L2189" t="s">
        <v>80</v>
      </c>
      <c r="M2189">
        <v>0</v>
      </c>
      <c r="N2189" t="str">
        <f t="shared" si="158"/>
        <v>No</v>
      </c>
      <c r="O2189" t="s">
        <v>152</v>
      </c>
      <c r="P2189" s="126" t="str">
        <f t="shared" si="157"/>
        <v>Yes</v>
      </c>
      <c r="Q2189" s="126" t="str">
        <f t="shared" si="156"/>
        <v>No</v>
      </c>
      <c r="R2189" s="126" t="str">
        <f t="shared" si="156"/>
        <v>Yes</v>
      </c>
      <c r="S2189" s="126" t="str">
        <f t="shared" si="156"/>
        <v>No</v>
      </c>
      <c r="T2189" s="126" t="str">
        <f t="shared" si="156"/>
        <v>Yes</v>
      </c>
      <c r="U2189" s="126" t="str">
        <f t="shared" si="156"/>
        <v>Yes</v>
      </c>
      <c r="V2189" s="126" t="str">
        <f t="shared" si="156"/>
        <v>No</v>
      </c>
      <c r="W2189" s="126" t="str">
        <f t="shared" si="156"/>
        <v>No</v>
      </c>
      <c r="X2189" s="126" t="str">
        <f t="shared" si="156"/>
        <v>No</v>
      </c>
      <c r="Y2189" s="126" t="str">
        <f t="shared" si="156"/>
        <v>Yes</v>
      </c>
      <c r="Z2189" s="126" t="str">
        <f t="shared" si="156"/>
        <v>No</v>
      </c>
      <c r="AA2189" s="126" t="str">
        <f t="shared" si="156"/>
        <v>No</v>
      </c>
    </row>
    <row r="2190" spans="1:27" x14ac:dyDescent="0.3">
      <c r="A2190" t="s">
        <v>274</v>
      </c>
      <c r="B2190" t="s">
        <v>13</v>
      </c>
      <c r="C2190" t="s">
        <v>130</v>
      </c>
      <c r="D2190" t="s">
        <v>8</v>
      </c>
      <c r="E2190" t="s">
        <v>11</v>
      </c>
      <c r="F2190" t="s">
        <v>10</v>
      </c>
      <c r="G2190">
        <v>2</v>
      </c>
      <c r="H2190" t="s">
        <v>10</v>
      </c>
      <c r="I2190" t="s">
        <v>18</v>
      </c>
      <c r="J2190" t="s">
        <v>128</v>
      </c>
      <c r="L2190" t="s">
        <v>80</v>
      </c>
      <c r="M2190">
        <v>0</v>
      </c>
      <c r="N2190" t="str">
        <f t="shared" si="158"/>
        <v>No</v>
      </c>
      <c r="O2190" t="s">
        <v>152</v>
      </c>
      <c r="P2190" s="126" t="str">
        <f t="shared" si="157"/>
        <v>Yes</v>
      </c>
      <c r="Q2190" s="126" t="str">
        <f t="shared" si="156"/>
        <v>No</v>
      </c>
      <c r="R2190" s="126" t="str">
        <f t="shared" si="156"/>
        <v>Yes</v>
      </c>
      <c r="S2190" s="126" t="str">
        <f t="shared" si="156"/>
        <v>No</v>
      </c>
      <c r="T2190" s="126" t="str">
        <f t="shared" si="156"/>
        <v>Yes</v>
      </c>
      <c r="U2190" s="126" t="str">
        <f t="shared" si="156"/>
        <v>Yes</v>
      </c>
      <c r="V2190" s="126" t="str">
        <f t="shared" si="156"/>
        <v>No</v>
      </c>
      <c r="W2190" s="126" t="str">
        <f t="shared" si="156"/>
        <v>No</v>
      </c>
      <c r="X2190" s="126" t="str">
        <f t="shared" si="156"/>
        <v>No</v>
      </c>
      <c r="Y2190" s="126" t="str">
        <f t="shared" si="156"/>
        <v>Yes</v>
      </c>
      <c r="Z2190" s="126" t="str">
        <f t="shared" si="156"/>
        <v>No</v>
      </c>
      <c r="AA2190" s="126" t="str">
        <f t="shared" si="156"/>
        <v>No</v>
      </c>
    </row>
    <row r="2191" spans="1:27" x14ac:dyDescent="0.3">
      <c r="A2191" t="s">
        <v>274</v>
      </c>
      <c r="B2191" t="s">
        <v>13</v>
      </c>
      <c r="C2191" t="s">
        <v>130</v>
      </c>
      <c r="D2191" t="s">
        <v>8</v>
      </c>
      <c r="E2191" t="s">
        <v>11</v>
      </c>
      <c r="F2191" t="s">
        <v>10</v>
      </c>
      <c r="G2191">
        <v>1</v>
      </c>
      <c r="H2191" t="s">
        <v>10</v>
      </c>
      <c r="I2191" t="s">
        <v>17</v>
      </c>
      <c r="J2191" t="s">
        <v>62</v>
      </c>
      <c r="L2191" t="s">
        <v>80</v>
      </c>
      <c r="M2191">
        <v>0</v>
      </c>
      <c r="N2191" t="str">
        <f t="shared" si="158"/>
        <v>No</v>
      </c>
      <c r="O2191" t="s">
        <v>152</v>
      </c>
      <c r="P2191" s="126" t="str">
        <f t="shared" si="157"/>
        <v>Yes</v>
      </c>
      <c r="Q2191" s="126" t="str">
        <f t="shared" si="156"/>
        <v>No</v>
      </c>
      <c r="R2191" s="126" t="str">
        <f t="shared" si="156"/>
        <v>Yes</v>
      </c>
      <c r="S2191" s="126" t="str">
        <f t="shared" si="156"/>
        <v>No</v>
      </c>
      <c r="T2191" s="126" t="str">
        <f t="shared" si="156"/>
        <v>Yes</v>
      </c>
      <c r="U2191" s="126" t="str">
        <f t="shared" si="156"/>
        <v>Yes</v>
      </c>
      <c r="V2191" s="126" t="str">
        <f t="shared" si="156"/>
        <v>No</v>
      </c>
      <c r="W2191" s="126" t="str">
        <f t="shared" si="156"/>
        <v>No</v>
      </c>
      <c r="X2191" s="126" t="str">
        <f t="shared" si="156"/>
        <v>No</v>
      </c>
      <c r="Y2191" s="126" t="str">
        <f t="shared" si="156"/>
        <v>Yes</v>
      </c>
      <c r="Z2191" s="126" t="str">
        <f t="shared" ref="Q2191:AA2214" si="159">IF($A2191="","",IF(OR($B2191=Z$1,$C2191=Z$1,$D2191=Z$1,$E2191=Z$1,$F2191=Z$1),"Yes","No"))</f>
        <v>No</v>
      </c>
      <c r="AA2191" s="126" t="str">
        <f t="shared" si="159"/>
        <v>No</v>
      </c>
    </row>
    <row r="2192" spans="1:27" x14ac:dyDescent="0.3">
      <c r="A2192" t="s">
        <v>274</v>
      </c>
      <c r="B2192" t="s">
        <v>13</v>
      </c>
      <c r="C2192" t="s">
        <v>130</v>
      </c>
      <c r="D2192" t="s">
        <v>8</v>
      </c>
      <c r="E2192" t="s">
        <v>11</v>
      </c>
      <c r="F2192" t="s">
        <v>10</v>
      </c>
      <c r="G2192">
        <v>1</v>
      </c>
      <c r="H2192" t="s">
        <v>8</v>
      </c>
      <c r="I2192" t="s">
        <v>17</v>
      </c>
      <c r="J2192" t="s">
        <v>128</v>
      </c>
      <c r="L2192" t="s">
        <v>80</v>
      </c>
      <c r="M2192">
        <v>0</v>
      </c>
      <c r="N2192" t="str">
        <f t="shared" si="158"/>
        <v>No</v>
      </c>
      <c r="O2192" t="s">
        <v>152</v>
      </c>
      <c r="P2192" s="126" t="str">
        <f t="shared" si="157"/>
        <v>Yes</v>
      </c>
      <c r="Q2192" s="126" t="str">
        <f t="shared" si="159"/>
        <v>No</v>
      </c>
      <c r="R2192" s="126" t="str">
        <f t="shared" si="159"/>
        <v>Yes</v>
      </c>
      <c r="S2192" s="126" t="str">
        <f t="shared" si="159"/>
        <v>No</v>
      </c>
      <c r="T2192" s="126" t="str">
        <f t="shared" si="159"/>
        <v>Yes</v>
      </c>
      <c r="U2192" s="126" t="str">
        <f t="shared" si="159"/>
        <v>Yes</v>
      </c>
      <c r="V2192" s="126" t="str">
        <f t="shared" si="159"/>
        <v>No</v>
      </c>
      <c r="W2192" s="126" t="str">
        <f t="shared" si="159"/>
        <v>No</v>
      </c>
      <c r="X2192" s="126" t="str">
        <f t="shared" si="159"/>
        <v>No</v>
      </c>
      <c r="Y2192" s="126" t="str">
        <f t="shared" si="159"/>
        <v>Yes</v>
      </c>
      <c r="Z2192" s="126" t="str">
        <f t="shared" si="159"/>
        <v>No</v>
      </c>
      <c r="AA2192" s="126" t="str">
        <f t="shared" si="159"/>
        <v>No</v>
      </c>
    </row>
    <row r="2193" spans="1:27" x14ac:dyDescent="0.3">
      <c r="A2193" t="s">
        <v>274</v>
      </c>
      <c r="B2193" t="s">
        <v>13</v>
      </c>
      <c r="C2193" t="s">
        <v>130</v>
      </c>
      <c r="D2193" t="s">
        <v>9</v>
      </c>
      <c r="E2193" t="s">
        <v>11</v>
      </c>
      <c r="F2193" t="s">
        <v>10</v>
      </c>
      <c r="G2193">
        <v>1</v>
      </c>
      <c r="H2193" t="s">
        <v>13</v>
      </c>
      <c r="I2193" t="s">
        <v>16</v>
      </c>
      <c r="J2193" t="s">
        <v>128</v>
      </c>
      <c r="L2193" t="s">
        <v>80</v>
      </c>
      <c r="M2193">
        <v>2</v>
      </c>
      <c r="N2193" t="str">
        <f t="shared" si="158"/>
        <v>Yes</v>
      </c>
      <c r="O2193" t="s">
        <v>152</v>
      </c>
      <c r="P2193" s="126" t="str">
        <f t="shared" si="157"/>
        <v>Yes</v>
      </c>
      <c r="Q2193" s="126" t="str">
        <f t="shared" si="159"/>
        <v>Yes</v>
      </c>
      <c r="R2193" s="126" t="str">
        <f t="shared" si="159"/>
        <v>No</v>
      </c>
      <c r="S2193" s="126" t="str">
        <f t="shared" si="159"/>
        <v>No</v>
      </c>
      <c r="T2193" s="126" t="str">
        <f t="shared" si="159"/>
        <v>Yes</v>
      </c>
      <c r="U2193" s="126" t="str">
        <f t="shared" si="159"/>
        <v>Yes</v>
      </c>
      <c r="V2193" s="126" t="str">
        <f t="shared" si="159"/>
        <v>No</v>
      </c>
      <c r="W2193" s="126" t="str">
        <f t="shared" si="159"/>
        <v>No</v>
      </c>
      <c r="X2193" s="126" t="str">
        <f t="shared" si="159"/>
        <v>No</v>
      </c>
      <c r="Y2193" s="126" t="str">
        <f t="shared" si="159"/>
        <v>Yes</v>
      </c>
      <c r="Z2193" s="126" t="str">
        <f t="shared" si="159"/>
        <v>No</v>
      </c>
      <c r="AA2193" s="126" t="str">
        <f t="shared" si="159"/>
        <v>No</v>
      </c>
    </row>
    <row r="2194" spans="1:27" x14ac:dyDescent="0.3">
      <c r="A2194" t="s">
        <v>274</v>
      </c>
      <c r="B2194" t="s">
        <v>13</v>
      </c>
      <c r="C2194" t="s">
        <v>130</v>
      </c>
      <c r="D2194" t="s">
        <v>9</v>
      </c>
      <c r="E2194" t="s">
        <v>11</v>
      </c>
      <c r="F2194" t="s">
        <v>10</v>
      </c>
      <c r="G2194">
        <v>2</v>
      </c>
      <c r="H2194" t="s">
        <v>10</v>
      </c>
      <c r="I2194" t="s">
        <v>18</v>
      </c>
      <c r="J2194" t="s">
        <v>128</v>
      </c>
      <c r="L2194" t="s">
        <v>80</v>
      </c>
      <c r="M2194">
        <v>1</v>
      </c>
      <c r="N2194" t="str">
        <f t="shared" si="158"/>
        <v>Yes</v>
      </c>
      <c r="O2194" t="s">
        <v>152</v>
      </c>
      <c r="P2194" s="126" t="str">
        <f t="shared" si="157"/>
        <v>Yes</v>
      </c>
      <c r="Q2194" s="126" t="str">
        <f t="shared" si="159"/>
        <v>Yes</v>
      </c>
      <c r="R2194" s="126" t="str">
        <f t="shared" si="159"/>
        <v>No</v>
      </c>
      <c r="S2194" s="126" t="str">
        <f t="shared" si="159"/>
        <v>No</v>
      </c>
      <c r="T2194" s="126" t="str">
        <f t="shared" si="159"/>
        <v>Yes</v>
      </c>
      <c r="U2194" s="126" t="str">
        <f t="shared" si="159"/>
        <v>Yes</v>
      </c>
      <c r="V2194" s="126" t="str">
        <f t="shared" si="159"/>
        <v>No</v>
      </c>
      <c r="W2194" s="126" t="str">
        <f t="shared" si="159"/>
        <v>No</v>
      </c>
      <c r="X2194" s="126" t="str">
        <f t="shared" si="159"/>
        <v>No</v>
      </c>
      <c r="Y2194" s="126" t="str">
        <f t="shared" si="159"/>
        <v>Yes</v>
      </c>
      <c r="Z2194" s="126" t="str">
        <f t="shared" si="159"/>
        <v>No</v>
      </c>
      <c r="AA2194" s="126" t="str">
        <f t="shared" si="159"/>
        <v>No</v>
      </c>
    </row>
    <row r="2195" spans="1:27" x14ac:dyDescent="0.3">
      <c r="A2195" t="s">
        <v>274</v>
      </c>
      <c r="B2195" t="s">
        <v>13</v>
      </c>
      <c r="C2195" t="s">
        <v>130</v>
      </c>
      <c r="D2195" t="s">
        <v>9</v>
      </c>
      <c r="E2195" t="s">
        <v>11</v>
      </c>
      <c r="F2195" t="s">
        <v>10</v>
      </c>
      <c r="G2195">
        <v>1</v>
      </c>
      <c r="H2195" t="s">
        <v>13</v>
      </c>
      <c r="I2195" t="s">
        <v>148</v>
      </c>
      <c r="J2195" t="s">
        <v>128</v>
      </c>
      <c r="L2195" t="s">
        <v>80</v>
      </c>
      <c r="M2195">
        <v>1</v>
      </c>
      <c r="N2195" t="str">
        <f t="shared" si="158"/>
        <v>Yes</v>
      </c>
      <c r="O2195" t="s">
        <v>152</v>
      </c>
      <c r="P2195" s="126" t="str">
        <f t="shared" si="157"/>
        <v>Yes</v>
      </c>
      <c r="Q2195" s="126" t="str">
        <f t="shared" si="159"/>
        <v>Yes</v>
      </c>
      <c r="R2195" s="126" t="str">
        <f t="shared" si="159"/>
        <v>No</v>
      </c>
      <c r="S2195" s="126" t="str">
        <f t="shared" si="159"/>
        <v>No</v>
      </c>
      <c r="T2195" s="126" t="str">
        <f t="shared" si="159"/>
        <v>Yes</v>
      </c>
      <c r="U2195" s="126" t="str">
        <f t="shared" si="159"/>
        <v>Yes</v>
      </c>
      <c r="V2195" s="126" t="str">
        <f t="shared" si="159"/>
        <v>No</v>
      </c>
      <c r="W2195" s="126" t="str">
        <f t="shared" si="159"/>
        <v>No</v>
      </c>
      <c r="X2195" s="126" t="str">
        <f t="shared" si="159"/>
        <v>No</v>
      </c>
      <c r="Y2195" s="126" t="str">
        <f t="shared" si="159"/>
        <v>Yes</v>
      </c>
      <c r="Z2195" s="126" t="str">
        <f t="shared" si="159"/>
        <v>No</v>
      </c>
      <c r="AA2195" s="126" t="str">
        <f t="shared" si="159"/>
        <v>No</v>
      </c>
    </row>
    <row r="2196" spans="1:27" x14ac:dyDescent="0.3">
      <c r="A2196" t="s">
        <v>274</v>
      </c>
      <c r="B2196" t="s">
        <v>13</v>
      </c>
      <c r="C2196" t="s">
        <v>130</v>
      </c>
      <c r="D2196" t="s">
        <v>9</v>
      </c>
      <c r="E2196" t="s">
        <v>11</v>
      </c>
      <c r="F2196" t="s">
        <v>8</v>
      </c>
      <c r="G2196">
        <v>0</v>
      </c>
      <c r="H2196" t="s">
        <v>11</v>
      </c>
      <c r="I2196" t="s">
        <v>148</v>
      </c>
      <c r="J2196" t="s">
        <v>128</v>
      </c>
      <c r="L2196" t="s">
        <v>80</v>
      </c>
      <c r="M2196">
        <v>1</v>
      </c>
      <c r="N2196" t="str">
        <f t="shared" si="158"/>
        <v>Yes</v>
      </c>
      <c r="O2196" t="s">
        <v>152</v>
      </c>
      <c r="P2196" s="126" t="str">
        <f t="shared" si="157"/>
        <v>Yes</v>
      </c>
      <c r="Q2196" s="126" t="str">
        <f t="shared" si="159"/>
        <v>Yes</v>
      </c>
      <c r="R2196" s="126" t="str">
        <f t="shared" si="159"/>
        <v>Yes</v>
      </c>
      <c r="S2196" s="126" t="str">
        <f t="shared" si="159"/>
        <v>No</v>
      </c>
      <c r="T2196" s="126" t="str">
        <f t="shared" si="159"/>
        <v>No</v>
      </c>
      <c r="U2196" s="126" t="str">
        <f t="shared" si="159"/>
        <v>Yes</v>
      </c>
      <c r="V2196" s="126" t="str">
        <f t="shared" si="159"/>
        <v>No</v>
      </c>
      <c r="W2196" s="126" t="str">
        <f t="shared" si="159"/>
        <v>No</v>
      </c>
      <c r="X2196" s="126" t="str">
        <f t="shared" si="159"/>
        <v>No</v>
      </c>
      <c r="Y2196" s="126" t="str">
        <f t="shared" si="159"/>
        <v>Yes</v>
      </c>
      <c r="Z2196" s="126" t="str">
        <f t="shared" si="159"/>
        <v>No</v>
      </c>
      <c r="AA2196" s="126" t="str">
        <f t="shared" si="159"/>
        <v>No</v>
      </c>
    </row>
    <row r="2197" spans="1:27" x14ac:dyDescent="0.3">
      <c r="A2197" t="s">
        <v>274</v>
      </c>
      <c r="B2197" t="s">
        <v>13</v>
      </c>
      <c r="C2197" t="s">
        <v>130</v>
      </c>
      <c r="D2197" t="s">
        <v>9</v>
      </c>
      <c r="E2197" t="s">
        <v>11</v>
      </c>
      <c r="F2197" t="s">
        <v>8</v>
      </c>
      <c r="G2197">
        <v>0</v>
      </c>
      <c r="H2197" t="s">
        <v>8</v>
      </c>
      <c r="I2197" t="s">
        <v>148</v>
      </c>
      <c r="J2197" t="s">
        <v>256</v>
      </c>
      <c r="L2197" t="s">
        <v>80</v>
      </c>
      <c r="M2197">
        <v>0</v>
      </c>
      <c r="N2197" t="str">
        <f t="shared" si="158"/>
        <v>Yes</v>
      </c>
      <c r="O2197" t="s">
        <v>152</v>
      </c>
      <c r="P2197" s="126" t="str">
        <f t="shared" si="157"/>
        <v>Yes</v>
      </c>
      <c r="Q2197" s="126" t="str">
        <f t="shared" si="159"/>
        <v>Yes</v>
      </c>
      <c r="R2197" s="126" t="str">
        <f t="shared" si="159"/>
        <v>Yes</v>
      </c>
      <c r="S2197" s="126" t="str">
        <f t="shared" si="159"/>
        <v>No</v>
      </c>
      <c r="T2197" s="126" t="str">
        <f t="shared" si="159"/>
        <v>No</v>
      </c>
      <c r="U2197" s="126" t="str">
        <f t="shared" si="159"/>
        <v>Yes</v>
      </c>
      <c r="V2197" s="126" t="str">
        <f t="shared" si="159"/>
        <v>No</v>
      </c>
      <c r="W2197" s="126" t="str">
        <f t="shared" si="159"/>
        <v>No</v>
      </c>
      <c r="X2197" s="126" t="str">
        <f t="shared" si="159"/>
        <v>No</v>
      </c>
      <c r="Y2197" s="126" t="str">
        <f t="shared" si="159"/>
        <v>Yes</v>
      </c>
      <c r="Z2197" s="126" t="str">
        <f t="shared" si="159"/>
        <v>No</v>
      </c>
      <c r="AA2197" s="126" t="str">
        <f t="shared" si="159"/>
        <v>No</v>
      </c>
    </row>
    <row r="2198" spans="1:27" x14ac:dyDescent="0.3">
      <c r="A2198" t="s">
        <v>274</v>
      </c>
      <c r="B2198" t="s">
        <v>130</v>
      </c>
      <c r="C2198" t="s">
        <v>9</v>
      </c>
      <c r="D2198" t="s">
        <v>70</v>
      </c>
      <c r="E2198" t="s">
        <v>11</v>
      </c>
      <c r="F2198" t="s">
        <v>8</v>
      </c>
      <c r="G2198">
        <v>0</v>
      </c>
      <c r="H2198" t="s">
        <v>130</v>
      </c>
      <c r="I2198" t="s">
        <v>148</v>
      </c>
      <c r="J2198" t="s">
        <v>256</v>
      </c>
      <c r="L2198" t="s">
        <v>80</v>
      </c>
      <c r="M2198">
        <v>1</v>
      </c>
      <c r="N2198" t="str">
        <f t="shared" si="158"/>
        <v>Yes</v>
      </c>
      <c r="O2198" t="s">
        <v>152</v>
      </c>
      <c r="P2198" s="126" t="str">
        <f t="shared" si="157"/>
        <v>No</v>
      </c>
      <c r="Q2198" s="126" t="str">
        <f t="shared" si="159"/>
        <v>Yes</v>
      </c>
      <c r="R2198" s="126" t="str">
        <f t="shared" si="159"/>
        <v>Yes</v>
      </c>
      <c r="S2198" s="126" t="str">
        <f t="shared" si="159"/>
        <v>Yes</v>
      </c>
      <c r="T2198" s="126" t="str">
        <f t="shared" si="159"/>
        <v>No</v>
      </c>
      <c r="U2198" s="126" t="str">
        <f t="shared" si="159"/>
        <v>Yes</v>
      </c>
      <c r="V2198" s="126" t="str">
        <f t="shared" si="159"/>
        <v>No</v>
      </c>
      <c r="W2198" s="126" t="str">
        <f t="shared" si="159"/>
        <v>No</v>
      </c>
      <c r="X2198" s="126" t="str">
        <f t="shared" si="159"/>
        <v>No</v>
      </c>
      <c r="Y2198" s="126" t="str">
        <f t="shared" si="159"/>
        <v>Yes</v>
      </c>
      <c r="Z2198" s="126" t="str">
        <f t="shared" si="159"/>
        <v>No</v>
      </c>
      <c r="AA2198" s="126" t="str">
        <f t="shared" si="159"/>
        <v>No</v>
      </c>
    </row>
    <row r="2199" spans="1:27" x14ac:dyDescent="0.3">
      <c r="A2199" t="s">
        <v>275</v>
      </c>
      <c r="B2199" t="s">
        <v>13</v>
      </c>
      <c r="C2199" t="s">
        <v>9</v>
      </c>
      <c r="D2199" t="s">
        <v>8</v>
      </c>
      <c r="E2199" t="s">
        <v>11</v>
      </c>
      <c r="F2199" t="s">
        <v>10</v>
      </c>
      <c r="G2199">
        <v>0</v>
      </c>
      <c r="H2199" t="s">
        <v>13</v>
      </c>
      <c r="I2199" t="s">
        <v>15</v>
      </c>
      <c r="J2199" t="s">
        <v>128</v>
      </c>
      <c r="L2199" t="s">
        <v>80</v>
      </c>
      <c r="M2199">
        <v>0</v>
      </c>
      <c r="N2199" t="str">
        <f t="shared" si="158"/>
        <v>No</v>
      </c>
      <c r="O2199" t="s">
        <v>152</v>
      </c>
      <c r="P2199" s="126" t="str">
        <f t="shared" si="157"/>
        <v>Yes</v>
      </c>
      <c r="Q2199" s="126" t="str">
        <f t="shared" si="159"/>
        <v>Yes</v>
      </c>
      <c r="R2199" s="126" t="str">
        <f t="shared" si="159"/>
        <v>Yes</v>
      </c>
      <c r="S2199" s="126" t="str">
        <f t="shared" si="159"/>
        <v>No</v>
      </c>
      <c r="T2199" s="126" t="str">
        <f t="shared" si="159"/>
        <v>Yes</v>
      </c>
      <c r="U2199" s="126" t="str">
        <f t="shared" si="159"/>
        <v>Yes</v>
      </c>
      <c r="V2199" s="126" t="str">
        <f t="shared" si="159"/>
        <v>No</v>
      </c>
      <c r="W2199" s="126" t="str">
        <f t="shared" si="159"/>
        <v>No</v>
      </c>
      <c r="X2199" s="126" t="str">
        <f t="shared" si="159"/>
        <v>No</v>
      </c>
      <c r="Y2199" s="126" t="str">
        <f t="shared" si="159"/>
        <v>No</v>
      </c>
      <c r="Z2199" s="126" t="str">
        <f t="shared" si="159"/>
        <v>No</v>
      </c>
      <c r="AA2199" s="126" t="str">
        <f t="shared" si="159"/>
        <v>No</v>
      </c>
    </row>
    <row r="2200" spans="1:27" x14ac:dyDescent="0.3">
      <c r="A2200" t="s">
        <v>275</v>
      </c>
      <c r="B2200" t="s">
        <v>13</v>
      </c>
      <c r="C2200" t="s">
        <v>9</v>
      </c>
      <c r="D2200" t="s">
        <v>8</v>
      </c>
      <c r="E2200" t="s">
        <v>11</v>
      </c>
      <c r="F2200" t="s">
        <v>10</v>
      </c>
      <c r="G2200">
        <v>1</v>
      </c>
      <c r="H2200" t="s">
        <v>11</v>
      </c>
      <c r="I2200" t="s">
        <v>148</v>
      </c>
      <c r="J2200" t="s">
        <v>128</v>
      </c>
      <c r="L2200" t="s">
        <v>80</v>
      </c>
      <c r="M2200">
        <v>2</v>
      </c>
      <c r="N2200" t="str">
        <f t="shared" ref="N2200:N2330" si="160">IF(M2200="","",IF(I2200="Foul","Yes",IF(M2200=0,"No","Yes")))</f>
        <v>Yes</v>
      </c>
      <c r="O2200" t="s">
        <v>152</v>
      </c>
      <c r="P2200" s="126" t="str">
        <f t="shared" si="157"/>
        <v>Yes</v>
      </c>
      <c r="Q2200" s="126" t="str">
        <f t="shared" si="159"/>
        <v>Yes</v>
      </c>
      <c r="R2200" s="126" t="str">
        <f t="shared" si="159"/>
        <v>Yes</v>
      </c>
      <c r="S2200" s="126" t="str">
        <f t="shared" si="159"/>
        <v>No</v>
      </c>
      <c r="T2200" s="126" t="str">
        <f t="shared" si="159"/>
        <v>Yes</v>
      </c>
      <c r="U2200" s="126" t="str">
        <f t="shared" si="159"/>
        <v>Yes</v>
      </c>
      <c r="V2200" s="126" t="str">
        <f t="shared" si="159"/>
        <v>No</v>
      </c>
      <c r="W2200" s="126" t="str">
        <f t="shared" si="159"/>
        <v>No</v>
      </c>
      <c r="X2200" s="126" t="str">
        <f t="shared" si="159"/>
        <v>No</v>
      </c>
      <c r="Y2200" s="126" t="str">
        <f t="shared" si="159"/>
        <v>No</v>
      </c>
      <c r="Z2200" s="126" t="str">
        <f t="shared" si="159"/>
        <v>No</v>
      </c>
      <c r="AA2200" s="126" t="str">
        <f t="shared" si="159"/>
        <v>No</v>
      </c>
    </row>
    <row r="2201" spans="1:27" x14ac:dyDescent="0.3">
      <c r="A2201" t="s">
        <v>275</v>
      </c>
      <c r="B2201" t="s">
        <v>13</v>
      </c>
      <c r="C2201" t="s">
        <v>9</v>
      </c>
      <c r="D2201" t="s">
        <v>8</v>
      </c>
      <c r="E2201" t="s">
        <v>11</v>
      </c>
      <c r="F2201" t="s">
        <v>10</v>
      </c>
      <c r="G2201">
        <v>1</v>
      </c>
      <c r="H2201" t="s">
        <v>13</v>
      </c>
      <c r="I2201" t="s">
        <v>16</v>
      </c>
      <c r="J2201" t="s">
        <v>128</v>
      </c>
      <c r="L2201" t="s">
        <v>80</v>
      </c>
      <c r="M2201">
        <v>0</v>
      </c>
      <c r="N2201" t="str">
        <f t="shared" si="160"/>
        <v>No</v>
      </c>
      <c r="O2201" t="s">
        <v>152</v>
      </c>
      <c r="P2201" s="126" t="str">
        <f t="shared" si="157"/>
        <v>Yes</v>
      </c>
      <c r="Q2201" s="126" t="str">
        <f t="shared" si="159"/>
        <v>Yes</v>
      </c>
      <c r="R2201" s="126" t="str">
        <f t="shared" si="159"/>
        <v>Yes</v>
      </c>
      <c r="S2201" s="126" t="str">
        <f t="shared" si="159"/>
        <v>No</v>
      </c>
      <c r="T2201" s="126" t="str">
        <f t="shared" si="159"/>
        <v>Yes</v>
      </c>
      <c r="U2201" s="126" t="str">
        <f t="shared" si="159"/>
        <v>Yes</v>
      </c>
      <c r="V2201" s="126" t="str">
        <f t="shared" si="159"/>
        <v>No</v>
      </c>
      <c r="W2201" s="126" t="str">
        <f t="shared" si="159"/>
        <v>No</v>
      </c>
      <c r="X2201" s="126" t="str">
        <f t="shared" si="159"/>
        <v>No</v>
      </c>
      <c r="Y2201" s="126" t="str">
        <f t="shared" si="159"/>
        <v>No</v>
      </c>
      <c r="Z2201" s="126" t="str">
        <f t="shared" si="159"/>
        <v>No</v>
      </c>
      <c r="AA2201" s="126" t="str">
        <f t="shared" si="159"/>
        <v>No</v>
      </c>
    </row>
    <row r="2202" spans="1:27" x14ac:dyDescent="0.3">
      <c r="A2202" t="s">
        <v>275</v>
      </c>
      <c r="B2202" t="s">
        <v>13</v>
      </c>
      <c r="C2202" t="s">
        <v>9</v>
      </c>
      <c r="D2202" t="s">
        <v>8</v>
      </c>
      <c r="E2202" t="s">
        <v>11</v>
      </c>
      <c r="F2202" t="s">
        <v>10</v>
      </c>
      <c r="G2202">
        <v>1</v>
      </c>
      <c r="H2202" t="s">
        <v>8</v>
      </c>
      <c r="I2202" t="s">
        <v>19</v>
      </c>
      <c r="J2202" t="s">
        <v>149</v>
      </c>
      <c r="L2202" t="s">
        <v>80</v>
      </c>
      <c r="M2202">
        <v>0</v>
      </c>
      <c r="N2202" t="str">
        <f t="shared" si="160"/>
        <v>No</v>
      </c>
      <c r="O2202" t="s">
        <v>152</v>
      </c>
      <c r="P2202" s="126" t="str">
        <f t="shared" si="157"/>
        <v>Yes</v>
      </c>
      <c r="Q2202" s="126" t="str">
        <f t="shared" si="159"/>
        <v>Yes</v>
      </c>
      <c r="R2202" s="126" t="str">
        <f t="shared" si="159"/>
        <v>Yes</v>
      </c>
      <c r="S2202" s="126" t="str">
        <f t="shared" si="159"/>
        <v>No</v>
      </c>
      <c r="T2202" s="126" t="str">
        <f t="shared" si="159"/>
        <v>Yes</v>
      </c>
      <c r="U2202" s="126" t="str">
        <f t="shared" si="159"/>
        <v>Yes</v>
      </c>
      <c r="V2202" s="126" t="str">
        <f t="shared" si="159"/>
        <v>No</v>
      </c>
      <c r="W2202" s="126" t="str">
        <f t="shared" si="159"/>
        <v>No</v>
      </c>
      <c r="X2202" s="126" t="str">
        <f t="shared" si="159"/>
        <v>No</v>
      </c>
      <c r="Y2202" s="126" t="str">
        <f t="shared" si="159"/>
        <v>No</v>
      </c>
      <c r="Z2202" s="126" t="str">
        <f t="shared" si="159"/>
        <v>No</v>
      </c>
      <c r="AA2202" s="126" t="str">
        <f t="shared" si="159"/>
        <v>No</v>
      </c>
    </row>
    <row r="2203" spans="1:27" x14ac:dyDescent="0.3">
      <c r="A2203" t="s">
        <v>275</v>
      </c>
      <c r="B2203" t="s">
        <v>13</v>
      </c>
      <c r="C2203" t="s">
        <v>9</v>
      </c>
      <c r="D2203" t="s">
        <v>8</v>
      </c>
      <c r="E2203" t="s">
        <v>11</v>
      </c>
      <c r="F2203" t="s">
        <v>10</v>
      </c>
      <c r="G2203">
        <v>2</v>
      </c>
      <c r="H2203" t="s">
        <v>9</v>
      </c>
      <c r="I2203" t="s">
        <v>18</v>
      </c>
      <c r="J2203" t="s">
        <v>128</v>
      </c>
      <c r="L2203" t="s">
        <v>80</v>
      </c>
      <c r="M2203">
        <v>0</v>
      </c>
      <c r="N2203" t="str">
        <f t="shared" si="160"/>
        <v>No</v>
      </c>
      <c r="O2203" t="s">
        <v>152</v>
      </c>
      <c r="P2203" s="126" t="str">
        <f t="shared" si="157"/>
        <v>Yes</v>
      </c>
      <c r="Q2203" s="126" t="str">
        <f t="shared" si="159"/>
        <v>Yes</v>
      </c>
      <c r="R2203" s="126" t="str">
        <f t="shared" si="159"/>
        <v>Yes</v>
      </c>
      <c r="S2203" s="126" t="str">
        <f t="shared" si="159"/>
        <v>No</v>
      </c>
      <c r="T2203" s="126" t="str">
        <f t="shared" si="159"/>
        <v>Yes</v>
      </c>
      <c r="U2203" s="126" t="str">
        <f t="shared" si="159"/>
        <v>Yes</v>
      </c>
      <c r="V2203" s="126" t="str">
        <f t="shared" si="159"/>
        <v>No</v>
      </c>
      <c r="W2203" s="126" t="str">
        <f t="shared" si="159"/>
        <v>No</v>
      </c>
      <c r="X2203" s="126" t="str">
        <f t="shared" si="159"/>
        <v>No</v>
      </c>
      <c r="Y2203" s="126" t="str">
        <f t="shared" si="159"/>
        <v>No</v>
      </c>
      <c r="Z2203" s="126" t="str">
        <f t="shared" si="159"/>
        <v>No</v>
      </c>
      <c r="AA2203" s="126" t="str">
        <f t="shared" si="159"/>
        <v>No</v>
      </c>
    </row>
    <row r="2204" spans="1:27" x14ac:dyDescent="0.3">
      <c r="A2204" t="s">
        <v>275</v>
      </c>
      <c r="B2204" t="s">
        <v>13</v>
      </c>
      <c r="C2204" t="s">
        <v>130</v>
      </c>
      <c r="D2204" t="s">
        <v>8</v>
      </c>
      <c r="E2204" t="s">
        <v>70</v>
      </c>
      <c r="F2204" t="s">
        <v>10</v>
      </c>
      <c r="G2204">
        <v>0</v>
      </c>
      <c r="H2204" t="s">
        <v>13</v>
      </c>
      <c r="I2204" t="s">
        <v>15</v>
      </c>
      <c r="J2204" t="s">
        <v>128</v>
      </c>
      <c r="L2204" t="s">
        <v>80</v>
      </c>
      <c r="M2204">
        <v>0</v>
      </c>
      <c r="N2204" t="str">
        <f t="shared" si="160"/>
        <v>No</v>
      </c>
      <c r="O2204" t="s">
        <v>152</v>
      </c>
      <c r="P2204" s="126" t="str">
        <f t="shared" si="157"/>
        <v>Yes</v>
      </c>
      <c r="Q2204" s="126" t="str">
        <f t="shared" si="159"/>
        <v>No</v>
      </c>
      <c r="R2204" s="126" t="str">
        <f t="shared" si="159"/>
        <v>Yes</v>
      </c>
      <c r="S2204" s="126" t="str">
        <f t="shared" si="159"/>
        <v>Yes</v>
      </c>
      <c r="T2204" s="126" t="str">
        <f t="shared" si="159"/>
        <v>Yes</v>
      </c>
      <c r="U2204" s="126" t="str">
        <f t="shared" si="159"/>
        <v>No</v>
      </c>
      <c r="V2204" s="126" t="str">
        <f t="shared" si="159"/>
        <v>No</v>
      </c>
      <c r="W2204" s="126" t="str">
        <f t="shared" si="159"/>
        <v>No</v>
      </c>
      <c r="X2204" s="126" t="str">
        <f t="shared" si="159"/>
        <v>No</v>
      </c>
      <c r="Y2204" s="126" t="str">
        <f t="shared" si="159"/>
        <v>Yes</v>
      </c>
      <c r="Z2204" s="126" t="str">
        <f t="shared" si="159"/>
        <v>No</v>
      </c>
      <c r="AA2204" s="126" t="str">
        <f t="shared" si="159"/>
        <v>No</v>
      </c>
    </row>
    <row r="2205" spans="1:27" x14ac:dyDescent="0.3">
      <c r="A2205" t="s">
        <v>275</v>
      </c>
      <c r="B2205" t="s">
        <v>13</v>
      </c>
      <c r="C2205" t="s">
        <v>130</v>
      </c>
      <c r="D2205" t="s">
        <v>8</v>
      </c>
      <c r="E2205" t="s">
        <v>70</v>
      </c>
      <c r="F2205" t="s">
        <v>10</v>
      </c>
      <c r="G2205">
        <v>1</v>
      </c>
      <c r="H2205" t="s">
        <v>8</v>
      </c>
      <c r="I2205" t="s">
        <v>148</v>
      </c>
      <c r="J2205" t="s">
        <v>128</v>
      </c>
      <c r="L2205" t="s">
        <v>80</v>
      </c>
      <c r="M2205">
        <v>2</v>
      </c>
      <c r="N2205" t="str">
        <f t="shared" si="160"/>
        <v>Yes</v>
      </c>
      <c r="O2205" t="s">
        <v>152</v>
      </c>
      <c r="P2205" s="126" t="str">
        <f t="shared" si="157"/>
        <v>Yes</v>
      </c>
      <c r="Q2205" s="126" t="str">
        <f t="shared" si="159"/>
        <v>No</v>
      </c>
      <c r="R2205" s="126" t="str">
        <f t="shared" si="159"/>
        <v>Yes</v>
      </c>
      <c r="S2205" s="126" t="str">
        <f t="shared" si="159"/>
        <v>Yes</v>
      </c>
      <c r="T2205" s="126" t="str">
        <f t="shared" si="159"/>
        <v>Yes</v>
      </c>
      <c r="U2205" s="126" t="str">
        <f t="shared" si="159"/>
        <v>No</v>
      </c>
      <c r="V2205" s="126" t="str">
        <f t="shared" si="159"/>
        <v>No</v>
      </c>
      <c r="W2205" s="126" t="str">
        <f t="shared" si="159"/>
        <v>No</v>
      </c>
      <c r="X2205" s="126" t="str">
        <f t="shared" si="159"/>
        <v>No</v>
      </c>
      <c r="Y2205" s="126" t="str">
        <f t="shared" si="159"/>
        <v>Yes</v>
      </c>
      <c r="Z2205" s="126" t="str">
        <f t="shared" si="159"/>
        <v>No</v>
      </c>
      <c r="AA2205" s="126" t="str">
        <f t="shared" si="159"/>
        <v>No</v>
      </c>
    </row>
    <row r="2206" spans="1:27" x14ac:dyDescent="0.3">
      <c r="A2206" t="s">
        <v>275</v>
      </c>
      <c r="B2206" t="s">
        <v>13</v>
      </c>
      <c r="C2206" t="s">
        <v>130</v>
      </c>
      <c r="D2206" t="s">
        <v>8</v>
      </c>
      <c r="E2206" t="s">
        <v>70</v>
      </c>
      <c r="F2206" t="s">
        <v>10</v>
      </c>
      <c r="G2206">
        <v>1</v>
      </c>
      <c r="H2206" t="s">
        <v>10</v>
      </c>
      <c r="I2206" t="s">
        <v>15</v>
      </c>
      <c r="J2206" t="s">
        <v>128</v>
      </c>
      <c r="K2206" t="s">
        <v>259</v>
      </c>
      <c r="L2206" t="s">
        <v>80</v>
      </c>
      <c r="M2206">
        <v>2</v>
      </c>
      <c r="N2206" t="str">
        <f t="shared" si="160"/>
        <v>Yes</v>
      </c>
      <c r="O2206" t="s">
        <v>152</v>
      </c>
      <c r="P2206" s="126" t="str">
        <f t="shared" si="157"/>
        <v>Yes</v>
      </c>
      <c r="Q2206" s="126" t="str">
        <f t="shared" si="159"/>
        <v>No</v>
      </c>
      <c r="R2206" s="126" t="str">
        <f t="shared" si="159"/>
        <v>Yes</v>
      </c>
      <c r="S2206" s="126" t="str">
        <f t="shared" si="159"/>
        <v>Yes</v>
      </c>
      <c r="T2206" s="126" t="str">
        <f t="shared" si="159"/>
        <v>Yes</v>
      </c>
      <c r="U2206" s="126" t="str">
        <f t="shared" si="159"/>
        <v>No</v>
      </c>
      <c r="V2206" s="126" t="str">
        <f t="shared" si="159"/>
        <v>No</v>
      </c>
      <c r="W2206" s="126" t="str">
        <f t="shared" si="159"/>
        <v>No</v>
      </c>
      <c r="X2206" s="126" t="str">
        <f t="shared" si="159"/>
        <v>No</v>
      </c>
      <c r="Y2206" s="126" t="str">
        <f t="shared" si="159"/>
        <v>Yes</v>
      </c>
      <c r="Z2206" s="126" t="str">
        <f t="shared" si="159"/>
        <v>No</v>
      </c>
      <c r="AA2206" s="126" t="str">
        <f t="shared" si="159"/>
        <v>No</v>
      </c>
    </row>
    <row r="2207" spans="1:27" x14ac:dyDescent="0.3">
      <c r="A2207" t="s">
        <v>275</v>
      </c>
      <c r="B2207" t="s">
        <v>13</v>
      </c>
      <c r="C2207" t="s">
        <v>130</v>
      </c>
      <c r="D2207" t="s">
        <v>8</v>
      </c>
      <c r="E2207" t="s">
        <v>70</v>
      </c>
      <c r="F2207" t="s">
        <v>10</v>
      </c>
      <c r="G2207">
        <v>1</v>
      </c>
      <c r="H2207" t="s">
        <v>130</v>
      </c>
      <c r="I2207" t="s">
        <v>18</v>
      </c>
      <c r="J2207" t="s">
        <v>128</v>
      </c>
      <c r="K2207" t="s">
        <v>237</v>
      </c>
      <c r="L2207" t="s">
        <v>80</v>
      </c>
      <c r="M2207">
        <v>0</v>
      </c>
      <c r="N2207" t="str">
        <f t="shared" si="160"/>
        <v>No</v>
      </c>
      <c r="O2207" t="s">
        <v>152</v>
      </c>
      <c r="P2207" s="126" t="str">
        <f t="shared" si="157"/>
        <v>Yes</v>
      </c>
      <c r="Q2207" s="126" t="str">
        <f t="shared" si="159"/>
        <v>No</v>
      </c>
      <c r="R2207" s="126" t="str">
        <f t="shared" si="159"/>
        <v>Yes</v>
      </c>
      <c r="S2207" s="126" t="str">
        <f t="shared" si="159"/>
        <v>Yes</v>
      </c>
      <c r="T2207" s="126" t="str">
        <f t="shared" si="159"/>
        <v>Yes</v>
      </c>
      <c r="U2207" s="126" t="str">
        <f t="shared" si="159"/>
        <v>No</v>
      </c>
      <c r="V2207" s="126" t="str">
        <f t="shared" si="159"/>
        <v>No</v>
      </c>
      <c r="W2207" s="126" t="str">
        <f t="shared" si="159"/>
        <v>No</v>
      </c>
      <c r="X2207" s="126" t="str">
        <f t="shared" si="159"/>
        <v>No</v>
      </c>
      <c r="Y2207" s="126" t="str">
        <f t="shared" si="159"/>
        <v>Yes</v>
      </c>
      <c r="Z2207" s="126" t="str">
        <f t="shared" si="159"/>
        <v>No</v>
      </c>
      <c r="AA2207" s="126" t="str">
        <f t="shared" si="159"/>
        <v>No</v>
      </c>
    </row>
    <row r="2208" spans="1:27" x14ac:dyDescent="0.3">
      <c r="A2208" t="s">
        <v>275</v>
      </c>
      <c r="B2208" t="s">
        <v>13</v>
      </c>
      <c r="C2208" t="s">
        <v>130</v>
      </c>
      <c r="D2208" t="s">
        <v>8</v>
      </c>
      <c r="E2208" t="s">
        <v>70</v>
      </c>
      <c r="F2208" t="s">
        <v>10</v>
      </c>
      <c r="G2208">
        <v>2</v>
      </c>
      <c r="H2208" t="s">
        <v>8</v>
      </c>
      <c r="I2208" t="s">
        <v>18</v>
      </c>
      <c r="J2208" t="s">
        <v>128</v>
      </c>
      <c r="K2208" t="s">
        <v>237</v>
      </c>
      <c r="L2208" t="s">
        <v>80</v>
      </c>
      <c r="M2208">
        <v>2</v>
      </c>
      <c r="N2208" t="str">
        <f t="shared" si="160"/>
        <v>Yes</v>
      </c>
      <c r="O2208" t="s">
        <v>152</v>
      </c>
      <c r="P2208" s="126" t="str">
        <f t="shared" si="157"/>
        <v>Yes</v>
      </c>
      <c r="Q2208" s="126" t="str">
        <f t="shared" si="159"/>
        <v>No</v>
      </c>
      <c r="R2208" s="126" t="str">
        <f t="shared" si="159"/>
        <v>Yes</v>
      </c>
      <c r="S2208" s="126" t="str">
        <f t="shared" si="159"/>
        <v>Yes</v>
      </c>
      <c r="T2208" s="126" t="str">
        <f t="shared" si="159"/>
        <v>Yes</v>
      </c>
      <c r="U2208" s="126" t="str">
        <f t="shared" si="159"/>
        <v>No</v>
      </c>
      <c r="V2208" s="126" t="str">
        <f t="shared" si="159"/>
        <v>No</v>
      </c>
      <c r="W2208" s="126" t="str">
        <f t="shared" si="159"/>
        <v>No</v>
      </c>
      <c r="X2208" s="126" t="str">
        <f t="shared" si="159"/>
        <v>No</v>
      </c>
      <c r="Y2208" s="126" t="str">
        <f t="shared" si="159"/>
        <v>Yes</v>
      </c>
      <c r="Z2208" s="126" t="str">
        <f t="shared" si="159"/>
        <v>No</v>
      </c>
      <c r="AA2208" s="126" t="str">
        <f t="shared" si="159"/>
        <v>No</v>
      </c>
    </row>
    <row r="2209" spans="1:27" x14ac:dyDescent="0.3">
      <c r="A2209" t="s">
        <v>275</v>
      </c>
      <c r="B2209" t="s">
        <v>13</v>
      </c>
      <c r="C2209" t="s">
        <v>130</v>
      </c>
      <c r="D2209" t="s">
        <v>8</v>
      </c>
      <c r="E2209" t="s">
        <v>70</v>
      </c>
      <c r="F2209" t="s">
        <v>10</v>
      </c>
      <c r="G2209">
        <v>0</v>
      </c>
      <c r="H2209" t="s">
        <v>70</v>
      </c>
      <c r="I2209" t="s">
        <v>19</v>
      </c>
      <c r="J2209" t="s">
        <v>128</v>
      </c>
      <c r="K2209" t="s">
        <v>259</v>
      </c>
      <c r="L2209" t="s">
        <v>80</v>
      </c>
      <c r="M2209">
        <v>3</v>
      </c>
      <c r="N2209" t="str">
        <f t="shared" si="160"/>
        <v>Yes</v>
      </c>
      <c r="O2209" t="s">
        <v>152</v>
      </c>
      <c r="P2209" s="126" t="str">
        <f t="shared" si="157"/>
        <v>Yes</v>
      </c>
      <c r="Q2209" s="126" t="str">
        <f t="shared" si="159"/>
        <v>No</v>
      </c>
      <c r="R2209" s="126" t="str">
        <f t="shared" si="159"/>
        <v>Yes</v>
      </c>
      <c r="S2209" s="126" t="str">
        <f t="shared" si="159"/>
        <v>Yes</v>
      </c>
      <c r="T2209" s="126" t="str">
        <f t="shared" si="159"/>
        <v>Yes</v>
      </c>
      <c r="U2209" s="126" t="str">
        <f t="shared" si="159"/>
        <v>No</v>
      </c>
      <c r="V2209" s="126" t="str">
        <f t="shared" si="159"/>
        <v>No</v>
      </c>
      <c r="W2209" s="126" t="str">
        <f t="shared" si="159"/>
        <v>No</v>
      </c>
      <c r="X2209" s="126" t="str">
        <f t="shared" si="159"/>
        <v>No</v>
      </c>
      <c r="Y2209" s="126" t="str">
        <f t="shared" si="159"/>
        <v>Yes</v>
      </c>
      <c r="Z2209" s="126" t="str">
        <f t="shared" si="159"/>
        <v>No</v>
      </c>
      <c r="AA2209" s="126" t="str">
        <f t="shared" si="159"/>
        <v>No</v>
      </c>
    </row>
    <row r="2210" spans="1:27" x14ac:dyDescent="0.3">
      <c r="A2210" t="s">
        <v>275</v>
      </c>
      <c r="B2210" t="s">
        <v>130</v>
      </c>
      <c r="C2210" t="s">
        <v>9</v>
      </c>
      <c r="D2210" t="s">
        <v>8</v>
      </c>
      <c r="E2210" t="s">
        <v>70</v>
      </c>
      <c r="F2210" t="s">
        <v>131</v>
      </c>
      <c r="G2210">
        <v>0</v>
      </c>
      <c r="H2210" t="s">
        <v>8</v>
      </c>
      <c r="I2210" t="s">
        <v>19</v>
      </c>
      <c r="J2210" t="s">
        <v>128</v>
      </c>
      <c r="L2210" t="s">
        <v>80</v>
      </c>
      <c r="M2210">
        <v>0</v>
      </c>
      <c r="N2210" t="str">
        <f t="shared" si="160"/>
        <v>No</v>
      </c>
      <c r="O2210" t="s">
        <v>152</v>
      </c>
      <c r="P2210" s="126" t="str">
        <f t="shared" si="157"/>
        <v>No</v>
      </c>
      <c r="Q2210" s="126" t="str">
        <f t="shared" si="159"/>
        <v>Yes</v>
      </c>
      <c r="R2210" s="126" t="str">
        <f t="shared" si="159"/>
        <v>Yes</v>
      </c>
      <c r="S2210" s="126" t="str">
        <f t="shared" si="159"/>
        <v>Yes</v>
      </c>
      <c r="T2210" s="126" t="str">
        <f t="shared" si="159"/>
        <v>No</v>
      </c>
      <c r="U2210" s="126" t="str">
        <f t="shared" si="159"/>
        <v>No</v>
      </c>
      <c r="V2210" s="126" t="str">
        <f t="shared" si="159"/>
        <v>No</v>
      </c>
      <c r="W2210" s="126" t="str">
        <f t="shared" si="159"/>
        <v>No</v>
      </c>
      <c r="X2210" s="126" t="str">
        <f t="shared" si="159"/>
        <v>No</v>
      </c>
      <c r="Y2210" s="126" t="str">
        <f t="shared" si="159"/>
        <v>Yes</v>
      </c>
      <c r="Z2210" s="126" t="str">
        <f t="shared" si="159"/>
        <v>Yes</v>
      </c>
      <c r="AA2210" s="126" t="str">
        <f t="shared" si="159"/>
        <v>No</v>
      </c>
    </row>
    <row r="2211" spans="1:27" x14ac:dyDescent="0.3">
      <c r="A2211" t="s">
        <v>275</v>
      </c>
      <c r="B2211" t="s">
        <v>130</v>
      </c>
      <c r="C2211" t="s">
        <v>9</v>
      </c>
      <c r="D2211" t="s">
        <v>8</v>
      </c>
      <c r="E2211" t="s">
        <v>70</v>
      </c>
      <c r="F2211" t="s">
        <v>131</v>
      </c>
      <c r="G2211">
        <v>0</v>
      </c>
      <c r="H2211" t="s">
        <v>9</v>
      </c>
      <c r="I2211" t="s">
        <v>19</v>
      </c>
      <c r="J2211" t="s">
        <v>128</v>
      </c>
      <c r="L2211" t="s">
        <v>80</v>
      </c>
      <c r="M2211">
        <v>3</v>
      </c>
      <c r="N2211" t="str">
        <f t="shared" si="160"/>
        <v>Yes</v>
      </c>
      <c r="O2211" t="s">
        <v>152</v>
      </c>
      <c r="P2211" s="126" t="str">
        <f t="shared" si="157"/>
        <v>No</v>
      </c>
      <c r="Q2211" s="126" t="str">
        <f t="shared" si="159"/>
        <v>Yes</v>
      </c>
      <c r="R2211" s="126" t="str">
        <f t="shared" si="159"/>
        <v>Yes</v>
      </c>
      <c r="S2211" s="126" t="str">
        <f t="shared" si="159"/>
        <v>Yes</v>
      </c>
      <c r="T2211" s="126" t="str">
        <f t="shared" si="159"/>
        <v>No</v>
      </c>
      <c r="U2211" s="126" t="str">
        <f t="shared" si="159"/>
        <v>No</v>
      </c>
      <c r="V2211" s="126" t="str">
        <f t="shared" si="159"/>
        <v>No</v>
      </c>
      <c r="W2211" s="126" t="str">
        <f t="shared" si="159"/>
        <v>No</v>
      </c>
      <c r="X2211" s="126" t="str">
        <f t="shared" si="159"/>
        <v>No</v>
      </c>
      <c r="Y2211" s="126" t="str">
        <f t="shared" si="159"/>
        <v>Yes</v>
      </c>
      <c r="Z2211" s="126" t="str">
        <f t="shared" si="159"/>
        <v>Yes</v>
      </c>
      <c r="AA2211" s="126" t="str">
        <f t="shared" si="159"/>
        <v>No</v>
      </c>
    </row>
    <row r="2212" spans="1:27" x14ac:dyDescent="0.3">
      <c r="A2212" t="s">
        <v>275</v>
      </c>
      <c r="B2212" t="s">
        <v>130</v>
      </c>
      <c r="C2212" t="s">
        <v>9</v>
      </c>
      <c r="D2212" t="s">
        <v>8</v>
      </c>
      <c r="E2212" t="s">
        <v>70</v>
      </c>
      <c r="F2212" t="s">
        <v>131</v>
      </c>
      <c r="G2212">
        <v>0</v>
      </c>
      <c r="H2212" t="s">
        <v>9</v>
      </c>
      <c r="I2212" t="s">
        <v>19</v>
      </c>
      <c r="J2212" t="s">
        <v>128</v>
      </c>
      <c r="K2212" t="s">
        <v>237</v>
      </c>
      <c r="L2212" t="s">
        <v>80</v>
      </c>
      <c r="M2212">
        <v>0</v>
      </c>
      <c r="N2212" t="str">
        <f t="shared" si="160"/>
        <v>No</v>
      </c>
      <c r="O2212" t="s">
        <v>152</v>
      </c>
      <c r="P2212" s="126" t="str">
        <f t="shared" si="157"/>
        <v>No</v>
      </c>
      <c r="Q2212" s="126" t="str">
        <f t="shared" si="159"/>
        <v>Yes</v>
      </c>
      <c r="R2212" s="126" t="str">
        <f t="shared" si="159"/>
        <v>Yes</v>
      </c>
      <c r="S2212" s="126" t="str">
        <f t="shared" si="159"/>
        <v>Yes</v>
      </c>
      <c r="T2212" s="126" t="str">
        <f t="shared" si="159"/>
        <v>No</v>
      </c>
      <c r="U2212" s="126" t="str">
        <f t="shared" si="159"/>
        <v>No</v>
      </c>
      <c r="V2212" s="126" t="str">
        <f t="shared" si="159"/>
        <v>No</v>
      </c>
      <c r="W2212" s="126" t="str">
        <f t="shared" si="159"/>
        <v>No</v>
      </c>
      <c r="X2212" s="126" t="str">
        <f t="shared" si="159"/>
        <v>No</v>
      </c>
      <c r="Y2212" s="126" t="str">
        <f t="shared" si="159"/>
        <v>Yes</v>
      </c>
      <c r="Z2212" s="126" t="str">
        <f t="shared" si="159"/>
        <v>Yes</v>
      </c>
      <c r="AA2212" s="126" t="str">
        <f t="shared" si="159"/>
        <v>No</v>
      </c>
    </row>
    <row r="2213" spans="1:27" x14ac:dyDescent="0.3">
      <c r="A2213" t="s">
        <v>275</v>
      </c>
      <c r="B2213" t="s">
        <v>130</v>
      </c>
      <c r="C2213" t="s">
        <v>9</v>
      </c>
      <c r="D2213" t="s">
        <v>70</v>
      </c>
      <c r="E2213" t="s">
        <v>11</v>
      </c>
      <c r="F2213" t="s">
        <v>131</v>
      </c>
      <c r="G2213">
        <v>1</v>
      </c>
      <c r="H2213" t="s">
        <v>11</v>
      </c>
      <c r="I2213" t="s">
        <v>16</v>
      </c>
      <c r="J2213" t="s">
        <v>128</v>
      </c>
      <c r="L2213" t="s">
        <v>80</v>
      </c>
      <c r="M2213">
        <v>2</v>
      </c>
      <c r="N2213" t="str">
        <f t="shared" si="160"/>
        <v>Yes</v>
      </c>
      <c r="O2213" t="s">
        <v>152</v>
      </c>
      <c r="P2213" s="126" t="str">
        <f t="shared" si="157"/>
        <v>No</v>
      </c>
      <c r="Q2213" s="126" t="str">
        <f t="shared" si="159"/>
        <v>Yes</v>
      </c>
      <c r="R2213" s="126" t="str">
        <f t="shared" si="159"/>
        <v>No</v>
      </c>
      <c r="S2213" s="126" t="str">
        <f t="shared" si="159"/>
        <v>Yes</v>
      </c>
      <c r="T2213" s="126" t="str">
        <f t="shared" si="159"/>
        <v>No</v>
      </c>
      <c r="U2213" s="126" t="str">
        <f t="shared" si="159"/>
        <v>Yes</v>
      </c>
      <c r="V2213" s="126" t="str">
        <f t="shared" si="159"/>
        <v>No</v>
      </c>
      <c r="W2213" s="126" t="str">
        <f t="shared" si="159"/>
        <v>No</v>
      </c>
      <c r="X2213" s="126" t="str">
        <f t="shared" si="159"/>
        <v>No</v>
      </c>
      <c r="Y2213" s="126" t="str">
        <f t="shared" si="159"/>
        <v>Yes</v>
      </c>
      <c r="Z2213" s="126" t="str">
        <f t="shared" si="159"/>
        <v>Yes</v>
      </c>
      <c r="AA2213" s="126" t="str">
        <f t="shared" si="159"/>
        <v>No</v>
      </c>
    </row>
    <row r="2214" spans="1:27" x14ac:dyDescent="0.3">
      <c r="A2214" t="s">
        <v>275</v>
      </c>
      <c r="B2214" t="s">
        <v>13</v>
      </c>
      <c r="C2214" t="s">
        <v>9</v>
      </c>
      <c r="D2214" t="s">
        <v>70</v>
      </c>
      <c r="E2214" t="s">
        <v>11</v>
      </c>
      <c r="F2214" t="s">
        <v>131</v>
      </c>
      <c r="G2214">
        <v>1</v>
      </c>
      <c r="H2214" t="s">
        <v>131</v>
      </c>
      <c r="I2214" t="s">
        <v>18</v>
      </c>
      <c r="J2214" t="s">
        <v>128</v>
      </c>
      <c r="L2214" t="s">
        <v>80</v>
      </c>
      <c r="M2214">
        <v>2</v>
      </c>
      <c r="N2214" t="str">
        <f t="shared" si="160"/>
        <v>Yes</v>
      </c>
      <c r="O2214" t="s">
        <v>152</v>
      </c>
      <c r="P2214" s="126" t="str">
        <f t="shared" si="157"/>
        <v>Yes</v>
      </c>
      <c r="Q2214" s="126" t="str">
        <f t="shared" si="159"/>
        <v>Yes</v>
      </c>
      <c r="R2214" s="126" t="str">
        <f t="shared" si="159"/>
        <v>No</v>
      </c>
      <c r="S2214" s="126" t="str">
        <f t="shared" si="159"/>
        <v>Yes</v>
      </c>
      <c r="T2214" s="126" t="str">
        <f t="shared" si="159"/>
        <v>No</v>
      </c>
      <c r="U2214" s="126" t="str">
        <f t="shared" si="159"/>
        <v>Yes</v>
      </c>
      <c r="V2214" s="126" t="str">
        <f t="shared" si="159"/>
        <v>No</v>
      </c>
      <c r="W2214" s="126" t="str">
        <f t="shared" si="159"/>
        <v>No</v>
      </c>
      <c r="X2214" s="126" t="str">
        <f t="shared" si="159"/>
        <v>No</v>
      </c>
      <c r="Y2214" s="126" t="str">
        <f t="shared" si="159"/>
        <v>No</v>
      </c>
      <c r="Z2214" s="126" t="str">
        <f t="shared" si="159"/>
        <v>Yes</v>
      </c>
      <c r="AA2214" s="126" t="str">
        <f t="shared" si="159"/>
        <v>No</v>
      </c>
    </row>
    <row r="2215" spans="1:27" x14ac:dyDescent="0.3">
      <c r="A2215" t="s">
        <v>275</v>
      </c>
      <c r="B2215" t="s">
        <v>13</v>
      </c>
      <c r="C2215" t="s">
        <v>9</v>
      </c>
      <c r="D2215" t="s">
        <v>70</v>
      </c>
      <c r="E2215" t="s">
        <v>11</v>
      </c>
      <c r="F2215" t="s">
        <v>131</v>
      </c>
      <c r="G2215">
        <v>2</v>
      </c>
      <c r="H2215" t="s">
        <v>70</v>
      </c>
      <c r="I2215" t="s">
        <v>19</v>
      </c>
      <c r="J2215" t="s">
        <v>128</v>
      </c>
      <c r="K2215" t="s">
        <v>237</v>
      </c>
      <c r="L2215" t="s">
        <v>80</v>
      </c>
      <c r="M2215">
        <v>3</v>
      </c>
      <c r="N2215" t="str">
        <f t="shared" si="160"/>
        <v>Yes</v>
      </c>
      <c r="O2215" t="s">
        <v>152</v>
      </c>
      <c r="P2215" s="126" t="str">
        <f t="shared" si="157"/>
        <v>Yes</v>
      </c>
      <c r="Q2215" s="126" t="str">
        <f t="shared" si="157"/>
        <v>Yes</v>
      </c>
      <c r="R2215" s="126" t="str">
        <f t="shared" si="157"/>
        <v>No</v>
      </c>
      <c r="S2215" s="126" t="str">
        <f t="shared" si="157"/>
        <v>Yes</v>
      </c>
      <c r="T2215" s="126" t="str">
        <f t="shared" si="157"/>
        <v>No</v>
      </c>
      <c r="U2215" s="126" t="str">
        <f t="shared" si="157"/>
        <v>Yes</v>
      </c>
      <c r="V2215" s="126" t="str">
        <f t="shared" si="157"/>
        <v>No</v>
      </c>
      <c r="W2215" s="126" t="str">
        <f t="shared" si="157"/>
        <v>No</v>
      </c>
      <c r="X2215" s="126" t="str">
        <f t="shared" si="157"/>
        <v>No</v>
      </c>
      <c r="Y2215" s="126" t="str">
        <f t="shared" si="157"/>
        <v>No</v>
      </c>
      <c r="Z2215" s="126" t="str">
        <f t="shared" si="157"/>
        <v>Yes</v>
      </c>
      <c r="AA2215" s="126" t="str">
        <f t="shared" si="157"/>
        <v>No</v>
      </c>
    </row>
    <row r="2216" spans="1:27" x14ac:dyDescent="0.3">
      <c r="A2216" t="s">
        <v>275</v>
      </c>
      <c r="B2216" t="s">
        <v>13</v>
      </c>
      <c r="C2216" t="s">
        <v>9</v>
      </c>
      <c r="D2216" t="s">
        <v>70</v>
      </c>
      <c r="E2216" t="s">
        <v>11</v>
      </c>
      <c r="F2216" t="s">
        <v>131</v>
      </c>
      <c r="G2216">
        <v>0</v>
      </c>
      <c r="H2216" t="s">
        <v>13</v>
      </c>
      <c r="I2216" t="s">
        <v>17</v>
      </c>
      <c r="J2216" t="s">
        <v>149</v>
      </c>
      <c r="K2216" t="s">
        <v>237</v>
      </c>
      <c r="L2216" t="s">
        <v>80</v>
      </c>
      <c r="M2216">
        <v>0</v>
      </c>
      <c r="N2216" t="str">
        <f t="shared" si="160"/>
        <v>No</v>
      </c>
      <c r="O2216" t="s">
        <v>152</v>
      </c>
      <c r="P2216" s="126" t="str">
        <f t="shared" si="157"/>
        <v>Yes</v>
      </c>
      <c r="Q2216" s="126" t="str">
        <f t="shared" si="157"/>
        <v>Yes</v>
      </c>
      <c r="R2216" s="126" t="str">
        <f t="shared" si="157"/>
        <v>No</v>
      </c>
      <c r="S2216" s="126" t="str">
        <f t="shared" si="157"/>
        <v>Yes</v>
      </c>
      <c r="T2216" s="126" t="str">
        <f t="shared" si="157"/>
        <v>No</v>
      </c>
      <c r="U2216" s="126" t="str">
        <f t="shared" si="157"/>
        <v>Yes</v>
      </c>
      <c r="V2216" s="126" t="str">
        <f t="shared" si="157"/>
        <v>No</v>
      </c>
      <c r="W2216" s="126" t="str">
        <f t="shared" si="157"/>
        <v>No</v>
      </c>
      <c r="X2216" s="126" t="str">
        <f t="shared" si="157"/>
        <v>No</v>
      </c>
      <c r="Y2216" s="126" t="str">
        <f t="shared" si="157"/>
        <v>No</v>
      </c>
      <c r="Z2216" s="126" t="str">
        <f t="shared" si="157"/>
        <v>Yes</v>
      </c>
      <c r="AA2216" s="126" t="str">
        <f t="shared" si="157"/>
        <v>No</v>
      </c>
    </row>
    <row r="2217" spans="1:27" x14ac:dyDescent="0.3">
      <c r="A2217" t="s">
        <v>275</v>
      </c>
      <c r="B2217" t="s">
        <v>13</v>
      </c>
      <c r="C2217" t="s">
        <v>9</v>
      </c>
      <c r="D2217" t="s">
        <v>70</v>
      </c>
      <c r="E2217" t="s">
        <v>11</v>
      </c>
      <c r="F2217" t="s">
        <v>131</v>
      </c>
      <c r="G2217">
        <v>1</v>
      </c>
      <c r="H2217" t="s">
        <v>11</v>
      </c>
      <c r="I2217" t="s">
        <v>16</v>
      </c>
      <c r="J2217" t="s">
        <v>128</v>
      </c>
      <c r="L2217" t="s">
        <v>81</v>
      </c>
      <c r="M2217">
        <v>2</v>
      </c>
      <c r="N2217" t="str">
        <f t="shared" si="160"/>
        <v>Yes</v>
      </c>
      <c r="O2217" t="s">
        <v>152</v>
      </c>
      <c r="P2217" s="126" t="str">
        <f t="shared" si="157"/>
        <v>Yes</v>
      </c>
      <c r="Q2217" s="126" t="str">
        <f t="shared" si="157"/>
        <v>Yes</v>
      </c>
      <c r="R2217" s="126" t="str">
        <f t="shared" si="157"/>
        <v>No</v>
      </c>
      <c r="S2217" s="126" t="str">
        <f t="shared" si="157"/>
        <v>Yes</v>
      </c>
      <c r="T2217" s="126" t="str">
        <f t="shared" si="157"/>
        <v>No</v>
      </c>
      <c r="U2217" s="126" t="str">
        <f t="shared" si="157"/>
        <v>Yes</v>
      </c>
      <c r="V2217" s="126" t="str">
        <f t="shared" si="157"/>
        <v>No</v>
      </c>
      <c r="W2217" s="126" t="str">
        <f t="shared" si="157"/>
        <v>No</v>
      </c>
      <c r="X2217" s="126" t="str">
        <f t="shared" si="157"/>
        <v>No</v>
      </c>
      <c r="Y2217" s="126" t="str">
        <f t="shared" si="157"/>
        <v>No</v>
      </c>
      <c r="Z2217" s="126" t="str">
        <f t="shared" si="157"/>
        <v>Yes</v>
      </c>
      <c r="AA2217" s="126" t="str">
        <f t="shared" si="157"/>
        <v>No</v>
      </c>
    </row>
    <row r="2218" spans="1:27" x14ac:dyDescent="0.3">
      <c r="A2218" t="s">
        <v>275</v>
      </c>
      <c r="B2218" t="s">
        <v>13</v>
      </c>
      <c r="C2218" t="s">
        <v>9</v>
      </c>
      <c r="D2218" t="s">
        <v>70</v>
      </c>
      <c r="E2218" t="s">
        <v>11</v>
      </c>
      <c r="F2218" t="s">
        <v>10</v>
      </c>
      <c r="G2218">
        <v>0</v>
      </c>
      <c r="H2218" t="s">
        <v>70</v>
      </c>
      <c r="I2218" t="s">
        <v>19</v>
      </c>
      <c r="J2218" t="s">
        <v>128</v>
      </c>
      <c r="L2218" t="s">
        <v>80</v>
      </c>
      <c r="M2218">
        <v>0</v>
      </c>
      <c r="N2218" t="str">
        <f t="shared" si="160"/>
        <v>No</v>
      </c>
      <c r="O2218" t="s">
        <v>152</v>
      </c>
      <c r="P2218" s="126" t="str">
        <f t="shared" si="157"/>
        <v>Yes</v>
      </c>
      <c r="Q2218" s="126" t="str">
        <f t="shared" si="157"/>
        <v>Yes</v>
      </c>
      <c r="R2218" s="126" t="str">
        <f t="shared" si="157"/>
        <v>No</v>
      </c>
      <c r="S2218" s="126" t="str">
        <f t="shared" si="157"/>
        <v>Yes</v>
      </c>
      <c r="T2218" s="126" t="str">
        <f t="shared" si="157"/>
        <v>Yes</v>
      </c>
      <c r="U2218" s="126" t="str">
        <f t="shared" si="157"/>
        <v>Yes</v>
      </c>
      <c r="V2218" s="126" t="str">
        <f t="shared" si="157"/>
        <v>No</v>
      </c>
      <c r="W2218" s="126" t="str">
        <f t="shared" si="157"/>
        <v>No</v>
      </c>
      <c r="X2218" s="126" t="str">
        <f t="shared" si="157"/>
        <v>No</v>
      </c>
      <c r="Y2218" s="126" t="str">
        <f t="shared" si="157"/>
        <v>No</v>
      </c>
      <c r="Z2218" s="126" t="str">
        <f t="shared" si="157"/>
        <v>No</v>
      </c>
      <c r="AA2218" s="126" t="str">
        <f t="shared" si="157"/>
        <v>No</v>
      </c>
    </row>
    <row r="2219" spans="1:27" x14ac:dyDescent="0.3">
      <c r="A2219" t="s">
        <v>275</v>
      </c>
      <c r="B2219" t="s">
        <v>13</v>
      </c>
      <c r="C2219" t="s">
        <v>9</v>
      </c>
      <c r="D2219" t="s">
        <v>8</v>
      </c>
      <c r="E2219" t="s">
        <v>11</v>
      </c>
      <c r="F2219" t="s">
        <v>10</v>
      </c>
      <c r="G2219">
        <v>1</v>
      </c>
      <c r="H2219" t="s">
        <v>8</v>
      </c>
      <c r="I2219" t="s">
        <v>15</v>
      </c>
      <c r="J2219" t="s">
        <v>128</v>
      </c>
      <c r="K2219" t="s">
        <v>237</v>
      </c>
      <c r="L2219" t="s">
        <v>80</v>
      </c>
      <c r="M2219">
        <v>0</v>
      </c>
      <c r="N2219" t="str">
        <f t="shared" si="160"/>
        <v>No</v>
      </c>
      <c r="O2219" t="s">
        <v>152</v>
      </c>
      <c r="P2219" s="126" t="str">
        <f t="shared" si="157"/>
        <v>Yes</v>
      </c>
      <c r="Q2219" s="126" t="str">
        <f t="shared" si="157"/>
        <v>Yes</v>
      </c>
      <c r="R2219" s="126" t="str">
        <f t="shared" si="157"/>
        <v>Yes</v>
      </c>
      <c r="S2219" s="126" t="str">
        <f t="shared" si="157"/>
        <v>No</v>
      </c>
      <c r="T2219" s="126" t="str">
        <f t="shared" si="157"/>
        <v>Yes</v>
      </c>
      <c r="U2219" s="126" t="str">
        <f t="shared" si="157"/>
        <v>Yes</v>
      </c>
      <c r="V2219" s="126" t="str">
        <f t="shared" si="157"/>
        <v>No</v>
      </c>
      <c r="W2219" s="126" t="str">
        <f t="shared" si="157"/>
        <v>No</v>
      </c>
      <c r="X2219" s="126" t="str">
        <f t="shared" si="157"/>
        <v>No</v>
      </c>
      <c r="Y2219" s="126" t="str">
        <f t="shared" si="157"/>
        <v>No</v>
      </c>
      <c r="Z2219" s="126" t="str">
        <f t="shared" si="157"/>
        <v>No</v>
      </c>
      <c r="AA2219" s="126" t="str">
        <f t="shared" si="157"/>
        <v>No</v>
      </c>
    </row>
    <row r="2220" spans="1:27" x14ac:dyDescent="0.3">
      <c r="A2220" t="s">
        <v>275</v>
      </c>
      <c r="B2220" t="s">
        <v>13</v>
      </c>
      <c r="C2220" t="s">
        <v>9</v>
      </c>
      <c r="D2220" t="s">
        <v>8</v>
      </c>
      <c r="E2220" t="s">
        <v>11</v>
      </c>
      <c r="F2220" t="s">
        <v>10</v>
      </c>
      <c r="G2220">
        <v>1</v>
      </c>
      <c r="H2220" t="s">
        <v>11</v>
      </c>
      <c r="I2220" t="s">
        <v>16</v>
      </c>
      <c r="J2220" t="s">
        <v>128</v>
      </c>
      <c r="K2220" t="s">
        <v>237</v>
      </c>
      <c r="L2220" t="s">
        <v>80</v>
      </c>
      <c r="M2220">
        <v>2</v>
      </c>
      <c r="N2220" t="str">
        <f t="shared" si="160"/>
        <v>Yes</v>
      </c>
      <c r="O2220" t="s">
        <v>152</v>
      </c>
      <c r="P2220" s="126" t="str">
        <f t="shared" si="157"/>
        <v>Yes</v>
      </c>
      <c r="Q2220" s="126" t="str">
        <f t="shared" si="157"/>
        <v>Yes</v>
      </c>
      <c r="R2220" s="126" t="str">
        <f t="shared" si="157"/>
        <v>Yes</v>
      </c>
      <c r="S2220" s="126" t="str">
        <f t="shared" si="157"/>
        <v>No</v>
      </c>
      <c r="T2220" s="126" t="str">
        <f t="shared" si="157"/>
        <v>Yes</v>
      </c>
      <c r="U2220" s="126" t="str">
        <f t="shared" si="157"/>
        <v>Yes</v>
      </c>
      <c r="V2220" s="126" t="str">
        <f t="shared" si="157"/>
        <v>No</v>
      </c>
      <c r="W2220" s="126" t="str">
        <f t="shared" si="157"/>
        <v>No</v>
      </c>
      <c r="X2220" s="126" t="str">
        <f t="shared" si="157"/>
        <v>No</v>
      </c>
      <c r="Y2220" s="126" t="str">
        <f t="shared" si="157"/>
        <v>No</v>
      </c>
      <c r="Z2220" s="126" t="str">
        <f t="shared" si="157"/>
        <v>No</v>
      </c>
      <c r="AA2220" s="126" t="str">
        <f t="shared" si="157"/>
        <v>No</v>
      </c>
    </row>
    <row r="2221" spans="1:27" x14ac:dyDescent="0.3">
      <c r="A2221" t="s">
        <v>275</v>
      </c>
      <c r="B2221" t="s">
        <v>13</v>
      </c>
      <c r="C2221" t="s">
        <v>9</v>
      </c>
      <c r="D2221" t="s">
        <v>8</v>
      </c>
      <c r="E2221" t="s">
        <v>11</v>
      </c>
      <c r="F2221" t="s">
        <v>10</v>
      </c>
      <c r="G2221">
        <v>0</v>
      </c>
      <c r="H2221" t="s">
        <v>8</v>
      </c>
      <c r="I2221" t="s">
        <v>17</v>
      </c>
      <c r="J2221" t="s">
        <v>128</v>
      </c>
      <c r="L2221" t="s">
        <v>80</v>
      </c>
      <c r="M2221">
        <v>0</v>
      </c>
      <c r="N2221" t="str">
        <f t="shared" si="160"/>
        <v>No</v>
      </c>
      <c r="O2221" t="s">
        <v>152</v>
      </c>
      <c r="P2221" s="126" t="str">
        <f t="shared" si="157"/>
        <v>Yes</v>
      </c>
      <c r="Q2221" s="126" t="str">
        <f t="shared" si="157"/>
        <v>Yes</v>
      </c>
      <c r="R2221" s="126" t="str">
        <f t="shared" si="157"/>
        <v>Yes</v>
      </c>
      <c r="S2221" s="126" t="str">
        <f t="shared" si="157"/>
        <v>No</v>
      </c>
      <c r="T2221" s="126" t="str">
        <f t="shared" si="157"/>
        <v>Yes</v>
      </c>
      <c r="U2221" s="126" t="str">
        <f t="shared" si="157"/>
        <v>Yes</v>
      </c>
      <c r="V2221" s="126" t="str">
        <f t="shared" si="157"/>
        <v>No</v>
      </c>
      <c r="W2221" s="126" t="str">
        <f t="shared" si="157"/>
        <v>No</v>
      </c>
      <c r="X2221" s="126" t="str">
        <f t="shared" si="157"/>
        <v>No</v>
      </c>
      <c r="Y2221" s="126" t="str">
        <f t="shared" si="157"/>
        <v>No</v>
      </c>
      <c r="Z2221" s="126" t="str">
        <f t="shared" si="157"/>
        <v>No</v>
      </c>
      <c r="AA2221" s="126" t="str">
        <f t="shared" si="157"/>
        <v>No</v>
      </c>
    </row>
    <row r="2222" spans="1:27" x14ac:dyDescent="0.3">
      <c r="A2222" t="s">
        <v>275</v>
      </c>
      <c r="B2222" t="s">
        <v>13</v>
      </c>
      <c r="C2222" t="s">
        <v>9</v>
      </c>
      <c r="D2222" t="s">
        <v>8</v>
      </c>
      <c r="E2222" t="s">
        <v>70</v>
      </c>
      <c r="F2222" t="s">
        <v>10</v>
      </c>
      <c r="G2222">
        <v>1</v>
      </c>
      <c r="H2222" t="s">
        <v>10</v>
      </c>
      <c r="I2222" t="s">
        <v>18</v>
      </c>
      <c r="J2222" t="s">
        <v>128</v>
      </c>
      <c r="L2222" t="s">
        <v>80</v>
      </c>
      <c r="M2222">
        <v>2</v>
      </c>
      <c r="N2222" t="str">
        <f t="shared" si="160"/>
        <v>Yes</v>
      </c>
      <c r="O2222" t="s">
        <v>152</v>
      </c>
      <c r="P2222" s="126" t="str">
        <f t="shared" si="157"/>
        <v>Yes</v>
      </c>
      <c r="Q2222" s="126" t="str">
        <f t="shared" si="157"/>
        <v>Yes</v>
      </c>
      <c r="R2222" s="126" t="str">
        <f t="shared" si="157"/>
        <v>Yes</v>
      </c>
      <c r="S2222" s="126" t="str">
        <f t="shared" si="157"/>
        <v>Yes</v>
      </c>
      <c r="T2222" s="126" t="str">
        <f t="shared" si="157"/>
        <v>Yes</v>
      </c>
      <c r="U2222" s="126" t="str">
        <f t="shared" si="157"/>
        <v>No</v>
      </c>
      <c r="V2222" s="126" t="str">
        <f t="shared" si="157"/>
        <v>No</v>
      </c>
      <c r="W2222" s="126" t="str">
        <f t="shared" si="157"/>
        <v>No</v>
      </c>
      <c r="X2222" s="126" t="str">
        <f t="shared" si="157"/>
        <v>No</v>
      </c>
      <c r="Y2222" s="126" t="str">
        <f t="shared" si="157"/>
        <v>No</v>
      </c>
      <c r="Z2222" s="126" t="str">
        <f t="shared" si="157"/>
        <v>No</v>
      </c>
      <c r="AA2222" s="126" t="str">
        <f t="shared" si="157"/>
        <v>No</v>
      </c>
    </row>
    <row r="2223" spans="1:27" x14ac:dyDescent="0.3">
      <c r="A2223" t="s">
        <v>275</v>
      </c>
      <c r="B2223" t="s">
        <v>13</v>
      </c>
      <c r="C2223" t="s">
        <v>9</v>
      </c>
      <c r="D2223" t="s">
        <v>8</v>
      </c>
      <c r="E2223" t="s">
        <v>70</v>
      </c>
      <c r="F2223" t="s">
        <v>10</v>
      </c>
      <c r="G2223">
        <v>2</v>
      </c>
      <c r="H2223" t="s">
        <v>70</v>
      </c>
      <c r="I2223" t="s">
        <v>19</v>
      </c>
      <c r="J2223" t="s">
        <v>128</v>
      </c>
      <c r="K2223" t="s">
        <v>237</v>
      </c>
      <c r="L2223" t="s">
        <v>80</v>
      </c>
      <c r="M2223">
        <v>0</v>
      </c>
      <c r="N2223" t="str">
        <f t="shared" si="160"/>
        <v>No</v>
      </c>
      <c r="O2223" t="s">
        <v>152</v>
      </c>
      <c r="P2223" s="126" t="str">
        <f t="shared" si="157"/>
        <v>Yes</v>
      </c>
      <c r="Q2223" s="126" t="str">
        <f t="shared" si="157"/>
        <v>Yes</v>
      </c>
      <c r="R2223" s="126" t="str">
        <f t="shared" si="157"/>
        <v>Yes</v>
      </c>
      <c r="S2223" s="126" t="str">
        <f t="shared" si="157"/>
        <v>Yes</v>
      </c>
      <c r="T2223" s="126" t="str">
        <f t="shared" si="157"/>
        <v>Yes</v>
      </c>
      <c r="U2223" s="126" t="str">
        <f t="shared" si="157"/>
        <v>No</v>
      </c>
      <c r="V2223" s="126" t="str">
        <f t="shared" si="157"/>
        <v>No</v>
      </c>
      <c r="W2223" s="126" t="str">
        <f t="shared" si="157"/>
        <v>No</v>
      </c>
      <c r="X2223" s="126" t="str">
        <f t="shared" si="157"/>
        <v>No</v>
      </c>
      <c r="Y2223" s="126" t="str">
        <f t="shared" si="157"/>
        <v>No</v>
      </c>
      <c r="Z2223" s="126" t="str">
        <f t="shared" si="157"/>
        <v>No</v>
      </c>
      <c r="AA2223" s="126" t="str">
        <f t="shared" si="157"/>
        <v>No</v>
      </c>
    </row>
    <row r="2224" spans="1:27" x14ac:dyDescent="0.3">
      <c r="A2224" t="s">
        <v>275</v>
      </c>
      <c r="B2224" t="s">
        <v>13</v>
      </c>
      <c r="C2224" t="s">
        <v>9</v>
      </c>
      <c r="D2224" t="s">
        <v>8</v>
      </c>
      <c r="E2224" t="s">
        <v>70</v>
      </c>
      <c r="F2224" t="s">
        <v>10</v>
      </c>
      <c r="G2224">
        <v>1</v>
      </c>
      <c r="H2224" t="s">
        <v>13</v>
      </c>
      <c r="I2224" t="s">
        <v>18</v>
      </c>
      <c r="J2224" t="s">
        <v>128</v>
      </c>
      <c r="L2224" t="s">
        <v>80</v>
      </c>
      <c r="M2224">
        <v>0</v>
      </c>
      <c r="N2224" t="str">
        <f t="shared" si="160"/>
        <v>No</v>
      </c>
      <c r="O2224" t="s">
        <v>152</v>
      </c>
      <c r="P2224" s="126" t="str">
        <f t="shared" si="157"/>
        <v>Yes</v>
      </c>
      <c r="Q2224" s="126" t="str">
        <f t="shared" si="157"/>
        <v>Yes</v>
      </c>
      <c r="R2224" s="126" t="str">
        <f t="shared" si="157"/>
        <v>Yes</v>
      </c>
      <c r="S2224" s="126" t="str">
        <f t="shared" si="157"/>
        <v>Yes</v>
      </c>
      <c r="T2224" s="126" t="str">
        <f t="shared" si="157"/>
        <v>Yes</v>
      </c>
      <c r="U2224" s="126" t="str">
        <f t="shared" si="157"/>
        <v>No</v>
      </c>
      <c r="V2224" s="126" t="str">
        <f t="shared" si="157"/>
        <v>No</v>
      </c>
      <c r="W2224" s="126" t="str">
        <f t="shared" si="157"/>
        <v>No</v>
      </c>
      <c r="X2224" s="126" t="str">
        <f t="shared" si="157"/>
        <v>No</v>
      </c>
      <c r="Y2224" s="126" t="str">
        <f t="shared" si="157"/>
        <v>No</v>
      </c>
      <c r="Z2224" s="126" t="str">
        <f t="shared" si="157"/>
        <v>No</v>
      </c>
      <c r="AA2224" s="126" t="str">
        <f t="shared" si="157"/>
        <v>No</v>
      </c>
    </row>
    <row r="2225" spans="1:27" x14ac:dyDescent="0.3">
      <c r="A2225" t="s">
        <v>275</v>
      </c>
      <c r="B2225" t="s">
        <v>13</v>
      </c>
      <c r="C2225" t="s">
        <v>9</v>
      </c>
      <c r="D2225" t="s">
        <v>8</v>
      </c>
      <c r="E2225" t="s">
        <v>70</v>
      </c>
      <c r="F2225" t="s">
        <v>10</v>
      </c>
      <c r="G2225">
        <v>2</v>
      </c>
      <c r="H2225" t="s">
        <v>8</v>
      </c>
      <c r="I2225" t="s">
        <v>18</v>
      </c>
      <c r="J2225" t="s">
        <v>128</v>
      </c>
      <c r="K2225" t="s">
        <v>237</v>
      </c>
      <c r="L2225" t="s">
        <v>80</v>
      </c>
      <c r="M2225">
        <v>2</v>
      </c>
      <c r="N2225" t="str">
        <f t="shared" si="160"/>
        <v>Yes</v>
      </c>
      <c r="O2225" t="s">
        <v>152</v>
      </c>
      <c r="P2225" s="126" t="str">
        <f t="shared" si="157"/>
        <v>Yes</v>
      </c>
      <c r="Q2225" s="126" t="str">
        <f t="shared" si="157"/>
        <v>Yes</v>
      </c>
      <c r="R2225" s="126" t="str">
        <f t="shared" si="157"/>
        <v>Yes</v>
      </c>
      <c r="S2225" s="126" t="str">
        <f t="shared" si="157"/>
        <v>Yes</v>
      </c>
      <c r="T2225" s="126" t="str">
        <f t="shared" si="157"/>
        <v>Yes</v>
      </c>
      <c r="U2225" s="126" t="str">
        <f t="shared" si="157"/>
        <v>No</v>
      </c>
      <c r="V2225" s="126" t="str">
        <f t="shared" si="157"/>
        <v>No</v>
      </c>
      <c r="W2225" s="126" t="str">
        <f t="shared" si="157"/>
        <v>No</v>
      </c>
      <c r="X2225" s="126" t="str">
        <f t="shared" si="157"/>
        <v>No</v>
      </c>
      <c r="Y2225" s="126" t="str">
        <f t="shared" si="157"/>
        <v>No</v>
      </c>
      <c r="Z2225" s="126" t="str">
        <f t="shared" si="157"/>
        <v>No</v>
      </c>
      <c r="AA2225" s="126" t="str">
        <f t="shared" si="157"/>
        <v>No</v>
      </c>
    </row>
    <row r="2226" spans="1:27" x14ac:dyDescent="0.3">
      <c r="A2226" t="s">
        <v>275</v>
      </c>
      <c r="B2226" t="s">
        <v>130</v>
      </c>
      <c r="C2226" t="s">
        <v>9</v>
      </c>
      <c r="D2226" t="s">
        <v>8</v>
      </c>
      <c r="E2226" t="s">
        <v>70</v>
      </c>
      <c r="F2226" t="s">
        <v>131</v>
      </c>
      <c r="G2226">
        <v>0</v>
      </c>
      <c r="H2226" t="s">
        <v>8</v>
      </c>
      <c r="I2226" t="s">
        <v>19</v>
      </c>
      <c r="J2226" t="s">
        <v>149</v>
      </c>
      <c r="L2226" t="s">
        <v>80</v>
      </c>
      <c r="M2226">
        <v>3</v>
      </c>
      <c r="N2226" t="str">
        <f t="shared" si="160"/>
        <v>Yes</v>
      </c>
      <c r="O2226" t="s">
        <v>152</v>
      </c>
      <c r="P2226" s="126" t="str">
        <f t="shared" si="157"/>
        <v>No</v>
      </c>
      <c r="Q2226" s="126" t="str">
        <f t="shared" si="157"/>
        <v>Yes</v>
      </c>
      <c r="R2226" s="126" t="str">
        <f t="shared" si="157"/>
        <v>Yes</v>
      </c>
      <c r="S2226" s="126" t="str">
        <f t="shared" si="157"/>
        <v>Yes</v>
      </c>
      <c r="T2226" s="126" t="str">
        <f t="shared" si="157"/>
        <v>No</v>
      </c>
      <c r="U2226" s="126" t="str">
        <f t="shared" si="157"/>
        <v>No</v>
      </c>
      <c r="V2226" s="126" t="str">
        <f t="shared" si="157"/>
        <v>No</v>
      </c>
      <c r="W2226" s="126" t="str">
        <f t="shared" si="157"/>
        <v>No</v>
      </c>
      <c r="X2226" s="126" t="str">
        <f t="shared" si="157"/>
        <v>No</v>
      </c>
      <c r="Y2226" s="126" t="str">
        <f t="shared" si="157"/>
        <v>Yes</v>
      </c>
      <c r="Z2226" s="126" t="str">
        <f t="shared" si="157"/>
        <v>Yes</v>
      </c>
      <c r="AA2226" s="126" t="str">
        <f t="shared" si="157"/>
        <v>No</v>
      </c>
    </row>
    <row r="2227" spans="1:27" x14ac:dyDescent="0.3">
      <c r="A2227" t="s">
        <v>275</v>
      </c>
      <c r="B2227" t="s">
        <v>130</v>
      </c>
      <c r="C2227" t="s">
        <v>9</v>
      </c>
      <c r="D2227" t="s">
        <v>8</v>
      </c>
      <c r="E2227" t="s">
        <v>70</v>
      </c>
      <c r="F2227" t="s">
        <v>131</v>
      </c>
      <c r="G2227">
        <v>1</v>
      </c>
      <c r="H2227" t="s">
        <v>131</v>
      </c>
      <c r="I2227" t="s">
        <v>148</v>
      </c>
      <c r="J2227" t="s">
        <v>128</v>
      </c>
      <c r="L2227" t="s">
        <v>80</v>
      </c>
      <c r="M2227">
        <v>2</v>
      </c>
      <c r="N2227" t="str">
        <f t="shared" si="160"/>
        <v>Yes</v>
      </c>
      <c r="O2227" t="s">
        <v>152</v>
      </c>
      <c r="P2227" s="126" t="str">
        <f t="shared" si="157"/>
        <v>No</v>
      </c>
      <c r="Q2227" s="126" t="str">
        <f t="shared" si="157"/>
        <v>Yes</v>
      </c>
      <c r="R2227" s="126" t="str">
        <f t="shared" si="157"/>
        <v>Yes</v>
      </c>
      <c r="S2227" s="126" t="str">
        <f t="shared" si="157"/>
        <v>Yes</v>
      </c>
      <c r="T2227" s="126" t="str">
        <f t="shared" si="157"/>
        <v>No</v>
      </c>
      <c r="U2227" s="126" t="str">
        <f t="shared" si="157"/>
        <v>No</v>
      </c>
      <c r="V2227" s="126" t="str">
        <f t="shared" si="157"/>
        <v>No</v>
      </c>
      <c r="W2227" s="126" t="str">
        <f t="shared" si="157"/>
        <v>No</v>
      </c>
      <c r="X2227" s="126" t="str">
        <f t="shared" si="157"/>
        <v>No</v>
      </c>
      <c r="Y2227" s="126" t="str">
        <f t="shared" si="157"/>
        <v>Yes</v>
      </c>
      <c r="Z2227" s="126" t="str">
        <f t="shared" si="157"/>
        <v>Yes</v>
      </c>
      <c r="AA2227" s="126" t="str">
        <f t="shared" si="157"/>
        <v>No</v>
      </c>
    </row>
    <row r="2228" spans="1:27" x14ac:dyDescent="0.3">
      <c r="A2228" t="s">
        <v>275</v>
      </c>
      <c r="B2228" t="s">
        <v>13</v>
      </c>
      <c r="C2228" t="s">
        <v>9</v>
      </c>
      <c r="D2228" t="s">
        <v>8</v>
      </c>
      <c r="E2228" t="s">
        <v>70</v>
      </c>
      <c r="F2228" t="s">
        <v>131</v>
      </c>
      <c r="G2228">
        <v>0</v>
      </c>
      <c r="H2228" t="s">
        <v>8</v>
      </c>
      <c r="I2228" t="s">
        <v>15</v>
      </c>
      <c r="J2228" t="s">
        <v>128</v>
      </c>
      <c r="L2228" t="s">
        <v>80</v>
      </c>
      <c r="M2228">
        <v>0</v>
      </c>
      <c r="N2228" t="str">
        <f t="shared" si="160"/>
        <v>No</v>
      </c>
      <c r="O2228" t="s">
        <v>152</v>
      </c>
      <c r="P2228" s="126" t="str">
        <f t="shared" si="157"/>
        <v>Yes</v>
      </c>
      <c r="Q2228" s="126" t="str">
        <f t="shared" si="157"/>
        <v>Yes</v>
      </c>
      <c r="R2228" s="126" t="str">
        <f t="shared" si="157"/>
        <v>Yes</v>
      </c>
      <c r="S2228" s="126" t="str">
        <f t="shared" si="157"/>
        <v>Yes</v>
      </c>
      <c r="T2228" s="126" t="str">
        <f t="shared" si="157"/>
        <v>No</v>
      </c>
      <c r="U2228" s="126" t="str">
        <f t="shared" si="157"/>
        <v>No</v>
      </c>
      <c r="V2228" s="126" t="str">
        <f t="shared" si="157"/>
        <v>No</v>
      </c>
      <c r="W2228" s="126" t="str">
        <f t="shared" si="157"/>
        <v>No</v>
      </c>
      <c r="X2228" s="126" t="str">
        <f t="shared" si="157"/>
        <v>No</v>
      </c>
      <c r="Y2228" s="126" t="str">
        <f t="shared" si="157"/>
        <v>No</v>
      </c>
      <c r="Z2228" s="126" t="str">
        <f t="shared" si="157"/>
        <v>Yes</v>
      </c>
      <c r="AA2228" s="126" t="str">
        <f t="shared" si="157"/>
        <v>No</v>
      </c>
    </row>
    <row r="2229" spans="1:27" x14ac:dyDescent="0.3">
      <c r="A2229" t="s">
        <v>275</v>
      </c>
      <c r="B2229" t="s">
        <v>13</v>
      </c>
      <c r="C2229" t="s">
        <v>9</v>
      </c>
      <c r="D2229" t="s">
        <v>8</v>
      </c>
      <c r="E2229" t="s">
        <v>70</v>
      </c>
      <c r="F2229" t="s">
        <v>131</v>
      </c>
      <c r="G2229">
        <v>2</v>
      </c>
      <c r="H2229" t="s">
        <v>70</v>
      </c>
      <c r="I2229" t="s">
        <v>18</v>
      </c>
      <c r="J2229" t="s">
        <v>128</v>
      </c>
      <c r="K2229" t="s">
        <v>259</v>
      </c>
      <c r="L2229" t="s">
        <v>80</v>
      </c>
      <c r="M2229">
        <v>2</v>
      </c>
      <c r="N2229" t="str">
        <f t="shared" si="160"/>
        <v>Yes</v>
      </c>
      <c r="O2229" t="s">
        <v>152</v>
      </c>
      <c r="P2229" s="126" t="str">
        <f t="shared" si="157"/>
        <v>Yes</v>
      </c>
      <c r="Q2229" s="126" t="str">
        <f t="shared" si="157"/>
        <v>Yes</v>
      </c>
      <c r="R2229" s="126" t="str">
        <f t="shared" si="157"/>
        <v>Yes</v>
      </c>
      <c r="S2229" s="126" t="str">
        <f t="shared" si="157"/>
        <v>Yes</v>
      </c>
      <c r="T2229" s="126" t="str">
        <f t="shared" si="157"/>
        <v>No</v>
      </c>
      <c r="U2229" s="126" t="str">
        <f t="shared" si="157"/>
        <v>No</v>
      </c>
      <c r="V2229" s="126" t="str">
        <f t="shared" si="157"/>
        <v>No</v>
      </c>
      <c r="W2229" s="126" t="str">
        <f t="shared" si="157"/>
        <v>No</v>
      </c>
      <c r="X2229" s="126" t="str">
        <f t="shared" si="157"/>
        <v>No</v>
      </c>
      <c r="Y2229" s="126" t="str">
        <f t="shared" si="157"/>
        <v>No</v>
      </c>
      <c r="Z2229" s="126" t="str">
        <f t="shared" si="157"/>
        <v>Yes</v>
      </c>
      <c r="AA2229" s="126" t="str">
        <f t="shared" si="157"/>
        <v>No</v>
      </c>
    </row>
    <row r="2230" spans="1:27" x14ac:dyDescent="0.3">
      <c r="A2230" t="s">
        <v>275</v>
      </c>
      <c r="B2230" t="s">
        <v>13</v>
      </c>
      <c r="C2230" t="s">
        <v>9</v>
      </c>
      <c r="D2230" t="s">
        <v>8</v>
      </c>
      <c r="E2230" t="s">
        <v>70</v>
      </c>
      <c r="F2230" t="s">
        <v>131</v>
      </c>
      <c r="G2230">
        <v>1</v>
      </c>
      <c r="H2230" t="s">
        <v>9</v>
      </c>
      <c r="I2230" t="s">
        <v>19</v>
      </c>
      <c r="J2230" t="s">
        <v>149</v>
      </c>
      <c r="L2230" t="s">
        <v>80</v>
      </c>
      <c r="M2230">
        <v>3</v>
      </c>
      <c r="N2230" t="str">
        <f t="shared" si="160"/>
        <v>Yes</v>
      </c>
      <c r="O2230" t="s">
        <v>152</v>
      </c>
      <c r="P2230" s="126" t="str">
        <f t="shared" si="157"/>
        <v>Yes</v>
      </c>
      <c r="Q2230" s="126" t="str">
        <f t="shared" si="157"/>
        <v>Yes</v>
      </c>
      <c r="R2230" s="126" t="str">
        <f t="shared" si="157"/>
        <v>Yes</v>
      </c>
      <c r="S2230" s="126" t="str">
        <f t="shared" si="157"/>
        <v>Yes</v>
      </c>
      <c r="T2230" s="126" t="str">
        <f t="shared" si="157"/>
        <v>No</v>
      </c>
      <c r="U2230" s="126" t="str">
        <f t="shared" si="157"/>
        <v>No</v>
      </c>
      <c r="V2230" s="126" t="str">
        <f t="shared" si="157"/>
        <v>No</v>
      </c>
      <c r="W2230" s="126" t="str">
        <f t="shared" si="157"/>
        <v>No</v>
      </c>
      <c r="X2230" s="126" t="str">
        <f t="shared" si="157"/>
        <v>No</v>
      </c>
      <c r="Y2230" s="126" t="str">
        <f t="shared" si="157"/>
        <v>No</v>
      </c>
      <c r="Z2230" s="126" t="str">
        <f t="shared" si="157"/>
        <v>Yes</v>
      </c>
      <c r="AA2230" s="126" t="str">
        <f t="shared" si="157"/>
        <v>No</v>
      </c>
    </row>
    <row r="2231" spans="1:27" x14ac:dyDescent="0.3">
      <c r="A2231" t="s">
        <v>275</v>
      </c>
      <c r="B2231" t="s">
        <v>13</v>
      </c>
      <c r="C2231" t="s">
        <v>9</v>
      </c>
      <c r="D2231" t="s">
        <v>8</v>
      </c>
      <c r="E2231" t="s">
        <v>70</v>
      </c>
      <c r="F2231" t="s">
        <v>131</v>
      </c>
      <c r="G2231">
        <v>1</v>
      </c>
      <c r="H2231" t="s">
        <v>13</v>
      </c>
      <c r="I2231" t="s">
        <v>148</v>
      </c>
      <c r="J2231" t="s">
        <v>128</v>
      </c>
      <c r="K2231" t="s">
        <v>237</v>
      </c>
      <c r="L2231" t="s">
        <v>80</v>
      </c>
      <c r="M2231">
        <v>2</v>
      </c>
      <c r="N2231" t="str">
        <f t="shared" si="160"/>
        <v>Yes</v>
      </c>
      <c r="O2231" t="s">
        <v>152</v>
      </c>
      <c r="P2231" s="126" t="str">
        <f t="shared" si="157"/>
        <v>Yes</v>
      </c>
      <c r="Q2231" s="126" t="str">
        <f t="shared" si="157"/>
        <v>Yes</v>
      </c>
      <c r="R2231" s="126" t="str">
        <f t="shared" si="157"/>
        <v>Yes</v>
      </c>
      <c r="S2231" s="126" t="str">
        <f t="shared" si="157"/>
        <v>Yes</v>
      </c>
      <c r="T2231" s="126" t="str">
        <f t="shared" si="157"/>
        <v>No</v>
      </c>
      <c r="U2231" s="126" t="str">
        <f t="shared" si="157"/>
        <v>No</v>
      </c>
      <c r="V2231" s="126" t="str">
        <f t="shared" si="157"/>
        <v>No</v>
      </c>
      <c r="W2231" s="126" t="str">
        <f t="shared" si="157"/>
        <v>No</v>
      </c>
      <c r="X2231" s="126" t="str">
        <f t="shared" si="157"/>
        <v>No</v>
      </c>
      <c r="Y2231" s="126" t="str">
        <f t="shared" si="157"/>
        <v>No</v>
      </c>
      <c r="Z2231" s="126" t="str">
        <f t="shared" si="157"/>
        <v>Yes</v>
      </c>
      <c r="AA2231" s="126" t="str">
        <f t="shared" si="157"/>
        <v>No</v>
      </c>
    </row>
    <row r="2232" spans="1:27" x14ac:dyDescent="0.3">
      <c r="A2232" t="s">
        <v>275</v>
      </c>
      <c r="B2232" t="s">
        <v>13</v>
      </c>
      <c r="C2232" t="s">
        <v>9</v>
      </c>
      <c r="D2232" t="s">
        <v>8</v>
      </c>
      <c r="E2232" t="s">
        <v>70</v>
      </c>
      <c r="F2232" t="s">
        <v>10</v>
      </c>
      <c r="G2232">
        <v>0</v>
      </c>
      <c r="H2232" t="s">
        <v>13</v>
      </c>
      <c r="I2232" t="s">
        <v>15</v>
      </c>
      <c r="J2232" t="s">
        <v>128</v>
      </c>
      <c r="L2232" t="s">
        <v>80</v>
      </c>
      <c r="M2232">
        <v>0</v>
      </c>
      <c r="N2232" t="str">
        <f t="shared" si="160"/>
        <v>No</v>
      </c>
      <c r="O2232" t="s">
        <v>152</v>
      </c>
      <c r="P2232" s="126" t="str">
        <f t="shared" si="157"/>
        <v>Yes</v>
      </c>
      <c r="Q2232" s="126" t="str">
        <f t="shared" si="157"/>
        <v>Yes</v>
      </c>
      <c r="R2232" s="126" t="str">
        <f t="shared" si="157"/>
        <v>Yes</v>
      </c>
      <c r="S2232" s="126" t="str">
        <f t="shared" si="157"/>
        <v>Yes</v>
      </c>
      <c r="T2232" s="126" t="str">
        <f t="shared" si="157"/>
        <v>Yes</v>
      </c>
      <c r="U2232" s="126" t="str">
        <f t="shared" si="157"/>
        <v>No</v>
      </c>
      <c r="V2232" s="126" t="str">
        <f t="shared" si="157"/>
        <v>No</v>
      </c>
      <c r="W2232" s="126" t="str">
        <f t="shared" si="157"/>
        <v>No</v>
      </c>
      <c r="X2232" s="126" t="str">
        <f t="shared" si="157"/>
        <v>No</v>
      </c>
      <c r="Y2232" s="126" t="str">
        <f t="shared" si="157"/>
        <v>No</v>
      </c>
      <c r="Z2232" s="126" t="str">
        <f t="shared" si="157"/>
        <v>No</v>
      </c>
      <c r="AA2232" s="126" t="str">
        <f t="shared" si="157"/>
        <v>No</v>
      </c>
    </row>
    <row r="2233" spans="1:27" x14ac:dyDescent="0.3">
      <c r="A2233" t="s">
        <v>275</v>
      </c>
      <c r="B2233" t="s">
        <v>13</v>
      </c>
      <c r="C2233" t="s">
        <v>9</v>
      </c>
      <c r="D2233" t="s">
        <v>8</v>
      </c>
      <c r="E2233" t="s">
        <v>70</v>
      </c>
      <c r="F2233" t="s">
        <v>10</v>
      </c>
      <c r="G2233">
        <v>1</v>
      </c>
      <c r="H2233" t="s">
        <v>10</v>
      </c>
      <c r="I2233" t="s">
        <v>15</v>
      </c>
      <c r="J2233" t="s">
        <v>128</v>
      </c>
      <c r="L2233" t="s">
        <v>80</v>
      </c>
      <c r="M2233">
        <v>0</v>
      </c>
      <c r="N2233" t="str">
        <f t="shared" si="160"/>
        <v>No</v>
      </c>
      <c r="O2233" t="s">
        <v>152</v>
      </c>
      <c r="P2233" s="126" t="str">
        <f t="shared" ref="P2233:AA2254" si="161">IF($A2233="","",IF(OR($B2233=P$1,$C2233=P$1,$D2233=P$1,$E2233=P$1,$F2233=P$1),"Yes","No"))</f>
        <v>Yes</v>
      </c>
      <c r="Q2233" s="126" t="str">
        <f t="shared" si="161"/>
        <v>Yes</v>
      </c>
      <c r="R2233" s="126" t="str">
        <f t="shared" si="161"/>
        <v>Yes</v>
      </c>
      <c r="S2233" s="126" t="str">
        <f t="shared" si="161"/>
        <v>Yes</v>
      </c>
      <c r="T2233" s="126" t="str">
        <f t="shared" si="161"/>
        <v>Yes</v>
      </c>
      <c r="U2233" s="126" t="str">
        <f t="shared" si="161"/>
        <v>No</v>
      </c>
      <c r="V2233" s="126" t="str">
        <f t="shared" si="161"/>
        <v>No</v>
      </c>
      <c r="W2233" s="126" t="str">
        <f t="shared" si="161"/>
        <v>No</v>
      </c>
      <c r="X2233" s="126" t="str">
        <f t="shared" si="161"/>
        <v>No</v>
      </c>
      <c r="Y2233" s="126" t="str">
        <f t="shared" si="161"/>
        <v>No</v>
      </c>
      <c r="Z2233" s="126" t="str">
        <f t="shared" si="161"/>
        <v>No</v>
      </c>
      <c r="AA2233" s="126" t="str">
        <f t="shared" si="161"/>
        <v>No</v>
      </c>
    </row>
    <row r="2234" spans="1:27" x14ac:dyDescent="0.3">
      <c r="A2234" t="s">
        <v>275</v>
      </c>
      <c r="B2234" t="s">
        <v>13</v>
      </c>
      <c r="C2234" t="s">
        <v>9</v>
      </c>
      <c r="D2234" t="s">
        <v>8</v>
      </c>
      <c r="E2234" t="s">
        <v>11</v>
      </c>
      <c r="F2234" t="s">
        <v>10</v>
      </c>
      <c r="G2234">
        <v>1</v>
      </c>
      <c r="H2234" t="s">
        <v>11</v>
      </c>
      <c r="I2234" t="s">
        <v>16</v>
      </c>
      <c r="J2234" t="s">
        <v>128</v>
      </c>
      <c r="L2234" t="s">
        <v>80</v>
      </c>
      <c r="M2234">
        <v>2</v>
      </c>
      <c r="N2234" t="str">
        <f t="shared" si="160"/>
        <v>Yes</v>
      </c>
      <c r="O2234" t="s">
        <v>152</v>
      </c>
      <c r="P2234" s="126" t="str">
        <f t="shared" si="161"/>
        <v>Yes</v>
      </c>
      <c r="Q2234" s="126" t="str">
        <f t="shared" si="161"/>
        <v>Yes</v>
      </c>
      <c r="R2234" s="126" t="str">
        <f t="shared" si="161"/>
        <v>Yes</v>
      </c>
      <c r="S2234" s="126" t="str">
        <f t="shared" si="161"/>
        <v>No</v>
      </c>
      <c r="T2234" s="126" t="str">
        <f t="shared" si="161"/>
        <v>Yes</v>
      </c>
      <c r="U2234" s="126" t="str">
        <f t="shared" si="161"/>
        <v>Yes</v>
      </c>
      <c r="V2234" s="126" t="str">
        <f t="shared" si="161"/>
        <v>No</v>
      </c>
      <c r="W2234" s="126" t="str">
        <f t="shared" si="161"/>
        <v>No</v>
      </c>
      <c r="X2234" s="126" t="str">
        <f t="shared" si="161"/>
        <v>No</v>
      </c>
      <c r="Y2234" s="126" t="str">
        <f t="shared" si="161"/>
        <v>No</v>
      </c>
      <c r="Z2234" s="126" t="str">
        <f t="shared" si="161"/>
        <v>No</v>
      </c>
      <c r="AA2234" s="126" t="str">
        <f t="shared" si="161"/>
        <v>No</v>
      </c>
    </row>
    <row r="2235" spans="1:27" x14ac:dyDescent="0.3">
      <c r="A2235" t="s">
        <v>275</v>
      </c>
      <c r="B2235" t="s">
        <v>13</v>
      </c>
      <c r="C2235" t="s">
        <v>9</v>
      </c>
      <c r="D2235" t="s">
        <v>8</v>
      </c>
      <c r="E2235" t="s">
        <v>11</v>
      </c>
      <c r="F2235" t="s">
        <v>10</v>
      </c>
      <c r="G2235">
        <v>3</v>
      </c>
      <c r="H2235" t="s">
        <v>10</v>
      </c>
      <c r="I2235" t="s">
        <v>148</v>
      </c>
      <c r="J2235" t="s">
        <v>128</v>
      </c>
      <c r="K2235" t="s">
        <v>237</v>
      </c>
      <c r="L2235" t="s">
        <v>80</v>
      </c>
      <c r="M2235">
        <v>1</v>
      </c>
      <c r="N2235" t="str">
        <f t="shared" si="160"/>
        <v>Yes</v>
      </c>
      <c r="O2235" t="s">
        <v>152</v>
      </c>
      <c r="P2235" s="126" t="str">
        <f t="shared" si="161"/>
        <v>Yes</v>
      </c>
      <c r="Q2235" s="126" t="str">
        <f t="shared" si="161"/>
        <v>Yes</v>
      </c>
      <c r="R2235" s="126" t="str">
        <f t="shared" si="161"/>
        <v>Yes</v>
      </c>
      <c r="S2235" s="126" t="str">
        <f t="shared" si="161"/>
        <v>No</v>
      </c>
      <c r="T2235" s="126" t="str">
        <f t="shared" si="161"/>
        <v>Yes</v>
      </c>
      <c r="U2235" s="126" t="str">
        <f t="shared" si="161"/>
        <v>Yes</v>
      </c>
      <c r="V2235" s="126" t="str">
        <f t="shared" si="161"/>
        <v>No</v>
      </c>
      <c r="W2235" s="126" t="str">
        <f t="shared" si="161"/>
        <v>No</v>
      </c>
      <c r="X2235" s="126" t="str">
        <f t="shared" si="161"/>
        <v>No</v>
      </c>
      <c r="Y2235" s="126" t="str">
        <f t="shared" si="161"/>
        <v>No</v>
      </c>
      <c r="Z2235" s="126" t="str">
        <f t="shared" si="161"/>
        <v>No</v>
      </c>
      <c r="AA2235" s="126" t="str">
        <f t="shared" si="161"/>
        <v>No</v>
      </c>
    </row>
    <row r="2236" spans="1:27" x14ac:dyDescent="0.3">
      <c r="A2236" t="s">
        <v>275</v>
      </c>
      <c r="B2236" t="s">
        <v>13</v>
      </c>
      <c r="C2236" t="s">
        <v>9</v>
      </c>
      <c r="D2236" t="s">
        <v>8</v>
      </c>
      <c r="E2236" t="s">
        <v>11</v>
      </c>
      <c r="F2236" t="s">
        <v>10</v>
      </c>
      <c r="G2236">
        <v>1</v>
      </c>
      <c r="H2236" t="s">
        <v>13</v>
      </c>
      <c r="I2236" t="s">
        <v>18</v>
      </c>
      <c r="J2236" t="s">
        <v>128</v>
      </c>
      <c r="L2236" t="s">
        <v>80</v>
      </c>
      <c r="M2236">
        <v>3</v>
      </c>
      <c r="N2236" t="str">
        <f t="shared" si="160"/>
        <v>Yes</v>
      </c>
      <c r="O2236" t="s">
        <v>152</v>
      </c>
      <c r="P2236" s="126" t="str">
        <f t="shared" si="161"/>
        <v>Yes</v>
      </c>
      <c r="Q2236" s="126" t="str">
        <f t="shared" si="161"/>
        <v>Yes</v>
      </c>
      <c r="R2236" s="126" t="str">
        <f t="shared" si="161"/>
        <v>Yes</v>
      </c>
      <c r="S2236" s="126" t="str">
        <f t="shared" si="161"/>
        <v>No</v>
      </c>
      <c r="T2236" s="126" t="str">
        <f t="shared" si="161"/>
        <v>Yes</v>
      </c>
      <c r="U2236" s="126" t="str">
        <f t="shared" si="161"/>
        <v>Yes</v>
      </c>
      <c r="V2236" s="126" t="str">
        <f t="shared" si="161"/>
        <v>No</v>
      </c>
      <c r="W2236" s="126" t="str">
        <f t="shared" si="161"/>
        <v>No</v>
      </c>
      <c r="X2236" s="126" t="str">
        <f t="shared" si="161"/>
        <v>No</v>
      </c>
      <c r="Y2236" s="126" t="str">
        <f t="shared" si="161"/>
        <v>No</v>
      </c>
      <c r="Z2236" s="126" t="str">
        <f t="shared" si="161"/>
        <v>No</v>
      </c>
      <c r="AA2236" s="126" t="str">
        <f t="shared" si="161"/>
        <v>No</v>
      </c>
    </row>
    <row r="2237" spans="1:27" x14ac:dyDescent="0.3">
      <c r="A2237" t="s">
        <v>275</v>
      </c>
      <c r="B2237" t="s">
        <v>13</v>
      </c>
      <c r="C2237" t="s">
        <v>9</v>
      </c>
      <c r="D2237" t="s">
        <v>8</v>
      </c>
      <c r="E2237" t="s">
        <v>11</v>
      </c>
      <c r="F2237" t="s">
        <v>10</v>
      </c>
      <c r="G2237">
        <v>1</v>
      </c>
      <c r="H2237" t="s">
        <v>13</v>
      </c>
      <c r="I2237" t="s">
        <v>16</v>
      </c>
      <c r="J2237" t="s">
        <v>128</v>
      </c>
      <c r="K2237" t="s">
        <v>259</v>
      </c>
      <c r="L2237" t="s">
        <v>80</v>
      </c>
      <c r="M2237">
        <v>0</v>
      </c>
      <c r="N2237" t="str">
        <f t="shared" si="160"/>
        <v>No</v>
      </c>
      <c r="O2237" t="s">
        <v>152</v>
      </c>
      <c r="P2237" s="126" t="str">
        <f t="shared" si="161"/>
        <v>Yes</v>
      </c>
      <c r="Q2237" s="126" t="str">
        <f t="shared" si="161"/>
        <v>Yes</v>
      </c>
      <c r="R2237" s="126" t="str">
        <f t="shared" si="161"/>
        <v>Yes</v>
      </c>
      <c r="S2237" s="126" t="str">
        <f t="shared" si="161"/>
        <v>No</v>
      </c>
      <c r="T2237" s="126" t="str">
        <f t="shared" si="161"/>
        <v>Yes</v>
      </c>
      <c r="U2237" s="126" t="str">
        <f t="shared" si="161"/>
        <v>Yes</v>
      </c>
      <c r="V2237" s="126" t="str">
        <f t="shared" si="161"/>
        <v>No</v>
      </c>
      <c r="W2237" s="126" t="str">
        <f t="shared" si="161"/>
        <v>No</v>
      </c>
      <c r="X2237" s="126" t="str">
        <f t="shared" si="161"/>
        <v>No</v>
      </c>
      <c r="Y2237" s="126" t="str">
        <f t="shared" si="161"/>
        <v>No</v>
      </c>
      <c r="Z2237" s="126" t="str">
        <f t="shared" si="161"/>
        <v>No</v>
      </c>
      <c r="AA2237" s="126" t="str">
        <f t="shared" si="161"/>
        <v>No</v>
      </c>
    </row>
    <row r="2238" spans="1:27" x14ac:dyDescent="0.3">
      <c r="A2238" t="s">
        <v>275</v>
      </c>
      <c r="B2238" t="s">
        <v>13</v>
      </c>
      <c r="C2238" t="s">
        <v>9</v>
      </c>
      <c r="D2238" t="s">
        <v>8</v>
      </c>
      <c r="E2238" t="s">
        <v>11</v>
      </c>
      <c r="F2238" t="s">
        <v>10</v>
      </c>
      <c r="G2238">
        <v>0</v>
      </c>
      <c r="H2238" t="s">
        <v>8</v>
      </c>
      <c r="I2238" t="s">
        <v>19</v>
      </c>
      <c r="J2238" t="s">
        <v>128</v>
      </c>
      <c r="K2238" t="s">
        <v>259</v>
      </c>
      <c r="L2238" t="s">
        <v>80</v>
      </c>
      <c r="M2238">
        <v>0</v>
      </c>
      <c r="N2238" t="str">
        <f t="shared" si="160"/>
        <v>No</v>
      </c>
      <c r="O2238" t="s">
        <v>152</v>
      </c>
      <c r="P2238" s="126" t="str">
        <f t="shared" si="161"/>
        <v>Yes</v>
      </c>
      <c r="Q2238" s="126" t="str">
        <f t="shared" si="161"/>
        <v>Yes</v>
      </c>
      <c r="R2238" s="126" t="str">
        <f t="shared" si="161"/>
        <v>Yes</v>
      </c>
      <c r="S2238" s="126" t="str">
        <f t="shared" si="161"/>
        <v>No</v>
      </c>
      <c r="T2238" s="126" t="str">
        <f t="shared" si="161"/>
        <v>Yes</v>
      </c>
      <c r="U2238" s="126" t="str">
        <f t="shared" si="161"/>
        <v>Yes</v>
      </c>
      <c r="V2238" s="126" t="str">
        <f t="shared" si="161"/>
        <v>No</v>
      </c>
      <c r="W2238" s="126" t="str">
        <f t="shared" si="161"/>
        <v>No</v>
      </c>
      <c r="X2238" s="126" t="str">
        <f t="shared" si="161"/>
        <v>No</v>
      </c>
      <c r="Y2238" s="126" t="str">
        <f t="shared" si="161"/>
        <v>No</v>
      </c>
      <c r="Z2238" s="126" t="str">
        <f t="shared" si="161"/>
        <v>No</v>
      </c>
      <c r="AA2238" s="126" t="str">
        <f t="shared" si="161"/>
        <v>No</v>
      </c>
    </row>
    <row r="2239" spans="1:27" x14ac:dyDescent="0.3">
      <c r="A2239" t="s">
        <v>275</v>
      </c>
      <c r="B2239" t="s">
        <v>13</v>
      </c>
      <c r="C2239" t="s">
        <v>9</v>
      </c>
      <c r="D2239" t="s">
        <v>8</v>
      </c>
      <c r="E2239" t="s">
        <v>11</v>
      </c>
      <c r="F2239" t="s">
        <v>10</v>
      </c>
      <c r="G2239">
        <v>0</v>
      </c>
      <c r="H2239" t="s">
        <v>10</v>
      </c>
      <c r="I2239" t="s">
        <v>15</v>
      </c>
      <c r="J2239" t="s">
        <v>128</v>
      </c>
      <c r="L2239" t="s">
        <v>80</v>
      </c>
      <c r="M2239">
        <v>2</v>
      </c>
      <c r="N2239" t="str">
        <f t="shared" si="160"/>
        <v>Yes</v>
      </c>
      <c r="O2239" t="s">
        <v>152</v>
      </c>
      <c r="P2239" s="126" t="str">
        <f t="shared" si="161"/>
        <v>Yes</v>
      </c>
      <c r="Q2239" s="126" t="str">
        <f t="shared" si="161"/>
        <v>Yes</v>
      </c>
      <c r="R2239" s="126" t="str">
        <f t="shared" si="161"/>
        <v>Yes</v>
      </c>
      <c r="S2239" s="126" t="str">
        <f t="shared" si="161"/>
        <v>No</v>
      </c>
      <c r="T2239" s="126" t="str">
        <f t="shared" si="161"/>
        <v>Yes</v>
      </c>
      <c r="U2239" s="126" t="str">
        <f t="shared" si="161"/>
        <v>Yes</v>
      </c>
      <c r="V2239" s="126" t="str">
        <f t="shared" si="161"/>
        <v>No</v>
      </c>
      <c r="W2239" s="126" t="str">
        <f t="shared" si="161"/>
        <v>No</v>
      </c>
      <c r="X2239" s="126" t="str">
        <f t="shared" si="161"/>
        <v>No</v>
      </c>
      <c r="Y2239" s="126" t="str">
        <f t="shared" si="161"/>
        <v>No</v>
      </c>
      <c r="Z2239" s="126" t="str">
        <f t="shared" si="161"/>
        <v>No</v>
      </c>
      <c r="AA2239" s="126" t="str">
        <f t="shared" si="161"/>
        <v>No</v>
      </c>
    </row>
    <row r="2240" spans="1:27" x14ac:dyDescent="0.3">
      <c r="A2240" t="s">
        <v>275</v>
      </c>
      <c r="B2240" t="s">
        <v>13</v>
      </c>
      <c r="C2240" t="s">
        <v>9</v>
      </c>
      <c r="D2240" t="s">
        <v>8</v>
      </c>
      <c r="E2240" t="s">
        <v>11</v>
      </c>
      <c r="F2240" t="s">
        <v>10</v>
      </c>
      <c r="G2240">
        <v>1</v>
      </c>
      <c r="H2240" t="s">
        <v>13</v>
      </c>
      <c r="I2240" t="s">
        <v>18</v>
      </c>
      <c r="J2240" t="s">
        <v>128</v>
      </c>
      <c r="L2240" t="s">
        <v>80</v>
      </c>
      <c r="M2240">
        <v>2</v>
      </c>
      <c r="N2240" t="str">
        <f t="shared" si="160"/>
        <v>Yes</v>
      </c>
      <c r="O2240" t="s">
        <v>152</v>
      </c>
      <c r="P2240" s="126" t="str">
        <f t="shared" si="161"/>
        <v>Yes</v>
      </c>
      <c r="Q2240" s="126" t="str">
        <f t="shared" si="161"/>
        <v>Yes</v>
      </c>
      <c r="R2240" s="126" t="str">
        <f t="shared" si="161"/>
        <v>Yes</v>
      </c>
      <c r="S2240" s="126" t="str">
        <f t="shared" si="161"/>
        <v>No</v>
      </c>
      <c r="T2240" s="126" t="str">
        <f t="shared" si="161"/>
        <v>Yes</v>
      </c>
      <c r="U2240" s="126" t="str">
        <f t="shared" si="161"/>
        <v>Yes</v>
      </c>
      <c r="V2240" s="126" t="str">
        <f t="shared" si="161"/>
        <v>No</v>
      </c>
      <c r="W2240" s="126" t="str">
        <f t="shared" si="161"/>
        <v>No</v>
      </c>
      <c r="X2240" s="126" t="str">
        <f t="shared" si="161"/>
        <v>No</v>
      </c>
      <c r="Y2240" s="126" t="str">
        <f t="shared" si="161"/>
        <v>No</v>
      </c>
      <c r="Z2240" s="126" t="str">
        <f t="shared" si="161"/>
        <v>No</v>
      </c>
      <c r="AA2240" s="126" t="str">
        <f t="shared" si="161"/>
        <v>No</v>
      </c>
    </row>
    <row r="2241" spans="1:27" x14ac:dyDescent="0.3">
      <c r="A2241" t="s">
        <v>275</v>
      </c>
      <c r="B2241" t="s">
        <v>13</v>
      </c>
      <c r="C2241" t="s">
        <v>130</v>
      </c>
      <c r="D2241" t="s">
        <v>8</v>
      </c>
      <c r="E2241" t="s">
        <v>70</v>
      </c>
      <c r="F2241" t="s">
        <v>10</v>
      </c>
      <c r="G2241">
        <v>1</v>
      </c>
      <c r="H2241" t="s">
        <v>8</v>
      </c>
      <c r="I2241" t="s">
        <v>18</v>
      </c>
      <c r="J2241" t="s">
        <v>128</v>
      </c>
      <c r="L2241" t="s">
        <v>80</v>
      </c>
      <c r="M2241">
        <v>2</v>
      </c>
      <c r="N2241" t="str">
        <f t="shared" si="160"/>
        <v>Yes</v>
      </c>
      <c r="O2241" t="s">
        <v>152</v>
      </c>
      <c r="P2241" s="126" t="str">
        <f t="shared" si="161"/>
        <v>Yes</v>
      </c>
      <c r="Q2241" s="126" t="str">
        <f t="shared" si="161"/>
        <v>No</v>
      </c>
      <c r="R2241" s="126" t="str">
        <f t="shared" si="161"/>
        <v>Yes</v>
      </c>
      <c r="S2241" s="126" t="str">
        <f t="shared" si="161"/>
        <v>Yes</v>
      </c>
      <c r="T2241" s="126" t="str">
        <f t="shared" si="161"/>
        <v>Yes</v>
      </c>
      <c r="U2241" s="126" t="str">
        <f t="shared" si="161"/>
        <v>No</v>
      </c>
      <c r="V2241" s="126" t="str">
        <f t="shared" si="161"/>
        <v>No</v>
      </c>
      <c r="W2241" s="126" t="str">
        <f t="shared" si="161"/>
        <v>No</v>
      </c>
      <c r="X2241" s="126" t="str">
        <f t="shared" si="161"/>
        <v>No</v>
      </c>
      <c r="Y2241" s="126" t="str">
        <f t="shared" si="161"/>
        <v>Yes</v>
      </c>
      <c r="Z2241" s="126" t="str">
        <f t="shared" si="161"/>
        <v>No</v>
      </c>
      <c r="AA2241" s="126" t="str">
        <f t="shared" si="161"/>
        <v>No</v>
      </c>
    </row>
    <row r="2242" spans="1:27" x14ac:dyDescent="0.3">
      <c r="A2242" t="s">
        <v>275</v>
      </c>
      <c r="B2242" t="s">
        <v>13</v>
      </c>
      <c r="C2242" t="s">
        <v>130</v>
      </c>
      <c r="D2242" t="s">
        <v>8</v>
      </c>
      <c r="E2242" t="s">
        <v>70</v>
      </c>
      <c r="F2242" t="s">
        <v>10</v>
      </c>
      <c r="G2242">
        <v>1</v>
      </c>
      <c r="H2242" t="s">
        <v>13</v>
      </c>
      <c r="I2242" t="s">
        <v>17</v>
      </c>
      <c r="J2242" t="s">
        <v>128</v>
      </c>
      <c r="L2242" t="s">
        <v>80</v>
      </c>
      <c r="M2242">
        <v>0</v>
      </c>
      <c r="N2242" t="str">
        <f t="shared" si="160"/>
        <v>No</v>
      </c>
      <c r="O2242" t="s">
        <v>152</v>
      </c>
      <c r="P2242" s="126" t="str">
        <f t="shared" si="161"/>
        <v>Yes</v>
      </c>
      <c r="Q2242" s="126" t="str">
        <f t="shared" si="161"/>
        <v>No</v>
      </c>
      <c r="R2242" s="126" t="str">
        <f t="shared" si="161"/>
        <v>Yes</v>
      </c>
      <c r="S2242" s="126" t="str">
        <f t="shared" si="161"/>
        <v>Yes</v>
      </c>
      <c r="T2242" s="126" t="str">
        <f t="shared" si="161"/>
        <v>Yes</v>
      </c>
      <c r="U2242" s="126" t="str">
        <f t="shared" si="161"/>
        <v>No</v>
      </c>
      <c r="V2242" s="126" t="str">
        <f t="shared" si="161"/>
        <v>No</v>
      </c>
      <c r="W2242" s="126" t="str">
        <f t="shared" si="161"/>
        <v>No</v>
      </c>
      <c r="X2242" s="126" t="str">
        <f t="shared" si="161"/>
        <v>No</v>
      </c>
      <c r="Y2242" s="126" t="str">
        <f t="shared" si="161"/>
        <v>Yes</v>
      </c>
      <c r="Z2242" s="126" t="str">
        <f t="shared" si="161"/>
        <v>No</v>
      </c>
      <c r="AA2242" s="126" t="str">
        <f t="shared" si="161"/>
        <v>No</v>
      </c>
    </row>
    <row r="2243" spans="1:27" x14ac:dyDescent="0.3">
      <c r="A2243" t="s">
        <v>275</v>
      </c>
      <c r="B2243" t="s">
        <v>13</v>
      </c>
      <c r="C2243" t="s">
        <v>130</v>
      </c>
      <c r="D2243" t="s">
        <v>8</v>
      </c>
      <c r="E2243" t="s">
        <v>70</v>
      </c>
      <c r="F2243" t="s">
        <v>10</v>
      </c>
      <c r="G2243">
        <v>0</v>
      </c>
      <c r="H2243" t="s">
        <v>130</v>
      </c>
      <c r="I2243" t="s">
        <v>17</v>
      </c>
      <c r="J2243" t="s">
        <v>128</v>
      </c>
      <c r="K2243" t="s">
        <v>237</v>
      </c>
      <c r="L2243" t="s">
        <v>80</v>
      </c>
      <c r="M2243">
        <v>0</v>
      </c>
      <c r="N2243" t="str">
        <f t="shared" si="160"/>
        <v>No</v>
      </c>
      <c r="O2243" t="s">
        <v>152</v>
      </c>
      <c r="P2243" s="126" t="str">
        <f t="shared" si="161"/>
        <v>Yes</v>
      </c>
      <c r="Q2243" s="126" t="str">
        <f t="shared" si="161"/>
        <v>No</v>
      </c>
      <c r="R2243" s="126" t="str">
        <f t="shared" si="161"/>
        <v>Yes</v>
      </c>
      <c r="S2243" s="126" t="str">
        <f t="shared" si="161"/>
        <v>Yes</v>
      </c>
      <c r="T2243" s="126" t="str">
        <f t="shared" si="161"/>
        <v>Yes</v>
      </c>
      <c r="U2243" s="126" t="str">
        <f t="shared" si="161"/>
        <v>No</v>
      </c>
      <c r="V2243" s="126" t="str">
        <f t="shared" si="161"/>
        <v>No</v>
      </c>
      <c r="W2243" s="126" t="str">
        <f t="shared" si="161"/>
        <v>No</v>
      </c>
      <c r="X2243" s="126" t="str">
        <f t="shared" si="161"/>
        <v>No</v>
      </c>
      <c r="Y2243" s="126" t="str">
        <f t="shared" si="161"/>
        <v>Yes</v>
      </c>
      <c r="Z2243" s="126" t="str">
        <f t="shared" si="161"/>
        <v>No</v>
      </c>
      <c r="AA2243" s="126" t="str">
        <f t="shared" si="161"/>
        <v>No</v>
      </c>
    </row>
    <row r="2244" spans="1:27" x14ac:dyDescent="0.3">
      <c r="A2244" t="s">
        <v>275</v>
      </c>
      <c r="B2244" t="s">
        <v>13</v>
      </c>
      <c r="C2244" t="s">
        <v>130</v>
      </c>
      <c r="D2244" t="s">
        <v>8</v>
      </c>
      <c r="E2244" t="s">
        <v>70</v>
      </c>
      <c r="F2244" t="s">
        <v>10</v>
      </c>
      <c r="G2244">
        <v>2</v>
      </c>
      <c r="H2244" t="s">
        <v>10</v>
      </c>
      <c r="I2244" t="s">
        <v>148</v>
      </c>
      <c r="J2244" t="s">
        <v>128</v>
      </c>
      <c r="L2244" t="s">
        <v>80</v>
      </c>
      <c r="M2244">
        <v>2</v>
      </c>
      <c r="N2244" t="str">
        <f t="shared" si="160"/>
        <v>Yes</v>
      </c>
      <c r="O2244" t="s">
        <v>152</v>
      </c>
      <c r="P2244" s="126" t="str">
        <f t="shared" si="161"/>
        <v>Yes</v>
      </c>
      <c r="Q2244" s="126" t="str">
        <f t="shared" si="161"/>
        <v>No</v>
      </c>
      <c r="R2244" s="126" t="str">
        <f t="shared" si="161"/>
        <v>Yes</v>
      </c>
      <c r="S2244" s="126" t="str">
        <f t="shared" si="161"/>
        <v>Yes</v>
      </c>
      <c r="T2244" s="126" t="str">
        <f t="shared" si="161"/>
        <v>Yes</v>
      </c>
      <c r="U2244" s="126" t="str">
        <f t="shared" si="161"/>
        <v>No</v>
      </c>
      <c r="V2244" s="126" t="str">
        <f t="shared" si="161"/>
        <v>No</v>
      </c>
      <c r="W2244" s="126" t="str">
        <f t="shared" si="161"/>
        <v>No</v>
      </c>
      <c r="X2244" s="126" t="str">
        <f t="shared" si="161"/>
        <v>No</v>
      </c>
      <c r="Y2244" s="126" t="str">
        <f t="shared" si="161"/>
        <v>Yes</v>
      </c>
      <c r="Z2244" s="126" t="str">
        <f t="shared" si="161"/>
        <v>No</v>
      </c>
      <c r="AA2244" s="126" t="str">
        <f t="shared" si="161"/>
        <v>No</v>
      </c>
    </row>
    <row r="2245" spans="1:27" x14ac:dyDescent="0.3">
      <c r="A2245" t="s">
        <v>275</v>
      </c>
      <c r="B2245" t="s">
        <v>13</v>
      </c>
      <c r="C2245" t="s">
        <v>130</v>
      </c>
      <c r="D2245" t="s">
        <v>70</v>
      </c>
      <c r="E2245" t="s">
        <v>11</v>
      </c>
      <c r="F2245" t="s">
        <v>131</v>
      </c>
      <c r="G2245">
        <v>2</v>
      </c>
      <c r="H2245" t="s">
        <v>13</v>
      </c>
      <c r="I2245" t="s">
        <v>16</v>
      </c>
      <c r="J2245" t="s">
        <v>128</v>
      </c>
      <c r="K2245" t="s">
        <v>259</v>
      </c>
      <c r="L2245" t="s">
        <v>80</v>
      </c>
      <c r="M2245">
        <v>0</v>
      </c>
      <c r="N2245" t="str">
        <f t="shared" si="160"/>
        <v>No</v>
      </c>
      <c r="O2245" t="s">
        <v>152</v>
      </c>
      <c r="P2245" s="126" t="str">
        <f t="shared" si="161"/>
        <v>Yes</v>
      </c>
      <c r="Q2245" s="126" t="str">
        <f t="shared" si="161"/>
        <v>No</v>
      </c>
      <c r="R2245" s="126" t="str">
        <f t="shared" si="161"/>
        <v>No</v>
      </c>
      <c r="S2245" s="126" t="str">
        <f t="shared" si="161"/>
        <v>Yes</v>
      </c>
      <c r="T2245" s="126" t="str">
        <f t="shared" si="161"/>
        <v>No</v>
      </c>
      <c r="U2245" s="126" t="str">
        <f t="shared" si="161"/>
        <v>Yes</v>
      </c>
      <c r="V2245" s="126" t="str">
        <f t="shared" si="161"/>
        <v>No</v>
      </c>
      <c r="W2245" s="126" t="str">
        <f t="shared" si="161"/>
        <v>No</v>
      </c>
      <c r="X2245" s="126" t="str">
        <f t="shared" si="161"/>
        <v>No</v>
      </c>
      <c r="Y2245" s="126" t="str">
        <f t="shared" si="161"/>
        <v>Yes</v>
      </c>
      <c r="Z2245" s="126" t="str">
        <f t="shared" si="161"/>
        <v>Yes</v>
      </c>
      <c r="AA2245" s="126" t="str">
        <f t="shared" si="161"/>
        <v>No</v>
      </c>
    </row>
    <row r="2246" spans="1:27" x14ac:dyDescent="0.3">
      <c r="A2246" t="s">
        <v>275</v>
      </c>
      <c r="B2246" t="s">
        <v>13</v>
      </c>
      <c r="C2246" t="s">
        <v>130</v>
      </c>
      <c r="D2246" t="s">
        <v>70</v>
      </c>
      <c r="E2246" t="s">
        <v>11</v>
      </c>
      <c r="F2246" t="s">
        <v>131</v>
      </c>
      <c r="G2246">
        <v>2</v>
      </c>
      <c r="H2246" t="s">
        <v>130</v>
      </c>
      <c r="I2246" t="s">
        <v>15</v>
      </c>
      <c r="J2246" t="s">
        <v>128</v>
      </c>
      <c r="L2246" t="s">
        <v>80</v>
      </c>
      <c r="M2246">
        <v>2</v>
      </c>
      <c r="N2246" t="str">
        <f t="shared" si="160"/>
        <v>Yes</v>
      </c>
      <c r="O2246" t="s">
        <v>152</v>
      </c>
      <c r="P2246" s="126" t="str">
        <f t="shared" si="161"/>
        <v>Yes</v>
      </c>
      <c r="Q2246" s="126" t="str">
        <f t="shared" si="161"/>
        <v>No</v>
      </c>
      <c r="R2246" s="126" t="str">
        <f t="shared" si="161"/>
        <v>No</v>
      </c>
      <c r="S2246" s="126" t="str">
        <f t="shared" si="161"/>
        <v>Yes</v>
      </c>
      <c r="T2246" s="126" t="str">
        <f t="shared" si="161"/>
        <v>No</v>
      </c>
      <c r="U2246" s="126" t="str">
        <f t="shared" si="161"/>
        <v>Yes</v>
      </c>
      <c r="V2246" s="126" t="str">
        <f t="shared" si="161"/>
        <v>No</v>
      </c>
      <c r="W2246" s="126" t="str">
        <f t="shared" si="161"/>
        <v>No</v>
      </c>
      <c r="X2246" s="126" t="str">
        <f t="shared" si="161"/>
        <v>No</v>
      </c>
      <c r="Y2246" s="126" t="str">
        <f t="shared" si="161"/>
        <v>Yes</v>
      </c>
      <c r="Z2246" s="126" t="str">
        <f t="shared" si="161"/>
        <v>Yes</v>
      </c>
      <c r="AA2246" s="126" t="str">
        <f t="shared" si="161"/>
        <v>No</v>
      </c>
    </row>
    <row r="2247" spans="1:27" x14ac:dyDescent="0.3">
      <c r="A2247" t="s">
        <v>275</v>
      </c>
      <c r="B2247" t="s">
        <v>13</v>
      </c>
      <c r="C2247" t="s">
        <v>130</v>
      </c>
      <c r="D2247" t="s">
        <v>8</v>
      </c>
      <c r="E2247" t="s">
        <v>70</v>
      </c>
      <c r="F2247" t="s">
        <v>131</v>
      </c>
      <c r="G2247">
        <v>0</v>
      </c>
      <c r="H2247" t="s">
        <v>13</v>
      </c>
      <c r="I2247" t="s">
        <v>15</v>
      </c>
      <c r="J2247" t="s">
        <v>128</v>
      </c>
      <c r="L2247" t="s">
        <v>80</v>
      </c>
      <c r="M2247">
        <v>2</v>
      </c>
      <c r="N2247" t="str">
        <f t="shared" si="160"/>
        <v>Yes</v>
      </c>
      <c r="O2247" t="s">
        <v>152</v>
      </c>
      <c r="P2247" s="126" t="str">
        <f t="shared" si="161"/>
        <v>Yes</v>
      </c>
      <c r="Q2247" s="126" t="str">
        <f t="shared" si="161"/>
        <v>No</v>
      </c>
      <c r="R2247" s="126" t="str">
        <f t="shared" si="161"/>
        <v>Yes</v>
      </c>
      <c r="S2247" s="126" t="str">
        <f t="shared" si="161"/>
        <v>Yes</v>
      </c>
      <c r="T2247" s="126" t="str">
        <f t="shared" si="161"/>
        <v>No</v>
      </c>
      <c r="U2247" s="126" t="str">
        <f t="shared" si="161"/>
        <v>No</v>
      </c>
      <c r="V2247" s="126" t="str">
        <f t="shared" si="161"/>
        <v>No</v>
      </c>
      <c r="W2247" s="126" t="str">
        <f t="shared" si="161"/>
        <v>No</v>
      </c>
      <c r="X2247" s="126" t="str">
        <f t="shared" si="161"/>
        <v>No</v>
      </c>
      <c r="Y2247" s="126" t="str">
        <f t="shared" si="161"/>
        <v>Yes</v>
      </c>
      <c r="Z2247" s="126" t="str">
        <f t="shared" si="161"/>
        <v>Yes</v>
      </c>
      <c r="AA2247" s="126" t="str">
        <f t="shared" si="161"/>
        <v>No</v>
      </c>
    </row>
    <row r="2248" spans="1:27" x14ac:dyDescent="0.3">
      <c r="A2248" t="s">
        <v>275</v>
      </c>
      <c r="B2248" t="s">
        <v>13</v>
      </c>
      <c r="C2248" t="s">
        <v>130</v>
      </c>
      <c r="D2248" t="s">
        <v>8</v>
      </c>
      <c r="E2248" t="s">
        <v>70</v>
      </c>
      <c r="F2248" t="s">
        <v>131</v>
      </c>
      <c r="G2248">
        <v>0</v>
      </c>
      <c r="H2248" t="s">
        <v>8</v>
      </c>
      <c r="I2248" t="s">
        <v>19</v>
      </c>
      <c r="J2248" t="s">
        <v>128</v>
      </c>
      <c r="L2248" t="s">
        <v>81</v>
      </c>
      <c r="M2248">
        <v>3</v>
      </c>
      <c r="N2248" t="str">
        <f t="shared" si="160"/>
        <v>Yes</v>
      </c>
      <c r="O2248" t="s">
        <v>152</v>
      </c>
      <c r="P2248" s="126" t="str">
        <f t="shared" si="161"/>
        <v>Yes</v>
      </c>
      <c r="Q2248" s="126" t="str">
        <f t="shared" si="161"/>
        <v>No</v>
      </c>
      <c r="R2248" s="126" t="str">
        <f t="shared" si="161"/>
        <v>Yes</v>
      </c>
      <c r="S2248" s="126" t="str">
        <f t="shared" si="161"/>
        <v>Yes</v>
      </c>
      <c r="T2248" s="126" t="str">
        <f t="shared" si="161"/>
        <v>No</v>
      </c>
      <c r="U2248" s="126" t="str">
        <f t="shared" si="161"/>
        <v>No</v>
      </c>
      <c r="V2248" s="126" t="str">
        <f t="shared" si="161"/>
        <v>No</v>
      </c>
      <c r="W2248" s="126" t="str">
        <f t="shared" si="161"/>
        <v>No</v>
      </c>
      <c r="X2248" s="126" t="str">
        <f t="shared" si="161"/>
        <v>No</v>
      </c>
      <c r="Y2248" s="126" t="str">
        <f t="shared" si="161"/>
        <v>Yes</v>
      </c>
      <c r="Z2248" s="126" t="str">
        <f t="shared" si="161"/>
        <v>Yes</v>
      </c>
      <c r="AA2248" s="126" t="str">
        <f t="shared" si="161"/>
        <v>No</v>
      </c>
    </row>
    <row r="2249" spans="1:27" x14ac:dyDescent="0.3">
      <c r="A2249" t="s">
        <v>275</v>
      </c>
      <c r="B2249" t="s">
        <v>13</v>
      </c>
      <c r="C2249" t="s">
        <v>130</v>
      </c>
      <c r="D2249" t="s">
        <v>8</v>
      </c>
      <c r="E2249" t="s">
        <v>70</v>
      </c>
      <c r="F2249" t="s">
        <v>131</v>
      </c>
      <c r="G2249">
        <v>1</v>
      </c>
      <c r="H2249" t="s">
        <v>13</v>
      </c>
      <c r="I2249" t="s">
        <v>18</v>
      </c>
      <c r="J2249" t="s">
        <v>128</v>
      </c>
      <c r="L2249" t="s">
        <v>80</v>
      </c>
      <c r="M2249">
        <v>0</v>
      </c>
      <c r="N2249" t="str">
        <f t="shared" si="160"/>
        <v>No</v>
      </c>
      <c r="O2249" t="s">
        <v>152</v>
      </c>
      <c r="P2249" s="126" t="str">
        <f t="shared" si="161"/>
        <v>Yes</v>
      </c>
      <c r="Q2249" s="126" t="str">
        <f t="shared" si="161"/>
        <v>No</v>
      </c>
      <c r="R2249" s="126" t="str">
        <f t="shared" si="161"/>
        <v>Yes</v>
      </c>
      <c r="S2249" s="126" t="str">
        <f t="shared" si="161"/>
        <v>Yes</v>
      </c>
      <c r="T2249" s="126" t="str">
        <f t="shared" si="161"/>
        <v>No</v>
      </c>
      <c r="U2249" s="126" t="str">
        <f t="shared" si="161"/>
        <v>No</v>
      </c>
      <c r="V2249" s="126" t="str">
        <f t="shared" si="161"/>
        <v>No</v>
      </c>
      <c r="W2249" s="126" t="str">
        <f t="shared" si="161"/>
        <v>No</v>
      </c>
      <c r="X2249" s="126" t="str">
        <f t="shared" si="161"/>
        <v>No</v>
      </c>
      <c r="Y2249" s="126" t="str">
        <f t="shared" si="161"/>
        <v>Yes</v>
      </c>
      <c r="Z2249" s="126" t="str">
        <f t="shared" si="161"/>
        <v>Yes</v>
      </c>
      <c r="AA2249" s="126" t="str">
        <f t="shared" si="161"/>
        <v>No</v>
      </c>
    </row>
    <row r="2250" spans="1:27" x14ac:dyDescent="0.3">
      <c r="A2250" t="s">
        <v>275</v>
      </c>
      <c r="B2250" t="s">
        <v>13</v>
      </c>
      <c r="C2250" t="s">
        <v>130</v>
      </c>
      <c r="D2250" t="s">
        <v>8</v>
      </c>
      <c r="E2250" t="s">
        <v>70</v>
      </c>
      <c r="F2250" t="s">
        <v>131</v>
      </c>
      <c r="G2250">
        <v>1</v>
      </c>
      <c r="H2250" t="s">
        <v>13</v>
      </c>
      <c r="I2250" t="s">
        <v>15</v>
      </c>
      <c r="J2250" t="s">
        <v>128</v>
      </c>
      <c r="L2250" t="s">
        <v>80</v>
      </c>
      <c r="M2250">
        <v>0</v>
      </c>
      <c r="N2250" t="str">
        <f t="shared" si="160"/>
        <v>No</v>
      </c>
      <c r="O2250" t="s">
        <v>152</v>
      </c>
      <c r="P2250" s="126" t="str">
        <f t="shared" si="161"/>
        <v>Yes</v>
      </c>
      <c r="Q2250" s="126" t="str">
        <f t="shared" si="161"/>
        <v>No</v>
      </c>
      <c r="R2250" s="126" t="str">
        <f t="shared" si="161"/>
        <v>Yes</v>
      </c>
      <c r="S2250" s="126" t="str">
        <f t="shared" si="161"/>
        <v>Yes</v>
      </c>
      <c r="T2250" s="126" t="str">
        <f t="shared" si="161"/>
        <v>No</v>
      </c>
      <c r="U2250" s="126" t="str">
        <f t="shared" si="161"/>
        <v>No</v>
      </c>
      <c r="V2250" s="126" t="str">
        <f t="shared" si="161"/>
        <v>No</v>
      </c>
      <c r="W2250" s="126" t="str">
        <f t="shared" si="161"/>
        <v>No</v>
      </c>
      <c r="X2250" s="126" t="str">
        <f t="shared" si="161"/>
        <v>No</v>
      </c>
      <c r="Y2250" s="126" t="str">
        <f t="shared" si="161"/>
        <v>Yes</v>
      </c>
      <c r="Z2250" s="126" t="str">
        <f t="shared" si="161"/>
        <v>Yes</v>
      </c>
      <c r="AA2250" s="126" t="str">
        <f t="shared" si="161"/>
        <v>No</v>
      </c>
    </row>
    <row r="2251" spans="1:27" x14ac:dyDescent="0.3">
      <c r="A2251" t="s">
        <v>275</v>
      </c>
      <c r="B2251" t="s">
        <v>130</v>
      </c>
      <c r="C2251" t="s">
        <v>9</v>
      </c>
      <c r="D2251" t="s">
        <v>8</v>
      </c>
      <c r="E2251" t="s">
        <v>70</v>
      </c>
      <c r="F2251" t="s">
        <v>10</v>
      </c>
      <c r="G2251">
        <v>1</v>
      </c>
      <c r="H2251" t="s">
        <v>130</v>
      </c>
      <c r="I2251" t="s">
        <v>15</v>
      </c>
      <c r="J2251" t="s">
        <v>128</v>
      </c>
      <c r="K2251" t="s">
        <v>259</v>
      </c>
      <c r="L2251" t="s">
        <v>80</v>
      </c>
      <c r="M2251">
        <v>2</v>
      </c>
      <c r="N2251" t="str">
        <f t="shared" si="160"/>
        <v>Yes</v>
      </c>
      <c r="O2251" t="s">
        <v>152</v>
      </c>
      <c r="P2251" s="126" t="str">
        <f t="shared" si="161"/>
        <v>No</v>
      </c>
      <c r="Q2251" s="126" t="str">
        <f t="shared" si="161"/>
        <v>Yes</v>
      </c>
      <c r="R2251" s="126" t="str">
        <f t="shared" si="161"/>
        <v>Yes</v>
      </c>
      <c r="S2251" s="126" t="str">
        <f t="shared" si="161"/>
        <v>Yes</v>
      </c>
      <c r="T2251" s="126" t="str">
        <f t="shared" si="161"/>
        <v>Yes</v>
      </c>
      <c r="U2251" s="126" t="str">
        <f t="shared" si="161"/>
        <v>No</v>
      </c>
      <c r="V2251" s="126" t="str">
        <f t="shared" si="161"/>
        <v>No</v>
      </c>
      <c r="W2251" s="126" t="str">
        <f t="shared" si="161"/>
        <v>No</v>
      </c>
      <c r="X2251" s="126" t="str">
        <f t="shared" si="161"/>
        <v>No</v>
      </c>
      <c r="Y2251" s="126" t="str">
        <f t="shared" si="161"/>
        <v>Yes</v>
      </c>
      <c r="Z2251" s="126" t="str">
        <f t="shared" si="161"/>
        <v>No</v>
      </c>
      <c r="AA2251" s="126" t="str">
        <f t="shared" si="161"/>
        <v>No</v>
      </c>
    </row>
    <row r="2252" spans="1:27" x14ac:dyDescent="0.3">
      <c r="A2252" t="s">
        <v>275</v>
      </c>
      <c r="B2252" t="s">
        <v>130</v>
      </c>
      <c r="C2252" t="s">
        <v>9</v>
      </c>
      <c r="D2252" t="s">
        <v>8</v>
      </c>
      <c r="E2252" t="s">
        <v>70</v>
      </c>
      <c r="F2252" t="s">
        <v>10</v>
      </c>
      <c r="G2252">
        <v>1</v>
      </c>
      <c r="H2252" t="s">
        <v>10</v>
      </c>
      <c r="I2252" t="s">
        <v>148</v>
      </c>
      <c r="J2252" t="s">
        <v>128</v>
      </c>
      <c r="K2252" t="s">
        <v>237</v>
      </c>
      <c r="L2252" t="s">
        <v>80</v>
      </c>
      <c r="M2252">
        <v>0</v>
      </c>
      <c r="N2252" t="str">
        <f t="shared" si="160"/>
        <v>Yes</v>
      </c>
      <c r="O2252" t="s">
        <v>152</v>
      </c>
      <c r="P2252" s="126" t="str">
        <f t="shared" si="161"/>
        <v>No</v>
      </c>
      <c r="Q2252" s="126" t="str">
        <f t="shared" si="161"/>
        <v>Yes</v>
      </c>
      <c r="R2252" s="126" t="str">
        <f t="shared" si="161"/>
        <v>Yes</v>
      </c>
      <c r="S2252" s="126" t="str">
        <f t="shared" si="161"/>
        <v>Yes</v>
      </c>
      <c r="T2252" s="126" t="str">
        <f t="shared" si="161"/>
        <v>Yes</v>
      </c>
      <c r="U2252" s="126" t="str">
        <f t="shared" si="161"/>
        <v>No</v>
      </c>
      <c r="V2252" s="126" t="str">
        <f t="shared" si="161"/>
        <v>No</v>
      </c>
      <c r="W2252" s="126" t="str">
        <f t="shared" si="161"/>
        <v>No</v>
      </c>
      <c r="X2252" s="126" t="str">
        <f t="shared" si="161"/>
        <v>No</v>
      </c>
      <c r="Y2252" s="126" t="str">
        <f t="shared" si="161"/>
        <v>Yes</v>
      </c>
      <c r="Z2252" s="126" t="str">
        <f t="shared" si="161"/>
        <v>No</v>
      </c>
      <c r="AA2252" s="126" t="str">
        <f t="shared" si="161"/>
        <v>No</v>
      </c>
    </row>
    <row r="2253" spans="1:27" x14ac:dyDescent="0.3">
      <c r="A2253" t="s">
        <v>275</v>
      </c>
      <c r="B2253" t="s">
        <v>130</v>
      </c>
      <c r="C2253" t="s">
        <v>9</v>
      </c>
      <c r="D2253" t="s">
        <v>8</v>
      </c>
      <c r="E2253" t="s">
        <v>70</v>
      </c>
      <c r="F2253" t="s">
        <v>10</v>
      </c>
      <c r="G2253">
        <v>0</v>
      </c>
      <c r="H2253" t="s">
        <v>130</v>
      </c>
      <c r="I2253" t="s">
        <v>15</v>
      </c>
      <c r="J2253" t="s">
        <v>128</v>
      </c>
      <c r="K2253" t="s">
        <v>259</v>
      </c>
      <c r="L2253" t="s">
        <v>80</v>
      </c>
      <c r="M2253">
        <v>0</v>
      </c>
      <c r="N2253" t="str">
        <f t="shared" si="160"/>
        <v>No</v>
      </c>
      <c r="O2253" t="s">
        <v>152</v>
      </c>
      <c r="P2253" s="126" t="str">
        <f t="shared" si="161"/>
        <v>No</v>
      </c>
      <c r="Q2253" s="126" t="str">
        <f t="shared" si="161"/>
        <v>Yes</v>
      </c>
      <c r="R2253" s="126" t="str">
        <f t="shared" si="161"/>
        <v>Yes</v>
      </c>
      <c r="S2253" s="126" t="str">
        <f t="shared" si="161"/>
        <v>Yes</v>
      </c>
      <c r="T2253" s="126" t="str">
        <f t="shared" si="161"/>
        <v>Yes</v>
      </c>
      <c r="U2253" s="126" t="str">
        <f t="shared" si="161"/>
        <v>No</v>
      </c>
      <c r="V2253" s="126" t="str">
        <f t="shared" si="161"/>
        <v>No</v>
      </c>
      <c r="W2253" s="126" t="str">
        <f t="shared" si="161"/>
        <v>No</v>
      </c>
      <c r="X2253" s="126" t="str">
        <f t="shared" si="161"/>
        <v>No</v>
      </c>
      <c r="Y2253" s="126" t="str">
        <f t="shared" si="161"/>
        <v>Yes</v>
      </c>
      <c r="Z2253" s="126" t="str">
        <f t="shared" si="161"/>
        <v>No</v>
      </c>
      <c r="AA2253" s="126" t="str">
        <f t="shared" si="161"/>
        <v>No</v>
      </c>
    </row>
    <row r="2254" spans="1:27" x14ac:dyDescent="0.3">
      <c r="A2254" t="s">
        <v>275</v>
      </c>
      <c r="B2254" t="s">
        <v>130</v>
      </c>
      <c r="C2254" t="s">
        <v>9</v>
      </c>
      <c r="D2254" t="s">
        <v>8</v>
      </c>
      <c r="E2254" t="s">
        <v>70</v>
      </c>
      <c r="F2254" t="s">
        <v>10</v>
      </c>
      <c r="G2254">
        <v>0</v>
      </c>
      <c r="H2254" t="s">
        <v>130</v>
      </c>
      <c r="I2254" t="s">
        <v>17</v>
      </c>
      <c r="J2254" t="s">
        <v>255</v>
      </c>
      <c r="L2254" t="s">
        <v>80</v>
      </c>
      <c r="M2254">
        <v>0</v>
      </c>
      <c r="N2254" t="str">
        <f t="shared" si="160"/>
        <v>No</v>
      </c>
      <c r="O2254" t="s">
        <v>152</v>
      </c>
      <c r="P2254" s="126" t="str">
        <f t="shared" si="161"/>
        <v>No</v>
      </c>
      <c r="Q2254" s="126" t="str">
        <f t="shared" si="161"/>
        <v>Yes</v>
      </c>
      <c r="R2254" s="126" t="str">
        <f t="shared" si="161"/>
        <v>Yes</v>
      </c>
      <c r="S2254" s="126" t="str">
        <f t="shared" ref="Q2254:AA2277" si="162">IF($A2254="","",IF(OR($B2254=S$1,$C2254=S$1,$D2254=S$1,$E2254=S$1,$F2254=S$1),"Yes","No"))</f>
        <v>Yes</v>
      </c>
      <c r="T2254" s="126" t="str">
        <f t="shared" si="162"/>
        <v>Yes</v>
      </c>
      <c r="U2254" s="126" t="str">
        <f t="shared" si="162"/>
        <v>No</v>
      </c>
      <c r="V2254" s="126" t="str">
        <f t="shared" si="162"/>
        <v>No</v>
      </c>
      <c r="W2254" s="126" t="str">
        <f t="shared" si="162"/>
        <v>No</v>
      </c>
      <c r="X2254" s="126" t="str">
        <f t="shared" si="162"/>
        <v>No</v>
      </c>
      <c r="Y2254" s="126" t="str">
        <f t="shared" si="162"/>
        <v>Yes</v>
      </c>
      <c r="Z2254" s="126" t="str">
        <f t="shared" si="162"/>
        <v>No</v>
      </c>
      <c r="AA2254" s="126" t="str">
        <f t="shared" si="162"/>
        <v>No</v>
      </c>
    </row>
    <row r="2255" spans="1:27" x14ac:dyDescent="0.3">
      <c r="A2255" t="s">
        <v>275</v>
      </c>
      <c r="B2255" t="s">
        <v>130</v>
      </c>
      <c r="C2255" t="s">
        <v>9</v>
      </c>
      <c r="D2255" t="s">
        <v>8</v>
      </c>
      <c r="E2255" t="s">
        <v>70</v>
      </c>
      <c r="F2255" t="s">
        <v>10</v>
      </c>
      <c r="G2255">
        <v>1</v>
      </c>
      <c r="H2255" t="s">
        <v>8</v>
      </c>
      <c r="I2255" t="s">
        <v>15</v>
      </c>
      <c r="J2255" t="s">
        <v>128</v>
      </c>
      <c r="K2255" t="s">
        <v>259</v>
      </c>
      <c r="L2255" t="s">
        <v>80</v>
      </c>
      <c r="M2255">
        <v>2</v>
      </c>
      <c r="N2255" t="str">
        <f t="shared" si="160"/>
        <v>Yes</v>
      </c>
      <c r="O2255" t="s">
        <v>152</v>
      </c>
      <c r="P2255" s="126" t="str">
        <f t="shared" ref="P2255:P2318" si="163">IF($A2255="","",IF(OR($B2255=P$1,$C2255=P$1,$D2255=P$1,$E2255=P$1,$F2255=P$1),"Yes","No"))</f>
        <v>No</v>
      </c>
      <c r="Q2255" s="126" t="str">
        <f t="shared" si="162"/>
        <v>Yes</v>
      </c>
      <c r="R2255" s="126" t="str">
        <f t="shared" si="162"/>
        <v>Yes</v>
      </c>
      <c r="S2255" s="126" t="str">
        <f t="shared" si="162"/>
        <v>Yes</v>
      </c>
      <c r="T2255" s="126" t="str">
        <f t="shared" si="162"/>
        <v>Yes</v>
      </c>
      <c r="U2255" s="126" t="str">
        <f t="shared" si="162"/>
        <v>No</v>
      </c>
      <c r="V2255" s="126" t="str">
        <f t="shared" si="162"/>
        <v>No</v>
      </c>
      <c r="W2255" s="126" t="str">
        <f t="shared" si="162"/>
        <v>No</v>
      </c>
      <c r="X2255" s="126" t="str">
        <f t="shared" si="162"/>
        <v>No</v>
      </c>
      <c r="Y2255" s="126" t="str">
        <f t="shared" si="162"/>
        <v>Yes</v>
      </c>
      <c r="Z2255" s="126" t="str">
        <f t="shared" si="162"/>
        <v>No</v>
      </c>
      <c r="AA2255" s="126" t="str">
        <f t="shared" si="162"/>
        <v>No</v>
      </c>
    </row>
    <row r="2256" spans="1:27" x14ac:dyDescent="0.3">
      <c r="A2256" t="s">
        <v>275</v>
      </c>
      <c r="B2256" t="s">
        <v>130</v>
      </c>
      <c r="C2256" t="s">
        <v>9</v>
      </c>
      <c r="D2256" t="s">
        <v>8</v>
      </c>
      <c r="E2256" t="s">
        <v>70</v>
      </c>
      <c r="F2256" t="s">
        <v>10</v>
      </c>
      <c r="G2256">
        <v>1</v>
      </c>
      <c r="H2256" t="s">
        <v>8</v>
      </c>
      <c r="I2256" t="s">
        <v>18</v>
      </c>
      <c r="J2256" t="s">
        <v>128</v>
      </c>
      <c r="K2256" t="s">
        <v>237</v>
      </c>
      <c r="L2256" t="s">
        <v>80</v>
      </c>
      <c r="M2256">
        <v>2</v>
      </c>
      <c r="N2256" t="str">
        <f t="shared" si="160"/>
        <v>Yes</v>
      </c>
      <c r="O2256" t="s">
        <v>152</v>
      </c>
      <c r="P2256" s="126" t="str">
        <f t="shared" si="163"/>
        <v>No</v>
      </c>
      <c r="Q2256" s="126" t="str">
        <f t="shared" si="162"/>
        <v>Yes</v>
      </c>
      <c r="R2256" s="126" t="str">
        <f t="shared" si="162"/>
        <v>Yes</v>
      </c>
      <c r="S2256" s="126" t="str">
        <f t="shared" si="162"/>
        <v>Yes</v>
      </c>
      <c r="T2256" s="126" t="str">
        <f t="shared" si="162"/>
        <v>Yes</v>
      </c>
      <c r="U2256" s="126" t="str">
        <f t="shared" si="162"/>
        <v>No</v>
      </c>
      <c r="V2256" s="126" t="str">
        <f t="shared" si="162"/>
        <v>No</v>
      </c>
      <c r="W2256" s="126" t="str">
        <f t="shared" si="162"/>
        <v>No</v>
      </c>
      <c r="X2256" s="126" t="str">
        <f t="shared" si="162"/>
        <v>No</v>
      </c>
      <c r="Y2256" s="126" t="str">
        <f t="shared" si="162"/>
        <v>Yes</v>
      </c>
      <c r="Z2256" s="126" t="str">
        <f t="shared" si="162"/>
        <v>No</v>
      </c>
      <c r="AA2256" s="126" t="str">
        <f t="shared" si="162"/>
        <v>No</v>
      </c>
    </row>
    <row r="2257" spans="1:27" x14ac:dyDescent="0.3">
      <c r="A2257" t="s">
        <v>275</v>
      </c>
      <c r="B2257" t="s">
        <v>13</v>
      </c>
      <c r="C2257" t="s">
        <v>9</v>
      </c>
      <c r="D2257" t="s">
        <v>8</v>
      </c>
      <c r="E2257" t="s">
        <v>11</v>
      </c>
      <c r="F2257" t="s">
        <v>10</v>
      </c>
      <c r="G2257">
        <v>0</v>
      </c>
      <c r="H2257" t="s">
        <v>8</v>
      </c>
      <c r="I2257" t="s">
        <v>19</v>
      </c>
      <c r="J2257" t="s">
        <v>128</v>
      </c>
      <c r="K2257" t="s">
        <v>259</v>
      </c>
      <c r="L2257" t="s">
        <v>80</v>
      </c>
      <c r="M2257">
        <v>3</v>
      </c>
      <c r="N2257" t="str">
        <f t="shared" si="160"/>
        <v>Yes</v>
      </c>
      <c r="O2257" t="s">
        <v>152</v>
      </c>
      <c r="P2257" s="126" t="str">
        <f t="shared" si="163"/>
        <v>Yes</v>
      </c>
      <c r="Q2257" s="126" t="str">
        <f t="shared" si="162"/>
        <v>Yes</v>
      </c>
      <c r="R2257" s="126" t="str">
        <f t="shared" si="162"/>
        <v>Yes</v>
      </c>
      <c r="S2257" s="126" t="str">
        <f t="shared" si="162"/>
        <v>No</v>
      </c>
      <c r="T2257" s="126" t="str">
        <f t="shared" si="162"/>
        <v>Yes</v>
      </c>
      <c r="U2257" s="126" t="str">
        <f t="shared" si="162"/>
        <v>Yes</v>
      </c>
      <c r="V2257" s="126" t="str">
        <f t="shared" si="162"/>
        <v>No</v>
      </c>
      <c r="W2257" s="126" t="str">
        <f t="shared" si="162"/>
        <v>No</v>
      </c>
      <c r="X2257" s="126" t="str">
        <f t="shared" si="162"/>
        <v>No</v>
      </c>
      <c r="Y2257" s="126" t="str">
        <f t="shared" si="162"/>
        <v>No</v>
      </c>
      <c r="Z2257" s="126" t="str">
        <f t="shared" si="162"/>
        <v>No</v>
      </c>
      <c r="AA2257" s="126" t="str">
        <f t="shared" si="162"/>
        <v>No</v>
      </c>
    </row>
    <row r="2258" spans="1:27" x14ac:dyDescent="0.3">
      <c r="A2258" t="s">
        <v>275</v>
      </c>
      <c r="B2258" t="s">
        <v>13</v>
      </c>
      <c r="C2258" t="s">
        <v>9</v>
      </c>
      <c r="D2258" t="s">
        <v>8</v>
      </c>
      <c r="E2258" t="s">
        <v>70</v>
      </c>
      <c r="F2258" t="s">
        <v>10</v>
      </c>
      <c r="G2258">
        <v>0</v>
      </c>
      <c r="H2258" t="s">
        <v>8</v>
      </c>
      <c r="I2258" t="s">
        <v>15</v>
      </c>
      <c r="J2258" t="s">
        <v>128</v>
      </c>
      <c r="L2258" t="s">
        <v>80</v>
      </c>
      <c r="M2258">
        <v>0</v>
      </c>
      <c r="N2258" t="str">
        <f t="shared" si="160"/>
        <v>No</v>
      </c>
      <c r="O2258" t="s">
        <v>152</v>
      </c>
      <c r="P2258" s="126" t="str">
        <f t="shared" si="163"/>
        <v>Yes</v>
      </c>
      <c r="Q2258" s="126" t="str">
        <f t="shared" si="162"/>
        <v>Yes</v>
      </c>
      <c r="R2258" s="126" t="str">
        <f t="shared" si="162"/>
        <v>Yes</v>
      </c>
      <c r="S2258" s="126" t="str">
        <f t="shared" si="162"/>
        <v>Yes</v>
      </c>
      <c r="T2258" s="126" t="str">
        <f t="shared" si="162"/>
        <v>Yes</v>
      </c>
      <c r="U2258" s="126" t="str">
        <f t="shared" si="162"/>
        <v>No</v>
      </c>
      <c r="V2258" s="126" t="str">
        <f t="shared" si="162"/>
        <v>No</v>
      </c>
      <c r="W2258" s="126" t="str">
        <f t="shared" si="162"/>
        <v>No</v>
      </c>
      <c r="X2258" s="126" t="str">
        <f t="shared" si="162"/>
        <v>No</v>
      </c>
      <c r="Y2258" s="126" t="str">
        <f t="shared" si="162"/>
        <v>No</v>
      </c>
      <c r="Z2258" s="126" t="str">
        <f t="shared" si="162"/>
        <v>No</v>
      </c>
      <c r="AA2258" s="126" t="str">
        <f t="shared" si="162"/>
        <v>No</v>
      </c>
    </row>
    <row r="2259" spans="1:27" x14ac:dyDescent="0.3">
      <c r="A2259" t="s">
        <v>275</v>
      </c>
      <c r="B2259" t="s">
        <v>13</v>
      </c>
      <c r="C2259" t="s">
        <v>9</v>
      </c>
      <c r="D2259" t="s">
        <v>8</v>
      </c>
      <c r="E2259" t="s">
        <v>70</v>
      </c>
      <c r="F2259" t="s">
        <v>10</v>
      </c>
      <c r="G2259">
        <v>0</v>
      </c>
      <c r="H2259" t="s">
        <v>8</v>
      </c>
      <c r="I2259" t="s">
        <v>148</v>
      </c>
      <c r="J2259" t="s">
        <v>256</v>
      </c>
      <c r="L2259" t="s">
        <v>80</v>
      </c>
      <c r="M2259">
        <v>1</v>
      </c>
      <c r="N2259" t="str">
        <f t="shared" si="160"/>
        <v>Yes</v>
      </c>
      <c r="O2259" t="s">
        <v>152</v>
      </c>
      <c r="P2259" s="126" t="str">
        <f t="shared" si="163"/>
        <v>Yes</v>
      </c>
      <c r="Q2259" s="126" t="str">
        <f t="shared" si="162"/>
        <v>Yes</v>
      </c>
      <c r="R2259" s="126" t="str">
        <f t="shared" si="162"/>
        <v>Yes</v>
      </c>
      <c r="S2259" s="126" t="str">
        <f t="shared" si="162"/>
        <v>Yes</v>
      </c>
      <c r="T2259" s="126" t="str">
        <f t="shared" si="162"/>
        <v>Yes</v>
      </c>
      <c r="U2259" s="126" t="str">
        <f t="shared" si="162"/>
        <v>No</v>
      </c>
      <c r="V2259" s="126" t="str">
        <f t="shared" si="162"/>
        <v>No</v>
      </c>
      <c r="W2259" s="126" t="str">
        <f t="shared" si="162"/>
        <v>No</v>
      </c>
      <c r="X2259" s="126" t="str">
        <f t="shared" si="162"/>
        <v>No</v>
      </c>
      <c r="Y2259" s="126" t="str">
        <f t="shared" si="162"/>
        <v>No</v>
      </c>
      <c r="Z2259" s="126" t="str">
        <f t="shared" si="162"/>
        <v>No</v>
      </c>
      <c r="AA2259" s="126" t="str">
        <f t="shared" si="162"/>
        <v>No</v>
      </c>
    </row>
    <row r="2260" spans="1:27" x14ac:dyDescent="0.3">
      <c r="A2260" t="s">
        <v>278</v>
      </c>
      <c r="B2260" t="s">
        <v>13</v>
      </c>
      <c r="C2260" t="s">
        <v>9</v>
      </c>
      <c r="D2260" t="s">
        <v>8</v>
      </c>
      <c r="E2260" t="s">
        <v>11</v>
      </c>
      <c r="F2260" t="s">
        <v>10</v>
      </c>
      <c r="G2260">
        <v>0</v>
      </c>
      <c r="H2260" t="s">
        <v>8</v>
      </c>
      <c r="I2260" t="s">
        <v>15</v>
      </c>
      <c r="J2260" t="s">
        <v>128</v>
      </c>
      <c r="L2260" t="s">
        <v>80</v>
      </c>
      <c r="M2260">
        <v>0</v>
      </c>
      <c r="N2260" t="str">
        <f t="shared" si="160"/>
        <v>No</v>
      </c>
      <c r="O2260" t="s">
        <v>214</v>
      </c>
      <c r="P2260" s="126" t="str">
        <f t="shared" si="163"/>
        <v>Yes</v>
      </c>
      <c r="Q2260" s="126" t="str">
        <f t="shared" si="162"/>
        <v>Yes</v>
      </c>
      <c r="R2260" s="126" t="str">
        <f t="shared" si="162"/>
        <v>Yes</v>
      </c>
      <c r="S2260" s="126" t="str">
        <f t="shared" si="162"/>
        <v>No</v>
      </c>
      <c r="T2260" s="126" t="str">
        <f t="shared" si="162"/>
        <v>Yes</v>
      </c>
      <c r="U2260" s="126" t="str">
        <f t="shared" si="162"/>
        <v>Yes</v>
      </c>
      <c r="V2260" s="126" t="str">
        <f t="shared" si="162"/>
        <v>No</v>
      </c>
      <c r="W2260" s="126" t="str">
        <f t="shared" si="162"/>
        <v>No</v>
      </c>
      <c r="X2260" s="126" t="str">
        <f t="shared" si="162"/>
        <v>No</v>
      </c>
      <c r="Y2260" s="126" t="str">
        <f t="shared" si="162"/>
        <v>No</v>
      </c>
      <c r="Z2260" s="126" t="str">
        <f t="shared" si="162"/>
        <v>No</v>
      </c>
      <c r="AA2260" s="126" t="str">
        <f t="shared" si="162"/>
        <v>No</v>
      </c>
    </row>
    <row r="2261" spans="1:27" x14ac:dyDescent="0.3">
      <c r="A2261" t="s">
        <v>278</v>
      </c>
      <c r="B2261" t="s">
        <v>13</v>
      </c>
      <c r="C2261" t="s">
        <v>9</v>
      </c>
      <c r="D2261" t="s">
        <v>8</v>
      </c>
      <c r="E2261" t="s">
        <v>11</v>
      </c>
      <c r="F2261" t="s">
        <v>10</v>
      </c>
      <c r="G2261">
        <v>1</v>
      </c>
      <c r="H2261" t="s">
        <v>10</v>
      </c>
      <c r="I2261" t="s">
        <v>148</v>
      </c>
      <c r="J2261" t="s">
        <v>128</v>
      </c>
      <c r="L2261" t="s">
        <v>80</v>
      </c>
      <c r="M2261">
        <v>1</v>
      </c>
      <c r="N2261" t="str">
        <f t="shared" si="160"/>
        <v>Yes</v>
      </c>
      <c r="O2261" t="s">
        <v>214</v>
      </c>
      <c r="P2261" s="126" t="str">
        <f t="shared" si="163"/>
        <v>Yes</v>
      </c>
      <c r="Q2261" s="126" t="str">
        <f t="shared" si="162"/>
        <v>Yes</v>
      </c>
      <c r="R2261" s="126" t="str">
        <f t="shared" si="162"/>
        <v>Yes</v>
      </c>
      <c r="S2261" s="126" t="str">
        <f t="shared" si="162"/>
        <v>No</v>
      </c>
      <c r="T2261" s="126" t="str">
        <f t="shared" si="162"/>
        <v>Yes</v>
      </c>
      <c r="U2261" s="126" t="str">
        <f t="shared" si="162"/>
        <v>Yes</v>
      </c>
      <c r="V2261" s="126" t="str">
        <f t="shared" si="162"/>
        <v>No</v>
      </c>
      <c r="W2261" s="126" t="str">
        <f t="shared" si="162"/>
        <v>No</v>
      </c>
      <c r="X2261" s="126" t="str">
        <f t="shared" si="162"/>
        <v>No</v>
      </c>
      <c r="Y2261" s="126" t="str">
        <f t="shared" si="162"/>
        <v>No</v>
      </c>
      <c r="Z2261" s="126" t="str">
        <f t="shared" si="162"/>
        <v>No</v>
      </c>
      <c r="AA2261" s="126" t="str">
        <f t="shared" si="162"/>
        <v>No</v>
      </c>
    </row>
    <row r="2262" spans="1:27" x14ac:dyDescent="0.3">
      <c r="A2262" t="s">
        <v>278</v>
      </c>
      <c r="B2262" t="s">
        <v>13</v>
      </c>
      <c r="C2262" t="s">
        <v>9</v>
      </c>
      <c r="D2262" t="s">
        <v>8</v>
      </c>
      <c r="E2262" t="s">
        <v>11</v>
      </c>
      <c r="F2262" t="s">
        <v>10</v>
      </c>
      <c r="G2262">
        <v>0</v>
      </c>
      <c r="H2262" t="s">
        <v>8</v>
      </c>
      <c r="I2262" t="s">
        <v>19</v>
      </c>
      <c r="J2262" t="s">
        <v>128</v>
      </c>
      <c r="L2262" t="s">
        <v>80</v>
      </c>
      <c r="M2262">
        <v>0</v>
      </c>
      <c r="N2262" t="str">
        <f t="shared" si="160"/>
        <v>No</v>
      </c>
      <c r="O2262" t="s">
        <v>214</v>
      </c>
      <c r="P2262" s="126" t="str">
        <f t="shared" si="163"/>
        <v>Yes</v>
      </c>
      <c r="Q2262" s="126" t="str">
        <f t="shared" si="162"/>
        <v>Yes</v>
      </c>
      <c r="R2262" s="126" t="str">
        <f t="shared" si="162"/>
        <v>Yes</v>
      </c>
      <c r="S2262" s="126" t="str">
        <f t="shared" si="162"/>
        <v>No</v>
      </c>
      <c r="T2262" s="126" t="str">
        <f t="shared" si="162"/>
        <v>Yes</v>
      </c>
      <c r="U2262" s="126" t="str">
        <f t="shared" si="162"/>
        <v>Yes</v>
      </c>
      <c r="V2262" s="126" t="str">
        <f t="shared" si="162"/>
        <v>No</v>
      </c>
      <c r="W2262" s="126" t="str">
        <f t="shared" si="162"/>
        <v>No</v>
      </c>
      <c r="X2262" s="126" t="str">
        <f t="shared" si="162"/>
        <v>No</v>
      </c>
      <c r="Y2262" s="126" t="str">
        <f t="shared" si="162"/>
        <v>No</v>
      </c>
      <c r="Z2262" s="126" t="str">
        <f t="shared" si="162"/>
        <v>No</v>
      </c>
      <c r="AA2262" s="126" t="str">
        <f t="shared" si="162"/>
        <v>No</v>
      </c>
    </row>
    <row r="2263" spans="1:27" x14ac:dyDescent="0.3">
      <c r="A2263" t="s">
        <v>278</v>
      </c>
      <c r="B2263" t="s">
        <v>13</v>
      </c>
      <c r="C2263" t="s">
        <v>9</v>
      </c>
      <c r="D2263" t="s">
        <v>8</v>
      </c>
      <c r="E2263" t="s">
        <v>11</v>
      </c>
      <c r="F2263" t="s">
        <v>10</v>
      </c>
      <c r="G2263">
        <v>2</v>
      </c>
      <c r="H2263" t="s">
        <v>10</v>
      </c>
      <c r="I2263" t="s">
        <v>18</v>
      </c>
      <c r="J2263" t="s">
        <v>128</v>
      </c>
      <c r="L2263" t="s">
        <v>80</v>
      </c>
      <c r="M2263">
        <v>2</v>
      </c>
      <c r="N2263" t="str">
        <f t="shared" si="160"/>
        <v>Yes</v>
      </c>
      <c r="O2263" t="s">
        <v>214</v>
      </c>
      <c r="P2263" s="126" t="str">
        <f t="shared" si="163"/>
        <v>Yes</v>
      </c>
      <c r="Q2263" s="126" t="str">
        <f t="shared" si="162"/>
        <v>Yes</v>
      </c>
      <c r="R2263" s="126" t="str">
        <f t="shared" si="162"/>
        <v>Yes</v>
      </c>
      <c r="S2263" s="126" t="str">
        <f t="shared" si="162"/>
        <v>No</v>
      </c>
      <c r="T2263" s="126" t="str">
        <f t="shared" si="162"/>
        <v>Yes</v>
      </c>
      <c r="U2263" s="126" t="str">
        <f t="shared" si="162"/>
        <v>Yes</v>
      </c>
      <c r="V2263" s="126" t="str">
        <f t="shared" si="162"/>
        <v>No</v>
      </c>
      <c r="W2263" s="126" t="str">
        <f t="shared" si="162"/>
        <v>No</v>
      </c>
      <c r="X2263" s="126" t="str">
        <f t="shared" si="162"/>
        <v>No</v>
      </c>
      <c r="Y2263" s="126" t="str">
        <f t="shared" si="162"/>
        <v>No</v>
      </c>
      <c r="Z2263" s="126" t="str">
        <f t="shared" si="162"/>
        <v>No</v>
      </c>
      <c r="AA2263" s="126" t="str">
        <f t="shared" si="162"/>
        <v>No</v>
      </c>
    </row>
    <row r="2264" spans="1:27" x14ac:dyDescent="0.3">
      <c r="A2264" t="s">
        <v>278</v>
      </c>
      <c r="B2264" t="s">
        <v>13</v>
      </c>
      <c r="C2264" t="s">
        <v>9</v>
      </c>
      <c r="D2264" t="s">
        <v>8</v>
      </c>
      <c r="E2264" t="s">
        <v>11</v>
      </c>
      <c r="F2264" t="s">
        <v>10</v>
      </c>
      <c r="G2264">
        <v>1</v>
      </c>
      <c r="H2264" t="s">
        <v>13</v>
      </c>
      <c r="I2264" t="s">
        <v>18</v>
      </c>
      <c r="J2264" t="s">
        <v>128</v>
      </c>
      <c r="L2264" t="s">
        <v>80</v>
      </c>
      <c r="M2264">
        <v>2</v>
      </c>
      <c r="N2264" t="str">
        <f t="shared" si="160"/>
        <v>Yes</v>
      </c>
      <c r="O2264" t="s">
        <v>214</v>
      </c>
      <c r="P2264" s="126" t="str">
        <f t="shared" si="163"/>
        <v>Yes</v>
      </c>
      <c r="Q2264" s="126" t="str">
        <f t="shared" si="162"/>
        <v>Yes</v>
      </c>
      <c r="R2264" s="126" t="str">
        <f t="shared" si="162"/>
        <v>Yes</v>
      </c>
      <c r="S2264" s="126" t="str">
        <f t="shared" si="162"/>
        <v>No</v>
      </c>
      <c r="T2264" s="126" t="str">
        <f t="shared" si="162"/>
        <v>Yes</v>
      </c>
      <c r="U2264" s="126" t="str">
        <f t="shared" si="162"/>
        <v>Yes</v>
      </c>
      <c r="V2264" s="126" t="str">
        <f t="shared" si="162"/>
        <v>No</v>
      </c>
      <c r="W2264" s="126" t="str">
        <f t="shared" si="162"/>
        <v>No</v>
      </c>
      <c r="X2264" s="126" t="str">
        <f t="shared" si="162"/>
        <v>No</v>
      </c>
      <c r="Y2264" s="126" t="str">
        <f t="shared" si="162"/>
        <v>No</v>
      </c>
      <c r="Z2264" s="126" t="str">
        <f t="shared" si="162"/>
        <v>No</v>
      </c>
      <c r="AA2264" s="126" t="str">
        <f t="shared" si="162"/>
        <v>No</v>
      </c>
    </row>
    <row r="2265" spans="1:27" x14ac:dyDescent="0.3">
      <c r="A2265" t="s">
        <v>278</v>
      </c>
      <c r="B2265" t="s">
        <v>13</v>
      </c>
      <c r="C2265" t="s">
        <v>9</v>
      </c>
      <c r="D2265" t="s">
        <v>8</v>
      </c>
      <c r="E2265" t="s">
        <v>11</v>
      </c>
      <c r="F2265" t="s">
        <v>10</v>
      </c>
      <c r="G2265">
        <v>0</v>
      </c>
      <c r="H2265" t="s">
        <v>9</v>
      </c>
      <c r="I2265" t="s">
        <v>19</v>
      </c>
      <c r="J2265" t="s">
        <v>128</v>
      </c>
      <c r="K2265" t="s">
        <v>237</v>
      </c>
      <c r="L2265" t="s">
        <v>80</v>
      </c>
      <c r="M2265">
        <v>0</v>
      </c>
      <c r="N2265" t="str">
        <f t="shared" si="160"/>
        <v>No</v>
      </c>
      <c r="O2265" t="s">
        <v>214</v>
      </c>
      <c r="P2265" s="126" t="str">
        <f t="shared" si="163"/>
        <v>Yes</v>
      </c>
      <c r="Q2265" s="126" t="str">
        <f t="shared" si="162"/>
        <v>Yes</v>
      </c>
      <c r="R2265" s="126" t="str">
        <f t="shared" si="162"/>
        <v>Yes</v>
      </c>
      <c r="S2265" s="126" t="str">
        <f t="shared" si="162"/>
        <v>No</v>
      </c>
      <c r="T2265" s="126" t="str">
        <f t="shared" si="162"/>
        <v>Yes</v>
      </c>
      <c r="U2265" s="126" t="str">
        <f t="shared" si="162"/>
        <v>Yes</v>
      </c>
      <c r="V2265" s="126" t="str">
        <f t="shared" si="162"/>
        <v>No</v>
      </c>
      <c r="W2265" s="126" t="str">
        <f t="shared" si="162"/>
        <v>No</v>
      </c>
      <c r="X2265" s="126" t="str">
        <f t="shared" si="162"/>
        <v>No</v>
      </c>
      <c r="Y2265" s="126" t="str">
        <f t="shared" si="162"/>
        <v>No</v>
      </c>
      <c r="Z2265" s="126" t="str">
        <f t="shared" si="162"/>
        <v>No</v>
      </c>
      <c r="AA2265" s="126" t="str">
        <f t="shared" si="162"/>
        <v>No</v>
      </c>
    </row>
    <row r="2266" spans="1:27" x14ac:dyDescent="0.3">
      <c r="A2266" t="s">
        <v>278</v>
      </c>
      <c r="B2266" t="s">
        <v>13</v>
      </c>
      <c r="C2266" t="s">
        <v>9</v>
      </c>
      <c r="D2266" t="s">
        <v>8</v>
      </c>
      <c r="E2266" t="s">
        <v>11</v>
      </c>
      <c r="F2266" t="s">
        <v>10</v>
      </c>
      <c r="G2266">
        <v>1</v>
      </c>
      <c r="H2266" t="s">
        <v>9</v>
      </c>
      <c r="I2266" t="s">
        <v>17</v>
      </c>
      <c r="J2266" t="s">
        <v>149</v>
      </c>
      <c r="L2266" t="s">
        <v>80</v>
      </c>
      <c r="M2266">
        <v>0</v>
      </c>
      <c r="N2266" t="str">
        <f t="shared" si="160"/>
        <v>No</v>
      </c>
      <c r="O2266" t="s">
        <v>214</v>
      </c>
      <c r="P2266" s="126" t="str">
        <f t="shared" si="163"/>
        <v>Yes</v>
      </c>
      <c r="Q2266" s="126" t="str">
        <f t="shared" si="162"/>
        <v>Yes</v>
      </c>
      <c r="R2266" s="126" t="str">
        <f t="shared" si="162"/>
        <v>Yes</v>
      </c>
      <c r="S2266" s="126" t="str">
        <f t="shared" si="162"/>
        <v>No</v>
      </c>
      <c r="T2266" s="126" t="str">
        <f t="shared" si="162"/>
        <v>Yes</v>
      </c>
      <c r="U2266" s="126" t="str">
        <f t="shared" si="162"/>
        <v>Yes</v>
      </c>
      <c r="V2266" s="126" t="str">
        <f t="shared" si="162"/>
        <v>No</v>
      </c>
      <c r="W2266" s="126" t="str">
        <f t="shared" si="162"/>
        <v>No</v>
      </c>
      <c r="X2266" s="126" t="str">
        <f t="shared" si="162"/>
        <v>No</v>
      </c>
      <c r="Y2266" s="126" t="str">
        <f t="shared" si="162"/>
        <v>No</v>
      </c>
      <c r="Z2266" s="126" t="str">
        <f t="shared" si="162"/>
        <v>No</v>
      </c>
      <c r="AA2266" s="126" t="str">
        <f t="shared" si="162"/>
        <v>No</v>
      </c>
    </row>
    <row r="2267" spans="1:27" x14ac:dyDescent="0.3">
      <c r="A2267" t="s">
        <v>278</v>
      </c>
      <c r="B2267" t="s">
        <v>13</v>
      </c>
      <c r="C2267" t="s">
        <v>9</v>
      </c>
      <c r="D2267" t="s">
        <v>8</v>
      </c>
      <c r="E2267" t="s">
        <v>11</v>
      </c>
      <c r="F2267" t="s">
        <v>10</v>
      </c>
      <c r="G2267">
        <v>1</v>
      </c>
      <c r="H2267" t="s">
        <v>13</v>
      </c>
      <c r="I2267" t="s">
        <v>18</v>
      </c>
      <c r="J2267" t="s">
        <v>128</v>
      </c>
      <c r="L2267" t="s">
        <v>80</v>
      </c>
      <c r="M2267">
        <v>0</v>
      </c>
      <c r="N2267" t="str">
        <f t="shared" si="160"/>
        <v>No</v>
      </c>
      <c r="O2267" t="s">
        <v>214</v>
      </c>
      <c r="P2267" s="126" t="str">
        <f t="shared" si="163"/>
        <v>Yes</v>
      </c>
      <c r="Q2267" s="126" t="str">
        <f t="shared" si="162"/>
        <v>Yes</v>
      </c>
      <c r="R2267" s="126" t="str">
        <f t="shared" si="162"/>
        <v>Yes</v>
      </c>
      <c r="S2267" s="126" t="str">
        <f t="shared" si="162"/>
        <v>No</v>
      </c>
      <c r="T2267" s="126" t="str">
        <f t="shared" si="162"/>
        <v>Yes</v>
      </c>
      <c r="U2267" s="126" t="str">
        <f t="shared" si="162"/>
        <v>Yes</v>
      </c>
      <c r="V2267" s="126" t="str">
        <f t="shared" si="162"/>
        <v>No</v>
      </c>
      <c r="W2267" s="126" t="str">
        <f t="shared" si="162"/>
        <v>No</v>
      </c>
      <c r="X2267" s="126" t="str">
        <f t="shared" si="162"/>
        <v>No</v>
      </c>
      <c r="Y2267" s="126" t="str">
        <f t="shared" si="162"/>
        <v>No</v>
      </c>
      <c r="Z2267" s="126" t="str">
        <f t="shared" si="162"/>
        <v>No</v>
      </c>
      <c r="AA2267" s="126" t="str">
        <f t="shared" si="162"/>
        <v>No</v>
      </c>
    </row>
    <row r="2268" spans="1:27" x14ac:dyDescent="0.3">
      <c r="A2268" t="s">
        <v>278</v>
      </c>
      <c r="B2268" t="s">
        <v>13</v>
      </c>
      <c r="C2268" t="s">
        <v>9</v>
      </c>
      <c r="D2268" t="s">
        <v>8</v>
      </c>
      <c r="E2268" t="s">
        <v>70</v>
      </c>
      <c r="F2268" t="s">
        <v>131</v>
      </c>
      <c r="G2268">
        <v>1</v>
      </c>
      <c r="H2268" t="s">
        <v>70</v>
      </c>
      <c r="I2268" t="s">
        <v>17</v>
      </c>
      <c r="J2268" t="s">
        <v>149</v>
      </c>
      <c r="K2268" t="s">
        <v>237</v>
      </c>
      <c r="L2268" t="s">
        <v>80</v>
      </c>
      <c r="M2268">
        <v>0</v>
      </c>
      <c r="N2268" t="str">
        <f t="shared" si="160"/>
        <v>No</v>
      </c>
      <c r="O2268" t="s">
        <v>214</v>
      </c>
      <c r="P2268" s="126" t="str">
        <f t="shared" si="163"/>
        <v>Yes</v>
      </c>
      <c r="Q2268" s="126" t="str">
        <f t="shared" si="162"/>
        <v>Yes</v>
      </c>
      <c r="R2268" s="126" t="str">
        <f t="shared" si="162"/>
        <v>Yes</v>
      </c>
      <c r="S2268" s="126" t="str">
        <f t="shared" si="162"/>
        <v>Yes</v>
      </c>
      <c r="T2268" s="126" t="str">
        <f t="shared" si="162"/>
        <v>No</v>
      </c>
      <c r="U2268" s="126" t="str">
        <f t="shared" si="162"/>
        <v>No</v>
      </c>
      <c r="V2268" s="126" t="str">
        <f t="shared" si="162"/>
        <v>No</v>
      </c>
      <c r="W2268" s="126" t="str">
        <f t="shared" si="162"/>
        <v>No</v>
      </c>
      <c r="X2268" s="126" t="str">
        <f t="shared" si="162"/>
        <v>No</v>
      </c>
      <c r="Y2268" s="126" t="str">
        <f t="shared" si="162"/>
        <v>No</v>
      </c>
      <c r="Z2268" s="126" t="str">
        <f t="shared" si="162"/>
        <v>Yes</v>
      </c>
      <c r="AA2268" s="126" t="str">
        <f t="shared" si="162"/>
        <v>No</v>
      </c>
    </row>
    <row r="2269" spans="1:27" x14ac:dyDescent="0.3">
      <c r="A2269" t="s">
        <v>278</v>
      </c>
      <c r="B2269" t="s">
        <v>13</v>
      </c>
      <c r="C2269" t="s">
        <v>9</v>
      </c>
      <c r="D2269" t="s">
        <v>8</v>
      </c>
      <c r="E2269" t="s">
        <v>70</v>
      </c>
      <c r="F2269" t="s">
        <v>131</v>
      </c>
      <c r="G2269">
        <v>2</v>
      </c>
      <c r="H2269" t="s">
        <v>13</v>
      </c>
      <c r="I2269" t="s">
        <v>15</v>
      </c>
      <c r="J2269" t="s">
        <v>128</v>
      </c>
      <c r="L2269" t="s">
        <v>80</v>
      </c>
      <c r="M2269">
        <v>2</v>
      </c>
      <c r="N2269" t="str">
        <f t="shared" si="160"/>
        <v>Yes</v>
      </c>
      <c r="O2269" t="s">
        <v>214</v>
      </c>
      <c r="P2269" s="126" t="str">
        <f t="shared" si="163"/>
        <v>Yes</v>
      </c>
      <c r="Q2269" s="126" t="str">
        <f t="shared" si="162"/>
        <v>Yes</v>
      </c>
      <c r="R2269" s="126" t="str">
        <f t="shared" si="162"/>
        <v>Yes</v>
      </c>
      <c r="S2269" s="126" t="str">
        <f t="shared" si="162"/>
        <v>Yes</v>
      </c>
      <c r="T2269" s="126" t="str">
        <f t="shared" si="162"/>
        <v>No</v>
      </c>
      <c r="U2269" s="126" t="str">
        <f t="shared" si="162"/>
        <v>No</v>
      </c>
      <c r="V2269" s="126" t="str">
        <f t="shared" si="162"/>
        <v>No</v>
      </c>
      <c r="W2269" s="126" t="str">
        <f t="shared" si="162"/>
        <v>No</v>
      </c>
      <c r="X2269" s="126" t="str">
        <f t="shared" si="162"/>
        <v>No</v>
      </c>
      <c r="Y2269" s="126" t="str">
        <f t="shared" si="162"/>
        <v>No</v>
      </c>
      <c r="Z2269" s="126" t="str">
        <f t="shared" si="162"/>
        <v>Yes</v>
      </c>
      <c r="AA2269" s="126" t="str">
        <f t="shared" si="162"/>
        <v>No</v>
      </c>
    </row>
    <row r="2270" spans="1:27" x14ac:dyDescent="0.3">
      <c r="A2270" t="s">
        <v>278</v>
      </c>
      <c r="B2270" t="s">
        <v>13</v>
      </c>
      <c r="C2270" t="s">
        <v>9</v>
      </c>
      <c r="D2270" t="s">
        <v>8</v>
      </c>
      <c r="E2270" t="s">
        <v>70</v>
      </c>
      <c r="F2270" t="s">
        <v>131</v>
      </c>
      <c r="G2270">
        <v>1</v>
      </c>
      <c r="H2270" t="s">
        <v>131</v>
      </c>
      <c r="I2270" t="s">
        <v>18</v>
      </c>
      <c r="J2270" t="s">
        <v>128</v>
      </c>
      <c r="K2270" t="s">
        <v>237</v>
      </c>
      <c r="L2270" t="s">
        <v>80</v>
      </c>
      <c r="M2270">
        <v>2</v>
      </c>
      <c r="N2270" t="str">
        <f t="shared" si="160"/>
        <v>Yes</v>
      </c>
      <c r="O2270" t="s">
        <v>214</v>
      </c>
      <c r="P2270" s="126" t="str">
        <f t="shared" si="163"/>
        <v>Yes</v>
      </c>
      <c r="Q2270" s="126" t="str">
        <f t="shared" si="162"/>
        <v>Yes</v>
      </c>
      <c r="R2270" s="126" t="str">
        <f t="shared" si="162"/>
        <v>Yes</v>
      </c>
      <c r="S2270" s="126" t="str">
        <f t="shared" si="162"/>
        <v>Yes</v>
      </c>
      <c r="T2270" s="126" t="str">
        <f t="shared" si="162"/>
        <v>No</v>
      </c>
      <c r="U2270" s="126" t="str">
        <f t="shared" si="162"/>
        <v>No</v>
      </c>
      <c r="V2270" s="126" t="str">
        <f t="shared" si="162"/>
        <v>No</v>
      </c>
      <c r="W2270" s="126" t="str">
        <f t="shared" si="162"/>
        <v>No</v>
      </c>
      <c r="X2270" s="126" t="str">
        <f t="shared" si="162"/>
        <v>No</v>
      </c>
      <c r="Y2270" s="126" t="str">
        <f t="shared" si="162"/>
        <v>No</v>
      </c>
      <c r="Z2270" s="126" t="str">
        <f t="shared" si="162"/>
        <v>Yes</v>
      </c>
      <c r="AA2270" s="126" t="str">
        <f t="shared" si="162"/>
        <v>No</v>
      </c>
    </row>
    <row r="2271" spans="1:27" x14ac:dyDescent="0.3">
      <c r="A2271" t="s">
        <v>278</v>
      </c>
      <c r="B2271" t="s">
        <v>13</v>
      </c>
      <c r="C2271" t="s">
        <v>130</v>
      </c>
      <c r="D2271" t="s">
        <v>8</v>
      </c>
      <c r="E2271" t="s">
        <v>70</v>
      </c>
      <c r="F2271" t="s">
        <v>131</v>
      </c>
      <c r="G2271">
        <v>0</v>
      </c>
      <c r="H2271" t="s">
        <v>8</v>
      </c>
      <c r="I2271" t="s">
        <v>19</v>
      </c>
      <c r="J2271" t="s">
        <v>128</v>
      </c>
      <c r="L2271" t="s">
        <v>80</v>
      </c>
      <c r="M2271">
        <v>0</v>
      </c>
      <c r="N2271" t="str">
        <f t="shared" si="160"/>
        <v>No</v>
      </c>
      <c r="O2271" t="s">
        <v>214</v>
      </c>
      <c r="P2271" s="126" t="str">
        <f t="shared" si="163"/>
        <v>Yes</v>
      </c>
      <c r="Q2271" s="126" t="str">
        <f t="shared" si="162"/>
        <v>No</v>
      </c>
      <c r="R2271" s="126" t="str">
        <f t="shared" si="162"/>
        <v>Yes</v>
      </c>
      <c r="S2271" s="126" t="str">
        <f t="shared" si="162"/>
        <v>Yes</v>
      </c>
      <c r="T2271" s="126" t="str">
        <f t="shared" si="162"/>
        <v>No</v>
      </c>
      <c r="U2271" s="126" t="str">
        <f t="shared" si="162"/>
        <v>No</v>
      </c>
      <c r="V2271" s="126" t="str">
        <f t="shared" si="162"/>
        <v>No</v>
      </c>
      <c r="W2271" s="126" t="str">
        <f t="shared" si="162"/>
        <v>No</v>
      </c>
      <c r="X2271" s="126" t="str">
        <f t="shared" si="162"/>
        <v>No</v>
      </c>
      <c r="Y2271" s="126" t="str">
        <f t="shared" si="162"/>
        <v>Yes</v>
      </c>
      <c r="Z2271" s="126" t="str">
        <f t="shared" si="162"/>
        <v>Yes</v>
      </c>
      <c r="AA2271" s="126" t="str">
        <f t="shared" si="162"/>
        <v>No</v>
      </c>
    </row>
    <row r="2272" spans="1:27" x14ac:dyDescent="0.3">
      <c r="A2272" t="s">
        <v>278</v>
      </c>
      <c r="B2272" t="s">
        <v>130</v>
      </c>
      <c r="C2272" t="s">
        <v>70</v>
      </c>
      <c r="D2272" t="s">
        <v>8</v>
      </c>
      <c r="E2272" t="s">
        <v>11</v>
      </c>
      <c r="F2272" t="s">
        <v>131</v>
      </c>
      <c r="G2272">
        <v>0</v>
      </c>
      <c r="H2272" t="s">
        <v>130</v>
      </c>
      <c r="I2272" t="s">
        <v>17</v>
      </c>
      <c r="J2272" t="s">
        <v>128</v>
      </c>
      <c r="L2272" t="s">
        <v>80</v>
      </c>
      <c r="M2272">
        <v>0</v>
      </c>
      <c r="N2272" t="str">
        <f t="shared" si="160"/>
        <v>No</v>
      </c>
      <c r="O2272" t="s">
        <v>214</v>
      </c>
      <c r="P2272" s="126" t="str">
        <f t="shared" si="163"/>
        <v>No</v>
      </c>
      <c r="Q2272" s="126" t="str">
        <f t="shared" si="162"/>
        <v>No</v>
      </c>
      <c r="R2272" s="126" t="str">
        <f t="shared" si="162"/>
        <v>Yes</v>
      </c>
      <c r="S2272" s="126" t="str">
        <f t="shared" si="162"/>
        <v>Yes</v>
      </c>
      <c r="T2272" s="126" t="str">
        <f t="shared" si="162"/>
        <v>No</v>
      </c>
      <c r="U2272" s="126" t="str">
        <f t="shared" si="162"/>
        <v>Yes</v>
      </c>
      <c r="V2272" s="126" t="str">
        <f t="shared" si="162"/>
        <v>No</v>
      </c>
      <c r="W2272" s="126" t="str">
        <f t="shared" si="162"/>
        <v>No</v>
      </c>
      <c r="X2272" s="126" t="str">
        <f t="shared" si="162"/>
        <v>No</v>
      </c>
      <c r="Y2272" s="126" t="str">
        <f t="shared" si="162"/>
        <v>Yes</v>
      </c>
      <c r="Z2272" s="126" t="str">
        <f t="shared" si="162"/>
        <v>Yes</v>
      </c>
      <c r="AA2272" s="126" t="str">
        <f t="shared" si="162"/>
        <v>No</v>
      </c>
    </row>
    <row r="2273" spans="1:27" x14ac:dyDescent="0.3">
      <c r="A2273" t="s">
        <v>278</v>
      </c>
      <c r="B2273" t="s">
        <v>130</v>
      </c>
      <c r="C2273" t="s">
        <v>70</v>
      </c>
      <c r="D2273" t="s">
        <v>8</v>
      </c>
      <c r="E2273" t="s">
        <v>11</v>
      </c>
      <c r="F2273" t="s">
        <v>131</v>
      </c>
      <c r="G2273">
        <v>0</v>
      </c>
      <c r="H2273" t="s">
        <v>8</v>
      </c>
      <c r="I2273" t="s">
        <v>17</v>
      </c>
      <c r="J2273" t="s">
        <v>128</v>
      </c>
      <c r="L2273" t="s">
        <v>80</v>
      </c>
      <c r="M2273">
        <v>0</v>
      </c>
      <c r="N2273" t="str">
        <f t="shared" si="160"/>
        <v>No</v>
      </c>
      <c r="O2273" t="s">
        <v>214</v>
      </c>
      <c r="P2273" s="126" t="str">
        <f t="shared" si="163"/>
        <v>No</v>
      </c>
      <c r="Q2273" s="126" t="str">
        <f t="shared" si="162"/>
        <v>No</v>
      </c>
      <c r="R2273" s="126" t="str">
        <f t="shared" si="162"/>
        <v>Yes</v>
      </c>
      <c r="S2273" s="126" t="str">
        <f t="shared" si="162"/>
        <v>Yes</v>
      </c>
      <c r="T2273" s="126" t="str">
        <f t="shared" si="162"/>
        <v>No</v>
      </c>
      <c r="U2273" s="126" t="str">
        <f t="shared" si="162"/>
        <v>Yes</v>
      </c>
      <c r="V2273" s="126" t="str">
        <f t="shared" si="162"/>
        <v>No</v>
      </c>
      <c r="W2273" s="126" t="str">
        <f t="shared" si="162"/>
        <v>No</v>
      </c>
      <c r="X2273" s="126" t="str">
        <f t="shared" si="162"/>
        <v>No</v>
      </c>
      <c r="Y2273" s="126" t="str">
        <f t="shared" si="162"/>
        <v>Yes</v>
      </c>
      <c r="Z2273" s="126" t="str">
        <f t="shared" si="162"/>
        <v>Yes</v>
      </c>
      <c r="AA2273" s="126" t="str">
        <f t="shared" si="162"/>
        <v>No</v>
      </c>
    </row>
    <row r="2274" spans="1:27" x14ac:dyDescent="0.3">
      <c r="A2274" t="s">
        <v>278</v>
      </c>
      <c r="B2274" t="s">
        <v>13</v>
      </c>
      <c r="C2274" t="s">
        <v>130</v>
      </c>
      <c r="D2274" t="s">
        <v>70</v>
      </c>
      <c r="E2274" t="s">
        <v>11</v>
      </c>
      <c r="F2274" t="s">
        <v>10</v>
      </c>
      <c r="G2274">
        <v>1</v>
      </c>
      <c r="H2274" t="s">
        <v>13</v>
      </c>
      <c r="I2274" t="s">
        <v>18</v>
      </c>
      <c r="J2274" t="s">
        <v>128</v>
      </c>
      <c r="L2274" t="s">
        <v>80</v>
      </c>
      <c r="M2274">
        <v>0</v>
      </c>
      <c r="N2274" t="str">
        <f t="shared" si="160"/>
        <v>No</v>
      </c>
      <c r="O2274" t="s">
        <v>214</v>
      </c>
      <c r="P2274" s="126" t="str">
        <f t="shared" si="163"/>
        <v>Yes</v>
      </c>
      <c r="Q2274" s="126" t="str">
        <f t="shared" si="162"/>
        <v>No</v>
      </c>
      <c r="R2274" s="126" t="str">
        <f t="shared" si="162"/>
        <v>No</v>
      </c>
      <c r="S2274" s="126" t="str">
        <f t="shared" si="162"/>
        <v>Yes</v>
      </c>
      <c r="T2274" s="126" t="str">
        <f t="shared" si="162"/>
        <v>Yes</v>
      </c>
      <c r="U2274" s="126" t="str">
        <f t="shared" si="162"/>
        <v>Yes</v>
      </c>
      <c r="V2274" s="126" t="str">
        <f t="shared" si="162"/>
        <v>No</v>
      </c>
      <c r="W2274" s="126" t="str">
        <f t="shared" si="162"/>
        <v>No</v>
      </c>
      <c r="X2274" s="126" t="str">
        <f t="shared" si="162"/>
        <v>No</v>
      </c>
      <c r="Y2274" s="126" t="str">
        <f t="shared" si="162"/>
        <v>Yes</v>
      </c>
      <c r="Z2274" s="126" t="str">
        <f t="shared" si="162"/>
        <v>No</v>
      </c>
      <c r="AA2274" s="126" t="str">
        <f t="shared" si="162"/>
        <v>No</v>
      </c>
    </row>
    <row r="2275" spans="1:27" x14ac:dyDescent="0.3">
      <c r="A2275" t="s">
        <v>278</v>
      </c>
      <c r="B2275" t="s">
        <v>13</v>
      </c>
      <c r="C2275" t="s">
        <v>130</v>
      </c>
      <c r="D2275" t="s">
        <v>70</v>
      </c>
      <c r="E2275" t="s">
        <v>11</v>
      </c>
      <c r="F2275" t="s">
        <v>10</v>
      </c>
      <c r="G2275">
        <v>1</v>
      </c>
      <c r="H2275" t="s">
        <v>70</v>
      </c>
      <c r="I2275" t="s">
        <v>18</v>
      </c>
      <c r="J2275" t="s">
        <v>128</v>
      </c>
      <c r="K2275" t="s">
        <v>237</v>
      </c>
      <c r="L2275" t="s">
        <v>80</v>
      </c>
      <c r="M2275">
        <v>0</v>
      </c>
      <c r="N2275" t="str">
        <f t="shared" si="160"/>
        <v>No</v>
      </c>
      <c r="O2275" t="s">
        <v>214</v>
      </c>
      <c r="P2275" s="126" t="str">
        <f t="shared" si="163"/>
        <v>Yes</v>
      </c>
      <c r="Q2275" s="126" t="str">
        <f t="shared" si="162"/>
        <v>No</v>
      </c>
      <c r="R2275" s="126" t="str">
        <f t="shared" si="162"/>
        <v>No</v>
      </c>
      <c r="S2275" s="126" t="str">
        <f t="shared" si="162"/>
        <v>Yes</v>
      </c>
      <c r="T2275" s="126" t="str">
        <f t="shared" si="162"/>
        <v>Yes</v>
      </c>
      <c r="U2275" s="126" t="str">
        <f t="shared" si="162"/>
        <v>Yes</v>
      </c>
      <c r="V2275" s="126" t="str">
        <f t="shared" si="162"/>
        <v>No</v>
      </c>
      <c r="W2275" s="126" t="str">
        <f t="shared" si="162"/>
        <v>No</v>
      </c>
      <c r="X2275" s="126" t="str">
        <f t="shared" si="162"/>
        <v>No</v>
      </c>
      <c r="Y2275" s="126" t="str">
        <f t="shared" si="162"/>
        <v>Yes</v>
      </c>
      <c r="Z2275" s="126" t="str">
        <f t="shared" si="162"/>
        <v>No</v>
      </c>
      <c r="AA2275" s="126" t="str">
        <f t="shared" si="162"/>
        <v>No</v>
      </c>
    </row>
    <row r="2276" spans="1:27" x14ac:dyDescent="0.3">
      <c r="A2276" t="s">
        <v>278</v>
      </c>
      <c r="B2276" t="s">
        <v>13</v>
      </c>
      <c r="C2276" t="s">
        <v>130</v>
      </c>
      <c r="D2276" t="s">
        <v>70</v>
      </c>
      <c r="E2276" t="s">
        <v>11</v>
      </c>
      <c r="F2276" t="s">
        <v>10</v>
      </c>
      <c r="G2276">
        <v>0</v>
      </c>
      <c r="H2276" t="s">
        <v>13</v>
      </c>
      <c r="I2276" t="s">
        <v>17</v>
      </c>
      <c r="J2276" t="s">
        <v>149</v>
      </c>
      <c r="K2276" t="s">
        <v>237</v>
      </c>
      <c r="L2276" t="s">
        <v>80</v>
      </c>
      <c r="M2276">
        <v>0</v>
      </c>
      <c r="N2276" t="str">
        <f t="shared" si="160"/>
        <v>No</v>
      </c>
      <c r="O2276" t="s">
        <v>214</v>
      </c>
      <c r="P2276" s="126" t="str">
        <f t="shared" si="163"/>
        <v>Yes</v>
      </c>
      <c r="Q2276" s="126" t="str">
        <f t="shared" si="162"/>
        <v>No</v>
      </c>
      <c r="R2276" s="126" t="str">
        <f t="shared" si="162"/>
        <v>No</v>
      </c>
      <c r="S2276" s="126" t="str">
        <f t="shared" si="162"/>
        <v>Yes</v>
      </c>
      <c r="T2276" s="126" t="str">
        <f t="shared" si="162"/>
        <v>Yes</v>
      </c>
      <c r="U2276" s="126" t="str">
        <f t="shared" si="162"/>
        <v>Yes</v>
      </c>
      <c r="V2276" s="126" t="str">
        <f t="shared" si="162"/>
        <v>No</v>
      </c>
      <c r="W2276" s="126" t="str">
        <f t="shared" si="162"/>
        <v>No</v>
      </c>
      <c r="X2276" s="126" t="str">
        <f t="shared" si="162"/>
        <v>No</v>
      </c>
      <c r="Y2276" s="126" t="str">
        <f t="shared" si="162"/>
        <v>Yes</v>
      </c>
      <c r="Z2276" s="126" t="str">
        <f t="shared" si="162"/>
        <v>No</v>
      </c>
      <c r="AA2276" s="126" t="str">
        <f t="shared" si="162"/>
        <v>No</v>
      </c>
    </row>
    <row r="2277" spans="1:27" x14ac:dyDescent="0.3">
      <c r="A2277" t="s">
        <v>278</v>
      </c>
      <c r="B2277" t="s">
        <v>13</v>
      </c>
      <c r="C2277" t="s">
        <v>130</v>
      </c>
      <c r="D2277" t="s">
        <v>70</v>
      </c>
      <c r="E2277" t="s">
        <v>11</v>
      </c>
      <c r="F2277" t="s">
        <v>10</v>
      </c>
      <c r="G2277">
        <v>0</v>
      </c>
      <c r="H2277" t="s">
        <v>13</v>
      </c>
      <c r="I2277" t="s">
        <v>15</v>
      </c>
      <c r="J2277" t="s">
        <v>128</v>
      </c>
      <c r="L2277" t="s">
        <v>80</v>
      </c>
      <c r="M2277">
        <v>0</v>
      </c>
      <c r="N2277" t="str">
        <f t="shared" si="160"/>
        <v>No</v>
      </c>
      <c r="O2277" t="s">
        <v>214</v>
      </c>
      <c r="P2277" s="126" t="str">
        <f t="shared" si="163"/>
        <v>Yes</v>
      </c>
      <c r="Q2277" s="126" t="str">
        <f t="shared" si="162"/>
        <v>No</v>
      </c>
      <c r="R2277" s="126" t="str">
        <f t="shared" si="162"/>
        <v>No</v>
      </c>
      <c r="S2277" s="126" t="str">
        <f t="shared" si="162"/>
        <v>Yes</v>
      </c>
      <c r="T2277" s="126" t="str">
        <f t="shared" si="162"/>
        <v>Yes</v>
      </c>
      <c r="U2277" s="126" t="str">
        <f t="shared" ref="Q2277:AA2300" si="164">IF($A2277="","",IF(OR($B2277=U$1,$C2277=U$1,$D2277=U$1,$E2277=U$1,$F2277=U$1),"Yes","No"))</f>
        <v>Yes</v>
      </c>
      <c r="V2277" s="126" t="str">
        <f t="shared" si="164"/>
        <v>No</v>
      </c>
      <c r="W2277" s="126" t="str">
        <f t="shared" si="164"/>
        <v>No</v>
      </c>
      <c r="X2277" s="126" t="str">
        <f t="shared" si="164"/>
        <v>No</v>
      </c>
      <c r="Y2277" s="126" t="str">
        <f t="shared" si="164"/>
        <v>Yes</v>
      </c>
      <c r="Z2277" s="126" t="str">
        <f t="shared" si="164"/>
        <v>No</v>
      </c>
      <c r="AA2277" s="126" t="str">
        <f t="shared" si="164"/>
        <v>No</v>
      </c>
    </row>
    <row r="2278" spans="1:27" x14ac:dyDescent="0.3">
      <c r="A2278" t="s">
        <v>278</v>
      </c>
      <c r="B2278" t="s">
        <v>13</v>
      </c>
      <c r="C2278" t="s">
        <v>9</v>
      </c>
      <c r="D2278" t="s">
        <v>8</v>
      </c>
      <c r="E2278" t="s">
        <v>11</v>
      </c>
      <c r="F2278" t="s">
        <v>10</v>
      </c>
      <c r="G2278">
        <v>1</v>
      </c>
      <c r="H2278" t="s">
        <v>10</v>
      </c>
      <c r="I2278" t="s">
        <v>20</v>
      </c>
      <c r="J2278" t="s">
        <v>128</v>
      </c>
      <c r="L2278" t="s">
        <v>80</v>
      </c>
      <c r="M2278">
        <v>2</v>
      </c>
      <c r="N2278" t="str">
        <f t="shared" si="160"/>
        <v>Yes</v>
      </c>
      <c r="O2278" t="s">
        <v>214</v>
      </c>
      <c r="P2278" s="126" t="str">
        <f t="shared" si="163"/>
        <v>Yes</v>
      </c>
      <c r="Q2278" s="126" t="str">
        <f t="shared" si="164"/>
        <v>Yes</v>
      </c>
      <c r="R2278" s="126" t="str">
        <f t="shared" si="164"/>
        <v>Yes</v>
      </c>
      <c r="S2278" s="126" t="str">
        <f t="shared" si="164"/>
        <v>No</v>
      </c>
      <c r="T2278" s="126" t="str">
        <f t="shared" si="164"/>
        <v>Yes</v>
      </c>
      <c r="U2278" s="126" t="str">
        <f t="shared" si="164"/>
        <v>Yes</v>
      </c>
      <c r="V2278" s="126" t="str">
        <f t="shared" si="164"/>
        <v>No</v>
      </c>
      <c r="W2278" s="126" t="str">
        <f t="shared" si="164"/>
        <v>No</v>
      </c>
      <c r="X2278" s="126" t="str">
        <f t="shared" si="164"/>
        <v>No</v>
      </c>
      <c r="Y2278" s="126" t="str">
        <f t="shared" si="164"/>
        <v>No</v>
      </c>
      <c r="Z2278" s="126" t="str">
        <f t="shared" si="164"/>
        <v>No</v>
      </c>
      <c r="AA2278" s="126" t="str">
        <f t="shared" si="164"/>
        <v>No</v>
      </c>
    </row>
    <row r="2279" spans="1:27" x14ac:dyDescent="0.3">
      <c r="A2279" t="s">
        <v>278</v>
      </c>
      <c r="B2279" t="s">
        <v>13</v>
      </c>
      <c r="C2279" t="s">
        <v>9</v>
      </c>
      <c r="D2279" t="s">
        <v>8</v>
      </c>
      <c r="E2279" t="s">
        <v>11</v>
      </c>
      <c r="F2279" t="s">
        <v>10</v>
      </c>
      <c r="G2279">
        <v>1</v>
      </c>
      <c r="H2279" t="s">
        <v>10</v>
      </c>
      <c r="I2279" t="s">
        <v>21</v>
      </c>
      <c r="J2279" t="s">
        <v>128</v>
      </c>
      <c r="L2279" t="s">
        <v>80</v>
      </c>
      <c r="M2279">
        <v>2</v>
      </c>
      <c r="N2279" t="str">
        <f t="shared" si="160"/>
        <v>Yes</v>
      </c>
      <c r="O2279" t="s">
        <v>214</v>
      </c>
      <c r="P2279" s="126" t="str">
        <f t="shared" si="163"/>
        <v>Yes</v>
      </c>
      <c r="Q2279" s="126" t="str">
        <f t="shared" si="164"/>
        <v>Yes</v>
      </c>
      <c r="R2279" s="126" t="str">
        <f t="shared" si="164"/>
        <v>Yes</v>
      </c>
      <c r="S2279" s="126" t="str">
        <f t="shared" si="164"/>
        <v>No</v>
      </c>
      <c r="T2279" s="126" t="str">
        <f t="shared" si="164"/>
        <v>Yes</v>
      </c>
      <c r="U2279" s="126" t="str">
        <f t="shared" si="164"/>
        <v>Yes</v>
      </c>
      <c r="V2279" s="126" t="str">
        <f t="shared" si="164"/>
        <v>No</v>
      </c>
      <c r="W2279" s="126" t="str">
        <f t="shared" si="164"/>
        <v>No</v>
      </c>
      <c r="X2279" s="126" t="str">
        <f t="shared" si="164"/>
        <v>No</v>
      </c>
      <c r="Y2279" s="126" t="str">
        <f t="shared" si="164"/>
        <v>No</v>
      </c>
      <c r="Z2279" s="126" t="str">
        <f t="shared" si="164"/>
        <v>No</v>
      </c>
      <c r="AA2279" s="126" t="str">
        <f t="shared" si="164"/>
        <v>No</v>
      </c>
    </row>
    <row r="2280" spans="1:27" x14ac:dyDescent="0.3">
      <c r="A2280" t="s">
        <v>278</v>
      </c>
      <c r="B2280" t="s">
        <v>13</v>
      </c>
      <c r="C2280" t="s">
        <v>9</v>
      </c>
      <c r="D2280" t="s">
        <v>8</v>
      </c>
      <c r="E2280" t="s">
        <v>11</v>
      </c>
      <c r="F2280" t="s">
        <v>10</v>
      </c>
      <c r="G2280">
        <v>0</v>
      </c>
      <c r="H2280" t="s">
        <v>8</v>
      </c>
      <c r="I2280" t="s">
        <v>19</v>
      </c>
      <c r="J2280" t="s">
        <v>149</v>
      </c>
      <c r="K2280" t="s">
        <v>237</v>
      </c>
      <c r="L2280" t="s">
        <v>80</v>
      </c>
      <c r="M2280">
        <v>0</v>
      </c>
      <c r="N2280" t="str">
        <f t="shared" si="160"/>
        <v>No</v>
      </c>
      <c r="O2280" t="s">
        <v>214</v>
      </c>
      <c r="P2280" s="126" t="str">
        <f t="shared" si="163"/>
        <v>Yes</v>
      </c>
      <c r="Q2280" s="126" t="str">
        <f t="shared" si="164"/>
        <v>Yes</v>
      </c>
      <c r="R2280" s="126" t="str">
        <f t="shared" si="164"/>
        <v>Yes</v>
      </c>
      <c r="S2280" s="126" t="str">
        <f t="shared" si="164"/>
        <v>No</v>
      </c>
      <c r="T2280" s="126" t="str">
        <f t="shared" si="164"/>
        <v>Yes</v>
      </c>
      <c r="U2280" s="126" t="str">
        <f t="shared" si="164"/>
        <v>Yes</v>
      </c>
      <c r="V2280" s="126" t="str">
        <f t="shared" si="164"/>
        <v>No</v>
      </c>
      <c r="W2280" s="126" t="str">
        <f t="shared" si="164"/>
        <v>No</v>
      </c>
      <c r="X2280" s="126" t="str">
        <f t="shared" si="164"/>
        <v>No</v>
      </c>
      <c r="Y2280" s="126" t="str">
        <f t="shared" si="164"/>
        <v>No</v>
      </c>
      <c r="Z2280" s="126" t="str">
        <f t="shared" si="164"/>
        <v>No</v>
      </c>
      <c r="AA2280" s="126" t="str">
        <f t="shared" si="164"/>
        <v>No</v>
      </c>
    </row>
    <row r="2281" spans="1:27" x14ac:dyDescent="0.3">
      <c r="A2281" t="s">
        <v>278</v>
      </c>
      <c r="B2281" t="s">
        <v>13</v>
      </c>
      <c r="C2281" t="s">
        <v>9</v>
      </c>
      <c r="D2281" t="s">
        <v>8</v>
      </c>
      <c r="E2281" t="s">
        <v>11</v>
      </c>
      <c r="F2281" t="s">
        <v>10</v>
      </c>
      <c r="G2281">
        <v>1</v>
      </c>
      <c r="H2281" t="s">
        <v>11</v>
      </c>
      <c r="I2281" t="s">
        <v>16</v>
      </c>
      <c r="J2281" t="s">
        <v>128</v>
      </c>
      <c r="L2281" t="s">
        <v>80</v>
      </c>
      <c r="M2281">
        <v>2</v>
      </c>
      <c r="N2281" t="str">
        <f t="shared" si="160"/>
        <v>Yes</v>
      </c>
      <c r="O2281" t="s">
        <v>214</v>
      </c>
      <c r="P2281" s="126" t="str">
        <f t="shared" si="163"/>
        <v>Yes</v>
      </c>
      <c r="Q2281" s="126" t="str">
        <f t="shared" si="164"/>
        <v>Yes</v>
      </c>
      <c r="R2281" s="126" t="str">
        <f t="shared" si="164"/>
        <v>Yes</v>
      </c>
      <c r="S2281" s="126" t="str">
        <f t="shared" si="164"/>
        <v>No</v>
      </c>
      <c r="T2281" s="126" t="str">
        <f t="shared" si="164"/>
        <v>Yes</v>
      </c>
      <c r="U2281" s="126" t="str">
        <f t="shared" si="164"/>
        <v>Yes</v>
      </c>
      <c r="V2281" s="126" t="str">
        <f t="shared" si="164"/>
        <v>No</v>
      </c>
      <c r="W2281" s="126" t="str">
        <f t="shared" si="164"/>
        <v>No</v>
      </c>
      <c r="X2281" s="126" t="str">
        <f t="shared" si="164"/>
        <v>No</v>
      </c>
      <c r="Y2281" s="126" t="str">
        <f t="shared" si="164"/>
        <v>No</v>
      </c>
      <c r="Z2281" s="126" t="str">
        <f t="shared" si="164"/>
        <v>No</v>
      </c>
      <c r="AA2281" s="126" t="str">
        <f t="shared" si="164"/>
        <v>No</v>
      </c>
    </row>
    <row r="2282" spans="1:27" x14ac:dyDescent="0.3">
      <c r="A2282" t="s">
        <v>278</v>
      </c>
      <c r="B2282" t="s">
        <v>13</v>
      </c>
      <c r="C2282" t="s">
        <v>9</v>
      </c>
      <c r="D2282" t="s">
        <v>8</v>
      </c>
      <c r="E2282" t="s">
        <v>11</v>
      </c>
      <c r="F2282" t="s">
        <v>10</v>
      </c>
      <c r="G2282">
        <v>0</v>
      </c>
      <c r="H2282" t="s">
        <v>10</v>
      </c>
      <c r="I2282" t="s">
        <v>15</v>
      </c>
      <c r="J2282" t="s">
        <v>128</v>
      </c>
      <c r="K2282" t="s">
        <v>237</v>
      </c>
      <c r="L2282" t="s">
        <v>80</v>
      </c>
      <c r="M2282">
        <v>0</v>
      </c>
      <c r="N2282" t="str">
        <f t="shared" si="160"/>
        <v>No</v>
      </c>
      <c r="O2282" t="s">
        <v>214</v>
      </c>
      <c r="P2282" s="126" t="str">
        <f t="shared" si="163"/>
        <v>Yes</v>
      </c>
      <c r="Q2282" s="126" t="str">
        <f t="shared" si="164"/>
        <v>Yes</v>
      </c>
      <c r="R2282" s="126" t="str">
        <f t="shared" si="164"/>
        <v>Yes</v>
      </c>
      <c r="S2282" s="126" t="str">
        <f t="shared" si="164"/>
        <v>No</v>
      </c>
      <c r="T2282" s="126" t="str">
        <f t="shared" si="164"/>
        <v>Yes</v>
      </c>
      <c r="U2282" s="126" t="str">
        <f t="shared" si="164"/>
        <v>Yes</v>
      </c>
      <c r="V2282" s="126" t="str">
        <f t="shared" si="164"/>
        <v>No</v>
      </c>
      <c r="W2282" s="126" t="str">
        <f t="shared" si="164"/>
        <v>No</v>
      </c>
      <c r="X2282" s="126" t="str">
        <f t="shared" si="164"/>
        <v>No</v>
      </c>
      <c r="Y2282" s="126" t="str">
        <f t="shared" si="164"/>
        <v>No</v>
      </c>
      <c r="Z2282" s="126" t="str">
        <f t="shared" si="164"/>
        <v>No</v>
      </c>
      <c r="AA2282" s="126" t="str">
        <f t="shared" si="164"/>
        <v>No</v>
      </c>
    </row>
    <row r="2283" spans="1:27" x14ac:dyDescent="0.3">
      <c r="A2283" t="s">
        <v>278</v>
      </c>
      <c r="B2283" t="s">
        <v>13</v>
      </c>
      <c r="C2283" t="s">
        <v>9</v>
      </c>
      <c r="D2283" t="s">
        <v>8</v>
      </c>
      <c r="E2283" t="s">
        <v>11</v>
      </c>
      <c r="F2283" t="s">
        <v>10</v>
      </c>
      <c r="G2283">
        <v>0</v>
      </c>
      <c r="H2283" t="s">
        <v>8</v>
      </c>
      <c r="I2283" t="s">
        <v>19</v>
      </c>
      <c r="J2283" t="s">
        <v>149</v>
      </c>
      <c r="K2283" t="s">
        <v>237</v>
      </c>
      <c r="L2283" t="s">
        <v>80</v>
      </c>
      <c r="M2283">
        <v>3</v>
      </c>
      <c r="N2283" t="str">
        <f t="shared" si="160"/>
        <v>Yes</v>
      </c>
      <c r="O2283" t="s">
        <v>214</v>
      </c>
      <c r="P2283" s="126" t="str">
        <f t="shared" si="163"/>
        <v>Yes</v>
      </c>
      <c r="Q2283" s="126" t="str">
        <f t="shared" si="164"/>
        <v>Yes</v>
      </c>
      <c r="R2283" s="126" t="str">
        <f t="shared" si="164"/>
        <v>Yes</v>
      </c>
      <c r="S2283" s="126" t="str">
        <f t="shared" si="164"/>
        <v>No</v>
      </c>
      <c r="T2283" s="126" t="str">
        <f t="shared" si="164"/>
        <v>Yes</v>
      </c>
      <c r="U2283" s="126" t="str">
        <f t="shared" si="164"/>
        <v>Yes</v>
      </c>
      <c r="V2283" s="126" t="str">
        <f t="shared" si="164"/>
        <v>No</v>
      </c>
      <c r="W2283" s="126" t="str">
        <f t="shared" si="164"/>
        <v>No</v>
      </c>
      <c r="X2283" s="126" t="str">
        <f t="shared" si="164"/>
        <v>No</v>
      </c>
      <c r="Y2283" s="126" t="str">
        <f t="shared" si="164"/>
        <v>No</v>
      </c>
      <c r="Z2283" s="126" t="str">
        <f t="shared" si="164"/>
        <v>No</v>
      </c>
      <c r="AA2283" s="126" t="str">
        <f t="shared" si="164"/>
        <v>No</v>
      </c>
    </row>
    <row r="2284" spans="1:27" x14ac:dyDescent="0.3">
      <c r="A2284" t="s">
        <v>278</v>
      </c>
      <c r="B2284" t="s">
        <v>13</v>
      </c>
      <c r="C2284" t="s">
        <v>9</v>
      </c>
      <c r="D2284" t="s">
        <v>8</v>
      </c>
      <c r="E2284" t="s">
        <v>11</v>
      </c>
      <c r="F2284" t="s">
        <v>10</v>
      </c>
      <c r="G2284">
        <v>0</v>
      </c>
      <c r="H2284" t="s">
        <v>8</v>
      </c>
      <c r="I2284" t="s">
        <v>19</v>
      </c>
      <c r="J2284" t="s">
        <v>128</v>
      </c>
      <c r="L2284" t="s">
        <v>80</v>
      </c>
      <c r="M2284">
        <v>0</v>
      </c>
      <c r="N2284" t="str">
        <f t="shared" si="160"/>
        <v>No</v>
      </c>
      <c r="O2284" t="s">
        <v>214</v>
      </c>
      <c r="P2284" s="126" t="str">
        <f t="shared" si="163"/>
        <v>Yes</v>
      </c>
      <c r="Q2284" s="126" t="str">
        <f t="shared" si="164"/>
        <v>Yes</v>
      </c>
      <c r="R2284" s="126" t="str">
        <f t="shared" si="164"/>
        <v>Yes</v>
      </c>
      <c r="S2284" s="126" t="str">
        <f t="shared" si="164"/>
        <v>No</v>
      </c>
      <c r="T2284" s="126" t="str">
        <f t="shared" si="164"/>
        <v>Yes</v>
      </c>
      <c r="U2284" s="126" t="str">
        <f t="shared" si="164"/>
        <v>Yes</v>
      </c>
      <c r="V2284" s="126" t="str">
        <f t="shared" si="164"/>
        <v>No</v>
      </c>
      <c r="W2284" s="126" t="str">
        <f t="shared" si="164"/>
        <v>No</v>
      </c>
      <c r="X2284" s="126" t="str">
        <f t="shared" si="164"/>
        <v>No</v>
      </c>
      <c r="Y2284" s="126" t="str">
        <f t="shared" si="164"/>
        <v>No</v>
      </c>
      <c r="Z2284" s="126" t="str">
        <f t="shared" si="164"/>
        <v>No</v>
      </c>
      <c r="AA2284" s="126" t="str">
        <f t="shared" si="164"/>
        <v>No</v>
      </c>
    </row>
    <row r="2285" spans="1:27" x14ac:dyDescent="0.3">
      <c r="A2285" t="s">
        <v>278</v>
      </c>
      <c r="B2285" t="s">
        <v>13</v>
      </c>
      <c r="C2285" t="s">
        <v>9</v>
      </c>
      <c r="D2285" t="s">
        <v>8</v>
      </c>
      <c r="E2285" t="s">
        <v>11</v>
      </c>
      <c r="F2285" t="s">
        <v>10</v>
      </c>
      <c r="G2285">
        <v>1</v>
      </c>
      <c r="H2285" t="s">
        <v>10</v>
      </c>
      <c r="I2285" t="s">
        <v>15</v>
      </c>
      <c r="J2285" t="s">
        <v>128</v>
      </c>
      <c r="L2285" t="s">
        <v>80</v>
      </c>
      <c r="M2285">
        <v>0</v>
      </c>
      <c r="N2285" t="str">
        <f t="shared" si="160"/>
        <v>No</v>
      </c>
      <c r="O2285" t="s">
        <v>214</v>
      </c>
      <c r="P2285" s="126" t="str">
        <f t="shared" si="163"/>
        <v>Yes</v>
      </c>
      <c r="Q2285" s="126" t="str">
        <f t="shared" si="164"/>
        <v>Yes</v>
      </c>
      <c r="R2285" s="126" t="str">
        <f t="shared" si="164"/>
        <v>Yes</v>
      </c>
      <c r="S2285" s="126" t="str">
        <f t="shared" si="164"/>
        <v>No</v>
      </c>
      <c r="T2285" s="126" t="str">
        <f t="shared" si="164"/>
        <v>Yes</v>
      </c>
      <c r="U2285" s="126" t="str">
        <f t="shared" si="164"/>
        <v>Yes</v>
      </c>
      <c r="V2285" s="126" t="str">
        <f t="shared" si="164"/>
        <v>No</v>
      </c>
      <c r="W2285" s="126" t="str">
        <f t="shared" si="164"/>
        <v>No</v>
      </c>
      <c r="X2285" s="126" t="str">
        <f t="shared" si="164"/>
        <v>No</v>
      </c>
      <c r="Y2285" s="126" t="str">
        <f t="shared" si="164"/>
        <v>No</v>
      </c>
      <c r="Z2285" s="126" t="str">
        <f t="shared" si="164"/>
        <v>No</v>
      </c>
      <c r="AA2285" s="126" t="str">
        <f t="shared" si="164"/>
        <v>No</v>
      </c>
    </row>
    <row r="2286" spans="1:27" x14ac:dyDescent="0.3">
      <c r="A2286" t="s">
        <v>278</v>
      </c>
      <c r="B2286" t="s">
        <v>13</v>
      </c>
      <c r="C2286" t="s">
        <v>9</v>
      </c>
      <c r="D2286" t="s">
        <v>8</v>
      </c>
      <c r="E2286" t="s">
        <v>11</v>
      </c>
      <c r="F2286" t="s">
        <v>10</v>
      </c>
      <c r="G2286">
        <v>0</v>
      </c>
      <c r="H2286" t="s">
        <v>9</v>
      </c>
      <c r="I2286" t="s">
        <v>19</v>
      </c>
      <c r="J2286" t="s">
        <v>128</v>
      </c>
      <c r="L2286" t="s">
        <v>80</v>
      </c>
      <c r="M2286">
        <v>3</v>
      </c>
      <c r="N2286" t="str">
        <f t="shared" si="160"/>
        <v>Yes</v>
      </c>
      <c r="O2286" t="s">
        <v>214</v>
      </c>
      <c r="P2286" s="126" t="str">
        <f t="shared" si="163"/>
        <v>Yes</v>
      </c>
      <c r="Q2286" s="126" t="str">
        <f t="shared" si="164"/>
        <v>Yes</v>
      </c>
      <c r="R2286" s="126" t="str">
        <f t="shared" si="164"/>
        <v>Yes</v>
      </c>
      <c r="S2286" s="126" t="str">
        <f t="shared" si="164"/>
        <v>No</v>
      </c>
      <c r="T2286" s="126" t="str">
        <f t="shared" si="164"/>
        <v>Yes</v>
      </c>
      <c r="U2286" s="126" t="str">
        <f t="shared" si="164"/>
        <v>Yes</v>
      </c>
      <c r="V2286" s="126" t="str">
        <f t="shared" si="164"/>
        <v>No</v>
      </c>
      <c r="W2286" s="126" t="str">
        <f t="shared" si="164"/>
        <v>No</v>
      </c>
      <c r="X2286" s="126" t="str">
        <f t="shared" si="164"/>
        <v>No</v>
      </c>
      <c r="Y2286" s="126" t="str">
        <f t="shared" si="164"/>
        <v>No</v>
      </c>
      <c r="Z2286" s="126" t="str">
        <f t="shared" si="164"/>
        <v>No</v>
      </c>
      <c r="AA2286" s="126" t="str">
        <f t="shared" si="164"/>
        <v>No</v>
      </c>
    </row>
    <row r="2287" spans="1:27" x14ac:dyDescent="0.3">
      <c r="A2287" t="s">
        <v>278</v>
      </c>
      <c r="B2287" t="s">
        <v>13</v>
      </c>
      <c r="C2287" t="s">
        <v>9</v>
      </c>
      <c r="D2287" t="s">
        <v>8</v>
      </c>
      <c r="E2287" t="s">
        <v>70</v>
      </c>
      <c r="F2287" t="s">
        <v>10</v>
      </c>
      <c r="G2287">
        <v>2</v>
      </c>
      <c r="H2287" t="s">
        <v>10</v>
      </c>
      <c r="I2287" t="s">
        <v>20</v>
      </c>
      <c r="J2287" t="s">
        <v>128</v>
      </c>
      <c r="K2287" t="s">
        <v>237</v>
      </c>
      <c r="L2287" t="s">
        <v>80</v>
      </c>
      <c r="M2287">
        <v>2</v>
      </c>
      <c r="N2287" t="str">
        <f t="shared" si="160"/>
        <v>Yes</v>
      </c>
      <c r="O2287" t="s">
        <v>214</v>
      </c>
      <c r="P2287" s="126" t="str">
        <f t="shared" si="163"/>
        <v>Yes</v>
      </c>
      <c r="Q2287" s="126" t="str">
        <f t="shared" si="164"/>
        <v>Yes</v>
      </c>
      <c r="R2287" s="126" t="str">
        <f t="shared" si="164"/>
        <v>Yes</v>
      </c>
      <c r="S2287" s="126" t="str">
        <f t="shared" si="164"/>
        <v>Yes</v>
      </c>
      <c r="T2287" s="126" t="str">
        <f t="shared" si="164"/>
        <v>Yes</v>
      </c>
      <c r="U2287" s="126" t="str">
        <f t="shared" si="164"/>
        <v>No</v>
      </c>
      <c r="V2287" s="126" t="str">
        <f t="shared" si="164"/>
        <v>No</v>
      </c>
      <c r="W2287" s="126" t="str">
        <f t="shared" si="164"/>
        <v>No</v>
      </c>
      <c r="X2287" s="126" t="str">
        <f t="shared" si="164"/>
        <v>No</v>
      </c>
      <c r="Y2287" s="126" t="str">
        <f t="shared" si="164"/>
        <v>No</v>
      </c>
      <c r="Z2287" s="126" t="str">
        <f t="shared" si="164"/>
        <v>No</v>
      </c>
      <c r="AA2287" s="126" t="str">
        <f t="shared" si="164"/>
        <v>No</v>
      </c>
    </row>
    <row r="2288" spans="1:27" x14ac:dyDescent="0.3">
      <c r="A2288" t="s">
        <v>278</v>
      </c>
      <c r="B2288" t="s">
        <v>13</v>
      </c>
      <c r="C2288" t="s">
        <v>9</v>
      </c>
      <c r="D2288" t="s">
        <v>8</v>
      </c>
      <c r="E2288" t="s">
        <v>70</v>
      </c>
      <c r="F2288" t="s">
        <v>10</v>
      </c>
      <c r="G2288">
        <v>2</v>
      </c>
      <c r="H2288" t="s">
        <v>13</v>
      </c>
      <c r="I2288" t="s">
        <v>148</v>
      </c>
      <c r="J2288" t="s">
        <v>128</v>
      </c>
      <c r="L2288" t="s">
        <v>80</v>
      </c>
      <c r="M2288">
        <v>2</v>
      </c>
      <c r="N2288" t="str">
        <f t="shared" si="160"/>
        <v>Yes</v>
      </c>
      <c r="O2288" t="s">
        <v>214</v>
      </c>
      <c r="P2288" s="126" t="str">
        <f t="shared" si="163"/>
        <v>Yes</v>
      </c>
      <c r="Q2288" s="126" t="str">
        <f t="shared" si="164"/>
        <v>Yes</v>
      </c>
      <c r="R2288" s="126" t="str">
        <f t="shared" si="164"/>
        <v>Yes</v>
      </c>
      <c r="S2288" s="126" t="str">
        <f t="shared" si="164"/>
        <v>Yes</v>
      </c>
      <c r="T2288" s="126" t="str">
        <f t="shared" si="164"/>
        <v>Yes</v>
      </c>
      <c r="U2288" s="126" t="str">
        <f t="shared" si="164"/>
        <v>No</v>
      </c>
      <c r="V2288" s="126" t="str">
        <f t="shared" si="164"/>
        <v>No</v>
      </c>
      <c r="W2288" s="126" t="str">
        <f t="shared" si="164"/>
        <v>No</v>
      </c>
      <c r="X2288" s="126" t="str">
        <f t="shared" si="164"/>
        <v>No</v>
      </c>
      <c r="Y2288" s="126" t="str">
        <f t="shared" si="164"/>
        <v>No</v>
      </c>
      <c r="Z2288" s="126" t="str">
        <f t="shared" si="164"/>
        <v>No</v>
      </c>
      <c r="AA2288" s="126" t="str">
        <f t="shared" si="164"/>
        <v>No</v>
      </c>
    </row>
    <row r="2289" spans="1:27" x14ac:dyDescent="0.3">
      <c r="A2289" t="s">
        <v>278</v>
      </c>
      <c r="B2289" t="s">
        <v>13</v>
      </c>
      <c r="C2289" t="s">
        <v>9</v>
      </c>
      <c r="D2289" t="s">
        <v>8</v>
      </c>
      <c r="E2289" t="s">
        <v>70</v>
      </c>
      <c r="F2289" t="s">
        <v>10</v>
      </c>
      <c r="G2289">
        <v>1</v>
      </c>
      <c r="H2289" t="s">
        <v>10</v>
      </c>
      <c r="I2289" t="s">
        <v>18</v>
      </c>
      <c r="J2289" t="s">
        <v>128</v>
      </c>
      <c r="L2289" t="s">
        <v>80</v>
      </c>
      <c r="M2289">
        <v>2</v>
      </c>
      <c r="N2289" t="str">
        <f t="shared" si="160"/>
        <v>Yes</v>
      </c>
      <c r="O2289" t="s">
        <v>214</v>
      </c>
      <c r="P2289" s="126" t="str">
        <f t="shared" si="163"/>
        <v>Yes</v>
      </c>
      <c r="Q2289" s="126" t="str">
        <f t="shared" si="164"/>
        <v>Yes</v>
      </c>
      <c r="R2289" s="126" t="str">
        <f t="shared" si="164"/>
        <v>Yes</v>
      </c>
      <c r="S2289" s="126" t="str">
        <f t="shared" si="164"/>
        <v>Yes</v>
      </c>
      <c r="T2289" s="126" t="str">
        <f t="shared" si="164"/>
        <v>Yes</v>
      </c>
      <c r="U2289" s="126" t="str">
        <f t="shared" si="164"/>
        <v>No</v>
      </c>
      <c r="V2289" s="126" t="str">
        <f t="shared" si="164"/>
        <v>No</v>
      </c>
      <c r="W2289" s="126" t="str">
        <f t="shared" si="164"/>
        <v>No</v>
      </c>
      <c r="X2289" s="126" t="str">
        <f t="shared" si="164"/>
        <v>No</v>
      </c>
      <c r="Y2289" s="126" t="str">
        <f t="shared" si="164"/>
        <v>No</v>
      </c>
      <c r="Z2289" s="126" t="str">
        <f t="shared" si="164"/>
        <v>No</v>
      </c>
      <c r="AA2289" s="126" t="str">
        <f t="shared" si="164"/>
        <v>No</v>
      </c>
    </row>
    <row r="2290" spans="1:27" x14ac:dyDescent="0.3">
      <c r="A2290" t="s">
        <v>278</v>
      </c>
      <c r="B2290" t="s">
        <v>13</v>
      </c>
      <c r="C2290" t="s">
        <v>9</v>
      </c>
      <c r="D2290" t="s">
        <v>8</v>
      </c>
      <c r="E2290" t="s">
        <v>70</v>
      </c>
      <c r="F2290" t="s">
        <v>10</v>
      </c>
      <c r="G2290">
        <v>0</v>
      </c>
      <c r="H2290" t="s">
        <v>70</v>
      </c>
      <c r="I2290" t="s">
        <v>19</v>
      </c>
      <c r="J2290" t="s">
        <v>128</v>
      </c>
      <c r="K2290" t="s">
        <v>237</v>
      </c>
      <c r="L2290" t="s">
        <v>80</v>
      </c>
      <c r="M2290">
        <v>0</v>
      </c>
      <c r="N2290" t="str">
        <f t="shared" si="160"/>
        <v>No</v>
      </c>
      <c r="O2290" t="s">
        <v>214</v>
      </c>
      <c r="P2290" s="126" t="str">
        <f t="shared" si="163"/>
        <v>Yes</v>
      </c>
      <c r="Q2290" s="126" t="str">
        <f t="shared" si="164"/>
        <v>Yes</v>
      </c>
      <c r="R2290" s="126" t="str">
        <f t="shared" si="164"/>
        <v>Yes</v>
      </c>
      <c r="S2290" s="126" t="str">
        <f t="shared" si="164"/>
        <v>Yes</v>
      </c>
      <c r="T2290" s="126" t="str">
        <f t="shared" si="164"/>
        <v>Yes</v>
      </c>
      <c r="U2290" s="126" t="str">
        <f t="shared" si="164"/>
        <v>No</v>
      </c>
      <c r="V2290" s="126" t="str">
        <f t="shared" si="164"/>
        <v>No</v>
      </c>
      <c r="W2290" s="126" t="str">
        <f t="shared" si="164"/>
        <v>No</v>
      </c>
      <c r="X2290" s="126" t="str">
        <f t="shared" si="164"/>
        <v>No</v>
      </c>
      <c r="Y2290" s="126" t="str">
        <f t="shared" si="164"/>
        <v>No</v>
      </c>
      <c r="Z2290" s="126" t="str">
        <f t="shared" si="164"/>
        <v>No</v>
      </c>
      <c r="AA2290" s="126" t="str">
        <f t="shared" si="164"/>
        <v>No</v>
      </c>
    </row>
    <row r="2291" spans="1:27" x14ac:dyDescent="0.3">
      <c r="A2291" t="s">
        <v>278</v>
      </c>
      <c r="B2291" t="s">
        <v>13</v>
      </c>
      <c r="C2291" t="s">
        <v>9</v>
      </c>
      <c r="D2291" t="s">
        <v>8</v>
      </c>
      <c r="E2291" t="s">
        <v>70</v>
      </c>
      <c r="F2291" t="s">
        <v>10</v>
      </c>
      <c r="G2291">
        <v>1</v>
      </c>
      <c r="H2291" t="s">
        <v>70</v>
      </c>
      <c r="I2291" t="s">
        <v>19</v>
      </c>
      <c r="J2291" t="s">
        <v>128</v>
      </c>
      <c r="K2291" t="s">
        <v>237</v>
      </c>
      <c r="L2291" t="s">
        <v>80</v>
      </c>
      <c r="M2291">
        <v>3</v>
      </c>
      <c r="N2291" t="str">
        <f t="shared" si="160"/>
        <v>Yes</v>
      </c>
      <c r="O2291" t="s">
        <v>214</v>
      </c>
      <c r="P2291" s="126" t="str">
        <f t="shared" si="163"/>
        <v>Yes</v>
      </c>
      <c r="Q2291" s="126" t="str">
        <f t="shared" si="164"/>
        <v>Yes</v>
      </c>
      <c r="R2291" s="126" t="str">
        <f t="shared" si="164"/>
        <v>Yes</v>
      </c>
      <c r="S2291" s="126" t="str">
        <f t="shared" si="164"/>
        <v>Yes</v>
      </c>
      <c r="T2291" s="126" t="str">
        <f t="shared" si="164"/>
        <v>Yes</v>
      </c>
      <c r="U2291" s="126" t="str">
        <f t="shared" si="164"/>
        <v>No</v>
      </c>
      <c r="V2291" s="126" t="str">
        <f t="shared" si="164"/>
        <v>No</v>
      </c>
      <c r="W2291" s="126" t="str">
        <f t="shared" si="164"/>
        <v>No</v>
      </c>
      <c r="X2291" s="126" t="str">
        <f t="shared" si="164"/>
        <v>No</v>
      </c>
      <c r="Y2291" s="126" t="str">
        <f t="shared" si="164"/>
        <v>No</v>
      </c>
      <c r="Z2291" s="126" t="str">
        <f t="shared" si="164"/>
        <v>No</v>
      </c>
      <c r="AA2291" s="126" t="str">
        <f t="shared" si="164"/>
        <v>No</v>
      </c>
    </row>
    <row r="2292" spans="1:27" x14ac:dyDescent="0.3">
      <c r="A2292" t="s">
        <v>278</v>
      </c>
      <c r="B2292" t="s">
        <v>13</v>
      </c>
      <c r="C2292" t="s">
        <v>9</v>
      </c>
      <c r="D2292" t="s">
        <v>8</v>
      </c>
      <c r="E2292" t="s">
        <v>70</v>
      </c>
      <c r="F2292" t="s">
        <v>10</v>
      </c>
      <c r="G2292">
        <v>0</v>
      </c>
      <c r="H2292" t="s">
        <v>8</v>
      </c>
      <c r="I2292" t="s">
        <v>15</v>
      </c>
      <c r="J2292" t="s">
        <v>149</v>
      </c>
      <c r="L2292" t="s">
        <v>80</v>
      </c>
      <c r="M2292">
        <v>0</v>
      </c>
      <c r="N2292" t="str">
        <f t="shared" si="160"/>
        <v>No</v>
      </c>
      <c r="O2292" t="s">
        <v>214</v>
      </c>
      <c r="P2292" s="126" t="str">
        <f t="shared" si="163"/>
        <v>Yes</v>
      </c>
      <c r="Q2292" s="126" t="str">
        <f t="shared" si="164"/>
        <v>Yes</v>
      </c>
      <c r="R2292" s="126" t="str">
        <f t="shared" si="164"/>
        <v>Yes</v>
      </c>
      <c r="S2292" s="126" t="str">
        <f t="shared" si="164"/>
        <v>Yes</v>
      </c>
      <c r="T2292" s="126" t="str">
        <f t="shared" si="164"/>
        <v>Yes</v>
      </c>
      <c r="U2292" s="126" t="str">
        <f t="shared" si="164"/>
        <v>No</v>
      </c>
      <c r="V2292" s="126" t="str">
        <f t="shared" si="164"/>
        <v>No</v>
      </c>
      <c r="W2292" s="126" t="str">
        <f t="shared" si="164"/>
        <v>No</v>
      </c>
      <c r="X2292" s="126" t="str">
        <f t="shared" si="164"/>
        <v>No</v>
      </c>
      <c r="Y2292" s="126" t="str">
        <f t="shared" si="164"/>
        <v>No</v>
      </c>
      <c r="Z2292" s="126" t="str">
        <f t="shared" si="164"/>
        <v>No</v>
      </c>
      <c r="AA2292" s="126" t="str">
        <f t="shared" si="164"/>
        <v>No</v>
      </c>
    </row>
    <row r="2293" spans="1:27" x14ac:dyDescent="0.3">
      <c r="A2293" t="s">
        <v>278</v>
      </c>
      <c r="B2293" t="s">
        <v>13</v>
      </c>
      <c r="C2293" t="s">
        <v>9</v>
      </c>
      <c r="D2293" t="s">
        <v>8</v>
      </c>
      <c r="E2293" t="s">
        <v>11</v>
      </c>
      <c r="F2293" t="s">
        <v>10</v>
      </c>
      <c r="G2293">
        <v>2</v>
      </c>
      <c r="H2293" t="s">
        <v>9</v>
      </c>
      <c r="I2293" t="s">
        <v>19</v>
      </c>
      <c r="J2293" t="s">
        <v>128</v>
      </c>
      <c r="L2293" t="s">
        <v>80</v>
      </c>
      <c r="M2293">
        <v>0</v>
      </c>
      <c r="N2293" t="str">
        <f t="shared" si="160"/>
        <v>No</v>
      </c>
      <c r="O2293" t="s">
        <v>214</v>
      </c>
      <c r="P2293" s="126" t="str">
        <f t="shared" si="163"/>
        <v>Yes</v>
      </c>
      <c r="Q2293" s="126" t="str">
        <f t="shared" si="164"/>
        <v>Yes</v>
      </c>
      <c r="R2293" s="126" t="str">
        <f t="shared" si="164"/>
        <v>Yes</v>
      </c>
      <c r="S2293" s="126" t="str">
        <f t="shared" si="164"/>
        <v>No</v>
      </c>
      <c r="T2293" s="126" t="str">
        <f t="shared" si="164"/>
        <v>Yes</v>
      </c>
      <c r="U2293" s="126" t="str">
        <f t="shared" si="164"/>
        <v>Yes</v>
      </c>
      <c r="V2293" s="126" t="str">
        <f t="shared" si="164"/>
        <v>No</v>
      </c>
      <c r="W2293" s="126" t="str">
        <f t="shared" si="164"/>
        <v>No</v>
      </c>
      <c r="X2293" s="126" t="str">
        <f t="shared" si="164"/>
        <v>No</v>
      </c>
      <c r="Y2293" s="126" t="str">
        <f t="shared" si="164"/>
        <v>No</v>
      </c>
      <c r="Z2293" s="126" t="str">
        <f t="shared" si="164"/>
        <v>No</v>
      </c>
      <c r="AA2293" s="126" t="str">
        <f t="shared" si="164"/>
        <v>No</v>
      </c>
    </row>
    <row r="2294" spans="1:27" x14ac:dyDescent="0.3">
      <c r="A2294" t="s">
        <v>278</v>
      </c>
      <c r="B2294" t="s">
        <v>13</v>
      </c>
      <c r="C2294" t="s">
        <v>9</v>
      </c>
      <c r="D2294" t="s">
        <v>8</v>
      </c>
      <c r="E2294" t="s">
        <v>11</v>
      </c>
      <c r="F2294" t="s">
        <v>10</v>
      </c>
      <c r="G2294">
        <v>1</v>
      </c>
      <c r="H2294" t="s">
        <v>10</v>
      </c>
      <c r="I2294" t="s">
        <v>18</v>
      </c>
      <c r="J2294" t="s">
        <v>62</v>
      </c>
      <c r="L2294" t="s">
        <v>80</v>
      </c>
      <c r="M2294">
        <v>2</v>
      </c>
      <c r="N2294" t="str">
        <f t="shared" si="160"/>
        <v>Yes</v>
      </c>
      <c r="O2294" t="s">
        <v>214</v>
      </c>
      <c r="P2294" s="126" t="str">
        <f t="shared" si="163"/>
        <v>Yes</v>
      </c>
      <c r="Q2294" s="126" t="str">
        <f t="shared" si="164"/>
        <v>Yes</v>
      </c>
      <c r="R2294" s="126" t="str">
        <f t="shared" si="164"/>
        <v>Yes</v>
      </c>
      <c r="S2294" s="126" t="str">
        <f t="shared" si="164"/>
        <v>No</v>
      </c>
      <c r="T2294" s="126" t="str">
        <f t="shared" si="164"/>
        <v>Yes</v>
      </c>
      <c r="U2294" s="126" t="str">
        <f t="shared" si="164"/>
        <v>Yes</v>
      </c>
      <c r="V2294" s="126" t="str">
        <f t="shared" si="164"/>
        <v>No</v>
      </c>
      <c r="W2294" s="126" t="str">
        <f t="shared" si="164"/>
        <v>No</v>
      </c>
      <c r="X2294" s="126" t="str">
        <f t="shared" si="164"/>
        <v>No</v>
      </c>
      <c r="Y2294" s="126" t="str">
        <f t="shared" si="164"/>
        <v>No</v>
      </c>
      <c r="Z2294" s="126" t="str">
        <f t="shared" si="164"/>
        <v>No</v>
      </c>
      <c r="AA2294" s="126" t="str">
        <f t="shared" si="164"/>
        <v>No</v>
      </c>
    </row>
    <row r="2295" spans="1:27" x14ac:dyDescent="0.3">
      <c r="A2295" t="s">
        <v>278</v>
      </c>
      <c r="B2295" t="s">
        <v>13</v>
      </c>
      <c r="C2295" t="s">
        <v>9</v>
      </c>
      <c r="D2295" t="s">
        <v>8</v>
      </c>
      <c r="E2295" t="s">
        <v>11</v>
      </c>
      <c r="F2295" t="s">
        <v>10</v>
      </c>
      <c r="G2295">
        <v>1</v>
      </c>
      <c r="H2295" t="s">
        <v>10</v>
      </c>
      <c r="I2295" t="s">
        <v>20</v>
      </c>
      <c r="J2295" t="s">
        <v>128</v>
      </c>
      <c r="K2295" t="s">
        <v>237</v>
      </c>
      <c r="L2295" t="s">
        <v>80</v>
      </c>
      <c r="M2295">
        <v>0</v>
      </c>
      <c r="N2295" t="str">
        <f t="shared" si="160"/>
        <v>No</v>
      </c>
      <c r="O2295" t="s">
        <v>214</v>
      </c>
      <c r="P2295" s="126" t="str">
        <f t="shared" si="163"/>
        <v>Yes</v>
      </c>
      <c r="Q2295" s="126" t="str">
        <f t="shared" si="164"/>
        <v>Yes</v>
      </c>
      <c r="R2295" s="126" t="str">
        <f t="shared" si="164"/>
        <v>Yes</v>
      </c>
      <c r="S2295" s="126" t="str">
        <f t="shared" si="164"/>
        <v>No</v>
      </c>
      <c r="T2295" s="126" t="str">
        <f t="shared" si="164"/>
        <v>Yes</v>
      </c>
      <c r="U2295" s="126" t="str">
        <f t="shared" si="164"/>
        <v>Yes</v>
      </c>
      <c r="V2295" s="126" t="str">
        <f t="shared" si="164"/>
        <v>No</v>
      </c>
      <c r="W2295" s="126" t="str">
        <f t="shared" si="164"/>
        <v>No</v>
      </c>
      <c r="X2295" s="126" t="str">
        <f t="shared" si="164"/>
        <v>No</v>
      </c>
      <c r="Y2295" s="126" t="str">
        <f t="shared" si="164"/>
        <v>No</v>
      </c>
      <c r="Z2295" s="126" t="str">
        <f t="shared" si="164"/>
        <v>No</v>
      </c>
      <c r="AA2295" s="126" t="str">
        <f t="shared" si="164"/>
        <v>No</v>
      </c>
    </row>
    <row r="2296" spans="1:27" x14ac:dyDescent="0.3">
      <c r="A2296" t="s">
        <v>278</v>
      </c>
      <c r="B2296" t="s">
        <v>13</v>
      </c>
      <c r="C2296" t="s">
        <v>9</v>
      </c>
      <c r="D2296" t="s">
        <v>8</v>
      </c>
      <c r="E2296" t="s">
        <v>11</v>
      </c>
      <c r="F2296" t="s">
        <v>10</v>
      </c>
      <c r="G2296">
        <v>1</v>
      </c>
      <c r="H2296" t="s">
        <v>10</v>
      </c>
      <c r="I2296" t="s">
        <v>17</v>
      </c>
      <c r="J2296" t="s">
        <v>128</v>
      </c>
      <c r="L2296" t="s">
        <v>80</v>
      </c>
      <c r="M2296">
        <v>0</v>
      </c>
      <c r="N2296" t="str">
        <f t="shared" si="160"/>
        <v>No</v>
      </c>
      <c r="O2296" t="s">
        <v>214</v>
      </c>
      <c r="P2296" s="126" t="str">
        <f t="shared" si="163"/>
        <v>Yes</v>
      </c>
      <c r="Q2296" s="126" t="str">
        <f t="shared" si="164"/>
        <v>Yes</v>
      </c>
      <c r="R2296" s="126" t="str">
        <f t="shared" si="164"/>
        <v>Yes</v>
      </c>
      <c r="S2296" s="126" t="str">
        <f t="shared" si="164"/>
        <v>No</v>
      </c>
      <c r="T2296" s="126" t="str">
        <f t="shared" si="164"/>
        <v>Yes</v>
      </c>
      <c r="U2296" s="126" t="str">
        <f t="shared" si="164"/>
        <v>Yes</v>
      </c>
      <c r="V2296" s="126" t="str">
        <f t="shared" si="164"/>
        <v>No</v>
      </c>
      <c r="W2296" s="126" t="str">
        <f t="shared" si="164"/>
        <v>No</v>
      </c>
      <c r="X2296" s="126" t="str">
        <f t="shared" si="164"/>
        <v>No</v>
      </c>
      <c r="Y2296" s="126" t="str">
        <f t="shared" si="164"/>
        <v>No</v>
      </c>
      <c r="Z2296" s="126" t="str">
        <f t="shared" si="164"/>
        <v>No</v>
      </c>
      <c r="AA2296" s="126" t="str">
        <f t="shared" si="164"/>
        <v>No</v>
      </c>
    </row>
    <row r="2297" spans="1:27" x14ac:dyDescent="0.3">
      <c r="A2297" t="s">
        <v>278</v>
      </c>
      <c r="B2297" t="s">
        <v>13</v>
      </c>
      <c r="C2297" t="s">
        <v>9</v>
      </c>
      <c r="D2297" t="s">
        <v>8</v>
      </c>
      <c r="E2297" t="s">
        <v>11</v>
      </c>
      <c r="F2297" t="s">
        <v>10</v>
      </c>
      <c r="G2297">
        <v>1</v>
      </c>
      <c r="H2297" t="s">
        <v>10</v>
      </c>
      <c r="I2297" t="s">
        <v>18</v>
      </c>
      <c r="J2297" t="s">
        <v>128</v>
      </c>
      <c r="K2297" t="s">
        <v>237</v>
      </c>
      <c r="L2297" t="s">
        <v>80</v>
      </c>
      <c r="M2297">
        <v>0</v>
      </c>
      <c r="N2297" t="str">
        <f t="shared" si="160"/>
        <v>No</v>
      </c>
      <c r="O2297" t="s">
        <v>214</v>
      </c>
      <c r="P2297" s="126" t="str">
        <f t="shared" si="163"/>
        <v>Yes</v>
      </c>
      <c r="Q2297" s="126" t="str">
        <f t="shared" si="164"/>
        <v>Yes</v>
      </c>
      <c r="R2297" s="126" t="str">
        <f t="shared" si="164"/>
        <v>Yes</v>
      </c>
      <c r="S2297" s="126" t="str">
        <f t="shared" si="164"/>
        <v>No</v>
      </c>
      <c r="T2297" s="126" t="str">
        <f t="shared" si="164"/>
        <v>Yes</v>
      </c>
      <c r="U2297" s="126" t="str">
        <f t="shared" si="164"/>
        <v>Yes</v>
      </c>
      <c r="V2297" s="126" t="str">
        <f t="shared" si="164"/>
        <v>No</v>
      </c>
      <c r="W2297" s="126" t="str">
        <f t="shared" si="164"/>
        <v>No</v>
      </c>
      <c r="X2297" s="126" t="str">
        <f t="shared" si="164"/>
        <v>No</v>
      </c>
      <c r="Y2297" s="126" t="str">
        <f t="shared" si="164"/>
        <v>No</v>
      </c>
      <c r="Z2297" s="126" t="str">
        <f t="shared" si="164"/>
        <v>No</v>
      </c>
      <c r="AA2297" s="126" t="str">
        <f t="shared" si="164"/>
        <v>No</v>
      </c>
    </row>
    <row r="2298" spans="1:27" x14ac:dyDescent="0.3">
      <c r="A2298" t="s">
        <v>278</v>
      </c>
      <c r="B2298" t="s">
        <v>13</v>
      </c>
      <c r="C2298" t="s">
        <v>9</v>
      </c>
      <c r="D2298" t="s">
        <v>8</v>
      </c>
      <c r="E2298" t="s">
        <v>11</v>
      </c>
      <c r="F2298" t="s">
        <v>10</v>
      </c>
      <c r="G2298">
        <v>1</v>
      </c>
      <c r="H2298" t="s">
        <v>13</v>
      </c>
      <c r="I2298" t="s">
        <v>18</v>
      </c>
      <c r="J2298" t="s">
        <v>128</v>
      </c>
      <c r="L2298" t="s">
        <v>80</v>
      </c>
      <c r="M2298">
        <v>0</v>
      </c>
      <c r="N2298" t="str">
        <f t="shared" si="160"/>
        <v>No</v>
      </c>
      <c r="O2298" t="s">
        <v>214</v>
      </c>
      <c r="P2298" s="126" t="str">
        <f t="shared" si="163"/>
        <v>Yes</v>
      </c>
      <c r="Q2298" s="126" t="str">
        <f t="shared" si="164"/>
        <v>Yes</v>
      </c>
      <c r="R2298" s="126" t="str">
        <f t="shared" si="164"/>
        <v>Yes</v>
      </c>
      <c r="S2298" s="126" t="str">
        <f t="shared" si="164"/>
        <v>No</v>
      </c>
      <c r="T2298" s="126" t="str">
        <f t="shared" si="164"/>
        <v>Yes</v>
      </c>
      <c r="U2298" s="126" t="str">
        <f t="shared" si="164"/>
        <v>Yes</v>
      </c>
      <c r="V2298" s="126" t="str">
        <f t="shared" si="164"/>
        <v>No</v>
      </c>
      <c r="W2298" s="126" t="str">
        <f t="shared" si="164"/>
        <v>No</v>
      </c>
      <c r="X2298" s="126" t="str">
        <f t="shared" si="164"/>
        <v>No</v>
      </c>
      <c r="Y2298" s="126" t="str">
        <f t="shared" si="164"/>
        <v>No</v>
      </c>
      <c r="Z2298" s="126" t="str">
        <f t="shared" si="164"/>
        <v>No</v>
      </c>
      <c r="AA2298" s="126" t="str">
        <f t="shared" si="164"/>
        <v>No</v>
      </c>
    </row>
    <row r="2299" spans="1:27" x14ac:dyDescent="0.3">
      <c r="A2299" t="s">
        <v>278</v>
      </c>
      <c r="B2299" t="s">
        <v>13</v>
      </c>
      <c r="C2299" t="s">
        <v>9</v>
      </c>
      <c r="D2299" t="s">
        <v>8</v>
      </c>
      <c r="E2299" t="s">
        <v>11</v>
      </c>
      <c r="F2299" t="s">
        <v>10</v>
      </c>
      <c r="G2299">
        <v>1</v>
      </c>
      <c r="H2299" t="s">
        <v>10</v>
      </c>
      <c r="I2299" t="s">
        <v>18</v>
      </c>
      <c r="J2299" t="s">
        <v>62</v>
      </c>
      <c r="L2299" t="s">
        <v>80</v>
      </c>
      <c r="M2299">
        <v>0</v>
      </c>
      <c r="N2299" t="str">
        <f t="shared" si="160"/>
        <v>No</v>
      </c>
      <c r="O2299" t="s">
        <v>214</v>
      </c>
      <c r="P2299" s="126" t="str">
        <f t="shared" si="163"/>
        <v>Yes</v>
      </c>
      <c r="Q2299" s="126" t="str">
        <f t="shared" si="164"/>
        <v>Yes</v>
      </c>
      <c r="R2299" s="126" t="str">
        <f t="shared" si="164"/>
        <v>Yes</v>
      </c>
      <c r="S2299" s="126" t="str">
        <f t="shared" si="164"/>
        <v>No</v>
      </c>
      <c r="T2299" s="126" t="str">
        <f t="shared" si="164"/>
        <v>Yes</v>
      </c>
      <c r="U2299" s="126" t="str">
        <f t="shared" si="164"/>
        <v>Yes</v>
      </c>
      <c r="V2299" s="126" t="str">
        <f t="shared" si="164"/>
        <v>No</v>
      </c>
      <c r="W2299" s="126" t="str">
        <f t="shared" si="164"/>
        <v>No</v>
      </c>
      <c r="X2299" s="126" t="str">
        <f t="shared" si="164"/>
        <v>No</v>
      </c>
      <c r="Y2299" s="126" t="str">
        <f t="shared" si="164"/>
        <v>No</v>
      </c>
      <c r="Z2299" s="126" t="str">
        <f t="shared" si="164"/>
        <v>No</v>
      </c>
      <c r="AA2299" s="126" t="str">
        <f t="shared" si="164"/>
        <v>No</v>
      </c>
    </row>
    <row r="2300" spans="1:27" x14ac:dyDescent="0.3">
      <c r="A2300" t="s">
        <v>278</v>
      </c>
      <c r="B2300" t="s">
        <v>13</v>
      </c>
      <c r="C2300" t="s">
        <v>9</v>
      </c>
      <c r="D2300" t="s">
        <v>8</v>
      </c>
      <c r="E2300" t="s">
        <v>70</v>
      </c>
      <c r="F2300" t="s">
        <v>131</v>
      </c>
      <c r="G2300">
        <v>1</v>
      </c>
      <c r="H2300" t="s">
        <v>13</v>
      </c>
      <c r="I2300" t="s">
        <v>18</v>
      </c>
      <c r="J2300" t="s">
        <v>128</v>
      </c>
      <c r="L2300" t="s">
        <v>80</v>
      </c>
      <c r="M2300">
        <v>2</v>
      </c>
      <c r="N2300" t="str">
        <f t="shared" si="160"/>
        <v>Yes</v>
      </c>
      <c r="O2300" t="s">
        <v>214</v>
      </c>
      <c r="P2300" s="126" t="str">
        <f t="shared" si="163"/>
        <v>Yes</v>
      </c>
      <c r="Q2300" s="126" t="str">
        <f t="shared" si="164"/>
        <v>Yes</v>
      </c>
      <c r="R2300" s="126" t="str">
        <f t="shared" si="164"/>
        <v>Yes</v>
      </c>
      <c r="S2300" s="126" t="str">
        <f t="shared" si="164"/>
        <v>Yes</v>
      </c>
      <c r="T2300" s="126" t="str">
        <f t="shared" si="164"/>
        <v>No</v>
      </c>
      <c r="U2300" s="126" t="str">
        <f t="shared" si="164"/>
        <v>No</v>
      </c>
      <c r="V2300" s="126" t="str">
        <f t="shared" si="164"/>
        <v>No</v>
      </c>
      <c r="W2300" s="126" t="str">
        <f t="shared" ref="Q2300:AA2323" si="165">IF($A2300="","",IF(OR($B2300=W$1,$C2300=W$1,$D2300=W$1,$E2300=W$1,$F2300=W$1),"Yes","No"))</f>
        <v>No</v>
      </c>
      <c r="X2300" s="126" t="str">
        <f t="shared" si="165"/>
        <v>No</v>
      </c>
      <c r="Y2300" s="126" t="str">
        <f t="shared" si="165"/>
        <v>No</v>
      </c>
      <c r="Z2300" s="126" t="str">
        <f t="shared" si="165"/>
        <v>Yes</v>
      </c>
      <c r="AA2300" s="126" t="str">
        <f t="shared" si="165"/>
        <v>No</v>
      </c>
    </row>
    <row r="2301" spans="1:27" x14ac:dyDescent="0.3">
      <c r="A2301" t="s">
        <v>278</v>
      </c>
      <c r="B2301" t="s">
        <v>13</v>
      </c>
      <c r="C2301" t="s">
        <v>9</v>
      </c>
      <c r="D2301" t="s">
        <v>8</v>
      </c>
      <c r="E2301" t="s">
        <v>70</v>
      </c>
      <c r="F2301" t="s">
        <v>131</v>
      </c>
      <c r="G2301">
        <v>0</v>
      </c>
      <c r="H2301" t="s">
        <v>9</v>
      </c>
      <c r="I2301" t="s">
        <v>19</v>
      </c>
      <c r="J2301" t="s">
        <v>128</v>
      </c>
      <c r="L2301" t="s">
        <v>80</v>
      </c>
      <c r="M2301">
        <v>0</v>
      </c>
      <c r="N2301" t="str">
        <f t="shared" si="160"/>
        <v>No</v>
      </c>
      <c r="O2301" t="s">
        <v>214</v>
      </c>
      <c r="P2301" s="126" t="str">
        <f t="shared" si="163"/>
        <v>Yes</v>
      </c>
      <c r="Q2301" s="126" t="str">
        <f t="shared" si="165"/>
        <v>Yes</v>
      </c>
      <c r="R2301" s="126" t="str">
        <f t="shared" si="165"/>
        <v>Yes</v>
      </c>
      <c r="S2301" s="126" t="str">
        <f t="shared" si="165"/>
        <v>Yes</v>
      </c>
      <c r="T2301" s="126" t="str">
        <f t="shared" si="165"/>
        <v>No</v>
      </c>
      <c r="U2301" s="126" t="str">
        <f t="shared" si="165"/>
        <v>No</v>
      </c>
      <c r="V2301" s="126" t="str">
        <f t="shared" si="165"/>
        <v>No</v>
      </c>
      <c r="W2301" s="126" t="str">
        <f t="shared" si="165"/>
        <v>No</v>
      </c>
      <c r="X2301" s="126" t="str">
        <f t="shared" si="165"/>
        <v>No</v>
      </c>
      <c r="Y2301" s="126" t="str">
        <f t="shared" si="165"/>
        <v>No</v>
      </c>
      <c r="Z2301" s="126" t="str">
        <f t="shared" si="165"/>
        <v>Yes</v>
      </c>
      <c r="AA2301" s="126" t="str">
        <f t="shared" si="165"/>
        <v>No</v>
      </c>
    </row>
    <row r="2302" spans="1:27" x14ac:dyDescent="0.3">
      <c r="A2302" t="s">
        <v>278</v>
      </c>
      <c r="B2302" t="s">
        <v>13</v>
      </c>
      <c r="C2302" t="s">
        <v>9</v>
      </c>
      <c r="D2302" t="s">
        <v>8</v>
      </c>
      <c r="E2302" t="s">
        <v>70</v>
      </c>
      <c r="F2302" t="s">
        <v>131</v>
      </c>
      <c r="G2302">
        <v>2</v>
      </c>
      <c r="H2302" t="s">
        <v>70</v>
      </c>
      <c r="I2302" t="s">
        <v>19</v>
      </c>
      <c r="J2302" t="s">
        <v>128</v>
      </c>
      <c r="L2302" t="s">
        <v>80</v>
      </c>
      <c r="M2302">
        <v>3</v>
      </c>
      <c r="N2302" t="str">
        <f t="shared" si="160"/>
        <v>Yes</v>
      </c>
      <c r="O2302" t="s">
        <v>214</v>
      </c>
      <c r="P2302" s="126" t="str">
        <f t="shared" si="163"/>
        <v>Yes</v>
      </c>
      <c r="Q2302" s="126" t="str">
        <f t="shared" si="165"/>
        <v>Yes</v>
      </c>
      <c r="R2302" s="126" t="str">
        <f t="shared" si="165"/>
        <v>Yes</v>
      </c>
      <c r="S2302" s="126" t="str">
        <f t="shared" si="165"/>
        <v>Yes</v>
      </c>
      <c r="T2302" s="126" t="str">
        <f t="shared" si="165"/>
        <v>No</v>
      </c>
      <c r="U2302" s="126" t="str">
        <f t="shared" si="165"/>
        <v>No</v>
      </c>
      <c r="V2302" s="126" t="str">
        <f t="shared" si="165"/>
        <v>No</v>
      </c>
      <c r="W2302" s="126" t="str">
        <f t="shared" si="165"/>
        <v>No</v>
      </c>
      <c r="X2302" s="126" t="str">
        <f t="shared" si="165"/>
        <v>No</v>
      </c>
      <c r="Y2302" s="126" t="str">
        <f t="shared" si="165"/>
        <v>No</v>
      </c>
      <c r="Z2302" s="126" t="str">
        <f t="shared" si="165"/>
        <v>Yes</v>
      </c>
      <c r="AA2302" s="126" t="str">
        <f t="shared" si="165"/>
        <v>No</v>
      </c>
    </row>
    <row r="2303" spans="1:27" x14ac:dyDescent="0.3">
      <c r="A2303" t="s">
        <v>278</v>
      </c>
      <c r="B2303" t="s">
        <v>130</v>
      </c>
      <c r="C2303" t="s">
        <v>9</v>
      </c>
      <c r="D2303" t="s">
        <v>8</v>
      </c>
      <c r="E2303" t="s">
        <v>70</v>
      </c>
      <c r="F2303" t="s">
        <v>131</v>
      </c>
      <c r="G2303">
        <v>0</v>
      </c>
      <c r="H2303" t="s">
        <v>8</v>
      </c>
      <c r="I2303" t="s">
        <v>19</v>
      </c>
      <c r="J2303" t="s">
        <v>128</v>
      </c>
      <c r="L2303" t="s">
        <v>80</v>
      </c>
      <c r="M2303">
        <v>0</v>
      </c>
      <c r="N2303" t="str">
        <f t="shared" si="160"/>
        <v>No</v>
      </c>
      <c r="O2303" t="s">
        <v>214</v>
      </c>
      <c r="P2303" s="126" t="str">
        <f t="shared" si="163"/>
        <v>No</v>
      </c>
      <c r="Q2303" s="126" t="str">
        <f t="shared" si="165"/>
        <v>Yes</v>
      </c>
      <c r="R2303" s="126" t="str">
        <f t="shared" si="165"/>
        <v>Yes</v>
      </c>
      <c r="S2303" s="126" t="str">
        <f t="shared" si="165"/>
        <v>Yes</v>
      </c>
      <c r="T2303" s="126" t="str">
        <f t="shared" si="165"/>
        <v>No</v>
      </c>
      <c r="U2303" s="126" t="str">
        <f t="shared" si="165"/>
        <v>No</v>
      </c>
      <c r="V2303" s="126" t="str">
        <f t="shared" si="165"/>
        <v>No</v>
      </c>
      <c r="W2303" s="126" t="str">
        <f t="shared" si="165"/>
        <v>No</v>
      </c>
      <c r="X2303" s="126" t="str">
        <f t="shared" si="165"/>
        <v>No</v>
      </c>
      <c r="Y2303" s="126" t="str">
        <f t="shared" si="165"/>
        <v>Yes</v>
      </c>
      <c r="Z2303" s="126" t="str">
        <f t="shared" si="165"/>
        <v>Yes</v>
      </c>
      <c r="AA2303" s="126" t="str">
        <f t="shared" si="165"/>
        <v>No</v>
      </c>
    </row>
    <row r="2304" spans="1:27" x14ac:dyDescent="0.3">
      <c r="A2304" t="s">
        <v>278</v>
      </c>
      <c r="B2304" t="s">
        <v>130</v>
      </c>
      <c r="C2304" t="s">
        <v>9</v>
      </c>
      <c r="D2304" t="s">
        <v>8</v>
      </c>
      <c r="E2304" t="s">
        <v>70</v>
      </c>
      <c r="F2304" t="s">
        <v>131</v>
      </c>
      <c r="G2304">
        <v>0</v>
      </c>
      <c r="H2304" t="s">
        <v>9</v>
      </c>
      <c r="I2304" t="s">
        <v>19</v>
      </c>
      <c r="J2304" t="s">
        <v>128</v>
      </c>
      <c r="L2304" t="s">
        <v>80</v>
      </c>
      <c r="M2304">
        <v>3</v>
      </c>
      <c r="N2304" t="str">
        <f t="shared" si="160"/>
        <v>Yes</v>
      </c>
      <c r="O2304" t="s">
        <v>214</v>
      </c>
      <c r="P2304" s="126" t="str">
        <f t="shared" si="163"/>
        <v>No</v>
      </c>
      <c r="Q2304" s="126" t="str">
        <f t="shared" si="165"/>
        <v>Yes</v>
      </c>
      <c r="R2304" s="126" t="str">
        <f t="shared" si="165"/>
        <v>Yes</v>
      </c>
      <c r="S2304" s="126" t="str">
        <f t="shared" si="165"/>
        <v>Yes</v>
      </c>
      <c r="T2304" s="126" t="str">
        <f t="shared" si="165"/>
        <v>No</v>
      </c>
      <c r="U2304" s="126" t="str">
        <f t="shared" si="165"/>
        <v>No</v>
      </c>
      <c r="V2304" s="126" t="str">
        <f t="shared" si="165"/>
        <v>No</v>
      </c>
      <c r="W2304" s="126" t="str">
        <f t="shared" si="165"/>
        <v>No</v>
      </c>
      <c r="X2304" s="126" t="str">
        <f t="shared" si="165"/>
        <v>No</v>
      </c>
      <c r="Y2304" s="126" t="str">
        <f t="shared" si="165"/>
        <v>Yes</v>
      </c>
      <c r="Z2304" s="126" t="str">
        <f t="shared" si="165"/>
        <v>Yes</v>
      </c>
      <c r="AA2304" s="126" t="str">
        <f t="shared" si="165"/>
        <v>No</v>
      </c>
    </row>
    <row r="2305" spans="1:27" x14ac:dyDescent="0.3">
      <c r="A2305" t="s">
        <v>278</v>
      </c>
      <c r="B2305" t="s">
        <v>130</v>
      </c>
      <c r="C2305" t="s">
        <v>9</v>
      </c>
      <c r="D2305" t="s">
        <v>70</v>
      </c>
      <c r="E2305" t="s">
        <v>11</v>
      </c>
      <c r="F2305" t="s">
        <v>10</v>
      </c>
      <c r="G2305">
        <v>2</v>
      </c>
      <c r="H2305" t="s">
        <v>10</v>
      </c>
      <c r="I2305" t="s">
        <v>18</v>
      </c>
      <c r="J2305" t="s">
        <v>128</v>
      </c>
      <c r="L2305" t="s">
        <v>80</v>
      </c>
      <c r="M2305">
        <v>2</v>
      </c>
      <c r="N2305" t="str">
        <f t="shared" si="160"/>
        <v>Yes</v>
      </c>
      <c r="O2305" t="s">
        <v>214</v>
      </c>
      <c r="P2305" s="126" t="str">
        <f t="shared" si="163"/>
        <v>No</v>
      </c>
      <c r="Q2305" s="126" t="str">
        <f t="shared" si="165"/>
        <v>Yes</v>
      </c>
      <c r="R2305" s="126" t="str">
        <f t="shared" si="165"/>
        <v>No</v>
      </c>
      <c r="S2305" s="126" t="str">
        <f t="shared" si="165"/>
        <v>Yes</v>
      </c>
      <c r="T2305" s="126" t="str">
        <f t="shared" si="165"/>
        <v>Yes</v>
      </c>
      <c r="U2305" s="126" t="str">
        <f t="shared" si="165"/>
        <v>Yes</v>
      </c>
      <c r="V2305" s="126" t="str">
        <f t="shared" si="165"/>
        <v>No</v>
      </c>
      <c r="W2305" s="126" t="str">
        <f t="shared" si="165"/>
        <v>No</v>
      </c>
      <c r="X2305" s="126" t="str">
        <f t="shared" si="165"/>
        <v>No</v>
      </c>
      <c r="Y2305" s="126" t="str">
        <f t="shared" si="165"/>
        <v>Yes</v>
      </c>
      <c r="Z2305" s="126" t="str">
        <f t="shared" si="165"/>
        <v>No</v>
      </c>
      <c r="AA2305" s="126" t="str">
        <f t="shared" si="165"/>
        <v>No</v>
      </c>
    </row>
    <row r="2306" spans="1:27" x14ac:dyDescent="0.3">
      <c r="A2306" t="s">
        <v>278</v>
      </c>
      <c r="B2306" t="s">
        <v>130</v>
      </c>
      <c r="C2306" t="s">
        <v>9</v>
      </c>
      <c r="D2306" t="s">
        <v>70</v>
      </c>
      <c r="E2306" t="s">
        <v>11</v>
      </c>
      <c r="F2306" t="s">
        <v>10</v>
      </c>
      <c r="G2306">
        <v>2</v>
      </c>
      <c r="H2306" t="s">
        <v>10</v>
      </c>
      <c r="I2306" t="s">
        <v>18</v>
      </c>
      <c r="J2306" t="s">
        <v>128</v>
      </c>
      <c r="L2306" t="s">
        <v>80</v>
      </c>
      <c r="M2306">
        <v>2</v>
      </c>
      <c r="N2306" t="str">
        <f t="shared" si="160"/>
        <v>Yes</v>
      </c>
      <c r="O2306" t="s">
        <v>214</v>
      </c>
      <c r="P2306" s="126" t="str">
        <f t="shared" si="163"/>
        <v>No</v>
      </c>
      <c r="Q2306" s="126" t="str">
        <f t="shared" si="165"/>
        <v>Yes</v>
      </c>
      <c r="R2306" s="126" t="str">
        <f t="shared" si="165"/>
        <v>No</v>
      </c>
      <c r="S2306" s="126" t="str">
        <f t="shared" si="165"/>
        <v>Yes</v>
      </c>
      <c r="T2306" s="126" t="str">
        <f t="shared" si="165"/>
        <v>Yes</v>
      </c>
      <c r="U2306" s="126" t="str">
        <f t="shared" si="165"/>
        <v>Yes</v>
      </c>
      <c r="V2306" s="126" t="str">
        <f t="shared" si="165"/>
        <v>No</v>
      </c>
      <c r="W2306" s="126" t="str">
        <f t="shared" si="165"/>
        <v>No</v>
      </c>
      <c r="X2306" s="126" t="str">
        <f t="shared" si="165"/>
        <v>No</v>
      </c>
      <c r="Y2306" s="126" t="str">
        <f t="shared" si="165"/>
        <v>Yes</v>
      </c>
      <c r="Z2306" s="126" t="str">
        <f t="shared" si="165"/>
        <v>No</v>
      </c>
      <c r="AA2306" s="126" t="str">
        <f t="shared" si="165"/>
        <v>No</v>
      </c>
    </row>
    <row r="2307" spans="1:27" x14ac:dyDescent="0.3">
      <c r="A2307" t="s">
        <v>278</v>
      </c>
      <c r="B2307" t="s">
        <v>130</v>
      </c>
      <c r="C2307" t="s">
        <v>9</v>
      </c>
      <c r="D2307" t="s">
        <v>70</v>
      </c>
      <c r="E2307" t="s">
        <v>11</v>
      </c>
      <c r="F2307" t="s">
        <v>10</v>
      </c>
      <c r="G2307">
        <v>0</v>
      </c>
      <c r="H2307" t="s">
        <v>9</v>
      </c>
      <c r="I2307" t="s">
        <v>19</v>
      </c>
      <c r="J2307" t="s">
        <v>128</v>
      </c>
      <c r="L2307" t="s">
        <v>80</v>
      </c>
      <c r="M2307">
        <v>0</v>
      </c>
      <c r="N2307" t="str">
        <f t="shared" si="160"/>
        <v>No</v>
      </c>
      <c r="O2307" t="s">
        <v>214</v>
      </c>
      <c r="P2307" s="126" t="str">
        <f t="shared" si="163"/>
        <v>No</v>
      </c>
      <c r="Q2307" s="126" t="str">
        <f t="shared" si="165"/>
        <v>Yes</v>
      </c>
      <c r="R2307" s="126" t="str">
        <f t="shared" si="165"/>
        <v>No</v>
      </c>
      <c r="S2307" s="126" t="str">
        <f t="shared" si="165"/>
        <v>Yes</v>
      </c>
      <c r="T2307" s="126" t="str">
        <f t="shared" si="165"/>
        <v>Yes</v>
      </c>
      <c r="U2307" s="126" t="str">
        <f t="shared" si="165"/>
        <v>Yes</v>
      </c>
      <c r="V2307" s="126" t="str">
        <f t="shared" si="165"/>
        <v>No</v>
      </c>
      <c r="W2307" s="126" t="str">
        <f t="shared" si="165"/>
        <v>No</v>
      </c>
      <c r="X2307" s="126" t="str">
        <f t="shared" si="165"/>
        <v>No</v>
      </c>
      <c r="Y2307" s="126" t="str">
        <f t="shared" si="165"/>
        <v>Yes</v>
      </c>
      <c r="Z2307" s="126" t="str">
        <f t="shared" si="165"/>
        <v>No</v>
      </c>
      <c r="AA2307" s="126" t="str">
        <f t="shared" si="165"/>
        <v>No</v>
      </c>
    </row>
    <row r="2308" spans="1:27" x14ac:dyDescent="0.3">
      <c r="A2308" t="s">
        <v>278</v>
      </c>
      <c r="B2308" t="s">
        <v>13</v>
      </c>
      <c r="C2308" t="s">
        <v>130</v>
      </c>
      <c r="D2308" t="s">
        <v>8</v>
      </c>
      <c r="E2308" t="s">
        <v>70</v>
      </c>
      <c r="F2308" t="s">
        <v>10</v>
      </c>
      <c r="G2308">
        <v>2</v>
      </c>
      <c r="H2308" t="s">
        <v>10</v>
      </c>
      <c r="I2308" t="s">
        <v>17</v>
      </c>
      <c r="J2308" t="s">
        <v>128</v>
      </c>
      <c r="L2308" t="s">
        <v>80</v>
      </c>
      <c r="M2308">
        <v>0</v>
      </c>
      <c r="N2308" t="str">
        <f t="shared" si="160"/>
        <v>No</v>
      </c>
      <c r="O2308" t="s">
        <v>214</v>
      </c>
      <c r="P2308" s="126" t="str">
        <f t="shared" si="163"/>
        <v>Yes</v>
      </c>
      <c r="Q2308" s="126" t="str">
        <f t="shared" si="165"/>
        <v>No</v>
      </c>
      <c r="R2308" s="126" t="str">
        <f t="shared" si="165"/>
        <v>Yes</v>
      </c>
      <c r="S2308" s="126" t="str">
        <f t="shared" si="165"/>
        <v>Yes</v>
      </c>
      <c r="T2308" s="126" t="str">
        <f t="shared" si="165"/>
        <v>Yes</v>
      </c>
      <c r="U2308" s="126" t="str">
        <f t="shared" si="165"/>
        <v>No</v>
      </c>
      <c r="V2308" s="126" t="str">
        <f t="shared" si="165"/>
        <v>No</v>
      </c>
      <c r="W2308" s="126" t="str">
        <f t="shared" si="165"/>
        <v>No</v>
      </c>
      <c r="X2308" s="126" t="str">
        <f t="shared" si="165"/>
        <v>No</v>
      </c>
      <c r="Y2308" s="126" t="str">
        <f t="shared" si="165"/>
        <v>Yes</v>
      </c>
      <c r="Z2308" s="126" t="str">
        <f t="shared" si="165"/>
        <v>No</v>
      </c>
      <c r="AA2308" s="126" t="str">
        <f t="shared" si="165"/>
        <v>No</v>
      </c>
    </row>
    <row r="2309" spans="1:27" x14ac:dyDescent="0.3">
      <c r="A2309" t="s">
        <v>278</v>
      </c>
      <c r="B2309" t="s">
        <v>13</v>
      </c>
      <c r="C2309" t="s">
        <v>130</v>
      </c>
      <c r="D2309" t="s">
        <v>8</v>
      </c>
      <c r="E2309" t="s">
        <v>70</v>
      </c>
      <c r="F2309" t="s">
        <v>10</v>
      </c>
      <c r="G2309">
        <v>0</v>
      </c>
      <c r="H2309" t="s">
        <v>8</v>
      </c>
      <c r="I2309" t="s">
        <v>19</v>
      </c>
      <c r="J2309" t="s">
        <v>149</v>
      </c>
      <c r="K2309" t="s">
        <v>237</v>
      </c>
      <c r="L2309" t="s">
        <v>80</v>
      </c>
      <c r="M2309">
        <v>0</v>
      </c>
      <c r="N2309" t="str">
        <f t="shared" si="160"/>
        <v>No</v>
      </c>
      <c r="O2309" t="s">
        <v>214</v>
      </c>
      <c r="P2309" s="126" t="str">
        <f t="shared" si="163"/>
        <v>Yes</v>
      </c>
      <c r="Q2309" s="126" t="str">
        <f t="shared" si="165"/>
        <v>No</v>
      </c>
      <c r="R2309" s="126" t="str">
        <f t="shared" si="165"/>
        <v>Yes</v>
      </c>
      <c r="S2309" s="126" t="str">
        <f t="shared" si="165"/>
        <v>Yes</v>
      </c>
      <c r="T2309" s="126" t="str">
        <f t="shared" si="165"/>
        <v>Yes</v>
      </c>
      <c r="U2309" s="126" t="str">
        <f t="shared" si="165"/>
        <v>No</v>
      </c>
      <c r="V2309" s="126" t="str">
        <f t="shared" si="165"/>
        <v>No</v>
      </c>
      <c r="W2309" s="126" t="str">
        <f t="shared" si="165"/>
        <v>No</v>
      </c>
      <c r="X2309" s="126" t="str">
        <f t="shared" si="165"/>
        <v>No</v>
      </c>
      <c r="Y2309" s="126" t="str">
        <f t="shared" si="165"/>
        <v>Yes</v>
      </c>
      <c r="Z2309" s="126" t="str">
        <f t="shared" si="165"/>
        <v>No</v>
      </c>
      <c r="AA2309" s="126" t="str">
        <f t="shared" si="165"/>
        <v>No</v>
      </c>
    </row>
    <row r="2310" spans="1:27" x14ac:dyDescent="0.3">
      <c r="A2310" t="s">
        <v>278</v>
      </c>
      <c r="B2310" t="s">
        <v>13</v>
      </c>
      <c r="C2310" t="s">
        <v>130</v>
      </c>
      <c r="D2310" t="s">
        <v>8</v>
      </c>
      <c r="E2310" t="s">
        <v>70</v>
      </c>
      <c r="F2310" t="s">
        <v>10</v>
      </c>
      <c r="G2310">
        <v>1</v>
      </c>
      <c r="H2310" t="s">
        <v>13</v>
      </c>
      <c r="I2310" t="s">
        <v>16</v>
      </c>
      <c r="J2310" t="s">
        <v>128</v>
      </c>
      <c r="L2310" t="s">
        <v>80</v>
      </c>
      <c r="M2310">
        <v>0</v>
      </c>
      <c r="N2310" t="str">
        <f t="shared" si="160"/>
        <v>No</v>
      </c>
      <c r="O2310" t="s">
        <v>214</v>
      </c>
      <c r="P2310" s="126" t="str">
        <f t="shared" si="163"/>
        <v>Yes</v>
      </c>
      <c r="Q2310" s="126" t="str">
        <f t="shared" si="165"/>
        <v>No</v>
      </c>
      <c r="R2310" s="126" t="str">
        <f t="shared" si="165"/>
        <v>Yes</v>
      </c>
      <c r="S2310" s="126" t="str">
        <f t="shared" si="165"/>
        <v>Yes</v>
      </c>
      <c r="T2310" s="126" t="str">
        <f t="shared" si="165"/>
        <v>Yes</v>
      </c>
      <c r="U2310" s="126" t="str">
        <f t="shared" si="165"/>
        <v>No</v>
      </c>
      <c r="V2310" s="126" t="str">
        <f t="shared" si="165"/>
        <v>No</v>
      </c>
      <c r="W2310" s="126" t="str">
        <f t="shared" si="165"/>
        <v>No</v>
      </c>
      <c r="X2310" s="126" t="str">
        <f t="shared" si="165"/>
        <v>No</v>
      </c>
      <c r="Y2310" s="126" t="str">
        <f t="shared" si="165"/>
        <v>Yes</v>
      </c>
      <c r="Z2310" s="126" t="str">
        <f t="shared" si="165"/>
        <v>No</v>
      </c>
      <c r="AA2310" s="126" t="str">
        <f t="shared" si="165"/>
        <v>No</v>
      </c>
    </row>
    <row r="2311" spans="1:27" x14ac:dyDescent="0.3">
      <c r="A2311" t="s">
        <v>278</v>
      </c>
      <c r="B2311" t="s">
        <v>13</v>
      </c>
      <c r="C2311" t="s">
        <v>9</v>
      </c>
      <c r="D2311" t="s">
        <v>8</v>
      </c>
      <c r="E2311" t="s">
        <v>70</v>
      </c>
      <c r="F2311" t="s">
        <v>10</v>
      </c>
      <c r="G2311">
        <v>1</v>
      </c>
      <c r="H2311" t="s">
        <v>10</v>
      </c>
      <c r="I2311" t="s">
        <v>18</v>
      </c>
      <c r="J2311" t="s">
        <v>128</v>
      </c>
      <c r="L2311" t="s">
        <v>80</v>
      </c>
      <c r="M2311">
        <v>2</v>
      </c>
      <c r="N2311" t="str">
        <f t="shared" si="160"/>
        <v>Yes</v>
      </c>
      <c r="O2311" t="s">
        <v>214</v>
      </c>
      <c r="P2311" s="126" t="str">
        <f t="shared" si="163"/>
        <v>Yes</v>
      </c>
      <c r="Q2311" s="126" t="str">
        <f t="shared" si="165"/>
        <v>Yes</v>
      </c>
      <c r="R2311" s="126" t="str">
        <f t="shared" si="165"/>
        <v>Yes</v>
      </c>
      <c r="S2311" s="126" t="str">
        <f t="shared" si="165"/>
        <v>Yes</v>
      </c>
      <c r="T2311" s="126" t="str">
        <f t="shared" si="165"/>
        <v>Yes</v>
      </c>
      <c r="U2311" s="126" t="str">
        <f t="shared" si="165"/>
        <v>No</v>
      </c>
      <c r="V2311" s="126" t="str">
        <f t="shared" si="165"/>
        <v>No</v>
      </c>
      <c r="W2311" s="126" t="str">
        <f t="shared" si="165"/>
        <v>No</v>
      </c>
      <c r="X2311" s="126" t="str">
        <f t="shared" si="165"/>
        <v>No</v>
      </c>
      <c r="Y2311" s="126" t="str">
        <f t="shared" si="165"/>
        <v>No</v>
      </c>
      <c r="Z2311" s="126" t="str">
        <f t="shared" si="165"/>
        <v>No</v>
      </c>
      <c r="AA2311" s="126" t="str">
        <f t="shared" si="165"/>
        <v>No</v>
      </c>
    </row>
    <row r="2312" spans="1:27" x14ac:dyDescent="0.3">
      <c r="A2312" t="s">
        <v>278</v>
      </c>
      <c r="B2312" t="s">
        <v>13</v>
      </c>
      <c r="C2312" t="s">
        <v>9</v>
      </c>
      <c r="D2312" t="s">
        <v>8</v>
      </c>
      <c r="E2312" t="s">
        <v>70</v>
      </c>
      <c r="F2312" t="s">
        <v>10</v>
      </c>
      <c r="G2312">
        <v>1</v>
      </c>
      <c r="H2312" t="s">
        <v>13</v>
      </c>
      <c r="I2312" t="s">
        <v>17</v>
      </c>
      <c r="J2312" t="s">
        <v>128</v>
      </c>
      <c r="K2312" t="s">
        <v>237</v>
      </c>
      <c r="L2312" t="s">
        <v>80</v>
      </c>
      <c r="M2312">
        <v>0</v>
      </c>
      <c r="N2312" t="str">
        <f t="shared" si="160"/>
        <v>No</v>
      </c>
      <c r="O2312" t="s">
        <v>214</v>
      </c>
      <c r="P2312" s="126" t="str">
        <f t="shared" si="163"/>
        <v>Yes</v>
      </c>
      <c r="Q2312" s="126" t="str">
        <f t="shared" si="165"/>
        <v>Yes</v>
      </c>
      <c r="R2312" s="126" t="str">
        <f t="shared" si="165"/>
        <v>Yes</v>
      </c>
      <c r="S2312" s="126" t="str">
        <f t="shared" si="165"/>
        <v>Yes</v>
      </c>
      <c r="T2312" s="126" t="str">
        <f t="shared" si="165"/>
        <v>Yes</v>
      </c>
      <c r="U2312" s="126" t="str">
        <f t="shared" si="165"/>
        <v>No</v>
      </c>
      <c r="V2312" s="126" t="str">
        <f t="shared" si="165"/>
        <v>No</v>
      </c>
      <c r="W2312" s="126" t="str">
        <f t="shared" si="165"/>
        <v>No</v>
      </c>
      <c r="X2312" s="126" t="str">
        <f t="shared" si="165"/>
        <v>No</v>
      </c>
      <c r="Y2312" s="126" t="str">
        <f t="shared" si="165"/>
        <v>No</v>
      </c>
      <c r="Z2312" s="126" t="str">
        <f t="shared" si="165"/>
        <v>No</v>
      </c>
      <c r="AA2312" s="126" t="str">
        <f t="shared" si="165"/>
        <v>No</v>
      </c>
    </row>
    <row r="2313" spans="1:27" x14ac:dyDescent="0.3">
      <c r="A2313" t="s">
        <v>278</v>
      </c>
      <c r="B2313" t="s">
        <v>13</v>
      </c>
      <c r="C2313" t="s">
        <v>9</v>
      </c>
      <c r="D2313" t="s">
        <v>8</v>
      </c>
      <c r="E2313" t="s">
        <v>70</v>
      </c>
      <c r="F2313" t="s">
        <v>10</v>
      </c>
      <c r="G2313">
        <v>0</v>
      </c>
      <c r="H2313" t="s">
        <v>8</v>
      </c>
      <c r="I2313" t="s">
        <v>19</v>
      </c>
      <c r="J2313" t="s">
        <v>128</v>
      </c>
      <c r="L2313" t="s">
        <v>80</v>
      </c>
      <c r="M2313">
        <v>0</v>
      </c>
      <c r="N2313" t="str">
        <f t="shared" si="160"/>
        <v>No</v>
      </c>
      <c r="O2313" t="s">
        <v>214</v>
      </c>
      <c r="P2313" s="126" t="str">
        <f t="shared" si="163"/>
        <v>Yes</v>
      </c>
      <c r="Q2313" s="126" t="str">
        <f t="shared" si="165"/>
        <v>Yes</v>
      </c>
      <c r="R2313" s="126" t="str">
        <f t="shared" si="165"/>
        <v>Yes</v>
      </c>
      <c r="S2313" s="126" t="str">
        <f t="shared" si="165"/>
        <v>Yes</v>
      </c>
      <c r="T2313" s="126" t="str">
        <f t="shared" si="165"/>
        <v>Yes</v>
      </c>
      <c r="U2313" s="126" t="str">
        <f t="shared" si="165"/>
        <v>No</v>
      </c>
      <c r="V2313" s="126" t="str">
        <f t="shared" si="165"/>
        <v>No</v>
      </c>
      <c r="W2313" s="126" t="str">
        <f t="shared" si="165"/>
        <v>No</v>
      </c>
      <c r="X2313" s="126" t="str">
        <f t="shared" si="165"/>
        <v>No</v>
      </c>
      <c r="Y2313" s="126" t="str">
        <f t="shared" si="165"/>
        <v>No</v>
      </c>
      <c r="Z2313" s="126" t="str">
        <f t="shared" si="165"/>
        <v>No</v>
      </c>
      <c r="AA2313" s="126" t="str">
        <f t="shared" si="165"/>
        <v>No</v>
      </c>
    </row>
    <row r="2314" spans="1:27" x14ac:dyDescent="0.3">
      <c r="A2314" t="s">
        <v>278</v>
      </c>
      <c r="B2314" t="s">
        <v>13</v>
      </c>
      <c r="C2314" t="s">
        <v>9</v>
      </c>
      <c r="D2314" t="s">
        <v>8</v>
      </c>
      <c r="E2314" t="s">
        <v>70</v>
      </c>
      <c r="F2314" t="s">
        <v>10</v>
      </c>
      <c r="G2314">
        <v>1</v>
      </c>
      <c r="H2314" t="s">
        <v>10</v>
      </c>
      <c r="I2314" t="s">
        <v>148</v>
      </c>
      <c r="J2314" t="s">
        <v>128</v>
      </c>
      <c r="L2314" t="s">
        <v>80</v>
      </c>
      <c r="M2314">
        <v>1</v>
      </c>
      <c r="N2314" t="str">
        <f t="shared" si="160"/>
        <v>Yes</v>
      </c>
      <c r="O2314" t="s">
        <v>214</v>
      </c>
      <c r="P2314" s="126" t="str">
        <f t="shared" si="163"/>
        <v>Yes</v>
      </c>
      <c r="Q2314" s="126" t="str">
        <f t="shared" si="165"/>
        <v>Yes</v>
      </c>
      <c r="R2314" s="126" t="str">
        <f t="shared" si="165"/>
        <v>Yes</v>
      </c>
      <c r="S2314" s="126" t="str">
        <f t="shared" si="165"/>
        <v>Yes</v>
      </c>
      <c r="T2314" s="126" t="str">
        <f t="shared" si="165"/>
        <v>Yes</v>
      </c>
      <c r="U2314" s="126" t="str">
        <f t="shared" si="165"/>
        <v>No</v>
      </c>
      <c r="V2314" s="126" t="str">
        <f t="shared" si="165"/>
        <v>No</v>
      </c>
      <c r="W2314" s="126" t="str">
        <f t="shared" si="165"/>
        <v>No</v>
      </c>
      <c r="X2314" s="126" t="str">
        <f t="shared" si="165"/>
        <v>No</v>
      </c>
      <c r="Y2314" s="126" t="str">
        <f t="shared" si="165"/>
        <v>No</v>
      </c>
      <c r="Z2314" s="126" t="str">
        <f t="shared" si="165"/>
        <v>No</v>
      </c>
      <c r="AA2314" s="126" t="str">
        <f t="shared" si="165"/>
        <v>No</v>
      </c>
    </row>
    <row r="2315" spans="1:27" x14ac:dyDescent="0.3">
      <c r="A2315" t="s">
        <v>278</v>
      </c>
      <c r="B2315" t="s">
        <v>13</v>
      </c>
      <c r="C2315" t="s">
        <v>9</v>
      </c>
      <c r="D2315" t="s">
        <v>8</v>
      </c>
      <c r="E2315" t="s">
        <v>70</v>
      </c>
      <c r="F2315" t="s">
        <v>10</v>
      </c>
      <c r="G2315">
        <v>0</v>
      </c>
      <c r="H2315" t="s">
        <v>70</v>
      </c>
      <c r="I2315" t="s">
        <v>19</v>
      </c>
      <c r="J2315" t="s">
        <v>128</v>
      </c>
      <c r="L2315" t="s">
        <v>80</v>
      </c>
      <c r="M2315">
        <v>3</v>
      </c>
      <c r="N2315" t="str">
        <f t="shared" si="160"/>
        <v>Yes</v>
      </c>
      <c r="O2315" t="s">
        <v>214</v>
      </c>
      <c r="P2315" s="126" t="str">
        <f t="shared" si="163"/>
        <v>Yes</v>
      </c>
      <c r="Q2315" s="126" t="str">
        <f t="shared" si="165"/>
        <v>Yes</v>
      </c>
      <c r="R2315" s="126" t="str">
        <f t="shared" si="165"/>
        <v>Yes</v>
      </c>
      <c r="S2315" s="126" t="str">
        <f t="shared" si="165"/>
        <v>Yes</v>
      </c>
      <c r="T2315" s="126" t="str">
        <f t="shared" si="165"/>
        <v>Yes</v>
      </c>
      <c r="U2315" s="126" t="str">
        <f t="shared" si="165"/>
        <v>No</v>
      </c>
      <c r="V2315" s="126" t="str">
        <f t="shared" si="165"/>
        <v>No</v>
      </c>
      <c r="W2315" s="126" t="str">
        <f t="shared" si="165"/>
        <v>No</v>
      </c>
      <c r="X2315" s="126" t="str">
        <f t="shared" si="165"/>
        <v>No</v>
      </c>
      <c r="Y2315" s="126" t="str">
        <f t="shared" si="165"/>
        <v>No</v>
      </c>
      <c r="Z2315" s="126" t="str">
        <f t="shared" si="165"/>
        <v>No</v>
      </c>
      <c r="AA2315" s="126" t="str">
        <f t="shared" si="165"/>
        <v>No</v>
      </c>
    </row>
    <row r="2316" spans="1:27" x14ac:dyDescent="0.3">
      <c r="A2316" t="s">
        <v>278</v>
      </c>
      <c r="B2316" t="s">
        <v>13</v>
      </c>
      <c r="C2316" t="s">
        <v>9</v>
      </c>
      <c r="D2316" t="s">
        <v>8</v>
      </c>
      <c r="E2316" t="s">
        <v>70</v>
      </c>
      <c r="F2316" t="s">
        <v>10</v>
      </c>
      <c r="G2316">
        <v>0</v>
      </c>
      <c r="H2316" t="s">
        <v>13</v>
      </c>
      <c r="I2316" t="s">
        <v>19</v>
      </c>
      <c r="J2316" t="s">
        <v>149</v>
      </c>
      <c r="K2316" t="s">
        <v>237</v>
      </c>
      <c r="L2316" t="s">
        <v>80</v>
      </c>
      <c r="M2316">
        <v>0</v>
      </c>
      <c r="N2316" t="str">
        <f t="shared" si="160"/>
        <v>No</v>
      </c>
      <c r="O2316" t="s">
        <v>214</v>
      </c>
      <c r="P2316" s="126" t="str">
        <f t="shared" si="163"/>
        <v>Yes</v>
      </c>
      <c r="Q2316" s="126" t="str">
        <f t="shared" si="165"/>
        <v>Yes</v>
      </c>
      <c r="R2316" s="126" t="str">
        <f t="shared" si="165"/>
        <v>Yes</v>
      </c>
      <c r="S2316" s="126" t="str">
        <f t="shared" si="165"/>
        <v>Yes</v>
      </c>
      <c r="T2316" s="126" t="str">
        <f t="shared" si="165"/>
        <v>Yes</v>
      </c>
      <c r="U2316" s="126" t="str">
        <f t="shared" si="165"/>
        <v>No</v>
      </c>
      <c r="V2316" s="126" t="str">
        <f t="shared" si="165"/>
        <v>No</v>
      </c>
      <c r="W2316" s="126" t="str">
        <f t="shared" si="165"/>
        <v>No</v>
      </c>
      <c r="X2316" s="126" t="str">
        <f t="shared" si="165"/>
        <v>No</v>
      </c>
      <c r="Y2316" s="126" t="str">
        <f t="shared" si="165"/>
        <v>No</v>
      </c>
      <c r="Z2316" s="126" t="str">
        <f t="shared" si="165"/>
        <v>No</v>
      </c>
      <c r="AA2316" s="126" t="str">
        <f t="shared" si="165"/>
        <v>No</v>
      </c>
    </row>
    <row r="2317" spans="1:27" x14ac:dyDescent="0.3">
      <c r="A2317" t="s">
        <v>278</v>
      </c>
      <c r="B2317" t="s">
        <v>13</v>
      </c>
      <c r="C2317" t="s">
        <v>9</v>
      </c>
      <c r="D2317" t="s">
        <v>8</v>
      </c>
      <c r="E2317" t="s">
        <v>70</v>
      </c>
      <c r="F2317" t="s">
        <v>10</v>
      </c>
      <c r="G2317">
        <v>0</v>
      </c>
      <c r="H2317" t="s">
        <v>70</v>
      </c>
      <c r="I2317" t="s">
        <v>19</v>
      </c>
      <c r="J2317" t="s">
        <v>149</v>
      </c>
      <c r="K2317" t="s">
        <v>237</v>
      </c>
      <c r="L2317" t="s">
        <v>80</v>
      </c>
      <c r="M2317">
        <v>3</v>
      </c>
      <c r="N2317" t="str">
        <f t="shared" si="160"/>
        <v>Yes</v>
      </c>
      <c r="O2317" t="s">
        <v>214</v>
      </c>
      <c r="P2317" s="126" t="str">
        <f t="shared" si="163"/>
        <v>Yes</v>
      </c>
      <c r="Q2317" s="126" t="str">
        <f t="shared" si="165"/>
        <v>Yes</v>
      </c>
      <c r="R2317" s="126" t="str">
        <f t="shared" si="165"/>
        <v>Yes</v>
      </c>
      <c r="S2317" s="126" t="str">
        <f t="shared" si="165"/>
        <v>Yes</v>
      </c>
      <c r="T2317" s="126" t="str">
        <f t="shared" si="165"/>
        <v>Yes</v>
      </c>
      <c r="U2317" s="126" t="str">
        <f t="shared" si="165"/>
        <v>No</v>
      </c>
      <c r="V2317" s="126" t="str">
        <f t="shared" si="165"/>
        <v>No</v>
      </c>
      <c r="W2317" s="126" t="str">
        <f t="shared" si="165"/>
        <v>No</v>
      </c>
      <c r="X2317" s="126" t="str">
        <f t="shared" si="165"/>
        <v>No</v>
      </c>
      <c r="Y2317" s="126" t="str">
        <f t="shared" si="165"/>
        <v>No</v>
      </c>
      <c r="Z2317" s="126" t="str">
        <f t="shared" si="165"/>
        <v>No</v>
      </c>
      <c r="AA2317" s="126" t="str">
        <f t="shared" si="165"/>
        <v>No</v>
      </c>
    </row>
    <row r="2318" spans="1:27" x14ac:dyDescent="0.3">
      <c r="A2318" t="s">
        <v>278</v>
      </c>
      <c r="B2318" t="s">
        <v>13</v>
      </c>
      <c r="C2318" t="s">
        <v>9</v>
      </c>
      <c r="D2318" t="s">
        <v>8</v>
      </c>
      <c r="E2318" t="s">
        <v>70</v>
      </c>
      <c r="F2318" t="s">
        <v>10</v>
      </c>
      <c r="G2318">
        <v>0</v>
      </c>
      <c r="H2318" t="s">
        <v>13</v>
      </c>
      <c r="I2318" t="s">
        <v>15</v>
      </c>
      <c r="J2318" t="s">
        <v>128</v>
      </c>
      <c r="L2318" t="s">
        <v>80</v>
      </c>
      <c r="M2318">
        <v>2</v>
      </c>
      <c r="N2318" t="str">
        <f t="shared" si="160"/>
        <v>Yes</v>
      </c>
      <c r="O2318" t="s">
        <v>214</v>
      </c>
      <c r="P2318" s="126" t="str">
        <f t="shared" si="163"/>
        <v>Yes</v>
      </c>
      <c r="Q2318" s="126" t="str">
        <f t="shared" si="165"/>
        <v>Yes</v>
      </c>
      <c r="R2318" s="126" t="str">
        <f t="shared" si="165"/>
        <v>Yes</v>
      </c>
      <c r="S2318" s="126" t="str">
        <f t="shared" si="165"/>
        <v>Yes</v>
      </c>
      <c r="T2318" s="126" t="str">
        <f t="shared" si="165"/>
        <v>Yes</v>
      </c>
      <c r="U2318" s="126" t="str">
        <f t="shared" si="165"/>
        <v>No</v>
      </c>
      <c r="V2318" s="126" t="str">
        <f t="shared" si="165"/>
        <v>No</v>
      </c>
      <c r="W2318" s="126" t="str">
        <f t="shared" si="165"/>
        <v>No</v>
      </c>
      <c r="X2318" s="126" t="str">
        <f t="shared" si="165"/>
        <v>No</v>
      </c>
      <c r="Y2318" s="126" t="str">
        <f t="shared" si="165"/>
        <v>No</v>
      </c>
      <c r="Z2318" s="126" t="str">
        <f t="shared" si="165"/>
        <v>No</v>
      </c>
      <c r="AA2318" s="126" t="str">
        <f t="shared" si="165"/>
        <v>No</v>
      </c>
    </row>
    <row r="2319" spans="1:27" x14ac:dyDescent="0.3">
      <c r="A2319" t="s">
        <v>278</v>
      </c>
      <c r="B2319" t="s">
        <v>13</v>
      </c>
      <c r="C2319" t="s">
        <v>9</v>
      </c>
      <c r="D2319" t="s">
        <v>8</v>
      </c>
      <c r="E2319" t="s">
        <v>70</v>
      </c>
      <c r="F2319" t="s">
        <v>10</v>
      </c>
      <c r="G2319">
        <v>0</v>
      </c>
      <c r="H2319" t="s">
        <v>13</v>
      </c>
      <c r="I2319" t="s">
        <v>15</v>
      </c>
      <c r="J2319" t="s">
        <v>128</v>
      </c>
      <c r="L2319" t="s">
        <v>80</v>
      </c>
      <c r="M2319">
        <v>0</v>
      </c>
      <c r="N2319" t="str">
        <f t="shared" si="160"/>
        <v>No</v>
      </c>
      <c r="O2319" t="s">
        <v>214</v>
      </c>
      <c r="P2319" s="126" t="str">
        <f t="shared" ref="P2319:P2382" si="166">IF($A2319="","",IF(OR($B2319=P$1,$C2319=P$1,$D2319=P$1,$E2319=P$1,$F2319=P$1),"Yes","No"))</f>
        <v>Yes</v>
      </c>
      <c r="Q2319" s="126" t="str">
        <f t="shared" si="165"/>
        <v>Yes</v>
      </c>
      <c r="R2319" s="126" t="str">
        <f t="shared" si="165"/>
        <v>Yes</v>
      </c>
      <c r="S2319" s="126" t="str">
        <f t="shared" si="165"/>
        <v>Yes</v>
      </c>
      <c r="T2319" s="126" t="str">
        <f t="shared" si="165"/>
        <v>Yes</v>
      </c>
      <c r="U2319" s="126" t="str">
        <f t="shared" si="165"/>
        <v>No</v>
      </c>
      <c r="V2319" s="126" t="str">
        <f t="shared" si="165"/>
        <v>No</v>
      </c>
      <c r="W2319" s="126" t="str">
        <f t="shared" si="165"/>
        <v>No</v>
      </c>
      <c r="X2319" s="126" t="str">
        <f t="shared" si="165"/>
        <v>No</v>
      </c>
      <c r="Y2319" s="126" t="str">
        <f t="shared" si="165"/>
        <v>No</v>
      </c>
      <c r="Z2319" s="126" t="str">
        <f t="shared" si="165"/>
        <v>No</v>
      </c>
      <c r="AA2319" s="126" t="str">
        <f t="shared" si="165"/>
        <v>No</v>
      </c>
    </row>
    <row r="2320" spans="1:27" x14ac:dyDescent="0.3">
      <c r="A2320" t="s">
        <v>278</v>
      </c>
      <c r="B2320" t="s">
        <v>13</v>
      </c>
      <c r="C2320" t="s">
        <v>9</v>
      </c>
      <c r="D2320" t="s">
        <v>8</v>
      </c>
      <c r="E2320" t="s">
        <v>70</v>
      </c>
      <c r="F2320" t="s">
        <v>10</v>
      </c>
      <c r="G2320">
        <v>0</v>
      </c>
      <c r="H2320" t="s">
        <v>8</v>
      </c>
      <c r="I2320" t="s">
        <v>17</v>
      </c>
      <c r="J2320" t="s">
        <v>128</v>
      </c>
      <c r="L2320" t="s">
        <v>80</v>
      </c>
      <c r="M2320">
        <v>0</v>
      </c>
      <c r="N2320" t="str">
        <f t="shared" si="160"/>
        <v>No</v>
      </c>
      <c r="O2320" t="s">
        <v>214</v>
      </c>
      <c r="P2320" s="126" t="str">
        <f t="shared" si="166"/>
        <v>Yes</v>
      </c>
      <c r="Q2320" s="126" t="str">
        <f t="shared" si="165"/>
        <v>Yes</v>
      </c>
      <c r="R2320" s="126" t="str">
        <f t="shared" si="165"/>
        <v>Yes</v>
      </c>
      <c r="S2320" s="126" t="str">
        <f t="shared" si="165"/>
        <v>Yes</v>
      </c>
      <c r="T2320" s="126" t="str">
        <f t="shared" si="165"/>
        <v>Yes</v>
      </c>
      <c r="U2320" s="126" t="str">
        <f t="shared" si="165"/>
        <v>No</v>
      </c>
      <c r="V2320" s="126" t="str">
        <f t="shared" si="165"/>
        <v>No</v>
      </c>
      <c r="W2320" s="126" t="str">
        <f t="shared" si="165"/>
        <v>No</v>
      </c>
      <c r="X2320" s="126" t="str">
        <f t="shared" si="165"/>
        <v>No</v>
      </c>
      <c r="Y2320" s="126" t="str">
        <f t="shared" si="165"/>
        <v>No</v>
      </c>
      <c r="Z2320" s="126" t="str">
        <f t="shared" si="165"/>
        <v>No</v>
      </c>
      <c r="AA2320" s="126" t="str">
        <f t="shared" si="165"/>
        <v>No</v>
      </c>
    </row>
    <row r="2321" spans="1:27" x14ac:dyDescent="0.3">
      <c r="A2321" t="s">
        <v>278</v>
      </c>
      <c r="B2321" t="s">
        <v>13</v>
      </c>
      <c r="C2321" t="s">
        <v>9</v>
      </c>
      <c r="D2321" t="s">
        <v>8</v>
      </c>
      <c r="E2321" t="s">
        <v>70</v>
      </c>
      <c r="F2321" t="s">
        <v>10</v>
      </c>
      <c r="G2321">
        <v>0</v>
      </c>
      <c r="H2321" t="s">
        <v>13</v>
      </c>
      <c r="I2321" t="s">
        <v>17</v>
      </c>
      <c r="J2321" t="s">
        <v>256</v>
      </c>
      <c r="L2321" t="s">
        <v>80</v>
      </c>
      <c r="M2321">
        <v>0</v>
      </c>
      <c r="N2321" t="str">
        <f t="shared" si="160"/>
        <v>No</v>
      </c>
      <c r="O2321" t="s">
        <v>214</v>
      </c>
      <c r="P2321" s="126" t="str">
        <f t="shared" si="166"/>
        <v>Yes</v>
      </c>
      <c r="Q2321" s="126" t="str">
        <f t="shared" si="165"/>
        <v>Yes</v>
      </c>
      <c r="R2321" s="126" t="str">
        <f t="shared" si="165"/>
        <v>Yes</v>
      </c>
      <c r="S2321" s="126" t="str">
        <f t="shared" si="165"/>
        <v>Yes</v>
      </c>
      <c r="T2321" s="126" t="str">
        <f t="shared" si="165"/>
        <v>Yes</v>
      </c>
      <c r="U2321" s="126" t="str">
        <f t="shared" si="165"/>
        <v>No</v>
      </c>
      <c r="V2321" s="126" t="str">
        <f t="shared" si="165"/>
        <v>No</v>
      </c>
      <c r="W2321" s="126" t="str">
        <f t="shared" si="165"/>
        <v>No</v>
      </c>
      <c r="X2321" s="126" t="str">
        <f t="shared" si="165"/>
        <v>No</v>
      </c>
      <c r="Y2321" s="126" t="str">
        <f t="shared" si="165"/>
        <v>No</v>
      </c>
      <c r="Z2321" s="126" t="str">
        <f t="shared" si="165"/>
        <v>No</v>
      </c>
      <c r="AA2321" s="126" t="str">
        <f t="shared" si="165"/>
        <v>No</v>
      </c>
    </row>
    <row r="2322" spans="1:27" x14ac:dyDescent="0.3">
      <c r="A2322" t="s">
        <v>278</v>
      </c>
      <c r="B2322" t="s">
        <v>13</v>
      </c>
      <c r="C2322" t="s">
        <v>9</v>
      </c>
      <c r="D2322" t="s">
        <v>8</v>
      </c>
      <c r="E2322" t="s">
        <v>70</v>
      </c>
      <c r="F2322" t="s">
        <v>10</v>
      </c>
      <c r="G2322">
        <v>0</v>
      </c>
      <c r="H2322" t="s">
        <v>13</v>
      </c>
      <c r="I2322" t="s">
        <v>148</v>
      </c>
      <c r="J2322" t="s">
        <v>256</v>
      </c>
      <c r="L2322" t="s">
        <v>80</v>
      </c>
      <c r="M2322">
        <v>1</v>
      </c>
      <c r="N2322" t="str">
        <f t="shared" si="160"/>
        <v>Yes</v>
      </c>
      <c r="O2322" t="s">
        <v>214</v>
      </c>
      <c r="P2322" s="126" t="str">
        <f t="shared" si="166"/>
        <v>Yes</v>
      </c>
      <c r="Q2322" s="126" t="str">
        <f t="shared" si="165"/>
        <v>Yes</v>
      </c>
      <c r="R2322" s="126" t="str">
        <f t="shared" si="165"/>
        <v>Yes</v>
      </c>
      <c r="S2322" s="126" t="str">
        <f t="shared" si="165"/>
        <v>Yes</v>
      </c>
      <c r="T2322" s="126" t="str">
        <f t="shared" si="165"/>
        <v>Yes</v>
      </c>
      <c r="U2322" s="126" t="str">
        <f t="shared" si="165"/>
        <v>No</v>
      </c>
      <c r="V2322" s="126" t="str">
        <f t="shared" si="165"/>
        <v>No</v>
      </c>
      <c r="W2322" s="126" t="str">
        <f t="shared" si="165"/>
        <v>No</v>
      </c>
      <c r="X2322" s="126" t="str">
        <f t="shared" si="165"/>
        <v>No</v>
      </c>
      <c r="Y2322" s="126" t="str">
        <f t="shared" si="165"/>
        <v>No</v>
      </c>
      <c r="Z2322" s="126" t="str">
        <f t="shared" si="165"/>
        <v>No</v>
      </c>
      <c r="AA2322" s="126" t="str">
        <f t="shared" si="165"/>
        <v>No</v>
      </c>
    </row>
    <row r="2323" spans="1:27" x14ac:dyDescent="0.3">
      <c r="A2323" t="s">
        <v>278</v>
      </c>
      <c r="B2323" t="s">
        <v>13</v>
      </c>
      <c r="C2323" t="s">
        <v>9</v>
      </c>
      <c r="D2323" t="s">
        <v>8</v>
      </c>
      <c r="E2323" t="s">
        <v>70</v>
      </c>
      <c r="F2323" t="s">
        <v>10</v>
      </c>
      <c r="G2323">
        <v>0</v>
      </c>
      <c r="H2323" t="s">
        <v>8</v>
      </c>
      <c r="I2323" t="s">
        <v>19</v>
      </c>
      <c r="J2323" t="s">
        <v>128</v>
      </c>
      <c r="L2323" t="s">
        <v>80</v>
      </c>
      <c r="M2323">
        <v>0</v>
      </c>
      <c r="N2323" t="str">
        <f t="shared" si="160"/>
        <v>No</v>
      </c>
      <c r="O2323" t="s">
        <v>214</v>
      </c>
      <c r="P2323" s="126" t="str">
        <f t="shared" si="166"/>
        <v>Yes</v>
      </c>
      <c r="Q2323" s="126" t="str">
        <f t="shared" si="165"/>
        <v>Yes</v>
      </c>
      <c r="R2323" s="126" t="str">
        <f t="shared" si="165"/>
        <v>Yes</v>
      </c>
      <c r="S2323" s="126" t="str">
        <f t="shared" si="165"/>
        <v>Yes</v>
      </c>
      <c r="T2323" s="126" t="str">
        <f t="shared" si="165"/>
        <v>Yes</v>
      </c>
      <c r="U2323" s="126" t="str">
        <f t="shared" si="165"/>
        <v>No</v>
      </c>
      <c r="V2323" s="126" t="str">
        <f t="shared" si="165"/>
        <v>No</v>
      </c>
      <c r="W2323" s="126" t="str">
        <f t="shared" si="165"/>
        <v>No</v>
      </c>
      <c r="X2323" s="126" t="str">
        <f t="shared" si="165"/>
        <v>No</v>
      </c>
      <c r="Y2323" s="126" t="str">
        <f t="shared" ref="Q2323:AA2346" si="167">IF($A2323="","",IF(OR($B2323=Y$1,$C2323=Y$1,$D2323=Y$1,$E2323=Y$1,$F2323=Y$1),"Yes","No"))</f>
        <v>No</v>
      </c>
      <c r="Z2323" s="126" t="str">
        <f t="shared" si="167"/>
        <v>No</v>
      </c>
      <c r="AA2323" s="126" t="str">
        <f t="shared" si="167"/>
        <v>No</v>
      </c>
    </row>
    <row r="2324" spans="1:27" x14ac:dyDescent="0.3">
      <c r="A2324" t="s">
        <v>278</v>
      </c>
      <c r="B2324" t="s">
        <v>13</v>
      </c>
      <c r="C2324" t="s">
        <v>9</v>
      </c>
      <c r="D2324" t="s">
        <v>8</v>
      </c>
      <c r="E2324" t="s">
        <v>70</v>
      </c>
      <c r="F2324" t="s">
        <v>10</v>
      </c>
      <c r="G2324">
        <v>0</v>
      </c>
      <c r="H2324" t="s">
        <v>13</v>
      </c>
      <c r="I2324" t="s">
        <v>17</v>
      </c>
      <c r="J2324" t="s">
        <v>128</v>
      </c>
      <c r="L2324" t="s">
        <v>80</v>
      </c>
      <c r="M2324">
        <v>0</v>
      </c>
      <c r="N2324" t="str">
        <f t="shared" si="160"/>
        <v>No</v>
      </c>
      <c r="O2324" t="s">
        <v>214</v>
      </c>
      <c r="P2324" s="126" t="str">
        <f t="shared" si="166"/>
        <v>Yes</v>
      </c>
      <c r="Q2324" s="126" t="str">
        <f t="shared" si="167"/>
        <v>Yes</v>
      </c>
      <c r="R2324" s="126" t="str">
        <f t="shared" si="167"/>
        <v>Yes</v>
      </c>
      <c r="S2324" s="126" t="str">
        <f t="shared" si="167"/>
        <v>Yes</v>
      </c>
      <c r="T2324" s="126" t="str">
        <f t="shared" si="167"/>
        <v>Yes</v>
      </c>
      <c r="U2324" s="126" t="str">
        <f t="shared" si="167"/>
        <v>No</v>
      </c>
      <c r="V2324" s="126" t="str">
        <f t="shared" si="167"/>
        <v>No</v>
      </c>
      <c r="W2324" s="126" t="str">
        <f t="shared" si="167"/>
        <v>No</v>
      </c>
      <c r="X2324" s="126" t="str">
        <f t="shared" si="167"/>
        <v>No</v>
      </c>
      <c r="Y2324" s="126" t="str">
        <f t="shared" si="167"/>
        <v>No</v>
      </c>
      <c r="Z2324" s="126" t="str">
        <f t="shared" si="167"/>
        <v>No</v>
      </c>
      <c r="AA2324" s="126" t="str">
        <f t="shared" si="167"/>
        <v>No</v>
      </c>
    </row>
    <row r="2325" spans="1:27" x14ac:dyDescent="0.3">
      <c r="A2325" t="s">
        <v>278</v>
      </c>
      <c r="B2325" t="s">
        <v>13</v>
      </c>
      <c r="C2325" t="s">
        <v>9</v>
      </c>
      <c r="D2325" t="s">
        <v>8</v>
      </c>
      <c r="E2325" t="s">
        <v>70</v>
      </c>
      <c r="F2325" t="s">
        <v>10</v>
      </c>
      <c r="G2325">
        <v>0</v>
      </c>
      <c r="H2325" t="s">
        <v>13</v>
      </c>
      <c r="I2325" t="s">
        <v>19</v>
      </c>
      <c r="J2325" t="s">
        <v>128</v>
      </c>
      <c r="L2325" t="s">
        <v>80</v>
      </c>
      <c r="M2325">
        <v>0</v>
      </c>
      <c r="N2325" t="str">
        <f t="shared" si="160"/>
        <v>No</v>
      </c>
      <c r="O2325" t="s">
        <v>214</v>
      </c>
      <c r="P2325" s="126" t="str">
        <f t="shared" si="166"/>
        <v>Yes</v>
      </c>
      <c r="Q2325" s="126" t="str">
        <f t="shared" si="167"/>
        <v>Yes</v>
      </c>
      <c r="R2325" s="126" t="str">
        <f t="shared" si="167"/>
        <v>Yes</v>
      </c>
      <c r="S2325" s="126" t="str">
        <f t="shared" si="167"/>
        <v>Yes</v>
      </c>
      <c r="T2325" s="126" t="str">
        <f t="shared" si="167"/>
        <v>Yes</v>
      </c>
      <c r="U2325" s="126" t="str">
        <f t="shared" si="167"/>
        <v>No</v>
      </c>
      <c r="V2325" s="126" t="str">
        <f t="shared" si="167"/>
        <v>No</v>
      </c>
      <c r="W2325" s="126" t="str">
        <f t="shared" si="167"/>
        <v>No</v>
      </c>
      <c r="X2325" s="126" t="str">
        <f t="shared" si="167"/>
        <v>No</v>
      </c>
      <c r="Y2325" s="126" t="str">
        <f t="shared" si="167"/>
        <v>No</v>
      </c>
      <c r="Z2325" s="126" t="str">
        <f t="shared" si="167"/>
        <v>No</v>
      </c>
      <c r="AA2325" s="126" t="str">
        <f t="shared" si="167"/>
        <v>No</v>
      </c>
    </row>
    <row r="2326" spans="1:27" x14ac:dyDescent="0.3">
      <c r="A2326" t="s">
        <v>278</v>
      </c>
      <c r="B2326" t="s">
        <v>13</v>
      </c>
      <c r="C2326" t="s">
        <v>9</v>
      </c>
      <c r="D2326" t="s">
        <v>8</v>
      </c>
      <c r="E2326" t="s">
        <v>70</v>
      </c>
      <c r="F2326" t="s">
        <v>10</v>
      </c>
      <c r="G2326">
        <v>0</v>
      </c>
      <c r="H2326" t="s">
        <v>23</v>
      </c>
      <c r="I2326" t="s">
        <v>17</v>
      </c>
      <c r="J2326" t="s">
        <v>128</v>
      </c>
      <c r="K2326" t="s">
        <v>259</v>
      </c>
      <c r="L2326" t="s">
        <v>80</v>
      </c>
      <c r="M2326">
        <v>0</v>
      </c>
      <c r="N2326" t="str">
        <f t="shared" si="160"/>
        <v>No</v>
      </c>
      <c r="O2326" t="s">
        <v>214</v>
      </c>
      <c r="P2326" s="126" t="str">
        <f t="shared" si="166"/>
        <v>Yes</v>
      </c>
      <c r="Q2326" s="126" t="str">
        <f t="shared" si="167"/>
        <v>Yes</v>
      </c>
      <c r="R2326" s="126" t="str">
        <f t="shared" si="167"/>
        <v>Yes</v>
      </c>
      <c r="S2326" s="126" t="str">
        <f t="shared" si="167"/>
        <v>Yes</v>
      </c>
      <c r="T2326" s="126" t="str">
        <f t="shared" si="167"/>
        <v>Yes</v>
      </c>
      <c r="U2326" s="126" t="str">
        <f t="shared" si="167"/>
        <v>No</v>
      </c>
      <c r="V2326" s="126" t="str">
        <f t="shared" si="167"/>
        <v>No</v>
      </c>
      <c r="W2326" s="126" t="str">
        <f t="shared" si="167"/>
        <v>No</v>
      </c>
      <c r="X2326" s="126" t="str">
        <f t="shared" si="167"/>
        <v>No</v>
      </c>
      <c r="Y2326" s="126" t="str">
        <f t="shared" si="167"/>
        <v>No</v>
      </c>
      <c r="Z2326" s="126" t="str">
        <f t="shared" si="167"/>
        <v>No</v>
      </c>
      <c r="AA2326" s="126" t="str">
        <f t="shared" si="167"/>
        <v>No</v>
      </c>
    </row>
    <row r="2327" spans="1:27" x14ac:dyDescent="0.3">
      <c r="A2327" t="s">
        <v>278</v>
      </c>
      <c r="B2327" t="s">
        <v>13</v>
      </c>
      <c r="C2327" t="s">
        <v>9</v>
      </c>
      <c r="D2327" t="s">
        <v>8</v>
      </c>
      <c r="E2327" t="s">
        <v>70</v>
      </c>
      <c r="F2327" t="s">
        <v>10</v>
      </c>
      <c r="G2327">
        <v>1</v>
      </c>
      <c r="H2327" t="s">
        <v>9</v>
      </c>
      <c r="I2327" t="s">
        <v>15</v>
      </c>
      <c r="J2327" t="s">
        <v>128</v>
      </c>
      <c r="L2327" t="s">
        <v>80</v>
      </c>
      <c r="M2327">
        <v>0</v>
      </c>
      <c r="N2327" t="str">
        <f t="shared" si="160"/>
        <v>No</v>
      </c>
      <c r="O2327" t="s">
        <v>214</v>
      </c>
      <c r="P2327" s="126" t="str">
        <f t="shared" si="166"/>
        <v>Yes</v>
      </c>
      <c r="Q2327" s="126" t="str">
        <f t="shared" si="167"/>
        <v>Yes</v>
      </c>
      <c r="R2327" s="126" t="str">
        <f t="shared" si="167"/>
        <v>Yes</v>
      </c>
      <c r="S2327" s="126" t="str">
        <f t="shared" si="167"/>
        <v>Yes</v>
      </c>
      <c r="T2327" s="126" t="str">
        <f t="shared" si="167"/>
        <v>Yes</v>
      </c>
      <c r="U2327" s="126" t="str">
        <f t="shared" si="167"/>
        <v>No</v>
      </c>
      <c r="V2327" s="126" t="str">
        <f t="shared" si="167"/>
        <v>No</v>
      </c>
      <c r="W2327" s="126" t="str">
        <f t="shared" si="167"/>
        <v>No</v>
      </c>
      <c r="X2327" s="126" t="str">
        <f t="shared" si="167"/>
        <v>No</v>
      </c>
      <c r="Y2327" s="126" t="str">
        <f t="shared" si="167"/>
        <v>No</v>
      </c>
      <c r="Z2327" s="126" t="str">
        <f t="shared" si="167"/>
        <v>No</v>
      </c>
      <c r="AA2327" s="126" t="str">
        <f t="shared" si="167"/>
        <v>No</v>
      </c>
    </row>
    <row r="2328" spans="1:27" x14ac:dyDescent="0.3">
      <c r="A2328" t="s">
        <v>278</v>
      </c>
      <c r="B2328" t="s">
        <v>13</v>
      </c>
      <c r="C2328" t="s">
        <v>9</v>
      </c>
      <c r="D2328" t="s">
        <v>8</v>
      </c>
      <c r="E2328" t="s">
        <v>70</v>
      </c>
      <c r="F2328" t="s">
        <v>10</v>
      </c>
      <c r="G2328">
        <v>0</v>
      </c>
      <c r="H2328" t="s">
        <v>8</v>
      </c>
      <c r="I2328" t="s">
        <v>19</v>
      </c>
      <c r="J2328" t="s">
        <v>128</v>
      </c>
      <c r="L2328" t="s">
        <v>80</v>
      </c>
      <c r="M2328">
        <v>0</v>
      </c>
      <c r="N2328" t="str">
        <f t="shared" si="160"/>
        <v>No</v>
      </c>
      <c r="O2328" t="s">
        <v>214</v>
      </c>
      <c r="P2328" s="126" t="str">
        <f t="shared" si="166"/>
        <v>Yes</v>
      </c>
      <c r="Q2328" s="126" t="str">
        <f t="shared" si="167"/>
        <v>Yes</v>
      </c>
      <c r="R2328" s="126" t="str">
        <f t="shared" si="167"/>
        <v>Yes</v>
      </c>
      <c r="S2328" s="126" t="str">
        <f t="shared" si="167"/>
        <v>Yes</v>
      </c>
      <c r="T2328" s="126" t="str">
        <f t="shared" si="167"/>
        <v>Yes</v>
      </c>
      <c r="U2328" s="126" t="str">
        <f t="shared" si="167"/>
        <v>No</v>
      </c>
      <c r="V2328" s="126" t="str">
        <f t="shared" si="167"/>
        <v>No</v>
      </c>
      <c r="W2328" s="126" t="str">
        <f t="shared" si="167"/>
        <v>No</v>
      </c>
      <c r="X2328" s="126" t="str">
        <f t="shared" si="167"/>
        <v>No</v>
      </c>
      <c r="Y2328" s="126" t="str">
        <f t="shared" si="167"/>
        <v>No</v>
      </c>
      <c r="Z2328" s="126" t="str">
        <f t="shared" si="167"/>
        <v>No</v>
      </c>
      <c r="AA2328" s="126" t="str">
        <f t="shared" si="167"/>
        <v>No</v>
      </c>
    </row>
    <row r="2329" spans="1:27" x14ac:dyDescent="0.3">
      <c r="A2329" t="s">
        <v>278</v>
      </c>
      <c r="B2329" t="s">
        <v>13</v>
      </c>
      <c r="C2329" t="s">
        <v>9</v>
      </c>
      <c r="D2329" t="s">
        <v>8</v>
      </c>
      <c r="E2329" t="s">
        <v>70</v>
      </c>
      <c r="F2329" t="s">
        <v>10</v>
      </c>
      <c r="G2329">
        <v>1</v>
      </c>
      <c r="H2329" t="s">
        <v>13</v>
      </c>
      <c r="I2329" t="s">
        <v>18</v>
      </c>
      <c r="J2329" t="s">
        <v>128</v>
      </c>
      <c r="L2329" t="s">
        <v>80</v>
      </c>
      <c r="M2329">
        <v>0</v>
      </c>
      <c r="N2329" t="str">
        <f t="shared" si="160"/>
        <v>No</v>
      </c>
      <c r="O2329" t="s">
        <v>214</v>
      </c>
      <c r="P2329" s="126" t="str">
        <f t="shared" si="166"/>
        <v>Yes</v>
      </c>
      <c r="Q2329" s="126" t="str">
        <f t="shared" si="167"/>
        <v>Yes</v>
      </c>
      <c r="R2329" s="126" t="str">
        <f t="shared" si="167"/>
        <v>Yes</v>
      </c>
      <c r="S2329" s="126" t="str">
        <f t="shared" si="167"/>
        <v>Yes</v>
      </c>
      <c r="T2329" s="126" t="str">
        <f t="shared" si="167"/>
        <v>Yes</v>
      </c>
      <c r="U2329" s="126" t="str">
        <f t="shared" si="167"/>
        <v>No</v>
      </c>
      <c r="V2329" s="126" t="str">
        <f t="shared" si="167"/>
        <v>No</v>
      </c>
      <c r="W2329" s="126" t="str">
        <f t="shared" si="167"/>
        <v>No</v>
      </c>
      <c r="X2329" s="126" t="str">
        <f t="shared" si="167"/>
        <v>No</v>
      </c>
      <c r="Y2329" s="126" t="str">
        <f t="shared" si="167"/>
        <v>No</v>
      </c>
      <c r="Z2329" s="126" t="str">
        <f t="shared" si="167"/>
        <v>No</v>
      </c>
      <c r="AA2329" s="126" t="str">
        <f t="shared" si="167"/>
        <v>No</v>
      </c>
    </row>
    <row r="2330" spans="1:27" x14ac:dyDescent="0.3">
      <c r="A2330" t="s">
        <v>278</v>
      </c>
      <c r="B2330" t="s">
        <v>13</v>
      </c>
      <c r="C2330" t="s">
        <v>9</v>
      </c>
      <c r="D2330" t="s">
        <v>8</v>
      </c>
      <c r="E2330" t="s">
        <v>70</v>
      </c>
      <c r="F2330" t="s">
        <v>10</v>
      </c>
      <c r="G2330">
        <v>0</v>
      </c>
      <c r="H2330" t="s">
        <v>8</v>
      </c>
      <c r="I2330" t="s">
        <v>19</v>
      </c>
      <c r="J2330" t="s">
        <v>149</v>
      </c>
      <c r="L2330" t="s">
        <v>80</v>
      </c>
      <c r="M2330">
        <v>0</v>
      </c>
      <c r="N2330" t="str">
        <f t="shared" si="160"/>
        <v>No</v>
      </c>
      <c r="O2330" t="s">
        <v>214</v>
      </c>
      <c r="P2330" s="126" t="str">
        <f t="shared" si="166"/>
        <v>Yes</v>
      </c>
      <c r="Q2330" s="126" t="str">
        <f t="shared" si="167"/>
        <v>Yes</v>
      </c>
      <c r="R2330" s="126" t="str">
        <f t="shared" si="167"/>
        <v>Yes</v>
      </c>
      <c r="S2330" s="126" t="str">
        <f t="shared" si="167"/>
        <v>Yes</v>
      </c>
      <c r="T2330" s="126" t="str">
        <f t="shared" si="167"/>
        <v>Yes</v>
      </c>
      <c r="U2330" s="126" t="str">
        <f t="shared" si="167"/>
        <v>No</v>
      </c>
      <c r="V2330" s="126" t="str">
        <f t="shared" si="167"/>
        <v>No</v>
      </c>
      <c r="W2330" s="126" t="str">
        <f t="shared" si="167"/>
        <v>No</v>
      </c>
      <c r="X2330" s="126" t="str">
        <f t="shared" si="167"/>
        <v>No</v>
      </c>
      <c r="Y2330" s="126" t="str">
        <f t="shared" si="167"/>
        <v>No</v>
      </c>
      <c r="Z2330" s="126" t="str">
        <f t="shared" si="167"/>
        <v>No</v>
      </c>
      <c r="AA2330" s="126" t="str">
        <f t="shared" si="167"/>
        <v>No</v>
      </c>
    </row>
    <row r="2331" spans="1:27" x14ac:dyDescent="0.3">
      <c r="P2331" s="126" t="str">
        <f t="shared" si="166"/>
        <v/>
      </c>
      <c r="Q2331" s="126" t="str">
        <f t="shared" si="167"/>
        <v/>
      </c>
      <c r="R2331" s="126" t="str">
        <f t="shared" si="167"/>
        <v/>
      </c>
      <c r="S2331" s="126" t="str">
        <f t="shared" si="167"/>
        <v/>
      </c>
      <c r="T2331" s="126" t="str">
        <f t="shared" si="167"/>
        <v/>
      </c>
      <c r="U2331" s="126" t="str">
        <f t="shared" si="167"/>
        <v/>
      </c>
      <c r="V2331" s="126" t="str">
        <f t="shared" si="167"/>
        <v/>
      </c>
      <c r="W2331" s="126" t="str">
        <f t="shared" si="167"/>
        <v/>
      </c>
      <c r="X2331" s="126" t="str">
        <f t="shared" si="167"/>
        <v/>
      </c>
      <c r="Y2331" s="126" t="str">
        <f t="shared" si="167"/>
        <v/>
      </c>
      <c r="Z2331" s="126" t="str">
        <f t="shared" si="167"/>
        <v/>
      </c>
      <c r="AA2331" s="126" t="str">
        <f t="shared" si="167"/>
        <v/>
      </c>
    </row>
    <row r="2332" spans="1:27" x14ac:dyDescent="0.3">
      <c r="P2332" s="126" t="str">
        <f t="shared" si="166"/>
        <v/>
      </c>
      <c r="Q2332" s="126" t="str">
        <f t="shared" si="167"/>
        <v/>
      </c>
      <c r="R2332" s="126" t="str">
        <f t="shared" si="167"/>
        <v/>
      </c>
      <c r="S2332" s="126" t="str">
        <f t="shared" si="167"/>
        <v/>
      </c>
      <c r="T2332" s="126" t="str">
        <f t="shared" si="167"/>
        <v/>
      </c>
      <c r="U2332" s="126" t="str">
        <f t="shared" si="167"/>
        <v/>
      </c>
      <c r="V2332" s="126" t="str">
        <f t="shared" si="167"/>
        <v/>
      </c>
      <c r="W2332" s="126" t="str">
        <f t="shared" si="167"/>
        <v/>
      </c>
      <c r="X2332" s="126" t="str">
        <f t="shared" si="167"/>
        <v/>
      </c>
      <c r="Y2332" s="126" t="str">
        <f t="shared" si="167"/>
        <v/>
      </c>
      <c r="Z2332" s="126" t="str">
        <f t="shared" si="167"/>
        <v/>
      </c>
      <c r="AA2332" s="126" t="str">
        <f t="shared" si="167"/>
        <v/>
      </c>
    </row>
    <row r="2333" spans="1:27" x14ac:dyDescent="0.3">
      <c r="P2333" s="126" t="str">
        <f t="shared" si="166"/>
        <v/>
      </c>
      <c r="Q2333" s="126" t="str">
        <f t="shared" si="167"/>
        <v/>
      </c>
      <c r="R2333" s="126" t="str">
        <f t="shared" si="167"/>
        <v/>
      </c>
      <c r="S2333" s="126" t="str">
        <f t="shared" si="167"/>
        <v/>
      </c>
      <c r="T2333" s="126" t="str">
        <f t="shared" si="167"/>
        <v/>
      </c>
      <c r="U2333" s="126" t="str">
        <f t="shared" si="167"/>
        <v/>
      </c>
      <c r="V2333" s="126" t="str">
        <f t="shared" si="167"/>
        <v/>
      </c>
      <c r="W2333" s="126" t="str">
        <f t="shared" si="167"/>
        <v/>
      </c>
      <c r="X2333" s="126" t="str">
        <f t="shared" si="167"/>
        <v/>
      </c>
      <c r="Y2333" s="126" t="str">
        <f t="shared" si="167"/>
        <v/>
      </c>
      <c r="Z2333" s="126" t="str">
        <f t="shared" si="167"/>
        <v/>
      </c>
      <c r="AA2333" s="126" t="str">
        <f t="shared" si="167"/>
        <v/>
      </c>
    </row>
    <row r="2334" spans="1:27" x14ac:dyDescent="0.3">
      <c r="P2334" s="126" t="str">
        <f t="shared" si="166"/>
        <v/>
      </c>
      <c r="Q2334" s="126" t="str">
        <f t="shared" si="167"/>
        <v/>
      </c>
      <c r="R2334" s="126" t="str">
        <f t="shared" si="167"/>
        <v/>
      </c>
      <c r="S2334" s="126" t="str">
        <f t="shared" si="167"/>
        <v/>
      </c>
      <c r="T2334" s="126" t="str">
        <f t="shared" si="167"/>
        <v/>
      </c>
      <c r="U2334" s="126" t="str">
        <f t="shared" si="167"/>
        <v/>
      </c>
      <c r="V2334" s="126" t="str">
        <f t="shared" si="167"/>
        <v/>
      </c>
      <c r="W2334" s="126" t="str">
        <f t="shared" si="167"/>
        <v/>
      </c>
      <c r="X2334" s="126" t="str">
        <f t="shared" si="167"/>
        <v/>
      </c>
      <c r="Y2334" s="126" t="str">
        <f t="shared" si="167"/>
        <v/>
      </c>
      <c r="Z2334" s="126" t="str">
        <f t="shared" si="167"/>
        <v/>
      </c>
      <c r="AA2334" s="126" t="str">
        <f t="shared" si="167"/>
        <v/>
      </c>
    </row>
    <row r="2335" spans="1:27" x14ac:dyDescent="0.3">
      <c r="P2335" s="126" t="str">
        <f t="shared" si="166"/>
        <v/>
      </c>
      <c r="Q2335" s="126" t="str">
        <f t="shared" si="167"/>
        <v/>
      </c>
      <c r="R2335" s="126" t="str">
        <f t="shared" si="167"/>
        <v/>
      </c>
      <c r="S2335" s="126" t="str">
        <f t="shared" si="167"/>
        <v/>
      </c>
      <c r="T2335" s="126" t="str">
        <f t="shared" si="167"/>
        <v/>
      </c>
      <c r="U2335" s="126" t="str">
        <f t="shared" si="167"/>
        <v/>
      </c>
      <c r="V2335" s="126" t="str">
        <f t="shared" si="167"/>
        <v/>
      </c>
      <c r="W2335" s="126" t="str">
        <f t="shared" si="167"/>
        <v/>
      </c>
      <c r="X2335" s="126" t="str">
        <f t="shared" si="167"/>
        <v/>
      </c>
      <c r="Y2335" s="126" t="str">
        <f t="shared" si="167"/>
        <v/>
      </c>
      <c r="Z2335" s="126" t="str">
        <f t="shared" si="167"/>
        <v/>
      </c>
      <c r="AA2335" s="126" t="str">
        <f t="shared" si="167"/>
        <v/>
      </c>
    </row>
    <row r="2336" spans="1:27" x14ac:dyDescent="0.3">
      <c r="P2336" s="126" t="str">
        <f t="shared" si="166"/>
        <v/>
      </c>
      <c r="Q2336" s="126" t="str">
        <f t="shared" si="167"/>
        <v/>
      </c>
      <c r="R2336" s="126" t="str">
        <f t="shared" si="167"/>
        <v/>
      </c>
      <c r="S2336" s="126" t="str">
        <f t="shared" si="167"/>
        <v/>
      </c>
      <c r="T2336" s="126" t="str">
        <f t="shared" si="167"/>
        <v/>
      </c>
      <c r="U2336" s="126" t="str">
        <f t="shared" si="167"/>
        <v/>
      </c>
      <c r="V2336" s="126" t="str">
        <f t="shared" si="167"/>
        <v/>
      </c>
      <c r="W2336" s="126" t="str">
        <f t="shared" si="167"/>
        <v/>
      </c>
      <c r="X2336" s="126" t="str">
        <f t="shared" si="167"/>
        <v/>
      </c>
      <c r="Y2336" s="126" t="str">
        <f t="shared" si="167"/>
        <v/>
      </c>
      <c r="Z2336" s="126" t="str">
        <f t="shared" si="167"/>
        <v/>
      </c>
      <c r="AA2336" s="126" t="str">
        <f t="shared" si="167"/>
        <v/>
      </c>
    </row>
    <row r="2337" spans="16:27" x14ac:dyDescent="0.3">
      <c r="P2337" s="126" t="str">
        <f t="shared" si="166"/>
        <v/>
      </c>
      <c r="Q2337" s="126" t="str">
        <f t="shared" si="167"/>
        <v/>
      </c>
      <c r="R2337" s="126" t="str">
        <f t="shared" si="167"/>
        <v/>
      </c>
      <c r="S2337" s="126" t="str">
        <f t="shared" si="167"/>
        <v/>
      </c>
      <c r="T2337" s="126" t="str">
        <f t="shared" si="167"/>
        <v/>
      </c>
      <c r="U2337" s="126" t="str">
        <f t="shared" si="167"/>
        <v/>
      </c>
      <c r="V2337" s="126" t="str">
        <f t="shared" si="167"/>
        <v/>
      </c>
      <c r="W2337" s="126" t="str">
        <f t="shared" si="167"/>
        <v/>
      </c>
      <c r="X2337" s="126" t="str">
        <f t="shared" si="167"/>
        <v/>
      </c>
      <c r="Y2337" s="126" t="str">
        <f t="shared" si="167"/>
        <v/>
      </c>
      <c r="Z2337" s="126" t="str">
        <f t="shared" si="167"/>
        <v/>
      </c>
      <c r="AA2337" s="126" t="str">
        <f t="shared" si="167"/>
        <v/>
      </c>
    </row>
    <row r="2338" spans="16:27" x14ac:dyDescent="0.3">
      <c r="P2338" s="126" t="str">
        <f t="shared" si="166"/>
        <v/>
      </c>
      <c r="Q2338" s="126" t="str">
        <f t="shared" si="167"/>
        <v/>
      </c>
      <c r="R2338" s="126" t="str">
        <f t="shared" si="167"/>
        <v/>
      </c>
      <c r="S2338" s="126" t="str">
        <f t="shared" si="167"/>
        <v/>
      </c>
      <c r="T2338" s="126" t="str">
        <f t="shared" si="167"/>
        <v/>
      </c>
      <c r="U2338" s="126" t="str">
        <f t="shared" si="167"/>
        <v/>
      </c>
      <c r="V2338" s="126" t="str">
        <f t="shared" si="167"/>
        <v/>
      </c>
      <c r="W2338" s="126" t="str">
        <f t="shared" si="167"/>
        <v/>
      </c>
      <c r="X2338" s="126" t="str">
        <f t="shared" si="167"/>
        <v/>
      </c>
      <c r="Y2338" s="126" t="str">
        <f t="shared" si="167"/>
        <v/>
      </c>
      <c r="Z2338" s="126" t="str">
        <f t="shared" si="167"/>
        <v/>
      </c>
      <c r="AA2338" s="126" t="str">
        <f t="shared" si="167"/>
        <v/>
      </c>
    </row>
    <row r="2339" spans="16:27" x14ac:dyDescent="0.3">
      <c r="P2339" s="126" t="str">
        <f t="shared" si="166"/>
        <v/>
      </c>
      <c r="Q2339" s="126" t="str">
        <f t="shared" si="167"/>
        <v/>
      </c>
      <c r="R2339" s="126" t="str">
        <f t="shared" si="167"/>
        <v/>
      </c>
      <c r="S2339" s="126" t="str">
        <f t="shared" si="167"/>
        <v/>
      </c>
      <c r="T2339" s="126" t="str">
        <f t="shared" si="167"/>
        <v/>
      </c>
      <c r="U2339" s="126" t="str">
        <f t="shared" si="167"/>
        <v/>
      </c>
      <c r="V2339" s="126" t="str">
        <f t="shared" si="167"/>
        <v/>
      </c>
      <c r="W2339" s="126" t="str">
        <f t="shared" si="167"/>
        <v/>
      </c>
      <c r="X2339" s="126" t="str">
        <f t="shared" si="167"/>
        <v/>
      </c>
      <c r="Y2339" s="126" t="str">
        <f t="shared" si="167"/>
        <v/>
      </c>
      <c r="Z2339" s="126" t="str">
        <f t="shared" si="167"/>
        <v/>
      </c>
      <c r="AA2339" s="126" t="str">
        <f t="shared" si="167"/>
        <v/>
      </c>
    </row>
    <row r="2340" spans="16:27" x14ac:dyDescent="0.3">
      <c r="P2340" s="126" t="str">
        <f t="shared" si="166"/>
        <v/>
      </c>
      <c r="Q2340" s="126" t="str">
        <f t="shared" si="167"/>
        <v/>
      </c>
      <c r="R2340" s="126" t="str">
        <f t="shared" si="167"/>
        <v/>
      </c>
      <c r="S2340" s="126" t="str">
        <f t="shared" si="167"/>
        <v/>
      </c>
      <c r="T2340" s="126" t="str">
        <f t="shared" si="167"/>
        <v/>
      </c>
      <c r="U2340" s="126" t="str">
        <f t="shared" si="167"/>
        <v/>
      </c>
      <c r="V2340" s="126" t="str">
        <f t="shared" si="167"/>
        <v/>
      </c>
      <c r="W2340" s="126" t="str">
        <f t="shared" si="167"/>
        <v/>
      </c>
      <c r="X2340" s="126" t="str">
        <f t="shared" si="167"/>
        <v/>
      </c>
      <c r="Y2340" s="126" t="str">
        <f t="shared" si="167"/>
        <v/>
      </c>
      <c r="Z2340" s="126" t="str">
        <f t="shared" si="167"/>
        <v/>
      </c>
      <c r="AA2340" s="126" t="str">
        <f t="shared" si="167"/>
        <v/>
      </c>
    </row>
    <row r="2341" spans="16:27" x14ac:dyDescent="0.3">
      <c r="P2341" s="126" t="str">
        <f t="shared" si="166"/>
        <v/>
      </c>
      <c r="Q2341" s="126" t="str">
        <f t="shared" si="167"/>
        <v/>
      </c>
      <c r="R2341" s="126" t="str">
        <f t="shared" si="167"/>
        <v/>
      </c>
      <c r="S2341" s="126" t="str">
        <f t="shared" si="167"/>
        <v/>
      </c>
      <c r="T2341" s="126" t="str">
        <f t="shared" si="167"/>
        <v/>
      </c>
      <c r="U2341" s="126" t="str">
        <f t="shared" si="167"/>
        <v/>
      </c>
      <c r="V2341" s="126" t="str">
        <f t="shared" si="167"/>
        <v/>
      </c>
      <c r="W2341" s="126" t="str">
        <f t="shared" si="167"/>
        <v/>
      </c>
      <c r="X2341" s="126" t="str">
        <f t="shared" si="167"/>
        <v/>
      </c>
      <c r="Y2341" s="126" t="str">
        <f t="shared" si="167"/>
        <v/>
      </c>
      <c r="Z2341" s="126" t="str">
        <f t="shared" si="167"/>
        <v/>
      </c>
      <c r="AA2341" s="126" t="str">
        <f t="shared" si="167"/>
        <v/>
      </c>
    </row>
    <row r="2342" spans="16:27" x14ac:dyDescent="0.3">
      <c r="P2342" s="126" t="str">
        <f t="shared" si="166"/>
        <v/>
      </c>
      <c r="Q2342" s="126" t="str">
        <f t="shared" si="167"/>
        <v/>
      </c>
      <c r="R2342" s="126" t="str">
        <f t="shared" si="167"/>
        <v/>
      </c>
      <c r="S2342" s="126" t="str">
        <f t="shared" si="167"/>
        <v/>
      </c>
      <c r="T2342" s="126" t="str">
        <f t="shared" si="167"/>
        <v/>
      </c>
      <c r="U2342" s="126" t="str">
        <f t="shared" si="167"/>
        <v/>
      </c>
      <c r="V2342" s="126" t="str">
        <f t="shared" si="167"/>
        <v/>
      </c>
      <c r="W2342" s="126" t="str">
        <f t="shared" si="167"/>
        <v/>
      </c>
      <c r="X2342" s="126" t="str">
        <f t="shared" si="167"/>
        <v/>
      </c>
      <c r="Y2342" s="126" t="str">
        <f t="shared" si="167"/>
        <v/>
      </c>
      <c r="Z2342" s="126" t="str">
        <f t="shared" si="167"/>
        <v/>
      </c>
      <c r="AA2342" s="126" t="str">
        <f t="shared" si="167"/>
        <v/>
      </c>
    </row>
    <row r="2343" spans="16:27" x14ac:dyDescent="0.3">
      <c r="P2343" s="126" t="str">
        <f t="shared" si="166"/>
        <v/>
      </c>
      <c r="Q2343" s="126" t="str">
        <f t="shared" si="167"/>
        <v/>
      </c>
      <c r="R2343" s="126" t="str">
        <f t="shared" si="167"/>
        <v/>
      </c>
      <c r="S2343" s="126" t="str">
        <f t="shared" si="167"/>
        <v/>
      </c>
      <c r="T2343" s="126" t="str">
        <f t="shared" si="167"/>
        <v/>
      </c>
      <c r="U2343" s="126" t="str">
        <f t="shared" si="167"/>
        <v/>
      </c>
      <c r="V2343" s="126" t="str">
        <f t="shared" si="167"/>
        <v/>
      </c>
      <c r="W2343" s="126" t="str">
        <f t="shared" si="167"/>
        <v/>
      </c>
      <c r="X2343" s="126" t="str">
        <f t="shared" si="167"/>
        <v/>
      </c>
      <c r="Y2343" s="126" t="str">
        <f t="shared" si="167"/>
        <v/>
      </c>
      <c r="Z2343" s="126" t="str">
        <f t="shared" si="167"/>
        <v/>
      </c>
      <c r="AA2343" s="126" t="str">
        <f t="shared" si="167"/>
        <v/>
      </c>
    </row>
    <row r="2344" spans="16:27" x14ac:dyDescent="0.3">
      <c r="P2344" s="126" t="str">
        <f t="shared" si="166"/>
        <v/>
      </c>
      <c r="Q2344" s="126" t="str">
        <f t="shared" si="167"/>
        <v/>
      </c>
      <c r="R2344" s="126" t="str">
        <f t="shared" si="167"/>
        <v/>
      </c>
      <c r="S2344" s="126" t="str">
        <f t="shared" si="167"/>
        <v/>
      </c>
      <c r="T2344" s="126" t="str">
        <f t="shared" si="167"/>
        <v/>
      </c>
      <c r="U2344" s="126" t="str">
        <f t="shared" si="167"/>
        <v/>
      </c>
      <c r="V2344" s="126" t="str">
        <f t="shared" si="167"/>
        <v/>
      </c>
      <c r="W2344" s="126" t="str">
        <f t="shared" si="167"/>
        <v/>
      </c>
      <c r="X2344" s="126" t="str">
        <f t="shared" si="167"/>
        <v/>
      </c>
      <c r="Y2344" s="126" t="str">
        <f t="shared" si="167"/>
        <v/>
      </c>
      <c r="Z2344" s="126" t="str">
        <f t="shared" si="167"/>
        <v/>
      </c>
      <c r="AA2344" s="126" t="str">
        <f t="shared" si="167"/>
        <v/>
      </c>
    </row>
    <row r="2345" spans="16:27" x14ac:dyDescent="0.3">
      <c r="P2345" s="126" t="str">
        <f t="shared" si="166"/>
        <v/>
      </c>
      <c r="Q2345" s="126" t="str">
        <f t="shared" si="167"/>
        <v/>
      </c>
      <c r="R2345" s="126" t="str">
        <f t="shared" si="167"/>
        <v/>
      </c>
      <c r="S2345" s="126" t="str">
        <f t="shared" si="167"/>
        <v/>
      </c>
      <c r="T2345" s="126" t="str">
        <f t="shared" si="167"/>
        <v/>
      </c>
      <c r="U2345" s="126" t="str">
        <f t="shared" si="167"/>
        <v/>
      </c>
      <c r="V2345" s="126" t="str">
        <f t="shared" si="167"/>
        <v/>
      </c>
      <c r="W2345" s="126" t="str">
        <f t="shared" si="167"/>
        <v/>
      </c>
      <c r="X2345" s="126" t="str">
        <f t="shared" si="167"/>
        <v/>
      </c>
      <c r="Y2345" s="126" t="str">
        <f t="shared" si="167"/>
        <v/>
      </c>
      <c r="Z2345" s="126" t="str">
        <f t="shared" si="167"/>
        <v/>
      </c>
      <c r="AA2345" s="126" t="str">
        <f t="shared" si="167"/>
        <v/>
      </c>
    </row>
    <row r="2346" spans="16:27" x14ac:dyDescent="0.3">
      <c r="P2346" s="126" t="str">
        <f t="shared" si="166"/>
        <v/>
      </c>
      <c r="Q2346" s="126" t="str">
        <f t="shared" si="167"/>
        <v/>
      </c>
      <c r="R2346" s="126" t="str">
        <f t="shared" si="167"/>
        <v/>
      </c>
      <c r="S2346" s="126" t="str">
        <f t="shared" si="167"/>
        <v/>
      </c>
      <c r="T2346" s="126" t="str">
        <f t="shared" si="167"/>
        <v/>
      </c>
      <c r="U2346" s="126" t="str">
        <f t="shared" si="167"/>
        <v/>
      </c>
      <c r="V2346" s="126" t="str">
        <f t="shared" si="167"/>
        <v/>
      </c>
      <c r="W2346" s="126" t="str">
        <f t="shared" si="167"/>
        <v/>
      </c>
      <c r="X2346" s="126" t="str">
        <f t="shared" si="167"/>
        <v/>
      </c>
      <c r="Y2346" s="126" t="str">
        <f t="shared" si="167"/>
        <v/>
      </c>
      <c r="Z2346" s="126" t="str">
        <f t="shared" si="167"/>
        <v/>
      </c>
      <c r="AA2346" s="126" t="str">
        <f t="shared" ref="Q2346:AA2370" si="168">IF($A2346="","",IF(OR($B2346=AA$1,$C2346=AA$1,$D2346=AA$1,$E2346=AA$1,$F2346=AA$1),"Yes","No"))</f>
        <v/>
      </c>
    </row>
    <row r="2347" spans="16:27" x14ac:dyDescent="0.3">
      <c r="P2347" s="126" t="str">
        <f t="shared" si="166"/>
        <v/>
      </c>
      <c r="Q2347" s="126" t="str">
        <f t="shared" si="168"/>
        <v/>
      </c>
      <c r="R2347" s="126" t="str">
        <f t="shared" si="168"/>
        <v/>
      </c>
      <c r="S2347" s="126" t="str">
        <f t="shared" si="168"/>
        <v/>
      </c>
      <c r="T2347" s="126" t="str">
        <f t="shared" si="168"/>
        <v/>
      </c>
      <c r="U2347" s="126" t="str">
        <f t="shared" si="168"/>
        <v/>
      </c>
      <c r="V2347" s="126" t="str">
        <f t="shared" si="168"/>
        <v/>
      </c>
      <c r="W2347" s="126" t="str">
        <f t="shared" si="168"/>
        <v/>
      </c>
      <c r="X2347" s="126" t="str">
        <f t="shared" si="168"/>
        <v/>
      </c>
      <c r="Y2347" s="126" t="str">
        <f t="shared" si="168"/>
        <v/>
      </c>
      <c r="Z2347" s="126" t="str">
        <f t="shared" si="168"/>
        <v/>
      </c>
      <c r="AA2347" s="126" t="str">
        <f t="shared" si="168"/>
        <v/>
      </c>
    </row>
    <row r="2348" spans="16:27" x14ac:dyDescent="0.3">
      <c r="P2348" s="126" t="str">
        <f t="shared" si="166"/>
        <v/>
      </c>
      <c r="Q2348" s="126" t="str">
        <f t="shared" si="168"/>
        <v/>
      </c>
      <c r="R2348" s="126" t="str">
        <f t="shared" si="168"/>
        <v/>
      </c>
      <c r="S2348" s="126" t="str">
        <f t="shared" si="168"/>
        <v/>
      </c>
      <c r="T2348" s="126" t="str">
        <f t="shared" si="168"/>
        <v/>
      </c>
      <c r="U2348" s="126" t="str">
        <f t="shared" si="168"/>
        <v/>
      </c>
      <c r="V2348" s="126" t="str">
        <f t="shared" si="168"/>
        <v/>
      </c>
      <c r="W2348" s="126" t="str">
        <f t="shared" si="168"/>
        <v/>
      </c>
      <c r="X2348" s="126" t="str">
        <f t="shared" si="168"/>
        <v/>
      </c>
      <c r="Y2348" s="126" t="str">
        <f t="shared" si="168"/>
        <v/>
      </c>
      <c r="Z2348" s="126" t="str">
        <f t="shared" si="168"/>
        <v/>
      </c>
      <c r="AA2348" s="126" t="str">
        <f t="shared" si="168"/>
        <v/>
      </c>
    </row>
    <row r="2349" spans="16:27" x14ac:dyDescent="0.3">
      <c r="P2349" s="126" t="str">
        <f t="shared" si="166"/>
        <v/>
      </c>
      <c r="Q2349" s="126" t="str">
        <f t="shared" si="168"/>
        <v/>
      </c>
      <c r="R2349" s="126" t="str">
        <f t="shared" si="168"/>
        <v/>
      </c>
      <c r="S2349" s="126" t="str">
        <f t="shared" si="168"/>
        <v/>
      </c>
      <c r="T2349" s="126" t="str">
        <f t="shared" si="168"/>
        <v/>
      </c>
      <c r="U2349" s="126" t="str">
        <f t="shared" si="168"/>
        <v/>
      </c>
      <c r="V2349" s="126" t="str">
        <f t="shared" si="168"/>
        <v/>
      </c>
      <c r="W2349" s="126" t="str">
        <f t="shared" si="168"/>
        <v/>
      </c>
      <c r="X2349" s="126" t="str">
        <f t="shared" si="168"/>
        <v/>
      </c>
      <c r="Y2349" s="126" t="str">
        <f t="shared" si="168"/>
        <v/>
      </c>
      <c r="Z2349" s="126" t="str">
        <f t="shared" si="168"/>
        <v/>
      </c>
      <c r="AA2349" s="126" t="str">
        <f t="shared" si="168"/>
        <v/>
      </c>
    </row>
    <row r="2350" spans="16:27" x14ac:dyDescent="0.3">
      <c r="P2350" s="126" t="str">
        <f t="shared" si="166"/>
        <v/>
      </c>
      <c r="Q2350" s="126" t="str">
        <f t="shared" si="168"/>
        <v/>
      </c>
      <c r="R2350" s="126" t="str">
        <f t="shared" si="168"/>
        <v/>
      </c>
      <c r="S2350" s="126" t="str">
        <f t="shared" si="168"/>
        <v/>
      </c>
      <c r="T2350" s="126" t="str">
        <f t="shared" si="168"/>
        <v/>
      </c>
      <c r="U2350" s="126" t="str">
        <f t="shared" si="168"/>
        <v/>
      </c>
      <c r="V2350" s="126" t="str">
        <f t="shared" si="168"/>
        <v/>
      </c>
      <c r="W2350" s="126" t="str">
        <f t="shared" si="168"/>
        <v/>
      </c>
      <c r="X2350" s="126" t="str">
        <f t="shared" si="168"/>
        <v/>
      </c>
      <c r="Y2350" s="126" t="str">
        <f t="shared" si="168"/>
        <v/>
      </c>
      <c r="Z2350" s="126" t="str">
        <f t="shared" si="168"/>
        <v/>
      </c>
      <c r="AA2350" s="126" t="str">
        <f t="shared" si="168"/>
        <v/>
      </c>
    </row>
    <row r="2351" spans="16:27" x14ac:dyDescent="0.3">
      <c r="P2351" s="126" t="str">
        <f t="shared" si="166"/>
        <v/>
      </c>
      <c r="Q2351" s="126" t="str">
        <f t="shared" si="168"/>
        <v/>
      </c>
      <c r="R2351" s="126" t="str">
        <f t="shared" si="168"/>
        <v/>
      </c>
      <c r="S2351" s="126" t="str">
        <f t="shared" si="168"/>
        <v/>
      </c>
      <c r="T2351" s="126" t="str">
        <f t="shared" si="168"/>
        <v/>
      </c>
      <c r="U2351" s="126" t="str">
        <f t="shared" si="168"/>
        <v/>
      </c>
      <c r="V2351" s="126" t="str">
        <f t="shared" si="168"/>
        <v/>
      </c>
      <c r="W2351" s="126" t="str">
        <f t="shared" si="168"/>
        <v/>
      </c>
      <c r="X2351" s="126" t="str">
        <f t="shared" si="168"/>
        <v/>
      </c>
      <c r="Y2351" s="126" t="str">
        <f t="shared" si="168"/>
        <v/>
      </c>
      <c r="Z2351" s="126" t="str">
        <f t="shared" si="168"/>
        <v/>
      </c>
      <c r="AA2351" s="126" t="str">
        <f t="shared" si="168"/>
        <v/>
      </c>
    </row>
    <row r="2352" spans="16:27" x14ac:dyDescent="0.3">
      <c r="P2352" s="126" t="str">
        <f t="shared" si="166"/>
        <v/>
      </c>
      <c r="Q2352" s="126" t="str">
        <f t="shared" si="168"/>
        <v/>
      </c>
      <c r="R2352" s="126" t="str">
        <f t="shared" si="168"/>
        <v/>
      </c>
      <c r="S2352" s="126" t="str">
        <f t="shared" si="168"/>
        <v/>
      </c>
      <c r="T2352" s="126" t="str">
        <f t="shared" si="168"/>
        <v/>
      </c>
      <c r="U2352" s="126" t="str">
        <f t="shared" si="168"/>
        <v/>
      </c>
      <c r="V2352" s="126" t="str">
        <f t="shared" si="168"/>
        <v/>
      </c>
      <c r="W2352" s="126" t="str">
        <f t="shared" si="168"/>
        <v/>
      </c>
      <c r="X2352" s="126" t="str">
        <f t="shared" si="168"/>
        <v/>
      </c>
      <c r="Y2352" s="126" t="str">
        <f t="shared" si="168"/>
        <v/>
      </c>
      <c r="Z2352" s="126" t="str">
        <f t="shared" si="168"/>
        <v/>
      </c>
      <c r="AA2352" s="126" t="str">
        <f t="shared" si="168"/>
        <v/>
      </c>
    </row>
    <row r="2353" spans="16:27" x14ac:dyDescent="0.3">
      <c r="P2353" s="126" t="str">
        <f t="shared" si="166"/>
        <v/>
      </c>
      <c r="Q2353" s="126" t="str">
        <f t="shared" si="168"/>
        <v/>
      </c>
      <c r="R2353" s="126" t="str">
        <f t="shared" si="168"/>
        <v/>
      </c>
      <c r="S2353" s="126" t="str">
        <f t="shared" si="168"/>
        <v/>
      </c>
      <c r="T2353" s="126" t="str">
        <f t="shared" si="168"/>
        <v/>
      </c>
      <c r="U2353" s="126" t="str">
        <f t="shared" si="168"/>
        <v/>
      </c>
      <c r="V2353" s="126" t="str">
        <f t="shared" si="168"/>
        <v/>
      </c>
      <c r="W2353" s="126" t="str">
        <f t="shared" si="168"/>
        <v/>
      </c>
      <c r="X2353" s="126" t="str">
        <f t="shared" si="168"/>
        <v/>
      </c>
      <c r="Y2353" s="126" t="str">
        <f t="shared" si="168"/>
        <v/>
      </c>
      <c r="Z2353" s="126" t="str">
        <f t="shared" si="168"/>
        <v/>
      </c>
      <c r="AA2353" s="126" t="str">
        <f t="shared" si="168"/>
        <v/>
      </c>
    </row>
    <row r="2354" spans="16:27" x14ac:dyDescent="0.3">
      <c r="P2354" s="126" t="str">
        <f t="shared" si="166"/>
        <v/>
      </c>
      <c r="Q2354" s="126" t="str">
        <f t="shared" si="168"/>
        <v/>
      </c>
      <c r="R2354" s="126" t="str">
        <f t="shared" si="168"/>
        <v/>
      </c>
      <c r="S2354" s="126" t="str">
        <f t="shared" si="168"/>
        <v/>
      </c>
      <c r="T2354" s="126" t="str">
        <f t="shared" si="168"/>
        <v/>
      </c>
      <c r="U2354" s="126" t="str">
        <f t="shared" si="168"/>
        <v/>
      </c>
      <c r="V2354" s="126" t="str">
        <f t="shared" si="168"/>
        <v/>
      </c>
      <c r="W2354" s="126" t="str">
        <f t="shared" si="168"/>
        <v/>
      </c>
      <c r="X2354" s="126" t="str">
        <f t="shared" si="168"/>
        <v/>
      </c>
      <c r="Y2354" s="126" t="str">
        <f t="shared" si="168"/>
        <v/>
      </c>
      <c r="Z2354" s="126" t="str">
        <f t="shared" si="168"/>
        <v/>
      </c>
      <c r="AA2354" s="126" t="str">
        <f t="shared" si="168"/>
        <v/>
      </c>
    </row>
    <row r="2355" spans="16:27" x14ac:dyDescent="0.3">
      <c r="P2355" s="126" t="str">
        <f t="shared" si="166"/>
        <v/>
      </c>
      <c r="Q2355" s="126" t="str">
        <f t="shared" si="168"/>
        <v/>
      </c>
      <c r="R2355" s="126" t="str">
        <f t="shared" si="168"/>
        <v/>
      </c>
      <c r="S2355" s="126" t="str">
        <f t="shared" si="168"/>
        <v/>
      </c>
      <c r="T2355" s="126" t="str">
        <f t="shared" si="168"/>
        <v/>
      </c>
      <c r="U2355" s="126" t="str">
        <f t="shared" si="168"/>
        <v/>
      </c>
      <c r="V2355" s="126" t="str">
        <f t="shared" si="168"/>
        <v/>
      </c>
      <c r="W2355" s="126" t="str">
        <f t="shared" si="168"/>
        <v/>
      </c>
      <c r="X2355" s="126" t="str">
        <f t="shared" si="168"/>
        <v/>
      </c>
      <c r="Y2355" s="126" t="str">
        <f t="shared" si="168"/>
        <v/>
      </c>
      <c r="Z2355" s="126" t="str">
        <f t="shared" si="168"/>
        <v/>
      </c>
      <c r="AA2355" s="126" t="str">
        <f t="shared" si="168"/>
        <v/>
      </c>
    </row>
    <row r="2356" spans="16:27" x14ac:dyDescent="0.3">
      <c r="P2356" s="126" t="str">
        <f t="shared" si="166"/>
        <v/>
      </c>
      <c r="Q2356" s="126" t="str">
        <f t="shared" si="168"/>
        <v/>
      </c>
      <c r="R2356" s="126" t="str">
        <f t="shared" si="168"/>
        <v/>
      </c>
      <c r="S2356" s="126" t="str">
        <f t="shared" si="168"/>
        <v/>
      </c>
      <c r="T2356" s="126" t="str">
        <f t="shared" si="168"/>
        <v/>
      </c>
      <c r="U2356" s="126" t="str">
        <f t="shared" si="168"/>
        <v/>
      </c>
      <c r="V2356" s="126" t="str">
        <f t="shared" si="168"/>
        <v/>
      </c>
      <c r="W2356" s="126" t="str">
        <f t="shared" si="168"/>
        <v/>
      </c>
      <c r="X2356" s="126" t="str">
        <f t="shared" si="168"/>
        <v/>
      </c>
      <c r="Y2356" s="126" t="str">
        <f t="shared" si="168"/>
        <v/>
      </c>
      <c r="Z2356" s="126" t="str">
        <f t="shared" si="168"/>
        <v/>
      </c>
      <c r="AA2356" s="126" t="str">
        <f t="shared" si="168"/>
        <v/>
      </c>
    </row>
    <row r="2357" spans="16:27" x14ac:dyDescent="0.3">
      <c r="P2357" s="126" t="str">
        <f t="shared" si="166"/>
        <v/>
      </c>
      <c r="Q2357" s="126" t="str">
        <f t="shared" si="168"/>
        <v/>
      </c>
      <c r="R2357" s="126" t="str">
        <f t="shared" si="168"/>
        <v/>
      </c>
      <c r="S2357" s="126" t="str">
        <f t="shared" si="168"/>
        <v/>
      </c>
      <c r="T2357" s="126" t="str">
        <f t="shared" si="168"/>
        <v/>
      </c>
      <c r="U2357" s="126" t="str">
        <f t="shared" si="168"/>
        <v/>
      </c>
      <c r="V2357" s="126" t="str">
        <f t="shared" si="168"/>
        <v/>
      </c>
      <c r="W2357" s="126" t="str">
        <f t="shared" si="168"/>
        <v/>
      </c>
      <c r="X2357" s="126" t="str">
        <f t="shared" si="168"/>
        <v/>
      </c>
      <c r="Y2357" s="126" t="str">
        <f t="shared" si="168"/>
        <v/>
      </c>
      <c r="Z2357" s="126" t="str">
        <f t="shared" si="168"/>
        <v/>
      </c>
      <c r="AA2357" s="126" t="str">
        <f t="shared" si="168"/>
        <v/>
      </c>
    </row>
    <row r="2358" spans="16:27" x14ac:dyDescent="0.3">
      <c r="P2358" s="126" t="str">
        <f t="shared" si="166"/>
        <v/>
      </c>
      <c r="Q2358" s="126" t="str">
        <f t="shared" si="168"/>
        <v/>
      </c>
      <c r="R2358" s="126" t="str">
        <f t="shared" si="168"/>
        <v/>
      </c>
      <c r="S2358" s="126" t="str">
        <f t="shared" si="168"/>
        <v/>
      </c>
      <c r="T2358" s="126" t="str">
        <f t="shared" si="168"/>
        <v/>
      </c>
      <c r="U2358" s="126" t="str">
        <f t="shared" si="168"/>
        <v/>
      </c>
      <c r="V2358" s="126" t="str">
        <f t="shared" si="168"/>
        <v/>
      </c>
      <c r="W2358" s="126" t="str">
        <f t="shared" si="168"/>
        <v/>
      </c>
      <c r="X2358" s="126" t="str">
        <f t="shared" si="168"/>
        <v/>
      </c>
      <c r="Y2358" s="126" t="str">
        <f t="shared" si="168"/>
        <v/>
      </c>
      <c r="Z2358" s="126" t="str">
        <f t="shared" si="168"/>
        <v/>
      </c>
      <c r="AA2358" s="126" t="str">
        <f t="shared" si="168"/>
        <v/>
      </c>
    </row>
    <row r="2359" spans="16:27" x14ac:dyDescent="0.3">
      <c r="P2359" s="126" t="str">
        <f t="shared" si="166"/>
        <v/>
      </c>
      <c r="Q2359" s="126" t="str">
        <f t="shared" si="168"/>
        <v/>
      </c>
      <c r="R2359" s="126" t="str">
        <f t="shared" si="168"/>
        <v/>
      </c>
      <c r="S2359" s="126" t="str">
        <f t="shared" si="168"/>
        <v/>
      </c>
      <c r="T2359" s="126" t="str">
        <f t="shared" si="168"/>
        <v/>
      </c>
      <c r="U2359" s="126" t="str">
        <f t="shared" si="168"/>
        <v/>
      </c>
      <c r="V2359" s="126" t="str">
        <f t="shared" si="168"/>
        <v/>
      </c>
      <c r="W2359" s="126" t="str">
        <f t="shared" si="168"/>
        <v/>
      </c>
      <c r="X2359" s="126" t="str">
        <f t="shared" si="168"/>
        <v/>
      </c>
      <c r="Y2359" s="126" t="str">
        <f t="shared" si="168"/>
        <v/>
      </c>
      <c r="Z2359" s="126" t="str">
        <f t="shared" si="168"/>
        <v/>
      </c>
      <c r="AA2359" s="126" t="str">
        <f t="shared" si="168"/>
        <v/>
      </c>
    </row>
    <row r="2360" spans="16:27" x14ac:dyDescent="0.3">
      <c r="P2360" s="126" t="str">
        <f t="shared" si="166"/>
        <v/>
      </c>
      <c r="Q2360" s="126" t="str">
        <f t="shared" si="168"/>
        <v/>
      </c>
      <c r="R2360" s="126" t="str">
        <f t="shared" si="168"/>
        <v/>
      </c>
      <c r="S2360" s="126" t="str">
        <f t="shared" si="168"/>
        <v/>
      </c>
      <c r="T2360" s="126" t="str">
        <f t="shared" si="168"/>
        <v/>
      </c>
      <c r="U2360" s="126" t="str">
        <f t="shared" si="168"/>
        <v/>
      </c>
      <c r="V2360" s="126" t="str">
        <f t="shared" si="168"/>
        <v/>
      </c>
      <c r="W2360" s="126" t="str">
        <f t="shared" si="168"/>
        <v/>
      </c>
      <c r="X2360" s="126" t="str">
        <f t="shared" si="168"/>
        <v/>
      </c>
      <c r="Y2360" s="126" t="str">
        <f t="shared" si="168"/>
        <v/>
      </c>
      <c r="Z2360" s="126" t="str">
        <f t="shared" si="168"/>
        <v/>
      </c>
      <c r="AA2360" s="126" t="str">
        <f t="shared" si="168"/>
        <v/>
      </c>
    </row>
    <row r="2361" spans="16:27" x14ac:dyDescent="0.3">
      <c r="P2361" s="126" t="str">
        <f t="shared" si="166"/>
        <v/>
      </c>
      <c r="Q2361" s="126" t="str">
        <f t="shared" si="168"/>
        <v/>
      </c>
      <c r="R2361" s="126" t="str">
        <f t="shared" si="168"/>
        <v/>
      </c>
      <c r="S2361" s="126" t="str">
        <f t="shared" si="168"/>
        <v/>
      </c>
      <c r="T2361" s="126" t="str">
        <f t="shared" si="168"/>
        <v/>
      </c>
      <c r="U2361" s="126" t="str">
        <f t="shared" si="168"/>
        <v/>
      </c>
      <c r="V2361" s="126" t="str">
        <f t="shared" si="168"/>
        <v/>
      </c>
      <c r="W2361" s="126" t="str">
        <f t="shared" si="168"/>
        <v/>
      </c>
      <c r="X2361" s="126" t="str">
        <f t="shared" si="168"/>
        <v/>
      </c>
      <c r="Y2361" s="126" t="str">
        <f t="shared" si="168"/>
        <v/>
      </c>
      <c r="Z2361" s="126" t="str">
        <f t="shared" si="168"/>
        <v/>
      </c>
      <c r="AA2361" s="126" t="str">
        <f t="shared" si="168"/>
        <v/>
      </c>
    </row>
    <row r="2362" spans="16:27" x14ac:dyDescent="0.3">
      <c r="P2362" s="126" t="str">
        <f t="shared" si="166"/>
        <v/>
      </c>
      <c r="Q2362" s="126" t="str">
        <f t="shared" si="168"/>
        <v/>
      </c>
      <c r="R2362" s="126" t="str">
        <f t="shared" si="168"/>
        <v/>
      </c>
      <c r="S2362" s="126" t="str">
        <f t="shared" si="168"/>
        <v/>
      </c>
      <c r="T2362" s="126" t="str">
        <f t="shared" si="168"/>
        <v/>
      </c>
      <c r="U2362" s="126" t="str">
        <f t="shared" si="168"/>
        <v/>
      </c>
      <c r="V2362" s="126" t="str">
        <f t="shared" si="168"/>
        <v/>
      </c>
      <c r="W2362" s="126" t="str">
        <f t="shared" si="168"/>
        <v/>
      </c>
      <c r="X2362" s="126" t="str">
        <f t="shared" si="168"/>
        <v/>
      </c>
      <c r="Y2362" s="126" t="str">
        <f t="shared" si="168"/>
        <v/>
      </c>
      <c r="Z2362" s="126" t="str">
        <f t="shared" si="168"/>
        <v/>
      </c>
      <c r="AA2362" s="126" t="str">
        <f t="shared" si="168"/>
        <v/>
      </c>
    </row>
    <row r="2363" spans="16:27" x14ac:dyDescent="0.3">
      <c r="P2363" s="126" t="str">
        <f t="shared" si="166"/>
        <v/>
      </c>
      <c r="Q2363" s="126" t="str">
        <f t="shared" si="168"/>
        <v/>
      </c>
      <c r="R2363" s="126" t="str">
        <f t="shared" si="168"/>
        <v/>
      </c>
      <c r="S2363" s="126" t="str">
        <f t="shared" si="168"/>
        <v/>
      </c>
      <c r="T2363" s="126" t="str">
        <f t="shared" si="168"/>
        <v/>
      </c>
      <c r="U2363" s="126" t="str">
        <f t="shared" si="168"/>
        <v/>
      </c>
      <c r="V2363" s="126" t="str">
        <f t="shared" si="168"/>
        <v/>
      </c>
      <c r="W2363" s="126" t="str">
        <f t="shared" si="168"/>
        <v/>
      </c>
      <c r="X2363" s="126" t="str">
        <f t="shared" si="168"/>
        <v/>
      </c>
      <c r="Y2363" s="126" t="str">
        <f t="shared" si="168"/>
        <v/>
      </c>
      <c r="Z2363" s="126" t="str">
        <f t="shared" si="168"/>
        <v/>
      </c>
      <c r="AA2363" s="126" t="str">
        <f t="shared" si="168"/>
        <v/>
      </c>
    </row>
    <row r="2364" spans="16:27" x14ac:dyDescent="0.3">
      <c r="P2364" s="126" t="str">
        <f t="shared" si="166"/>
        <v/>
      </c>
      <c r="Q2364" s="126" t="str">
        <f t="shared" si="168"/>
        <v/>
      </c>
      <c r="R2364" s="126" t="str">
        <f t="shared" si="168"/>
        <v/>
      </c>
      <c r="S2364" s="126" t="str">
        <f t="shared" si="168"/>
        <v/>
      </c>
      <c r="T2364" s="126" t="str">
        <f t="shared" si="168"/>
        <v/>
      </c>
      <c r="U2364" s="126" t="str">
        <f t="shared" si="168"/>
        <v/>
      </c>
      <c r="V2364" s="126" t="str">
        <f t="shared" si="168"/>
        <v/>
      </c>
      <c r="W2364" s="126" t="str">
        <f t="shared" si="168"/>
        <v/>
      </c>
      <c r="X2364" s="126" t="str">
        <f t="shared" si="168"/>
        <v/>
      </c>
      <c r="Y2364" s="126" t="str">
        <f t="shared" si="168"/>
        <v/>
      </c>
      <c r="Z2364" s="126" t="str">
        <f t="shared" si="168"/>
        <v/>
      </c>
      <c r="AA2364" s="126" t="str">
        <f t="shared" si="168"/>
        <v/>
      </c>
    </row>
    <row r="2365" spans="16:27" x14ac:dyDescent="0.3">
      <c r="P2365" s="126" t="str">
        <f t="shared" si="166"/>
        <v/>
      </c>
      <c r="Q2365" s="126" t="str">
        <f t="shared" si="168"/>
        <v/>
      </c>
      <c r="R2365" s="126" t="str">
        <f t="shared" si="168"/>
        <v/>
      </c>
      <c r="S2365" s="126" t="str">
        <f t="shared" si="168"/>
        <v/>
      </c>
      <c r="T2365" s="126" t="str">
        <f t="shared" si="168"/>
        <v/>
      </c>
      <c r="U2365" s="126" t="str">
        <f t="shared" si="168"/>
        <v/>
      </c>
      <c r="V2365" s="126" t="str">
        <f t="shared" si="168"/>
        <v/>
      </c>
      <c r="W2365" s="126" t="str">
        <f t="shared" si="168"/>
        <v/>
      </c>
      <c r="X2365" s="126" t="str">
        <f t="shared" si="168"/>
        <v/>
      </c>
      <c r="Y2365" s="126" t="str">
        <f t="shared" si="168"/>
        <v/>
      </c>
      <c r="Z2365" s="126" t="str">
        <f t="shared" si="168"/>
        <v/>
      </c>
      <c r="AA2365" s="126" t="str">
        <f t="shared" si="168"/>
        <v/>
      </c>
    </row>
    <row r="2366" spans="16:27" x14ac:dyDescent="0.3">
      <c r="P2366" s="126" t="str">
        <f t="shared" si="166"/>
        <v/>
      </c>
      <c r="Q2366" s="126" t="str">
        <f t="shared" si="168"/>
        <v/>
      </c>
      <c r="R2366" s="126" t="str">
        <f t="shared" si="168"/>
        <v/>
      </c>
      <c r="S2366" s="126" t="str">
        <f t="shared" si="168"/>
        <v/>
      </c>
      <c r="T2366" s="126" t="str">
        <f t="shared" si="168"/>
        <v/>
      </c>
      <c r="U2366" s="126" t="str">
        <f t="shared" si="168"/>
        <v/>
      </c>
      <c r="V2366" s="126" t="str">
        <f t="shared" si="168"/>
        <v/>
      </c>
      <c r="W2366" s="126" t="str">
        <f t="shared" si="168"/>
        <v/>
      </c>
      <c r="X2366" s="126" t="str">
        <f t="shared" si="168"/>
        <v/>
      </c>
      <c r="Y2366" s="126" t="str">
        <f t="shared" si="168"/>
        <v/>
      </c>
      <c r="Z2366" s="126" t="str">
        <f t="shared" si="168"/>
        <v/>
      </c>
      <c r="AA2366" s="126" t="str">
        <f t="shared" si="168"/>
        <v/>
      </c>
    </row>
    <row r="2367" spans="16:27" x14ac:dyDescent="0.3">
      <c r="P2367" s="126" t="str">
        <f t="shared" si="166"/>
        <v/>
      </c>
      <c r="Q2367" s="126" t="str">
        <f t="shared" si="168"/>
        <v/>
      </c>
      <c r="R2367" s="126" t="str">
        <f t="shared" si="168"/>
        <v/>
      </c>
      <c r="S2367" s="126" t="str">
        <f t="shared" si="168"/>
        <v/>
      </c>
      <c r="T2367" s="126" t="str">
        <f t="shared" si="168"/>
        <v/>
      </c>
      <c r="U2367" s="126" t="str">
        <f t="shared" si="168"/>
        <v/>
      </c>
      <c r="V2367" s="126" t="str">
        <f t="shared" si="168"/>
        <v/>
      </c>
      <c r="W2367" s="126" t="str">
        <f t="shared" si="168"/>
        <v/>
      </c>
      <c r="X2367" s="126" t="str">
        <f t="shared" si="168"/>
        <v/>
      </c>
      <c r="Y2367" s="126" t="str">
        <f t="shared" si="168"/>
        <v/>
      </c>
      <c r="Z2367" s="126" t="str">
        <f t="shared" si="168"/>
        <v/>
      </c>
      <c r="AA2367" s="126" t="str">
        <f t="shared" si="168"/>
        <v/>
      </c>
    </row>
    <row r="2368" spans="16:27" x14ac:dyDescent="0.3">
      <c r="P2368" s="126" t="str">
        <f t="shared" si="166"/>
        <v/>
      </c>
      <c r="Q2368" s="126" t="str">
        <f t="shared" si="168"/>
        <v/>
      </c>
      <c r="R2368" s="126" t="str">
        <f t="shared" si="168"/>
        <v/>
      </c>
      <c r="S2368" s="126" t="str">
        <f t="shared" si="168"/>
        <v/>
      </c>
      <c r="T2368" s="126" t="str">
        <f t="shared" si="168"/>
        <v/>
      </c>
      <c r="U2368" s="126" t="str">
        <f t="shared" si="168"/>
        <v/>
      </c>
      <c r="V2368" s="126" t="str">
        <f t="shared" si="168"/>
        <v/>
      </c>
      <c r="W2368" s="126" t="str">
        <f t="shared" si="168"/>
        <v/>
      </c>
      <c r="X2368" s="126" t="str">
        <f t="shared" si="168"/>
        <v/>
      </c>
      <c r="Y2368" s="126" t="str">
        <f t="shared" si="168"/>
        <v/>
      </c>
      <c r="Z2368" s="126" t="str">
        <f t="shared" si="168"/>
        <v/>
      </c>
      <c r="AA2368" s="126" t="str">
        <f t="shared" si="168"/>
        <v/>
      </c>
    </row>
    <row r="2369" spans="16:27" x14ac:dyDescent="0.3">
      <c r="P2369" s="126" t="str">
        <f t="shared" si="166"/>
        <v/>
      </c>
      <c r="Q2369" s="126" t="str">
        <f t="shared" si="168"/>
        <v/>
      </c>
      <c r="R2369" s="126" t="str">
        <f t="shared" si="168"/>
        <v/>
      </c>
      <c r="S2369" s="126" t="str">
        <f t="shared" si="168"/>
        <v/>
      </c>
      <c r="T2369" s="126" t="str">
        <f t="shared" si="168"/>
        <v/>
      </c>
      <c r="U2369" s="126" t="str">
        <f t="shared" si="168"/>
        <v/>
      </c>
      <c r="V2369" s="126" t="str">
        <f t="shared" si="168"/>
        <v/>
      </c>
      <c r="W2369" s="126" t="str">
        <f t="shared" si="168"/>
        <v/>
      </c>
      <c r="X2369" s="126" t="str">
        <f t="shared" si="168"/>
        <v/>
      </c>
      <c r="Y2369" s="126" t="str">
        <f t="shared" si="168"/>
        <v/>
      </c>
      <c r="Z2369" s="126" t="str">
        <f t="shared" si="168"/>
        <v/>
      </c>
      <c r="AA2369" s="126" t="str">
        <f t="shared" si="168"/>
        <v/>
      </c>
    </row>
    <row r="2370" spans="16:27" x14ac:dyDescent="0.3">
      <c r="P2370" s="126" t="str">
        <f t="shared" si="166"/>
        <v/>
      </c>
      <c r="Q2370" s="126" t="str">
        <f t="shared" si="168"/>
        <v/>
      </c>
      <c r="R2370" s="126" t="str">
        <f t="shared" ref="Q2370:AA2393" si="169">IF($A2370="","",IF(OR($B2370=R$1,$C2370=R$1,$D2370=R$1,$E2370=R$1,$F2370=R$1),"Yes","No"))</f>
        <v/>
      </c>
      <c r="S2370" s="126" t="str">
        <f t="shared" si="169"/>
        <v/>
      </c>
      <c r="T2370" s="126" t="str">
        <f t="shared" si="169"/>
        <v/>
      </c>
      <c r="U2370" s="126" t="str">
        <f t="shared" si="169"/>
        <v/>
      </c>
      <c r="V2370" s="126" t="str">
        <f t="shared" si="169"/>
        <v/>
      </c>
      <c r="W2370" s="126" t="str">
        <f t="shared" si="169"/>
        <v/>
      </c>
      <c r="X2370" s="126" t="str">
        <f t="shared" si="169"/>
        <v/>
      </c>
      <c r="Y2370" s="126" t="str">
        <f t="shared" si="169"/>
        <v/>
      </c>
      <c r="Z2370" s="126" t="str">
        <f t="shared" si="169"/>
        <v/>
      </c>
      <c r="AA2370" s="126" t="str">
        <f t="shared" si="169"/>
        <v/>
      </c>
    </row>
    <row r="2371" spans="16:27" x14ac:dyDescent="0.3">
      <c r="P2371" s="126" t="str">
        <f t="shared" si="166"/>
        <v/>
      </c>
      <c r="Q2371" s="126" t="str">
        <f t="shared" si="169"/>
        <v/>
      </c>
      <c r="R2371" s="126" t="str">
        <f t="shared" si="169"/>
        <v/>
      </c>
      <c r="S2371" s="126" t="str">
        <f t="shared" si="169"/>
        <v/>
      </c>
      <c r="T2371" s="126" t="str">
        <f t="shared" si="169"/>
        <v/>
      </c>
      <c r="U2371" s="126" t="str">
        <f t="shared" si="169"/>
        <v/>
      </c>
      <c r="V2371" s="126" t="str">
        <f t="shared" si="169"/>
        <v/>
      </c>
      <c r="W2371" s="126" t="str">
        <f t="shared" si="169"/>
        <v/>
      </c>
      <c r="X2371" s="126" t="str">
        <f t="shared" si="169"/>
        <v/>
      </c>
      <c r="Y2371" s="126" t="str">
        <f t="shared" si="169"/>
        <v/>
      </c>
      <c r="Z2371" s="126" t="str">
        <f t="shared" si="169"/>
        <v/>
      </c>
      <c r="AA2371" s="126" t="str">
        <f t="shared" si="169"/>
        <v/>
      </c>
    </row>
    <row r="2372" spans="16:27" x14ac:dyDescent="0.3">
      <c r="P2372" s="126" t="str">
        <f t="shared" si="166"/>
        <v/>
      </c>
      <c r="Q2372" s="126" t="str">
        <f t="shared" si="169"/>
        <v/>
      </c>
      <c r="R2372" s="126" t="str">
        <f t="shared" si="169"/>
        <v/>
      </c>
      <c r="S2372" s="126" t="str">
        <f t="shared" si="169"/>
        <v/>
      </c>
      <c r="T2372" s="126" t="str">
        <f t="shared" si="169"/>
        <v/>
      </c>
      <c r="U2372" s="126" t="str">
        <f t="shared" si="169"/>
        <v/>
      </c>
      <c r="V2372" s="126" t="str">
        <f t="shared" si="169"/>
        <v/>
      </c>
      <c r="W2372" s="126" t="str">
        <f t="shared" si="169"/>
        <v/>
      </c>
      <c r="X2372" s="126" t="str">
        <f t="shared" si="169"/>
        <v/>
      </c>
      <c r="Y2372" s="126" t="str">
        <f t="shared" si="169"/>
        <v/>
      </c>
      <c r="Z2372" s="126" t="str">
        <f t="shared" si="169"/>
        <v/>
      </c>
      <c r="AA2372" s="126" t="str">
        <f t="shared" si="169"/>
        <v/>
      </c>
    </row>
    <row r="2373" spans="16:27" x14ac:dyDescent="0.3">
      <c r="P2373" s="126" t="str">
        <f t="shared" si="166"/>
        <v/>
      </c>
      <c r="Q2373" s="126" t="str">
        <f t="shared" si="169"/>
        <v/>
      </c>
      <c r="R2373" s="126" t="str">
        <f t="shared" si="169"/>
        <v/>
      </c>
      <c r="S2373" s="126" t="str">
        <f t="shared" si="169"/>
        <v/>
      </c>
      <c r="T2373" s="126" t="str">
        <f t="shared" si="169"/>
        <v/>
      </c>
      <c r="U2373" s="126" t="str">
        <f t="shared" si="169"/>
        <v/>
      </c>
      <c r="V2373" s="126" t="str">
        <f t="shared" si="169"/>
        <v/>
      </c>
      <c r="W2373" s="126" t="str">
        <f t="shared" si="169"/>
        <v/>
      </c>
      <c r="X2373" s="126" t="str">
        <f t="shared" si="169"/>
        <v/>
      </c>
      <c r="Y2373" s="126" t="str">
        <f t="shared" si="169"/>
        <v/>
      </c>
      <c r="Z2373" s="126" t="str">
        <f t="shared" si="169"/>
        <v/>
      </c>
      <c r="AA2373" s="126" t="str">
        <f t="shared" si="169"/>
        <v/>
      </c>
    </row>
    <row r="2374" spans="16:27" x14ac:dyDescent="0.3">
      <c r="P2374" s="126" t="str">
        <f t="shared" si="166"/>
        <v/>
      </c>
      <c r="Q2374" s="126" t="str">
        <f t="shared" si="169"/>
        <v/>
      </c>
      <c r="R2374" s="126" t="str">
        <f t="shared" si="169"/>
        <v/>
      </c>
      <c r="S2374" s="126" t="str">
        <f t="shared" si="169"/>
        <v/>
      </c>
      <c r="T2374" s="126" t="str">
        <f t="shared" si="169"/>
        <v/>
      </c>
      <c r="U2374" s="126" t="str">
        <f t="shared" si="169"/>
        <v/>
      </c>
      <c r="V2374" s="126" t="str">
        <f t="shared" si="169"/>
        <v/>
      </c>
      <c r="W2374" s="126" t="str">
        <f t="shared" si="169"/>
        <v/>
      </c>
      <c r="X2374" s="126" t="str">
        <f t="shared" si="169"/>
        <v/>
      </c>
      <c r="Y2374" s="126" t="str">
        <f t="shared" si="169"/>
        <v/>
      </c>
      <c r="Z2374" s="126" t="str">
        <f t="shared" si="169"/>
        <v/>
      </c>
      <c r="AA2374" s="126" t="str">
        <f t="shared" si="169"/>
        <v/>
      </c>
    </row>
    <row r="2375" spans="16:27" x14ac:dyDescent="0.3">
      <c r="P2375" s="126" t="str">
        <f t="shared" si="166"/>
        <v/>
      </c>
      <c r="Q2375" s="126" t="str">
        <f t="shared" si="169"/>
        <v/>
      </c>
      <c r="R2375" s="126" t="str">
        <f t="shared" si="169"/>
        <v/>
      </c>
      <c r="S2375" s="126" t="str">
        <f t="shared" si="169"/>
        <v/>
      </c>
      <c r="T2375" s="126" t="str">
        <f t="shared" si="169"/>
        <v/>
      </c>
      <c r="U2375" s="126" t="str">
        <f t="shared" si="169"/>
        <v/>
      </c>
      <c r="V2375" s="126" t="str">
        <f t="shared" si="169"/>
        <v/>
      </c>
      <c r="W2375" s="126" t="str">
        <f t="shared" si="169"/>
        <v/>
      </c>
      <c r="X2375" s="126" t="str">
        <f t="shared" si="169"/>
        <v/>
      </c>
      <c r="Y2375" s="126" t="str">
        <f t="shared" si="169"/>
        <v/>
      </c>
      <c r="Z2375" s="126" t="str">
        <f t="shared" si="169"/>
        <v/>
      </c>
      <c r="AA2375" s="126" t="str">
        <f t="shared" si="169"/>
        <v/>
      </c>
    </row>
    <row r="2376" spans="16:27" x14ac:dyDescent="0.3">
      <c r="P2376" s="126" t="str">
        <f t="shared" si="166"/>
        <v/>
      </c>
      <c r="Q2376" s="126" t="str">
        <f t="shared" si="169"/>
        <v/>
      </c>
      <c r="R2376" s="126" t="str">
        <f t="shared" si="169"/>
        <v/>
      </c>
      <c r="S2376" s="126" t="str">
        <f t="shared" si="169"/>
        <v/>
      </c>
      <c r="T2376" s="126" t="str">
        <f t="shared" si="169"/>
        <v/>
      </c>
      <c r="U2376" s="126" t="str">
        <f t="shared" si="169"/>
        <v/>
      </c>
      <c r="V2376" s="126" t="str">
        <f t="shared" si="169"/>
        <v/>
      </c>
      <c r="W2376" s="126" t="str">
        <f t="shared" si="169"/>
        <v/>
      </c>
      <c r="X2376" s="126" t="str">
        <f t="shared" si="169"/>
        <v/>
      </c>
      <c r="Y2376" s="126" t="str">
        <f t="shared" si="169"/>
        <v/>
      </c>
      <c r="Z2376" s="126" t="str">
        <f t="shared" si="169"/>
        <v/>
      </c>
      <c r="AA2376" s="126" t="str">
        <f t="shared" si="169"/>
        <v/>
      </c>
    </row>
    <row r="2377" spans="16:27" x14ac:dyDescent="0.3">
      <c r="P2377" s="126" t="str">
        <f t="shared" si="166"/>
        <v/>
      </c>
      <c r="Q2377" s="126" t="str">
        <f t="shared" si="169"/>
        <v/>
      </c>
      <c r="R2377" s="126" t="str">
        <f t="shared" si="169"/>
        <v/>
      </c>
      <c r="S2377" s="126" t="str">
        <f t="shared" si="169"/>
        <v/>
      </c>
      <c r="T2377" s="126" t="str">
        <f t="shared" si="169"/>
        <v/>
      </c>
      <c r="U2377" s="126" t="str">
        <f t="shared" si="169"/>
        <v/>
      </c>
      <c r="V2377" s="126" t="str">
        <f t="shared" si="169"/>
        <v/>
      </c>
      <c r="W2377" s="126" t="str">
        <f t="shared" si="169"/>
        <v/>
      </c>
      <c r="X2377" s="126" t="str">
        <f t="shared" si="169"/>
        <v/>
      </c>
      <c r="Y2377" s="126" t="str">
        <f t="shared" si="169"/>
        <v/>
      </c>
      <c r="Z2377" s="126" t="str">
        <f t="shared" si="169"/>
        <v/>
      </c>
      <c r="AA2377" s="126" t="str">
        <f t="shared" si="169"/>
        <v/>
      </c>
    </row>
    <row r="2378" spans="16:27" x14ac:dyDescent="0.3">
      <c r="P2378" s="126" t="str">
        <f t="shared" si="166"/>
        <v/>
      </c>
      <c r="Q2378" s="126" t="str">
        <f t="shared" si="169"/>
        <v/>
      </c>
      <c r="R2378" s="126" t="str">
        <f t="shared" si="169"/>
        <v/>
      </c>
      <c r="S2378" s="126" t="str">
        <f t="shared" si="169"/>
        <v/>
      </c>
      <c r="T2378" s="126" t="str">
        <f t="shared" si="169"/>
        <v/>
      </c>
      <c r="U2378" s="126" t="str">
        <f t="shared" si="169"/>
        <v/>
      </c>
      <c r="V2378" s="126" t="str">
        <f t="shared" si="169"/>
        <v/>
      </c>
      <c r="W2378" s="126" t="str">
        <f t="shared" si="169"/>
        <v/>
      </c>
      <c r="X2378" s="126" t="str">
        <f t="shared" si="169"/>
        <v/>
      </c>
      <c r="Y2378" s="126" t="str">
        <f t="shared" si="169"/>
        <v/>
      </c>
      <c r="Z2378" s="126" t="str">
        <f t="shared" si="169"/>
        <v/>
      </c>
      <c r="AA2378" s="126" t="str">
        <f t="shared" si="169"/>
        <v/>
      </c>
    </row>
    <row r="2379" spans="16:27" x14ac:dyDescent="0.3">
      <c r="P2379" s="126" t="str">
        <f t="shared" si="166"/>
        <v/>
      </c>
      <c r="Q2379" s="126" t="str">
        <f t="shared" si="169"/>
        <v/>
      </c>
      <c r="R2379" s="126" t="str">
        <f t="shared" si="169"/>
        <v/>
      </c>
      <c r="S2379" s="126" t="str">
        <f t="shared" si="169"/>
        <v/>
      </c>
      <c r="T2379" s="126" t="str">
        <f t="shared" si="169"/>
        <v/>
      </c>
      <c r="U2379" s="126" t="str">
        <f t="shared" si="169"/>
        <v/>
      </c>
      <c r="V2379" s="126" t="str">
        <f t="shared" si="169"/>
        <v/>
      </c>
      <c r="W2379" s="126" t="str">
        <f t="shared" si="169"/>
        <v/>
      </c>
      <c r="X2379" s="126" t="str">
        <f t="shared" si="169"/>
        <v/>
      </c>
      <c r="Y2379" s="126" t="str">
        <f t="shared" si="169"/>
        <v/>
      </c>
      <c r="Z2379" s="126" t="str">
        <f t="shared" si="169"/>
        <v/>
      </c>
      <c r="AA2379" s="126" t="str">
        <f t="shared" si="169"/>
        <v/>
      </c>
    </row>
    <row r="2380" spans="16:27" x14ac:dyDescent="0.3">
      <c r="P2380" s="126" t="str">
        <f t="shared" si="166"/>
        <v/>
      </c>
      <c r="Q2380" s="126" t="str">
        <f t="shared" si="169"/>
        <v/>
      </c>
      <c r="R2380" s="126" t="str">
        <f t="shared" si="169"/>
        <v/>
      </c>
      <c r="S2380" s="126" t="str">
        <f t="shared" si="169"/>
        <v/>
      </c>
      <c r="T2380" s="126" t="str">
        <f t="shared" si="169"/>
        <v/>
      </c>
      <c r="U2380" s="126" t="str">
        <f t="shared" si="169"/>
        <v/>
      </c>
      <c r="V2380" s="126" t="str">
        <f t="shared" si="169"/>
        <v/>
      </c>
      <c r="W2380" s="126" t="str">
        <f t="shared" si="169"/>
        <v/>
      </c>
      <c r="X2380" s="126" t="str">
        <f t="shared" si="169"/>
        <v/>
      </c>
      <c r="Y2380" s="126" t="str">
        <f t="shared" si="169"/>
        <v/>
      </c>
      <c r="Z2380" s="126" t="str">
        <f t="shared" si="169"/>
        <v/>
      </c>
      <c r="AA2380" s="126" t="str">
        <f t="shared" si="169"/>
        <v/>
      </c>
    </row>
    <row r="2381" spans="16:27" x14ac:dyDescent="0.3">
      <c r="P2381" s="126" t="str">
        <f t="shared" si="166"/>
        <v/>
      </c>
      <c r="Q2381" s="126" t="str">
        <f t="shared" si="169"/>
        <v/>
      </c>
      <c r="R2381" s="126" t="str">
        <f t="shared" si="169"/>
        <v/>
      </c>
      <c r="S2381" s="126" t="str">
        <f t="shared" si="169"/>
        <v/>
      </c>
      <c r="T2381" s="126" t="str">
        <f t="shared" si="169"/>
        <v/>
      </c>
      <c r="U2381" s="126" t="str">
        <f t="shared" si="169"/>
        <v/>
      </c>
      <c r="V2381" s="126" t="str">
        <f t="shared" si="169"/>
        <v/>
      </c>
      <c r="W2381" s="126" t="str">
        <f t="shared" si="169"/>
        <v/>
      </c>
      <c r="X2381" s="126" t="str">
        <f t="shared" si="169"/>
        <v/>
      </c>
      <c r="Y2381" s="126" t="str">
        <f t="shared" si="169"/>
        <v/>
      </c>
      <c r="Z2381" s="126" t="str">
        <f t="shared" si="169"/>
        <v/>
      </c>
      <c r="AA2381" s="126" t="str">
        <f t="shared" si="169"/>
        <v/>
      </c>
    </row>
    <row r="2382" spans="16:27" x14ac:dyDescent="0.3">
      <c r="P2382" s="126" t="str">
        <f t="shared" si="166"/>
        <v/>
      </c>
      <c r="Q2382" s="126" t="str">
        <f t="shared" si="169"/>
        <v/>
      </c>
      <c r="R2382" s="126" t="str">
        <f t="shared" si="169"/>
        <v/>
      </c>
      <c r="S2382" s="126" t="str">
        <f t="shared" si="169"/>
        <v/>
      </c>
      <c r="T2382" s="126" t="str">
        <f t="shared" si="169"/>
        <v/>
      </c>
      <c r="U2382" s="126" t="str">
        <f t="shared" si="169"/>
        <v/>
      </c>
      <c r="V2382" s="126" t="str">
        <f t="shared" si="169"/>
        <v/>
      </c>
      <c r="W2382" s="126" t="str">
        <f t="shared" si="169"/>
        <v/>
      </c>
      <c r="X2382" s="126" t="str">
        <f t="shared" si="169"/>
        <v/>
      </c>
      <c r="Y2382" s="126" t="str">
        <f t="shared" si="169"/>
        <v/>
      </c>
      <c r="Z2382" s="126" t="str">
        <f t="shared" si="169"/>
        <v/>
      </c>
      <c r="AA2382" s="126" t="str">
        <f t="shared" si="169"/>
        <v/>
      </c>
    </row>
    <row r="2383" spans="16:27" x14ac:dyDescent="0.3">
      <c r="P2383" s="126" t="str">
        <f t="shared" ref="P2383:P2446" si="170">IF($A2383="","",IF(OR($B2383=P$1,$C2383=P$1,$D2383=P$1,$E2383=P$1,$F2383=P$1),"Yes","No"))</f>
        <v/>
      </c>
      <c r="Q2383" s="126" t="str">
        <f t="shared" si="169"/>
        <v/>
      </c>
      <c r="R2383" s="126" t="str">
        <f t="shared" si="169"/>
        <v/>
      </c>
      <c r="S2383" s="126" t="str">
        <f t="shared" si="169"/>
        <v/>
      </c>
      <c r="T2383" s="126" t="str">
        <f t="shared" si="169"/>
        <v/>
      </c>
      <c r="U2383" s="126" t="str">
        <f t="shared" si="169"/>
        <v/>
      </c>
      <c r="V2383" s="126" t="str">
        <f t="shared" si="169"/>
        <v/>
      </c>
      <c r="W2383" s="126" t="str">
        <f t="shared" si="169"/>
        <v/>
      </c>
      <c r="X2383" s="126" t="str">
        <f t="shared" si="169"/>
        <v/>
      </c>
      <c r="Y2383" s="126" t="str">
        <f t="shared" si="169"/>
        <v/>
      </c>
      <c r="Z2383" s="126" t="str">
        <f t="shared" si="169"/>
        <v/>
      </c>
      <c r="AA2383" s="126" t="str">
        <f t="shared" si="169"/>
        <v/>
      </c>
    </row>
    <row r="2384" spans="16:27" x14ac:dyDescent="0.3">
      <c r="P2384" s="126" t="str">
        <f t="shared" si="170"/>
        <v/>
      </c>
      <c r="Q2384" s="126" t="str">
        <f t="shared" si="169"/>
        <v/>
      </c>
      <c r="R2384" s="126" t="str">
        <f t="shared" si="169"/>
        <v/>
      </c>
      <c r="S2384" s="126" t="str">
        <f t="shared" si="169"/>
        <v/>
      </c>
      <c r="T2384" s="126" t="str">
        <f t="shared" si="169"/>
        <v/>
      </c>
      <c r="U2384" s="126" t="str">
        <f t="shared" si="169"/>
        <v/>
      </c>
      <c r="V2384" s="126" t="str">
        <f t="shared" si="169"/>
        <v/>
      </c>
      <c r="W2384" s="126" t="str">
        <f t="shared" si="169"/>
        <v/>
      </c>
      <c r="X2384" s="126" t="str">
        <f t="shared" si="169"/>
        <v/>
      </c>
      <c r="Y2384" s="126" t="str">
        <f t="shared" si="169"/>
        <v/>
      </c>
      <c r="Z2384" s="126" t="str">
        <f t="shared" si="169"/>
        <v/>
      </c>
      <c r="AA2384" s="126" t="str">
        <f t="shared" si="169"/>
        <v/>
      </c>
    </row>
    <row r="2385" spans="16:27" x14ac:dyDescent="0.3">
      <c r="P2385" s="126" t="str">
        <f t="shared" si="170"/>
        <v/>
      </c>
      <c r="Q2385" s="126" t="str">
        <f t="shared" si="169"/>
        <v/>
      </c>
      <c r="R2385" s="126" t="str">
        <f t="shared" si="169"/>
        <v/>
      </c>
      <c r="S2385" s="126" t="str">
        <f t="shared" si="169"/>
        <v/>
      </c>
      <c r="T2385" s="126" t="str">
        <f t="shared" si="169"/>
        <v/>
      </c>
      <c r="U2385" s="126" t="str">
        <f t="shared" si="169"/>
        <v/>
      </c>
      <c r="V2385" s="126" t="str">
        <f t="shared" si="169"/>
        <v/>
      </c>
      <c r="W2385" s="126" t="str">
        <f t="shared" si="169"/>
        <v/>
      </c>
      <c r="X2385" s="126" t="str">
        <f t="shared" si="169"/>
        <v/>
      </c>
      <c r="Y2385" s="126" t="str">
        <f t="shared" si="169"/>
        <v/>
      </c>
      <c r="Z2385" s="126" t="str">
        <f t="shared" si="169"/>
        <v/>
      </c>
      <c r="AA2385" s="126" t="str">
        <f t="shared" si="169"/>
        <v/>
      </c>
    </row>
    <row r="2386" spans="16:27" x14ac:dyDescent="0.3">
      <c r="P2386" s="126" t="str">
        <f t="shared" si="170"/>
        <v/>
      </c>
      <c r="Q2386" s="126" t="str">
        <f t="shared" si="169"/>
        <v/>
      </c>
      <c r="R2386" s="126" t="str">
        <f t="shared" si="169"/>
        <v/>
      </c>
      <c r="S2386" s="126" t="str">
        <f t="shared" si="169"/>
        <v/>
      </c>
      <c r="T2386" s="126" t="str">
        <f t="shared" si="169"/>
        <v/>
      </c>
      <c r="U2386" s="126" t="str">
        <f t="shared" si="169"/>
        <v/>
      </c>
      <c r="V2386" s="126" t="str">
        <f t="shared" si="169"/>
        <v/>
      </c>
      <c r="W2386" s="126" t="str">
        <f t="shared" si="169"/>
        <v/>
      </c>
      <c r="X2386" s="126" t="str">
        <f t="shared" si="169"/>
        <v/>
      </c>
      <c r="Y2386" s="126" t="str">
        <f t="shared" si="169"/>
        <v/>
      </c>
      <c r="Z2386" s="126" t="str">
        <f t="shared" si="169"/>
        <v/>
      </c>
      <c r="AA2386" s="126" t="str">
        <f t="shared" si="169"/>
        <v/>
      </c>
    </row>
    <row r="2387" spans="16:27" x14ac:dyDescent="0.3">
      <c r="P2387" s="126" t="str">
        <f t="shared" si="170"/>
        <v/>
      </c>
      <c r="Q2387" s="126" t="str">
        <f t="shared" si="169"/>
        <v/>
      </c>
      <c r="R2387" s="126" t="str">
        <f t="shared" si="169"/>
        <v/>
      </c>
      <c r="S2387" s="126" t="str">
        <f t="shared" si="169"/>
        <v/>
      </c>
      <c r="T2387" s="126" t="str">
        <f t="shared" si="169"/>
        <v/>
      </c>
      <c r="U2387" s="126" t="str">
        <f t="shared" si="169"/>
        <v/>
      </c>
      <c r="V2387" s="126" t="str">
        <f t="shared" si="169"/>
        <v/>
      </c>
      <c r="W2387" s="126" t="str">
        <f t="shared" si="169"/>
        <v/>
      </c>
      <c r="X2387" s="126" t="str">
        <f t="shared" si="169"/>
        <v/>
      </c>
      <c r="Y2387" s="126" t="str">
        <f t="shared" si="169"/>
        <v/>
      </c>
      <c r="Z2387" s="126" t="str">
        <f t="shared" si="169"/>
        <v/>
      </c>
      <c r="AA2387" s="126" t="str">
        <f t="shared" si="169"/>
        <v/>
      </c>
    </row>
    <row r="2388" spans="16:27" x14ac:dyDescent="0.3">
      <c r="P2388" s="126" t="str">
        <f t="shared" si="170"/>
        <v/>
      </c>
      <c r="Q2388" s="126" t="str">
        <f t="shared" si="169"/>
        <v/>
      </c>
      <c r="R2388" s="126" t="str">
        <f t="shared" si="169"/>
        <v/>
      </c>
      <c r="S2388" s="126" t="str">
        <f t="shared" si="169"/>
        <v/>
      </c>
      <c r="T2388" s="126" t="str">
        <f t="shared" si="169"/>
        <v/>
      </c>
      <c r="U2388" s="126" t="str">
        <f t="shared" si="169"/>
        <v/>
      </c>
      <c r="V2388" s="126" t="str">
        <f t="shared" si="169"/>
        <v/>
      </c>
      <c r="W2388" s="126" t="str">
        <f t="shared" si="169"/>
        <v/>
      </c>
      <c r="X2388" s="126" t="str">
        <f t="shared" si="169"/>
        <v/>
      </c>
      <c r="Y2388" s="126" t="str">
        <f t="shared" si="169"/>
        <v/>
      </c>
      <c r="Z2388" s="126" t="str">
        <f t="shared" si="169"/>
        <v/>
      </c>
      <c r="AA2388" s="126" t="str">
        <f t="shared" si="169"/>
        <v/>
      </c>
    </row>
    <row r="2389" spans="16:27" x14ac:dyDescent="0.3">
      <c r="P2389" s="126" t="str">
        <f t="shared" si="170"/>
        <v/>
      </c>
      <c r="Q2389" s="126" t="str">
        <f t="shared" si="169"/>
        <v/>
      </c>
      <c r="R2389" s="126" t="str">
        <f t="shared" si="169"/>
        <v/>
      </c>
      <c r="S2389" s="126" t="str">
        <f t="shared" si="169"/>
        <v/>
      </c>
      <c r="T2389" s="126" t="str">
        <f t="shared" si="169"/>
        <v/>
      </c>
      <c r="U2389" s="126" t="str">
        <f t="shared" si="169"/>
        <v/>
      </c>
      <c r="V2389" s="126" t="str">
        <f t="shared" si="169"/>
        <v/>
      </c>
      <c r="W2389" s="126" t="str">
        <f t="shared" si="169"/>
        <v/>
      </c>
      <c r="X2389" s="126" t="str">
        <f t="shared" si="169"/>
        <v/>
      </c>
      <c r="Y2389" s="126" t="str">
        <f t="shared" si="169"/>
        <v/>
      </c>
      <c r="Z2389" s="126" t="str">
        <f t="shared" si="169"/>
        <v/>
      </c>
      <c r="AA2389" s="126" t="str">
        <f t="shared" si="169"/>
        <v/>
      </c>
    </row>
    <row r="2390" spans="16:27" x14ac:dyDescent="0.3">
      <c r="P2390" s="126" t="str">
        <f t="shared" si="170"/>
        <v/>
      </c>
      <c r="Q2390" s="126" t="str">
        <f t="shared" si="169"/>
        <v/>
      </c>
      <c r="R2390" s="126" t="str">
        <f t="shared" si="169"/>
        <v/>
      </c>
      <c r="S2390" s="126" t="str">
        <f t="shared" si="169"/>
        <v/>
      </c>
      <c r="T2390" s="126" t="str">
        <f t="shared" si="169"/>
        <v/>
      </c>
      <c r="U2390" s="126" t="str">
        <f t="shared" si="169"/>
        <v/>
      </c>
      <c r="V2390" s="126" t="str">
        <f t="shared" si="169"/>
        <v/>
      </c>
      <c r="W2390" s="126" t="str">
        <f t="shared" si="169"/>
        <v/>
      </c>
      <c r="X2390" s="126" t="str">
        <f t="shared" si="169"/>
        <v/>
      </c>
      <c r="Y2390" s="126" t="str">
        <f t="shared" si="169"/>
        <v/>
      </c>
      <c r="Z2390" s="126" t="str">
        <f t="shared" si="169"/>
        <v/>
      </c>
      <c r="AA2390" s="126" t="str">
        <f t="shared" si="169"/>
        <v/>
      </c>
    </row>
    <row r="2391" spans="16:27" x14ac:dyDescent="0.3">
      <c r="P2391" s="126" t="str">
        <f t="shared" si="170"/>
        <v/>
      </c>
      <c r="Q2391" s="126" t="str">
        <f t="shared" si="169"/>
        <v/>
      </c>
      <c r="R2391" s="126" t="str">
        <f t="shared" si="169"/>
        <v/>
      </c>
      <c r="S2391" s="126" t="str">
        <f t="shared" si="169"/>
        <v/>
      </c>
      <c r="T2391" s="126" t="str">
        <f t="shared" si="169"/>
        <v/>
      </c>
      <c r="U2391" s="126" t="str">
        <f t="shared" si="169"/>
        <v/>
      </c>
      <c r="V2391" s="126" t="str">
        <f t="shared" si="169"/>
        <v/>
      </c>
      <c r="W2391" s="126" t="str">
        <f t="shared" si="169"/>
        <v/>
      </c>
      <c r="X2391" s="126" t="str">
        <f t="shared" si="169"/>
        <v/>
      </c>
      <c r="Y2391" s="126" t="str">
        <f t="shared" si="169"/>
        <v/>
      </c>
      <c r="Z2391" s="126" t="str">
        <f t="shared" si="169"/>
        <v/>
      </c>
      <c r="AA2391" s="126" t="str">
        <f t="shared" si="169"/>
        <v/>
      </c>
    </row>
    <row r="2392" spans="16:27" x14ac:dyDescent="0.3">
      <c r="P2392" s="126" t="str">
        <f t="shared" si="170"/>
        <v/>
      </c>
      <c r="Q2392" s="126" t="str">
        <f t="shared" si="169"/>
        <v/>
      </c>
      <c r="R2392" s="126" t="str">
        <f t="shared" si="169"/>
        <v/>
      </c>
      <c r="S2392" s="126" t="str">
        <f t="shared" si="169"/>
        <v/>
      </c>
      <c r="T2392" s="126" t="str">
        <f t="shared" si="169"/>
        <v/>
      </c>
      <c r="U2392" s="126" t="str">
        <f t="shared" si="169"/>
        <v/>
      </c>
      <c r="V2392" s="126" t="str">
        <f t="shared" si="169"/>
        <v/>
      </c>
      <c r="W2392" s="126" t="str">
        <f t="shared" si="169"/>
        <v/>
      </c>
      <c r="X2392" s="126" t="str">
        <f t="shared" si="169"/>
        <v/>
      </c>
      <c r="Y2392" s="126" t="str">
        <f t="shared" si="169"/>
        <v/>
      </c>
      <c r="Z2392" s="126" t="str">
        <f t="shared" si="169"/>
        <v/>
      </c>
      <c r="AA2392" s="126" t="str">
        <f t="shared" si="169"/>
        <v/>
      </c>
    </row>
    <row r="2393" spans="16:27" x14ac:dyDescent="0.3">
      <c r="P2393" s="126" t="str">
        <f t="shared" si="170"/>
        <v/>
      </c>
      <c r="Q2393" s="126" t="str">
        <f t="shared" si="169"/>
        <v/>
      </c>
      <c r="R2393" s="126" t="str">
        <f t="shared" si="169"/>
        <v/>
      </c>
      <c r="S2393" s="126" t="str">
        <f t="shared" si="169"/>
        <v/>
      </c>
      <c r="T2393" s="126" t="str">
        <f t="shared" ref="Q2393:AA2416" si="171">IF($A2393="","",IF(OR($B2393=T$1,$C2393=T$1,$D2393=T$1,$E2393=T$1,$F2393=T$1),"Yes","No"))</f>
        <v/>
      </c>
      <c r="U2393" s="126" t="str">
        <f t="shared" si="171"/>
        <v/>
      </c>
      <c r="V2393" s="126" t="str">
        <f t="shared" si="171"/>
        <v/>
      </c>
      <c r="W2393" s="126" t="str">
        <f t="shared" si="171"/>
        <v/>
      </c>
      <c r="X2393" s="126" t="str">
        <f t="shared" si="171"/>
        <v/>
      </c>
      <c r="Y2393" s="126" t="str">
        <f t="shared" si="171"/>
        <v/>
      </c>
      <c r="Z2393" s="126" t="str">
        <f t="shared" si="171"/>
        <v/>
      </c>
      <c r="AA2393" s="126" t="str">
        <f t="shared" si="171"/>
        <v/>
      </c>
    </row>
    <row r="2394" spans="16:27" x14ac:dyDescent="0.3">
      <c r="P2394" s="126" t="str">
        <f t="shared" si="170"/>
        <v/>
      </c>
      <c r="Q2394" s="126" t="str">
        <f t="shared" si="171"/>
        <v/>
      </c>
      <c r="R2394" s="126" t="str">
        <f t="shared" si="171"/>
        <v/>
      </c>
      <c r="S2394" s="126" t="str">
        <f t="shared" si="171"/>
        <v/>
      </c>
      <c r="T2394" s="126" t="str">
        <f t="shared" si="171"/>
        <v/>
      </c>
      <c r="U2394" s="126" t="str">
        <f t="shared" si="171"/>
        <v/>
      </c>
      <c r="V2394" s="126" t="str">
        <f t="shared" si="171"/>
        <v/>
      </c>
      <c r="W2394" s="126" t="str">
        <f t="shared" si="171"/>
        <v/>
      </c>
      <c r="X2394" s="126" t="str">
        <f t="shared" si="171"/>
        <v/>
      </c>
      <c r="Y2394" s="126" t="str">
        <f t="shared" si="171"/>
        <v/>
      </c>
      <c r="Z2394" s="126" t="str">
        <f t="shared" si="171"/>
        <v/>
      </c>
      <c r="AA2394" s="126" t="str">
        <f t="shared" si="171"/>
        <v/>
      </c>
    </row>
    <row r="2395" spans="16:27" x14ac:dyDescent="0.3">
      <c r="P2395" s="126" t="str">
        <f t="shared" si="170"/>
        <v/>
      </c>
      <c r="Q2395" s="126" t="str">
        <f t="shared" si="171"/>
        <v/>
      </c>
      <c r="R2395" s="126" t="str">
        <f t="shared" si="171"/>
        <v/>
      </c>
      <c r="S2395" s="126" t="str">
        <f t="shared" si="171"/>
        <v/>
      </c>
      <c r="T2395" s="126" t="str">
        <f t="shared" si="171"/>
        <v/>
      </c>
      <c r="U2395" s="126" t="str">
        <f t="shared" si="171"/>
        <v/>
      </c>
      <c r="V2395" s="126" t="str">
        <f t="shared" si="171"/>
        <v/>
      </c>
      <c r="W2395" s="126" t="str">
        <f t="shared" si="171"/>
        <v/>
      </c>
      <c r="X2395" s="126" t="str">
        <f t="shared" si="171"/>
        <v/>
      </c>
      <c r="Y2395" s="126" t="str">
        <f t="shared" si="171"/>
        <v/>
      </c>
      <c r="Z2395" s="126" t="str">
        <f t="shared" si="171"/>
        <v/>
      </c>
      <c r="AA2395" s="126" t="str">
        <f t="shared" si="171"/>
        <v/>
      </c>
    </row>
    <row r="2396" spans="16:27" x14ac:dyDescent="0.3">
      <c r="P2396" s="126" t="str">
        <f t="shared" si="170"/>
        <v/>
      </c>
      <c r="Q2396" s="126" t="str">
        <f t="shared" si="171"/>
        <v/>
      </c>
      <c r="R2396" s="126" t="str">
        <f t="shared" si="171"/>
        <v/>
      </c>
      <c r="S2396" s="126" t="str">
        <f t="shared" si="171"/>
        <v/>
      </c>
      <c r="T2396" s="126" t="str">
        <f t="shared" si="171"/>
        <v/>
      </c>
      <c r="U2396" s="126" t="str">
        <f t="shared" si="171"/>
        <v/>
      </c>
      <c r="V2396" s="126" t="str">
        <f t="shared" si="171"/>
        <v/>
      </c>
      <c r="W2396" s="126" t="str">
        <f t="shared" si="171"/>
        <v/>
      </c>
      <c r="X2396" s="126" t="str">
        <f t="shared" si="171"/>
        <v/>
      </c>
      <c r="Y2396" s="126" t="str">
        <f t="shared" si="171"/>
        <v/>
      </c>
      <c r="Z2396" s="126" t="str">
        <f t="shared" si="171"/>
        <v/>
      </c>
      <c r="AA2396" s="126" t="str">
        <f t="shared" si="171"/>
        <v/>
      </c>
    </row>
    <row r="2397" spans="16:27" x14ac:dyDescent="0.3">
      <c r="P2397" s="126" t="str">
        <f t="shared" si="170"/>
        <v/>
      </c>
      <c r="Q2397" s="126" t="str">
        <f t="shared" si="171"/>
        <v/>
      </c>
      <c r="R2397" s="126" t="str">
        <f t="shared" si="171"/>
        <v/>
      </c>
      <c r="S2397" s="126" t="str">
        <f t="shared" si="171"/>
        <v/>
      </c>
      <c r="T2397" s="126" t="str">
        <f t="shared" si="171"/>
        <v/>
      </c>
      <c r="U2397" s="126" t="str">
        <f t="shared" si="171"/>
        <v/>
      </c>
      <c r="V2397" s="126" t="str">
        <f t="shared" si="171"/>
        <v/>
      </c>
      <c r="W2397" s="126" t="str">
        <f t="shared" si="171"/>
        <v/>
      </c>
      <c r="X2397" s="126" t="str">
        <f t="shared" si="171"/>
        <v/>
      </c>
      <c r="Y2397" s="126" t="str">
        <f t="shared" si="171"/>
        <v/>
      </c>
      <c r="Z2397" s="126" t="str">
        <f t="shared" si="171"/>
        <v/>
      </c>
      <c r="AA2397" s="126" t="str">
        <f t="shared" si="171"/>
        <v/>
      </c>
    </row>
    <row r="2398" spans="16:27" x14ac:dyDescent="0.3">
      <c r="P2398" s="126" t="str">
        <f t="shared" si="170"/>
        <v/>
      </c>
      <c r="Q2398" s="126" t="str">
        <f t="shared" si="171"/>
        <v/>
      </c>
      <c r="R2398" s="126" t="str">
        <f t="shared" si="171"/>
        <v/>
      </c>
      <c r="S2398" s="126" t="str">
        <f t="shared" si="171"/>
        <v/>
      </c>
      <c r="T2398" s="126" t="str">
        <f t="shared" si="171"/>
        <v/>
      </c>
      <c r="U2398" s="126" t="str">
        <f t="shared" si="171"/>
        <v/>
      </c>
      <c r="V2398" s="126" t="str">
        <f t="shared" si="171"/>
        <v/>
      </c>
      <c r="W2398" s="126" t="str">
        <f t="shared" si="171"/>
        <v/>
      </c>
      <c r="X2398" s="126" t="str">
        <f t="shared" si="171"/>
        <v/>
      </c>
      <c r="Y2398" s="126" t="str">
        <f t="shared" si="171"/>
        <v/>
      </c>
      <c r="Z2398" s="126" t="str">
        <f t="shared" si="171"/>
        <v/>
      </c>
      <c r="AA2398" s="126" t="str">
        <f t="shared" si="171"/>
        <v/>
      </c>
    </row>
    <row r="2399" spans="16:27" x14ac:dyDescent="0.3">
      <c r="P2399" s="126" t="str">
        <f t="shared" si="170"/>
        <v/>
      </c>
      <c r="Q2399" s="126" t="str">
        <f t="shared" si="171"/>
        <v/>
      </c>
      <c r="R2399" s="126" t="str">
        <f t="shared" si="171"/>
        <v/>
      </c>
      <c r="S2399" s="126" t="str">
        <f t="shared" si="171"/>
        <v/>
      </c>
      <c r="T2399" s="126" t="str">
        <f t="shared" si="171"/>
        <v/>
      </c>
      <c r="U2399" s="126" t="str">
        <f t="shared" si="171"/>
        <v/>
      </c>
      <c r="V2399" s="126" t="str">
        <f t="shared" si="171"/>
        <v/>
      </c>
      <c r="W2399" s="126" t="str">
        <f t="shared" si="171"/>
        <v/>
      </c>
      <c r="X2399" s="126" t="str">
        <f t="shared" si="171"/>
        <v/>
      </c>
      <c r="Y2399" s="126" t="str">
        <f t="shared" si="171"/>
        <v/>
      </c>
      <c r="Z2399" s="126" t="str">
        <f t="shared" si="171"/>
        <v/>
      </c>
      <c r="AA2399" s="126" t="str">
        <f t="shared" si="171"/>
        <v/>
      </c>
    </row>
    <row r="2400" spans="16:27" x14ac:dyDescent="0.3">
      <c r="P2400" s="126" t="str">
        <f t="shared" si="170"/>
        <v/>
      </c>
      <c r="Q2400" s="126" t="str">
        <f t="shared" si="171"/>
        <v/>
      </c>
      <c r="R2400" s="126" t="str">
        <f t="shared" si="171"/>
        <v/>
      </c>
      <c r="S2400" s="126" t="str">
        <f t="shared" si="171"/>
        <v/>
      </c>
      <c r="T2400" s="126" t="str">
        <f t="shared" si="171"/>
        <v/>
      </c>
      <c r="U2400" s="126" t="str">
        <f t="shared" si="171"/>
        <v/>
      </c>
      <c r="V2400" s="126" t="str">
        <f t="shared" si="171"/>
        <v/>
      </c>
      <c r="W2400" s="126" t="str">
        <f t="shared" si="171"/>
        <v/>
      </c>
      <c r="X2400" s="126" t="str">
        <f t="shared" si="171"/>
        <v/>
      </c>
      <c r="Y2400" s="126" t="str">
        <f t="shared" si="171"/>
        <v/>
      </c>
      <c r="Z2400" s="126" t="str">
        <f t="shared" si="171"/>
        <v/>
      </c>
      <c r="AA2400" s="126" t="str">
        <f t="shared" si="171"/>
        <v/>
      </c>
    </row>
    <row r="2401" spans="16:27" x14ac:dyDescent="0.3">
      <c r="P2401" s="126" t="str">
        <f t="shared" si="170"/>
        <v/>
      </c>
      <c r="Q2401" s="126" t="str">
        <f t="shared" si="171"/>
        <v/>
      </c>
      <c r="R2401" s="126" t="str">
        <f t="shared" si="171"/>
        <v/>
      </c>
      <c r="S2401" s="126" t="str">
        <f t="shared" si="171"/>
        <v/>
      </c>
      <c r="T2401" s="126" t="str">
        <f t="shared" si="171"/>
        <v/>
      </c>
      <c r="U2401" s="126" t="str">
        <f t="shared" si="171"/>
        <v/>
      </c>
      <c r="V2401" s="126" t="str">
        <f t="shared" si="171"/>
        <v/>
      </c>
      <c r="W2401" s="126" t="str">
        <f t="shared" si="171"/>
        <v/>
      </c>
      <c r="X2401" s="126" t="str">
        <f t="shared" si="171"/>
        <v/>
      </c>
      <c r="Y2401" s="126" t="str">
        <f t="shared" si="171"/>
        <v/>
      </c>
      <c r="Z2401" s="126" t="str">
        <f t="shared" si="171"/>
        <v/>
      </c>
      <c r="AA2401" s="126" t="str">
        <f t="shared" si="171"/>
        <v/>
      </c>
    </row>
    <row r="2402" spans="16:27" x14ac:dyDescent="0.3">
      <c r="P2402" s="126" t="str">
        <f t="shared" si="170"/>
        <v/>
      </c>
      <c r="Q2402" s="126" t="str">
        <f t="shared" si="171"/>
        <v/>
      </c>
      <c r="R2402" s="126" t="str">
        <f t="shared" si="171"/>
        <v/>
      </c>
      <c r="S2402" s="126" t="str">
        <f t="shared" si="171"/>
        <v/>
      </c>
      <c r="T2402" s="126" t="str">
        <f t="shared" si="171"/>
        <v/>
      </c>
      <c r="U2402" s="126" t="str">
        <f t="shared" si="171"/>
        <v/>
      </c>
      <c r="V2402" s="126" t="str">
        <f t="shared" si="171"/>
        <v/>
      </c>
      <c r="W2402" s="126" t="str">
        <f t="shared" si="171"/>
        <v/>
      </c>
      <c r="X2402" s="126" t="str">
        <f t="shared" si="171"/>
        <v/>
      </c>
      <c r="Y2402" s="126" t="str">
        <f t="shared" si="171"/>
        <v/>
      </c>
      <c r="Z2402" s="126" t="str">
        <f t="shared" si="171"/>
        <v/>
      </c>
      <c r="AA2402" s="126" t="str">
        <f t="shared" si="171"/>
        <v/>
      </c>
    </row>
    <row r="2403" spans="16:27" x14ac:dyDescent="0.3">
      <c r="P2403" s="126" t="str">
        <f t="shared" si="170"/>
        <v/>
      </c>
      <c r="Q2403" s="126" t="str">
        <f t="shared" si="171"/>
        <v/>
      </c>
      <c r="R2403" s="126" t="str">
        <f t="shared" si="171"/>
        <v/>
      </c>
      <c r="S2403" s="126" t="str">
        <f t="shared" si="171"/>
        <v/>
      </c>
      <c r="T2403" s="126" t="str">
        <f t="shared" si="171"/>
        <v/>
      </c>
      <c r="U2403" s="126" t="str">
        <f t="shared" si="171"/>
        <v/>
      </c>
      <c r="V2403" s="126" t="str">
        <f t="shared" si="171"/>
        <v/>
      </c>
      <c r="W2403" s="126" t="str">
        <f t="shared" si="171"/>
        <v/>
      </c>
      <c r="X2403" s="126" t="str">
        <f t="shared" si="171"/>
        <v/>
      </c>
      <c r="Y2403" s="126" t="str">
        <f t="shared" si="171"/>
        <v/>
      </c>
      <c r="Z2403" s="126" t="str">
        <f t="shared" si="171"/>
        <v/>
      </c>
      <c r="AA2403" s="126" t="str">
        <f t="shared" si="171"/>
        <v/>
      </c>
    </row>
    <row r="2404" spans="16:27" x14ac:dyDescent="0.3">
      <c r="P2404" s="126" t="str">
        <f t="shared" si="170"/>
        <v/>
      </c>
      <c r="Q2404" s="126" t="str">
        <f t="shared" si="171"/>
        <v/>
      </c>
      <c r="R2404" s="126" t="str">
        <f t="shared" si="171"/>
        <v/>
      </c>
      <c r="S2404" s="126" t="str">
        <f t="shared" si="171"/>
        <v/>
      </c>
      <c r="T2404" s="126" t="str">
        <f t="shared" si="171"/>
        <v/>
      </c>
      <c r="U2404" s="126" t="str">
        <f t="shared" si="171"/>
        <v/>
      </c>
      <c r="V2404" s="126" t="str">
        <f t="shared" si="171"/>
        <v/>
      </c>
      <c r="W2404" s="126" t="str">
        <f t="shared" si="171"/>
        <v/>
      </c>
      <c r="X2404" s="126" t="str">
        <f t="shared" si="171"/>
        <v/>
      </c>
      <c r="Y2404" s="126" t="str">
        <f t="shared" si="171"/>
        <v/>
      </c>
      <c r="Z2404" s="126" t="str">
        <f t="shared" si="171"/>
        <v/>
      </c>
      <c r="AA2404" s="126" t="str">
        <f t="shared" si="171"/>
        <v/>
      </c>
    </row>
    <row r="2405" spans="16:27" x14ac:dyDescent="0.3">
      <c r="P2405" s="126" t="str">
        <f t="shared" si="170"/>
        <v/>
      </c>
      <c r="Q2405" s="126" t="str">
        <f t="shared" si="171"/>
        <v/>
      </c>
      <c r="R2405" s="126" t="str">
        <f t="shared" si="171"/>
        <v/>
      </c>
      <c r="S2405" s="126" t="str">
        <f t="shared" si="171"/>
        <v/>
      </c>
      <c r="T2405" s="126" t="str">
        <f t="shared" si="171"/>
        <v/>
      </c>
      <c r="U2405" s="126" t="str">
        <f t="shared" si="171"/>
        <v/>
      </c>
      <c r="V2405" s="126" t="str">
        <f t="shared" si="171"/>
        <v/>
      </c>
      <c r="W2405" s="126" t="str">
        <f t="shared" si="171"/>
        <v/>
      </c>
      <c r="X2405" s="126" t="str">
        <f t="shared" si="171"/>
        <v/>
      </c>
      <c r="Y2405" s="126" t="str">
        <f t="shared" si="171"/>
        <v/>
      </c>
      <c r="Z2405" s="126" t="str">
        <f t="shared" si="171"/>
        <v/>
      </c>
      <c r="AA2405" s="126" t="str">
        <f t="shared" si="171"/>
        <v/>
      </c>
    </row>
    <row r="2406" spans="16:27" x14ac:dyDescent="0.3">
      <c r="P2406" s="126" t="str">
        <f t="shared" si="170"/>
        <v/>
      </c>
      <c r="Q2406" s="126" t="str">
        <f t="shared" si="171"/>
        <v/>
      </c>
      <c r="R2406" s="126" t="str">
        <f t="shared" si="171"/>
        <v/>
      </c>
      <c r="S2406" s="126" t="str">
        <f t="shared" si="171"/>
        <v/>
      </c>
      <c r="T2406" s="126" t="str">
        <f t="shared" si="171"/>
        <v/>
      </c>
      <c r="U2406" s="126" t="str">
        <f t="shared" si="171"/>
        <v/>
      </c>
      <c r="V2406" s="126" t="str">
        <f t="shared" si="171"/>
        <v/>
      </c>
      <c r="W2406" s="126" t="str">
        <f t="shared" si="171"/>
        <v/>
      </c>
      <c r="X2406" s="126" t="str">
        <f t="shared" si="171"/>
        <v/>
      </c>
      <c r="Y2406" s="126" t="str">
        <f t="shared" si="171"/>
        <v/>
      </c>
      <c r="Z2406" s="126" t="str">
        <f t="shared" si="171"/>
        <v/>
      </c>
      <c r="AA2406" s="126" t="str">
        <f t="shared" si="171"/>
        <v/>
      </c>
    </row>
    <row r="2407" spans="16:27" x14ac:dyDescent="0.3">
      <c r="P2407" s="126" t="str">
        <f t="shared" si="170"/>
        <v/>
      </c>
      <c r="Q2407" s="126" t="str">
        <f t="shared" si="171"/>
        <v/>
      </c>
      <c r="R2407" s="126" t="str">
        <f t="shared" si="171"/>
        <v/>
      </c>
      <c r="S2407" s="126" t="str">
        <f t="shared" si="171"/>
        <v/>
      </c>
      <c r="T2407" s="126" t="str">
        <f t="shared" si="171"/>
        <v/>
      </c>
      <c r="U2407" s="126" t="str">
        <f t="shared" si="171"/>
        <v/>
      </c>
      <c r="V2407" s="126" t="str">
        <f t="shared" si="171"/>
        <v/>
      </c>
      <c r="W2407" s="126" t="str">
        <f t="shared" si="171"/>
        <v/>
      </c>
      <c r="X2407" s="126" t="str">
        <f t="shared" si="171"/>
        <v/>
      </c>
      <c r="Y2407" s="126" t="str">
        <f t="shared" si="171"/>
        <v/>
      </c>
      <c r="Z2407" s="126" t="str">
        <f t="shared" si="171"/>
        <v/>
      </c>
      <c r="AA2407" s="126" t="str">
        <f t="shared" si="171"/>
        <v/>
      </c>
    </row>
    <row r="2408" spans="16:27" x14ac:dyDescent="0.3">
      <c r="P2408" s="126" t="str">
        <f t="shared" si="170"/>
        <v/>
      </c>
      <c r="Q2408" s="126" t="str">
        <f t="shared" si="171"/>
        <v/>
      </c>
      <c r="R2408" s="126" t="str">
        <f t="shared" si="171"/>
        <v/>
      </c>
      <c r="S2408" s="126" t="str">
        <f t="shared" si="171"/>
        <v/>
      </c>
      <c r="T2408" s="126" t="str">
        <f t="shared" si="171"/>
        <v/>
      </c>
      <c r="U2408" s="126" t="str">
        <f t="shared" si="171"/>
        <v/>
      </c>
      <c r="V2408" s="126" t="str">
        <f t="shared" si="171"/>
        <v/>
      </c>
      <c r="W2408" s="126" t="str">
        <f t="shared" si="171"/>
        <v/>
      </c>
      <c r="X2408" s="126" t="str">
        <f t="shared" si="171"/>
        <v/>
      </c>
      <c r="Y2408" s="126" t="str">
        <f t="shared" si="171"/>
        <v/>
      </c>
      <c r="Z2408" s="126" t="str">
        <f t="shared" si="171"/>
        <v/>
      </c>
      <c r="AA2408" s="126" t="str">
        <f t="shared" si="171"/>
        <v/>
      </c>
    </row>
    <row r="2409" spans="16:27" x14ac:dyDescent="0.3">
      <c r="P2409" s="126" t="str">
        <f t="shared" si="170"/>
        <v/>
      </c>
      <c r="Q2409" s="126" t="str">
        <f t="shared" si="171"/>
        <v/>
      </c>
      <c r="R2409" s="126" t="str">
        <f t="shared" si="171"/>
        <v/>
      </c>
      <c r="S2409" s="126" t="str">
        <f t="shared" si="171"/>
        <v/>
      </c>
      <c r="T2409" s="126" t="str">
        <f t="shared" si="171"/>
        <v/>
      </c>
      <c r="U2409" s="126" t="str">
        <f t="shared" si="171"/>
        <v/>
      </c>
      <c r="V2409" s="126" t="str">
        <f t="shared" si="171"/>
        <v/>
      </c>
      <c r="W2409" s="126" t="str">
        <f t="shared" si="171"/>
        <v/>
      </c>
      <c r="X2409" s="126" t="str">
        <f t="shared" si="171"/>
        <v/>
      </c>
      <c r="Y2409" s="126" t="str">
        <f t="shared" si="171"/>
        <v/>
      </c>
      <c r="Z2409" s="126" t="str">
        <f t="shared" si="171"/>
        <v/>
      </c>
      <c r="AA2409" s="126" t="str">
        <f t="shared" si="171"/>
        <v/>
      </c>
    </row>
    <row r="2410" spans="16:27" x14ac:dyDescent="0.3">
      <c r="P2410" s="126" t="str">
        <f t="shared" si="170"/>
        <v/>
      </c>
      <c r="Q2410" s="126" t="str">
        <f t="shared" si="171"/>
        <v/>
      </c>
      <c r="R2410" s="126" t="str">
        <f t="shared" si="171"/>
        <v/>
      </c>
      <c r="S2410" s="126" t="str">
        <f t="shared" si="171"/>
        <v/>
      </c>
      <c r="T2410" s="126" t="str">
        <f t="shared" si="171"/>
        <v/>
      </c>
      <c r="U2410" s="126" t="str">
        <f t="shared" si="171"/>
        <v/>
      </c>
      <c r="V2410" s="126" t="str">
        <f t="shared" si="171"/>
        <v/>
      </c>
      <c r="W2410" s="126" t="str">
        <f t="shared" si="171"/>
        <v/>
      </c>
      <c r="X2410" s="126" t="str">
        <f t="shared" si="171"/>
        <v/>
      </c>
      <c r="Y2410" s="126" t="str">
        <f t="shared" si="171"/>
        <v/>
      </c>
      <c r="Z2410" s="126" t="str">
        <f t="shared" si="171"/>
        <v/>
      </c>
      <c r="AA2410" s="126" t="str">
        <f t="shared" si="171"/>
        <v/>
      </c>
    </row>
    <row r="2411" spans="16:27" x14ac:dyDescent="0.3">
      <c r="P2411" s="126" t="str">
        <f t="shared" si="170"/>
        <v/>
      </c>
      <c r="Q2411" s="126" t="str">
        <f t="shared" si="171"/>
        <v/>
      </c>
      <c r="R2411" s="126" t="str">
        <f t="shared" si="171"/>
        <v/>
      </c>
      <c r="S2411" s="126" t="str">
        <f t="shared" si="171"/>
        <v/>
      </c>
      <c r="T2411" s="126" t="str">
        <f t="shared" si="171"/>
        <v/>
      </c>
      <c r="U2411" s="126" t="str">
        <f t="shared" si="171"/>
        <v/>
      </c>
      <c r="V2411" s="126" t="str">
        <f t="shared" si="171"/>
        <v/>
      </c>
      <c r="W2411" s="126" t="str">
        <f t="shared" si="171"/>
        <v/>
      </c>
      <c r="X2411" s="126" t="str">
        <f t="shared" si="171"/>
        <v/>
      </c>
      <c r="Y2411" s="126" t="str">
        <f t="shared" si="171"/>
        <v/>
      </c>
      <c r="Z2411" s="126" t="str">
        <f t="shared" si="171"/>
        <v/>
      </c>
      <c r="AA2411" s="126" t="str">
        <f t="shared" si="171"/>
        <v/>
      </c>
    </row>
    <row r="2412" spans="16:27" x14ac:dyDescent="0.3">
      <c r="P2412" s="126" t="str">
        <f t="shared" si="170"/>
        <v/>
      </c>
      <c r="Q2412" s="126" t="str">
        <f t="shared" si="171"/>
        <v/>
      </c>
      <c r="R2412" s="126" t="str">
        <f t="shared" si="171"/>
        <v/>
      </c>
      <c r="S2412" s="126" t="str">
        <f t="shared" si="171"/>
        <v/>
      </c>
      <c r="T2412" s="126" t="str">
        <f t="shared" si="171"/>
        <v/>
      </c>
      <c r="U2412" s="126" t="str">
        <f t="shared" si="171"/>
        <v/>
      </c>
      <c r="V2412" s="126" t="str">
        <f t="shared" si="171"/>
        <v/>
      </c>
      <c r="W2412" s="126" t="str">
        <f t="shared" si="171"/>
        <v/>
      </c>
      <c r="X2412" s="126" t="str">
        <f t="shared" si="171"/>
        <v/>
      </c>
      <c r="Y2412" s="126" t="str">
        <f t="shared" si="171"/>
        <v/>
      </c>
      <c r="Z2412" s="126" t="str">
        <f t="shared" si="171"/>
        <v/>
      </c>
      <c r="AA2412" s="126" t="str">
        <f t="shared" si="171"/>
        <v/>
      </c>
    </row>
    <row r="2413" spans="16:27" x14ac:dyDescent="0.3">
      <c r="P2413" s="126" t="str">
        <f t="shared" si="170"/>
        <v/>
      </c>
      <c r="Q2413" s="126" t="str">
        <f t="shared" si="171"/>
        <v/>
      </c>
      <c r="R2413" s="126" t="str">
        <f t="shared" si="171"/>
        <v/>
      </c>
      <c r="S2413" s="126" t="str">
        <f t="shared" si="171"/>
        <v/>
      </c>
      <c r="T2413" s="126" t="str">
        <f t="shared" si="171"/>
        <v/>
      </c>
      <c r="U2413" s="126" t="str">
        <f t="shared" si="171"/>
        <v/>
      </c>
      <c r="V2413" s="126" t="str">
        <f t="shared" si="171"/>
        <v/>
      </c>
      <c r="W2413" s="126" t="str">
        <f t="shared" si="171"/>
        <v/>
      </c>
      <c r="X2413" s="126" t="str">
        <f t="shared" si="171"/>
        <v/>
      </c>
      <c r="Y2413" s="126" t="str">
        <f t="shared" si="171"/>
        <v/>
      </c>
      <c r="Z2413" s="126" t="str">
        <f t="shared" si="171"/>
        <v/>
      </c>
      <c r="AA2413" s="126" t="str">
        <f t="shared" si="171"/>
        <v/>
      </c>
    </row>
    <row r="2414" spans="16:27" x14ac:dyDescent="0.3">
      <c r="P2414" s="126" t="str">
        <f t="shared" si="170"/>
        <v/>
      </c>
      <c r="Q2414" s="126" t="str">
        <f t="shared" si="171"/>
        <v/>
      </c>
      <c r="R2414" s="126" t="str">
        <f t="shared" si="171"/>
        <v/>
      </c>
      <c r="S2414" s="126" t="str">
        <f t="shared" si="171"/>
        <v/>
      </c>
      <c r="T2414" s="126" t="str">
        <f t="shared" si="171"/>
        <v/>
      </c>
      <c r="U2414" s="126" t="str">
        <f t="shared" si="171"/>
        <v/>
      </c>
      <c r="V2414" s="126" t="str">
        <f t="shared" si="171"/>
        <v/>
      </c>
      <c r="W2414" s="126" t="str">
        <f t="shared" si="171"/>
        <v/>
      </c>
      <c r="X2414" s="126" t="str">
        <f t="shared" si="171"/>
        <v/>
      </c>
      <c r="Y2414" s="126" t="str">
        <f t="shared" si="171"/>
        <v/>
      </c>
      <c r="Z2414" s="126" t="str">
        <f t="shared" si="171"/>
        <v/>
      </c>
      <c r="AA2414" s="126" t="str">
        <f t="shared" si="171"/>
        <v/>
      </c>
    </row>
    <row r="2415" spans="16:27" x14ac:dyDescent="0.3">
      <c r="P2415" s="126" t="str">
        <f t="shared" si="170"/>
        <v/>
      </c>
      <c r="Q2415" s="126" t="str">
        <f t="shared" si="171"/>
        <v/>
      </c>
      <c r="R2415" s="126" t="str">
        <f t="shared" si="171"/>
        <v/>
      </c>
      <c r="S2415" s="126" t="str">
        <f t="shared" si="171"/>
        <v/>
      </c>
      <c r="T2415" s="126" t="str">
        <f t="shared" si="171"/>
        <v/>
      </c>
      <c r="U2415" s="126" t="str">
        <f t="shared" si="171"/>
        <v/>
      </c>
      <c r="V2415" s="126" t="str">
        <f t="shared" si="171"/>
        <v/>
      </c>
      <c r="W2415" s="126" t="str">
        <f t="shared" si="171"/>
        <v/>
      </c>
      <c r="X2415" s="126" t="str">
        <f t="shared" si="171"/>
        <v/>
      </c>
      <c r="Y2415" s="126" t="str">
        <f t="shared" si="171"/>
        <v/>
      </c>
      <c r="Z2415" s="126" t="str">
        <f t="shared" si="171"/>
        <v/>
      </c>
      <c r="AA2415" s="126" t="str">
        <f t="shared" si="171"/>
        <v/>
      </c>
    </row>
    <row r="2416" spans="16:27" x14ac:dyDescent="0.3">
      <c r="P2416" s="126" t="str">
        <f t="shared" si="170"/>
        <v/>
      </c>
      <c r="Q2416" s="126" t="str">
        <f t="shared" si="171"/>
        <v/>
      </c>
      <c r="R2416" s="126" t="str">
        <f t="shared" si="171"/>
        <v/>
      </c>
      <c r="S2416" s="126" t="str">
        <f t="shared" si="171"/>
        <v/>
      </c>
      <c r="T2416" s="126" t="str">
        <f t="shared" si="171"/>
        <v/>
      </c>
      <c r="U2416" s="126" t="str">
        <f t="shared" si="171"/>
        <v/>
      </c>
      <c r="V2416" s="126" t="str">
        <f t="shared" ref="Q2416:AA2439" si="172">IF($A2416="","",IF(OR($B2416=V$1,$C2416=V$1,$D2416=V$1,$E2416=V$1,$F2416=V$1),"Yes","No"))</f>
        <v/>
      </c>
      <c r="W2416" s="126" t="str">
        <f t="shared" si="172"/>
        <v/>
      </c>
      <c r="X2416" s="126" t="str">
        <f t="shared" si="172"/>
        <v/>
      </c>
      <c r="Y2416" s="126" t="str">
        <f t="shared" si="172"/>
        <v/>
      </c>
      <c r="Z2416" s="126" t="str">
        <f t="shared" si="172"/>
        <v/>
      </c>
      <c r="AA2416" s="126" t="str">
        <f t="shared" si="172"/>
        <v/>
      </c>
    </row>
    <row r="2417" spans="16:27" x14ac:dyDescent="0.3">
      <c r="P2417" s="126" t="str">
        <f t="shared" si="170"/>
        <v/>
      </c>
      <c r="Q2417" s="126" t="str">
        <f t="shared" si="172"/>
        <v/>
      </c>
      <c r="R2417" s="126" t="str">
        <f t="shared" si="172"/>
        <v/>
      </c>
      <c r="S2417" s="126" t="str">
        <f t="shared" si="172"/>
        <v/>
      </c>
      <c r="T2417" s="126" t="str">
        <f t="shared" si="172"/>
        <v/>
      </c>
      <c r="U2417" s="126" t="str">
        <f t="shared" si="172"/>
        <v/>
      </c>
      <c r="V2417" s="126" t="str">
        <f t="shared" si="172"/>
        <v/>
      </c>
      <c r="W2417" s="126" t="str">
        <f t="shared" si="172"/>
        <v/>
      </c>
      <c r="X2417" s="126" t="str">
        <f t="shared" si="172"/>
        <v/>
      </c>
      <c r="Y2417" s="126" t="str">
        <f t="shared" si="172"/>
        <v/>
      </c>
      <c r="Z2417" s="126" t="str">
        <f t="shared" si="172"/>
        <v/>
      </c>
      <c r="AA2417" s="126" t="str">
        <f t="shared" si="172"/>
        <v/>
      </c>
    </row>
    <row r="2418" spans="16:27" x14ac:dyDescent="0.3">
      <c r="P2418" s="126" t="str">
        <f t="shared" si="170"/>
        <v/>
      </c>
      <c r="Q2418" s="126" t="str">
        <f t="shared" si="172"/>
        <v/>
      </c>
      <c r="R2418" s="126" t="str">
        <f t="shared" si="172"/>
        <v/>
      </c>
      <c r="S2418" s="126" t="str">
        <f t="shared" si="172"/>
        <v/>
      </c>
      <c r="T2418" s="126" t="str">
        <f t="shared" si="172"/>
        <v/>
      </c>
      <c r="U2418" s="126" t="str">
        <f t="shared" si="172"/>
        <v/>
      </c>
      <c r="V2418" s="126" t="str">
        <f t="shared" si="172"/>
        <v/>
      </c>
      <c r="W2418" s="126" t="str">
        <f t="shared" si="172"/>
        <v/>
      </c>
      <c r="X2418" s="126" t="str">
        <f t="shared" si="172"/>
        <v/>
      </c>
      <c r="Y2418" s="126" t="str">
        <f t="shared" si="172"/>
        <v/>
      </c>
      <c r="Z2418" s="126" t="str">
        <f t="shared" si="172"/>
        <v/>
      </c>
      <c r="AA2418" s="126" t="str">
        <f t="shared" si="172"/>
        <v/>
      </c>
    </row>
    <row r="2419" spans="16:27" x14ac:dyDescent="0.3">
      <c r="P2419" s="126" t="str">
        <f t="shared" si="170"/>
        <v/>
      </c>
      <c r="Q2419" s="126" t="str">
        <f t="shared" si="172"/>
        <v/>
      </c>
      <c r="R2419" s="126" t="str">
        <f t="shared" si="172"/>
        <v/>
      </c>
      <c r="S2419" s="126" t="str">
        <f t="shared" si="172"/>
        <v/>
      </c>
      <c r="T2419" s="126" t="str">
        <f t="shared" si="172"/>
        <v/>
      </c>
      <c r="U2419" s="126" t="str">
        <f t="shared" si="172"/>
        <v/>
      </c>
      <c r="V2419" s="126" t="str">
        <f t="shared" si="172"/>
        <v/>
      </c>
      <c r="W2419" s="126" t="str">
        <f t="shared" si="172"/>
        <v/>
      </c>
      <c r="X2419" s="126" t="str">
        <f t="shared" si="172"/>
        <v/>
      </c>
      <c r="Y2419" s="126" t="str">
        <f t="shared" si="172"/>
        <v/>
      </c>
      <c r="Z2419" s="126" t="str">
        <f t="shared" si="172"/>
        <v/>
      </c>
      <c r="AA2419" s="126" t="str">
        <f t="shared" si="172"/>
        <v/>
      </c>
    </row>
    <row r="2420" spans="16:27" x14ac:dyDescent="0.3">
      <c r="P2420" s="126" t="str">
        <f t="shared" si="170"/>
        <v/>
      </c>
      <c r="Q2420" s="126" t="str">
        <f t="shared" si="172"/>
        <v/>
      </c>
      <c r="R2420" s="126" t="str">
        <f t="shared" si="172"/>
        <v/>
      </c>
      <c r="S2420" s="126" t="str">
        <f t="shared" si="172"/>
        <v/>
      </c>
      <c r="T2420" s="126" t="str">
        <f t="shared" si="172"/>
        <v/>
      </c>
      <c r="U2420" s="126" t="str">
        <f t="shared" si="172"/>
        <v/>
      </c>
      <c r="V2420" s="126" t="str">
        <f t="shared" si="172"/>
        <v/>
      </c>
      <c r="W2420" s="126" t="str">
        <f t="shared" si="172"/>
        <v/>
      </c>
      <c r="X2420" s="126" t="str">
        <f t="shared" si="172"/>
        <v/>
      </c>
      <c r="Y2420" s="126" t="str">
        <f t="shared" si="172"/>
        <v/>
      </c>
      <c r="Z2420" s="126" t="str">
        <f t="shared" si="172"/>
        <v/>
      </c>
      <c r="AA2420" s="126" t="str">
        <f t="shared" si="172"/>
        <v/>
      </c>
    </row>
    <row r="2421" spans="16:27" x14ac:dyDescent="0.3">
      <c r="P2421" s="126" t="str">
        <f t="shared" si="170"/>
        <v/>
      </c>
      <c r="Q2421" s="126" t="str">
        <f t="shared" si="172"/>
        <v/>
      </c>
      <c r="R2421" s="126" t="str">
        <f t="shared" si="172"/>
        <v/>
      </c>
      <c r="S2421" s="126" t="str">
        <f t="shared" si="172"/>
        <v/>
      </c>
      <c r="T2421" s="126" t="str">
        <f t="shared" si="172"/>
        <v/>
      </c>
      <c r="U2421" s="126" t="str">
        <f t="shared" si="172"/>
        <v/>
      </c>
      <c r="V2421" s="126" t="str">
        <f t="shared" si="172"/>
        <v/>
      </c>
      <c r="W2421" s="126" t="str">
        <f t="shared" si="172"/>
        <v/>
      </c>
      <c r="X2421" s="126" t="str">
        <f t="shared" si="172"/>
        <v/>
      </c>
      <c r="Y2421" s="126" t="str">
        <f t="shared" si="172"/>
        <v/>
      </c>
      <c r="Z2421" s="126" t="str">
        <f t="shared" si="172"/>
        <v/>
      </c>
      <c r="AA2421" s="126" t="str">
        <f t="shared" si="172"/>
        <v/>
      </c>
    </row>
    <row r="2422" spans="16:27" x14ac:dyDescent="0.3">
      <c r="P2422" s="126" t="str">
        <f t="shared" si="170"/>
        <v/>
      </c>
      <c r="Q2422" s="126" t="str">
        <f t="shared" si="172"/>
        <v/>
      </c>
      <c r="R2422" s="126" t="str">
        <f t="shared" si="172"/>
        <v/>
      </c>
      <c r="S2422" s="126" t="str">
        <f t="shared" si="172"/>
        <v/>
      </c>
      <c r="T2422" s="126" t="str">
        <f t="shared" si="172"/>
        <v/>
      </c>
      <c r="U2422" s="126" t="str">
        <f t="shared" si="172"/>
        <v/>
      </c>
      <c r="V2422" s="126" t="str">
        <f t="shared" si="172"/>
        <v/>
      </c>
      <c r="W2422" s="126" t="str">
        <f t="shared" si="172"/>
        <v/>
      </c>
      <c r="X2422" s="126" t="str">
        <f t="shared" si="172"/>
        <v/>
      </c>
      <c r="Y2422" s="126" t="str">
        <f t="shared" si="172"/>
        <v/>
      </c>
      <c r="Z2422" s="126" t="str">
        <f t="shared" si="172"/>
        <v/>
      </c>
      <c r="AA2422" s="126" t="str">
        <f t="shared" si="172"/>
        <v/>
      </c>
    </row>
    <row r="2423" spans="16:27" x14ac:dyDescent="0.3">
      <c r="P2423" s="126" t="str">
        <f t="shared" si="170"/>
        <v/>
      </c>
      <c r="Q2423" s="126" t="str">
        <f t="shared" si="172"/>
        <v/>
      </c>
      <c r="R2423" s="126" t="str">
        <f t="shared" si="172"/>
        <v/>
      </c>
      <c r="S2423" s="126" t="str">
        <f t="shared" si="172"/>
        <v/>
      </c>
      <c r="T2423" s="126" t="str">
        <f t="shared" si="172"/>
        <v/>
      </c>
      <c r="U2423" s="126" t="str">
        <f t="shared" si="172"/>
        <v/>
      </c>
      <c r="V2423" s="126" t="str">
        <f t="shared" si="172"/>
        <v/>
      </c>
      <c r="W2423" s="126" t="str">
        <f t="shared" si="172"/>
        <v/>
      </c>
      <c r="X2423" s="126" t="str">
        <f t="shared" si="172"/>
        <v/>
      </c>
      <c r="Y2423" s="126" t="str">
        <f t="shared" si="172"/>
        <v/>
      </c>
      <c r="Z2423" s="126" t="str">
        <f t="shared" si="172"/>
        <v/>
      </c>
      <c r="AA2423" s="126" t="str">
        <f t="shared" si="172"/>
        <v/>
      </c>
    </row>
    <row r="2424" spans="16:27" x14ac:dyDescent="0.3">
      <c r="P2424" s="126" t="str">
        <f t="shared" si="170"/>
        <v/>
      </c>
      <c r="Q2424" s="126" t="str">
        <f t="shared" si="172"/>
        <v/>
      </c>
      <c r="R2424" s="126" t="str">
        <f t="shared" si="172"/>
        <v/>
      </c>
      <c r="S2424" s="126" t="str">
        <f t="shared" si="172"/>
        <v/>
      </c>
      <c r="T2424" s="126" t="str">
        <f t="shared" si="172"/>
        <v/>
      </c>
      <c r="U2424" s="126" t="str">
        <f t="shared" si="172"/>
        <v/>
      </c>
      <c r="V2424" s="126" t="str">
        <f t="shared" si="172"/>
        <v/>
      </c>
      <c r="W2424" s="126" t="str">
        <f t="shared" si="172"/>
        <v/>
      </c>
      <c r="X2424" s="126" t="str">
        <f t="shared" si="172"/>
        <v/>
      </c>
      <c r="Y2424" s="126" t="str">
        <f t="shared" si="172"/>
        <v/>
      </c>
      <c r="Z2424" s="126" t="str">
        <f t="shared" si="172"/>
        <v/>
      </c>
      <c r="AA2424" s="126" t="str">
        <f t="shared" si="172"/>
        <v/>
      </c>
    </row>
    <row r="2425" spans="16:27" x14ac:dyDescent="0.3">
      <c r="P2425" s="126" t="str">
        <f t="shared" si="170"/>
        <v/>
      </c>
      <c r="Q2425" s="126" t="str">
        <f t="shared" si="172"/>
        <v/>
      </c>
      <c r="R2425" s="126" t="str">
        <f t="shared" si="172"/>
        <v/>
      </c>
      <c r="S2425" s="126" t="str">
        <f t="shared" si="172"/>
        <v/>
      </c>
      <c r="T2425" s="126" t="str">
        <f t="shared" si="172"/>
        <v/>
      </c>
      <c r="U2425" s="126" t="str">
        <f t="shared" si="172"/>
        <v/>
      </c>
      <c r="V2425" s="126" t="str">
        <f t="shared" si="172"/>
        <v/>
      </c>
      <c r="W2425" s="126" t="str">
        <f t="shared" si="172"/>
        <v/>
      </c>
      <c r="X2425" s="126" t="str">
        <f t="shared" si="172"/>
        <v/>
      </c>
      <c r="Y2425" s="126" t="str">
        <f t="shared" si="172"/>
        <v/>
      </c>
      <c r="Z2425" s="126" t="str">
        <f t="shared" si="172"/>
        <v/>
      </c>
      <c r="AA2425" s="126" t="str">
        <f t="shared" si="172"/>
        <v/>
      </c>
    </row>
    <row r="2426" spans="16:27" x14ac:dyDescent="0.3">
      <c r="P2426" s="126" t="str">
        <f t="shared" si="170"/>
        <v/>
      </c>
      <c r="Q2426" s="126" t="str">
        <f t="shared" si="172"/>
        <v/>
      </c>
      <c r="R2426" s="126" t="str">
        <f t="shared" si="172"/>
        <v/>
      </c>
      <c r="S2426" s="126" t="str">
        <f t="shared" si="172"/>
        <v/>
      </c>
      <c r="T2426" s="126" t="str">
        <f t="shared" si="172"/>
        <v/>
      </c>
      <c r="U2426" s="126" t="str">
        <f t="shared" si="172"/>
        <v/>
      </c>
      <c r="V2426" s="126" t="str">
        <f t="shared" si="172"/>
        <v/>
      </c>
      <c r="W2426" s="126" t="str">
        <f t="shared" si="172"/>
        <v/>
      </c>
      <c r="X2426" s="126" t="str">
        <f t="shared" si="172"/>
        <v/>
      </c>
      <c r="Y2426" s="126" t="str">
        <f t="shared" si="172"/>
        <v/>
      </c>
      <c r="Z2426" s="126" t="str">
        <f t="shared" si="172"/>
        <v/>
      </c>
      <c r="AA2426" s="126" t="str">
        <f t="shared" si="172"/>
        <v/>
      </c>
    </row>
    <row r="2427" spans="16:27" x14ac:dyDescent="0.3">
      <c r="P2427" s="126" t="str">
        <f t="shared" si="170"/>
        <v/>
      </c>
      <c r="Q2427" s="126" t="str">
        <f t="shared" si="172"/>
        <v/>
      </c>
      <c r="R2427" s="126" t="str">
        <f t="shared" si="172"/>
        <v/>
      </c>
      <c r="S2427" s="126" t="str">
        <f t="shared" si="172"/>
        <v/>
      </c>
      <c r="T2427" s="126" t="str">
        <f t="shared" si="172"/>
        <v/>
      </c>
      <c r="U2427" s="126" t="str">
        <f t="shared" si="172"/>
        <v/>
      </c>
      <c r="V2427" s="126" t="str">
        <f t="shared" si="172"/>
        <v/>
      </c>
      <c r="W2427" s="126" t="str">
        <f t="shared" si="172"/>
        <v/>
      </c>
      <c r="X2427" s="126" t="str">
        <f t="shared" si="172"/>
        <v/>
      </c>
      <c r="Y2427" s="126" t="str">
        <f t="shared" si="172"/>
        <v/>
      </c>
      <c r="Z2427" s="126" t="str">
        <f t="shared" si="172"/>
        <v/>
      </c>
      <c r="AA2427" s="126" t="str">
        <f t="shared" si="172"/>
        <v/>
      </c>
    </row>
    <row r="2428" spans="16:27" x14ac:dyDescent="0.3">
      <c r="P2428" s="126" t="str">
        <f t="shared" si="170"/>
        <v/>
      </c>
      <c r="Q2428" s="126" t="str">
        <f t="shared" si="172"/>
        <v/>
      </c>
      <c r="R2428" s="126" t="str">
        <f t="shared" si="172"/>
        <v/>
      </c>
      <c r="S2428" s="126" t="str">
        <f t="shared" si="172"/>
        <v/>
      </c>
      <c r="T2428" s="126" t="str">
        <f t="shared" si="172"/>
        <v/>
      </c>
      <c r="U2428" s="126" t="str">
        <f t="shared" si="172"/>
        <v/>
      </c>
      <c r="V2428" s="126" t="str">
        <f t="shared" si="172"/>
        <v/>
      </c>
      <c r="W2428" s="126" t="str">
        <f t="shared" si="172"/>
        <v/>
      </c>
      <c r="X2428" s="126" t="str">
        <f t="shared" si="172"/>
        <v/>
      </c>
      <c r="Y2428" s="126" t="str">
        <f t="shared" si="172"/>
        <v/>
      </c>
      <c r="Z2428" s="126" t="str">
        <f t="shared" si="172"/>
        <v/>
      </c>
      <c r="AA2428" s="126" t="str">
        <f t="shared" si="172"/>
        <v/>
      </c>
    </row>
    <row r="2429" spans="16:27" x14ac:dyDescent="0.3">
      <c r="P2429" s="126" t="str">
        <f t="shared" si="170"/>
        <v/>
      </c>
      <c r="Q2429" s="126" t="str">
        <f t="shared" si="172"/>
        <v/>
      </c>
      <c r="R2429" s="126" t="str">
        <f t="shared" si="172"/>
        <v/>
      </c>
      <c r="S2429" s="126" t="str">
        <f t="shared" si="172"/>
        <v/>
      </c>
      <c r="T2429" s="126" t="str">
        <f t="shared" si="172"/>
        <v/>
      </c>
      <c r="U2429" s="126" t="str">
        <f t="shared" si="172"/>
        <v/>
      </c>
      <c r="V2429" s="126" t="str">
        <f t="shared" si="172"/>
        <v/>
      </c>
      <c r="W2429" s="126" t="str">
        <f t="shared" si="172"/>
        <v/>
      </c>
      <c r="X2429" s="126" t="str">
        <f t="shared" si="172"/>
        <v/>
      </c>
      <c r="Y2429" s="126" t="str">
        <f t="shared" si="172"/>
        <v/>
      </c>
      <c r="Z2429" s="126" t="str">
        <f t="shared" si="172"/>
        <v/>
      </c>
      <c r="AA2429" s="126" t="str">
        <f t="shared" si="172"/>
        <v/>
      </c>
    </row>
    <row r="2430" spans="16:27" x14ac:dyDescent="0.3">
      <c r="P2430" s="126" t="str">
        <f t="shared" si="170"/>
        <v/>
      </c>
      <c r="Q2430" s="126" t="str">
        <f t="shared" si="172"/>
        <v/>
      </c>
      <c r="R2430" s="126" t="str">
        <f t="shared" si="172"/>
        <v/>
      </c>
      <c r="S2430" s="126" t="str">
        <f t="shared" si="172"/>
        <v/>
      </c>
      <c r="T2430" s="126" t="str">
        <f t="shared" si="172"/>
        <v/>
      </c>
      <c r="U2430" s="126" t="str">
        <f t="shared" si="172"/>
        <v/>
      </c>
      <c r="V2430" s="126" t="str">
        <f t="shared" si="172"/>
        <v/>
      </c>
      <c r="W2430" s="126" t="str">
        <f t="shared" si="172"/>
        <v/>
      </c>
      <c r="X2430" s="126" t="str">
        <f t="shared" si="172"/>
        <v/>
      </c>
      <c r="Y2430" s="126" t="str">
        <f t="shared" si="172"/>
        <v/>
      </c>
      <c r="Z2430" s="126" t="str">
        <f t="shared" si="172"/>
        <v/>
      </c>
      <c r="AA2430" s="126" t="str">
        <f t="shared" si="172"/>
        <v/>
      </c>
    </row>
    <row r="2431" spans="16:27" x14ac:dyDescent="0.3">
      <c r="P2431" s="126" t="str">
        <f t="shared" si="170"/>
        <v/>
      </c>
      <c r="Q2431" s="126" t="str">
        <f t="shared" si="172"/>
        <v/>
      </c>
      <c r="R2431" s="126" t="str">
        <f t="shared" si="172"/>
        <v/>
      </c>
      <c r="S2431" s="126" t="str">
        <f t="shared" si="172"/>
        <v/>
      </c>
      <c r="T2431" s="126" t="str">
        <f t="shared" si="172"/>
        <v/>
      </c>
      <c r="U2431" s="126" t="str">
        <f t="shared" si="172"/>
        <v/>
      </c>
      <c r="V2431" s="126" t="str">
        <f t="shared" si="172"/>
        <v/>
      </c>
      <c r="W2431" s="126" t="str">
        <f t="shared" si="172"/>
        <v/>
      </c>
      <c r="X2431" s="126" t="str">
        <f t="shared" si="172"/>
        <v/>
      </c>
      <c r="Y2431" s="126" t="str">
        <f t="shared" si="172"/>
        <v/>
      </c>
      <c r="Z2431" s="126" t="str">
        <f t="shared" si="172"/>
        <v/>
      </c>
      <c r="AA2431" s="126" t="str">
        <f t="shared" si="172"/>
        <v/>
      </c>
    </row>
    <row r="2432" spans="16:27" x14ac:dyDescent="0.3">
      <c r="P2432" s="126" t="str">
        <f t="shared" si="170"/>
        <v/>
      </c>
      <c r="Q2432" s="126" t="str">
        <f t="shared" si="172"/>
        <v/>
      </c>
      <c r="R2432" s="126" t="str">
        <f t="shared" si="172"/>
        <v/>
      </c>
      <c r="S2432" s="126" t="str">
        <f t="shared" si="172"/>
        <v/>
      </c>
      <c r="T2432" s="126" t="str">
        <f t="shared" si="172"/>
        <v/>
      </c>
      <c r="U2432" s="126" t="str">
        <f t="shared" si="172"/>
        <v/>
      </c>
      <c r="V2432" s="126" t="str">
        <f t="shared" si="172"/>
        <v/>
      </c>
      <c r="W2432" s="126" t="str">
        <f t="shared" si="172"/>
        <v/>
      </c>
      <c r="X2432" s="126" t="str">
        <f t="shared" si="172"/>
        <v/>
      </c>
      <c r="Y2432" s="126" t="str">
        <f t="shared" si="172"/>
        <v/>
      </c>
      <c r="Z2432" s="126" t="str">
        <f t="shared" si="172"/>
        <v/>
      </c>
      <c r="AA2432" s="126" t="str">
        <f t="shared" si="172"/>
        <v/>
      </c>
    </row>
    <row r="2433" spans="16:27" x14ac:dyDescent="0.3">
      <c r="P2433" s="126" t="str">
        <f t="shared" si="170"/>
        <v/>
      </c>
      <c r="Q2433" s="126" t="str">
        <f t="shared" si="172"/>
        <v/>
      </c>
      <c r="R2433" s="126" t="str">
        <f t="shared" si="172"/>
        <v/>
      </c>
      <c r="S2433" s="126" t="str">
        <f t="shared" si="172"/>
        <v/>
      </c>
      <c r="T2433" s="126" t="str">
        <f t="shared" si="172"/>
        <v/>
      </c>
      <c r="U2433" s="126" t="str">
        <f t="shared" si="172"/>
        <v/>
      </c>
      <c r="V2433" s="126" t="str">
        <f t="shared" si="172"/>
        <v/>
      </c>
      <c r="W2433" s="126" t="str">
        <f t="shared" si="172"/>
        <v/>
      </c>
      <c r="X2433" s="126" t="str">
        <f t="shared" si="172"/>
        <v/>
      </c>
      <c r="Y2433" s="126" t="str">
        <f t="shared" si="172"/>
        <v/>
      </c>
      <c r="Z2433" s="126" t="str">
        <f t="shared" si="172"/>
        <v/>
      </c>
      <c r="AA2433" s="126" t="str">
        <f t="shared" si="172"/>
        <v/>
      </c>
    </row>
    <row r="2434" spans="16:27" x14ac:dyDescent="0.3">
      <c r="P2434" s="126" t="str">
        <f t="shared" si="170"/>
        <v/>
      </c>
      <c r="Q2434" s="126" t="str">
        <f t="shared" si="172"/>
        <v/>
      </c>
      <c r="R2434" s="126" t="str">
        <f t="shared" si="172"/>
        <v/>
      </c>
      <c r="S2434" s="126" t="str">
        <f t="shared" si="172"/>
        <v/>
      </c>
      <c r="T2434" s="126" t="str">
        <f t="shared" si="172"/>
        <v/>
      </c>
      <c r="U2434" s="126" t="str">
        <f t="shared" si="172"/>
        <v/>
      </c>
      <c r="V2434" s="126" t="str">
        <f t="shared" si="172"/>
        <v/>
      </c>
      <c r="W2434" s="126" t="str">
        <f t="shared" si="172"/>
        <v/>
      </c>
      <c r="X2434" s="126" t="str">
        <f t="shared" si="172"/>
        <v/>
      </c>
      <c r="Y2434" s="126" t="str">
        <f t="shared" si="172"/>
        <v/>
      </c>
      <c r="Z2434" s="126" t="str">
        <f t="shared" si="172"/>
        <v/>
      </c>
      <c r="AA2434" s="126" t="str">
        <f t="shared" si="172"/>
        <v/>
      </c>
    </row>
    <row r="2435" spans="16:27" x14ac:dyDescent="0.3">
      <c r="P2435" s="126" t="str">
        <f t="shared" si="170"/>
        <v/>
      </c>
      <c r="Q2435" s="126" t="str">
        <f t="shared" si="172"/>
        <v/>
      </c>
      <c r="R2435" s="126" t="str">
        <f t="shared" si="172"/>
        <v/>
      </c>
      <c r="S2435" s="126" t="str">
        <f t="shared" si="172"/>
        <v/>
      </c>
      <c r="T2435" s="126" t="str">
        <f t="shared" si="172"/>
        <v/>
      </c>
      <c r="U2435" s="126" t="str">
        <f t="shared" si="172"/>
        <v/>
      </c>
      <c r="V2435" s="126" t="str">
        <f t="shared" si="172"/>
        <v/>
      </c>
      <c r="W2435" s="126" t="str">
        <f t="shared" si="172"/>
        <v/>
      </c>
      <c r="X2435" s="126" t="str">
        <f t="shared" si="172"/>
        <v/>
      </c>
      <c r="Y2435" s="126" t="str">
        <f t="shared" si="172"/>
        <v/>
      </c>
      <c r="Z2435" s="126" t="str">
        <f t="shared" si="172"/>
        <v/>
      </c>
      <c r="AA2435" s="126" t="str">
        <f t="shared" si="172"/>
        <v/>
      </c>
    </row>
    <row r="2436" spans="16:27" x14ac:dyDescent="0.3">
      <c r="P2436" s="126" t="str">
        <f t="shared" si="170"/>
        <v/>
      </c>
      <c r="Q2436" s="126" t="str">
        <f t="shared" si="172"/>
        <v/>
      </c>
      <c r="R2436" s="126" t="str">
        <f t="shared" si="172"/>
        <v/>
      </c>
      <c r="S2436" s="126" t="str">
        <f t="shared" si="172"/>
        <v/>
      </c>
      <c r="T2436" s="126" t="str">
        <f t="shared" si="172"/>
        <v/>
      </c>
      <c r="U2436" s="126" t="str">
        <f t="shared" si="172"/>
        <v/>
      </c>
      <c r="V2436" s="126" t="str">
        <f t="shared" si="172"/>
        <v/>
      </c>
      <c r="W2436" s="126" t="str">
        <f t="shared" si="172"/>
        <v/>
      </c>
      <c r="X2436" s="126" t="str">
        <f t="shared" si="172"/>
        <v/>
      </c>
      <c r="Y2436" s="126" t="str">
        <f t="shared" si="172"/>
        <v/>
      </c>
      <c r="Z2436" s="126" t="str">
        <f t="shared" si="172"/>
        <v/>
      </c>
      <c r="AA2436" s="126" t="str">
        <f t="shared" si="172"/>
        <v/>
      </c>
    </row>
    <row r="2437" spans="16:27" x14ac:dyDescent="0.3">
      <c r="P2437" s="126" t="str">
        <f t="shared" si="170"/>
        <v/>
      </c>
      <c r="Q2437" s="126" t="str">
        <f t="shared" si="172"/>
        <v/>
      </c>
      <c r="R2437" s="126" t="str">
        <f t="shared" si="172"/>
        <v/>
      </c>
      <c r="S2437" s="126" t="str">
        <f t="shared" si="172"/>
        <v/>
      </c>
      <c r="T2437" s="126" t="str">
        <f t="shared" si="172"/>
        <v/>
      </c>
      <c r="U2437" s="126" t="str">
        <f t="shared" si="172"/>
        <v/>
      </c>
      <c r="V2437" s="126" t="str">
        <f t="shared" si="172"/>
        <v/>
      </c>
      <c r="W2437" s="126" t="str">
        <f t="shared" si="172"/>
        <v/>
      </c>
      <c r="X2437" s="126" t="str">
        <f t="shared" si="172"/>
        <v/>
      </c>
      <c r="Y2437" s="126" t="str">
        <f t="shared" si="172"/>
        <v/>
      </c>
      <c r="Z2437" s="126" t="str">
        <f t="shared" si="172"/>
        <v/>
      </c>
      <c r="AA2437" s="126" t="str">
        <f t="shared" si="172"/>
        <v/>
      </c>
    </row>
    <row r="2438" spans="16:27" x14ac:dyDescent="0.3">
      <c r="P2438" s="126" t="str">
        <f t="shared" si="170"/>
        <v/>
      </c>
      <c r="Q2438" s="126" t="str">
        <f t="shared" si="172"/>
        <v/>
      </c>
      <c r="R2438" s="126" t="str">
        <f t="shared" si="172"/>
        <v/>
      </c>
      <c r="S2438" s="126" t="str">
        <f t="shared" si="172"/>
        <v/>
      </c>
      <c r="T2438" s="126" t="str">
        <f t="shared" si="172"/>
        <v/>
      </c>
      <c r="U2438" s="126" t="str">
        <f t="shared" si="172"/>
        <v/>
      </c>
      <c r="V2438" s="126" t="str">
        <f t="shared" si="172"/>
        <v/>
      </c>
      <c r="W2438" s="126" t="str">
        <f t="shared" si="172"/>
        <v/>
      </c>
      <c r="X2438" s="126" t="str">
        <f t="shared" si="172"/>
        <v/>
      </c>
      <c r="Y2438" s="126" t="str">
        <f t="shared" si="172"/>
        <v/>
      </c>
      <c r="Z2438" s="126" t="str">
        <f t="shared" si="172"/>
        <v/>
      </c>
      <c r="AA2438" s="126" t="str">
        <f t="shared" si="172"/>
        <v/>
      </c>
    </row>
    <row r="2439" spans="16:27" x14ac:dyDescent="0.3">
      <c r="P2439" s="126" t="str">
        <f t="shared" si="170"/>
        <v/>
      </c>
      <c r="Q2439" s="126" t="str">
        <f t="shared" si="172"/>
        <v/>
      </c>
      <c r="R2439" s="126" t="str">
        <f t="shared" si="172"/>
        <v/>
      </c>
      <c r="S2439" s="126" t="str">
        <f t="shared" si="172"/>
        <v/>
      </c>
      <c r="T2439" s="126" t="str">
        <f t="shared" si="172"/>
        <v/>
      </c>
      <c r="U2439" s="126" t="str">
        <f t="shared" si="172"/>
        <v/>
      </c>
      <c r="V2439" s="126" t="str">
        <f t="shared" si="172"/>
        <v/>
      </c>
      <c r="W2439" s="126" t="str">
        <f t="shared" si="172"/>
        <v/>
      </c>
      <c r="X2439" s="126" t="str">
        <f t="shared" ref="Q2439:AA2462" si="173">IF($A2439="","",IF(OR($B2439=X$1,$C2439=X$1,$D2439=X$1,$E2439=X$1,$F2439=X$1),"Yes","No"))</f>
        <v/>
      </c>
      <c r="Y2439" s="126" t="str">
        <f t="shared" si="173"/>
        <v/>
      </c>
      <c r="Z2439" s="126" t="str">
        <f t="shared" si="173"/>
        <v/>
      </c>
      <c r="AA2439" s="126" t="str">
        <f t="shared" si="173"/>
        <v/>
      </c>
    </row>
    <row r="2440" spans="16:27" x14ac:dyDescent="0.3">
      <c r="P2440" s="126" t="str">
        <f t="shared" si="170"/>
        <v/>
      </c>
      <c r="Q2440" s="126" t="str">
        <f t="shared" si="173"/>
        <v/>
      </c>
      <c r="R2440" s="126" t="str">
        <f t="shared" si="173"/>
        <v/>
      </c>
      <c r="S2440" s="126" t="str">
        <f t="shared" si="173"/>
        <v/>
      </c>
      <c r="T2440" s="126" t="str">
        <f t="shared" si="173"/>
        <v/>
      </c>
      <c r="U2440" s="126" t="str">
        <f t="shared" si="173"/>
        <v/>
      </c>
      <c r="V2440" s="126" t="str">
        <f t="shared" si="173"/>
        <v/>
      </c>
      <c r="W2440" s="126" t="str">
        <f t="shared" si="173"/>
        <v/>
      </c>
      <c r="X2440" s="126" t="str">
        <f t="shared" si="173"/>
        <v/>
      </c>
      <c r="Y2440" s="126" t="str">
        <f t="shared" si="173"/>
        <v/>
      </c>
      <c r="Z2440" s="126" t="str">
        <f t="shared" si="173"/>
        <v/>
      </c>
      <c r="AA2440" s="126" t="str">
        <f t="shared" si="173"/>
        <v/>
      </c>
    </row>
    <row r="2441" spans="16:27" x14ac:dyDescent="0.3">
      <c r="P2441" s="126" t="str">
        <f t="shared" si="170"/>
        <v/>
      </c>
      <c r="Q2441" s="126" t="str">
        <f t="shared" si="173"/>
        <v/>
      </c>
      <c r="R2441" s="126" t="str">
        <f t="shared" si="173"/>
        <v/>
      </c>
      <c r="S2441" s="126" t="str">
        <f t="shared" si="173"/>
        <v/>
      </c>
      <c r="T2441" s="126" t="str">
        <f t="shared" si="173"/>
        <v/>
      </c>
      <c r="U2441" s="126" t="str">
        <f t="shared" si="173"/>
        <v/>
      </c>
      <c r="V2441" s="126" t="str">
        <f t="shared" si="173"/>
        <v/>
      </c>
      <c r="W2441" s="126" t="str">
        <f t="shared" si="173"/>
        <v/>
      </c>
      <c r="X2441" s="126" t="str">
        <f t="shared" si="173"/>
        <v/>
      </c>
      <c r="Y2441" s="126" t="str">
        <f t="shared" si="173"/>
        <v/>
      </c>
      <c r="Z2441" s="126" t="str">
        <f t="shared" si="173"/>
        <v/>
      </c>
      <c r="AA2441" s="126" t="str">
        <f t="shared" si="173"/>
        <v/>
      </c>
    </row>
    <row r="2442" spans="16:27" x14ac:dyDescent="0.3">
      <c r="P2442" s="126" t="str">
        <f t="shared" si="170"/>
        <v/>
      </c>
      <c r="Q2442" s="126" t="str">
        <f t="shared" si="173"/>
        <v/>
      </c>
      <c r="R2442" s="126" t="str">
        <f t="shared" si="173"/>
        <v/>
      </c>
      <c r="S2442" s="126" t="str">
        <f t="shared" si="173"/>
        <v/>
      </c>
      <c r="T2442" s="126" t="str">
        <f t="shared" si="173"/>
        <v/>
      </c>
      <c r="U2442" s="126" t="str">
        <f t="shared" si="173"/>
        <v/>
      </c>
      <c r="V2442" s="126" t="str">
        <f t="shared" si="173"/>
        <v/>
      </c>
      <c r="W2442" s="126" t="str">
        <f t="shared" si="173"/>
        <v/>
      </c>
      <c r="X2442" s="126" t="str">
        <f t="shared" si="173"/>
        <v/>
      </c>
      <c r="Y2442" s="126" t="str">
        <f t="shared" si="173"/>
        <v/>
      </c>
      <c r="Z2442" s="126" t="str">
        <f t="shared" si="173"/>
        <v/>
      </c>
      <c r="AA2442" s="126" t="str">
        <f t="shared" si="173"/>
        <v/>
      </c>
    </row>
    <row r="2443" spans="16:27" x14ac:dyDescent="0.3">
      <c r="P2443" s="126" t="str">
        <f t="shared" si="170"/>
        <v/>
      </c>
      <c r="Q2443" s="126" t="str">
        <f t="shared" si="173"/>
        <v/>
      </c>
      <c r="R2443" s="126" t="str">
        <f t="shared" si="173"/>
        <v/>
      </c>
      <c r="S2443" s="126" t="str">
        <f t="shared" si="173"/>
        <v/>
      </c>
      <c r="T2443" s="126" t="str">
        <f t="shared" si="173"/>
        <v/>
      </c>
      <c r="U2443" s="126" t="str">
        <f t="shared" si="173"/>
        <v/>
      </c>
      <c r="V2443" s="126" t="str">
        <f t="shared" si="173"/>
        <v/>
      </c>
      <c r="W2443" s="126" t="str">
        <f t="shared" si="173"/>
        <v/>
      </c>
      <c r="X2443" s="126" t="str">
        <f t="shared" si="173"/>
        <v/>
      </c>
      <c r="Y2443" s="126" t="str">
        <f t="shared" si="173"/>
        <v/>
      </c>
      <c r="Z2443" s="126" t="str">
        <f t="shared" si="173"/>
        <v/>
      </c>
      <c r="AA2443" s="126" t="str">
        <f t="shared" si="173"/>
        <v/>
      </c>
    </row>
    <row r="2444" spans="16:27" x14ac:dyDescent="0.3">
      <c r="P2444" s="126" t="str">
        <f t="shared" si="170"/>
        <v/>
      </c>
      <c r="Q2444" s="126" t="str">
        <f t="shared" si="173"/>
        <v/>
      </c>
      <c r="R2444" s="126" t="str">
        <f t="shared" si="173"/>
        <v/>
      </c>
      <c r="S2444" s="126" t="str">
        <f t="shared" si="173"/>
        <v/>
      </c>
      <c r="T2444" s="126" t="str">
        <f t="shared" si="173"/>
        <v/>
      </c>
      <c r="U2444" s="126" t="str">
        <f t="shared" si="173"/>
        <v/>
      </c>
      <c r="V2444" s="126" t="str">
        <f t="shared" si="173"/>
        <v/>
      </c>
      <c r="W2444" s="126" t="str">
        <f t="shared" si="173"/>
        <v/>
      </c>
      <c r="X2444" s="126" t="str">
        <f t="shared" si="173"/>
        <v/>
      </c>
      <c r="Y2444" s="126" t="str">
        <f t="shared" si="173"/>
        <v/>
      </c>
      <c r="Z2444" s="126" t="str">
        <f t="shared" si="173"/>
        <v/>
      </c>
      <c r="AA2444" s="126" t="str">
        <f t="shared" si="173"/>
        <v/>
      </c>
    </row>
    <row r="2445" spans="16:27" x14ac:dyDescent="0.3">
      <c r="P2445" s="126" t="str">
        <f t="shared" si="170"/>
        <v/>
      </c>
      <c r="Q2445" s="126" t="str">
        <f t="shared" si="173"/>
        <v/>
      </c>
      <c r="R2445" s="126" t="str">
        <f t="shared" si="173"/>
        <v/>
      </c>
      <c r="S2445" s="126" t="str">
        <f t="shared" si="173"/>
        <v/>
      </c>
      <c r="T2445" s="126" t="str">
        <f t="shared" si="173"/>
        <v/>
      </c>
      <c r="U2445" s="126" t="str">
        <f t="shared" si="173"/>
        <v/>
      </c>
      <c r="V2445" s="126" t="str">
        <f t="shared" si="173"/>
        <v/>
      </c>
      <c r="W2445" s="126" t="str">
        <f t="shared" si="173"/>
        <v/>
      </c>
      <c r="X2445" s="126" t="str">
        <f t="shared" si="173"/>
        <v/>
      </c>
      <c r="Y2445" s="126" t="str">
        <f t="shared" si="173"/>
        <v/>
      </c>
      <c r="Z2445" s="126" t="str">
        <f t="shared" si="173"/>
        <v/>
      </c>
      <c r="AA2445" s="126" t="str">
        <f t="shared" si="173"/>
        <v/>
      </c>
    </row>
    <row r="2446" spans="16:27" x14ac:dyDescent="0.3">
      <c r="P2446" s="126" t="str">
        <f t="shared" si="170"/>
        <v/>
      </c>
      <c r="Q2446" s="126" t="str">
        <f t="shared" si="173"/>
        <v/>
      </c>
      <c r="R2446" s="126" t="str">
        <f t="shared" si="173"/>
        <v/>
      </c>
      <c r="S2446" s="126" t="str">
        <f t="shared" si="173"/>
        <v/>
      </c>
      <c r="T2446" s="126" t="str">
        <f t="shared" si="173"/>
        <v/>
      </c>
      <c r="U2446" s="126" t="str">
        <f t="shared" si="173"/>
        <v/>
      </c>
      <c r="V2446" s="126" t="str">
        <f t="shared" si="173"/>
        <v/>
      </c>
      <c r="W2446" s="126" t="str">
        <f t="shared" si="173"/>
        <v/>
      </c>
      <c r="X2446" s="126" t="str">
        <f t="shared" si="173"/>
        <v/>
      </c>
      <c r="Y2446" s="126" t="str">
        <f t="shared" si="173"/>
        <v/>
      </c>
      <c r="Z2446" s="126" t="str">
        <f t="shared" si="173"/>
        <v/>
      </c>
      <c r="AA2446" s="126" t="str">
        <f t="shared" si="173"/>
        <v/>
      </c>
    </row>
    <row r="2447" spans="16:27" x14ac:dyDescent="0.3">
      <c r="P2447" s="126" t="str">
        <f t="shared" ref="P2447:AA2503" si="174">IF($A2447="","",IF(OR($B2447=P$1,$C2447=P$1,$D2447=P$1,$E2447=P$1,$F2447=P$1),"Yes","No"))</f>
        <v/>
      </c>
      <c r="Q2447" s="126" t="str">
        <f t="shared" si="173"/>
        <v/>
      </c>
      <c r="R2447" s="126" t="str">
        <f t="shared" si="173"/>
        <v/>
      </c>
      <c r="S2447" s="126" t="str">
        <f t="shared" si="173"/>
        <v/>
      </c>
      <c r="T2447" s="126" t="str">
        <f t="shared" si="173"/>
        <v/>
      </c>
      <c r="U2447" s="126" t="str">
        <f t="shared" si="173"/>
        <v/>
      </c>
      <c r="V2447" s="126" t="str">
        <f t="shared" si="173"/>
        <v/>
      </c>
      <c r="W2447" s="126" t="str">
        <f t="shared" si="173"/>
        <v/>
      </c>
      <c r="X2447" s="126" t="str">
        <f t="shared" si="173"/>
        <v/>
      </c>
      <c r="Y2447" s="126" t="str">
        <f t="shared" si="173"/>
        <v/>
      </c>
      <c r="Z2447" s="126" t="str">
        <f t="shared" si="173"/>
        <v/>
      </c>
      <c r="AA2447" s="126" t="str">
        <f t="shared" si="173"/>
        <v/>
      </c>
    </row>
    <row r="2448" spans="16:27" x14ac:dyDescent="0.3">
      <c r="P2448" s="126" t="str">
        <f t="shared" si="174"/>
        <v/>
      </c>
      <c r="Q2448" s="126" t="str">
        <f t="shared" si="173"/>
        <v/>
      </c>
      <c r="R2448" s="126" t="str">
        <f t="shared" si="173"/>
        <v/>
      </c>
      <c r="S2448" s="126" t="str">
        <f t="shared" si="173"/>
        <v/>
      </c>
      <c r="T2448" s="126" t="str">
        <f t="shared" si="173"/>
        <v/>
      </c>
      <c r="U2448" s="126" t="str">
        <f t="shared" si="173"/>
        <v/>
      </c>
      <c r="V2448" s="126" t="str">
        <f t="shared" si="173"/>
        <v/>
      </c>
      <c r="W2448" s="126" t="str">
        <f t="shared" si="173"/>
        <v/>
      </c>
      <c r="X2448" s="126" t="str">
        <f t="shared" si="173"/>
        <v/>
      </c>
      <c r="Y2448" s="126" t="str">
        <f t="shared" si="173"/>
        <v/>
      </c>
      <c r="Z2448" s="126" t="str">
        <f t="shared" si="173"/>
        <v/>
      </c>
      <c r="AA2448" s="126" t="str">
        <f t="shared" si="173"/>
        <v/>
      </c>
    </row>
    <row r="2449" spans="16:27" x14ac:dyDescent="0.3">
      <c r="P2449" s="126" t="str">
        <f t="shared" si="174"/>
        <v/>
      </c>
      <c r="Q2449" s="126" t="str">
        <f t="shared" si="173"/>
        <v/>
      </c>
      <c r="R2449" s="126" t="str">
        <f t="shared" si="173"/>
        <v/>
      </c>
      <c r="S2449" s="126" t="str">
        <f t="shared" si="173"/>
        <v/>
      </c>
      <c r="T2449" s="126" t="str">
        <f t="shared" si="173"/>
        <v/>
      </c>
      <c r="U2449" s="126" t="str">
        <f t="shared" si="173"/>
        <v/>
      </c>
      <c r="V2449" s="126" t="str">
        <f t="shared" si="173"/>
        <v/>
      </c>
      <c r="W2449" s="126" t="str">
        <f t="shared" si="173"/>
        <v/>
      </c>
      <c r="X2449" s="126" t="str">
        <f t="shared" si="173"/>
        <v/>
      </c>
      <c r="Y2449" s="126" t="str">
        <f t="shared" si="173"/>
        <v/>
      </c>
      <c r="Z2449" s="126" t="str">
        <f t="shared" si="173"/>
        <v/>
      </c>
      <c r="AA2449" s="126" t="str">
        <f t="shared" si="173"/>
        <v/>
      </c>
    </row>
    <row r="2450" spans="16:27" x14ac:dyDescent="0.3">
      <c r="P2450" s="126" t="str">
        <f t="shared" si="174"/>
        <v/>
      </c>
      <c r="Q2450" s="126" t="str">
        <f t="shared" si="173"/>
        <v/>
      </c>
      <c r="R2450" s="126" t="str">
        <f t="shared" si="173"/>
        <v/>
      </c>
      <c r="S2450" s="126" t="str">
        <f t="shared" si="173"/>
        <v/>
      </c>
      <c r="T2450" s="126" t="str">
        <f t="shared" si="173"/>
        <v/>
      </c>
      <c r="U2450" s="126" t="str">
        <f t="shared" si="173"/>
        <v/>
      </c>
      <c r="V2450" s="126" t="str">
        <f t="shared" si="173"/>
        <v/>
      </c>
      <c r="W2450" s="126" t="str">
        <f t="shared" si="173"/>
        <v/>
      </c>
      <c r="X2450" s="126" t="str">
        <f t="shared" si="173"/>
        <v/>
      </c>
      <c r="Y2450" s="126" t="str">
        <f t="shared" si="173"/>
        <v/>
      </c>
      <c r="Z2450" s="126" t="str">
        <f t="shared" si="173"/>
        <v/>
      </c>
      <c r="AA2450" s="126" t="str">
        <f t="shared" si="173"/>
        <v/>
      </c>
    </row>
    <row r="2451" spans="16:27" x14ac:dyDescent="0.3">
      <c r="P2451" s="126" t="str">
        <f t="shared" si="174"/>
        <v/>
      </c>
      <c r="Q2451" s="126" t="str">
        <f t="shared" si="173"/>
        <v/>
      </c>
      <c r="R2451" s="126" t="str">
        <f t="shared" si="173"/>
        <v/>
      </c>
      <c r="S2451" s="126" t="str">
        <f t="shared" si="173"/>
        <v/>
      </c>
      <c r="T2451" s="126" t="str">
        <f t="shared" si="173"/>
        <v/>
      </c>
      <c r="U2451" s="126" t="str">
        <f t="shared" si="173"/>
        <v/>
      </c>
      <c r="V2451" s="126" t="str">
        <f t="shared" si="173"/>
        <v/>
      </c>
      <c r="W2451" s="126" t="str">
        <f t="shared" si="173"/>
        <v/>
      </c>
      <c r="X2451" s="126" t="str">
        <f t="shared" si="173"/>
        <v/>
      </c>
      <c r="Y2451" s="126" t="str">
        <f t="shared" si="173"/>
        <v/>
      </c>
      <c r="Z2451" s="126" t="str">
        <f t="shared" si="173"/>
        <v/>
      </c>
      <c r="AA2451" s="126" t="str">
        <f t="shared" si="173"/>
        <v/>
      </c>
    </row>
    <row r="2452" spans="16:27" x14ac:dyDescent="0.3">
      <c r="P2452" s="126" t="str">
        <f t="shared" si="174"/>
        <v/>
      </c>
      <c r="Q2452" s="126" t="str">
        <f t="shared" si="173"/>
        <v/>
      </c>
      <c r="R2452" s="126" t="str">
        <f t="shared" si="173"/>
        <v/>
      </c>
      <c r="S2452" s="126" t="str">
        <f t="shared" si="173"/>
        <v/>
      </c>
      <c r="T2452" s="126" t="str">
        <f t="shared" si="173"/>
        <v/>
      </c>
      <c r="U2452" s="126" t="str">
        <f t="shared" si="173"/>
        <v/>
      </c>
      <c r="V2452" s="126" t="str">
        <f t="shared" si="173"/>
        <v/>
      </c>
      <c r="W2452" s="126" t="str">
        <f t="shared" si="173"/>
        <v/>
      </c>
      <c r="X2452" s="126" t="str">
        <f t="shared" si="173"/>
        <v/>
      </c>
      <c r="Y2452" s="126" t="str">
        <f t="shared" si="173"/>
        <v/>
      </c>
      <c r="Z2452" s="126" t="str">
        <f t="shared" si="173"/>
        <v/>
      </c>
      <c r="AA2452" s="126" t="str">
        <f t="shared" si="173"/>
        <v/>
      </c>
    </row>
    <row r="2453" spans="16:27" x14ac:dyDescent="0.3">
      <c r="P2453" s="126" t="str">
        <f t="shared" si="174"/>
        <v/>
      </c>
      <c r="Q2453" s="126" t="str">
        <f t="shared" si="173"/>
        <v/>
      </c>
      <c r="R2453" s="126" t="str">
        <f t="shared" si="173"/>
        <v/>
      </c>
      <c r="S2453" s="126" t="str">
        <f t="shared" si="173"/>
        <v/>
      </c>
      <c r="T2453" s="126" t="str">
        <f t="shared" si="173"/>
        <v/>
      </c>
      <c r="U2453" s="126" t="str">
        <f t="shared" si="173"/>
        <v/>
      </c>
      <c r="V2453" s="126" t="str">
        <f t="shared" si="173"/>
        <v/>
      </c>
      <c r="W2453" s="126" t="str">
        <f t="shared" si="173"/>
        <v/>
      </c>
      <c r="X2453" s="126" t="str">
        <f t="shared" si="173"/>
        <v/>
      </c>
      <c r="Y2453" s="126" t="str">
        <f t="shared" si="173"/>
        <v/>
      </c>
      <c r="Z2453" s="126" t="str">
        <f t="shared" si="173"/>
        <v/>
      </c>
      <c r="AA2453" s="126" t="str">
        <f t="shared" si="173"/>
        <v/>
      </c>
    </row>
    <row r="2454" spans="16:27" x14ac:dyDescent="0.3">
      <c r="P2454" s="126" t="str">
        <f t="shared" si="174"/>
        <v/>
      </c>
      <c r="Q2454" s="126" t="str">
        <f t="shared" si="173"/>
        <v/>
      </c>
      <c r="R2454" s="126" t="str">
        <f t="shared" si="173"/>
        <v/>
      </c>
      <c r="S2454" s="126" t="str">
        <f t="shared" si="173"/>
        <v/>
      </c>
      <c r="T2454" s="126" t="str">
        <f t="shared" si="173"/>
        <v/>
      </c>
      <c r="U2454" s="126" t="str">
        <f t="shared" si="173"/>
        <v/>
      </c>
      <c r="V2454" s="126" t="str">
        <f t="shared" si="173"/>
        <v/>
      </c>
      <c r="W2454" s="126" t="str">
        <f t="shared" si="173"/>
        <v/>
      </c>
      <c r="X2454" s="126" t="str">
        <f t="shared" si="173"/>
        <v/>
      </c>
      <c r="Y2454" s="126" t="str">
        <f t="shared" si="173"/>
        <v/>
      </c>
      <c r="Z2454" s="126" t="str">
        <f t="shared" si="173"/>
        <v/>
      </c>
      <c r="AA2454" s="126" t="str">
        <f t="shared" si="173"/>
        <v/>
      </c>
    </row>
    <row r="2455" spans="16:27" x14ac:dyDescent="0.3">
      <c r="P2455" s="126" t="str">
        <f t="shared" si="174"/>
        <v/>
      </c>
      <c r="Q2455" s="126" t="str">
        <f t="shared" si="173"/>
        <v/>
      </c>
      <c r="R2455" s="126" t="str">
        <f t="shared" si="173"/>
        <v/>
      </c>
      <c r="S2455" s="126" t="str">
        <f t="shared" si="173"/>
        <v/>
      </c>
      <c r="T2455" s="126" t="str">
        <f t="shared" si="173"/>
        <v/>
      </c>
      <c r="U2455" s="126" t="str">
        <f t="shared" si="173"/>
        <v/>
      </c>
      <c r="V2455" s="126" t="str">
        <f t="shared" si="173"/>
        <v/>
      </c>
      <c r="W2455" s="126" t="str">
        <f t="shared" si="173"/>
        <v/>
      </c>
      <c r="X2455" s="126" t="str">
        <f t="shared" si="173"/>
        <v/>
      </c>
      <c r="Y2455" s="126" t="str">
        <f t="shared" si="173"/>
        <v/>
      </c>
      <c r="Z2455" s="126" t="str">
        <f t="shared" si="173"/>
        <v/>
      </c>
      <c r="AA2455" s="126" t="str">
        <f t="shared" si="173"/>
        <v/>
      </c>
    </row>
    <row r="2456" spans="16:27" x14ac:dyDescent="0.3">
      <c r="P2456" s="126" t="str">
        <f t="shared" si="174"/>
        <v/>
      </c>
      <c r="Q2456" s="126" t="str">
        <f t="shared" si="173"/>
        <v/>
      </c>
      <c r="R2456" s="126" t="str">
        <f t="shared" si="173"/>
        <v/>
      </c>
      <c r="S2456" s="126" t="str">
        <f t="shared" si="173"/>
        <v/>
      </c>
      <c r="T2456" s="126" t="str">
        <f t="shared" si="173"/>
        <v/>
      </c>
      <c r="U2456" s="126" t="str">
        <f t="shared" si="173"/>
        <v/>
      </c>
      <c r="V2456" s="126" t="str">
        <f t="shared" si="173"/>
        <v/>
      </c>
      <c r="W2456" s="126" t="str">
        <f t="shared" si="173"/>
        <v/>
      </c>
      <c r="X2456" s="126" t="str">
        <f t="shared" si="173"/>
        <v/>
      </c>
      <c r="Y2456" s="126" t="str">
        <f t="shared" si="173"/>
        <v/>
      </c>
      <c r="Z2456" s="126" t="str">
        <f t="shared" si="173"/>
        <v/>
      </c>
      <c r="AA2456" s="126" t="str">
        <f t="shared" si="173"/>
        <v/>
      </c>
    </row>
    <row r="2457" spans="16:27" x14ac:dyDescent="0.3">
      <c r="P2457" s="126" t="str">
        <f t="shared" si="174"/>
        <v/>
      </c>
      <c r="Q2457" s="126" t="str">
        <f t="shared" si="173"/>
        <v/>
      </c>
      <c r="R2457" s="126" t="str">
        <f t="shared" si="173"/>
        <v/>
      </c>
      <c r="S2457" s="126" t="str">
        <f t="shared" si="173"/>
        <v/>
      </c>
      <c r="T2457" s="126" t="str">
        <f t="shared" si="173"/>
        <v/>
      </c>
      <c r="U2457" s="126" t="str">
        <f t="shared" si="173"/>
        <v/>
      </c>
      <c r="V2457" s="126" t="str">
        <f t="shared" si="173"/>
        <v/>
      </c>
      <c r="W2457" s="126" t="str">
        <f t="shared" si="173"/>
        <v/>
      </c>
      <c r="X2457" s="126" t="str">
        <f t="shared" si="173"/>
        <v/>
      </c>
      <c r="Y2457" s="126" t="str">
        <f t="shared" si="173"/>
        <v/>
      </c>
      <c r="Z2457" s="126" t="str">
        <f t="shared" si="173"/>
        <v/>
      </c>
      <c r="AA2457" s="126" t="str">
        <f t="shared" si="173"/>
        <v/>
      </c>
    </row>
    <row r="2458" spans="16:27" x14ac:dyDescent="0.3">
      <c r="P2458" s="126" t="str">
        <f t="shared" si="174"/>
        <v/>
      </c>
      <c r="Q2458" s="126" t="str">
        <f t="shared" si="173"/>
        <v/>
      </c>
      <c r="R2458" s="126" t="str">
        <f t="shared" si="173"/>
        <v/>
      </c>
      <c r="S2458" s="126" t="str">
        <f t="shared" si="173"/>
        <v/>
      </c>
      <c r="T2458" s="126" t="str">
        <f t="shared" si="173"/>
        <v/>
      </c>
      <c r="U2458" s="126" t="str">
        <f t="shared" si="173"/>
        <v/>
      </c>
      <c r="V2458" s="126" t="str">
        <f t="shared" si="173"/>
        <v/>
      </c>
      <c r="W2458" s="126" t="str">
        <f t="shared" si="173"/>
        <v/>
      </c>
      <c r="X2458" s="126" t="str">
        <f t="shared" si="173"/>
        <v/>
      </c>
      <c r="Y2458" s="126" t="str">
        <f t="shared" si="173"/>
        <v/>
      </c>
      <c r="Z2458" s="126" t="str">
        <f t="shared" si="173"/>
        <v/>
      </c>
      <c r="AA2458" s="126" t="str">
        <f t="shared" si="173"/>
        <v/>
      </c>
    </row>
    <row r="2459" spans="16:27" x14ac:dyDescent="0.3">
      <c r="P2459" s="126" t="str">
        <f t="shared" si="174"/>
        <v/>
      </c>
      <c r="Q2459" s="126" t="str">
        <f t="shared" si="173"/>
        <v/>
      </c>
      <c r="R2459" s="126" t="str">
        <f t="shared" si="173"/>
        <v/>
      </c>
      <c r="S2459" s="126" t="str">
        <f t="shared" si="173"/>
        <v/>
      </c>
      <c r="T2459" s="126" t="str">
        <f t="shared" si="173"/>
        <v/>
      </c>
      <c r="U2459" s="126" t="str">
        <f t="shared" si="173"/>
        <v/>
      </c>
      <c r="V2459" s="126" t="str">
        <f t="shared" si="173"/>
        <v/>
      </c>
      <c r="W2459" s="126" t="str">
        <f t="shared" si="173"/>
        <v/>
      </c>
      <c r="X2459" s="126" t="str">
        <f t="shared" si="173"/>
        <v/>
      </c>
      <c r="Y2459" s="126" t="str">
        <f t="shared" si="173"/>
        <v/>
      </c>
      <c r="Z2459" s="126" t="str">
        <f t="shared" si="173"/>
        <v/>
      </c>
      <c r="AA2459" s="126" t="str">
        <f t="shared" si="173"/>
        <v/>
      </c>
    </row>
    <row r="2460" spans="16:27" x14ac:dyDescent="0.3">
      <c r="P2460" s="126" t="str">
        <f t="shared" si="174"/>
        <v/>
      </c>
      <c r="Q2460" s="126" t="str">
        <f t="shared" si="173"/>
        <v/>
      </c>
      <c r="R2460" s="126" t="str">
        <f t="shared" si="173"/>
        <v/>
      </c>
      <c r="S2460" s="126" t="str">
        <f t="shared" si="173"/>
        <v/>
      </c>
      <c r="T2460" s="126" t="str">
        <f t="shared" si="173"/>
        <v/>
      </c>
      <c r="U2460" s="126" t="str">
        <f t="shared" si="173"/>
        <v/>
      </c>
      <c r="V2460" s="126" t="str">
        <f t="shared" si="173"/>
        <v/>
      </c>
      <c r="W2460" s="126" t="str">
        <f t="shared" si="173"/>
        <v/>
      </c>
      <c r="X2460" s="126" t="str">
        <f t="shared" si="173"/>
        <v/>
      </c>
      <c r="Y2460" s="126" t="str">
        <f t="shared" si="173"/>
        <v/>
      </c>
      <c r="Z2460" s="126" t="str">
        <f t="shared" si="173"/>
        <v/>
      </c>
      <c r="AA2460" s="126" t="str">
        <f t="shared" si="173"/>
        <v/>
      </c>
    </row>
    <row r="2461" spans="16:27" x14ac:dyDescent="0.3">
      <c r="P2461" s="126" t="str">
        <f t="shared" si="174"/>
        <v/>
      </c>
      <c r="Q2461" s="126" t="str">
        <f t="shared" si="173"/>
        <v/>
      </c>
      <c r="R2461" s="126" t="str">
        <f t="shared" si="173"/>
        <v/>
      </c>
      <c r="S2461" s="126" t="str">
        <f t="shared" si="173"/>
        <v/>
      </c>
      <c r="T2461" s="126" t="str">
        <f t="shared" si="173"/>
        <v/>
      </c>
      <c r="U2461" s="126" t="str">
        <f t="shared" si="173"/>
        <v/>
      </c>
      <c r="V2461" s="126" t="str">
        <f t="shared" si="173"/>
        <v/>
      </c>
      <c r="W2461" s="126" t="str">
        <f t="shared" si="173"/>
        <v/>
      </c>
      <c r="X2461" s="126" t="str">
        <f t="shared" si="173"/>
        <v/>
      </c>
      <c r="Y2461" s="126" t="str">
        <f t="shared" si="173"/>
        <v/>
      </c>
      <c r="Z2461" s="126" t="str">
        <f t="shared" si="173"/>
        <v/>
      </c>
      <c r="AA2461" s="126" t="str">
        <f t="shared" si="173"/>
        <v/>
      </c>
    </row>
    <row r="2462" spans="16:27" x14ac:dyDescent="0.3">
      <c r="P2462" s="126" t="str">
        <f t="shared" si="174"/>
        <v/>
      </c>
      <c r="Q2462" s="126" t="str">
        <f t="shared" si="173"/>
        <v/>
      </c>
      <c r="R2462" s="126" t="str">
        <f t="shared" si="173"/>
        <v/>
      </c>
      <c r="S2462" s="126" t="str">
        <f t="shared" si="173"/>
        <v/>
      </c>
      <c r="T2462" s="126" t="str">
        <f t="shared" si="173"/>
        <v/>
      </c>
      <c r="U2462" s="126" t="str">
        <f t="shared" si="173"/>
        <v/>
      </c>
      <c r="V2462" s="126" t="str">
        <f t="shared" si="173"/>
        <v/>
      </c>
      <c r="W2462" s="126" t="str">
        <f t="shared" si="173"/>
        <v/>
      </c>
      <c r="X2462" s="126" t="str">
        <f t="shared" si="173"/>
        <v/>
      </c>
      <c r="Y2462" s="126" t="str">
        <f t="shared" si="173"/>
        <v/>
      </c>
      <c r="Z2462" s="126" t="str">
        <f t="shared" ref="Q2462:AA2485" si="175">IF($A2462="","",IF(OR($B2462=Z$1,$C2462=Z$1,$D2462=Z$1,$E2462=Z$1,$F2462=Z$1),"Yes","No"))</f>
        <v/>
      </c>
      <c r="AA2462" s="126" t="str">
        <f t="shared" si="175"/>
        <v/>
      </c>
    </row>
    <row r="2463" spans="16:27" x14ac:dyDescent="0.3">
      <c r="P2463" s="126" t="str">
        <f t="shared" si="174"/>
        <v/>
      </c>
      <c r="Q2463" s="126" t="str">
        <f t="shared" si="175"/>
        <v/>
      </c>
      <c r="R2463" s="126" t="str">
        <f t="shared" si="175"/>
        <v/>
      </c>
      <c r="S2463" s="126" t="str">
        <f t="shared" si="175"/>
        <v/>
      </c>
      <c r="T2463" s="126" t="str">
        <f t="shared" si="175"/>
        <v/>
      </c>
      <c r="U2463" s="126" t="str">
        <f t="shared" si="175"/>
        <v/>
      </c>
      <c r="V2463" s="126" t="str">
        <f t="shared" si="175"/>
        <v/>
      </c>
      <c r="W2463" s="126" t="str">
        <f t="shared" si="175"/>
        <v/>
      </c>
      <c r="X2463" s="126" t="str">
        <f t="shared" si="175"/>
        <v/>
      </c>
      <c r="Y2463" s="126" t="str">
        <f t="shared" si="175"/>
        <v/>
      </c>
      <c r="Z2463" s="126" t="str">
        <f t="shared" si="175"/>
        <v/>
      </c>
      <c r="AA2463" s="126" t="str">
        <f t="shared" si="175"/>
        <v/>
      </c>
    </row>
    <row r="2464" spans="16:27" x14ac:dyDescent="0.3">
      <c r="P2464" s="126" t="str">
        <f t="shared" si="174"/>
        <v/>
      </c>
      <c r="Q2464" s="126" t="str">
        <f t="shared" si="175"/>
        <v/>
      </c>
      <c r="R2464" s="126" t="str">
        <f t="shared" si="175"/>
        <v/>
      </c>
      <c r="S2464" s="126" t="str">
        <f t="shared" si="175"/>
        <v/>
      </c>
      <c r="T2464" s="126" t="str">
        <f t="shared" si="175"/>
        <v/>
      </c>
      <c r="U2464" s="126" t="str">
        <f t="shared" si="175"/>
        <v/>
      </c>
      <c r="V2464" s="126" t="str">
        <f t="shared" si="175"/>
        <v/>
      </c>
      <c r="W2464" s="126" t="str">
        <f t="shared" si="175"/>
        <v/>
      </c>
      <c r="X2464" s="126" t="str">
        <f t="shared" si="175"/>
        <v/>
      </c>
      <c r="Y2464" s="126" t="str">
        <f t="shared" si="175"/>
        <v/>
      </c>
      <c r="Z2464" s="126" t="str">
        <f t="shared" si="175"/>
        <v/>
      </c>
      <c r="AA2464" s="126" t="str">
        <f t="shared" si="175"/>
        <v/>
      </c>
    </row>
    <row r="2465" spans="16:27" x14ac:dyDescent="0.3">
      <c r="P2465" s="126" t="str">
        <f t="shared" si="174"/>
        <v/>
      </c>
      <c r="Q2465" s="126" t="str">
        <f t="shared" si="175"/>
        <v/>
      </c>
      <c r="R2465" s="126" t="str">
        <f t="shared" si="175"/>
        <v/>
      </c>
      <c r="S2465" s="126" t="str">
        <f t="shared" si="175"/>
        <v/>
      </c>
      <c r="T2465" s="126" t="str">
        <f t="shared" si="175"/>
        <v/>
      </c>
      <c r="U2465" s="126" t="str">
        <f t="shared" si="175"/>
        <v/>
      </c>
      <c r="V2465" s="126" t="str">
        <f t="shared" si="175"/>
        <v/>
      </c>
      <c r="W2465" s="126" t="str">
        <f t="shared" si="175"/>
        <v/>
      </c>
      <c r="X2465" s="126" t="str">
        <f t="shared" si="175"/>
        <v/>
      </c>
      <c r="Y2465" s="126" t="str">
        <f t="shared" si="175"/>
        <v/>
      </c>
      <c r="Z2465" s="126" t="str">
        <f t="shared" si="175"/>
        <v/>
      </c>
      <c r="AA2465" s="126" t="str">
        <f t="shared" si="175"/>
        <v/>
      </c>
    </row>
    <row r="2466" spans="16:27" x14ac:dyDescent="0.3">
      <c r="P2466" s="126" t="str">
        <f t="shared" si="174"/>
        <v/>
      </c>
      <c r="Q2466" s="126" t="str">
        <f t="shared" si="175"/>
        <v/>
      </c>
      <c r="R2466" s="126" t="str">
        <f t="shared" si="175"/>
        <v/>
      </c>
      <c r="S2466" s="126" t="str">
        <f t="shared" si="175"/>
        <v/>
      </c>
      <c r="T2466" s="126" t="str">
        <f t="shared" si="175"/>
        <v/>
      </c>
      <c r="U2466" s="126" t="str">
        <f t="shared" si="175"/>
        <v/>
      </c>
      <c r="V2466" s="126" t="str">
        <f t="shared" si="175"/>
        <v/>
      </c>
      <c r="W2466" s="126" t="str">
        <f t="shared" si="175"/>
        <v/>
      </c>
      <c r="X2466" s="126" t="str">
        <f t="shared" si="175"/>
        <v/>
      </c>
      <c r="Y2466" s="126" t="str">
        <f t="shared" si="175"/>
        <v/>
      </c>
      <c r="Z2466" s="126" t="str">
        <f t="shared" si="175"/>
        <v/>
      </c>
      <c r="AA2466" s="126" t="str">
        <f t="shared" si="175"/>
        <v/>
      </c>
    </row>
    <row r="2467" spans="16:27" x14ac:dyDescent="0.3">
      <c r="P2467" s="126" t="str">
        <f t="shared" si="174"/>
        <v/>
      </c>
      <c r="Q2467" s="126" t="str">
        <f t="shared" si="175"/>
        <v/>
      </c>
      <c r="R2467" s="126" t="str">
        <f t="shared" si="175"/>
        <v/>
      </c>
      <c r="S2467" s="126" t="str">
        <f t="shared" si="175"/>
        <v/>
      </c>
      <c r="T2467" s="126" t="str">
        <f t="shared" si="175"/>
        <v/>
      </c>
      <c r="U2467" s="126" t="str">
        <f t="shared" si="175"/>
        <v/>
      </c>
      <c r="V2467" s="126" t="str">
        <f t="shared" si="175"/>
        <v/>
      </c>
      <c r="W2467" s="126" t="str">
        <f t="shared" si="175"/>
        <v/>
      </c>
      <c r="X2467" s="126" t="str">
        <f t="shared" si="175"/>
        <v/>
      </c>
      <c r="Y2467" s="126" t="str">
        <f t="shared" si="175"/>
        <v/>
      </c>
      <c r="Z2467" s="126" t="str">
        <f t="shared" si="175"/>
        <v/>
      </c>
      <c r="AA2467" s="126" t="str">
        <f t="shared" si="175"/>
        <v/>
      </c>
    </row>
    <row r="2468" spans="16:27" x14ac:dyDescent="0.3">
      <c r="P2468" s="126" t="str">
        <f t="shared" si="174"/>
        <v/>
      </c>
      <c r="Q2468" s="126" t="str">
        <f t="shared" si="175"/>
        <v/>
      </c>
      <c r="R2468" s="126" t="str">
        <f t="shared" si="175"/>
        <v/>
      </c>
      <c r="S2468" s="126" t="str">
        <f t="shared" si="175"/>
        <v/>
      </c>
      <c r="T2468" s="126" t="str">
        <f t="shared" si="175"/>
        <v/>
      </c>
      <c r="U2468" s="126" t="str">
        <f t="shared" si="175"/>
        <v/>
      </c>
      <c r="V2468" s="126" t="str">
        <f t="shared" si="175"/>
        <v/>
      </c>
      <c r="W2468" s="126" t="str">
        <f t="shared" si="175"/>
        <v/>
      </c>
      <c r="X2468" s="126" t="str">
        <f t="shared" si="175"/>
        <v/>
      </c>
      <c r="Y2468" s="126" t="str">
        <f t="shared" si="175"/>
        <v/>
      </c>
      <c r="Z2468" s="126" t="str">
        <f t="shared" si="175"/>
        <v/>
      </c>
      <c r="AA2468" s="126" t="str">
        <f t="shared" si="175"/>
        <v/>
      </c>
    </row>
    <row r="2469" spans="16:27" x14ac:dyDescent="0.3">
      <c r="P2469" s="126" t="str">
        <f t="shared" si="174"/>
        <v/>
      </c>
      <c r="Q2469" s="126" t="str">
        <f t="shared" si="175"/>
        <v/>
      </c>
      <c r="R2469" s="126" t="str">
        <f t="shared" si="175"/>
        <v/>
      </c>
      <c r="S2469" s="126" t="str">
        <f t="shared" si="175"/>
        <v/>
      </c>
      <c r="T2469" s="126" t="str">
        <f t="shared" si="175"/>
        <v/>
      </c>
      <c r="U2469" s="126" t="str">
        <f t="shared" si="175"/>
        <v/>
      </c>
      <c r="V2469" s="126" t="str">
        <f t="shared" si="175"/>
        <v/>
      </c>
      <c r="W2469" s="126" t="str">
        <f t="shared" si="175"/>
        <v/>
      </c>
      <c r="X2469" s="126" t="str">
        <f t="shared" si="175"/>
        <v/>
      </c>
      <c r="Y2469" s="126" t="str">
        <f t="shared" si="175"/>
        <v/>
      </c>
      <c r="Z2469" s="126" t="str">
        <f t="shared" si="175"/>
        <v/>
      </c>
      <c r="AA2469" s="126" t="str">
        <f t="shared" si="175"/>
        <v/>
      </c>
    </row>
    <row r="2470" spans="16:27" x14ac:dyDescent="0.3">
      <c r="P2470" s="126" t="str">
        <f t="shared" si="174"/>
        <v/>
      </c>
      <c r="Q2470" s="126" t="str">
        <f t="shared" si="175"/>
        <v/>
      </c>
      <c r="R2470" s="126" t="str">
        <f t="shared" si="175"/>
        <v/>
      </c>
      <c r="S2470" s="126" t="str">
        <f t="shared" si="175"/>
        <v/>
      </c>
      <c r="T2470" s="126" t="str">
        <f t="shared" si="175"/>
        <v/>
      </c>
      <c r="U2470" s="126" t="str">
        <f t="shared" si="175"/>
        <v/>
      </c>
      <c r="V2470" s="126" t="str">
        <f t="shared" si="175"/>
        <v/>
      </c>
      <c r="W2470" s="126" t="str">
        <f t="shared" si="175"/>
        <v/>
      </c>
      <c r="X2470" s="126" t="str">
        <f t="shared" si="175"/>
        <v/>
      </c>
      <c r="Y2470" s="126" t="str">
        <f t="shared" si="175"/>
        <v/>
      </c>
      <c r="Z2470" s="126" t="str">
        <f t="shared" si="175"/>
        <v/>
      </c>
      <c r="AA2470" s="126" t="str">
        <f t="shared" si="175"/>
        <v/>
      </c>
    </row>
    <row r="2471" spans="16:27" x14ac:dyDescent="0.3">
      <c r="P2471" s="126" t="str">
        <f t="shared" si="174"/>
        <v/>
      </c>
      <c r="Q2471" s="126" t="str">
        <f t="shared" si="175"/>
        <v/>
      </c>
      <c r="R2471" s="126" t="str">
        <f t="shared" si="175"/>
        <v/>
      </c>
      <c r="S2471" s="126" t="str">
        <f t="shared" si="175"/>
        <v/>
      </c>
      <c r="T2471" s="126" t="str">
        <f t="shared" si="175"/>
        <v/>
      </c>
      <c r="U2471" s="126" t="str">
        <f t="shared" si="175"/>
        <v/>
      </c>
      <c r="V2471" s="126" t="str">
        <f t="shared" si="175"/>
        <v/>
      </c>
      <c r="W2471" s="126" t="str">
        <f t="shared" si="175"/>
        <v/>
      </c>
      <c r="X2471" s="126" t="str">
        <f t="shared" si="175"/>
        <v/>
      </c>
      <c r="Y2471" s="126" t="str">
        <f t="shared" si="175"/>
        <v/>
      </c>
      <c r="Z2471" s="126" t="str">
        <f t="shared" si="175"/>
        <v/>
      </c>
      <c r="AA2471" s="126" t="str">
        <f t="shared" si="175"/>
        <v/>
      </c>
    </row>
    <row r="2472" spans="16:27" x14ac:dyDescent="0.3">
      <c r="P2472" s="126" t="str">
        <f t="shared" si="174"/>
        <v/>
      </c>
      <c r="Q2472" s="126" t="str">
        <f t="shared" si="175"/>
        <v/>
      </c>
      <c r="R2472" s="126" t="str">
        <f t="shared" si="175"/>
        <v/>
      </c>
      <c r="S2472" s="126" t="str">
        <f t="shared" si="175"/>
        <v/>
      </c>
      <c r="T2472" s="126" t="str">
        <f t="shared" si="175"/>
        <v/>
      </c>
      <c r="U2472" s="126" t="str">
        <f t="shared" si="175"/>
        <v/>
      </c>
      <c r="V2472" s="126" t="str">
        <f t="shared" si="175"/>
        <v/>
      </c>
      <c r="W2472" s="126" t="str">
        <f t="shared" si="175"/>
        <v/>
      </c>
      <c r="X2472" s="126" t="str">
        <f t="shared" si="175"/>
        <v/>
      </c>
      <c r="Y2472" s="126" t="str">
        <f t="shared" si="175"/>
        <v/>
      </c>
      <c r="Z2472" s="126" t="str">
        <f t="shared" si="175"/>
        <v/>
      </c>
      <c r="AA2472" s="126" t="str">
        <f t="shared" si="175"/>
        <v/>
      </c>
    </row>
    <row r="2473" spans="16:27" x14ac:dyDescent="0.3">
      <c r="P2473" s="126" t="str">
        <f t="shared" si="174"/>
        <v/>
      </c>
      <c r="Q2473" s="126" t="str">
        <f t="shared" si="175"/>
        <v/>
      </c>
      <c r="R2473" s="126" t="str">
        <f t="shared" si="175"/>
        <v/>
      </c>
      <c r="S2473" s="126" t="str">
        <f t="shared" si="175"/>
        <v/>
      </c>
      <c r="T2473" s="126" t="str">
        <f t="shared" si="175"/>
        <v/>
      </c>
      <c r="U2473" s="126" t="str">
        <f t="shared" si="175"/>
        <v/>
      </c>
      <c r="V2473" s="126" t="str">
        <f t="shared" si="175"/>
        <v/>
      </c>
      <c r="W2473" s="126" t="str">
        <f t="shared" si="175"/>
        <v/>
      </c>
      <c r="X2473" s="126" t="str">
        <f t="shared" si="175"/>
        <v/>
      </c>
      <c r="Y2473" s="126" t="str">
        <f t="shared" si="175"/>
        <v/>
      </c>
      <c r="Z2473" s="126" t="str">
        <f t="shared" si="175"/>
        <v/>
      </c>
      <c r="AA2473" s="126" t="str">
        <f t="shared" si="175"/>
        <v/>
      </c>
    </row>
    <row r="2474" spans="16:27" x14ac:dyDescent="0.3">
      <c r="P2474" s="126" t="str">
        <f t="shared" si="174"/>
        <v/>
      </c>
      <c r="Q2474" s="126" t="str">
        <f t="shared" si="175"/>
        <v/>
      </c>
      <c r="R2474" s="126" t="str">
        <f t="shared" si="175"/>
        <v/>
      </c>
      <c r="S2474" s="126" t="str">
        <f t="shared" si="175"/>
        <v/>
      </c>
      <c r="T2474" s="126" t="str">
        <f t="shared" si="175"/>
        <v/>
      </c>
      <c r="U2474" s="126" t="str">
        <f t="shared" si="175"/>
        <v/>
      </c>
      <c r="V2474" s="126" t="str">
        <f t="shared" si="175"/>
        <v/>
      </c>
      <c r="W2474" s="126" t="str">
        <f t="shared" si="175"/>
        <v/>
      </c>
      <c r="X2474" s="126" t="str">
        <f t="shared" si="175"/>
        <v/>
      </c>
      <c r="Y2474" s="126" t="str">
        <f t="shared" si="175"/>
        <v/>
      </c>
      <c r="Z2474" s="126" t="str">
        <f t="shared" si="175"/>
        <v/>
      </c>
      <c r="AA2474" s="126" t="str">
        <f t="shared" si="175"/>
        <v/>
      </c>
    </row>
    <row r="2475" spans="16:27" x14ac:dyDescent="0.3">
      <c r="P2475" s="126" t="str">
        <f t="shared" si="174"/>
        <v/>
      </c>
      <c r="Q2475" s="126" t="str">
        <f t="shared" si="175"/>
        <v/>
      </c>
      <c r="R2475" s="126" t="str">
        <f t="shared" si="175"/>
        <v/>
      </c>
      <c r="S2475" s="126" t="str">
        <f t="shared" si="175"/>
        <v/>
      </c>
      <c r="T2475" s="126" t="str">
        <f t="shared" si="175"/>
        <v/>
      </c>
      <c r="U2475" s="126" t="str">
        <f t="shared" si="175"/>
        <v/>
      </c>
      <c r="V2475" s="126" t="str">
        <f t="shared" si="175"/>
        <v/>
      </c>
      <c r="W2475" s="126" t="str">
        <f t="shared" si="175"/>
        <v/>
      </c>
      <c r="X2475" s="126" t="str">
        <f t="shared" si="175"/>
        <v/>
      </c>
      <c r="Y2475" s="126" t="str">
        <f t="shared" si="175"/>
        <v/>
      </c>
      <c r="Z2475" s="126" t="str">
        <f t="shared" si="175"/>
        <v/>
      </c>
      <c r="AA2475" s="126" t="str">
        <f t="shared" si="175"/>
        <v/>
      </c>
    </row>
    <row r="2476" spans="16:27" x14ac:dyDescent="0.3">
      <c r="P2476" s="126" t="str">
        <f t="shared" si="174"/>
        <v/>
      </c>
      <c r="Q2476" s="126" t="str">
        <f t="shared" si="175"/>
        <v/>
      </c>
      <c r="R2476" s="126" t="str">
        <f t="shared" si="175"/>
        <v/>
      </c>
      <c r="S2476" s="126" t="str">
        <f t="shared" si="175"/>
        <v/>
      </c>
      <c r="T2476" s="126" t="str">
        <f t="shared" si="175"/>
        <v/>
      </c>
      <c r="U2476" s="126" t="str">
        <f t="shared" si="175"/>
        <v/>
      </c>
      <c r="V2476" s="126" t="str">
        <f t="shared" si="175"/>
        <v/>
      </c>
      <c r="W2476" s="126" t="str">
        <f t="shared" si="175"/>
        <v/>
      </c>
      <c r="X2476" s="126" t="str">
        <f t="shared" si="175"/>
        <v/>
      </c>
      <c r="Y2476" s="126" t="str">
        <f t="shared" si="175"/>
        <v/>
      </c>
      <c r="Z2476" s="126" t="str">
        <f t="shared" si="175"/>
        <v/>
      </c>
      <c r="AA2476" s="126" t="str">
        <f t="shared" si="175"/>
        <v/>
      </c>
    </row>
    <row r="2477" spans="16:27" x14ac:dyDescent="0.3">
      <c r="P2477" s="126" t="str">
        <f t="shared" si="174"/>
        <v/>
      </c>
      <c r="Q2477" s="126" t="str">
        <f t="shared" si="175"/>
        <v/>
      </c>
      <c r="R2477" s="126" t="str">
        <f t="shared" si="175"/>
        <v/>
      </c>
      <c r="S2477" s="126" t="str">
        <f t="shared" si="175"/>
        <v/>
      </c>
      <c r="T2477" s="126" t="str">
        <f t="shared" si="175"/>
        <v/>
      </c>
      <c r="U2477" s="126" t="str">
        <f t="shared" si="175"/>
        <v/>
      </c>
      <c r="V2477" s="126" t="str">
        <f t="shared" si="175"/>
        <v/>
      </c>
      <c r="W2477" s="126" t="str">
        <f t="shared" si="175"/>
        <v/>
      </c>
      <c r="X2477" s="126" t="str">
        <f t="shared" si="175"/>
        <v/>
      </c>
      <c r="Y2477" s="126" t="str">
        <f t="shared" si="175"/>
        <v/>
      </c>
      <c r="Z2477" s="126" t="str">
        <f t="shared" si="175"/>
        <v/>
      </c>
      <c r="AA2477" s="126" t="str">
        <f t="shared" si="175"/>
        <v/>
      </c>
    </row>
    <row r="2478" spans="16:27" x14ac:dyDescent="0.3">
      <c r="P2478" s="126" t="str">
        <f t="shared" si="174"/>
        <v/>
      </c>
      <c r="Q2478" s="126" t="str">
        <f t="shared" si="175"/>
        <v/>
      </c>
      <c r="R2478" s="126" t="str">
        <f t="shared" si="175"/>
        <v/>
      </c>
      <c r="S2478" s="126" t="str">
        <f t="shared" si="175"/>
        <v/>
      </c>
      <c r="T2478" s="126" t="str">
        <f t="shared" si="175"/>
        <v/>
      </c>
      <c r="U2478" s="126" t="str">
        <f t="shared" si="175"/>
        <v/>
      </c>
      <c r="V2478" s="126" t="str">
        <f t="shared" si="175"/>
        <v/>
      </c>
      <c r="W2478" s="126" t="str">
        <f t="shared" si="175"/>
        <v/>
      </c>
      <c r="X2478" s="126" t="str">
        <f t="shared" si="175"/>
        <v/>
      </c>
      <c r="Y2478" s="126" t="str">
        <f t="shared" si="175"/>
        <v/>
      </c>
      <c r="Z2478" s="126" t="str">
        <f t="shared" si="175"/>
        <v/>
      </c>
      <c r="AA2478" s="126" t="str">
        <f t="shared" si="175"/>
        <v/>
      </c>
    </row>
    <row r="2479" spans="16:27" x14ac:dyDescent="0.3">
      <c r="P2479" s="126" t="str">
        <f t="shared" si="174"/>
        <v/>
      </c>
      <c r="Q2479" s="126" t="str">
        <f t="shared" si="175"/>
        <v/>
      </c>
      <c r="R2479" s="126" t="str">
        <f t="shared" si="175"/>
        <v/>
      </c>
      <c r="S2479" s="126" t="str">
        <f t="shared" si="175"/>
        <v/>
      </c>
      <c r="T2479" s="126" t="str">
        <f t="shared" si="175"/>
        <v/>
      </c>
      <c r="U2479" s="126" t="str">
        <f t="shared" si="175"/>
        <v/>
      </c>
      <c r="V2479" s="126" t="str">
        <f t="shared" si="175"/>
        <v/>
      </c>
      <c r="W2479" s="126" t="str">
        <f t="shared" si="175"/>
        <v/>
      </c>
      <c r="X2479" s="126" t="str">
        <f t="shared" si="175"/>
        <v/>
      </c>
      <c r="Y2479" s="126" t="str">
        <f t="shared" si="175"/>
        <v/>
      </c>
      <c r="Z2479" s="126" t="str">
        <f t="shared" si="175"/>
        <v/>
      </c>
      <c r="AA2479" s="126" t="str">
        <f t="shared" si="175"/>
        <v/>
      </c>
    </row>
    <row r="2480" spans="16:27" x14ac:dyDescent="0.3">
      <c r="P2480" s="126" t="str">
        <f t="shared" si="174"/>
        <v/>
      </c>
      <c r="Q2480" s="126" t="str">
        <f t="shared" si="175"/>
        <v/>
      </c>
      <c r="R2480" s="126" t="str">
        <f t="shared" si="175"/>
        <v/>
      </c>
      <c r="S2480" s="126" t="str">
        <f t="shared" si="175"/>
        <v/>
      </c>
      <c r="T2480" s="126" t="str">
        <f t="shared" si="175"/>
        <v/>
      </c>
      <c r="U2480" s="126" t="str">
        <f t="shared" si="175"/>
        <v/>
      </c>
      <c r="V2480" s="126" t="str">
        <f t="shared" si="175"/>
        <v/>
      </c>
      <c r="W2480" s="126" t="str">
        <f t="shared" si="175"/>
        <v/>
      </c>
      <c r="X2480" s="126" t="str">
        <f t="shared" si="175"/>
        <v/>
      </c>
      <c r="Y2480" s="126" t="str">
        <f t="shared" si="175"/>
        <v/>
      </c>
      <c r="Z2480" s="126" t="str">
        <f t="shared" si="175"/>
        <v/>
      </c>
      <c r="AA2480" s="126" t="str">
        <f t="shared" si="175"/>
        <v/>
      </c>
    </row>
    <row r="2481" spans="16:27" x14ac:dyDescent="0.3">
      <c r="P2481" s="126" t="str">
        <f t="shared" si="174"/>
        <v/>
      </c>
      <c r="Q2481" s="126" t="str">
        <f t="shared" si="175"/>
        <v/>
      </c>
      <c r="R2481" s="126" t="str">
        <f t="shared" si="175"/>
        <v/>
      </c>
      <c r="S2481" s="126" t="str">
        <f t="shared" si="175"/>
        <v/>
      </c>
      <c r="T2481" s="126" t="str">
        <f t="shared" si="175"/>
        <v/>
      </c>
      <c r="U2481" s="126" t="str">
        <f t="shared" si="175"/>
        <v/>
      </c>
      <c r="V2481" s="126" t="str">
        <f t="shared" si="175"/>
        <v/>
      </c>
      <c r="W2481" s="126" t="str">
        <f t="shared" si="175"/>
        <v/>
      </c>
      <c r="X2481" s="126" t="str">
        <f t="shared" si="175"/>
        <v/>
      </c>
      <c r="Y2481" s="126" t="str">
        <f t="shared" si="175"/>
        <v/>
      </c>
      <c r="Z2481" s="126" t="str">
        <f t="shared" si="175"/>
        <v/>
      </c>
      <c r="AA2481" s="126" t="str">
        <f t="shared" si="175"/>
        <v/>
      </c>
    </row>
    <row r="2482" spans="16:27" x14ac:dyDescent="0.3">
      <c r="P2482" s="126" t="str">
        <f t="shared" si="174"/>
        <v/>
      </c>
      <c r="Q2482" s="126" t="str">
        <f t="shared" si="175"/>
        <v/>
      </c>
      <c r="R2482" s="126" t="str">
        <f t="shared" si="175"/>
        <v/>
      </c>
      <c r="S2482" s="126" t="str">
        <f t="shared" si="175"/>
        <v/>
      </c>
      <c r="T2482" s="126" t="str">
        <f t="shared" si="175"/>
        <v/>
      </c>
      <c r="U2482" s="126" t="str">
        <f t="shared" si="175"/>
        <v/>
      </c>
      <c r="V2482" s="126" t="str">
        <f t="shared" si="175"/>
        <v/>
      </c>
      <c r="W2482" s="126" t="str">
        <f t="shared" si="175"/>
        <v/>
      </c>
      <c r="X2482" s="126" t="str">
        <f t="shared" si="175"/>
        <v/>
      </c>
      <c r="Y2482" s="126" t="str">
        <f t="shared" si="175"/>
        <v/>
      </c>
      <c r="Z2482" s="126" t="str">
        <f t="shared" si="175"/>
        <v/>
      </c>
      <c r="AA2482" s="126" t="str">
        <f t="shared" si="175"/>
        <v/>
      </c>
    </row>
    <row r="2483" spans="16:27" x14ac:dyDescent="0.3">
      <c r="P2483" s="126" t="str">
        <f t="shared" si="174"/>
        <v/>
      </c>
      <c r="Q2483" s="126" t="str">
        <f t="shared" si="175"/>
        <v/>
      </c>
      <c r="R2483" s="126" t="str">
        <f t="shared" si="175"/>
        <v/>
      </c>
      <c r="S2483" s="126" t="str">
        <f t="shared" si="175"/>
        <v/>
      </c>
      <c r="T2483" s="126" t="str">
        <f t="shared" si="175"/>
        <v/>
      </c>
      <c r="U2483" s="126" t="str">
        <f t="shared" si="175"/>
        <v/>
      </c>
      <c r="V2483" s="126" t="str">
        <f t="shared" si="175"/>
        <v/>
      </c>
      <c r="W2483" s="126" t="str">
        <f t="shared" si="175"/>
        <v/>
      </c>
      <c r="X2483" s="126" t="str">
        <f t="shared" si="175"/>
        <v/>
      </c>
      <c r="Y2483" s="126" t="str">
        <f t="shared" si="175"/>
        <v/>
      </c>
      <c r="Z2483" s="126" t="str">
        <f t="shared" si="175"/>
        <v/>
      </c>
      <c r="AA2483" s="126" t="str">
        <f t="shared" si="175"/>
        <v/>
      </c>
    </row>
    <row r="2484" spans="16:27" x14ac:dyDescent="0.3">
      <c r="P2484" s="126" t="str">
        <f t="shared" si="174"/>
        <v/>
      </c>
      <c r="Q2484" s="126" t="str">
        <f t="shared" si="175"/>
        <v/>
      </c>
      <c r="R2484" s="126" t="str">
        <f t="shared" si="175"/>
        <v/>
      </c>
      <c r="S2484" s="126" t="str">
        <f t="shared" si="175"/>
        <v/>
      </c>
      <c r="T2484" s="126" t="str">
        <f t="shared" si="175"/>
        <v/>
      </c>
      <c r="U2484" s="126" t="str">
        <f t="shared" si="175"/>
        <v/>
      </c>
      <c r="V2484" s="126" t="str">
        <f t="shared" si="175"/>
        <v/>
      </c>
      <c r="W2484" s="126" t="str">
        <f t="shared" si="175"/>
        <v/>
      </c>
      <c r="X2484" s="126" t="str">
        <f t="shared" si="175"/>
        <v/>
      </c>
      <c r="Y2484" s="126" t="str">
        <f t="shared" si="175"/>
        <v/>
      </c>
      <c r="Z2484" s="126" t="str">
        <f t="shared" si="175"/>
        <v/>
      </c>
      <c r="AA2484" s="126" t="str">
        <f t="shared" si="175"/>
        <v/>
      </c>
    </row>
    <row r="2485" spans="16:27" x14ac:dyDescent="0.3">
      <c r="P2485" s="126" t="str">
        <f t="shared" si="174"/>
        <v/>
      </c>
      <c r="Q2485" s="126" t="str">
        <f t="shared" si="175"/>
        <v/>
      </c>
      <c r="R2485" s="126" t="str">
        <f t="shared" si="175"/>
        <v/>
      </c>
      <c r="S2485" s="126" t="str">
        <f t="shared" si="175"/>
        <v/>
      </c>
      <c r="T2485" s="126" t="str">
        <f t="shared" si="175"/>
        <v/>
      </c>
      <c r="U2485" s="126" t="str">
        <f t="shared" si="175"/>
        <v/>
      </c>
      <c r="V2485" s="126" t="str">
        <f t="shared" si="175"/>
        <v/>
      </c>
      <c r="W2485" s="126" t="str">
        <f t="shared" si="175"/>
        <v/>
      </c>
      <c r="X2485" s="126" t="str">
        <f t="shared" si="175"/>
        <v/>
      </c>
      <c r="Y2485" s="126" t="str">
        <f t="shared" si="175"/>
        <v/>
      </c>
      <c r="Z2485" s="126" t="str">
        <f t="shared" si="175"/>
        <v/>
      </c>
      <c r="AA2485" s="126" t="str">
        <f t="shared" si="175"/>
        <v/>
      </c>
    </row>
    <row r="2486" spans="16:27" x14ac:dyDescent="0.3">
      <c r="P2486" s="126" t="str">
        <f t="shared" si="174"/>
        <v/>
      </c>
      <c r="Q2486" s="126" t="str">
        <f t="shared" si="174"/>
        <v/>
      </c>
      <c r="R2486" s="126" t="str">
        <f t="shared" si="174"/>
        <v/>
      </c>
      <c r="S2486" s="126" t="str">
        <f t="shared" si="174"/>
        <v/>
      </c>
      <c r="T2486" s="126" t="str">
        <f t="shared" si="174"/>
        <v/>
      </c>
      <c r="U2486" s="126" t="str">
        <f t="shared" si="174"/>
        <v/>
      </c>
      <c r="V2486" s="126" t="str">
        <f t="shared" si="174"/>
        <v/>
      </c>
      <c r="W2486" s="126" t="str">
        <f t="shared" si="174"/>
        <v/>
      </c>
      <c r="X2486" s="126" t="str">
        <f t="shared" si="174"/>
        <v/>
      </c>
      <c r="Y2486" s="126" t="str">
        <f t="shared" si="174"/>
        <v/>
      </c>
      <c r="Z2486" s="126" t="str">
        <f t="shared" si="174"/>
        <v/>
      </c>
      <c r="AA2486" s="126" t="str">
        <f t="shared" si="174"/>
        <v/>
      </c>
    </row>
    <row r="2487" spans="16:27" x14ac:dyDescent="0.3">
      <c r="P2487" s="126" t="str">
        <f t="shared" si="174"/>
        <v/>
      </c>
      <c r="Q2487" s="126" t="str">
        <f t="shared" si="174"/>
        <v/>
      </c>
      <c r="R2487" s="126" t="str">
        <f t="shared" si="174"/>
        <v/>
      </c>
      <c r="S2487" s="126" t="str">
        <f t="shared" si="174"/>
        <v/>
      </c>
      <c r="T2487" s="126" t="str">
        <f t="shared" si="174"/>
        <v/>
      </c>
      <c r="U2487" s="126" t="str">
        <f t="shared" si="174"/>
        <v/>
      </c>
      <c r="V2487" s="126" t="str">
        <f t="shared" si="174"/>
        <v/>
      </c>
      <c r="W2487" s="126" t="str">
        <f t="shared" si="174"/>
        <v/>
      </c>
      <c r="X2487" s="126" t="str">
        <f t="shared" si="174"/>
        <v/>
      </c>
      <c r="Y2487" s="126" t="str">
        <f t="shared" si="174"/>
        <v/>
      </c>
      <c r="Z2487" s="126" t="str">
        <f t="shared" si="174"/>
        <v/>
      </c>
      <c r="AA2487" s="126" t="str">
        <f t="shared" si="174"/>
        <v/>
      </c>
    </row>
    <row r="2488" spans="16:27" x14ac:dyDescent="0.3">
      <c r="P2488" s="126" t="str">
        <f t="shared" si="174"/>
        <v/>
      </c>
      <c r="Q2488" s="126" t="str">
        <f t="shared" si="174"/>
        <v/>
      </c>
      <c r="R2488" s="126" t="str">
        <f t="shared" si="174"/>
        <v/>
      </c>
      <c r="S2488" s="126" t="str">
        <f t="shared" si="174"/>
        <v/>
      </c>
      <c r="T2488" s="126" t="str">
        <f t="shared" si="174"/>
        <v/>
      </c>
      <c r="U2488" s="126" t="str">
        <f t="shared" si="174"/>
        <v/>
      </c>
      <c r="V2488" s="126" t="str">
        <f t="shared" si="174"/>
        <v/>
      </c>
      <c r="W2488" s="126" t="str">
        <f t="shared" si="174"/>
        <v/>
      </c>
      <c r="X2488" s="126" t="str">
        <f t="shared" si="174"/>
        <v/>
      </c>
      <c r="Y2488" s="126" t="str">
        <f t="shared" si="174"/>
        <v/>
      </c>
      <c r="Z2488" s="126" t="str">
        <f t="shared" si="174"/>
        <v/>
      </c>
      <c r="AA2488" s="126" t="str">
        <f t="shared" si="174"/>
        <v/>
      </c>
    </row>
    <row r="2489" spans="16:27" x14ac:dyDescent="0.3">
      <c r="P2489" s="126" t="str">
        <f t="shared" si="174"/>
        <v/>
      </c>
      <c r="Q2489" s="126" t="str">
        <f t="shared" si="174"/>
        <v/>
      </c>
      <c r="R2489" s="126" t="str">
        <f t="shared" si="174"/>
        <v/>
      </c>
      <c r="S2489" s="126" t="str">
        <f t="shared" si="174"/>
        <v/>
      </c>
      <c r="T2489" s="126" t="str">
        <f t="shared" si="174"/>
        <v/>
      </c>
      <c r="U2489" s="126" t="str">
        <f t="shared" si="174"/>
        <v/>
      </c>
      <c r="V2489" s="126" t="str">
        <f t="shared" si="174"/>
        <v/>
      </c>
      <c r="W2489" s="126" t="str">
        <f t="shared" si="174"/>
        <v/>
      </c>
      <c r="X2489" s="126" t="str">
        <f t="shared" si="174"/>
        <v/>
      </c>
      <c r="Y2489" s="126" t="str">
        <f t="shared" si="174"/>
        <v/>
      </c>
      <c r="Z2489" s="126" t="str">
        <f t="shared" si="174"/>
        <v/>
      </c>
      <c r="AA2489" s="126" t="str">
        <f t="shared" si="174"/>
        <v/>
      </c>
    </row>
    <row r="2490" spans="16:27" x14ac:dyDescent="0.3">
      <c r="P2490" s="126" t="str">
        <f t="shared" si="174"/>
        <v/>
      </c>
      <c r="Q2490" s="126" t="str">
        <f t="shared" si="174"/>
        <v/>
      </c>
      <c r="R2490" s="126" t="str">
        <f t="shared" si="174"/>
        <v/>
      </c>
      <c r="S2490" s="126" t="str">
        <f t="shared" si="174"/>
        <v/>
      </c>
      <c r="T2490" s="126" t="str">
        <f t="shared" si="174"/>
        <v/>
      </c>
      <c r="U2490" s="126" t="str">
        <f t="shared" si="174"/>
        <v/>
      </c>
      <c r="V2490" s="126" t="str">
        <f t="shared" si="174"/>
        <v/>
      </c>
      <c r="W2490" s="126" t="str">
        <f t="shared" si="174"/>
        <v/>
      </c>
      <c r="X2490" s="126" t="str">
        <f t="shared" si="174"/>
        <v/>
      </c>
      <c r="Y2490" s="126" t="str">
        <f t="shared" si="174"/>
        <v/>
      </c>
      <c r="Z2490" s="126" t="str">
        <f t="shared" si="174"/>
        <v/>
      </c>
      <c r="AA2490" s="126" t="str">
        <f t="shared" si="174"/>
        <v/>
      </c>
    </row>
    <row r="2491" spans="16:27" x14ac:dyDescent="0.3">
      <c r="P2491" s="126" t="str">
        <f t="shared" si="174"/>
        <v/>
      </c>
      <c r="Q2491" s="126" t="str">
        <f t="shared" si="174"/>
        <v/>
      </c>
      <c r="R2491" s="126" t="str">
        <f t="shared" si="174"/>
        <v/>
      </c>
      <c r="S2491" s="126" t="str">
        <f t="shared" si="174"/>
        <v/>
      </c>
      <c r="T2491" s="126" t="str">
        <f t="shared" si="174"/>
        <v/>
      </c>
      <c r="U2491" s="126" t="str">
        <f t="shared" si="174"/>
        <v/>
      </c>
      <c r="V2491" s="126" t="str">
        <f t="shared" si="174"/>
        <v/>
      </c>
      <c r="W2491" s="126" t="str">
        <f t="shared" si="174"/>
        <v/>
      </c>
      <c r="X2491" s="126" t="str">
        <f t="shared" si="174"/>
        <v/>
      </c>
      <c r="Y2491" s="126" t="str">
        <f t="shared" si="174"/>
        <v/>
      </c>
      <c r="Z2491" s="126" t="str">
        <f t="shared" si="174"/>
        <v/>
      </c>
      <c r="AA2491" s="126" t="str">
        <f t="shared" si="174"/>
        <v/>
      </c>
    </row>
    <row r="2492" spans="16:27" x14ac:dyDescent="0.3">
      <c r="P2492" s="126" t="str">
        <f t="shared" si="174"/>
        <v/>
      </c>
      <c r="Q2492" s="126" t="str">
        <f t="shared" si="174"/>
        <v/>
      </c>
      <c r="R2492" s="126" t="str">
        <f t="shared" si="174"/>
        <v/>
      </c>
      <c r="S2492" s="126" t="str">
        <f t="shared" si="174"/>
        <v/>
      </c>
      <c r="T2492" s="126" t="str">
        <f t="shared" si="174"/>
        <v/>
      </c>
      <c r="U2492" s="126" t="str">
        <f t="shared" si="174"/>
        <v/>
      </c>
      <c r="V2492" s="126" t="str">
        <f t="shared" si="174"/>
        <v/>
      </c>
      <c r="W2492" s="126" t="str">
        <f t="shared" si="174"/>
        <v/>
      </c>
      <c r="X2492" s="126" t="str">
        <f t="shared" si="174"/>
        <v/>
      </c>
      <c r="Y2492" s="126" t="str">
        <f t="shared" si="174"/>
        <v/>
      </c>
      <c r="Z2492" s="126" t="str">
        <f t="shared" si="174"/>
        <v/>
      </c>
      <c r="AA2492" s="126" t="str">
        <f t="shared" si="174"/>
        <v/>
      </c>
    </row>
    <row r="2493" spans="16:27" x14ac:dyDescent="0.3">
      <c r="P2493" s="126" t="str">
        <f t="shared" si="174"/>
        <v/>
      </c>
      <c r="Q2493" s="126" t="str">
        <f t="shared" si="174"/>
        <v/>
      </c>
      <c r="R2493" s="126" t="str">
        <f t="shared" si="174"/>
        <v/>
      </c>
      <c r="S2493" s="126" t="str">
        <f t="shared" si="174"/>
        <v/>
      </c>
      <c r="T2493" s="126" t="str">
        <f t="shared" si="174"/>
        <v/>
      </c>
      <c r="U2493" s="126" t="str">
        <f t="shared" si="174"/>
        <v/>
      </c>
      <c r="V2493" s="126" t="str">
        <f t="shared" si="174"/>
        <v/>
      </c>
      <c r="W2493" s="126" t="str">
        <f t="shared" si="174"/>
        <v/>
      </c>
      <c r="X2493" s="126" t="str">
        <f t="shared" si="174"/>
        <v/>
      </c>
      <c r="Y2493" s="126" t="str">
        <f t="shared" si="174"/>
        <v/>
      </c>
      <c r="Z2493" s="126" t="str">
        <f t="shared" si="174"/>
        <v/>
      </c>
      <c r="AA2493" s="126" t="str">
        <f t="shared" si="174"/>
        <v/>
      </c>
    </row>
    <row r="2494" spans="16:27" x14ac:dyDescent="0.3">
      <c r="P2494" s="126" t="str">
        <f t="shared" si="174"/>
        <v/>
      </c>
      <c r="Q2494" s="126" t="str">
        <f t="shared" si="174"/>
        <v/>
      </c>
      <c r="R2494" s="126" t="str">
        <f t="shared" si="174"/>
        <v/>
      </c>
      <c r="S2494" s="126" t="str">
        <f t="shared" si="174"/>
        <v/>
      </c>
      <c r="T2494" s="126" t="str">
        <f t="shared" si="174"/>
        <v/>
      </c>
      <c r="U2494" s="126" t="str">
        <f t="shared" si="174"/>
        <v/>
      </c>
      <c r="V2494" s="126" t="str">
        <f t="shared" si="174"/>
        <v/>
      </c>
      <c r="W2494" s="126" t="str">
        <f t="shared" si="174"/>
        <v/>
      </c>
      <c r="X2494" s="126" t="str">
        <f t="shared" si="174"/>
        <v/>
      </c>
      <c r="Y2494" s="126" t="str">
        <f t="shared" si="174"/>
        <v/>
      </c>
      <c r="Z2494" s="126" t="str">
        <f t="shared" si="174"/>
        <v/>
      </c>
      <c r="AA2494" s="126" t="str">
        <f t="shared" si="174"/>
        <v/>
      </c>
    </row>
    <row r="2495" spans="16:27" x14ac:dyDescent="0.3">
      <c r="P2495" s="126" t="str">
        <f t="shared" si="174"/>
        <v/>
      </c>
      <c r="Q2495" s="126" t="str">
        <f t="shared" si="174"/>
        <v/>
      </c>
      <c r="R2495" s="126" t="str">
        <f t="shared" si="174"/>
        <v/>
      </c>
      <c r="S2495" s="126" t="str">
        <f t="shared" si="174"/>
        <v/>
      </c>
      <c r="T2495" s="126" t="str">
        <f t="shared" si="174"/>
        <v/>
      </c>
      <c r="U2495" s="126" t="str">
        <f t="shared" si="174"/>
        <v/>
      </c>
      <c r="V2495" s="126" t="str">
        <f t="shared" si="174"/>
        <v/>
      </c>
      <c r="W2495" s="126" t="str">
        <f t="shared" si="174"/>
        <v/>
      </c>
      <c r="X2495" s="126" t="str">
        <f t="shared" si="174"/>
        <v/>
      </c>
      <c r="Y2495" s="126" t="str">
        <f t="shared" si="174"/>
        <v/>
      </c>
      <c r="Z2495" s="126" t="str">
        <f t="shared" si="174"/>
        <v/>
      </c>
      <c r="AA2495" s="126" t="str">
        <f t="shared" si="174"/>
        <v/>
      </c>
    </row>
    <row r="2496" spans="16:27" x14ac:dyDescent="0.3">
      <c r="P2496" s="126" t="str">
        <f t="shared" si="174"/>
        <v/>
      </c>
      <c r="Q2496" s="126" t="str">
        <f t="shared" si="174"/>
        <v/>
      </c>
      <c r="R2496" s="126" t="str">
        <f t="shared" si="174"/>
        <v/>
      </c>
      <c r="S2496" s="126" t="str">
        <f t="shared" si="174"/>
        <v/>
      </c>
      <c r="T2496" s="126" t="str">
        <f t="shared" si="174"/>
        <v/>
      </c>
      <c r="U2496" s="126" t="str">
        <f t="shared" si="174"/>
        <v/>
      </c>
      <c r="V2496" s="126" t="str">
        <f t="shared" si="174"/>
        <v/>
      </c>
      <c r="W2496" s="126" t="str">
        <f t="shared" si="174"/>
        <v/>
      </c>
      <c r="X2496" s="126" t="str">
        <f t="shared" si="174"/>
        <v/>
      </c>
      <c r="Y2496" s="126" t="str">
        <f t="shared" si="174"/>
        <v/>
      </c>
      <c r="Z2496" s="126" t="str">
        <f t="shared" si="174"/>
        <v/>
      </c>
      <c r="AA2496" s="126" t="str">
        <f t="shared" si="174"/>
        <v/>
      </c>
    </row>
    <row r="2497" spans="16:27" x14ac:dyDescent="0.3">
      <c r="P2497" s="126" t="str">
        <f t="shared" si="174"/>
        <v/>
      </c>
      <c r="Q2497" s="126" t="str">
        <f t="shared" si="174"/>
        <v/>
      </c>
      <c r="R2497" s="126" t="str">
        <f t="shared" si="174"/>
        <v/>
      </c>
      <c r="S2497" s="126" t="str">
        <f t="shared" si="174"/>
        <v/>
      </c>
      <c r="T2497" s="126" t="str">
        <f t="shared" si="174"/>
        <v/>
      </c>
      <c r="U2497" s="126" t="str">
        <f t="shared" si="174"/>
        <v/>
      </c>
      <c r="V2497" s="126" t="str">
        <f t="shared" si="174"/>
        <v/>
      </c>
      <c r="W2497" s="126" t="str">
        <f t="shared" si="174"/>
        <v/>
      </c>
      <c r="X2497" s="126" t="str">
        <f t="shared" si="174"/>
        <v/>
      </c>
      <c r="Y2497" s="126" t="str">
        <f t="shared" si="174"/>
        <v/>
      </c>
      <c r="Z2497" s="126" t="str">
        <f t="shared" si="174"/>
        <v/>
      </c>
      <c r="AA2497" s="126" t="str">
        <f t="shared" si="174"/>
        <v/>
      </c>
    </row>
    <row r="2498" spans="16:27" x14ac:dyDescent="0.3">
      <c r="P2498" s="126" t="str">
        <f t="shared" si="174"/>
        <v/>
      </c>
      <c r="Q2498" s="126" t="str">
        <f t="shared" si="174"/>
        <v/>
      </c>
      <c r="R2498" s="126" t="str">
        <f t="shared" si="174"/>
        <v/>
      </c>
      <c r="S2498" s="126" t="str">
        <f t="shared" si="174"/>
        <v/>
      </c>
      <c r="T2498" s="126" t="str">
        <f t="shared" si="174"/>
        <v/>
      </c>
      <c r="U2498" s="126" t="str">
        <f t="shared" si="174"/>
        <v/>
      </c>
      <c r="V2498" s="126" t="str">
        <f t="shared" si="174"/>
        <v/>
      </c>
      <c r="W2498" s="126" t="str">
        <f t="shared" si="174"/>
        <v/>
      </c>
      <c r="X2498" s="126" t="str">
        <f t="shared" si="174"/>
        <v/>
      </c>
      <c r="Y2498" s="126" t="str">
        <f t="shared" si="174"/>
        <v/>
      </c>
      <c r="Z2498" s="126" t="str">
        <f t="shared" si="174"/>
        <v/>
      </c>
      <c r="AA2498" s="126" t="str">
        <f t="shared" si="174"/>
        <v/>
      </c>
    </row>
    <row r="2499" spans="16:27" x14ac:dyDescent="0.3">
      <c r="P2499" s="126" t="str">
        <f t="shared" si="174"/>
        <v/>
      </c>
      <c r="Q2499" s="126" t="str">
        <f t="shared" si="174"/>
        <v/>
      </c>
      <c r="R2499" s="126" t="str">
        <f t="shared" si="174"/>
        <v/>
      </c>
      <c r="S2499" s="126" t="str">
        <f t="shared" si="174"/>
        <v/>
      </c>
      <c r="T2499" s="126" t="str">
        <f t="shared" si="174"/>
        <v/>
      </c>
      <c r="U2499" s="126" t="str">
        <f t="shared" si="174"/>
        <v/>
      </c>
      <c r="V2499" s="126" t="str">
        <f t="shared" si="174"/>
        <v/>
      </c>
      <c r="W2499" s="126" t="str">
        <f t="shared" si="174"/>
        <v/>
      </c>
      <c r="X2499" s="126" t="str">
        <f t="shared" si="174"/>
        <v/>
      </c>
      <c r="Y2499" s="126" t="str">
        <f t="shared" si="174"/>
        <v/>
      </c>
      <c r="Z2499" s="126" t="str">
        <f t="shared" si="174"/>
        <v/>
      </c>
      <c r="AA2499" s="126" t="str">
        <f t="shared" si="174"/>
        <v/>
      </c>
    </row>
    <row r="2500" spans="16:27" x14ac:dyDescent="0.3">
      <c r="P2500" s="126" t="str">
        <f t="shared" si="174"/>
        <v/>
      </c>
      <c r="Q2500" s="126" t="str">
        <f t="shared" si="174"/>
        <v/>
      </c>
      <c r="R2500" s="126" t="str">
        <f t="shared" si="174"/>
        <v/>
      </c>
      <c r="S2500" s="126" t="str">
        <f t="shared" si="174"/>
        <v/>
      </c>
      <c r="T2500" s="126" t="str">
        <f t="shared" si="174"/>
        <v/>
      </c>
      <c r="U2500" s="126" t="str">
        <f t="shared" si="174"/>
        <v/>
      </c>
      <c r="V2500" s="126" t="str">
        <f t="shared" si="174"/>
        <v/>
      </c>
      <c r="W2500" s="126" t="str">
        <f t="shared" si="174"/>
        <v/>
      </c>
      <c r="X2500" s="126" t="str">
        <f t="shared" si="174"/>
        <v/>
      </c>
      <c r="Y2500" s="126" t="str">
        <f t="shared" si="174"/>
        <v/>
      </c>
      <c r="Z2500" s="126" t="str">
        <f t="shared" si="174"/>
        <v/>
      </c>
      <c r="AA2500" s="126" t="str">
        <f t="shared" si="174"/>
        <v/>
      </c>
    </row>
    <row r="2501" spans="16:27" x14ac:dyDescent="0.3">
      <c r="P2501" s="126" t="str">
        <f t="shared" si="174"/>
        <v/>
      </c>
      <c r="Q2501" s="126" t="str">
        <f t="shared" si="174"/>
        <v/>
      </c>
      <c r="R2501" s="126" t="str">
        <f t="shared" si="174"/>
        <v/>
      </c>
      <c r="S2501" s="126" t="str">
        <f t="shared" si="174"/>
        <v/>
      </c>
      <c r="T2501" s="126" t="str">
        <f t="shared" si="174"/>
        <v/>
      </c>
      <c r="U2501" s="126" t="str">
        <f t="shared" si="174"/>
        <v/>
      </c>
      <c r="V2501" s="126" t="str">
        <f t="shared" si="174"/>
        <v/>
      </c>
      <c r="W2501" s="126" t="str">
        <f t="shared" si="174"/>
        <v/>
      </c>
      <c r="X2501" s="126" t="str">
        <f t="shared" si="174"/>
        <v/>
      </c>
      <c r="Y2501" s="126" t="str">
        <f t="shared" si="174"/>
        <v/>
      </c>
      <c r="Z2501" s="126" t="str">
        <f t="shared" si="174"/>
        <v/>
      </c>
      <c r="AA2501" s="126" t="str">
        <f t="shared" si="174"/>
        <v/>
      </c>
    </row>
    <row r="2502" spans="16:27" x14ac:dyDescent="0.3">
      <c r="P2502" s="126" t="str">
        <f t="shared" si="174"/>
        <v/>
      </c>
      <c r="Q2502" s="126" t="str">
        <f t="shared" si="174"/>
        <v/>
      </c>
      <c r="R2502" s="126" t="str">
        <f t="shared" si="174"/>
        <v/>
      </c>
      <c r="S2502" s="126" t="str">
        <f t="shared" si="174"/>
        <v/>
      </c>
      <c r="T2502" s="126" t="str">
        <f t="shared" si="174"/>
        <v/>
      </c>
      <c r="U2502" s="126" t="str">
        <f t="shared" si="174"/>
        <v/>
      </c>
      <c r="V2502" s="126" t="str">
        <f t="shared" si="174"/>
        <v/>
      </c>
      <c r="W2502" s="126" t="str">
        <f t="shared" si="174"/>
        <v/>
      </c>
      <c r="X2502" s="126" t="str">
        <f t="shared" si="174"/>
        <v/>
      </c>
      <c r="Y2502" s="126" t="str">
        <f t="shared" si="174"/>
        <v/>
      </c>
      <c r="Z2502" s="126" t="str">
        <f t="shared" si="174"/>
        <v/>
      </c>
      <c r="AA2502" s="126" t="str">
        <f t="shared" si="174"/>
        <v/>
      </c>
    </row>
    <row r="2503" spans="16:27" x14ac:dyDescent="0.3">
      <c r="P2503" s="126" t="str">
        <f t="shared" si="174"/>
        <v/>
      </c>
      <c r="Q2503" s="126" t="str">
        <f t="shared" si="174"/>
        <v/>
      </c>
      <c r="R2503" s="126" t="str">
        <f t="shared" si="174"/>
        <v/>
      </c>
      <c r="S2503" s="126" t="str">
        <f t="shared" si="174"/>
        <v/>
      </c>
      <c r="T2503" s="126" t="str">
        <f t="shared" si="174"/>
        <v/>
      </c>
      <c r="U2503" s="126" t="str">
        <f t="shared" si="174"/>
        <v/>
      </c>
      <c r="V2503" s="126" t="str">
        <f t="shared" si="174"/>
        <v/>
      </c>
      <c r="W2503" s="126" t="str">
        <f t="shared" si="174"/>
        <v/>
      </c>
      <c r="X2503" s="126" t="str">
        <f t="shared" si="174"/>
        <v/>
      </c>
      <c r="Y2503" s="126" t="str">
        <f t="shared" si="174"/>
        <v/>
      </c>
      <c r="Z2503" s="126" t="str">
        <f t="shared" si="174"/>
        <v/>
      </c>
      <c r="AA2503" s="126" t="str">
        <f t="shared" si="174"/>
        <v/>
      </c>
    </row>
    <row r="2504" spans="16:27" x14ac:dyDescent="0.3">
      <c r="P2504" s="126" t="str">
        <f t="shared" ref="P2504:AA2525" si="176">IF($A2504="","",IF(OR($B2504=P$1,$C2504=P$1,$D2504=P$1,$E2504=P$1,$F2504=P$1),"Yes","No"))</f>
        <v/>
      </c>
      <c r="Q2504" s="126" t="str">
        <f t="shared" si="176"/>
        <v/>
      </c>
      <c r="R2504" s="126" t="str">
        <f t="shared" si="176"/>
        <v/>
      </c>
      <c r="S2504" s="126" t="str">
        <f t="shared" si="176"/>
        <v/>
      </c>
      <c r="T2504" s="126" t="str">
        <f t="shared" si="176"/>
        <v/>
      </c>
      <c r="U2504" s="126" t="str">
        <f t="shared" si="176"/>
        <v/>
      </c>
      <c r="V2504" s="126" t="str">
        <f t="shared" si="176"/>
        <v/>
      </c>
      <c r="W2504" s="126" t="str">
        <f t="shared" si="176"/>
        <v/>
      </c>
      <c r="X2504" s="126" t="str">
        <f t="shared" si="176"/>
        <v/>
      </c>
      <c r="Y2504" s="126" t="str">
        <f t="shared" si="176"/>
        <v/>
      </c>
      <c r="Z2504" s="126" t="str">
        <f t="shared" si="176"/>
        <v/>
      </c>
      <c r="AA2504" s="126" t="str">
        <f t="shared" si="176"/>
        <v/>
      </c>
    </row>
    <row r="2505" spans="16:27" x14ac:dyDescent="0.3">
      <c r="P2505" s="126" t="str">
        <f t="shared" si="176"/>
        <v/>
      </c>
      <c r="Q2505" s="126" t="str">
        <f t="shared" si="176"/>
        <v/>
      </c>
      <c r="R2505" s="126" t="str">
        <f t="shared" si="176"/>
        <v/>
      </c>
      <c r="S2505" s="126" t="str">
        <f t="shared" si="176"/>
        <v/>
      </c>
      <c r="T2505" s="126" t="str">
        <f t="shared" si="176"/>
        <v/>
      </c>
      <c r="U2505" s="126" t="str">
        <f t="shared" si="176"/>
        <v/>
      </c>
      <c r="V2505" s="126" t="str">
        <f t="shared" si="176"/>
        <v/>
      </c>
      <c r="W2505" s="126" t="str">
        <f t="shared" si="176"/>
        <v/>
      </c>
      <c r="X2505" s="126" t="str">
        <f t="shared" si="176"/>
        <v/>
      </c>
      <c r="Y2505" s="126" t="str">
        <f t="shared" si="176"/>
        <v/>
      </c>
      <c r="Z2505" s="126" t="str">
        <f t="shared" si="176"/>
        <v/>
      </c>
      <c r="AA2505" s="126" t="str">
        <f t="shared" si="176"/>
        <v/>
      </c>
    </row>
    <row r="2506" spans="16:27" x14ac:dyDescent="0.3">
      <c r="P2506" s="126" t="str">
        <f t="shared" si="176"/>
        <v/>
      </c>
      <c r="Q2506" s="126" t="str">
        <f t="shared" si="176"/>
        <v/>
      </c>
      <c r="R2506" s="126" t="str">
        <f t="shared" si="176"/>
        <v/>
      </c>
      <c r="S2506" s="126" t="str">
        <f t="shared" si="176"/>
        <v/>
      </c>
      <c r="T2506" s="126" t="str">
        <f t="shared" si="176"/>
        <v/>
      </c>
      <c r="U2506" s="126" t="str">
        <f t="shared" si="176"/>
        <v/>
      </c>
      <c r="V2506" s="126" t="str">
        <f t="shared" si="176"/>
        <v/>
      </c>
      <c r="W2506" s="126" t="str">
        <f t="shared" si="176"/>
        <v/>
      </c>
      <c r="X2506" s="126" t="str">
        <f t="shared" si="176"/>
        <v/>
      </c>
      <c r="Y2506" s="126" t="str">
        <f t="shared" si="176"/>
        <v/>
      </c>
      <c r="Z2506" s="126" t="str">
        <f t="shared" si="176"/>
        <v/>
      </c>
      <c r="AA2506" s="126" t="str">
        <f t="shared" si="176"/>
        <v/>
      </c>
    </row>
    <row r="2507" spans="16:27" x14ac:dyDescent="0.3">
      <c r="P2507" s="126" t="str">
        <f t="shared" si="176"/>
        <v/>
      </c>
      <c r="Q2507" s="126" t="str">
        <f t="shared" si="176"/>
        <v/>
      </c>
      <c r="R2507" s="126" t="str">
        <f t="shared" si="176"/>
        <v/>
      </c>
      <c r="S2507" s="126" t="str">
        <f t="shared" si="176"/>
        <v/>
      </c>
      <c r="T2507" s="126" t="str">
        <f t="shared" si="176"/>
        <v/>
      </c>
      <c r="U2507" s="126" t="str">
        <f t="shared" si="176"/>
        <v/>
      </c>
      <c r="V2507" s="126" t="str">
        <f t="shared" si="176"/>
        <v/>
      </c>
      <c r="W2507" s="126" t="str">
        <f t="shared" si="176"/>
        <v/>
      </c>
      <c r="X2507" s="126" t="str">
        <f t="shared" si="176"/>
        <v/>
      </c>
      <c r="Y2507" s="126" t="str">
        <f t="shared" si="176"/>
        <v/>
      </c>
      <c r="Z2507" s="126" t="str">
        <f t="shared" si="176"/>
        <v/>
      </c>
      <c r="AA2507" s="126" t="str">
        <f t="shared" si="176"/>
        <v/>
      </c>
    </row>
    <row r="2508" spans="16:27" x14ac:dyDescent="0.3">
      <c r="P2508" s="126" t="str">
        <f t="shared" si="176"/>
        <v/>
      </c>
      <c r="Q2508" s="126" t="str">
        <f t="shared" si="176"/>
        <v/>
      </c>
      <c r="R2508" s="126" t="str">
        <f t="shared" si="176"/>
        <v/>
      </c>
      <c r="S2508" s="126" t="str">
        <f t="shared" si="176"/>
        <v/>
      </c>
      <c r="T2508" s="126" t="str">
        <f t="shared" si="176"/>
        <v/>
      </c>
      <c r="U2508" s="126" t="str">
        <f t="shared" si="176"/>
        <v/>
      </c>
      <c r="V2508" s="126" t="str">
        <f t="shared" si="176"/>
        <v/>
      </c>
      <c r="W2508" s="126" t="str">
        <f t="shared" si="176"/>
        <v/>
      </c>
      <c r="X2508" s="126" t="str">
        <f t="shared" si="176"/>
        <v/>
      </c>
      <c r="Y2508" s="126" t="str">
        <f t="shared" si="176"/>
        <v/>
      </c>
      <c r="Z2508" s="126" t="str">
        <f t="shared" si="176"/>
        <v/>
      </c>
      <c r="AA2508" s="126" t="str">
        <f t="shared" si="176"/>
        <v/>
      </c>
    </row>
    <row r="2509" spans="16:27" x14ac:dyDescent="0.3">
      <c r="P2509" s="126" t="str">
        <f t="shared" si="176"/>
        <v/>
      </c>
      <c r="Q2509" s="126" t="str">
        <f t="shared" si="176"/>
        <v/>
      </c>
      <c r="R2509" s="126" t="str">
        <f t="shared" si="176"/>
        <v/>
      </c>
      <c r="S2509" s="126" t="str">
        <f t="shared" si="176"/>
        <v/>
      </c>
      <c r="T2509" s="126" t="str">
        <f t="shared" si="176"/>
        <v/>
      </c>
      <c r="U2509" s="126" t="str">
        <f t="shared" si="176"/>
        <v/>
      </c>
      <c r="V2509" s="126" t="str">
        <f t="shared" si="176"/>
        <v/>
      </c>
      <c r="W2509" s="126" t="str">
        <f t="shared" si="176"/>
        <v/>
      </c>
      <c r="X2509" s="126" t="str">
        <f t="shared" si="176"/>
        <v/>
      </c>
      <c r="Y2509" s="126" t="str">
        <f t="shared" si="176"/>
        <v/>
      </c>
      <c r="Z2509" s="126" t="str">
        <f t="shared" si="176"/>
        <v/>
      </c>
      <c r="AA2509" s="126" t="str">
        <f t="shared" si="176"/>
        <v/>
      </c>
    </row>
    <row r="2510" spans="16:27" x14ac:dyDescent="0.3">
      <c r="P2510" s="126" t="str">
        <f t="shared" si="176"/>
        <v/>
      </c>
      <c r="Q2510" s="126" t="str">
        <f t="shared" si="176"/>
        <v/>
      </c>
      <c r="R2510" s="126" t="str">
        <f t="shared" si="176"/>
        <v/>
      </c>
      <c r="S2510" s="126" t="str">
        <f t="shared" si="176"/>
        <v/>
      </c>
      <c r="T2510" s="126" t="str">
        <f t="shared" si="176"/>
        <v/>
      </c>
      <c r="U2510" s="126" t="str">
        <f t="shared" si="176"/>
        <v/>
      </c>
      <c r="V2510" s="126" t="str">
        <f t="shared" si="176"/>
        <v/>
      </c>
      <c r="W2510" s="126" t="str">
        <f t="shared" si="176"/>
        <v/>
      </c>
      <c r="X2510" s="126" t="str">
        <f t="shared" si="176"/>
        <v/>
      </c>
      <c r="Y2510" s="126" t="str">
        <f t="shared" si="176"/>
        <v/>
      </c>
      <c r="Z2510" s="126" t="str">
        <f t="shared" si="176"/>
        <v/>
      </c>
      <c r="AA2510" s="126" t="str">
        <f t="shared" si="176"/>
        <v/>
      </c>
    </row>
    <row r="2511" spans="16:27" x14ac:dyDescent="0.3">
      <c r="P2511" s="126" t="str">
        <f t="shared" si="176"/>
        <v/>
      </c>
      <c r="Q2511" s="126" t="str">
        <f t="shared" si="176"/>
        <v/>
      </c>
      <c r="R2511" s="126" t="str">
        <f t="shared" si="176"/>
        <v/>
      </c>
      <c r="S2511" s="126" t="str">
        <f t="shared" si="176"/>
        <v/>
      </c>
      <c r="T2511" s="126" t="str">
        <f t="shared" si="176"/>
        <v/>
      </c>
      <c r="U2511" s="126" t="str">
        <f t="shared" si="176"/>
        <v/>
      </c>
      <c r="V2511" s="126" t="str">
        <f t="shared" si="176"/>
        <v/>
      </c>
      <c r="W2511" s="126" t="str">
        <f t="shared" si="176"/>
        <v/>
      </c>
      <c r="X2511" s="126" t="str">
        <f t="shared" si="176"/>
        <v/>
      </c>
      <c r="Y2511" s="126" t="str">
        <f t="shared" si="176"/>
        <v/>
      </c>
      <c r="Z2511" s="126" t="str">
        <f t="shared" si="176"/>
        <v/>
      </c>
      <c r="AA2511" s="126" t="str">
        <f t="shared" si="176"/>
        <v/>
      </c>
    </row>
    <row r="2512" spans="16:27" x14ac:dyDescent="0.3">
      <c r="P2512" s="126" t="str">
        <f t="shared" si="176"/>
        <v/>
      </c>
      <c r="Q2512" s="126" t="str">
        <f t="shared" si="176"/>
        <v/>
      </c>
      <c r="R2512" s="126" t="str">
        <f t="shared" si="176"/>
        <v/>
      </c>
      <c r="S2512" s="126" t="str">
        <f t="shared" si="176"/>
        <v/>
      </c>
      <c r="T2512" s="126" t="str">
        <f t="shared" si="176"/>
        <v/>
      </c>
      <c r="U2512" s="126" t="str">
        <f t="shared" si="176"/>
        <v/>
      </c>
      <c r="V2512" s="126" t="str">
        <f t="shared" si="176"/>
        <v/>
      </c>
      <c r="W2512" s="126" t="str">
        <f t="shared" si="176"/>
        <v/>
      </c>
      <c r="X2512" s="126" t="str">
        <f t="shared" si="176"/>
        <v/>
      </c>
      <c r="Y2512" s="126" t="str">
        <f t="shared" si="176"/>
        <v/>
      </c>
      <c r="Z2512" s="126" t="str">
        <f t="shared" si="176"/>
        <v/>
      </c>
      <c r="AA2512" s="126" t="str">
        <f t="shared" si="176"/>
        <v/>
      </c>
    </row>
    <row r="2513" spans="16:27" x14ac:dyDescent="0.3">
      <c r="P2513" s="126" t="str">
        <f t="shared" si="176"/>
        <v/>
      </c>
      <c r="Q2513" s="126" t="str">
        <f t="shared" si="176"/>
        <v/>
      </c>
      <c r="R2513" s="126" t="str">
        <f t="shared" si="176"/>
        <v/>
      </c>
      <c r="S2513" s="126" t="str">
        <f t="shared" si="176"/>
        <v/>
      </c>
      <c r="T2513" s="126" t="str">
        <f t="shared" si="176"/>
        <v/>
      </c>
      <c r="U2513" s="126" t="str">
        <f t="shared" si="176"/>
        <v/>
      </c>
      <c r="V2513" s="126" t="str">
        <f t="shared" si="176"/>
        <v/>
      </c>
      <c r="W2513" s="126" t="str">
        <f t="shared" si="176"/>
        <v/>
      </c>
      <c r="X2513" s="126" t="str">
        <f t="shared" si="176"/>
        <v/>
      </c>
      <c r="Y2513" s="126" t="str">
        <f t="shared" si="176"/>
        <v/>
      </c>
      <c r="Z2513" s="126" t="str">
        <f t="shared" si="176"/>
        <v/>
      </c>
      <c r="AA2513" s="126" t="str">
        <f t="shared" si="176"/>
        <v/>
      </c>
    </row>
    <row r="2514" spans="16:27" x14ac:dyDescent="0.3">
      <c r="P2514" s="126" t="str">
        <f t="shared" si="176"/>
        <v/>
      </c>
      <c r="Q2514" s="126" t="str">
        <f t="shared" si="176"/>
        <v/>
      </c>
      <c r="R2514" s="126" t="str">
        <f t="shared" si="176"/>
        <v/>
      </c>
      <c r="S2514" s="126" t="str">
        <f t="shared" si="176"/>
        <v/>
      </c>
      <c r="T2514" s="126" t="str">
        <f t="shared" si="176"/>
        <v/>
      </c>
      <c r="U2514" s="126" t="str">
        <f t="shared" si="176"/>
        <v/>
      </c>
      <c r="V2514" s="126" t="str">
        <f t="shared" si="176"/>
        <v/>
      </c>
      <c r="W2514" s="126" t="str">
        <f t="shared" si="176"/>
        <v/>
      </c>
      <c r="X2514" s="126" t="str">
        <f t="shared" si="176"/>
        <v/>
      </c>
      <c r="Y2514" s="126" t="str">
        <f t="shared" si="176"/>
        <v/>
      </c>
      <c r="Z2514" s="126" t="str">
        <f t="shared" si="176"/>
        <v/>
      </c>
      <c r="AA2514" s="126" t="str">
        <f t="shared" si="176"/>
        <v/>
      </c>
    </row>
    <row r="2515" spans="16:27" x14ac:dyDescent="0.3">
      <c r="P2515" s="126" t="str">
        <f t="shared" si="176"/>
        <v/>
      </c>
      <c r="Q2515" s="126" t="str">
        <f t="shared" si="176"/>
        <v/>
      </c>
      <c r="R2515" s="126" t="str">
        <f t="shared" si="176"/>
        <v/>
      </c>
      <c r="S2515" s="126" t="str">
        <f t="shared" si="176"/>
        <v/>
      </c>
      <c r="T2515" s="126" t="str">
        <f t="shared" si="176"/>
        <v/>
      </c>
      <c r="U2515" s="126" t="str">
        <f t="shared" si="176"/>
        <v/>
      </c>
      <c r="V2515" s="126" t="str">
        <f t="shared" si="176"/>
        <v/>
      </c>
      <c r="W2515" s="126" t="str">
        <f t="shared" si="176"/>
        <v/>
      </c>
      <c r="X2515" s="126" t="str">
        <f t="shared" si="176"/>
        <v/>
      </c>
      <c r="Y2515" s="126" t="str">
        <f t="shared" si="176"/>
        <v/>
      </c>
      <c r="Z2515" s="126" t="str">
        <f t="shared" si="176"/>
        <v/>
      </c>
      <c r="AA2515" s="126" t="str">
        <f t="shared" si="176"/>
        <v/>
      </c>
    </row>
    <row r="2516" spans="16:27" x14ac:dyDescent="0.3">
      <c r="P2516" s="126" t="str">
        <f t="shared" si="176"/>
        <v/>
      </c>
      <c r="Q2516" s="126" t="str">
        <f t="shared" si="176"/>
        <v/>
      </c>
      <c r="R2516" s="126" t="str">
        <f t="shared" si="176"/>
        <v/>
      </c>
      <c r="S2516" s="126" t="str">
        <f t="shared" si="176"/>
        <v/>
      </c>
      <c r="T2516" s="126" t="str">
        <f t="shared" si="176"/>
        <v/>
      </c>
      <c r="U2516" s="126" t="str">
        <f t="shared" si="176"/>
        <v/>
      </c>
      <c r="V2516" s="126" t="str">
        <f t="shared" si="176"/>
        <v/>
      </c>
      <c r="W2516" s="126" t="str">
        <f t="shared" si="176"/>
        <v/>
      </c>
      <c r="X2516" s="126" t="str">
        <f t="shared" si="176"/>
        <v/>
      </c>
      <c r="Y2516" s="126" t="str">
        <f t="shared" si="176"/>
        <v/>
      </c>
      <c r="Z2516" s="126" t="str">
        <f t="shared" si="176"/>
        <v/>
      </c>
      <c r="AA2516" s="126" t="str">
        <f t="shared" si="176"/>
        <v/>
      </c>
    </row>
    <row r="2517" spans="16:27" x14ac:dyDescent="0.3">
      <c r="P2517" s="126" t="str">
        <f t="shared" si="176"/>
        <v/>
      </c>
      <c r="Q2517" s="126" t="str">
        <f t="shared" si="176"/>
        <v/>
      </c>
      <c r="R2517" s="126" t="str">
        <f t="shared" si="176"/>
        <v/>
      </c>
      <c r="S2517" s="126" t="str">
        <f t="shared" si="176"/>
        <v/>
      </c>
      <c r="T2517" s="126" t="str">
        <f t="shared" si="176"/>
        <v/>
      </c>
      <c r="U2517" s="126" t="str">
        <f t="shared" si="176"/>
        <v/>
      </c>
      <c r="V2517" s="126" t="str">
        <f t="shared" si="176"/>
        <v/>
      </c>
      <c r="W2517" s="126" t="str">
        <f t="shared" si="176"/>
        <v/>
      </c>
      <c r="X2517" s="126" t="str">
        <f t="shared" si="176"/>
        <v/>
      </c>
      <c r="Y2517" s="126" t="str">
        <f t="shared" si="176"/>
        <v/>
      </c>
      <c r="Z2517" s="126" t="str">
        <f t="shared" si="176"/>
        <v/>
      </c>
      <c r="AA2517" s="126" t="str">
        <f t="shared" si="176"/>
        <v/>
      </c>
    </row>
    <row r="2518" spans="16:27" x14ac:dyDescent="0.3">
      <c r="P2518" s="126" t="str">
        <f t="shared" si="176"/>
        <v/>
      </c>
      <c r="Q2518" s="126" t="str">
        <f t="shared" si="176"/>
        <v/>
      </c>
      <c r="R2518" s="126" t="str">
        <f t="shared" si="176"/>
        <v/>
      </c>
      <c r="S2518" s="126" t="str">
        <f t="shared" si="176"/>
        <v/>
      </c>
      <c r="T2518" s="126" t="str">
        <f t="shared" si="176"/>
        <v/>
      </c>
      <c r="U2518" s="126" t="str">
        <f t="shared" si="176"/>
        <v/>
      </c>
      <c r="V2518" s="126" t="str">
        <f t="shared" si="176"/>
        <v/>
      </c>
      <c r="W2518" s="126" t="str">
        <f t="shared" si="176"/>
        <v/>
      </c>
      <c r="X2518" s="126" t="str">
        <f t="shared" si="176"/>
        <v/>
      </c>
      <c r="Y2518" s="126" t="str">
        <f t="shared" si="176"/>
        <v/>
      </c>
      <c r="Z2518" s="126" t="str">
        <f t="shared" si="176"/>
        <v/>
      </c>
      <c r="AA2518" s="126" t="str">
        <f t="shared" si="176"/>
        <v/>
      </c>
    </row>
    <row r="2519" spans="16:27" x14ac:dyDescent="0.3">
      <c r="P2519" s="126" t="str">
        <f t="shared" si="176"/>
        <v/>
      </c>
      <c r="Q2519" s="126" t="str">
        <f t="shared" si="176"/>
        <v/>
      </c>
      <c r="R2519" s="126" t="str">
        <f t="shared" si="176"/>
        <v/>
      </c>
      <c r="S2519" s="126" t="str">
        <f t="shared" si="176"/>
        <v/>
      </c>
      <c r="T2519" s="126" t="str">
        <f t="shared" si="176"/>
        <v/>
      </c>
      <c r="U2519" s="126" t="str">
        <f t="shared" si="176"/>
        <v/>
      </c>
      <c r="V2519" s="126" t="str">
        <f t="shared" si="176"/>
        <v/>
      </c>
      <c r="W2519" s="126" t="str">
        <f t="shared" si="176"/>
        <v/>
      </c>
      <c r="X2519" s="126" t="str">
        <f t="shared" si="176"/>
        <v/>
      </c>
      <c r="Y2519" s="126" t="str">
        <f t="shared" si="176"/>
        <v/>
      </c>
      <c r="Z2519" s="126" t="str">
        <f t="shared" si="176"/>
        <v/>
      </c>
      <c r="AA2519" s="126" t="str">
        <f t="shared" si="176"/>
        <v/>
      </c>
    </row>
    <row r="2520" spans="16:27" x14ac:dyDescent="0.3">
      <c r="P2520" s="126" t="str">
        <f t="shared" si="176"/>
        <v/>
      </c>
      <c r="Q2520" s="126" t="str">
        <f t="shared" si="176"/>
        <v/>
      </c>
      <c r="R2520" s="126" t="str">
        <f t="shared" si="176"/>
        <v/>
      </c>
      <c r="S2520" s="126" t="str">
        <f t="shared" si="176"/>
        <v/>
      </c>
      <c r="T2520" s="126" t="str">
        <f t="shared" si="176"/>
        <v/>
      </c>
      <c r="U2520" s="126" t="str">
        <f t="shared" si="176"/>
        <v/>
      </c>
      <c r="V2520" s="126" t="str">
        <f t="shared" si="176"/>
        <v/>
      </c>
      <c r="W2520" s="126" t="str">
        <f t="shared" si="176"/>
        <v/>
      </c>
      <c r="X2520" s="126" t="str">
        <f t="shared" si="176"/>
        <v/>
      </c>
      <c r="Y2520" s="126" t="str">
        <f t="shared" si="176"/>
        <v/>
      </c>
      <c r="Z2520" s="126" t="str">
        <f t="shared" si="176"/>
        <v/>
      </c>
      <c r="AA2520" s="126" t="str">
        <f t="shared" si="176"/>
        <v/>
      </c>
    </row>
    <row r="2521" spans="16:27" x14ac:dyDescent="0.3">
      <c r="P2521" s="126" t="str">
        <f t="shared" si="176"/>
        <v/>
      </c>
      <c r="Q2521" s="126" t="str">
        <f t="shared" si="176"/>
        <v/>
      </c>
      <c r="R2521" s="126" t="str">
        <f t="shared" si="176"/>
        <v/>
      </c>
      <c r="S2521" s="126" t="str">
        <f t="shared" si="176"/>
        <v/>
      </c>
      <c r="T2521" s="126" t="str">
        <f t="shared" si="176"/>
        <v/>
      </c>
      <c r="U2521" s="126" t="str">
        <f t="shared" si="176"/>
        <v/>
      </c>
      <c r="V2521" s="126" t="str">
        <f t="shared" si="176"/>
        <v/>
      </c>
      <c r="W2521" s="126" t="str">
        <f t="shared" si="176"/>
        <v/>
      </c>
      <c r="X2521" s="126" t="str">
        <f t="shared" si="176"/>
        <v/>
      </c>
      <c r="Y2521" s="126" t="str">
        <f t="shared" si="176"/>
        <v/>
      </c>
      <c r="Z2521" s="126" t="str">
        <f t="shared" si="176"/>
        <v/>
      </c>
      <c r="AA2521" s="126" t="str">
        <f t="shared" si="176"/>
        <v/>
      </c>
    </row>
    <row r="2522" spans="16:27" x14ac:dyDescent="0.3">
      <c r="P2522" s="126" t="str">
        <f t="shared" si="176"/>
        <v/>
      </c>
      <c r="Q2522" s="126" t="str">
        <f t="shared" si="176"/>
        <v/>
      </c>
      <c r="R2522" s="126" t="str">
        <f t="shared" si="176"/>
        <v/>
      </c>
      <c r="S2522" s="126" t="str">
        <f t="shared" si="176"/>
        <v/>
      </c>
      <c r="T2522" s="126" t="str">
        <f t="shared" si="176"/>
        <v/>
      </c>
      <c r="U2522" s="126" t="str">
        <f t="shared" si="176"/>
        <v/>
      </c>
      <c r="V2522" s="126" t="str">
        <f t="shared" si="176"/>
        <v/>
      </c>
      <c r="W2522" s="126" t="str">
        <f t="shared" si="176"/>
        <v/>
      </c>
      <c r="X2522" s="126" t="str">
        <f t="shared" si="176"/>
        <v/>
      </c>
      <c r="Y2522" s="126" t="str">
        <f t="shared" si="176"/>
        <v/>
      </c>
      <c r="Z2522" s="126" t="str">
        <f t="shared" si="176"/>
        <v/>
      </c>
      <c r="AA2522" s="126" t="str">
        <f t="shared" si="176"/>
        <v/>
      </c>
    </row>
    <row r="2523" spans="16:27" x14ac:dyDescent="0.3">
      <c r="P2523" s="126" t="str">
        <f t="shared" si="176"/>
        <v/>
      </c>
      <c r="Q2523" s="126" t="str">
        <f t="shared" si="176"/>
        <v/>
      </c>
      <c r="R2523" s="126" t="str">
        <f t="shared" si="176"/>
        <v/>
      </c>
      <c r="S2523" s="126" t="str">
        <f t="shared" si="176"/>
        <v/>
      </c>
      <c r="T2523" s="126" t="str">
        <f t="shared" si="176"/>
        <v/>
      </c>
      <c r="U2523" s="126" t="str">
        <f t="shared" si="176"/>
        <v/>
      </c>
      <c r="V2523" s="126" t="str">
        <f t="shared" si="176"/>
        <v/>
      </c>
      <c r="W2523" s="126" t="str">
        <f t="shared" si="176"/>
        <v/>
      </c>
      <c r="X2523" s="126" t="str">
        <f t="shared" si="176"/>
        <v/>
      </c>
      <c r="Y2523" s="126" t="str">
        <f t="shared" si="176"/>
        <v/>
      </c>
      <c r="Z2523" s="126" t="str">
        <f t="shared" si="176"/>
        <v/>
      </c>
      <c r="AA2523" s="126" t="str">
        <f t="shared" si="176"/>
        <v/>
      </c>
    </row>
    <row r="2524" spans="16:27" x14ac:dyDescent="0.3">
      <c r="P2524" s="126" t="str">
        <f t="shared" si="176"/>
        <v/>
      </c>
      <c r="Q2524" s="126" t="str">
        <f t="shared" si="176"/>
        <v/>
      </c>
      <c r="R2524" s="126" t="str">
        <f t="shared" si="176"/>
        <v/>
      </c>
      <c r="S2524" s="126" t="str">
        <f t="shared" si="176"/>
        <v/>
      </c>
      <c r="T2524" s="126" t="str">
        <f t="shared" si="176"/>
        <v/>
      </c>
      <c r="U2524" s="126" t="str">
        <f t="shared" si="176"/>
        <v/>
      </c>
      <c r="V2524" s="126" t="str">
        <f t="shared" si="176"/>
        <v/>
      </c>
      <c r="W2524" s="126" t="str">
        <f t="shared" si="176"/>
        <v/>
      </c>
      <c r="X2524" s="126" t="str">
        <f t="shared" si="176"/>
        <v/>
      </c>
      <c r="Y2524" s="126" t="str">
        <f t="shared" si="176"/>
        <v/>
      </c>
      <c r="Z2524" s="126" t="str">
        <f t="shared" si="176"/>
        <v/>
      </c>
      <c r="AA2524" s="126" t="str">
        <f t="shared" si="176"/>
        <v/>
      </c>
    </row>
    <row r="2525" spans="16:27" x14ac:dyDescent="0.3">
      <c r="P2525" s="126" t="str">
        <f t="shared" si="176"/>
        <v/>
      </c>
      <c r="Q2525" s="126" t="str">
        <f t="shared" si="176"/>
        <v/>
      </c>
      <c r="R2525" s="126" t="str">
        <f t="shared" si="176"/>
        <v/>
      </c>
      <c r="S2525" s="126" t="str">
        <f t="shared" ref="Q2525:AA2548" si="177">IF($A2525="","",IF(OR($B2525=S$1,$C2525=S$1,$D2525=S$1,$E2525=S$1,$F2525=S$1),"Yes","No"))</f>
        <v/>
      </c>
      <c r="T2525" s="126" t="str">
        <f t="shared" si="177"/>
        <v/>
      </c>
      <c r="U2525" s="126" t="str">
        <f t="shared" si="177"/>
        <v/>
      </c>
      <c r="V2525" s="126" t="str">
        <f t="shared" si="177"/>
        <v/>
      </c>
      <c r="W2525" s="126" t="str">
        <f t="shared" si="177"/>
        <v/>
      </c>
      <c r="X2525" s="126" t="str">
        <f t="shared" si="177"/>
        <v/>
      </c>
      <c r="Y2525" s="126" t="str">
        <f t="shared" si="177"/>
        <v/>
      </c>
      <c r="Z2525" s="126" t="str">
        <f t="shared" si="177"/>
        <v/>
      </c>
      <c r="AA2525" s="126" t="str">
        <f t="shared" si="177"/>
        <v/>
      </c>
    </row>
    <row r="2526" spans="16:27" x14ac:dyDescent="0.3">
      <c r="P2526" s="126" t="str">
        <f t="shared" ref="P2526:P2589" si="178">IF($A2526="","",IF(OR($B2526=P$1,$C2526=P$1,$D2526=P$1,$E2526=P$1,$F2526=P$1),"Yes","No"))</f>
        <v/>
      </c>
      <c r="Q2526" s="126" t="str">
        <f t="shared" si="177"/>
        <v/>
      </c>
      <c r="R2526" s="126" t="str">
        <f t="shared" si="177"/>
        <v/>
      </c>
      <c r="S2526" s="126" t="str">
        <f t="shared" si="177"/>
        <v/>
      </c>
      <c r="T2526" s="126" t="str">
        <f t="shared" si="177"/>
        <v/>
      </c>
      <c r="U2526" s="126" t="str">
        <f t="shared" si="177"/>
        <v/>
      </c>
      <c r="V2526" s="126" t="str">
        <f t="shared" si="177"/>
        <v/>
      </c>
      <c r="W2526" s="126" t="str">
        <f t="shared" si="177"/>
        <v/>
      </c>
      <c r="X2526" s="126" t="str">
        <f t="shared" si="177"/>
        <v/>
      </c>
      <c r="Y2526" s="126" t="str">
        <f t="shared" si="177"/>
        <v/>
      </c>
      <c r="Z2526" s="126" t="str">
        <f t="shared" si="177"/>
        <v/>
      </c>
      <c r="AA2526" s="126" t="str">
        <f t="shared" si="177"/>
        <v/>
      </c>
    </row>
    <row r="2527" spans="16:27" x14ac:dyDescent="0.3">
      <c r="P2527" s="126" t="str">
        <f t="shared" si="178"/>
        <v/>
      </c>
      <c r="Q2527" s="126" t="str">
        <f t="shared" si="177"/>
        <v/>
      </c>
      <c r="R2527" s="126" t="str">
        <f t="shared" si="177"/>
        <v/>
      </c>
      <c r="S2527" s="126" t="str">
        <f t="shared" si="177"/>
        <v/>
      </c>
      <c r="T2527" s="126" t="str">
        <f t="shared" si="177"/>
        <v/>
      </c>
      <c r="U2527" s="126" t="str">
        <f t="shared" si="177"/>
        <v/>
      </c>
      <c r="V2527" s="126" t="str">
        <f t="shared" si="177"/>
        <v/>
      </c>
      <c r="W2527" s="126" t="str">
        <f t="shared" si="177"/>
        <v/>
      </c>
      <c r="X2527" s="126" t="str">
        <f t="shared" si="177"/>
        <v/>
      </c>
      <c r="Y2527" s="126" t="str">
        <f t="shared" si="177"/>
        <v/>
      </c>
      <c r="Z2527" s="126" t="str">
        <f t="shared" si="177"/>
        <v/>
      </c>
      <c r="AA2527" s="126" t="str">
        <f t="shared" si="177"/>
        <v/>
      </c>
    </row>
    <row r="2528" spans="16:27" x14ac:dyDescent="0.3">
      <c r="P2528" s="126" t="str">
        <f t="shared" si="178"/>
        <v/>
      </c>
      <c r="Q2528" s="126" t="str">
        <f t="shared" si="177"/>
        <v/>
      </c>
      <c r="R2528" s="126" t="str">
        <f t="shared" si="177"/>
        <v/>
      </c>
      <c r="S2528" s="126" t="str">
        <f t="shared" si="177"/>
        <v/>
      </c>
      <c r="T2528" s="126" t="str">
        <f t="shared" si="177"/>
        <v/>
      </c>
      <c r="U2528" s="126" t="str">
        <f t="shared" si="177"/>
        <v/>
      </c>
      <c r="V2528" s="126" t="str">
        <f t="shared" si="177"/>
        <v/>
      </c>
      <c r="W2528" s="126" t="str">
        <f t="shared" si="177"/>
        <v/>
      </c>
      <c r="X2528" s="126" t="str">
        <f t="shared" si="177"/>
        <v/>
      </c>
      <c r="Y2528" s="126" t="str">
        <f t="shared" si="177"/>
        <v/>
      </c>
      <c r="Z2528" s="126" t="str">
        <f t="shared" si="177"/>
        <v/>
      </c>
      <c r="AA2528" s="126" t="str">
        <f t="shared" si="177"/>
        <v/>
      </c>
    </row>
    <row r="2529" spans="16:27" x14ac:dyDescent="0.3">
      <c r="P2529" s="126" t="str">
        <f t="shared" si="178"/>
        <v/>
      </c>
      <c r="Q2529" s="126" t="str">
        <f t="shared" si="177"/>
        <v/>
      </c>
      <c r="R2529" s="126" t="str">
        <f t="shared" si="177"/>
        <v/>
      </c>
      <c r="S2529" s="126" t="str">
        <f t="shared" si="177"/>
        <v/>
      </c>
      <c r="T2529" s="126" t="str">
        <f t="shared" si="177"/>
        <v/>
      </c>
      <c r="U2529" s="126" t="str">
        <f t="shared" si="177"/>
        <v/>
      </c>
      <c r="V2529" s="126" t="str">
        <f t="shared" si="177"/>
        <v/>
      </c>
      <c r="W2529" s="126" t="str">
        <f t="shared" si="177"/>
        <v/>
      </c>
      <c r="X2529" s="126" t="str">
        <f t="shared" si="177"/>
        <v/>
      </c>
      <c r="Y2529" s="126" t="str">
        <f t="shared" si="177"/>
        <v/>
      </c>
      <c r="Z2529" s="126" t="str">
        <f t="shared" si="177"/>
        <v/>
      </c>
      <c r="AA2529" s="126" t="str">
        <f t="shared" si="177"/>
        <v/>
      </c>
    </row>
    <row r="2530" spans="16:27" x14ac:dyDescent="0.3">
      <c r="P2530" s="126" t="str">
        <f t="shared" si="178"/>
        <v/>
      </c>
      <c r="Q2530" s="126" t="str">
        <f t="shared" si="177"/>
        <v/>
      </c>
      <c r="R2530" s="126" t="str">
        <f t="shared" si="177"/>
        <v/>
      </c>
      <c r="S2530" s="126" t="str">
        <f t="shared" si="177"/>
        <v/>
      </c>
      <c r="T2530" s="126" t="str">
        <f t="shared" si="177"/>
        <v/>
      </c>
      <c r="U2530" s="126" t="str">
        <f t="shared" si="177"/>
        <v/>
      </c>
      <c r="V2530" s="126" t="str">
        <f t="shared" si="177"/>
        <v/>
      </c>
      <c r="W2530" s="126" t="str">
        <f t="shared" si="177"/>
        <v/>
      </c>
      <c r="X2530" s="126" t="str">
        <f t="shared" si="177"/>
        <v/>
      </c>
      <c r="Y2530" s="126" t="str">
        <f t="shared" si="177"/>
        <v/>
      </c>
      <c r="Z2530" s="126" t="str">
        <f t="shared" si="177"/>
        <v/>
      </c>
      <c r="AA2530" s="126" t="str">
        <f t="shared" si="177"/>
        <v/>
      </c>
    </row>
    <row r="2531" spans="16:27" x14ac:dyDescent="0.3">
      <c r="P2531" s="126" t="str">
        <f t="shared" si="178"/>
        <v/>
      </c>
      <c r="Q2531" s="126" t="str">
        <f t="shared" si="177"/>
        <v/>
      </c>
      <c r="R2531" s="126" t="str">
        <f t="shared" si="177"/>
        <v/>
      </c>
      <c r="S2531" s="126" t="str">
        <f t="shared" si="177"/>
        <v/>
      </c>
      <c r="T2531" s="126" t="str">
        <f t="shared" si="177"/>
        <v/>
      </c>
      <c r="U2531" s="126" t="str">
        <f t="shared" si="177"/>
        <v/>
      </c>
      <c r="V2531" s="126" t="str">
        <f t="shared" si="177"/>
        <v/>
      </c>
      <c r="W2531" s="126" t="str">
        <f t="shared" si="177"/>
        <v/>
      </c>
      <c r="X2531" s="126" t="str">
        <f t="shared" si="177"/>
        <v/>
      </c>
      <c r="Y2531" s="126" t="str">
        <f t="shared" si="177"/>
        <v/>
      </c>
      <c r="Z2531" s="126" t="str">
        <f t="shared" si="177"/>
        <v/>
      </c>
      <c r="AA2531" s="126" t="str">
        <f t="shared" si="177"/>
        <v/>
      </c>
    </row>
    <row r="2532" spans="16:27" x14ac:dyDescent="0.3">
      <c r="P2532" s="126" t="str">
        <f t="shared" si="178"/>
        <v/>
      </c>
      <c r="Q2532" s="126" t="str">
        <f t="shared" si="177"/>
        <v/>
      </c>
      <c r="R2532" s="126" t="str">
        <f t="shared" si="177"/>
        <v/>
      </c>
      <c r="S2532" s="126" t="str">
        <f t="shared" si="177"/>
        <v/>
      </c>
      <c r="T2532" s="126" t="str">
        <f t="shared" si="177"/>
        <v/>
      </c>
      <c r="U2532" s="126" t="str">
        <f t="shared" si="177"/>
        <v/>
      </c>
      <c r="V2532" s="126" t="str">
        <f t="shared" si="177"/>
        <v/>
      </c>
      <c r="W2532" s="126" t="str">
        <f t="shared" si="177"/>
        <v/>
      </c>
      <c r="X2532" s="126" t="str">
        <f t="shared" si="177"/>
        <v/>
      </c>
      <c r="Y2532" s="126" t="str">
        <f t="shared" si="177"/>
        <v/>
      </c>
      <c r="Z2532" s="126" t="str">
        <f t="shared" si="177"/>
        <v/>
      </c>
      <c r="AA2532" s="126" t="str">
        <f t="shared" si="177"/>
        <v/>
      </c>
    </row>
    <row r="2533" spans="16:27" x14ac:dyDescent="0.3">
      <c r="P2533" s="126" t="str">
        <f t="shared" si="178"/>
        <v/>
      </c>
      <c r="Q2533" s="126" t="str">
        <f t="shared" si="177"/>
        <v/>
      </c>
      <c r="R2533" s="126" t="str">
        <f t="shared" si="177"/>
        <v/>
      </c>
      <c r="S2533" s="126" t="str">
        <f t="shared" si="177"/>
        <v/>
      </c>
      <c r="T2533" s="126" t="str">
        <f t="shared" si="177"/>
        <v/>
      </c>
      <c r="U2533" s="126" t="str">
        <f t="shared" si="177"/>
        <v/>
      </c>
      <c r="V2533" s="126" t="str">
        <f t="shared" si="177"/>
        <v/>
      </c>
      <c r="W2533" s="126" t="str">
        <f t="shared" si="177"/>
        <v/>
      </c>
      <c r="X2533" s="126" t="str">
        <f t="shared" si="177"/>
        <v/>
      </c>
      <c r="Y2533" s="126" t="str">
        <f t="shared" si="177"/>
        <v/>
      </c>
      <c r="Z2533" s="126" t="str">
        <f t="shared" si="177"/>
        <v/>
      </c>
      <c r="AA2533" s="126" t="str">
        <f t="shared" si="177"/>
        <v/>
      </c>
    </row>
    <row r="2534" spans="16:27" x14ac:dyDescent="0.3">
      <c r="P2534" s="126" t="str">
        <f t="shared" si="178"/>
        <v/>
      </c>
      <c r="Q2534" s="126" t="str">
        <f t="shared" si="177"/>
        <v/>
      </c>
      <c r="R2534" s="126" t="str">
        <f t="shared" si="177"/>
        <v/>
      </c>
      <c r="S2534" s="126" t="str">
        <f t="shared" si="177"/>
        <v/>
      </c>
      <c r="T2534" s="126" t="str">
        <f t="shared" si="177"/>
        <v/>
      </c>
      <c r="U2534" s="126" t="str">
        <f t="shared" si="177"/>
        <v/>
      </c>
      <c r="V2534" s="126" t="str">
        <f t="shared" si="177"/>
        <v/>
      </c>
      <c r="W2534" s="126" t="str">
        <f t="shared" si="177"/>
        <v/>
      </c>
      <c r="X2534" s="126" t="str">
        <f t="shared" si="177"/>
        <v/>
      </c>
      <c r="Y2534" s="126" t="str">
        <f t="shared" si="177"/>
        <v/>
      </c>
      <c r="Z2534" s="126" t="str">
        <f t="shared" si="177"/>
        <v/>
      </c>
      <c r="AA2534" s="126" t="str">
        <f t="shared" si="177"/>
        <v/>
      </c>
    </row>
    <row r="2535" spans="16:27" x14ac:dyDescent="0.3">
      <c r="P2535" s="126" t="str">
        <f t="shared" si="178"/>
        <v/>
      </c>
      <c r="Q2535" s="126" t="str">
        <f t="shared" si="177"/>
        <v/>
      </c>
      <c r="R2535" s="126" t="str">
        <f t="shared" si="177"/>
        <v/>
      </c>
      <c r="S2535" s="126" t="str">
        <f t="shared" si="177"/>
        <v/>
      </c>
      <c r="T2535" s="126" t="str">
        <f t="shared" si="177"/>
        <v/>
      </c>
      <c r="U2535" s="126" t="str">
        <f t="shared" si="177"/>
        <v/>
      </c>
      <c r="V2535" s="126" t="str">
        <f t="shared" si="177"/>
        <v/>
      </c>
      <c r="W2535" s="126" t="str">
        <f t="shared" si="177"/>
        <v/>
      </c>
      <c r="X2535" s="126" t="str">
        <f t="shared" si="177"/>
        <v/>
      </c>
      <c r="Y2535" s="126" t="str">
        <f t="shared" si="177"/>
        <v/>
      </c>
      <c r="Z2535" s="126" t="str">
        <f t="shared" si="177"/>
        <v/>
      </c>
      <c r="AA2535" s="126" t="str">
        <f t="shared" si="177"/>
        <v/>
      </c>
    </row>
    <row r="2536" spans="16:27" x14ac:dyDescent="0.3">
      <c r="P2536" s="126" t="str">
        <f t="shared" si="178"/>
        <v/>
      </c>
      <c r="Q2536" s="126" t="str">
        <f t="shared" si="177"/>
        <v/>
      </c>
      <c r="R2536" s="126" t="str">
        <f t="shared" si="177"/>
        <v/>
      </c>
      <c r="S2536" s="126" t="str">
        <f t="shared" si="177"/>
        <v/>
      </c>
      <c r="T2536" s="126" t="str">
        <f t="shared" si="177"/>
        <v/>
      </c>
      <c r="U2536" s="126" t="str">
        <f t="shared" si="177"/>
        <v/>
      </c>
      <c r="V2536" s="126" t="str">
        <f t="shared" si="177"/>
        <v/>
      </c>
      <c r="W2536" s="126" t="str">
        <f t="shared" si="177"/>
        <v/>
      </c>
      <c r="X2536" s="126" t="str">
        <f t="shared" si="177"/>
        <v/>
      </c>
      <c r="Y2536" s="126" t="str">
        <f t="shared" si="177"/>
        <v/>
      </c>
      <c r="Z2536" s="126" t="str">
        <f t="shared" si="177"/>
        <v/>
      </c>
      <c r="AA2536" s="126" t="str">
        <f t="shared" si="177"/>
        <v/>
      </c>
    </row>
    <row r="2537" spans="16:27" x14ac:dyDescent="0.3">
      <c r="P2537" s="126" t="str">
        <f t="shared" si="178"/>
        <v/>
      </c>
      <c r="Q2537" s="126" t="str">
        <f t="shared" si="177"/>
        <v/>
      </c>
      <c r="R2537" s="126" t="str">
        <f t="shared" si="177"/>
        <v/>
      </c>
      <c r="S2537" s="126" t="str">
        <f t="shared" si="177"/>
        <v/>
      </c>
      <c r="T2537" s="126" t="str">
        <f t="shared" si="177"/>
        <v/>
      </c>
      <c r="U2537" s="126" t="str">
        <f t="shared" si="177"/>
        <v/>
      </c>
      <c r="V2537" s="126" t="str">
        <f t="shared" si="177"/>
        <v/>
      </c>
      <c r="W2537" s="126" t="str">
        <f t="shared" si="177"/>
        <v/>
      </c>
      <c r="X2537" s="126" t="str">
        <f t="shared" si="177"/>
        <v/>
      </c>
      <c r="Y2537" s="126" t="str">
        <f t="shared" si="177"/>
        <v/>
      </c>
      <c r="Z2537" s="126" t="str">
        <f t="shared" si="177"/>
        <v/>
      </c>
      <c r="AA2537" s="126" t="str">
        <f t="shared" si="177"/>
        <v/>
      </c>
    </row>
    <row r="2538" spans="16:27" x14ac:dyDescent="0.3">
      <c r="P2538" s="126" t="str">
        <f t="shared" si="178"/>
        <v/>
      </c>
      <c r="Q2538" s="126" t="str">
        <f t="shared" si="177"/>
        <v/>
      </c>
      <c r="R2538" s="126" t="str">
        <f t="shared" si="177"/>
        <v/>
      </c>
      <c r="S2538" s="126" t="str">
        <f t="shared" si="177"/>
        <v/>
      </c>
      <c r="T2538" s="126" t="str">
        <f t="shared" si="177"/>
        <v/>
      </c>
      <c r="U2538" s="126" t="str">
        <f t="shared" si="177"/>
        <v/>
      </c>
      <c r="V2538" s="126" t="str">
        <f t="shared" si="177"/>
        <v/>
      </c>
      <c r="W2538" s="126" t="str">
        <f t="shared" si="177"/>
        <v/>
      </c>
      <c r="X2538" s="126" t="str">
        <f t="shared" si="177"/>
        <v/>
      </c>
      <c r="Y2538" s="126" t="str">
        <f t="shared" si="177"/>
        <v/>
      </c>
      <c r="Z2538" s="126" t="str">
        <f t="shared" si="177"/>
        <v/>
      </c>
      <c r="AA2538" s="126" t="str">
        <f t="shared" si="177"/>
        <v/>
      </c>
    </row>
    <row r="2539" spans="16:27" x14ac:dyDescent="0.3">
      <c r="P2539" s="126" t="str">
        <f t="shared" si="178"/>
        <v/>
      </c>
      <c r="Q2539" s="126" t="str">
        <f t="shared" si="177"/>
        <v/>
      </c>
      <c r="R2539" s="126" t="str">
        <f t="shared" si="177"/>
        <v/>
      </c>
      <c r="S2539" s="126" t="str">
        <f t="shared" si="177"/>
        <v/>
      </c>
      <c r="T2539" s="126" t="str">
        <f t="shared" si="177"/>
        <v/>
      </c>
      <c r="U2539" s="126" t="str">
        <f t="shared" si="177"/>
        <v/>
      </c>
      <c r="V2539" s="126" t="str">
        <f t="shared" si="177"/>
        <v/>
      </c>
      <c r="W2539" s="126" t="str">
        <f t="shared" si="177"/>
        <v/>
      </c>
      <c r="X2539" s="126" t="str">
        <f t="shared" si="177"/>
        <v/>
      </c>
      <c r="Y2539" s="126" t="str">
        <f t="shared" si="177"/>
        <v/>
      </c>
      <c r="Z2539" s="126" t="str">
        <f t="shared" si="177"/>
        <v/>
      </c>
      <c r="AA2539" s="126" t="str">
        <f t="shared" si="177"/>
        <v/>
      </c>
    </row>
    <row r="2540" spans="16:27" x14ac:dyDescent="0.3">
      <c r="P2540" s="126" t="str">
        <f t="shared" si="178"/>
        <v/>
      </c>
      <c r="Q2540" s="126" t="str">
        <f t="shared" si="177"/>
        <v/>
      </c>
      <c r="R2540" s="126" t="str">
        <f t="shared" si="177"/>
        <v/>
      </c>
      <c r="S2540" s="126" t="str">
        <f t="shared" si="177"/>
        <v/>
      </c>
      <c r="T2540" s="126" t="str">
        <f t="shared" si="177"/>
        <v/>
      </c>
      <c r="U2540" s="126" t="str">
        <f t="shared" si="177"/>
        <v/>
      </c>
      <c r="V2540" s="126" t="str">
        <f t="shared" si="177"/>
        <v/>
      </c>
      <c r="W2540" s="126" t="str">
        <f t="shared" si="177"/>
        <v/>
      </c>
      <c r="X2540" s="126" t="str">
        <f t="shared" si="177"/>
        <v/>
      </c>
      <c r="Y2540" s="126" t="str">
        <f t="shared" si="177"/>
        <v/>
      </c>
      <c r="Z2540" s="126" t="str">
        <f t="shared" si="177"/>
        <v/>
      </c>
      <c r="AA2540" s="126" t="str">
        <f t="shared" si="177"/>
        <v/>
      </c>
    </row>
    <row r="2541" spans="16:27" x14ac:dyDescent="0.3">
      <c r="P2541" s="126" t="str">
        <f t="shared" si="178"/>
        <v/>
      </c>
      <c r="Q2541" s="126" t="str">
        <f t="shared" si="177"/>
        <v/>
      </c>
      <c r="R2541" s="126" t="str">
        <f t="shared" si="177"/>
        <v/>
      </c>
      <c r="S2541" s="126" t="str">
        <f t="shared" si="177"/>
        <v/>
      </c>
      <c r="T2541" s="126" t="str">
        <f t="shared" si="177"/>
        <v/>
      </c>
      <c r="U2541" s="126" t="str">
        <f t="shared" si="177"/>
        <v/>
      </c>
      <c r="V2541" s="126" t="str">
        <f t="shared" si="177"/>
        <v/>
      </c>
      <c r="W2541" s="126" t="str">
        <f t="shared" si="177"/>
        <v/>
      </c>
      <c r="X2541" s="126" t="str">
        <f t="shared" si="177"/>
        <v/>
      </c>
      <c r="Y2541" s="126" t="str">
        <f t="shared" si="177"/>
        <v/>
      </c>
      <c r="Z2541" s="126" t="str">
        <f t="shared" si="177"/>
        <v/>
      </c>
      <c r="AA2541" s="126" t="str">
        <f t="shared" si="177"/>
        <v/>
      </c>
    </row>
    <row r="2542" spans="16:27" x14ac:dyDescent="0.3">
      <c r="P2542" s="126" t="str">
        <f t="shared" si="178"/>
        <v/>
      </c>
      <c r="Q2542" s="126" t="str">
        <f t="shared" si="177"/>
        <v/>
      </c>
      <c r="R2542" s="126" t="str">
        <f t="shared" si="177"/>
        <v/>
      </c>
      <c r="S2542" s="126" t="str">
        <f t="shared" si="177"/>
        <v/>
      </c>
      <c r="T2542" s="126" t="str">
        <f t="shared" si="177"/>
        <v/>
      </c>
      <c r="U2542" s="126" t="str">
        <f t="shared" si="177"/>
        <v/>
      </c>
      <c r="V2542" s="126" t="str">
        <f t="shared" si="177"/>
        <v/>
      </c>
      <c r="W2542" s="126" t="str">
        <f t="shared" si="177"/>
        <v/>
      </c>
      <c r="X2542" s="126" t="str">
        <f t="shared" si="177"/>
        <v/>
      </c>
      <c r="Y2542" s="126" t="str">
        <f t="shared" si="177"/>
        <v/>
      </c>
      <c r="Z2542" s="126" t="str">
        <f t="shared" si="177"/>
        <v/>
      </c>
      <c r="AA2542" s="126" t="str">
        <f t="shared" si="177"/>
        <v/>
      </c>
    </row>
    <row r="2543" spans="16:27" x14ac:dyDescent="0.3">
      <c r="P2543" s="126" t="str">
        <f t="shared" si="178"/>
        <v/>
      </c>
      <c r="Q2543" s="126" t="str">
        <f t="shared" si="177"/>
        <v/>
      </c>
      <c r="R2543" s="126" t="str">
        <f t="shared" si="177"/>
        <v/>
      </c>
      <c r="S2543" s="126" t="str">
        <f t="shared" si="177"/>
        <v/>
      </c>
      <c r="T2543" s="126" t="str">
        <f t="shared" si="177"/>
        <v/>
      </c>
      <c r="U2543" s="126" t="str">
        <f t="shared" si="177"/>
        <v/>
      </c>
      <c r="V2543" s="126" t="str">
        <f t="shared" si="177"/>
        <v/>
      </c>
      <c r="W2543" s="126" t="str">
        <f t="shared" si="177"/>
        <v/>
      </c>
      <c r="X2543" s="126" t="str">
        <f t="shared" si="177"/>
        <v/>
      </c>
      <c r="Y2543" s="126" t="str">
        <f t="shared" si="177"/>
        <v/>
      </c>
      <c r="Z2543" s="126" t="str">
        <f t="shared" si="177"/>
        <v/>
      </c>
      <c r="AA2543" s="126" t="str">
        <f t="shared" si="177"/>
        <v/>
      </c>
    </row>
    <row r="2544" spans="16:27" x14ac:dyDescent="0.3">
      <c r="P2544" s="126" t="str">
        <f t="shared" si="178"/>
        <v/>
      </c>
      <c r="Q2544" s="126" t="str">
        <f t="shared" si="177"/>
        <v/>
      </c>
      <c r="R2544" s="126" t="str">
        <f t="shared" si="177"/>
        <v/>
      </c>
      <c r="S2544" s="126" t="str">
        <f t="shared" si="177"/>
        <v/>
      </c>
      <c r="T2544" s="126" t="str">
        <f t="shared" si="177"/>
        <v/>
      </c>
      <c r="U2544" s="126" t="str">
        <f t="shared" si="177"/>
        <v/>
      </c>
      <c r="V2544" s="126" t="str">
        <f t="shared" si="177"/>
        <v/>
      </c>
      <c r="W2544" s="126" t="str">
        <f t="shared" si="177"/>
        <v/>
      </c>
      <c r="X2544" s="126" t="str">
        <f t="shared" si="177"/>
        <v/>
      </c>
      <c r="Y2544" s="126" t="str">
        <f t="shared" si="177"/>
        <v/>
      </c>
      <c r="Z2544" s="126" t="str">
        <f t="shared" si="177"/>
        <v/>
      </c>
      <c r="AA2544" s="126" t="str">
        <f t="shared" si="177"/>
        <v/>
      </c>
    </row>
    <row r="2545" spans="16:27" x14ac:dyDescent="0.3">
      <c r="P2545" s="126" t="str">
        <f t="shared" si="178"/>
        <v/>
      </c>
      <c r="Q2545" s="126" t="str">
        <f t="shared" si="177"/>
        <v/>
      </c>
      <c r="R2545" s="126" t="str">
        <f t="shared" si="177"/>
        <v/>
      </c>
      <c r="S2545" s="126" t="str">
        <f t="shared" si="177"/>
        <v/>
      </c>
      <c r="T2545" s="126" t="str">
        <f t="shared" si="177"/>
        <v/>
      </c>
      <c r="U2545" s="126" t="str">
        <f t="shared" si="177"/>
        <v/>
      </c>
      <c r="V2545" s="126" t="str">
        <f t="shared" si="177"/>
        <v/>
      </c>
      <c r="W2545" s="126" t="str">
        <f t="shared" si="177"/>
        <v/>
      </c>
      <c r="X2545" s="126" t="str">
        <f t="shared" si="177"/>
        <v/>
      </c>
      <c r="Y2545" s="126" t="str">
        <f t="shared" si="177"/>
        <v/>
      </c>
      <c r="Z2545" s="126" t="str">
        <f t="shared" si="177"/>
        <v/>
      </c>
      <c r="AA2545" s="126" t="str">
        <f t="shared" si="177"/>
        <v/>
      </c>
    </row>
    <row r="2546" spans="16:27" x14ac:dyDescent="0.3">
      <c r="P2546" s="126" t="str">
        <f t="shared" si="178"/>
        <v/>
      </c>
      <c r="Q2546" s="126" t="str">
        <f t="shared" si="177"/>
        <v/>
      </c>
      <c r="R2546" s="126" t="str">
        <f t="shared" si="177"/>
        <v/>
      </c>
      <c r="S2546" s="126" t="str">
        <f t="shared" si="177"/>
        <v/>
      </c>
      <c r="T2546" s="126" t="str">
        <f t="shared" si="177"/>
        <v/>
      </c>
      <c r="U2546" s="126" t="str">
        <f t="shared" si="177"/>
        <v/>
      </c>
      <c r="V2546" s="126" t="str">
        <f t="shared" si="177"/>
        <v/>
      </c>
      <c r="W2546" s="126" t="str">
        <f t="shared" si="177"/>
        <v/>
      </c>
      <c r="X2546" s="126" t="str">
        <f t="shared" si="177"/>
        <v/>
      </c>
      <c r="Y2546" s="126" t="str">
        <f t="shared" si="177"/>
        <v/>
      </c>
      <c r="Z2546" s="126" t="str">
        <f t="shared" si="177"/>
        <v/>
      </c>
      <c r="AA2546" s="126" t="str">
        <f t="shared" si="177"/>
        <v/>
      </c>
    </row>
    <row r="2547" spans="16:27" x14ac:dyDescent="0.3">
      <c r="P2547" s="126" t="str">
        <f t="shared" si="178"/>
        <v/>
      </c>
      <c r="Q2547" s="126" t="str">
        <f t="shared" si="177"/>
        <v/>
      </c>
      <c r="R2547" s="126" t="str">
        <f t="shared" si="177"/>
        <v/>
      </c>
      <c r="S2547" s="126" t="str">
        <f t="shared" si="177"/>
        <v/>
      </c>
      <c r="T2547" s="126" t="str">
        <f t="shared" si="177"/>
        <v/>
      </c>
      <c r="U2547" s="126" t="str">
        <f t="shared" si="177"/>
        <v/>
      </c>
      <c r="V2547" s="126" t="str">
        <f t="shared" si="177"/>
        <v/>
      </c>
      <c r="W2547" s="126" t="str">
        <f t="shared" si="177"/>
        <v/>
      </c>
      <c r="X2547" s="126" t="str">
        <f t="shared" si="177"/>
        <v/>
      </c>
      <c r="Y2547" s="126" t="str">
        <f t="shared" si="177"/>
        <v/>
      </c>
      <c r="Z2547" s="126" t="str">
        <f t="shared" si="177"/>
        <v/>
      </c>
      <c r="AA2547" s="126" t="str">
        <f t="shared" si="177"/>
        <v/>
      </c>
    </row>
    <row r="2548" spans="16:27" x14ac:dyDescent="0.3">
      <c r="P2548" s="126" t="str">
        <f t="shared" si="178"/>
        <v/>
      </c>
      <c r="Q2548" s="126" t="str">
        <f t="shared" si="177"/>
        <v/>
      </c>
      <c r="R2548" s="126" t="str">
        <f t="shared" si="177"/>
        <v/>
      </c>
      <c r="S2548" s="126" t="str">
        <f t="shared" si="177"/>
        <v/>
      </c>
      <c r="T2548" s="126" t="str">
        <f t="shared" si="177"/>
        <v/>
      </c>
      <c r="U2548" s="126" t="str">
        <f t="shared" ref="Q2548:AA2571" si="179">IF($A2548="","",IF(OR($B2548=U$1,$C2548=U$1,$D2548=U$1,$E2548=U$1,$F2548=U$1),"Yes","No"))</f>
        <v/>
      </c>
      <c r="V2548" s="126" t="str">
        <f t="shared" si="179"/>
        <v/>
      </c>
      <c r="W2548" s="126" t="str">
        <f t="shared" si="179"/>
        <v/>
      </c>
      <c r="X2548" s="126" t="str">
        <f t="shared" si="179"/>
        <v/>
      </c>
      <c r="Y2548" s="126" t="str">
        <f t="shared" si="179"/>
        <v/>
      </c>
      <c r="Z2548" s="126" t="str">
        <f t="shared" si="179"/>
        <v/>
      </c>
      <c r="AA2548" s="126" t="str">
        <f t="shared" si="179"/>
        <v/>
      </c>
    </row>
    <row r="2549" spans="16:27" x14ac:dyDescent="0.3">
      <c r="P2549" s="126" t="str">
        <f t="shared" si="178"/>
        <v/>
      </c>
      <c r="Q2549" s="126" t="str">
        <f t="shared" si="179"/>
        <v/>
      </c>
      <c r="R2549" s="126" t="str">
        <f t="shared" si="179"/>
        <v/>
      </c>
      <c r="S2549" s="126" t="str">
        <f t="shared" si="179"/>
        <v/>
      </c>
      <c r="T2549" s="126" t="str">
        <f t="shared" si="179"/>
        <v/>
      </c>
      <c r="U2549" s="126" t="str">
        <f t="shared" si="179"/>
        <v/>
      </c>
      <c r="V2549" s="126" t="str">
        <f t="shared" si="179"/>
        <v/>
      </c>
      <c r="W2549" s="126" t="str">
        <f t="shared" si="179"/>
        <v/>
      </c>
      <c r="X2549" s="126" t="str">
        <f t="shared" si="179"/>
        <v/>
      </c>
      <c r="Y2549" s="126" t="str">
        <f t="shared" si="179"/>
        <v/>
      </c>
      <c r="Z2549" s="126" t="str">
        <f t="shared" si="179"/>
        <v/>
      </c>
      <c r="AA2549" s="126" t="str">
        <f t="shared" si="179"/>
        <v/>
      </c>
    </row>
    <row r="2550" spans="16:27" x14ac:dyDescent="0.3">
      <c r="P2550" s="126" t="str">
        <f t="shared" si="178"/>
        <v/>
      </c>
      <c r="Q2550" s="126" t="str">
        <f t="shared" si="179"/>
        <v/>
      </c>
      <c r="R2550" s="126" t="str">
        <f t="shared" si="179"/>
        <v/>
      </c>
      <c r="S2550" s="126" t="str">
        <f t="shared" si="179"/>
        <v/>
      </c>
      <c r="T2550" s="126" t="str">
        <f t="shared" si="179"/>
        <v/>
      </c>
      <c r="U2550" s="126" t="str">
        <f t="shared" si="179"/>
        <v/>
      </c>
      <c r="V2550" s="126" t="str">
        <f t="shared" si="179"/>
        <v/>
      </c>
      <c r="W2550" s="126" t="str">
        <f t="shared" si="179"/>
        <v/>
      </c>
      <c r="X2550" s="126" t="str">
        <f t="shared" si="179"/>
        <v/>
      </c>
      <c r="Y2550" s="126" t="str">
        <f t="shared" si="179"/>
        <v/>
      </c>
      <c r="Z2550" s="126" t="str">
        <f t="shared" si="179"/>
        <v/>
      </c>
      <c r="AA2550" s="126" t="str">
        <f t="shared" si="179"/>
        <v/>
      </c>
    </row>
    <row r="2551" spans="16:27" x14ac:dyDescent="0.3">
      <c r="P2551" s="126" t="str">
        <f t="shared" si="178"/>
        <v/>
      </c>
      <c r="Q2551" s="126" t="str">
        <f t="shared" si="179"/>
        <v/>
      </c>
      <c r="R2551" s="126" t="str">
        <f t="shared" si="179"/>
        <v/>
      </c>
      <c r="S2551" s="126" t="str">
        <f t="shared" si="179"/>
        <v/>
      </c>
      <c r="T2551" s="126" t="str">
        <f t="shared" si="179"/>
        <v/>
      </c>
      <c r="U2551" s="126" t="str">
        <f t="shared" si="179"/>
        <v/>
      </c>
      <c r="V2551" s="126" t="str">
        <f t="shared" si="179"/>
        <v/>
      </c>
      <c r="W2551" s="126" t="str">
        <f t="shared" si="179"/>
        <v/>
      </c>
      <c r="X2551" s="126" t="str">
        <f t="shared" si="179"/>
        <v/>
      </c>
      <c r="Y2551" s="126" t="str">
        <f t="shared" si="179"/>
        <v/>
      </c>
      <c r="Z2551" s="126" t="str">
        <f t="shared" si="179"/>
        <v/>
      </c>
      <c r="AA2551" s="126" t="str">
        <f t="shared" si="179"/>
        <v/>
      </c>
    </row>
    <row r="2552" spans="16:27" x14ac:dyDescent="0.3">
      <c r="P2552" s="126" t="str">
        <f t="shared" si="178"/>
        <v/>
      </c>
      <c r="Q2552" s="126" t="str">
        <f t="shared" si="179"/>
        <v/>
      </c>
      <c r="R2552" s="126" t="str">
        <f t="shared" si="179"/>
        <v/>
      </c>
      <c r="S2552" s="126" t="str">
        <f t="shared" si="179"/>
        <v/>
      </c>
      <c r="T2552" s="126" t="str">
        <f t="shared" si="179"/>
        <v/>
      </c>
      <c r="U2552" s="126" t="str">
        <f t="shared" si="179"/>
        <v/>
      </c>
      <c r="V2552" s="126" t="str">
        <f t="shared" si="179"/>
        <v/>
      </c>
      <c r="W2552" s="126" t="str">
        <f t="shared" si="179"/>
        <v/>
      </c>
      <c r="X2552" s="126" t="str">
        <f t="shared" si="179"/>
        <v/>
      </c>
      <c r="Y2552" s="126" t="str">
        <f t="shared" si="179"/>
        <v/>
      </c>
      <c r="Z2552" s="126" t="str">
        <f t="shared" si="179"/>
        <v/>
      </c>
      <c r="AA2552" s="126" t="str">
        <f t="shared" si="179"/>
        <v/>
      </c>
    </row>
    <row r="2553" spans="16:27" x14ac:dyDescent="0.3">
      <c r="P2553" s="126" t="str">
        <f t="shared" si="178"/>
        <v/>
      </c>
      <c r="Q2553" s="126" t="str">
        <f t="shared" si="179"/>
        <v/>
      </c>
      <c r="R2553" s="126" t="str">
        <f t="shared" si="179"/>
        <v/>
      </c>
      <c r="S2553" s="126" t="str">
        <f t="shared" si="179"/>
        <v/>
      </c>
      <c r="T2553" s="126" t="str">
        <f t="shared" si="179"/>
        <v/>
      </c>
      <c r="U2553" s="126" t="str">
        <f t="shared" si="179"/>
        <v/>
      </c>
      <c r="V2553" s="126" t="str">
        <f t="shared" si="179"/>
        <v/>
      </c>
      <c r="W2553" s="126" t="str">
        <f t="shared" si="179"/>
        <v/>
      </c>
      <c r="X2553" s="126" t="str">
        <f t="shared" si="179"/>
        <v/>
      </c>
      <c r="Y2553" s="126" t="str">
        <f t="shared" si="179"/>
        <v/>
      </c>
      <c r="Z2553" s="126" t="str">
        <f t="shared" si="179"/>
        <v/>
      </c>
      <c r="AA2553" s="126" t="str">
        <f t="shared" si="179"/>
        <v/>
      </c>
    </row>
    <row r="2554" spans="16:27" x14ac:dyDescent="0.3">
      <c r="P2554" s="126" t="str">
        <f t="shared" si="178"/>
        <v/>
      </c>
      <c r="Q2554" s="126" t="str">
        <f t="shared" si="179"/>
        <v/>
      </c>
      <c r="R2554" s="126" t="str">
        <f t="shared" si="179"/>
        <v/>
      </c>
      <c r="S2554" s="126" t="str">
        <f t="shared" si="179"/>
        <v/>
      </c>
      <c r="T2554" s="126" t="str">
        <f t="shared" si="179"/>
        <v/>
      </c>
      <c r="U2554" s="126" t="str">
        <f t="shared" si="179"/>
        <v/>
      </c>
      <c r="V2554" s="126" t="str">
        <f t="shared" si="179"/>
        <v/>
      </c>
      <c r="W2554" s="126" t="str">
        <f t="shared" si="179"/>
        <v/>
      </c>
      <c r="X2554" s="126" t="str">
        <f t="shared" si="179"/>
        <v/>
      </c>
      <c r="Y2554" s="126" t="str">
        <f t="shared" si="179"/>
        <v/>
      </c>
      <c r="Z2554" s="126" t="str">
        <f t="shared" si="179"/>
        <v/>
      </c>
      <c r="AA2554" s="126" t="str">
        <f t="shared" si="179"/>
        <v/>
      </c>
    </row>
    <row r="2555" spans="16:27" x14ac:dyDescent="0.3">
      <c r="P2555" s="126" t="str">
        <f t="shared" si="178"/>
        <v/>
      </c>
      <c r="Q2555" s="126" t="str">
        <f t="shared" si="179"/>
        <v/>
      </c>
      <c r="R2555" s="126" t="str">
        <f t="shared" si="179"/>
        <v/>
      </c>
      <c r="S2555" s="126" t="str">
        <f t="shared" si="179"/>
        <v/>
      </c>
      <c r="T2555" s="126" t="str">
        <f t="shared" si="179"/>
        <v/>
      </c>
      <c r="U2555" s="126" t="str">
        <f t="shared" si="179"/>
        <v/>
      </c>
      <c r="V2555" s="126" t="str">
        <f t="shared" si="179"/>
        <v/>
      </c>
      <c r="W2555" s="126" t="str">
        <f t="shared" si="179"/>
        <v/>
      </c>
      <c r="X2555" s="126" t="str">
        <f t="shared" si="179"/>
        <v/>
      </c>
      <c r="Y2555" s="126" t="str">
        <f t="shared" si="179"/>
        <v/>
      </c>
      <c r="Z2555" s="126" t="str">
        <f t="shared" si="179"/>
        <v/>
      </c>
      <c r="AA2555" s="126" t="str">
        <f t="shared" si="179"/>
        <v/>
      </c>
    </row>
    <row r="2556" spans="16:27" x14ac:dyDescent="0.3">
      <c r="P2556" s="126" t="str">
        <f t="shared" si="178"/>
        <v/>
      </c>
      <c r="Q2556" s="126" t="str">
        <f t="shared" si="179"/>
        <v/>
      </c>
      <c r="R2556" s="126" t="str">
        <f t="shared" si="179"/>
        <v/>
      </c>
      <c r="S2556" s="126" t="str">
        <f t="shared" si="179"/>
        <v/>
      </c>
      <c r="T2556" s="126" t="str">
        <f t="shared" si="179"/>
        <v/>
      </c>
      <c r="U2556" s="126" t="str">
        <f t="shared" si="179"/>
        <v/>
      </c>
      <c r="V2556" s="126" t="str">
        <f t="shared" si="179"/>
        <v/>
      </c>
      <c r="W2556" s="126" t="str">
        <f t="shared" si="179"/>
        <v/>
      </c>
      <c r="X2556" s="126" t="str">
        <f t="shared" si="179"/>
        <v/>
      </c>
      <c r="Y2556" s="126" t="str">
        <f t="shared" si="179"/>
        <v/>
      </c>
      <c r="Z2556" s="126" t="str">
        <f t="shared" si="179"/>
        <v/>
      </c>
      <c r="AA2556" s="126" t="str">
        <f t="shared" si="179"/>
        <v/>
      </c>
    </row>
    <row r="2557" spans="16:27" x14ac:dyDescent="0.3">
      <c r="P2557" s="126" t="str">
        <f t="shared" si="178"/>
        <v/>
      </c>
      <c r="Q2557" s="126" t="str">
        <f t="shared" si="179"/>
        <v/>
      </c>
      <c r="R2557" s="126" t="str">
        <f t="shared" si="179"/>
        <v/>
      </c>
      <c r="S2557" s="126" t="str">
        <f t="shared" si="179"/>
        <v/>
      </c>
      <c r="T2557" s="126" t="str">
        <f t="shared" si="179"/>
        <v/>
      </c>
      <c r="U2557" s="126" t="str">
        <f t="shared" si="179"/>
        <v/>
      </c>
      <c r="V2557" s="126" t="str">
        <f t="shared" si="179"/>
        <v/>
      </c>
      <c r="W2557" s="126" t="str">
        <f t="shared" si="179"/>
        <v/>
      </c>
      <c r="X2557" s="126" t="str">
        <f t="shared" si="179"/>
        <v/>
      </c>
      <c r="Y2557" s="126" t="str">
        <f t="shared" si="179"/>
        <v/>
      </c>
      <c r="Z2557" s="126" t="str">
        <f t="shared" si="179"/>
        <v/>
      </c>
      <c r="AA2557" s="126" t="str">
        <f t="shared" si="179"/>
        <v/>
      </c>
    </row>
    <row r="2558" spans="16:27" x14ac:dyDescent="0.3">
      <c r="P2558" s="126" t="str">
        <f t="shared" si="178"/>
        <v/>
      </c>
      <c r="Q2558" s="126" t="str">
        <f t="shared" si="179"/>
        <v/>
      </c>
      <c r="R2558" s="126" t="str">
        <f t="shared" si="179"/>
        <v/>
      </c>
      <c r="S2558" s="126" t="str">
        <f t="shared" si="179"/>
        <v/>
      </c>
      <c r="T2558" s="126" t="str">
        <f t="shared" si="179"/>
        <v/>
      </c>
      <c r="U2558" s="126" t="str">
        <f t="shared" si="179"/>
        <v/>
      </c>
      <c r="V2558" s="126" t="str">
        <f t="shared" si="179"/>
        <v/>
      </c>
      <c r="W2558" s="126" t="str">
        <f t="shared" si="179"/>
        <v/>
      </c>
      <c r="X2558" s="126" t="str">
        <f t="shared" si="179"/>
        <v/>
      </c>
      <c r="Y2558" s="126" t="str">
        <f t="shared" si="179"/>
        <v/>
      </c>
      <c r="Z2558" s="126" t="str">
        <f t="shared" si="179"/>
        <v/>
      </c>
      <c r="AA2558" s="126" t="str">
        <f t="shared" si="179"/>
        <v/>
      </c>
    </row>
    <row r="2559" spans="16:27" x14ac:dyDescent="0.3">
      <c r="P2559" s="126" t="str">
        <f t="shared" si="178"/>
        <v/>
      </c>
      <c r="Q2559" s="126" t="str">
        <f t="shared" si="179"/>
        <v/>
      </c>
      <c r="R2559" s="126" t="str">
        <f t="shared" si="179"/>
        <v/>
      </c>
      <c r="S2559" s="126" t="str">
        <f t="shared" si="179"/>
        <v/>
      </c>
      <c r="T2559" s="126" t="str">
        <f t="shared" si="179"/>
        <v/>
      </c>
      <c r="U2559" s="126" t="str">
        <f t="shared" si="179"/>
        <v/>
      </c>
      <c r="V2559" s="126" t="str">
        <f t="shared" si="179"/>
        <v/>
      </c>
      <c r="W2559" s="126" t="str">
        <f t="shared" si="179"/>
        <v/>
      </c>
      <c r="X2559" s="126" t="str">
        <f t="shared" si="179"/>
        <v/>
      </c>
      <c r="Y2559" s="126" t="str">
        <f t="shared" si="179"/>
        <v/>
      </c>
      <c r="Z2559" s="126" t="str">
        <f t="shared" si="179"/>
        <v/>
      </c>
      <c r="AA2559" s="126" t="str">
        <f t="shared" si="179"/>
        <v/>
      </c>
    </row>
    <row r="2560" spans="16:27" x14ac:dyDescent="0.3">
      <c r="P2560" s="126" t="str">
        <f t="shared" si="178"/>
        <v/>
      </c>
      <c r="Q2560" s="126" t="str">
        <f t="shared" si="179"/>
        <v/>
      </c>
      <c r="R2560" s="126" t="str">
        <f t="shared" si="179"/>
        <v/>
      </c>
      <c r="S2560" s="126" t="str">
        <f t="shared" si="179"/>
        <v/>
      </c>
      <c r="T2560" s="126" t="str">
        <f t="shared" si="179"/>
        <v/>
      </c>
      <c r="U2560" s="126" t="str">
        <f t="shared" si="179"/>
        <v/>
      </c>
      <c r="V2560" s="126" t="str">
        <f t="shared" si="179"/>
        <v/>
      </c>
      <c r="W2560" s="126" t="str">
        <f t="shared" si="179"/>
        <v/>
      </c>
      <c r="X2560" s="126" t="str">
        <f t="shared" si="179"/>
        <v/>
      </c>
      <c r="Y2560" s="126" t="str">
        <f t="shared" si="179"/>
        <v/>
      </c>
      <c r="Z2560" s="126" t="str">
        <f t="shared" si="179"/>
        <v/>
      </c>
      <c r="AA2560" s="126" t="str">
        <f t="shared" si="179"/>
        <v/>
      </c>
    </row>
    <row r="2561" spans="16:27" x14ac:dyDescent="0.3">
      <c r="P2561" s="126" t="str">
        <f t="shared" si="178"/>
        <v/>
      </c>
      <c r="Q2561" s="126" t="str">
        <f t="shared" si="179"/>
        <v/>
      </c>
      <c r="R2561" s="126" t="str">
        <f t="shared" si="179"/>
        <v/>
      </c>
      <c r="S2561" s="126" t="str">
        <f t="shared" si="179"/>
        <v/>
      </c>
      <c r="T2561" s="126" t="str">
        <f t="shared" si="179"/>
        <v/>
      </c>
      <c r="U2561" s="126" t="str">
        <f t="shared" si="179"/>
        <v/>
      </c>
      <c r="V2561" s="126" t="str">
        <f t="shared" si="179"/>
        <v/>
      </c>
      <c r="W2561" s="126" t="str">
        <f t="shared" si="179"/>
        <v/>
      </c>
      <c r="X2561" s="126" t="str">
        <f t="shared" si="179"/>
        <v/>
      </c>
      <c r="Y2561" s="126" t="str">
        <f t="shared" si="179"/>
        <v/>
      </c>
      <c r="Z2561" s="126" t="str">
        <f t="shared" si="179"/>
        <v/>
      </c>
      <c r="AA2561" s="126" t="str">
        <f t="shared" si="179"/>
        <v/>
      </c>
    </row>
    <row r="2562" spans="16:27" x14ac:dyDescent="0.3">
      <c r="P2562" s="126" t="str">
        <f t="shared" si="178"/>
        <v/>
      </c>
      <c r="Q2562" s="126" t="str">
        <f t="shared" si="179"/>
        <v/>
      </c>
      <c r="R2562" s="126" t="str">
        <f t="shared" si="179"/>
        <v/>
      </c>
      <c r="S2562" s="126" t="str">
        <f t="shared" si="179"/>
        <v/>
      </c>
      <c r="T2562" s="126" t="str">
        <f t="shared" si="179"/>
        <v/>
      </c>
      <c r="U2562" s="126" t="str">
        <f t="shared" si="179"/>
        <v/>
      </c>
      <c r="V2562" s="126" t="str">
        <f t="shared" si="179"/>
        <v/>
      </c>
      <c r="W2562" s="126" t="str">
        <f t="shared" si="179"/>
        <v/>
      </c>
      <c r="X2562" s="126" t="str">
        <f t="shared" si="179"/>
        <v/>
      </c>
      <c r="Y2562" s="126" t="str">
        <f t="shared" si="179"/>
        <v/>
      </c>
      <c r="Z2562" s="126" t="str">
        <f t="shared" si="179"/>
        <v/>
      </c>
      <c r="AA2562" s="126" t="str">
        <f t="shared" si="179"/>
        <v/>
      </c>
    </row>
    <row r="2563" spans="16:27" x14ac:dyDescent="0.3">
      <c r="P2563" s="126" t="str">
        <f t="shared" si="178"/>
        <v/>
      </c>
      <c r="Q2563" s="126" t="str">
        <f t="shared" si="179"/>
        <v/>
      </c>
      <c r="R2563" s="126" t="str">
        <f t="shared" si="179"/>
        <v/>
      </c>
      <c r="S2563" s="126" t="str">
        <f t="shared" si="179"/>
        <v/>
      </c>
      <c r="T2563" s="126" t="str">
        <f t="shared" si="179"/>
        <v/>
      </c>
      <c r="U2563" s="126" t="str">
        <f t="shared" si="179"/>
        <v/>
      </c>
      <c r="V2563" s="126" t="str">
        <f t="shared" si="179"/>
        <v/>
      </c>
      <c r="W2563" s="126" t="str">
        <f t="shared" si="179"/>
        <v/>
      </c>
      <c r="X2563" s="126" t="str">
        <f t="shared" si="179"/>
        <v/>
      </c>
      <c r="Y2563" s="126" t="str">
        <f t="shared" si="179"/>
        <v/>
      </c>
      <c r="Z2563" s="126" t="str">
        <f t="shared" si="179"/>
        <v/>
      </c>
      <c r="AA2563" s="126" t="str">
        <f t="shared" si="179"/>
        <v/>
      </c>
    </row>
    <row r="2564" spans="16:27" x14ac:dyDescent="0.3">
      <c r="P2564" s="126" t="str">
        <f t="shared" si="178"/>
        <v/>
      </c>
      <c r="Q2564" s="126" t="str">
        <f t="shared" si="179"/>
        <v/>
      </c>
      <c r="R2564" s="126" t="str">
        <f t="shared" si="179"/>
        <v/>
      </c>
      <c r="S2564" s="126" t="str">
        <f t="shared" si="179"/>
        <v/>
      </c>
      <c r="T2564" s="126" t="str">
        <f t="shared" si="179"/>
        <v/>
      </c>
      <c r="U2564" s="126" t="str">
        <f t="shared" si="179"/>
        <v/>
      </c>
      <c r="V2564" s="126" t="str">
        <f t="shared" si="179"/>
        <v/>
      </c>
      <c r="W2564" s="126" t="str">
        <f t="shared" si="179"/>
        <v/>
      </c>
      <c r="X2564" s="126" t="str">
        <f t="shared" si="179"/>
        <v/>
      </c>
      <c r="Y2564" s="126" t="str">
        <f t="shared" si="179"/>
        <v/>
      </c>
      <c r="Z2564" s="126" t="str">
        <f t="shared" si="179"/>
        <v/>
      </c>
      <c r="AA2564" s="126" t="str">
        <f t="shared" si="179"/>
        <v/>
      </c>
    </row>
    <row r="2565" spans="16:27" x14ac:dyDescent="0.3">
      <c r="P2565" s="126" t="str">
        <f t="shared" si="178"/>
        <v/>
      </c>
      <c r="Q2565" s="126" t="str">
        <f t="shared" si="179"/>
        <v/>
      </c>
      <c r="R2565" s="126" t="str">
        <f t="shared" si="179"/>
        <v/>
      </c>
      <c r="S2565" s="126" t="str">
        <f t="shared" si="179"/>
        <v/>
      </c>
      <c r="T2565" s="126" t="str">
        <f t="shared" si="179"/>
        <v/>
      </c>
      <c r="U2565" s="126" t="str">
        <f t="shared" si="179"/>
        <v/>
      </c>
      <c r="V2565" s="126" t="str">
        <f t="shared" si="179"/>
        <v/>
      </c>
      <c r="W2565" s="126" t="str">
        <f t="shared" si="179"/>
        <v/>
      </c>
      <c r="X2565" s="126" t="str">
        <f t="shared" si="179"/>
        <v/>
      </c>
      <c r="Y2565" s="126" t="str">
        <f t="shared" si="179"/>
        <v/>
      </c>
      <c r="Z2565" s="126" t="str">
        <f t="shared" si="179"/>
        <v/>
      </c>
      <c r="AA2565" s="126" t="str">
        <f t="shared" si="179"/>
        <v/>
      </c>
    </row>
    <row r="2566" spans="16:27" x14ac:dyDescent="0.3">
      <c r="P2566" s="126" t="str">
        <f t="shared" si="178"/>
        <v/>
      </c>
      <c r="Q2566" s="126" t="str">
        <f t="shared" si="179"/>
        <v/>
      </c>
      <c r="R2566" s="126" t="str">
        <f t="shared" si="179"/>
        <v/>
      </c>
      <c r="S2566" s="126" t="str">
        <f t="shared" si="179"/>
        <v/>
      </c>
      <c r="T2566" s="126" t="str">
        <f t="shared" si="179"/>
        <v/>
      </c>
      <c r="U2566" s="126" t="str">
        <f t="shared" si="179"/>
        <v/>
      </c>
      <c r="V2566" s="126" t="str">
        <f t="shared" si="179"/>
        <v/>
      </c>
      <c r="W2566" s="126" t="str">
        <f t="shared" si="179"/>
        <v/>
      </c>
      <c r="X2566" s="126" t="str">
        <f t="shared" si="179"/>
        <v/>
      </c>
      <c r="Y2566" s="126" t="str">
        <f t="shared" si="179"/>
        <v/>
      </c>
      <c r="Z2566" s="126" t="str">
        <f t="shared" si="179"/>
        <v/>
      </c>
      <c r="AA2566" s="126" t="str">
        <f t="shared" si="179"/>
        <v/>
      </c>
    </row>
    <row r="2567" spans="16:27" x14ac:dyDescent="0.3">
      <c r="P2567" s="126" t="str">
        <f t="shared" si="178"/>
        <v/>
      </c>
      <c r="Q2567" s="126" t="str">
        <f t="shared" si="179"/>
        <v/>
      </c>
      <c r="R2567" s="126" t="str">
        <f t="shared" si="179"/>
        <v/>
      </c>
      <c r="S2567" s="126" t="str">
        <f t="shared" si="179"/>
        <v/>
      </c>
      <c r="T2567" s="126" t="str">
        <f t="shared" si="179"/>
        <v/>
      </c>
      <c r="U2567" s="126" t="str">
        <f t="shared" si="179"/>
        <v/>
      </c>
      <c r="V2567" s="126" t="str">
        <f t="shared" si="179"/>
        <v/>
      </c>
      <c r="W2567" s="126" t="str">
        <f t="shared" si="179"/>
        <v/>
      </c>
      <c r="X2567" s="126" t="str">
        <f t="shared" si="179"/>
        <v/>
      </c>
      <c r="Y2567" s="126" t="str">
        <f t="shared" si="179"/>
        <v/>
      </c>
      <c r="Z2567" s="126" t="str">
        <f t="shared" si="179"/>
        <v/>
      </c>
      <c r="AA2567" s="126" t="str">
        <f t="shared" si="179"/>
        <v/>
      </c>
    </row>
    <row r="2568" spans="16:27" x14ac:dyDescent="0.3">
      <c r="P2568" s="126" t="str">
        <f t="shared" si="178"/>
        <v/>
      </c>
      <c r="Q2568" s="126" t="str">
        <f t="shared" si="179"/>
        <v/>
      </c>
      <c r="R2568" s="126" t="str">
        <f t="shared" si="179"/>
        <v/>
      </c>
      <c r="S2568" s="126" t="str">
        <f t="shared" si="179"/>
        <v/>
      </c>
      <c r="T2568" s="126" t="str">
        <f t="shared" si="179"/>
        <v/>
      </c>
      <c r="U2568" s="126" t="str">
        <f t="shared" si="179"/>
        <v/>
      </c>
      <c r="V2568" s="126" t="str">
        <f t="shared" si="179"/>
        <v/>
      </c>
      <c r="W2568" s="126" t="str">
        <f t="shared" si="179"/>
        <v/>
      </c>
      <c r="X2568" s="126" t="str">
        <f t="shared" si="179"/>
        <v/>
      </c>
      <c r="Y2568" s="126" t="str">
        <f t="shared" si="179"/>
        <v/>
      </c>
      <c r="Z2568" s="126" t="str">
        <f t="shared" si="179"/>
        <v/>
      </c>
      <c r="AA2568" s="126" t="str">
        <f t="shared" si="179"/>
        <v/>
      </c>
    </row>
    <row r="2569" spans="16:27" x14ac:dyDescent="0.3">
      <c r="P2569" s="126" t="str">
        <f t="shared" si="178"/>
        <v/>
      </c>
      <c r="Q2569" s="126" t="str">
        <f t="shared" si="179"/>
        <v/>
      </c>
      <c r="R2569" s="126" t="str">
        <f t="shared" si="179"/>
        <v/>
      </c>
      <c r="S2569" s="126" t="str">
        <f t="shared" si="179"/>
        <v/>
      </c>
      <c r="T2569" s="126" t="str">
        <f t="shared" si="179"/>
        <v/>
      </c>
      <c r="U2569" s="126" t="str">
        <f t="shared" si="179"/>
        <v/>
      </c>
      <c r="V2569" s="126" t="str">
        <f t="shared" si="179"/>
        <v/>
      </c>
      <c r="W2569" s="126" t="str">
        <f t="shared" si="179"/>
        <v/>
      </c>
      <c r="X2569" s="126" t="str">
        <f t="shared" si="179"/>
        <v/>
      </c>
      <c r="Y2569" s="126" t="str">
        <f t="shared" si="179"/>
        <v/>
      </c>
      <c r="Z2569" s="126" t="str">
        <f t="shared" si="179"/>
        <v/>
      </c>
      <c r="AA2569" s="126" t="str">
        <f t="shared" si="179"/>
        <v/>
      </c>
    </row>
    <row r="2570" spans="16:27" x14ac:dyDescent="0.3">
      <c r="P2570" s="126" t="str">
        <f t="shared" si="178"/>
        <v/>
      </c>
      <c r="Q2570" s="126" t="str">
        <f t="shared" si="179"/>
        <v/>
      </c>
      <c r="R2570" s="126" t="str">
        <f t="shared" si="179"/>
        <v/>
      </c>
      <c r="S2570" s="126" t="str">
        <f t="shared" si="179"/>
        <v/>
      </c>
      <c r="T2570" s="126" t="str">
        <f t="shared" si="179"/>
        <v/>
      </c>
      <c r="U2570" s="126" t="str">
        <f t="shared" si="179"/>
        <v/>
      </c>
      <c r="V2570" s="126" t="str">
        <f t="shared" si="179"/>
        <v/>
      </c>
      <c r="W2570" s="126" t="str">
        <f t="shared" si="179"/>
        <v/>
      </c>
      <c r="X2570" s="126" t="str">
        <f t="shared" si="179"/>
        <v/>
      </c>
      <c r="Y2570" s="126" t="str">
        <f t="shared" si="179"/>
        <v/>
      </c>
      <c r="Z2570" s="126" t="str">
        <f t="shared" si="179"/>
        <v/>
      </c>
      <c r="AA2570" s="126" t="str">
        <f t="shared" si="179"/>
        <v/>
      </c>
    </row>
    <row r="2571" spans="16:27" x14ac:dyDescent="0.3">
      <c r="P2571" s="126" t="str">
        <f t="shared" si="178"/>
        <v/>
      </c>
      <c r="Q2571" s="126" t="str">
        <f t="shared" si="179"/>
        <v/>
      </c>
      <c r="R2571" s="126" t="str">
        <f t="shared" si="179"/>
        <v/>
      </c>
      <c r="S2571" s="126" t="str">
        <f t="shared" si="179"/>
        <v/>
      </c>
      <c r="T2571" s="126" t="str">
        <f t="shared" si="179"/>
        <v/>
      </c>
      <c r="U2571" s="126" t="str">
        <f t="shared" si="179"/>
        <v/>
      </c>
      <c r="V2571" s="126" t="str">
        <f t="shared" si="179"/>
        <v/>
      </c>
      <c r="W2571" s="126" t="str">
        <f t="shared" ref="Q2571:AA2594" si="180">IF($A2571="","",IF(OR($B2571=W$1,$C2571=W$1,$D2571=W$1,$E2571=W$1,$F2571=W$1),"Yes","No"))</f>
        <v/>
      </c>
      <c r="X2571" s="126" t="str">
        <f t="shared" si="180"/>
        <v/>
      </c>
      <c r="Y2571" s="126" t="str">
        <f t="shared" si="180"/>
        <v/>
      </c>
      <c r="Z2571" s="126" t="str">
        <f t="shared" si="180"/>
        <v/>
      </c>
      <c r="AA2571" s="126" t="str">
        <f t="shared" si="180"/>
        <v/>
      </c>
    </row>
    <row r="2572" spans="16:27" x14ac:dyDescent="0.3">
      <c r="P2572" s="126" t="str">
        <f t="shared" si="178"/>
        <v/>
      </c>
      <c r="Q2572" s="126" t="str">
        <f t="shared" si="180"/>
        <v/>
      </c>
      <c r="R2572" s="126" t="str">
        <f t="shared" si="180"/>
        <v/>
      </c>
      <c r="S2572" s="126" t="str">
        <f t="shared" si="180"/>
        <v/>
      </c>
      <c r="T2572" s="126" t="str">
        <f t="shared" si="180"/>
        <v/>
      </c>
      <c r="U2572" s="126" t="str">
        <f t="shared" si="180"/>
        <v/>
      </c>
      <c r="V2572" s="126" t="str">
        <f t="shared" si="180"/>
        <v/>
      </c>
      <c r="W2572" s="126" t="str">
        <f t="shared" si="180"/>
        <v/>
      </c>
      <c r="X2572" s="126" t="str">
        <f t="shared" si="180"/>
        <v/>
      </c>
      <c r="Y2572" s="126" t="str">
        <f t="shared" si="180"/>
        <v/>
      </c>
      <c r="Z2572" s="126" t="str">
        <f t="shared" si="180"/>
        <v/>
      </c>
      <c r="AA2572" s="126" t="str">
        <f t="shared" si="180"/>
        <v/>
      </c>
    </row>
    <row r="2573" spans="16:27" x14ac:dyDescent="0.3">
      <c r="P2573" s="126" t="str">
        <f t="shared" si="178"/>
        <v/>
      </c>
      <c r="Q2573" s="126" t="str">
        <f t="shared" si="180"/>
        <v/>
      </c>
      <c r="R2573" s="126" t="str">
        <f t="shared" si="180"/>
        <v/>
      </c>
      <c r="S2573" s="126" t="str">
        <f t="shared" si="180"/>
        <v/>
      </c>
      <c r="T2573" s="126" t="str">
        <f t="shared" si="180"/>
        <v/>
      </c>
      <c r="U2573" s="126" t="str">
        <f t="shared" si="180"/>
        <v/>
      </c>
      <c r="V2573" s="126" t="str">
        <f t="shared" si="180"/>
        <v/>
      </c>
      <c r="W2573" s="126" t="str">
        <f t="shared" si="180"/>
        <v/>
      </c>
      <c r="X2573" s="126" t="str">
        <f t="shared" si="180"/>
        <v/>
      </c>
      <c r="Y2573" s="126" t="str">
        <f t="shared" si="180"/>
        <v/>
      </c>
      <c r="Z2573" s="126" t="str">
        <f t="shared" si="180"/>
        <v/>
      </c>
      <c r="AA2573" s="126" t="str">
        <f t="shared" si="180"/>
        <v/>
      </c>
    </row>
    <row r="2574" spans="16:27" x14ac:dyDescent="0.3">
      <c r="P2574" s="126" t="str">
        <f t="shared" si="178"/>
        <v/>
      </c>
      <c r="Q2574" s="126" t="str">
        <f t="shared" si="180"/>
        <v/>
      </c>
      <c r="R2574" s="126" t="str">
        <f t="shared" si="180"/>
        <v/>
      </c>
      <c r="S2574" s="126" t="str">
        <f t="shared" si="180"/>
        <v/>
      </c>
      <c r="T2574" s="126" t="str">
        <f t="shared" si="180"/>
        <v/>
      </c>
      <c r="U2574" s="126" t="str">
        <f t="shared" si="180"/>
        <v/>
      </c>
      <c r="V2574" s="126" t="str">
        <f t="shared" si="180"/>
        <v/>
      </c>
      <c r="W2574" s="126" t="str">
        <f t="shared" si="180"/>
        <v/>
      </c>
      <c r="X2574" s="126" t="str">
        <f t="shared" si="180"/>
        <v/>
      </c>
      <c r="Y2574" s="126" t="str">
        <f t="shared" si="180"/>
        <v/>
      </c>
      <c r="Z2574" s="126" t="str">
        <f t="shared" si="180"/>
        <v/>
      </c>
      <c r="AA2574" s="126" t="str">
        <f t="shared" si="180"/>
        <v/>
      </c>
    </row>
    <row r="2575" spans="16:27" x14ac:dyDescent="0.3">
      <c r="P2575" s="126" t="str">
        <f t="shared" si="178"/>
        <v/>
      </c>
      <c r="Q2575" s="126" t="str">
        <f t="shared" si="180"/>
        <v/>
      </c>
      <c r="R2575" s="126" t="str">
        <f t="shared" si="180"/>
        <v/>
      </c>
      <c r="S2575" s="126" t="str">
        <f t="shared" si="180"/>
        <v/>
      </c>
      <c r="T2575" s="126" t="str">
        <f t="shared" si="180"/>
        <v/>
      </c>
      <c r="U2575" s="126" t="str">
        <f t="shared" si="180"/>
        <v/>
      </c>
      <c r="V2575" s="126" t="str">
        <f t="shared" si="180"/>
        <v/>
      </c>
      <c r="W2575" s="126" t="str">
        <f t="shared" si="180"/>
        <v/>
      </c>
      <c r="X2575" s="126" t="str">
        <f t="shared" si="180"/>
        <v/>
      </c>
      <c r="Y2575" s="126" t="str">
        <f t="shared" si="180"/>
        <v/>
      </c>
      <c r="Z2575" s="126" t="str">
        <f t="shared" si="180"/>
        <v/>
      </c>
      <c r="AA2575" s="126" t="str">
        <f t="shared" si="180"/>
        <v/>
      </c>
    </row>
    <row r="2576" spans="16:27" x14ac:dyDescent="0.3">
      <c r="P2576" s="126" t="str">
        <f t="shared" si="178"/>
        <v/>
      </c>
      <c r="Q2576" s="126" t="str">
        <f t="shared" si="180"/>
        <v/>
      </c>
      <c r="R2576" s="126" t="str">
        <f t="shared" si="180"/>
        <v/>
      </c>
      <c r="S2576" s="126" t="str">
        <f t="shared" si="180"/>
        <v/>
      </c>
      <c r="T2576" s="126" t="str">
        <f t="shared" si="180"/>
        <v/>
      </c>
      <c r="U2576" s="126" t="str">
        <f t="shared" si="180"/>
        <v/>
      </c>
      <c r="V2576" s="126" t="str">
        <f t="shared" si="180"/>
        <v/>
      </c>
      <c r="W2576" s="126" t="str">
        <f t="shared" si="180"/>
        <v/>
      </c>
      <c r="X2576" s="126" t="str">
        <f t="shared" si="180"/>
        <v/>
      </c>
      <c r="Y2576" s="126" t="str">
        <f t="shared" si="180"/>
        <v/>
      </c>
      <c r="Z2576" s="126" t="str">
        <f t="shared" si="180"/>
        <v/>
      </c>
      <c r="AA2576" s="126" t="str">
        <f t="shared" si="180"/>
        <v/>
      </c>
    </row>
    <row r="2577" spans="16:27" x14ac:dyDescent="0.3">
      <c r="P2577" s="126" t="str">
        <f t="shared" si="178"/>
        <v/>
      </c>
      <c r="Q2577" s="126" t="str">
        <f t="shared" si="180"/>
        <v/>
      </c>
      <c r="R2577" s="126" t="str">
        <f t="shared" si="180"/>
        <v/>
      </c>
      <c r="S2577" s="126" t="str">
        <f t="shared" si="180"/>
        <v/>
      </c>
      <c r="T2577" s="126" t="str">
        <f t="shared" si="180"/>
        <v/>
      </c>
      <c r="U2577" s="126" t="str">
        <f t="shared" si="180"/>
        <v/>
      </c>
      <c r="V2577" s="126" t="str">
        <f t="shared" si="180"/>
        <v/>
      </c>
      <c r="W2577" s="126" t="str">
        <f t="shared" si="180"/>
        <v/>
      </c>
      <c r="X2577" s="126" t="str">
        <f t="shared" si="180"/>
        <v/>
      </c>
      <c r="Y2577" s="126" t="str">
        <f t="shared" si="180"/>
        <v/>
      </c>
      <c r="Z2577" s="126" t="str">
        <f t="shared" si="180"/>
        <v/>
      </c>
      <c r="AA2577" s="126" t="str">
        <f t="shared" si="180"/>
        <v/>
      </c>
    </row>
    <row r="2578" spans="16:27" x14ac:dyDescent="0.3">
      <c r="P2578" s="126" t="str">
        <f t="shared" si="178"/>
        <v/>
      </c>
      <c r="Q2578" s="126" t="str">
        <f t="shared" si="180"/>
        <v/>
      </c>
      <c r="R2578" s="126" t="str">
        <f t="shared" si="180"/>
        <v/>
      </c>
      <c r="S2578" s="126" t="str">
        <f t="shared" si="180"/>
        <v/>
      </c>
      <c r="T2578" s="126" t="str">
        <f t="shared" si="180"/>
        <v/>
      </c>
      <c r="U2578" s="126" t="str">
        <f t="shared" si="180"/>
        <v/>
      </c>
      <c r="V2578" s="126" t="str">
        <f t="shared" si="180"/>
        <v/>
      </c>
      <c r="W2578" s="126" t="str">
        <f t="shared" si="180"/>
        <v/>
      </c>
      <c r="X2578" s="126" t="str">
        <f t="shared" si="180"/>
        <v/>
      </c>
      <c r="Y2578" s="126" t="str">
        <f t="shared" si="180"/>
        <v/>
      </c>
      <c r="Z2578" s="126" t="str">
        <f t="shared" si="180"/>
        <v/>
      </c>
      <c r="AA2578" s="126" t="str">
        <f t="shared" si="180"/>
        <v/>
      </c>
    </row>
    <row r="2579" spans="16:27" x14ac:dyDescent="0.3">
      <c r="P2579" s="126" t="str">
        <f t="shared" si="178"/>
        <v/>
      </c>
      <c r="Q2579" s="126" t="str">
        <f t="shared" si="180"/>
        <v/>
      </c>
      <c r="R2579" s="126" t="str">
        <f t="shared" si="180"/>
        <v/>
      </c>
      <c r="S2579" s="126" t="str">
        <f t="shared" si="180"/>
        <v/>
      </c>
      <c r="T2579" s="126" t="str">
        <f t="shared" si="180"/>
        <v/>
      </c>
      <c r="U2579" s="126" t="str">
        <f t="shared" si="180"/>
        <v/>
      </c>
      <c r="V2579" s="126" t="str">
        <f t="shared" si="180"/>
        <v/>
      </c>
      <c r="W2579" s="126" t="str">
        <f t="shared" si="180"/>
        <v/>
      </c>
      <c r="X2579" s="126" t="str">
        <f t="shared" si="180"/>
        <v/>
      </c>
      <c r="Y2579" s="126" t="str">
        <f t="shared" si="180"/>
        <v/>
      </c>
      <c r="Z2579" s="126" t="str">
        <f t="shared" si="180"/>
        <v/>
      </c>
      <c r="AA2579" s="126" t="str">
        <f t="shared" si="180"/>
        <v/>
      </c>
    </row>
    <row r="2580" spans="16:27" x14ac:dyDescent="0.3">
      <c r="P2580" s="126" t="str">
        <f t="shared" si="178"/>
        <v/>
      </c>
      <c r="Q2580" s="126" t="str">
        <f t="shared" si="180"/>
        <v/>
      </c>
      <c r="R2580" s="126" t="str">
        <f t="shared" si="180"/>
        <v/>
      </c>
      <c r="S2580" s="126" t="str">
        <f t="shared" si="180"/>
        <v/>
      </c>
      <c r="T2580" s="126" t="str">
        <f t="shared" si="180"/>
        <v/>
      </c>
      <c r="U2580" s="126" t="str">
        <f t="shared" si="180"/>
        <v/>
      </c>
      <c r="V2580" s="126" t="str">
        <f t="shared" si="180"/>
        <v/>
      </c>
      <c r="W2580" s="126" t="str">
        <f t="shared" si="180"/>
        <v/>
      </c>
      <c r="X2580" s="126" t="str">
        <f t="shared" si="180"/>
        <v/>
      </c>
      <c r="Y2580" s="126" t="str">
        <f t="shared" si="180"/>
        <v/>
      </c>
      <c r="Z2580" s="126" t="str">
        <f t="shared" si="180"/>
        <v/>
      </c>
      <c r="AA2580" s="126" t="str">
        <f t="shared" si="180"/>
        <v/>
      </c>
    </row>
    <row r="2581" spans="16:27" x14ac:dyDescent="0.3">
      <c r="P2581" s="126" t="str">
        <f t="shared" si="178"/>
        <v/>
      </c>
      <c r="Q2581" s="126" t="str">
        <f t="shared" si="180"/>
        <v/>
      </c>
      <c r="R2581" s="126" t="str">
        <f t="shared" si="180"/>
        <v/>
      </c>
      <c r="S2581" s="126" t="str">
        <f t="shared" si="180"/>
        <v/>
      </c>
      <c r="T2581" s="126" t="str">
        <f t="shared" si="180"/>
        <v/>
      </c>
      <c r="U2581" s="126" t="str">
        <f t="shared" si="180"/>
        <v/>
      </c>
      <c r="V2581" s="126" t="str">
        <f t="shared" si="180"/>
        <v/>
      </c>
      <c r="W2581" s="126" t="str">
        <f t="shared" si="180"/>
        <v/>
      </c>
      <c r="X2581" s="126" t="str">
        <f t="shared" si="180"/>
        <v/>
      </c>
      <c r="Y2581" s="126" t="str">
        <f t="shared" si="180"/>
        <v/>
      </c>
      <c r="Z2581" s="126" t="str">
        <f t="shared" si="180"/>
        <v/>
      </c>
      <c r="AA2581" s="126" t="str">
        <f t="shared" si="180"/>
        <v/>
      </c>
    </row>
    <row r="2582" spans="16:27" x14ac:dyDescent="0.3">
      <c r="P2582" s="126" t="str">
        <f t="shared" si="178"/>
        <v/>
      </c>
      <c r="Q2582" s="126" t="str">
        <f t="shared" si="180"/>
        <v/>
      </c>
      <c r="R2582" s="126" t="str">
        <f t="shared" si="180"/>
        <v/>
      </c>
      <c r="S2582" s="126" t="str">
        <f t="shared" si="180"/>
        <v/>
      </c>
      <c r="T2582" s="126" t="str">
        <f t="shared" si="180"/>
        <v/>
      </c>
      <c r="U2582" s="126" t="str">
        <f t="shared" si="180"/>
        <v/>
      </c>
      <c r="V2582" s="126" t="str">
        <f t="shared" si="180"/>
        <v/>
      </c>
      <c r="W2582" s="126" t="str">
        <f t="shared" si="180"/>
        <v/>
      </c>
      <c r="X2582" s="126" t="str">
        <f t="shared" si="180"/>
        <v/>
      </c>
      <c r="Y2582" s="126" t="str">
        <f t="shared" si="180"/>
        <v/>
      </c>
      <c r="Z2582" s="126" t="str">
        <f t="shared" si="180"/>
        <v/>
      </c>
      <c r="AA2582" s="126" t="str">
        <f t="shared" si="180"/>
        <v/>
      </c>
    </row>
    <row r="2583" spans="16:27" x14ac:dyDescent="0.3">
      <c r="P2583" s="126" t="str">
        <f t="shared" si="178"/>
        <v/>
      </c>
      <c r="Q2583" s="126" t="str">
        <f t="shared" si="180"/>
        <v/>
      </c>
      <c r="R2583" s="126" t="str">
        <f t="shared" si="180"/>
        <v/>
      </c>
      <c r="S2583" s="126" t="str">
        <f t="shared" si="180"/>
        <v/>
      </c>
      <c r="T2583" s="126" t="str">
        <f t="shared" si="180"/>
        <v/>
      </c>
      <c r="U2583" s="126" t="str">
        <f t="shared" si="180"/>
        <v/>
      </c>
      <c r="V2583" s="126" t="str">
        <f t="shared" si="180"/>
        <v/>
      </c>
      <c r="W2583" s="126" t="str">
        <f t="shared" si="180"/>
        <v/>
      </c>
      <c r="X2583" s="126" t="str">
        <f t="shared" si="180"/>
        <v/>
      </c>
      <c r="Y2583" s="126" t="str">
        <f t="shared" si="180"/>
        <v/>
      </c>
      <c r="Z2583" s="126" t="str">
        <f t="shared" si="180"/>
        <v/>
      </c>
      <c r="AA2583" s="126" t="str">
        <f t="shared" si="180"/>
        <v/>
      </c>
    </row>
    <row r="2584" spans="16:27" x14ac:dyDescent="0.3">
      <c r="P2584" s="126" t="str">
        <f t="shared" si="178"/>
        <v/>
      </c>
      <c r="Q2584" s="126" t="str">
        <f t="shared" si="180"/>
        <v/>
      </c>
      <c r="R2584" s="126" t="str">
        <f t="shared" si="180"/>
        <v/>
      </c>
      <c r="S2584" s="126" t="str">
        <f t="shared" si="180"/>
        <v/>
      </c>
      <c r="T2584" s="126" t="str">
        <f t="shared" si="180"/>
        <v/>
      </c>
      <c r="U2584" s="126" t="str">
        <f t="shared" si="180"/>
        <v/>
      </c>
      <c r="V2584" s="126" t="str">
        <f t="shared" si="180"/>
        <v/>
      </c>
      <c r="W2584" s="126" t="str">
        <f t="shared" si="180"/>
        <v/>
      </c>
      <c r="X2584" s="126" t="str">
        <f t="shared" si="180"/>
        <v/>
      </c>
      <c r="Y2584" s="126" t="str">
        <f t="shared" si="180"/>
        <v/>
      </c>
      <c r="Z2584" s="126" t="str">
        <f t="shared" si="180"/>
        <v/>
      </c>
      <c r="AA2584" s="126" t="str">
        <f t="shared" si="180"/>
        <v/>
      </c>
    </row>
    <row r="2585" spans="16:27" x14ac:dyDescent="0.3">
      <c r="P2585" s="126" t="str">
        <f t="shared" si="178"/>
        <v/>
      </c>
      <c r="Q2585" s="126" t="str">
        <f t="shared" si="180"/>
        <v/>
      </c>
      <c r="R2585" s="126" t="str">
        <f t="shared" si="180"/>
        <v/>
      </c>
      <c r="S2585" s="126" t="str">
        <f t="shared" si="180"/>
        <v/>
      </c>
      <c r="T2585" s="126" t="str">
        <f t="shared" si="180"/>
        <v/>
      </c>
      <c r="U2585" s="126" t="str">
        <f t="shared" si="180"/>
        <v/>
      </c>
      <c r="V2585" s="126" t="str">
        <f t="shared" si="180"/>
        <v/>
      </c>
      <c r="W2585" s="126" t="str">
        <f t="shared" si="180"/>
        <v/>
      </c>
      <c r="X2585" s="126" t="str">
        <f t="shared" si="180"/>
        <v/>
      </c>
      <c r="Y2585" s="126" t="str">
        <f t="shared" si="180"/>
        <v/>
      </c>
      <c r="Z2585" s="126" t="str">
        <f t="shared" si="180"/>
        <v/>
      </c>
      <c r="AA2585" s="126" t="str">
        <f t="shared" si="180"/>
        <v/>
      </c>
    </row>
    <row r="2586" spans="16:27" x14ac:dyDescent="0.3">
      <c r="P2586" s="126" t="str">
        <f t="shared" si="178"/>
        <v/>
      </c>
      <c r="Q2586" s="126" t="str">
        <f t="shared" si="180"/>
        <v/>
      </c>
      <c r="R2586" s="126" t="str">
        <f t="shared" si="180"/>
        <v/>
      </c>
      <c r="S2586" s="126" t="str">
        <f t="shared" si="180"/>
        <v/>
      </c>
      <c r="T2586" s="126" t="str">
        <f t="shared" si="180"/>
        <v/>
      </c>
      <c r="U2586" s="126" t="str">
        <f t="shared" si="180"/>
        <v/>
      </c>
      <c r="V2586" s="126" t="str">
        <f t="shared" si="180"/>
        <v/>
      </c>
      <c r="W2586" s="126" t="str">
        <f t="shared" si="180"/>
        <v/>
      </c>
      <c r="X2586" s="126" t="str">
        <f t="shared" si="180"/>
        <v/>
      </c>
      <c r="Y2586" s="126" t="str">
        <f t="shared" si="180"/>
        <v/>
      </c>
      <c r="Z2586" s="126" t="str">
        <f t="shared" si="180"/>
        <v/>
      </c>
      <c r="AA2586" s="126" t="str">
        <f t="shared" si="180"/>
        <v/>
      </c>
    </row>
    <row r="2587" spans="16:27" x14ac:dyDescent="0.3">
      <c r="P2587" s="126" t="str">
        <f t="shared" si="178"/>
        <v/>
      </c>
      <c r="Q2587" s="126" t="str">
        <f t="shared" si="180"/>
        <v/>
      </c>
      <c r="R2587" s="126" t="str">
        <f t="shared" si="180"/>
        <v/>
      </c>
      <c r="S2587" s="126" t="str">
        <f t="shared" si="180"/>
        <v/>
      </c>
      <c r="T2587" s="126" t="str">
        <f t="shared" si="180"/>
        <v/>
      </c>
      <c r="U2587" s="126" t="str">
        <f t="shared" si="180"/>
        <v/>
      </c>
      <c r="V2587" s="126" t="str">
        <f t="shared" si="180"/>
        <v/>
      </c>
      <c r="W2587" s="126" t="str">
        <f t="shared" si="180"/>
        <v/>
      </c>
      <c r="X2587" s="126" t="str">
        <f t="shared" si="180"/>
        <v/>
      </c>
      <c r="Y2587" s="126" t="str">
        <f t="shared" si="180"/>
        <v/>
      </c>
      <c r="Z2587" s="126" t="str">
        <f t="shared" si="180"/>
        <v/>
      </c>
      <c r="AA2587" s="126" t="str">
        <f t="shared" si="180"/>
        <v/>
      </c>
    </row>
    <row r="2588" spans="16:27" x14ac:dyDescent="0.3">
      <c r="P2588" s="126" t="str">
        <f t="shared" si="178"/>
        <v/>
      </c>
      <c r="Q2588" s="126" t="str">
        <f t="shared" si="180"/>
        <v/>
      </c>
      <c r="R2588" s="126" t="str">
        <f t="shared" si="180"/>
        <v/>
      </c>
      <c r="S2588" s="126" t="str">
        <f t="shared" si="180"/>
        <v/>
      </c>
      <c r="T2588" s="126" t="str">
        <f t="shared" si="180"/>
        <v/>
      </c>
      <c r="U2588" s="126" t="str">
        <f t="shared" si="180"/>
        <v/>
      </c>
      <c r="V2588" s="126" t="str">
        <f t="shared" si="180"/>
        <v/>
      </c>
      <c r="W2588" s="126" t="str">
        <f t="shared" si="180"/>
        <v/>
      </c>
      <c r="X2588" s="126" t="str">
        <f t="shared" si="180"/>
        <v/>
      </c>
      <c r="Y2588" s="126" t="str">
        <f t="shared" si="180"/>
        <v/>
      </c>
      <c r="Z2588" s="126" t="str">
        <f t="shared" si="180"/>
        <v/>
      </c>
      <c r="AA2588" s="126" t="str">
        <f t="shared" si="180"/>
        <v/>
      </c>
    </row>
    <row r="2589" spans="16:27" x14ac:dyDescent="0.3">
      <c r="P2589" s="126" t="str">
        <f t="shared" si="178"/>
        <v/>
      </c>
      <c r="Q2589" s="126" t="str">
        <f t="shared" si="180"/>
        <v/>
      </c>
      <c r="R2589" s="126" t="str">
        <f t="shared" si="180"/>
        <v/>
      </c>
      <c r="S2589" s="126" t="str">
        <f t="shared" si="180"/>
        <v/>
      </c>
      <c r="T2589" s="126" t="str">
        <f t="shared" si="180"/>
        <v/>
      </c>
      <c r="U2589" s="126" t="str">
        <f t="shared" si="180"/>
        <v/>
      </c>
      <c r="V2589" s="126" t="str">
        <f t="shared" si="180"/>
        <v/>
      </c>
      <c r="W2589" s="126" t="str">
        <f t="shared" si="180"/>
        <v/>
      </c>
      <c r="X2589" s="126" t="str">
        <f t="shared" si="180"/>
        <v/>
      </c>
      <c r="Y2589" s="126" t="str">
        <f t="shared" si="180"/>
        <v/>
      </c>
      <c r="Z2589" s="126" t="str">
        <f t="shared" si="180"/>
        <v/>
      </c>
      <c r="AA2589" s="126" t="str">
        <f t="shared" si="180"/>
        <v/>
      </c>
    </row>
    <row r="2590" spans="16:27" x14ac:dyDescent="0.3">
      <c r="P2590" s="126" t="str">
        <f t="shared" ref="P2590:P2653" si="181">IF($A2590="","",IF(OR($B2590=P$1,$C2590=P$1,$D2590=P$1,$E2590=P$1,$F2590=P$1),"Yes","No"))</f>
        <v/>
      </c>
      <c r="Q2590" s="126" t="str">
        <f t="shared" si="180"/>
        <v/>
      </c>
      <c r="R2590" s="126" t="str">
        <f t="shared" si="180"/>
        <v/>
      </c>
      <c r="S2590" s="126" t="str">
        <f t="shared" si="180"/>
        <v/>
      </c>
      <c r="T2590" s="126" t="str">
        <f t="shared" si="180"/>
        <v/>
      </c>
      <c r="U2590" s="126" t="str">
        <f t="shared" si="180"/>
        <v/>
      </c>
      <c r="V2590" s="126" t="str">
        <f t="shared" si="180"/>
        <v/>
      </c>
      <c r="W2590" s="126" t="str">
        <f t="shared" si="180"/>
        <v/>
      </c>
      <c r="X2590" s="126" t="str">
        <f t="shared" si="180"/>
        <v/>
      </c>
      <c r="Y2590" s="126" t="str">
        <f t="shared" si="180"/>
        <v/>
      </c>
      <c r="Z2590" s="126" t="str">
        <f t="shared" si="180"/>
        <v/>
      </c>
      <c r="AA2590" s="126" t="str">
        <f t="shared" si="180"/>
        <v/>
      </c>
    </row>
    <row r="2591" spans="16:27" x14ac:dyDescent="0.3">
      <c r="P2591" s="126" t="str">
        <f t="shared" si="181"/>
        <v/>
      </c>
      <c r="Q2591" s="126" t="str">
        <f t="shared" si="180"/>
        <v/>
      </c>
      <c r="R2591" s="126" t="str">
        <f t="shared" si="180"/>
        <v/>
      </c>
      <c r="S2591" s="126" t="str">
        <f t="shared" si="180"/>
        <v/>
      </c>
      <c r="T2591" s="126" t="str">
        <f t="shared" si="180"/>
        <v/>
      </c>
      <c r="U2591" s="126" t="str">
        <f t="shared" si="180"/>
        <v/>
      </c>
      <c r="V2591" s="126" t="str">
        <f t="shared" si="180"/>
        <v/>
      </c>
      <c r="W2591" s="126" t="str">
        <f t="shared" si="180"/>
        <v/>
      </c>
      <c r="X2591" s="126" t="str">
        <f t="shared" si="180"/>
        <v/>
      </c>
      <c r="Y2591" s="126" t="str">
        <f t="shared" si="180"/>
        <v/>
      </c>
      <c r="Z2591" s="126" t="str">
        <f t="shared" si="180"/>
        <v/>
      </c>
      <c r="AA2591" s="126" t="str">
        <f t="shared" si="180"/>
        <v/>
      </c>
    </row>
    <row r="2592" spans="16:27" x14ac:dyDescent="0.3">
      <c r="P2592" s="126" t="str">
        <f t="shared" si="181"/>
        <v/>
      </c>
      <c r="Q2592" s="126" t="str">
        <f t="shared" si="180"/>
        <v/>
      </c>
      <c r="R2592" s="126" t="str">
        <f t="shared" si="180"/>
        <v/>
      </c>
      <c r="S2592" s="126" t="str">
        <f t="shared" si="180"/>
        <v/>
      </c>
      <c r="T2592" s="126" t="str">
        <f t="shared" si="180"/>
        <v/>
      </c>
      <c r="U2592" s="126" t="str">
        <f t="shared" si="180"/>
        <v/>
      </c>
      <c r="V2592" s="126" t="str">
        <f t="shared" si="180"/>
        <v/>
      </c>
      <c r="W2592" s="126" t="str">
        <f t="shared" si="180"/>
        <v/>
      </c>
      <c r="X2592" s="126" t="str">
        <f t="shared" si="180"/>
        <v/>
      </c>
      <c r="Y2592" s="126" t="str">
        <f t="shared" si="180"/>
        <v/>
      </c>
      <c r="Z2592" s="126" t="str">
        <f t="shared" si="180"/>
        <v/>
      </c>
      <c r="AA2592" s="126" t="str">
        <f t="shared" si="180"/>
        <v/>
      </c>
    </row>
    <row r="2593" spans="16:27" x14ac:dyDescent="0.3">
      <c r="P2593" s="126" t="str">
        <f t="shared" si="181"/>
        <v/>
      </c>
      <c r="Q2593" s="126" t="str">
        <f t="shared" si="180"/>
        <v/>
      </c>
      <c r="R2593" s="126" t="str">
        <f t="shared" si="180"/>
        <v/>
      </c>
      <c r="S2593" s="126" t="str">
        <f t="shared" si="180"/>
        <v/>
      </c>
      <c r="T2593" s="126" t="str">
        <f t="shared" si="180"/>
        <v/>
      </c>
      <c r="U2593" s="126" t="str">
        <f t="shared" si="180"/>
        <v/>
      </c>
      <c r="V2593" s="126" t="str">
        <f t="shared" si="180"/>
        <v/>
      </c>
      <c r="W2593" s="126" t="str">
        <f t="shared" si="180"/>
        <v/>
      </c>
      <c r="X2593" s="126" t="str">
        <f t="shared" si="180"/>
        <v/>
      </c>
      <c r="Y2593" s="126" t="str">
        <f t="shared" si="180"/>
        <v/>
      </c>
      <c r="Z2593" s="126" t="str">
        <f t="shared" si="180"/>
        <v/>
      </c>
      <c r="AA2593" s="126" t="str">
        <f t="shared" si="180"/>
        <v/>
      </c>
    </row>
    <row r="2594" spans="16:27" x14ac:dyDescent="0.3">
      <c r="P2594" s="126" t="str">
        <f t="shared" si="181"/>
        <v/>
      </c>
      <c r="Q2594" s="126" t="str">
        <f t="shared" si="180"/>
        <v/>
      </c>
      <c r="R2594" s="126" t="str">
        <f t="shared" si="180"/>
        <v/>
      </c>
      <c r="S2594" s="126" t="str">
        <f t="shared" si="180"/>
        <v/>
      </c>
      <c r="T2594" s="126" t="str">
        <f t="shared" si="180"/>
        <v/>
      </c>
      <c r="U2594" s="126" t="str">
        <f t="shared" si="180"/>
        <v/>
      </c>
      <c r="V2594" s="126" t="str">
        <f t="shared" si="180"/>
        <v/>
      </c>
      <c r="W2594" s="126" t="str">
        <f t="shared" si="180"/>
        <v/>
      </c>
      <c r="X2594" s="126" t="str">
        <f t="shared" si="180"/>
        <v/>
      </c>
      <c r="Y2594" s="126" t="str">
        <f t="shared" ref="Q2594:AA2617" si="182">IF($A2594="","",IF(OR($B2594=Y$1,$C2594=Y$1,$D2594=Y$1,$E2594=Y$1,$F2594=Y$1),"Yes","No"))</f>
        <v/>
      </c>
      <c r="Z2594" s="126" t="str">
        <f t="shared" si="182"/>
        <v/>
      </c>
      <c r="AA2594" s="126" t="str">
        <f t="shared" si="182"/>
        <v/>
      </c>
    </row>
    <row r="2595" spans="16:27" x14ac:dyDescent="0.3">
      <c r="P2595" s="126" t="str">
        <f t="shared" si="181"/>
        <v/>
      </c>
      <c r="Q2595" s="126" t="str">
        <f t="shared" si="182"/>
        <v/>
      </c>
      <c r="R2595" s="126" t="str">
        <f t="shared" si="182"/>
        <v/>
      </c>
      <c r="S2595" s="126" t="str">
        <f t="shared" si="182"/>
        <v/>
      </c>
      <c r="T2595" s="126" t="str">
        <f t="shared" si="182"/>
        <v/>
      </c>
      <c r="U2595" s="126" t="str">
        <f t="shared" si="182"/>
        <v/>
      </c>
      <c r="V2595" s="126" t="str">
        <f t="shared" si="182"/>
        <v/>
      </c>
      <c r="W2595" s="126" t="str">
        <f t="shared" si="182"/>
        <v/>
      </c>
      <c r="X2595" s="126" t="str">
        <f t="shared" si="182"/>
        <v/>
      </c>
      <c r="Y2595" s="126" t="str">
        <f t="shared" si="182"/>
        <v/>
      </c>
      <c r="Z2595" s="126" t="str">
        <f t="shared" si="182"/>
        <v/>
      </c>
      <c r="AA2595" s="126" t="str">
        <f t="shared" si="182"/>
        <v/>
      </c>
    </row>
    <row r="2596" spans="16:27" x14ac:dyDescent="0.3">
      <c r="P2596" s="126" t="str">
        <f t="shared" si="181"/>
        <v/>
      </c>
      <c r="Q2596" s="126" t="str">
        <f t="shared" si="182"/>
        <v/>
      </c>
      <c r="R2596" s="126" t="str">
        <f t="shared" si="182"/>
        <v/>
      </c>
      <c r="S2596" s="126" t="str">
        <f t="shared" si="182"/>
        <v/>
      </c>
      <c r="T2596" s="126" t="str">
        <f t="shared" si="182"/>
        <v/>
      </c>
      <c r="U2596" s="126" t="str">
        <f t="shared" si="182"/>
        <v/>
      </c>
      <c r="V2596" s="126" t="str">
        <f t="shared" si="182"/>
        <v/>
      </c>
      <c r="W2596" s="126" t="str">
        <f t="shared" si="182"/>
        <v/>
      </c>
      <c r="X2596" s="126" t="str">
        <f t="shared" si="182"/>
        <v/>
      </c>
      <c r="Y2596" s="126" t="str">
        <f t="shared" si="182"/>
        <v/>
      </c>
      <c r="Z2596" s="126" t="str">
        <f t="shared" si="182"/>
        <v/>
      </c>
      <c r="AA2596" s="126" t="str">
        <f t="shared" si="182"/>
        <v/>
      </c>
    </row>
    <row r="2597" spans="16:27" x14ac:dyDescent="0.3">
      <c r="P2597" s="126" t="str">
        <f t="shared" si="181"/>
        <v/>
      </c>
      <c r="Q2597" s="126" t="str">
        <f t="shared" si="182"/>
        <v/>
      </c>
      <c r="R2597" s="126" t="str">
        <f t="shared" si="182"/>
        <v/>
      </c>
      <c r="S2597" s="126" t="str">
        <f t="shared" si="182"/>
        <v/>
      </c>
      <c r="T2597" s="126" t="str">
        <f t="shared" si="182"/>
        <v/>
      </c>
      <c r="U2597" s="126" t="str">
        <f t="shared" si="182"/>
        <v/>
      </c>
      <c r="V2597" s="126" t="str">
        <f t="shared" si="182"/>
        <v/>
      </c>
      <c r="W2597" s="126" t="str">
        <f t="shared" si="182"/>
        <v/>
      </c>
      <c r="X2597" s="126" t="str">
        <f t="shared" si="182"/>
        <v/>
      </c>
      <c r="Y2597" s="126" t="str">
        <f t="shared" si="182"/>
        <v/>
      </c>
      <c r="Z2597" s="126" t="str">
        <f t="shared" si="182"/>
        <v/>
      </c>
      <c r="AA2597" s="126" t="str">
        <f t="shared" si="182"/>
        <v/>
      </c>
    </row>
    <row r="2598" spans="16:27" x14ac:dyDescent="0.3">
      <c r="P2598" s="126" t="str">
        <f t="shared" si="181"/>
        <v/>
      </c>
      <c r="Q2598" s="126" t="str">
        <f t="shared" si="182"/>
        <v/>
      </c>
      <c r="R2598" s="126" t="str">
        <f t="shared" si="182"/>
        <v/>
      </c>
      <c r="S2598" s="126" t="str">
        <f t="shared" si="182"/>
        <v/>
      </c>
      <c r="T2598" s="126" t="str">
        <f t="shared" si="182"/>
        <v/>
      </c>
      <c r="U2598" s="126" t="str">
        <f t="shared" si="182"/>
        <v/>
      </c>
      <c r="V2598" s="126" t="str">
        <f t="shared" si="182"/>
        <v/>
      </c>
      <c r="W2598" s="126" t="str">
        <f t="shared" si="182"/>
        <v/>
      </c>
      <c r="X2598" s="126" t="str">
        <f t="shared" si="182"/>
        <v/>
      </c>
      <c r="Y2598" s="126" t="str">
        <f t="shared" si="182"/>
        <v/>
      </c>
      <c r="Z2598" s="126" t="str">
        <f t="shared" si="182"/>
        <v/>
      </c>
      <c r="AA2598" s="126" t="str">
        <f t="shared" si="182"/>
        <v/>
      </c>
    </row>
    <row r="2599" spans="16:27" x14ac:dyDescent="0.3">
      <c r="P2599" s="126" t="str">
        <f t="shared" si="181"/>
        <v/>
      </c>
      <c r="Q2599" s="126" t="str">
        <f t="shared" si="182"/>
        <v/>
      </c>
      <c r="R2599" s="126" t="str">
        <f t="shared" si="182"/>
        <v/>
      </c>
      <c r="S2599" s="126" t="str">
        <f t="shared" si="182"/>
        <v/>
      </c>
      <c r="T2599" s="126" t="str">
        <f t="shared" si="182"/>
        <v/>
      </c>
      <c r="U2599" s="126" t="str">
        <f t="shared" si="182"/>
        <v/>
      </c>
      <c r="V2599" s="126" t="str">
        <f t="shared" si="182"/>
        <v/>
      </c>
      <c r="W2599" s="126" t="str">
        <f t="shared" si="182"/>
        <v/>
      </c>
      <c r="X2599" s="126" t="str">
        <f t="shared" si="182"/>
        <v/>
      </c>
      <c r="Y2599" s="126" t="str">
        <f t="shared" si="182"/>
        <v/>
      </c>
      <c r="Z2599" s="126" t="str">
        <f t="shared" si="182"/>
        <v/>
      </c>
      <c r="AA2599" s="126" t="str">
        <f t="shared" si="182"/>
        <v/>
      </c>
    </row>
    <row r="2600" spans="16:27" x14ac:dyDescent="0.3">
      <c r="P2600" s="126" t="str">
        <f t="shared" si="181"/>
        <v/>
      </c>
      <c r="Q2600" s="126" t="str">
        <f t="shared" si="182"/>
        <v/>
      </c>
      <c r="R2600" s="126" t="str">
        <f t="shared" si="182"/>
        <v/>
      </c>
      <c r="S2600" s="126" t="str">
        <f t="shared" si="182"/>
        <v/>
      </c>
      <c r="T2600" s="126" t="str">
        <f t="shared" si="182"/>
        <v/>
      </c>
      <c r="U2600" s="126" t="str">
        <f t="shared" si="182"/>
        <v/>
      </c>
      <c r="V2600" s="126" t="str">
        <f t="shared" si="182"/>
        <v/>
      </c>
      <c r="W2600" s="126" t="str">
        <f t="shared" si="182"/>
        <v/>
      </c>
      <c r="X2600" s="126" t="str">
        <f t="shared" si="182"/>
        <v/>
      </c>
      <c r="Y2600" s="126" t="str">
        <f t="shared" si="182"/>
        <v/>
      </c>
      <c r="Z2600" s="126" t="str">
        <f t="shared" si="182"/>
        <v/>
      </c>
      <c r="AA2600" s="126" t="str">
        <f t="shared" si="182"/>
        <v/>
      </c>
    </row>
    <row r="2601" spans="16:27" x14ac:dyDescent="0.3">
      <c r="P2601" s="126" t="str">
        <f t="shared" si="181"/>
        <v/>
      </c>
      <c r="Q2601" s="126" t="str">
        <f t="shared" si="182"/>
        <v/>
      </c>
      <c r="R2601" s="126" t="str">
        <f t="shared" si="182"/>
        <v/>
      </c>
      <c r="S2601" s="126" t="str">
        <f t="shared" si="182"/>
        <v/>
      </c>
      <c r="T2601" s="126" t="str">
        <f t="shared" si="182"/>
        <v/>
      </c>
      <c r="U2601" s="126" t="str">
        <f t="shared" si="182"/>
        <v/>
      </c>
      <c r="V2601" s="126" t="str">
        <f t="shared" si="182"/>
        <v/>
      </c>
      <c r="W2601" s="126" t="str">
        <f t="shared" si="182"/>
        <v/>
      </c>
      <c r="X2601" s="126" t="str">
        <f t="shared" si="182"/>
        <v/>
      </c>
      <c r="Y2601" s="126" t="str">
        <f t="shared" si="182"/>
        <v/>
      </c>
      <c r="Z2601" s="126" t="str">
        <f t="shared" si="182"/>
        <v/>
      </c>
      <c r="AA2601" s="126" t="str">
        <f t="shared" si="182"/>
        <v/>
      </c>
    </row>
    <row r="2602" spans="16:27" x14ac:dyDescent="0.3">
      <c r="P2602" s="126" t="str">
        <f t="shared" si="181"/>
        <v/>
      </c>
      <c r="Q2602" s="126" t="str">
        <f t="shared" si="182"/>
        <v/>
      </c>
      <c r="R2602" s="126" t="str">
        <f t="shared" si="182"/>
        <v/>
      </c>
      <c r="S2602" s="126" t="str">
        <f t="shared" si="182"/>
        <v/>
      </c>
      <c r="T2602" s="126" t="str">
        <f t="shared" si="182"/>
        <v/>
      </c>
      <c r="U2602" s="126" t="str">
        <f t="shared" si="182"/>
        <v/>
      </c>
      <c r="V2602" s="126" t="str">
        <f t="shared" si="182"/>
        <v/>
      </c>
      <c r="W2602" s="126" t="str">
        <f t="shared" si="182"/>
        <v/>
      </c>
      <c r="X2602" s="126" t="str">
        <f t="shared" si="182"/>
        <v/>
      </c>
      <c r="Y2602" s="126" t="str">
        <f t="shared" si="182"/>
        <v/>
      </c>
      <c r="Z2602" s="126" t="str">
        <f t="shared" si="182"/>
        <v/>
      </c>
      <c r="AA2602" s="126" t="str">
        <f t="shared" si="182"/>
        <v/>
      </c>
    </row>
    <row r="2603" spans="16:27" x14ac:dyDescent="0.3">
      <c r="P2603" s="126" t="str">
        <f t="shared" si="181"/>
        <v/>
      </c>
      <c r="Q2603" s="126" t="str">
        <f t="shared" si="182"/>
        <v/>
      </c>
      <c r="R2603" s="126" t="str">
        <f t="shared" si="182"/>
        <v/>
      </c>
      <c r="S2603" s="126" t="str">
        <f t="shared" si="182"/>
        <v/>
      </c>
      <c r="T2603" s="126" t="str">
        <f t="shared" si="182"/>
        <v/>
      </c>
      <c r="U2603" s="126" t="str">
        <f t="shared" si="182"/>
        <v/>
      </c>
      <c r="V2603" s="126" t="str">
        <f t="shared" si="182"/>
        <v/>
      </c>
      <c r="W2603" s="126" t="str">
        <f t="shared" si="182"/>
        <v/>
      </c>
      <c r="X2603" s="126" t="str">
        <f t="shared" si="182"/>
        <v/>
      </c>
      <c r="Y2603" s="126" t="str">
        <f t="shared" si="182"/>
        <v/>
      </c>
      <c r="Z2603" s="126" t="str">
        <f t="shared" si="182"/>
        <v/>
      </c>
      <c r="AA2603" s="126" t="str">
        <f t="shared" si="182"/>
        <v/>
      </c>
    </row>
    <row r="2604" spans="16:27" x14ac:dyDescent="0.3">
      <c r="P2604" s="126" t="str">
        <f t="shared" si="181"/>
        <v/>
      </c>
      <c r="Q2604" s="126" t="str">
        <f t="shared" si="182"/>
        <v/>
      </c>
      <c r="R2604" s="126" t="str">
        <f t="shared" si="182"/>
        <v/>
      </c>
      <c r="S2604" s="126" t="str">
        <f t="shared" si="182"/>
        <v/>
      </c>
      <c r="T2604" s="126" t="str">
        <f t="shared" si="182"/>
        <v/>
      </c>
      <c r="U2604" s="126" t="str">
        <f t="shared" si="182"/>
        <v/>
      </c>
      <c r="V2604" s="126" t="str">
        <f t="shared" si="182"/>
        <v/>
      </c>
      <c r="W2604" s="126" t="str">
        <f t="shared" si="182"/>
        <v/>
      </c>
      <c r="X2604" s="126" t="str">
        <f t="shared" si="182"/>
        <v/>
      </c>
      <c r="Y2604" s="126" t="str">
        <f t="shared" si="182"/>
        <v/>
      </c>
      <c r="Z2604" s="126" t="str">
        <f t="shared" si="182"/>
        <v/>
      </c>
      <c r="AA2604" s="126" t="str">
        <f t="shared" si="182"/>
        <v/>
      </c>
    </row>
    <row r="2605" spans="16:27" x14ac:dyDescent="0.3">
      <c r="P2605" s="126" t="str">
        <f t="shared" si="181"/>
        <v/>
      </c>
      <c r="Q2605" s="126" t="str">
        <f t="shared" si="182"/>
        <v/>
      </c>
      <c r="R2605" s="126" t="str">
        <f t="shared" si="182"/>
        <v/>
      </c>
      <c r="S2605" s="126" t="str">
        <f t="shared" si="182"/>
        <v/>
      </c>
      <c r="T2605" s="126" t="str">
        <f t="shared" si="182"/>
        <v/>
      </c>
      <c r="U2605" s="126" t="str">
        <f t="shared" si="182"/>
        <v/>
      </c>
      <c r="V2605" s="126" t="str">
        <f t="shared" si="182"/>
        <v/>
      </c>
      <c r="W2605" s="126" t="str">
        <f t="shared" si="182"/>
        <v/>
      </c>
      <c r="X2605" s="126" t="str">
        <f t="shared" si="182"/>
        <v/>
      </c>
      <c r="Y2605" s="126" t="str">
        <f t="shared" si="182"/>
        <v/>
      </c>
      <c r="Z2605" s="126" t="str">
        <f t="shared" si="182"/>
        <v/>
      </c>
      <c r="AA2605" s="126" t="str">
        <f t="shared" si="182"/>
        <v/>
      </c>
    </row>
    <row r="2606" spans="16:27" x14ac:dyDescent="0.3">
      <c r="P2606" s="126" t="str">
        <f t="shared" si="181"/>
        <v/>
      </c>
      <c r="Q2606" s="126" t="str">
        <f t="shared" si="182"/>
        <v/>
      </c>
      <c r="R2606" s="126" t="str">
        <f t="shared" si="182"/>
        <v/>
      </c>
      <c r="S2606" s="126" t="str">
        <f t="shared" si="182"/>
        <v/>
      </c>
      <c r="T2606" s="126" t="str">
        <f t="shared" si="182"/>
        <v/>
      </c>
      <c r="U2606" s="126" t="str">
        <f t="shared" si="182"/>
        <v/>
      </c>
      <c r="V2606" s="126" t="str">
        <f t="shared" si="182"/>
        <v/>
      </c>
      <c r="W2606" s="126" t="str">
        <f t="shared" si="182"/>
        <v/>
      </c>
      <c r="X2606" s="126" t="str">
        <f t="shared" si="182"/>
        <v/>
      </c>
      <c r="Y2606" s="126" t="str">
        <f t="shared" si="182"/>
        <v/>
      </c>
      <c r="Z2606" s="126" t="str">
        <f t="shared" si="182"/>
        <v/>
      </c>
      <c r="AA2606" s="126" t="str">
        <f t="shared" si="182"/>
        <v/>
      </c>
    </row>
    <row r="2607" spans="16:27" x14ac:dyDescent="0.3">
      <c r="P2607" s="126" t="str">
        <f t="shared" si="181"/>
        <v/>
      </c>
      <c r="Q2607" s="126" t="str">
        <f t="shared" si="182"/>
        <v/>
      </c>
      <c r="R2607" s="126" t="str">
        <f t="shared" si="182"/>
        <v/>
      </c>
      <c r="S2607" s="126" t="str">
        <f t="shared" si="182"/>
        <v/>
      </c>
      <c r="T2607" s="126" t="str">
        <f t="shared" si="182"/>
        <v/>
      </c>
      <c r="U2607" s="126" t="str">
        <f t="shared" si="182"/>
        <v/>
      </c>
      <c r="V2607" s="126" t="str">
        <f t="shared" si="182"/>
        <v/>
      </c>
      <c r="W2607" s="126" t="str">
        <f t="shared" si="182"/>
        <v/>
      </c>
      <c r="X2607" s="126" t="str">
        <f t="shared" si="182"/>
        <v/>
      </c>
      <c r="Y2607" s="126" t="str">
        <f t="shared" si="182"/>
        <v/>
      </c>
      <c r="Z2607" s="126" t="str">
        <f t="shared" si="182"/>
        <v/>
      </c>
      <c r="AA2607" s="126" t="str">
        <f t="shared" si="182"/>
        <v/>
      </c>
    </row>
    <row r="2608" spans="16:27" x14ac:dyDescent="0.3">
      <c r="P2608" s="126" t="str">
        <f t="shared" si="181"/>
        <v/>
      </c>
      <c r="Q2608" s="126" t="str">
        <f t="shared" si="182"/>
        <v/>
      </c>
      <c r="R2608" s="126" t="str">
        <f t="shared" si="182"/>
        <v/>
      </c>
      <c r="S2608" s="126" t="str">
        <f t="shared" si="182"/>
        <v/>
      </c>
      <c r="T2608" s="126" t="str">
        <f t="shared" si="182"/>
        <v/>
      </c>
      <c r="U2608" s="126" t="str">
        <f t="shared" si="182"/>
        <v/>
      </c>
      <c r="V2608" s="126" t="str">
        <f t="shared" si="182"/>
        <v/>
      </c>
      <c r="W2608" s="126" t="str">
        <f t="shared" si="182"/>
        <v/>
      </c>
      <c r="X2608" s="126" t="str">
        <f t="shared" si="182"/>
        <v/>
      </c>
      <c r="Y2608" s="126" t="str">
        <f t="shared" si="182"/>
        <v/>
      </c>
      <c r="Z2608" s="126" t="str">
        <f t="shared" si="182"/>
        <v/>
      </c>
      <c r="AA2608" s="126" t="str">
        <f t="shared" si="182"/>
        <v/>
      </c>
    </row>
    <row r="2609" spans="16:27" x14ac:dyDescent="0.3">
      <c r="P2609" s="126" t="str">
        <f t="shared" si="181"/>
        <v/>
      </c>
      <c r="Q2609" s="126" t="str">
        <f t="shared" si="182"/>
        <v/>
      </c>
      <c r="R2609" s="126" t="str">
        <f t="shared" si="182"/>
        <v/>
      </c>
      <c r="S2609" s="126" t="str">
        <f t="shared" si="182"/>
        <v/>
      </c>
      <c r="T2609" s="126" t="str">
        <f t="shared" si="182"/>
        <v/>
      </c>
      <c r="U2609" s="126" t="str">
        <f t="shared" si="182"/>
        <v/>
      </c>
      <c r="V2609" s="126" t="str">
        <f t="shared" si="182"/>
        <v/>
      </c>
      <c r="W2609" s="126" t="str">
        <f t="shared" si="182"/>
        <v/>
      </c>
      <c r="X2609" s="126" t="str">
        <f t="shared" si="182"/>
        <v/>
      </c>
      <c r="Y2609" s="126" t="str">
        <f t="shared" si="182"/>
        <v/>
      </c>
      <c r="Z2609" s="126" t="str">
        <f t="shared" si="182"/>
        <v/>
      </c>
      <c r="AA2609" s="126" t="str">
        <f t="shared" si="182"/>
        <v/>
      </c>
    </row>
    <row r="2610" spans="16:27" x14ac:dyDescent="0.3">
      <c r="P2610" s="126" t="str">
        <f t="shared" si="181"/>
        <v/>
      </c>
      <c r="Q2610" s="126" t="str">
        <f t="shared" si="182"/>
        <v/>
      </c>
      <c r="R2610" s="126" t="str">
        <f t="shared" si="182"/>
        <v/>
      </c>
      <c r="S2610" s="126" t="str">
        <f t="shared" si="182"/>
        <v/>
      </c>
      <c r="T2610" s="126" t="str">
        <f t="shared" si="182"/>
        <v/>
      </c>
      <c r="U2610" s="126" t="str">
        <f t="shared" si="182"/>
        <v/>
      </c>
      <c r="V2610" s="126" t="str">
        <f t="shared" si="182"/>
        <v/>
      </c>
      <c r="W2610" s="126" t="str">
        <f t="shared" si="182"/>
        <v/>
      </c>
      <c r="X2610" s="126" t="str">
        <f t="shared" si="182"/>
        <v/>
      </c>
      <c r="Y2610" s="126" t="str">
        <f t="shared" si="182"/>
        <v/>
      </c>
      <c r="Z2610" s="126" t="str">
        <f t="shared" si="182"/>
        <v/>
      </c>
      <c r="AA2610" s="126" t="str">
        <f t="shared" si="182"/>
        <v/>
      </c>
    </row>
    <row r="2611" spans="16:27" x14ac:dyDescent="0.3">
      <c r="P2611" s="126" t="str">
        <f t="shared" si="181"/>
        <v/>
      </c>
      <c r="Q2611" s="126" t="str">
        <f t="shared" si="182"/>
        <v/>
      </c>
      <c r="R2611" s="126" t="str">
        <f t="shared" si="182"/>
        <v/>
      </c>
      <c r="S2611" s="126" t="str">
        <f t="shared" si="182"/>
        <v/>
      </c>
      <c r="T2611" s="126" t="str">
        <f t="shared" si="182"/>
        <v/>
      </c>
      <c r="U2611" s="126" t="str">
        <f t="shared" si="182"/>
        <v/>
      </c>
      <c r="V2611" s="126" t="str">
        <f t="shared" si="182"/>
        <v/>
      </c>
      <c r="W2611" s="126" t="str">
        <f t="shared" si="182"/>
        <v/>
      </c>
      <c r="X2611" s="126" t="str">
        <f t="shared" si="182"/>
        <v/>
      </c>
      <c r="Y2611" s="126" t="str">
        <f t="shared" si="182"/>
        <v/>
      </c>
      <c r="Z2611" s="126" t="str">
        <f t="shared" si="182"/>
        <v/>
      </c>
      <c r="AA2611" s="126" t="str">
        <f t="shared" si="182"/>
        <v/>
      </c>
    </row>
    <row r="2612" spans="16:27" x14ac:dyDescent="0.3">
      <c r="P2612" s="126" t="str">
        <f t="shared" si="181"/>
        <v/>
      </c>
      <c r="Q2612" s="126" t="str">
        <f t="shared" si="182"/>
        <v/>
      </c>
      <c r="R2612" s="126" t="str">
        <f t="shared" si="182"/>
        <v/>
      </c>
      <c r="S2612" s="126" t="str">
        <f t="shared" si="182"/>
        <v/>
      </c>
      <c r="T2612" s="126" t="str">
        <f t="shared" si="182"/>
        <v/>
      </c>
      <c r="U2612" s="126" t="str">
        <f t="shared" si="182"/>
        <v/>
      </c>
      <c r="V2612" s="126" t="str">
        <f t="shared" si="182"/>
        <v/>
      </c>
      <c r="W2612" s="126" t="str">
        <f t="shared" si="182"/>
        <v/>
      </c>
      <c r="X2612" s="126" t="str">
        <f t="shared" si="182"/>
        <v/>
      </c>
      <c r="Y2612" s="126" t="str">
        <f t="shared" si="182"/>
        <v/>
      </c>
      <c r="Z2612" s="126" t="str">
        <f t="shared" si="182"/>
        <v/>
      </c>
      <c r="AA2612" s="126" t="str">
        <f t="shared" si="182"/>
        <v/>
      </c>
    </row>
    <row r="2613" spans="16:27" x14ac:dyDescent="0.3">
      <c r="P2613" s="126" t="str">
        <f t="shared" si="181"/>
        <v/>
      </c>
      <c r="Q2613" s="126" t="str">
        <f t="shared" si="182"/>
        <v/>
      </c>
      <c r="R2613" s="126" t="str">
        <f t="shared" si="182"/>
        <v/>
      </c>
      <c r="S2613" s="126" t="str">
        <f t="shared" si="182"/>
        <v/>
      </c>
      <c r="T2613" s="126" t="str">
        <f t="shared" si="182"/>
        <v/>
      </c>
      <c r="U2613" s="126" t="str">
        <f t="shared" si="182"/>
        <v/>
      </c>
      <c r="V2613" s="126" t="str">
        <f t="shared" si="182"/>
        <v/>
      </c>
      <c r="W2613" s="126" t="str">
        <f t="shared" si="182"/>
        <v/>
      </c>
      <c r="X2613" s="126" t="str">
        <f t="shared" si="182"/>
        <v/>
      </c>
      <c r="Y2613" s="126" t="str">
        <f t="shared" si="182"/>
        <v/>
      </c>
      <c r="Z2613" s="126" t="str">
        <f t="shared" si="182"/>
        <v/>
      </c>
      <c r="AA2613" s="126" t="str">
        <f t="shared" si="182"/>
        <v/>
      </c>
    </row>
    <row r="2614" spans="16:27" x14ac:dyDescent="0.3">
      <c r="P2614" s="126" t="str">
        <f t="shared" si="181"/>
        <v/>
      </c>
      <c r="Q2614" s="126" t="str">
        <f t="shared" si="182"/>
        <v/>
      </c>
      <c r="R2614" s="126" t="str">
        <f t="shared" si="182"/>
        <v/>
      </c>
      <c r="S2614" s="126" t="str">
        <f t="shared" si="182"/>
        <v/>
      </c>
      <c r="T2614" s="126" t="str">
        <f t="shared" si="182"/>
        <v/>
      </c>
      <c r="U2614" s="126" t="str">
        <f t="shared" si="182"/>
        <v/>
      </c>
      <c r="V2614" s="126" t="str">
        <f t="shared" si="182"/>
        <v/>
      </c>
      <c r="W2614" s="126" t="str">
        <f t="shared" si="182"/>
        <v/>
      </c>
      <c r="X2614" s="126" t="str">
        <f t="shared" si="182"/>
        <v/>
      </c>
      <c r="Y2614" s="126" t="str">
        <f t="shared" si="182"/>
        <v/>
      </c>
      <c r="Z2614" s="126" t="str">
        <f t="shared" si="182"/>
        <v/>
      </c>
      <c r="AA2614" s="126" t="str">
        <f t="shared" si="182"/>
        <v/>
      </c>
    </row>
    <row r="2615" spans="16:27" x14ac:dyDescent="0.3">
      <c r="P2615" s="126" t="str">
        <f t="shared" si="181"/>
        <v/>
      </c>
      <c r="Q2615" s="126" t="str">
        <f t="shared" si="182"/>
        <v/>
      </c>
      <c r="R2615" s="126" t="str">
        <f t="shared" si="182"/>
        <v/>
      </c>
      <c r="S2615" s="126" t="str">
        <f t="shared" si="182"/>
        <v/>
      </c>
      <c r="T2615" s="126" t="str">
        <f t="shared" si="182"/>
        <v/>
      </c>
      <c r="U2615" s="126" t="str">
        <f t="shared" si="182"/>
        <v/>
      </c>
      <c r="V2615" s="126" t="str">
        <f t="shared" si="182"/>
        <v/>
      </c>
      <c r="W2615" s="126" t="str">
        <f t="shared" si="182"/>
        <v/>
      </c>
      <c r="X2615" s="126" t="str">
        <f t="shared" si="182"/>
        <v/>
      </c>
      <c r="Y2615" s="126" t="str">
        <f t="shared" si="182"/>
        <v/>
      </c>
      <c r="Z2615" s="126" t="str">
        <f t="shared" si="182"/>
        <v/>
      </c>
      <c r="AA2615" s="126" t="str">
        <f t="shared" si="182"/>
        <v/>
      </c>
    </row>
    <row r="2616" spans="16:27" x14ac:dyDescent="0.3">
      <c r="P2616" s="126" t="str">
        <f t="shared" si="181"/>
        <v/>
      </c>
      <c r="Q2616" s="126" t="str">
        <f t="shared" si="182"/>
        <v/>
      </c>
      <c r="R2616" s="126" t="str">
        <f t="shared" si="182"/>
        <v/>
      </c>
      <c r="S2616" s="126" t="str">
        <f t="shared" si="182"/>
        <v/>
      </c>
      <c r="T2616" s="126" t="str">
        <f t="shared" si="182"/>
        <v/>
      </c>
      <c r="U2616" s="126" t="str">
        <f t="shared" si="182"/>
        <v/>
      </c>
      <c r="V2616" s="126" t="str">
        <f t="shared" si="182"/>
        <v/>
      </c>
      <c r="W2616" s="126" t="str">
        <f t="shared" si="182"/>
        <v/>
      </c>
      <c r="X2616" s="126" t="str">
        <f t="shared" si="182"/>
        <v/>
      </c>
      <c r="Y2616" s="126" t="str">
        <f t="shared" si="182"/>
        <v/>
      </c>
      <c r="Z2616" s="126" t="str">
        <f t="shared" si="182"/>
        <v/>
      </c>
      <c r="AA2616" s="126" t="str">
        <f t="shared" si="182"/>
        <v/>
      </c>
    </row>
    <row r="2617" spans="16:27" x14ac:dyDescent="0.3">
      <c r="P2617" s="126" t="str">
        <f t="shared" si="181"/>
        <v/>
      </c>
      <c r="Q2617" s="126" t="str">
        <f t="shared" si="182"/>
        <v/>
      </c>
      <c r="R2617" s="126" t="str">
        <f t="shared" si="182"/>
        <v/>
      </c>
      <c r="S2617" s="126" t="str">
        <f t="shared" si="182"/>
        <v/>
      </c>
      <c r="T2617" s="126" t="str">
        <f t="shared" si="182"/>
        <v/>
      </c>
      <c r="U2617" s="126" t="str">
        <f t="shared" si="182"/>
        <v/>
      </c>
      <c r="V2617" s="126" t="str">
        <f t="shared" si="182"/>
        <v/>
      </c>
      <c r="W2617" s="126" t="str">
        <f t="shared" si="182"/>
        <v/>
      </c>
      <c r="X2617" s="126" t="str">
        <f t="shared" si="182"/>
        <v/>
      </c>
      <c r="Y2617" s="126" t="str">
        <f t="shared" si="182"/>
        <v/>
      </c>
      <c r="Z2617" s="126" t="str">
        <f t="shared" si="182"/>
        <v/>
      </c>
      <c r="AA2617" s="126" t="str">
        <f t="shared" ref="Q2617:AA2641" si="183">IF($A2617="","",IF(OR($B2617=AA$1,$C2617=AA$1,$D2617=AA$1,$E2617=AA$1,$F2617=AA$1),"Yes","No"))</f>
        <v/>
      </c>
    </row>
    <row r="2618" spans="16:27" x14ac:dyDescent="0.3">
      <c r="P2618" s="126" t="str">
        <f t="shared" si="181"/>
        <v/>
      </c>
      <c r="Q2618" s="126" t="str">
        <f t="shared" si="183"/>
        <v/>
      </c>
      <c r="R2618" s="126" t="str">
        <f t="shared" si="183"/>
        <v/>
      </c>
      <c r="S2618" s="126" t="str">
        <f t="shared" si="183"/>
        <v/>
      </c>
      <c r="T2618" s="126" t="str">
        <f t="shared" si="183"/>
        <v/>
      </c>
      <c r="U2618" s="126" t="str">
        <f t="shared" si="183"/>
        <v/>
      </c>
      <c r="V2618" s="126" t="str">
        <f t="shared" si="183"/>
        <v/>
      </c>
      <c r="W2618" s="126" t="str">
        <f t="shared" si="183"/>
        <v/>
      </c>
      <c r="X2618" s="126" t="str">
        <f t="shared" si="183"/>
        <v/>
      </c>
      <c r="Y2618" s="126" t="str">
        <f t="shared" si="183"/>
        <v/>
      </c>
      <c r="Z2618" s="126" t="str">
        <f t="shared" si="183"/>
        <v/>
      </c>
      <c r="AA2618" s="126" t="str">
        <f t="shared" si="183"/>
        <v/>
      </c>
    </row>
    <row r="2619" spans="16:27" x14ac:dyDescent="0.3">
      <c r="P2619" s="126" t="str">
        <f t="shared" si="181"/>
        <v/>
      </c>
      <c r="Q2619" s="126" t="str">
        <f t="shared" si="183"/>
        <v/>
      </c>
      <c r="R2619" s="126" t="str">
        <f t="shared" si="183"/>
        <v/>
      </c>
      <c r="S2619" s="126" t="str">
        <f t="shared" si="183"/>
        <v/>
      </c>
      <c r="T2619" s="126" t="str">
        <f t="shared" si="183"/>
        <v/>
      </c>
      <c r="U2619" s="126" t="str">
        <f t="shared" si="183"/>
        <v/>
      </c>
      <c r="V2619" s="126" t="str">
        <f t="shared" si="183"/>
        <v/>
      </c>
      <c r="W2619" s="126" t="str">
        <f t="shared" si="183"/>
        <v/>
      </c>
      <c r="X2619" s="126" t="str">
        <f t="shared" si="183"/>
        <v/>
      </c>
      <c r="Y2619" s="126" t="str">
        <f t="shared" si="183"/>
        <v/>
      </c>
      <c r="Z2619" s="126" t="str">
        <f t="shared" si="183"/>
        <v/>
      </c>
      <c r="AA2619" s="126" t="str">
        <f t="shared" si="183"/>
        <v/>
      </c>
    </row>
    <row r="2620" spans="16:27" x14ac:dyDescent="0.3">
      <c r="P2620" s="126" t="str">
        <f t="shared" si="181"/>
        <v/>
      </c>
      <c r="Q2620" s="126" t="str">
        <f t="shared" si="183"/>
        <v/>
      </c>
      <c r="R2620" s="126" t="str">
        <f t="shared" si="183"/>
        <v/>
      </c>
      <c r="S2620" s="126" t="str">
        <f t="shared" si="183"/>
        <v/>
      </c>
      <c r="T2620" s="126" t="str">
        <f t="shared" si="183"/>
        <v/>
      </c>
      <c r="U2620" s="126" t="str">
        <f t="shared" si="183"/>
        <v/>
      </c>
      <c r="V2620" s="126" t="str">
        <f t="shared" si="183"/>
        <v/>
      </c>
      <c r="W2620" s="126" t="str">
        <f t="shared" si="183"/>
        <v/>
      </c>
      <c r="X2620" s="126" t="str">
        <f t="shared" si="183"/>
        <v/>
      </c>
      <c r="Y2620" s="126" t="str">
        <f t="shared" si="183"/>
        <v/>
      </c>
      <c r="Z2620" s="126" t="str">
        <f t="shared" si="183"/>
        <v/>
      </c>
      <c r="AA2620" s="126" t="str">
        <f t="shared" si="183"/>
        <v/>
      </c>
    </row>
    <row r="2621" spans="16:27" x14ac:dyDescent="0.3">
      <c r="P2621" s="126" t="str">
        <f t="shared" si="181"/>
        <v/>
      </c>
      <c r="Q2621" s="126" t="str">
        <f t="shared" si="183"/>
        <v/>
      </c>
      <c r="R2621" s="126" t="str">
        <f t="shared" si="183"/>
        <v/>
      </c>
      <c r="S2621" s="126" t="str">
        <f t="shared" si="183"/>
        <v/>
      </c>
      <c r="T2621" s="126" t="str">
        <f t="shared" si="183"/>
        <v/>
      </c>
      <c r="U2621" s="126" t="str">
        <f t="shared" si="183"/>
        <v/>
      </c>
      <c r="V2621" s="126" t="str">
        <f t="shared" si="183"/>
        <v/>
      </c>
      <c r="W2621" s="126" t="str">
        <f t="shared" si="183"/>
        <v/>
      </c>
      <c r="X2621" s="126" t="str">
        <f t="shared" si="183"/>
        <v/>
      </c>
      <c r="Y2621" s="126" t="str">
        <f t="shared" si="183"/>
        <v/>
      </c>
      <c r="Z2621" s="126" t="str">
        <f t="shared" si="183"/>
        <v/>
      </c>
      <c r="AA2621" s="126" t="str">
        <f t="shared" si="183"/>
        <v/>
      </c>
    </row>
    <row r="2622" spans="16:27" x14ac:dyDescent="0.3">
      <c r="P2622" s="126" t="str">
        <f t="shared" si="181"/>
        <v/>
      </c>
      <c r="Q2622" s="126" t="str">
        <f t="shared" si="183"/>
        <v/>
      </c>
      <c r="R2622" s="126" t="str">
        <f t="shared" si="183"/>
        <v/>
      </c>
      <c r="S2622" s="126" t="str">
        <f t="shared" si="183"/>
        <v/>
      </c>
      <c r="T2622" s="126" t="str">
        <f t="shared" si="183"/>
        <v/>
      </c>
      <c r="U2622" s="126" t="str">
        <f t="shared" si="183"/>
        <v/>
      </c>
      <c r="V2622" s="126" t="str">
        <f t="shared" si="183"/>
        <v/>
      </c>
      <c r="W2622" s="126" t="str">
        <f t="shared" si="183"/>
        <v/>
      </c>
      <c r="X2622" s="126" t="str">
        <f t="shared" si="183"/>
        <v/>
      </c>
      <c r="Y2622" s="126" t="str">
        <f t="shared" si="183"/>
        <v/>
      </c>
      <c r="Z2622" s="126" t="str">
        <f t="shared" si="183"/>
        <v/>
      </c>
      <c r="AA2622" s="126" t="str">
        <f t="shared" si="183"/>
        <v/>
      </c>
    </row>
    <row r="2623" spans="16:27" x14ac:dyDescent="0.3">
      <c r="P2623" s="126" t="str">
        <f t="shared" si="181"/>
        <v/>
      </c>
      <c r="Q2623" s="126" t="str">
        <f t="shared" si="183"/>
        <v/>
      </c>
      <c r="R2623" s="126" t="str">
        <f t="shared" si="183"/>
        <v/>
      </c>
      <c r="S2623" s="126" t="str">
        <f t="shared" si="183"/>
        <v/>
      </c>
      <c r="T2623" s="126" t="str">
        <f t="shared" si="183"/>
        <v/>
      </c>
      <c r="U2623" s="126" t="str">
        <f t="shared" si="183"/>
        <v/>
      </c>
      <c r="V2623" s="126" t="str">
        <f t="shared" si="183"/>
        <v/>
      </c>
      <c r="W2623" s="126" t="str">
        <f t="shared" si="183"/>
        <v/>
      </c>
      <c r="X2623" s="126" t="str">
        <f t="shared" si="183"/>
        <v/>
      </c>
      <c r="Y2623" s="126" t="str">
        <f t="shared" si="183"/>
        <v/>
      </c>
      <c r="Z2623" s="126" t="str">
        <f t="shared" si="183"/>
        <v/>
      </c>
      <c r="AA2623" s="126" t="str">
        <f t="shared" si="183"/>
        <v/>
      </c>
    </row>
    <row r="2624" spans="16:27" x14ac:dyDescent="0.3">
      <c r="P2624" s="126" t="str">
        <f t="shared" si="181"/>
        <v/>
      </c>
      <c r="Q2624" s="126" t="str">
        <f t="shared" si="183"/>
        <v/>
      </c>
      <c r="R2624" s="126" t="str">
        <f t="shared" si="183"/>
        <v/>
      </c>
      <c r="S2624" s="126" t="str">
        <f t="shared" si="183"/>
        <v/>
      </c>
      <c r="T2624" s="126" t="str">
        <f t="shared" si="183"/>
        <v/>
      </c>
      <c r="U2624" s="126" t="str">
        <f t="shared" si="183"/>
        <v/>
      </c>
      <c r="V2624" s="126" t="str">
        <f t="shared" si="183"/>
        <v/>
      </c>
      <c r="W2624" s="126" t="str">
        <f t="shared" si="183"/>
        <v/>
      </c>
      <c r="X2624" s="126" t="str">
        <f t="shared" si="183"/>
        <v/>
      </c>
      <c r="Y2624" s="126" t="str">
        <f t="shared" si="183"/>
        <v/>
      </c>
      <c r="Z2624" s="126" t="str">
        <f t="shared" si="183"/>
        <v/>
      </c>
      <c r="AA2624" s="126" t="str">
        <f t="shared" si="183"/>
        <v/>
      </c>
    </row>
    <row r="2625" spans="16:27" x14ac:dyDescent="0.3">
      <c r="P2625" s="126" t="str">
        <f t="shared" si="181"/>
        <v/>
      </c>
      <c r="Q2625" s="126" t="str">
        <f t="shared" si="183"/>
        <v/>
      </c>
      <c r="R2625" s="126" t="str">
        <f t="shared" si="183"/>
        <v/>
      </c>
      <c r="S2625" s="126" t="str">
        <f t="shared" si="183"/>
        <v/>
      </c>
      <c r="T2625" s="126" t="str">
        <f t="shared" si="183"/>
        <v/>
      </c>
      <c r="U2625" s="126" t="str">
        <f t="shared" si="183"/>
        <v/>
      </c>
      <c r="V2625" s="126" t="str">
        <f t="shared" si="183"/>
        <v/>
      </c>
      <c r="W2625" s="126" t="str">
        <f t="shared" si="183"/>
        <v/>
      </c>
      <c r="X2625" s="126" t="str">
        <f t="shared" si="183"/>
        <v/>
      </c>
      <c r="Y2625" s="126" t="str">
        <f t="shared" si="183"/>
        <v/>
      </c>
      <c r="Z2625" s="126" t="str">
        <f t="shared" si="183"/>
        <v/>
      </c>
      <c r="AA2625" s="126" t="str">
        <f t="shared" si="183"/>
        <v/>
      </c>
    </row>
    <row r="2626" spans="16:27" x14ac:dyDescent="0.3">
      <c r="P2626" s="126" t="str">
        <f t="shared" si="181"/>
        <v/>
      </c>
      <c r="Q2626" s="126" t="str">
        <f t="shared" si="183"/>
        <v/>
      </c>
      <c r="R2626" s="126" t="str">
        <f t="shared" si="183"/>
        <v/>
      </c>
      <c r="S2626" s="126" t="str">
        <f t="shared" si="183"/>
        <v/>
      </c>
      <c r="T2626" s="126" t="str">
        <f t="shared" si="183"/>
        <v/>
      </c>
      <c r="U2626" s="126" t="str">
        <f t="shared" si="183"/>
        <v/>
      </c>
      <c r="V2626" s="126" t="str">
        <f t="shared" si="183"/>
        <v/>
      </c>
      <c r="W2626" s="126" t="str">
        <f t="shared" si="183"/>
        <v/>
      </c>
      <c r="X2626" s="126" t="str">
        <f t="shared" si="183"/>
        <v/>
      </c>
      <c r="Y2626" s="126" t="str">
        <f t="shared" si="183"/>
        <v/>
      </c>
      <c r="Z2626" s="126" t="str">
        <f t="shared" si="183"/>
        <v/>
      </c>
      <c r="AA2626" s="126" t="str">
        <f t="shared" si="183"/>
        <v/>
      </c>
    </row>
    <row r="2627" spans="16:27" x14ac:dyDescent="0.3">
      <c r="P2627" s="126" t="str">
        <f t="shared" si="181"/>
        <v/>
      </c>
      <c r="Q2627" s="126" t="str">
        <f t="shared" si="183"/>
        <v/>
      </c>
      <c r="R2627" s="126" t="str">
        <f t="shared" si="183"/>
        <v/>
      </c>
      <c r="S2627" s="126" t="str">
        <f t="shared" si="183"/>
        <v/>
      </c>
      <c r="T2627" s="126" t="str">
        <f t="shared" si="183"/>
        <v/>
      </c>
      <c r="U2627" s="126" t="str">
        <f t="shared" si="183"/>
        <v/>
      </c>
      <c r="V2627" s="126" t="str">
        <f t="shared" si="183"/>
        <v/>
      </c>
      <c r="W2627" s="126" t="str">
        <f t="shared" si="183"/>
        <v/>
      </c>
      <c r="X2627" s="126" t="str">
        <f t="shared" si="183"/>
        <v/>
      </c>
      <c r="Y2627" s="126" t="str">
        <f t="shared" si="183"/>
        <v/>
      </c>
      <c r="Z2627" s="126" t="str">
        <f t="shared" si="183"/>
        <v/>
      </c>
      <c r="AA2627" s="126" t="str">
        <f t="shared" si="183"/>
        <v/>
      </c>
    </row>
    <row r="2628" spans="16:27" x14ac:dyDescent="0.3">
      <c r="P2628" s="126" t="str">
        <f t="shared" si="181"/>
        <v/>
      </c>
      <c r="Q2628" s="126" t="str">
        <f t="shared" si="183"/>
        <v/>
      </c>
      <c r="R2628" s="126" t="str">
        <f t="shared" si="183"/>
        <v/>
      </c>
      <c r="S2628" s="126" t="str">
        <f t="shared" si="183"/>
        <v/>
      </c>
      <c r="T2628" s="126" t="str">
        <f t="shared" si="183"/>
        <v/>
      </c>
      <c r="U2628" s="126" t="str">
        <f t="shared" si="183"/>
        <v/>
      </c>
      <c r="V2628" s="126" t="str">
        <f t="shared" si="183"/>
        <v/>
      </c>
      <c r="W2628" s="126" t="str">
        <f t="shared" si="183"/>
        <v/>
      </c>
      <c r="X2628" s="126" t="str">
        <f t="shared" si="183"/>
        <v/>
      </c>
      <c r="Y2628" s="126" t="str">
        <f t="shared" si="183"/>
        <v/>
      </c>
      <c r="Z2628" s="126" t="str">
        <f t="shared" si="183"/>
        <v/>
      </c>
      <c r="AA2628" s="126" t="str">
        <f t="shared" si="183"/>
        <v/>
      </c>
    </row>
    <row r="2629" spans="16:27" x14ac:dyDescent="0.3">
      <c r="P2629" s="126" t="str">
        <f t="shared" si="181"/>
        <v/>
      </c>
      <c r="Q2629" s="126" t="str">
        <f t="shared" si="183"/>
        <v/>
      </c>
      <c r="R2629" s="126" t="str">
        <f t="shared" si="183"/>
        <v/>
      </c>
      <c r="S2629" s="126" t="str">
        <f t="shared" si="183"/>
        <v/>
      </c>
      <c r="T2629" s="126" t="str">
        <f t="shared" si="183"/>
        <v/>
      </c>
      <c r="U2629" s="126" t="str">
        <f t="shared" si="183"/>
        <v/>
      </c>
      <c r="V2629" s="126" t="str">
        <f t="shared" si="183"/>
        <v/>
      </c>
      <c r="W2629" s="126" t="str">
        <f t="shared" si="183"/>
        <v/>
      </c>
      <c r="X2629" s="126" t="str">
        <f t="shared" si="183"/>
        <v/>
      </c>
      <c r="Y2629" s="126" t="str">
        <f t="shared" si="183"/>
        <v/>
      </c>
      <c r="Z2629" s="126" t="str">
        <f t="shared" si="183"/>
        <v/>
      </c>
      <c r="AA2629" s="126" t="str">
        <f t="shared" si="183"/>
        <v/>
      </c>
    </row>
    <row r="2630" spans="16:27" x14ac:dyDescent="0.3">
      <c r="P2630" s="126" t="str">
        <f t="shared" si="181"/>
        <v/>
      </c>
      <c r="Q2630" s="126" t="str">
        <f t="shared" si="183"/>
        <v/>
      </c>
      <c r="R2630" s="126" t="str">
        <f t="shared" si="183"/>
        <v/>
      </c>
      <c r="S2630" s="126" t="str">
        <f t="shared" si="183"/>
        <v/>
      </c>
      <c r="T2630" s="126" t="str">
        <f t="shared" si="183"/>
        <v/>
      </c>
      <c r="U2630" s="126" t="str">
        <f t="shared" si="183"/>
        <v/>
      </c>
      <c r="V2630" s="126" t="str">
        <f t="shared" si="183"/>
        <v/>
      </c>
      <c r="W2630" s="126" t="str">
        <f t="shared" si="183"/>
        <v/>
      </c>
      <c r="X2630" s="126" t="str">
        <f t="shared" si="183"/>
        <v/>
      </c>
      <c r="Y2630" s="126" t="str">
        <f t="shared" si="183"/>
        <v/>
      </c>
      <c r="Z2630" s="126" t="str">
        <f t="shared" si="183"/>
        <v/>
      </c>
      <c r="AA2630" s="126" t="str">
        <f t="shared" si="183"/>
        <v/>
      </c>
    </row>
    <row r="2631" spans="16:27" x14ac:dyDescent="0.3">
      <c r="P2631" s="126" t="str">
        <f t="shared" si="181"/>
        <v/>
      </c>
      <c r="Q2631" s="126" t="str">
        <f t="shared" si="183"/>
        <v/>
      </c>
      <c r="R2631" s="126" t="str">
        <f t="shared" si="183"/>
        <v/>
      </c>
      <c r="S2631" s="126" t="str">
        <f t="shared" si="183"/>
        <v/>
      </c>
      <c r="T2631" s="126" t="str">
        <f t="shared" si="183"/>
        <v/>
      </c>
      <c r="U2631" s="126" t="str">
        <f t="shared" si="183"/>
        <v/>
      </c>
      <c r="V2631" s="126" t="str">
        <f t="shared" si="183"/>
        <v/>
      </c>
      <c r="W2631" s="126" t="str">
        <f t="shared" si="183"/>
        <v/>
      </c>
      <c r="X2631" s="126" t="str">
        <f t="shared" si="183"/>
        <v/>
      </c>
      <c r="Y2631" s="126" t="str">
        <f t="shared" si="183"/>
        <v/>
      </c>
      <c r="Z2631" s="126" t="str">
        <f t="shared" si="183"/>
        <v/>
      </c>
      <c r="AA2631" s="126" t="str">
        <f t="shared" si="183"/>
        <v/>
      </c>
    </row>
    <row r="2632" spans="16:27" x14ac:dyDescent="0.3">
      <c r="P2632" s="126" t="str">
        <f t="shared" si="181"/>
        <v/>
      </c>
      <c r="Q2632" s="126" t="str">
        <f t="shared" si="183"/>
        <v/>
      </c>
      <c r="R2632" s="126" t="str">
        <f t="shared" si="183"/>
        <v/>
      </c>
      <c r="S2632" s="126" t="str">
        <f t="shared" si="183"/>
        <v/>
      </c>
      <c r="T2632" s="126" t="str">
        <f t="shared" si="183"/>
        <v/>
      </c>
      <c r="U2632" s="126" t="str">
        <f t="shared" si="183"/>
        <v/>
      </c>
      <c r="V2632" s="126" t="str">
        <f t="shared" si="183"/>
        <v/>
      </c>
      <c r="W2632" s="126" t="str">
        <f t="shared" si="183"/>
        <v/>
      </c>
      <c r="X2632" s="126" t="str">
        <f t="shared" si="183"/>
        <v/>
      </c>
      <c r="Y2632" s="126" t="str">
        <f t="shared" si="183"/>
        <v/>
      </c>
      <c r="Z2632" s="126" t="str">
        <f t="shared" si="183"/>
        <v/>
      </c>
      <c r="AA2632" s="126" t="str">
        <f t="shared" si="183"/>
        <v/>
      </c>
    </row>
    <row r="2633" spans="16:27" x14ac:dyDescent="0.3">
      <c r="P2633" s="126" t="str">
        <f t="shared" si="181"/>
        <v/>
      </c>
      <c r="Q2633" s="126" t="str">
        <f t="shared" si="183"/>
        <v/>
      </c>
      <c r="R2633" s="126" t="str">
        <f t="shared" si="183"/>
        <v/>
      </c>
      <c r="S2633" s="126" t="str">
        <f t="shared" si="183"/>
        <v/>
      </c>
      <c r="T2633" s="126" t="str">
        <f t="shared" si="183"/>
        <v/>
      </c>
      <c r="U2633" s="126" t="str">
        <f t="shared" si="183"/>
        <v/>
      </c>
      <c r="V2633" s="126" t="str">
        <f t="shared" si="183"/>
        <v/>
      </c>
      <c r="W2633" s="126" t="str">
        <f t="shared" si="183"/>
        <v/>
      </c>
      <c r="X2633" s="126" t="str">
        <f t="shared" si="183"/>
        <v/>
      </c>
      <c r="Y2633" s="126" t="str">
        <f t="shared" si="183"/>
        <v/>
      </c>
      <c r="Z2633" s="126" t="str">
        <f t="shared" si="183"/>
        <v/>
      </c>
      <c r="AA2633" s="126" t="str">
        <f t="shared" si="183"/>
        <v/>
      </c>
    </row>
    <row r="2634" spans="16:27" x14ac:dyDescent="0.3">
      <c r="P2634" s="126" t="str">
        <f t="shared" si="181"/>
        <v/>
      </c>
      <c r="Q2634" s="126" t="str">
        <f t="shared" si="183"/>
        <v/>
      </c>
      <c r="R2634" s="126" t="str">
        <f t="shared" si="183"/>
        <v/>
      </c>
      <c r="S2634" s="126" t="str">
        <f t="shared" si="183"/>
        <v/>
      </c>
      <c r="T2634" s="126" t="str">
        <f t="shared" si="183"/>
        <v/>
      </c>
      <c r="U2634" s="126" t="str">
        <f t="shared" si="183"/>
        <v/>
      </c>
      <c r="V2634" s="126" t="str">
        <f t="shared" si="183"/>
        <v/>
      </c>
      <c r="W2634" s="126" t="str">
        <f t="shared" si="183"/>
        <v/>
      </c>
      <c r="X2634" s="126" t="str">
        <f t="shared" si="183"/>
        <v/>
      </c>
      <c r="Y2634" s="126" t="str">
        <f t="shared" si="183"/>
        <v/>
      </c>
      <c r="Z2634" s="126" t="str">
        <f t="shared" si="183"/>
        <v/>
      </c>
      <c r="AA2634" s="126" t="str">
        <f t="shared" si="183"/>
        <v/>
      </c>
    </row>
    <row r="2635" spans="16:27" x14ac:dyDescent="0.3">
      <c r="P2635" s="126" t="str">
        <f t="shared" si="181"/>
        <v/>
      </c>
      <c r="Q2635" s="126" t="str">
        <f t="shared" si="183"/>
        <v/>
      </c>
      <c r="R2635" s="126" t="str">
        <f t="shared" si="183"/>
        <v/>
      </c>
      <c r="S2635" s="126" t="str">
        <f t="shared" si="183"/>
        <v/>
      </c>
      <c r="T2635" s="126" t="str">
        <f t="shared" si="183"/>
        <v/>
      </c>
      <c r="U2635" s="126" t="str">
        <f t="shared" si="183"/>
        <v/>
      </c>
      <c r="V2635" s="126" t="str">
        <f t="shared" si="183"/>
        <v/>
      </c>
      <c r="W2635" s="126" t="str">
        <f t="shared" si="183"/>
        <v/>
      </c>
      <c r="X2635" s="126" t="str">
        <f t="shared" si="183"/>
        <v/>
      </c>
      <c r="Y2635" s="126" t="str">
        <f t="shared" si="183"/>
        <v/>
      </c>
      <c r="Z2635" s="126" t="str">
        <f t="shared" si="183"/>
        <v/>
      </c>
      <c r="AA2635" s="126" t="str">
        <f t="shared" si="183"/>
        <v/>
      </c>
    </row>
    <row r="2636" spans="16:27" x14ac:dyDescent="0.3">
      <c r="P2636" s="126" t="str">
        <f t="shared" si="181"/>
        <v/>
      </c>
      <c r="Q2636" s="126" t="str">
        <f t="shared" si="183"/>
        <v/>
      </c>
      <c r="R2636" s="126" t="str">
        <f t="shared" si="183"/>
        <v/>
      </c>
      <c r="S2636" s="126" t="str">
        <f t="shared" si="183"/>
        <v/>
      </c>
      <c r="T2636" s="126" t="str">
        <f t="shared" si="183"/>
        <v/>
      </c>
      <c r="U2636" s="126" t="str">
        <f t="shared" si="183"/>
        <v/>
      </c>
      <c r="V2636" s="126" t="str">
        <f t="shared" si="183"/>
        <v/>
      </c>
      <c r="W2636" s="126" t="str">
        <f t="shared" si="183"/>
        <v/>
      </c>
      <c r="X2636" s="126" t="str">
        <f t="shared" si="183"/>
        <v/>
      </c>
      <c r="Y2636" s="126" t="str">
        <f t="shared" si="183"/>
        <v/>
      </c>
      <c r="Z2636" s="126" t="str">
        <f t="shared" si="183"/>
        <v/>
      </c>
      <c r="AA2636" s="126" t="str">
        <f t="shared" si="183"/>
        <v/>
      </c>
    </row>
    <row r="2637" spans="16:27" x14ac:dyDescent="0.3">
      <c r="P2637" s="126" t="str">
        <f t="shared" si="181"/>
        <v/>
      </c>
      <c r="Q2637" s="126" t="str">
        <f t="shared" si="183"/>
        <v/>
      </c>
      <c r="R2637" s="126" t="str">
        <f t="shared" si="183"/>
        <v/>
      </c>
      <c r="S2637" s="126" t="str">
        <f t="shared" si="183"/>
        <v/>
      </c>
      <c r="T2637" s="126" t="str">
        <f t="shared" si="183"/>
        <v/>
      </c>
      <c r="U2637" s="126" t="str">
        <f t="shared" si="183"/>
        <v/>
      </c>
      <c r="V2637" s="126" t="str">
        <f t="shared" si="183"/>
        <v/>
      </c>
      <c r="W2637" s="126" t="str">
        <f t="shared" si="183"/>
        <v/>
      </c>
      <c r="X2637" s="126" t="str">
        <f t="shared" si="183"/>
        <v/>
      </c>
      <c r="Y2637" s="126" t="str">
        <f t="shared" si="183"/>
        <v/>
      </c>
      <c r="Z2637" s="126" t="str">
        <f t="shared" si="183"/>
        <v/>
      </c>
      <c r="AA2637" s="126" t="str">
        <f t="shared" si="183"/>
        <v/>
      </c>
    </row>
    <row r="2638" spans="16:27" x14ac:dyDescent="0.3">
      <c r="P2638" s="126" t="str">
        <f t="shared" si="181"/>
        <v/>
      </c>
      <c r="Q2638" s="126" t="str">
        <f t="shared" si="183"/>
        <v/>
      </c>
      <c r="R2638" s="126" t="str">
        <f t="shared" si="183"/>
        <v/>
      </c>
      <c r="S2638" s="126" t="str">
        <f t="shared" si="183"/>
        <v/>
      </c>
      <c r="T2638" s="126" t="str">
        <f t="shared" si="183"/>
        <v/>
      </c>
      <c r="U2638" s="126" t="str">
        <f t="shared" si="183"/>
        <v/>
      </c>
      <c r="V2638" s="126" t="str">
        <f t="shared" si="183"/>
        <v/>
      </c>
      <c r="W2638" s="126" t="str">
        <f t="shared" si="183"/>
        <v/>
      </c>
      <c r="X2638" s="126" t="str">
        <f t="shared" si="183"/>
        <v/>
      </c>
      <c r="Y2638" s="126" t="str">
        <f t="shared" si="183"/>
        <v/>
      </c>
      <c r="Z2638" s="126" t="str">
        <f t="shared" si="183"/>
        <v/>
      </c>
      <c r="AA2638" s="126" t="str">
        <f t="shared" si="183"/>
        <v/>
      </c>
    </row>
    <row r="2639" spans="16:27" x14ac:dyDescent="0.3">
      <c r="P2639" s="126" t="str">
        <f t="shared" si="181"/>
        <v/>
      </c>
      <c r="Q2639" s="126" t="str">
        <f t="shared" si="183"/>
        <v/>
      </c>
      <c r="R2639" s="126" t="str">
        <f t="shared" si="183"/>
        <v/>
      </c>
      <c r="S2639" s="126" t="str">
        <f t="shared" si="183"/>
        <v/>
      </c>
      <c r="T2639" s="126" t="str">
        <f t="shared" si="183"/>
        <v/>
      </c>
      <c r="U2639" s="126" t="str">
        <f t="shared" si="183"/>
        <v/>
      </c>
      <c r="V2639" s="126" t="str">
        <f t="shared" si="183"/>
        <v/>
      </c>
      <c r="W2639" s="126" t="str">
        <f t="shared" si="183"/>
        <v/>
      </c>
      <c r="X2639" s="126" t="str">
        <f t="shared" si="183"/>
        <v/>
      </c>
      <c r="Y2639" s="126" t="str">
        <f t="shared" si="183"/>
        <v/>
      </c>
      <c r="Z2639" s="126" t="str">
        <f t="shared" si="183"/>
        <v/>
      </c>
      <c r="AA2639" s="126" t="str">
        <f t="shared" si="183"/>
        <v/>
      </c>
    </row>
    <row r="2640" spans="16:27" x14ac:dyDescent="0.3">
      <c r="P2640" s="126" t="str">
        <f t="shared" si="181"/>
        <v/>
      </c>
      <c r="Q2640" s="126" t="str">
        <f t="shared" si="183"/>
        <v/>
      </c>
      <c r="R2640" s="126" t="str">
        <f t="shared" si="183"/>
        <v/>
      </c>
      <c r="S2640" s="126" t="str">
        <f t="shared" si="183"/>
        <v/>
      </c>
      <c r="T2640" s="126" t="str">
        <f t="shared" si="183"/>
        <v/>
      </c>
      <c r="U2640" s="126" t="str">
        <f t="shared" si="183"/>
        <v/>
      </c>
      <c r="V2640" s="126" t="str">
        <f t="shared" si="183"/>
        <v/>
      </c>
      <c r="W2640" s="126" t="str">
        <f t="shared" si="183"/>
        <v/>
      </c>
      <c r="X2640" s="126" t="str">
        <f t="shared" si="183"/>
        <v/>
      </c>
      <c r="Y2640" s="126" t="str">
        <f t="shared" si="183"/>
        <v/>
      </c>
      <c r="Z2640" s="126" t="str">
        <f t="shared" si="183"/>
        <v/>
      </c>
      <c r="AA2640" s="126" t="str">
        <f t="shared" si="183"/>
        <v/>
      </c>
    </row>
    <row r="2641" spans="16:27" x14ac:dyDescent="0.3">
      <c r="P2641" s="126" t="str">
        <f t="shared" si="181"/>
        <v/>
      </c>
      <c r="Q2641" s="126" t="str">
        <f t="shared" si="183"/>
        <v/>
      </c>
      <c r="R2641" s="126" t="str">
        <f t="shared" ref="Q2641:AA2664" si="184">IF($A2641="","",IF(OR($B2641=R$1,$C2641=R$1,$D2641=R$1,$E2641=R$1,$F2641=R$1),"Yes","No"))</f>
        <v/>
      </c>
      <c r="S2641" s="126" t="str">
        <f t="shared" si="184"/>
        <v/>
      </c>
      <c r="T2641" s="126" t="str">
        <f t="shared" si="184"/>
        <v/>
      </c>
      <c r="U2641" s="126" t="str">
        <f t="shared" si="184"/>
        <v/>
      </c>
      <c r="V2641" s="126" t="str">
        <f t="shared" si="184"/>
        <v/>
      </c>
      <c r="W2641" s="126" t="str">
        <f t="shared" si="184"/>
        <v/>
      </c>
      <c r="X2641" s="126" t="str">
        <f t="shared" si="184"/>
        <v/>
      </c>
      <c r="Y2641" s="126" t="str">
        <f t="shared" si="184"/>
        <v/>
      </c>
      <c r="Z2641" s="126" t="str">
        <f t="shared" si="184"/>
        <v/>
      </c>
      <c r="AA2641" s="126" t="str">
        <f t="shared" si="184"/>
        <v/>
      </c>
    </row>
    <row r="2642" spans="16:27" x14ac:dyDescent="0.3">
      <c r="P2642" s="126" t="str">
        <f t="shared" si="181"/>
        <v/>
      </c>
      <c r="Q2642" s="126" t="str">
        <f t="shared" si="184"/>
        <v/>
      </c>
      <c r="R2642" s="126" t="str">
        <f t="shared" si="184"/>
        <v/>
      </c>
      <c r="S2642" s="126" t="str">
        <f t="shared" si="184"/>
        <v/>
      </c>
      <c r="T2642" s="126" t="str">
        <f t="shared" si="184"/>
        <v/>
      </c>
      <c r="U2642" s="126" t="str">
        <f t="shared" si="184"/>
        <v/>
      </c>
      <c r="V2642" s="126" t="str">
        <f t="shared" si="184"/>
        <v/>
      </c>
      <c r="W2642" s="126" t="str">
        <f t="shared" si="184"/>
        <v/>
      </c>
      <c r="X2642" s="126" t="str">
        <f t="shared" si="184"/>
        <v/>
      </c>
      <c r="Y2642" s="126" t="str">
        <f t="shared" si="184"/>
        <v/>
      </c>
      <c r="Z2642" s="126" t="str">
        <f t="shared" si="184"/>
        <v/>
      </c>
      <c r="AA2642" s="126" t="str">
        <f t="shared" si="184"/>
        <v/>
      </c>
    </row>
    <row r="2643" spans="16:27" x14ac:dyDescent="0.3">
      <c r="P2643" s="126" t="str">
        <f t="shared" si="181"/>
        <v/>
      </c>
      <c r="Q2643" s="126" t="str">
        <f t="shared" si="184"/>
        <v/>
      </c>
      <c r="R2643" s="126" t="str">
        <f t="shared" si="184"/>
        <v/>
      </c>
      <c r="S2643" s="126" t="str">
        <f t="shared" si="184"/>
        <v/>
      </c>
      <c r="T2643" s="126" t="str">
        <f t="shared" si="184"/>
        <v/>
      </c>
      <c r="U2643" s="126" t="str">
        <f t="shared" si="184"/>
        <v/>
      </c>
      <c r="V2643" s="126" t="str">
        <f t="shared" si="184"/>
        <v/>
      </c>
      <c r="W2643" s="126" t="str">
        <f t="shared" si="184"/>
        <v/>
      </c>
      <c r="X2643" s="126" t="str">
        <f t="shared" si="184"/>
        <v/>
      </c>
      <c r="Y2643" s="126" t="str">
        <f t="shared" si="184"/>
        <v/>
      </c>
      <c r="Z2643" s="126" t="str">
        <f t="shared" si="184"/>
        <v/>
      </c>
      <c r="AA2643" s="126" t="str">
        <f t="shared" si="184"/>
        <v/>
      </c>
    </row>
    <row r="2644" spans="16:27" x14ac:dyDescent="0.3">
      <c r="P2644" s="126" t="str">
        <f t="shared" si="181"/>
        <v/>
      </c>
      <c r="Q2644" s="126" t="str">
        <f t="shared" si="184"/>
        <v/>
      </c>
      <c r="R2644" s="126" t="str">
        <f t="shared" si="184"/>
        <v/>
      </c>
      <c r="S2644" s="126" t="str">
        <f t="shared" si="184"/>
        <v/>
      </c>
      <c r="T2644" s="126" t="str">
        <f t="shared" si="184"/>
        <v/>
      </c>
      <c r="U2644" s="126" t="str">
        <f t="shared" si="184"/>
        <v/>
      </c>
      <c r="V2644" s="126" t="str">
        <f t="shared" si="184"/>
        <v/>
      </c>
      <c r="W2644" s="126" t="str">
        <f t="shared" si="184"/>
        <v/>
      </c>
      <c r="X2644" s="126" t="str">
        <f t="shared" si="184"/>
        <v/>
      </c>
      <c r="Y2644" s="126" t="str">
        <f t="shared" si="184"/>
        <v/>
      </c>
      <c r="Z2644" s="126" t="str">
        <f t="shared" si="184"/>
        <v/>
      </c>
      <c r="AA2644" s="126" t="str">
        <f t="shared" si="184"/>
        <v/>
      </c>
    </row>
    <row r="2645" spans="16:27" x14ac:dyDescent="0.3">
      <c r="P2645" s="126" t="str">
        <f t="shared" si="181"/>
        <v/>
      </c>
      <c r="Q2645" s="126" t="str">
        <f t="shared" si="184"/>
        <v/>
      </c>
      <c r="R2645" s="126" t="str">
        <f t="shared" si="184"/>
        <v/>
      </c>
      <c r="S2645" s="126" t="str">
        <f t="shared" si="184"/>
        <v/>
      </c>
      <c r="T2645" s="126" t="str">
        <f t="shared" si="184"/>
        <v/>
      </c>
      <c r="U2645" s="126" t="str">
        <f t="shared" si="184"/>
        <v/>
      </c>
      <c r="V2645" s="126" t="str">
        <f t="shared" si="184"/>
        <v/>
      </c>
      <c r="W2645" s="126" t="str">
        <f t="shared" si="184"/>
        <v/>
      </c>
      <c r="X2645" s="126" t="str">
        <f t="shared" si="184"/>
        <v/>
      </c>
      <c r="Y2645" s="126" t="str">
        <f t="shared" si="184"/>
        <v/>
      </c>
      <c r="Z2645" s="126" t="str">
        <f t="shared" si="184"/>
        <v/>
      </c>
      <c r="AA2645" s="126" t="str">
        <f t="shared" si="184"/>
        <v/>
      </c>
    </row>
    <row r="2646" spans="16:27" x14ac:dyDescent="0.3">
      <c r="P2646" s="126" t="str">
        <f t="shared" si="181"/>
        <v/>
      </c>
      <c r="Q2646" s="126" t="str">
        <f t="shared" si="184"/>
        <v/>
      </c>
      <c r="R2646" s="126" t="str">
        <f t="shared" si="184"/>
        <v/>
      </c>
      <c r="S2646" s="126" t="str">
        <f t="shared" si="184"/>
        <v/>
      </c>
      <c r="T2646" s="126" t="str">
        <f t="shared" si="184"/>
        <v/>
      </c>
      <c r="U2646" s="126" t="str">
        <f t="shared" si="184"/>
        <v/>
      </c>
      <c r="V2646" s="126" t="str">
        <f t="shared" si="184"/>
        <v/>
      </c>
      <c r="W2646" s="126" t="str">
        <f t="shared" si="184"/>
        <v/>
      </c>
      <c r="X2646" s="126" t="str">
        <f t="shared" si="184"/>
        <v/>
      </c>
      <c r="Y2646" s="126" t="str">
        <f t="shared" si="184"/>
        <v/>
      </c>
      <c r="Z2646" s="126" t="str">
        <f t="shared" si="184"/>
        <v/>
      </c>
      <c r="AA2646" s="126" t="str">
        <f t="shared" si="184"/>
        <v/>
      </c>
    </row>
    <row r="2647" spans="16:27" x14ac:dyDescent="0.3">
      <c r="P2647" s="126" t="str">
        <f t="shared" si="181"/>
        <v/>
      </c>
      <c r="Q2647" s="126" t="str">
        <f t="shared" si="184"/>
        <v/>
      </c>
      <c r="R2647" s="126" t="str">
        <f t="shared" si="184"/>
        <v/>
      </c>
      <c r="S2647" s="126" t="str">
        <f t="shared" si="184"/>
        <v/>
      </c>
      <c r="T2647" s="126" t="str">
        <f t="shared" si="184"/>
        <v/>
      </c>
      <c r="U2647" s="126" t="str">
        <f t="shared" si="184"/>
        <v/>
      </c>
      <c r="V2647" s="126" t="str">
        <f t="shared" si="184"/>
        <v/>
      </c>
      <c r="W2647" s="126" t="str">
        <f t="shared" si="184"/>
        <v/>
      </c>
      <c r="X2647" s="126" t="str">
        <f t="shared" si="184"/>
        <v/>
      </c>
      <c r="Y2647" s="126" t="str">
        <f t="shared" si="184"/>
        <v/>
      </c>
      <c r="Z2647" s="126" t="str">
        <f t="shared" si="184"/>
        <v/>
      </c>
      <c r="AA2647" s="126" t="str">
        <f t="shared" si="184"/>
        <v/>
      </c>
    </row>
    <row r="2648" spans="16:27" x14ac:dyDescent="0.3">
      <c r="P2648" s="126" t="str">
        <f t="shared" si="181"/>
        <v/>
      </c>
      <c r="Q2648" s="126" t="str">
        <f t="shared" si="184"/>
        <v/>
      </c>
      <c r="R2648" s="126" t="str">
        <f t="shared" si="184"/>
        <v/>
      </c>
      <c r="S2648" s="126" t="str">
        <f t="shared" si="184"/>
        <v/>
      </c>
      <c r="T2648" s="126" t="str">
        <f t="shared" si="184"/>
        <v/>
      </c>
      <c r="U2648" s="126" t="str">
        <f t="shared" si="184"/>
        <v/>
      </c>
      <c r="V2648" s="126" t="str">
        <f t="shared" si="184"/>
        <v/>
      </c>
      <c r="W2648" s="126" t="str">
        <f t="shared" si="184"/>
        <v/>
      </c>
      <c r="X2648" s="126" t="str">
        <f t="shared" si="184"/>
        <v/>
      </c>
      <c r="Y2648" s="126" t="str">
        <f t="shared" si="184"/>
        <v/>
      </c>
      <c r="Z2648" s="126" t="str">
        <f t="shared" si="184"/>
        <v/>
      </c>
      <c r="AA2648" s="126" t="str">
        <f t="shared" si="184"/>
        <v/>
      </c>
    </row>
    <row r="2649" spans="16:27" x14ac:dyDescent="0.3">
      <c r="P2649" s="126" t="str">
        <f t="shared" si="181"/>
        <v/>
      </c>
      <c r="Q2649" s="126" t="str">
        <f t="shared" si="184"/>
        <v/>
      </c>
      <c r="R2649" s="126" t="str">
        <f t="shared" si="184"/>
        <v/>
      </c>
      <c r="S2649" s="126" t="str">
        <f t="shared" si="184"/>
        <v/>
      </c>
      <c r="T2649" s="126" t="str">
        <f t="shared" si="184"/>
        <v/>
      </c>
      <c r="U2649" s="126" t="str">
        <f t="shared" si="184"/>
        <v/>
      </c>
      <c r="V2649" s="126" t="str">
        <f t="shared" si="184"/>
        <v/>
      </c>
      <c r="W2649" s="126" t="str">
        <f t="shared" si="184"/>
        <v/>
      </c>
      <c r="X2649" s="126" t="str">
        <f t="shared" si="184"/>
        <v/>
      </c>
      <c r="Y2649" s="126" t="str">
        <f t="shared" si="184"/>
        <v/>
      </c>
      <c r="Z2649" s="126" t="str">
        <f t="shared" si="184"/>
        <v/>
      </c>
      <c r="AA2649" s="126" t="str">
        <f t="shared" si="184"/>
        <v/>
      </c>
    </row>
    <row r="2650" spans="16:27" x14ac:dyDescent="0.3">
      <c r="P2650" s="126" t="str">
        <f t="shared" si="181"/>
        <v/>
      </c>
      <c r="Q2650" s="126" t="str">
        <f t="shared" si="184"/>
        <v/>
      </c>
      <c r="R2650" s="126" t="str">
        <f t="shared" si="184"/>
        <v/>
      </c>
      <c r="S2650" s="126" t="str">
        <f t="shared" si="184"/>
        <v/>
      </c>
      <c r="T2650" s="126" t="str">
        <f t="shared" si="184"/>
        <v/>
      </c>
      <c r="U2650" s="126" t="str">
        <f t="shared" si="184"/>
        <v/>
      </c>
      <c r="V2650" s="126" t="str">
        <f t="shared" si="184"/>
        <v/>
      </c>
      <c r="W2650" s="126" t="str">
        <f t="shared" si="184"/>
        <v/>
      </c>
      <c r="X2650" s="126" t="str">
        <f t="shared" si="184"/>
        <v/>
      </c>
      <c r="Y2650" s="126" t="str">
        <f t="shared" si="184"/>
        <v/>
      </c>
      <c r="Z2650" s="126" t="str">
        <f t="shared" si="184"/>
        <v/>
      </c>
      <c r="AA2650" s="126" t="str">
        <f t="shared" si="184"/>
        <v/>
      </c>
    </row>
    <row r="2651" spans="16:27" x14ac:dyDescent="0.3">
      <c r="P2651" s="126" t="str">
        <f t="shared" si="181"/>
        <v/>
      </c>
      <c r="Q2651" s="126" t="str">
        <f t="shared" si="184"/>
        <v/>
      </c>
      <c r="R2651" s="126" t="str">
        <f t="shared" si="184"/>
        <v/>
      </c>
      <c r="S2651" s="126" t="str">
        <f t="shared" si="184"/>
        <v/>
      </c>
      <c r="T2651" s="126" t="str">
        <f t="shared" si="184"/>
        <v/>
      </c>
      <c r="U2651" s="126" t="str">
        <f t="shared" si="184"/>
        <v/>
      </c>
      <c r="V2651" s="126" t="str">
        <f t="shared" si="184"/>
        <v/>
      </c>
      <c r="W2651" s="126" t="str">
        <f t="shared" si="184"/>
        <v/>
      </c>
      <c r="X2651" s="126" t="str">
        <f t="shared" si="184"/>
        <v/>
      </c>
      <c r="Y2651" s="126" t="str">
        <f t="shared" si="184"/>
        <v/>
      </c>
      <c r="Z2651" s="126" t="str">
        <f t="shared" si="184"/>
        <v/>
      </c>
      <c r="AA2651" s="126" t="str">
        <f t="shared" si="184"/>
        <v/>
      </c>
    </row>
    <row r="2652" spans="16:27" x14ac:dyDescent="0.3">
      <c r="P2652" s="126" t="str">
        <f t="shared" si="181"/>
        <v/>
      </c>
      <c r="Q2652" s="126" t="str">
        <f t="shared" si="184"/>
        <v/>
      </c>
      <c r="R2652" s="126" t="str">
        <f t="shared" si="184"/>
        <v/>
      </c>
      <c r="S2652" s="126" t="str">
        <f t="shared" si="184"/>
        <v/>
      </c>
      <c r="T2652" s="126" t="str">
        <f t="shared" si="184"/>
        <v/>
      </c>
      <c r="U2652" s="126" t="str">
        <f t="shared" si="184"/>
        <v/>
      </c>
      <c r="V2652" s="126" t="str">
        <f t="shared" si="184"/>
        <v/>
      </c>
      <c r="W2652" s="126" t="str">
        <f t="shared" si="184"/>
        <v/>
      </c>
      <c r="X2652" s="126" t="str">
        <f t="shared" si="184"/>
        <v/>
      </c>
      <c r="Y2652" s="126" t="str">
        <f t="shared" si="184"/>
        <v/>
      </c>
      <c r="Z2652" s="126" t="str">
        <f t="shared" si="184"/>
        <v/>
      </c>
      <c r="AA2652" s="126" t="str">
        <f t="shared" si="184"/>
        <v/>
      </c>
    </row>
    <row r="2653" spans="16:27" x14ac:dyDescent="0.3">
      <c r="P2653" s="126" t="str">
        <f t="shared" si="181"/>
        <v/>
      </c>
      <c r="Q2653" s="126" t="str">
        <f t="shared" si="184"/>
        <v/>
      </c>
      <c r="R2653" s="126" t="str">
        <f t="shared" si="184"/>
        <v/>
      </c>
      <c r="S2653" s="126" t="str">
        <f t="shared" si="184"/>
        <v/>
      </c>
      <c r="T2653" s="126" t="str">
        <f t="shared" si="184"/>
        <v/>
      </c>
      <c r="U2653" s="126" t="str">
        <f t="shared" si="184"/>
        <v/>
      </c>
      <c r="V2653" s="126" t="str">
        <f t="shared" si="184"/>
        <v/>
      </c>
      <c r="W2653" s="126" t="str">
        <f t="shared" si="184"/>
        <v/>
      </c>
      <c r="X2653" s="126" t="str">
        <f t="shared" si="184"/>
        <v/>
      </c>
      <c r="Y2653" s="126" t="str">
        <f t="shared" si="184"/>
        <v/>
      </c>
      <c r="Z2653" s="126" t="str">
        <f t="shared" si="184"/>
        <v/>
      </c>
      <c r="AA2653" s="126" t="str">
        <f t="shared" si="184"/>
        <v/>
      </c>
    </row>
    <row r="2654" spans="16:27" x14ac:dyDescent="0.3">
      <c r="P2654" s="126" t="str">
        <f t="shared" ref="P2654:P2717" si="185">IF($A2654="","",IF(OR($B2654=P$1,$C2654=P$1,$D2654=P$1,$E2654=P$1,$F2654=P$1),"Yes","No"))</f>
        <v/>
      </c>
      <c r="Q2654" s="126" t="str">
        <f t="shared" si="184"/>
        <v/>
      </c>
      <c r="R2654" s="126" t="str">
        <f t="shared" si="184"/>
        <v/>
      </c>
      <c r="S2654" s="126" t="str">
        <f t="shared" si="184"/>
        <v/>
      </c>
      <c r="T2654" s="126" t="str">
        <f t="shared" si="184"/>
        <v/>
      </c>
      <c r="U2654" s="126" t="str">
        <f t="shared" si="184"/>
        <v/>
      </c>
      <c r="V2654" s="126" t="str">
        <f t="shared" si="184"/>
        <v/>
      </c>
      <c r="W2654" s="126" t="str">
        <f t="shared" si="184"/>
        <v/>
      </c>
      <c r="X2654" s="126" t="str">
        <f t="shared" si="184"/>
        <v/>
      </c>
      <c r="Y2654" s="126" t="str">
        <f t="shared" si="184"/>
        <v/>
      </c>
      <c r="Z2654" s="126" t="str">
        <f t="shared" si="184"/>
        <v/>
      </c>
      <c r="AA2654" s="126" t="str">
        <f t="shared" si="184"/>
        <v/>
      </c>
    </row>
    <row r="2655" spans="16:27" x14ac:dyDescent="0.3">
      <c r="P2655" s="126" t="str">
        <f t="shared" si="185"/>
        <v/>
      </c>
      <c r="Q2655" s="126" t="str">
        <f t="shared" si="184"/>
        <v/>
      </c>
      <c r="R2655" s="126" t="str">
        <f t="shared" si="184"/>
        <v/>
      </c>
      <c r="S2655" s="126" t="str">
        <f t="shared" si="184"/>
        <v/>
      </c>
      <c r="T2655" s="126" t="str">
        <f t="shared" si="184"/>
        <v/>
      </c>
      <c r="U2655" s="126" t="str">
        <f t="shared" si="184"/>
        <v/>
      </c>
      <c r="V2655" s="126" t="str">
        <f t="shared" si="184"/>
        <v/>
      </c>
      <c r="W2655" s="126" t="str">
        <f t="shared" si="184"/>
        <v/>
      </c>
      <c r="X2655" s="126" t="str">
        <f t="shared" si="184"/>
        <v/>
      </c>
      <c r="Y2655" s="126" t="str">
        <f t="shared" si="184"/>
        <v/>
      </c>
      <c r="Z2655" s="126" t="str">
        <f t="shared" si="184"/>
        <v/>
      </c>
      <c r="AA2655" s="126" t="str">
        <f t="shared" si="184"/>
        <v/>
      </c>
    </row>
    <row r="2656" spans="16:27" x14ac:dyDescent="0.3">
      <c r="P2656" s="126" t="str">
        <f t="shared" si="185"/>
        <v/>
      </c>
      <c r="Q2656" s="126" t="str">
        <f t="shared" si="184"/>
        <v/>
      </c>
      <c r="R2656" s="126" t="str">
        <f t="shared" si="184"/>
        <v/>
      </c>
      <c r="S2656" s="126" t="str">
        <f t="shared" si="184"/>
        <v/>
      </c>
      <c r="T2656" s="126" t="str">
        <f t="shared" si="184"/>
        <v/>
      </c>
      <c r="U2656" s="126" t="str">
        <f t="shared" si="184"/>
        <v/>
      </c>
      <c r="V2656" s="126" t="str">
        <f t="shared" si="184"/>
        <v/>
      </c>
      <c r="W2656" s="126" t="str">
        <f t="shared" si="184"/>
        <v/>
      </c>
      <c r="X2656" s="126" t="str">
        <f t="shared" si="184"/>
        <v/>
      </c>
      <c r="Y2656" s="126" t="str">
        <f t="shared" si="184"/>
        <v/>
      </c>
      <c r="Z2656" s="126" t="str">
        <f t="shared" si="184"/>
        <v/>
      </c>
      <c r="AA2656" s="126" t="str">
        <f t="shared" si="184"/>
        <v/>
      </c>
    </row>
    <row r="2657" spans="16:27" x14ac:dyDescent="0.3">
      <c r="P2657" s="126" t="str">
        <f t="shared" si="185"/>
        <v/>
      </c>
      <c r="Q2657" s="126" t="str">
        <f t="shared" si="184"/>
        <v/>
      </c>
      <c r="R2657" s="126" t="str">
        <f t="shared" si="184"/>
        <v/>
      </c>
      <c r="S2657" s="126" t="str">
        <f t="shared" si="184"/>
        <v/>
      </c>
      <c r="T2657" s="126" t="str">
        <f t="shared" si="184"/>
        <v/>
      </c>
      <c r="U2657" s="126" t="str">
        <f t="shared" si="184"/>
        <v/>
      </c>
      <c r="V2657" s="126" t="str">
        <f t="shared" si="184"/>
        <v/>
      </c>
      <c r="W2657" s="126" t="str">
        <f t="shared" si="184"/>
        <v/>
      </c>
      <c r="X2657" s="126" t="str">
        <f t="shared" si="184"/>
        <v/>
      </c>
      <c r="Y2657" s="126" t="str">
        <f t="shared" si="184"/>
        <v/>
      </c>
      <c r="Z2657" s="126" t="str">
        <f t="shared" si="184"/>
        <v/>
      </c>
      <c r="AA2657" s="126" t="str">
        <f t="shared" si="184"/>
        <v/>
      </c>
    </row>
    <row r="2658" spans="16:27" x14ac:dyDescent="0.3">
      <c r="P2658" s="126" t="str">
        <f t="shared" si="185"/>
        <v/>
      </c>
      <c r="Q2658" s="126" t="str">
        <f t="shared" si="184"/>
        <v/>
      </c>
      <c r="R2658" s="126" t="str">
        <f t="shared" si="184"/>
        <v/>
      </c>
      <c r="S2658" s="126" t="str">
        <f t="shared" si="184"/>
        <v/>
      </c>
      <c r="T2658" s="126" t="str">
        <f t="shared" si="184"/>
        <v/>
      </c>
      <c r="U2658" s="126" t="str">
        <f t="shared" si="184"/>
        <v/>
      </c>
      <c r="V2658" s="126" t="str">
        <f t="shared" si="184"/>
        <v/>
      </c>
      <c r="W2658" s="126" t="str">
        <f t="shared" si="184"/>
        <v/>
      </c>
      <c r="X2658" s="126" t="str">
        <f t="shared" si="184"/>
        <v/>
      </c>
      <c r="Y2658" s="126" t="str">
        <f t="shared" si="184"/>
        <v/>
      </c>
      <c r="Z2658" s="126" t="str">
        <f t="shared" si="184"/>
        <v/>
      </c>
      <c r="AA2658" s="126" t="str">
        <f t="shared" si="184"/>
        <v/>
      </c>
    </row>
    <row r="2659" spans="16:27" x14ac:dyDescent="0.3">
      <c r="P2659" s="126" t="str">
        <f t="shared" si="185"/>
        <v/>
      </c>
      <c r="Q2659" s="126" t="str">
        <f t="shared" si="184"/>
        <v/>
      </c>
      <c r="R2659" s="126" t="str">
        <f t="shared" si="184"/>
        <v/>
      </c>
      <c r="S2659" s="126" t="str">
        <f t="shared" si="184"/>
        <v/>
      </c>
      <c r="T2659" s="126" t="str">
        <f t="shared" si="184"/>
        <v/>
      </c>
      <c r="U2659" s="126" t="str">
        <f t="shared" si="184"/>
        <v/>
      </c>
      <c r="V2659" s="126" t="str">
        <f t="shared" si="184"/>
        <v/>
      </c>
      <c r="W2659" s="126" t="str">
        <f t="shared" si="184"/>
        <v/>
      </c>
      <c r="X2659" s="126" t="str">
        <f t="shared" si="184"/>
        <v/>
      </c>
      <c r="Y2659" s="126" t="str">
        <f t="shared" si="184"/>
        <v/>
      </c>
      <c r="Z2659" s="126" t="str">
        <f t="shared" si="184"/>
        <v/>
      </c>
      <c r="AA2659" s="126" t="str">
        <f t="shared" si="184"/>
        <v/>
      </c>
    </row>
    <row r="2660" spans="16:27" x14ac:dyDescent="0.3">
      <c r="P2660" s="126" t="str">
        <f t="shared" si="185"/>
        <v/>
      </c>
      <c r="Q2660" s="126" t="str">
        <f t="shared" si="184"/>
        <v/>
      </c>
      <c r="R2660" s="126" t="str">
        <f t="shared" si="184"/>
        <v/>
      </c>
      <c r="S2660" s="126" t="str">
        <f t="shared" si="184"/>
        <v/>
      </c>
      <c r="T2660" s="126" t="str">
        <f t="shared" si="184"/>
        <v/>
      </c>
      <c r="U2660" s="126" t="str">
        <f t="shared" si="184"/>
        <v/>
      </c>
      <c r="V2660" s="126" t="str">
        <f t="shared" si="184"/>
        <v/>
      </c>
      <c r="W2660" s="126" t="str">
        <f t="shared" si="184"/>
        <v/>
      </c>
      <c r="X2660" s="126" t="str">
        <f t="shared" si="184"/>
        <v/>
      </c>
      <c r="Y2660" s="126" t="str">
        <f t="shared" si="184"/>
        <v/>
      </c>
      <c r="Z2660" s="126" t="str">
        <f t="shared" si="184"/>
        <v/>
      </c>
      <c r="AA2660" s="126" t="str">
        <f t="shared" si="184"/>
        <v/>
      </c>
    </row>
    <row r="2661" spans="16:27" x14ac:dyDescent="0.3">
      <c r="P2661" s="126" t="str">
        <f t="shared" si="185"/>
        <v/>
      </c>
      <c r="Q2661" s="126" t="str">
        <f t="shared" si="184"/>
        <v/>
      </c>
      <c r="R2661" s="126" t="str">
        <f t="shared" si="184"/>
        <v/>
      </c>
      <c r="S2661" s="126" t="str">
        <f t="shared" si="184"/>
        <v/>
      </c>
      <c r="T2661" s="126" t="str">
        <f t="shared" si="184"/>
        <v/>
      </c>
      <c r="U2661" s="126" t="str">
        <f t="shared" si="184"/>
        <v/>
      </c>
      <c r="V2661" s="126" t="str">
        <f t="shared" si="184"/>
        <v/>
      </c>
      <c r="W2661" s="126" t="str">
        <f t="shared" si="184"/>
        <v/>
      </c>
      <c r="X2661" s="126" t="str">
        <f t="shared" si="184"/>
        <v/>
      </c>
      <c r="Y2661" s="126" t="str">
        <f t="shared" si="184"/>
        <v/>
      </c>
      <c r="Z2661" s="126" t="str">
        <f t="shared" si="184"/>
        <v/>
      </c>
      <c r="AA2661" s="126" t="str">
        <f t="shared" si="184"/>
        <v/>
      </c>
    </row>
    <row r="2662" spans="16:27" x14ac:dyDescent="0.3">
      <c r="P2662" s="126" t="str">
        <f t="shared" si="185"/>
        <v/>
      </c>
      <c r="Q2662" s="126" t="str">
        <f t="shared" si="184"/>
        <v/>
      </c>
      <c r="R2662" s="126" t="str">
        <f t="shared" si="184"/>
        <v/>
      </c>
      <c r="S2662" s="126" t="str">
        <f t="shared" si="184"/>
        <v/>
      </c>
      <c r="T2662" s="126" t="str">
        <f t="shared" si="184"/>
        <v/>
      </c>
      <c r="U2662" s="126" t="str">
        <f t="shared" si="184"/>
        <v/>
      </c>
      <c r="V2662" s="126" t="str">
        <f t="shared" si="184"/>
        <v/>
      </c>
      <c r="W2662" s="126" t="str">
        <f t="shared" si="184"/>
        <v/>
      </c>
      <c r="X2662" s="126" t="str">
        <f t="shared" si="184"/>
        <v/>
      </c>
      <c r="Y2662" s="126" t="str">
        <f t="shared" si="184"/>
        <v/>
      </c>
      <c r="Z2662" s="126" t="str">
        <f t="shared" si="184"/>
        <v/>
      </c>
      <c r="AA2662" s="126" t="str">
        <f t="shared" si="184"/>
        <v/>
      </c>
    </row>
    <row r="2663" spans="16:27" x14ac:dyDescent="0.3">
      <c r="P2663" s="126" t="str">
        <f t="shared" si="185"/>
        <v/>
      </c>
      <c r="Q2663" s="126" t="str">
        <f t="shared" si="184"/>
        <v/>
      </c>
      <c r="R2663" s="126" t="str">
        <f t="shared" si="184"/>
        <v/>
      </c>
      <c r="S2663" s="126" t="str">
        <f t="shared" si="184"/>
        <v/>
      </c>
      <c r="T2663" s="126" t="str">
        <f t="shared" si="184"/>
        <v/>
      </c>
      <c r="U2663" s="126" t="str">
        <f t="shared" si="184"/>
        <v/>
      </c>
      <c r="V2663" s="126" t="str">
        <f t="shared" si="184"/>
        <v/>
      </c>
      <c r="W2663" s="126" t="str">
        <f t="shared" si="184"/>
        <v/>
      </c>
      <c r="X2663" s="126" t="str">
        <f t="shared" si="184"/>
        <v/>
      </c>
      <c r="Y2663" s="126" t="str">
        <f t="shared" si="184"/>
        <v/>
      </c>
      <c r="Z2663" s="126" t="str">
        <f t="shared" si="184"/>
        <v/>
      </c>
      <c r="AA2663" s="126" t="str">
        <f t="shared" si="184"/>
        <v/>
      </c>
    </row>
    <row r="2664" spans="16:27" x14ac:dyDescent="0.3">
      <c r="P2664" s="126" t="str">
        <f t="shared" si="185"/>
        <v/>
      </c>
      <c r="Q2664" s="126" t="str">
        <f t="shared" si="184"/>
        <v/>
      </c>
      <c r="R2664" s="126" t="str">
        <f t="shared" si="184"/>
        <v/>
      </c>
      <c r="S2664" s="126" t="str">
        <f t="shared" si="184"/>
        <v/>
      </c>
      <c r="T2664" s="126" t="str">
        <f t="shared" ref="Q2664:AA2687" si="186">IF($A2664="","",IF(OR($B2664=T$1,$C2664=T$1,$D2664=T$1,$E2664=T$1,$F2664=T$1),"Yes","No"))</f>
        <v/>
      </c>
      <c r="U2664" s="126" t="str">
        <f t="shared" si="186"/>
        <v/>
      </c>
      <c r="V2664" s="126" t="str">
        <f t="shared" si="186"/>
        <v/>
      </c>
      <c r="W2664" s="126" t="str">
        <f t="shared" si="186"/>
        <v/>
      </c>
      <c r="X2664" s="126" t="str">
        <f t="shared" si="186"/>
        <v/>
      </c>
      <c r="Y2664" s="126" t="str">
        <f t="shared" si="186"/>
        <v/>
      </c>
      <c r="Z2664" s="126" t="str">
        <f t="shared" si="186"/>
        <v/>
      </c>
      <c r="AA2664" s="126" t="str">
        <f t="shared" si="186"/>
        <v/>
      </c>
    </row>
    <row r="2665" spans="16:27" x14ac:dyDescent="0.3">
      <c r="P2665" s="126" t="str">
        <f t="shared" si="185"/>
        <v/>
      </c>
      <c r="Q2665" s="126" t="str">
        <f t="shared" si="186"/>
        <v/>
      </c>
      <c r="R2665" s="126" t="str">
        <f t="shared" si="186"/>
        <v/>
      </c>
      <c r="S2665" s="126" t="str">
        <f t="shared" si="186"/>
        <v/>
      </c>
      <c r="T2665" s="126" t="str">
        <f t="shared" si="186"/>
        <v/>
      </c>
      <c r="U2665" s="126" t="str">
        <f t="shared" si="186"/>
        <v/>
      </c>
      <c r="V2665" s="126" t="str">
        <f t="shared" si="186"/>
        <v/>
      </c>
      <c r="W2665" s="126" t="str">
        <f t="shared" si="186"/>
        <v/>
      </c>
      <c r="X2665" s="126" t="str">
        <f t="shared" si="186"/>
        <v/>
      </c>
      <c r="Y2665" s="126" t="str">
        <f t="shared" si="186"/>
        <v/>
      </c>
      <c r="Z2665" s="126" t="str">
        <f t="shared" si="186"/>
        <v/>
      </c>
      <c r="AA2665" s="126" t="str">
        <f t="shared" si="186"/>
        <v/>
      </c>
    </row>
    <row r="2666" spans="16:27" x14ac:dyDescent="0.3">
      <c r="P2666" s="126" t="str">
        <f t="shared" si="185"/>
        <v/>
      </c>
      <c r="Q2666" s="126" t="str">
        <f t="shared" si="186"/>
        <v/>
      </c>
      <c r="R2666" s="126" t="str">
        <f t="shared" si="186"/>
        <v/>
      </c>
      <c r="S2666" s="126" t="str">
        <f t="shared" si="186"/>
        <v/>
      </c>
      <c r="T2666" s="126" t="str">
        <f t="shared" si="186"/>
        <v/>
      </c>
      <c r="U2666" s="126" t="str">
        <f t="shared" si="186"/>
        <v/>
      </c>
      <c r="V2666" s="126" t="str">
        <f t="shared" si="186"/>
        <v/>
      </c>
      <c r="W2666" s="126" t="str">
        <f t="shared" si="186"/>
        <v/>
      </c>
      <c r="X2666" s="126" t="str">
        <f t="shared" si="186"/>
        <v/>
      </c>
      <c r="Y2666" s="126" t="str">
        <f t="shared" si="186"/>
        <v/>
      </c>
      <c r="Z2666" s="126" t="str">
        <f t="shared" si="186"/>
        <v/>
      </c>
      <c r="AA2666" s="126" t="str">
        <f t="shared" si="186"/>
        <v/>
      </c>
    </row>
    <row r="2667" spans="16:27" x14ac:dyDescent="0.3">
      <c r="P2667" s="126" t="str">
        <f t="shared" si="185"/>
        <v/>
      </c>
      <c r="Q2667" s="126" t="str">
        <f t="shared" si="186"/>
        <v/>
      </c>
      <c r="R2667" s="126" t="str">
        <f t="shared" si="186"/>
        <v/>
      </c>
      <c r="S2667" s="126" t="str">
        <f t="shared" si="186"/>
        <v/>
      </c>
      <c r="T2667" s="126" t="str">
        <f t="shared" si="186"/>
        <v/>
      </c>
      <c r="U2667" s="126" t="str">
        <f t="shared" si="186"/>
        <v/>
      </c>
      <c r="V2667" s="126" t="str">
        <f t="shared" si="186"/>
        <v/>
      </c>
      <c r="W2667" s="126" t="str">
        <f t="shared" si="186"/>
        <v/>
      </c>
      <c r="X2667" s="126" t="str">
        <f t="shared" si="186"/>
        <v/>
      </c>
      <c r="Y2667" s="126" t="str">
        <f t="shared" si="186"/>
        <v/>
      </c>
      <c r="Z2667" s="126" t="str">
        <f t="shared" si="186"/>
        <v/>
      </c>
      <c r="AA2667" s="126" t="str">
        <f t="shared" si="186"/>
        <v/>
      </c>
    </row>
    <row r="2668" spans="16:27" x14ac:dyDescent="0.3">
      <c r="P2668" s="126" t="str">
        <f t="shared" si="185"/>
        <v/>
      </c>
      <c r="Q2668" s="126" t="str">
        <f t="shared" si="186"/>
        <v/>
      </c>
      <c r="R2668" s="126" t="str">
        <f t="shared" si="186"/>
        <v/>
      </c>
      <c r="S2668" s="126" t="str">
        <f t="shared" si="186"/>
        <v/>
      </c>
      <c r="T2668" s="126" t="str">
        <f t="shared" si="186"/>
        <v/>
      </c>
      <c r="U2668" s="126" t="str">
        <f t="shared" si="186"/>
        <v/>
      </c>
      <c r="V2668" s="126" t="str">
        <f t="shared" si="186"/>
        <v/>
      </c>
      <c r="W2668" s="126" t="str">
        <f t="shared" si="186"/>
        <v/>
      </c>
      <c r="X2668" s="126" t="str">
        <f t="shared" si="186"/>
        <v/>
      </c>
      <c r="Y2668" s="126" t="str">
        <f t="shared" si="186"/>
        <v/>
      </c>
      <c r="Z2668" s="126" t="str">
        <f t="shared" si="186"/>
        <v/>
      </c>
      <c r="AA2668" s="126" t="str">
        <f t="shared" si="186"/>
        <v/>
      </c>
    </row>
    <row r="2669" spans="16:27" x14ac:dyDescent="0.3">
      <c r="P2669" s="126" t="str">
        <f t="shared" si="185"/>
        <v/>
      </c>
      <c r="Q2669" s="126" t="str">
        <f t="shared" si="186"/>
        <v/>
      </c>
      <c r="R2669" s="126" t="str">
        <f t="shared" si="186"/>
        <v/>
      </c>
      <c r="S2669" s="126" t="str">
        <f t="shared" si="186"/>
        <v/>
      </c>
      <c r="T2669" s="126" t="str">
        <f t="shared" si="186"/>
        <v/>
      </c>
      <c r="U2669" s="126" t="str">
        <f t="shared" si="186"/>
        <v/>
      </c>
      <c r="V2669" s="126" t="str">
        <f t="shared" si="186"/>
        <v/>
      </c>
      <c r="W2669" s="126" t="str">
        <f t="shared" si="186"/>
        <v/>
      </c>
      <c r="X2669" s="126" t="str">
        <f t="shared" si="186"/>
        <v/>
      </c>
      <c r="Y2669" s="126" t="str">
        <f t="shared" si="186"/>
        <v/>
      </c>
      <c r="Z2669" s="126" t="str">
        <f t="shared" si="186"/>
        <v/>
      </c>
      <c r="AA2669" s="126" t="str">
        <f t="shared" si="186"/>
        <v/>
      </c>
    </row>
    <row r="2670" spans="16:27" x14ac:dyDescent="0.3">
      <c r="P2670" s="126" t="str">
        <f t="shared" si="185"/>
        <v/>
      </c>
      <c r="Q2670" s="126" t="str">
        <f t="shared" si="186"/>
        <v/>
      </c>
      <c r="R2670" s="126" t="str">
        <f t="shared" si="186"/>
        <v/>
      </c>
      <c r="S2670" s="126" t="str">
        <f t="shared" si="186"/>
        <v/>
      </c>
      <c r="T2670" s="126" t="str">
        <f t="shared" si="186"/>
        <v/>
      </c>
      <c r="U2670" s="126" t="str">
        <f t="shared" si="186"/>
        <v/>
      </c>
      <c r="V2670" s="126" t="str">
        <f t="shared" si="186"/>
        <v/>
      </c>
      <c r="W2670" s="126" t="str">
        <f t="shared" si="186"/>
        <v/>
      </c>
      <c r="X2670" s="126" t="str">
        <f t="shared" si="186"/>
        <v/>
      </c>
      <c r="Y2670" s="126" t="str">
        <f t="shared" si="186"/>
        <v/>
      </c>
      <c r="Z2670" s="126" t="str">
        <f t="shared" si="186"/>
        <v/>
      </c>
      <c r="AA2670" s="126" t="str">
        <f t="shared" si="186"/>
        <v/>
      </c>
    </row>
    <row r="2671" spans="16:27" x14ac:dyDescent="0.3">
      <c r="P2671" s="126" t="str">
        <f t="shared" si="185"/>
        <v/>
      </c>
      <c r="Q2671" s="126" t="str">
        <f t="shared" si="186"/>
        <v/>
      </c>
      <c r="R2671" s="126" t="str">
        <f t="shared" si="186"/>
        <v/>
      </c>
      <c r="S2671" s="126" t="str">
        <f t="shared" si="186"/>
        <v/>
      </c>
      <c r="T2671" s="126" t="str">
        <f t="shared" si="186"/>
        <v/>
      </c>
      <c r="U2671" s="126" t="str">
        <f t="shared" si="186"/>
        <v/>
      </c>
      <c r="V2671" s="126" t="str">
        <f t="shared" si="186"/>
        <v/>
      </c>
      <c r="W2671" s="126" t="str">
        <f t="shared" si="186"/>
        <v/>
      </c>
      <c r="X2671" s="126" t="str">
        <f t="shared" si="186"/>
        <v/>
      </c>
      <c r="Y2671" s="126" t="str">
        <f t="shared" si="186"/>
        <v/>
      </c>
      <c r="Z2671" s="126" t="str">
        <f t="shared" si="186"/>
        <v/>
      </c>
      <c r="AA2671" s="126" t="str">
        <f t="shared" si="186"/>
        <v/>
      </c>
    </row>
    <row r="2672" spans="16:27" x14ac:dyDescent="0.3">
      <c r="P2672" s="126" t="str">
        <f t="shared" si="185"/>
        <v/>
      </c>
      <c r="Q2672" s="126" t="str">
        <f t="shared" si="186"/>
        <v/>
      </c>
      <c r="R2672" s="126" t="str">
        <f t="shared" si="186"/>
        <v/>
      </c>
      <c r="S2672" s="126" t="str">
        <f t="shared" si="186"/>
        <v/>
      </c>
      <c r="T2672" s="126" t="str">
        <f t="shared" si="186"/>
        <v/>
      </c>
      <c r="U2672" s="126" t="str">
        <f t="shared" si="186"/>
        <v/>
      </c>
      <c r="V2672" s="126" t="str">
        <f t="shared" si="186"/>
        <v/>
      </c>
      <c r="W2672" s="126" t="str">
        <f t="shared" si="186"/>
        <v/>
      </c>
      <c r="X2672" s="126" t="str">
        <f t="shared" si="186"/>
        <v/>
      </c>
      <c r="Y2672" s="126" t="str">
        <f t="shared" si="186"/>
        <v/>
      </c>
      <c r="Z2672" s="126" t="str">
        <f t="shared" si="186"/>
        <v/>
      </c>
      <c r="AA2672" s="126" t="str">
        <f t="shared" si="186"/>
        <v/>
      </c>
    </row>
    <row r="2673" spans="16:27" x14ac:dyDescent="0.3">
      <c r="P2673" s="126" t="str">
        <f t="shared" si="185"/>
        <v/>
      </c>
      <c r="Q2673" s="126" t="str">
        <f t="shared" si="186"/>
        <v/>
      </c>
      <c r="R2673" s="126" t="str">
        <f t="shared" si="186"/>
        <v/>
      </c>
      <c r="S2673" s="126" t="str">
        <f t="shared" si="186"/>
        <v/>
      </c>
      <c r="T2673" s="126" t="str">
        <f t="shared" si="186"/>
        <v/>
      </c>
      <c r="U2673" s="126" t="str">
        <f t="shared" si="186"/>
        <v/>
      </c>
      <c r="V2673" s="126" t="str">
        <f t="shared" si="186"/>
        <v/>
      </c>
      <c r="W2673" s="126" t="str">
        <f t="shared" si="186"/>
        <v/>
      </c>
      <c r="X2673" s="126" t="str">
        <f t="shared" si="186"/>
        <v/>
      </c>
      <c r="Y2673" s="126" t="str">
        <f t="shared" si="186"/>
        <v/>
      </c>
      <c r="Z2673" s="126" t="str">
        <f t="shared" si="186"/>
        <v/>
      </c>
      <c r="AA2673" s="126" t="str">
        <f t="shared" si="186"/>
        <v/>
      </c>
    </row>
    <row r="2674" spans="16:27" x14ac:dyDescent="0.3">
      <c r="P2674" s="126" t="str">
        <f t="shared" si="185"/>
        <v/>
      </c>
      <c r="Q2674" s="126" t="str">
        <f t="shared" si="186"/>
        <v/>
      </c>
      <c r="R2674" s="126" t="str">
        <f t="shared" si="186"/>
        <v/>
      </c>
      <c r="S2674" s="126" t="str">
        <f t="shared" si="186"/>
        <v/>
      </c>
      <c r="T2674" s="126" t="str">
        <f t="shared" si="186"/>
        <v/>
      </c>
      <c r="U2674" s="126" t="str">
        <f t="shared" si="186"/>
        <v/>
      </c>
      <c r="V2674" s="126" t="str">
        <f t="shared" si="186"/>
        <v/>
      </c>
      <c r="W2674" s="126" t="str">
        <f t="shared" si="186"/>
        <v/>
      </c>
      <c r="X2674" s="126" t="str">
        <f t="shared" si="186"/>
        <v/>
      </c>
      <c r="Y2674" s="126" t="str">
        <f t="shared" si="186"/>
        <v/>
      </c>
      <c r="Z2674" s="126" t="str">
        <f t="shared" si="186"/>
        <v/>
      </c>
      <c r="AA2674" s="126" t="str">
        <f t="shared" si="186"/>
        <v/>
      </c>
    </row>
    <row r="2675" spans="16:27" x14ac:dyDescent="0.3">
      <c r="P2675" s="126" t="str">
        <f t="shared" si="185"/>
        <v/>
      </c>
      <c r="Q2675" s="126" t="str">
        <f t="shared" si="186"/>
        <v/>
      </c>
      <c r="R2675" s="126" t="str">
        <f t="shared" si="186"/>
        <v/>
      </c>
      <c r="S2675" s="126" t="str">
        <f t="shared" si="186"/>
        <v/>
      </c>
      <c r="T2675" s="126" t="str">
        <f t="shared" si="186"/>
        <v/>
      </c>
      <c r="U2675" s="126" t="str">
        <f t="shared" si="186"/>
        <v/>
      </c>
      <c r="V2675" s="126" t="str">
        <f t="shared" si="186"/>
        <v/>
      </c>
      <c r="W2675" s="126" t="str">
        <f t="shared" si="186"/>
        <v/>
      </c>
      <c r="X2675" s="126" t="str">
        <f t="shared" si="186"/>
        <v/>
      </c>
      <c r="Y2675" s="126" t="str">
        <f t="shared" si="186"/>
        <v/>
      </c>
      <c r="Z2675" s="126" t="str">
        <f t="shared" si="186"/>
        <v/>
      </c>
      <c r="AA2675" s="126" t="str">
        <f t="shared" si="186"/>
        <v/>
      </c>
    </row>
    <row r="2676" spans="16:27" x14ac:dyDescent="0.3">
      <c r="P2676" s="126" t="str">
        <f t="shared" si="185"/>
        <v/>
      </c>
      <c r="Q2676" s="126" t="str">
        <f t="shared" si="186"/>
        <v/>
      </c>
      <c r="R2676" s="126" t="str">
        <f t="shared" si="186"/>
        <v/>
      </c>
      <c r="S2676" s="126" t="str">
        <f t="shared" si="186"/>
        <v/>
      </c>
      <c r="T2676" s="126" t="str">
        <f t="shared" si="186"/>
        <v/>
      </c>
      <c r="U2676" s="126" t="str">
        <f t="shared" si="186"/>
        <v/>
      </c>
      <c r="V2676" s="126" t="str">
        <f t="shared" si="186"/>
        <v/>
      </c>
      <c r="W2676" s="126" t="str">
        <f t="shared" si="186"/>
        <v/>
      </c>
      <c r="X2676" s="126" t="str">
        <f t="shared" si="186"/>
        <v/>
      </c>
      <c r="Y2676" s="126" t="str">
        <f t="shared" si="186"/>
        <v/>
      </c>
      <c r="Z2676" s="126" t="str">
        <f t="shared" si="186"/>
        <v/>
      </c>
      <c r="AA2676" s="126" t="str">
        <f t="shared" si="186"/>
        <v/>
      </c>
    </row>
    <row r="2677" spans="16:27" x14ac:dyDescent="0.3">
      <c r="P2677" s="126" t="str">
        <f t="shared" si="185"/>
        <v/>
      </c>
      <c r="Q2677" s="126" t="str">
        <f t="shared" si="186"/>
        <v/>
      </c>
      <c r="R2677" s="126" t="str">
        <f t="shared" si="186"/>
        <v/>
      </c>
      <c r="S2677" s="126" t="str">
        <f t="shared" si="186"/>
        <v/>
      </c>
      <c r="T2677" s="126" t="str">
        <f t="shared" si="186"/>
        <v/>
      </c>
      <c r="U2677" s="126" t="str">
        <f t="shared" si="186"/>
        <v/>
      </c>
      <c r="V2677" s="126" t="str">
        <f t="shared" si="186"/>
        <v/>
      </c>
      <c r="W2677" s="126" t="str">
        <f t="shared" si="186"/>
        <v/>
      </c>
      <c r="X2677" s="126" t="str">
        <f t="shared" si="186"/>
        <v/>
      </c>
      <c r="Y2677" s="126" t="str">
        <f t="shared" si="186"/>
        <v/>
      </c>
      <c r="Z2677" s="126" t="str">
        <f t="shared" si="186"/>
        <v/>
      </c>
      <c r="AA2677" s="126" t="str">
        <f t="shared" si="186"/>
        <v/>
      </c>
    </row>
    <row r="2678" spans="16:27" x14ac:dyDescent="0.3">
      <c r="P2678" s="126" t="str">
        <f t="shared" si="185"/>
        <v/>
      </c>
      <c r="Q2678" s="126" t="str">
        <f t="shared" si="186"/>
        <v/>
      </c>
      <c r="R2678" s="126" t="str">
        <f t="shared" si="186"/>
        <v/>
      </c>
      <c r="S2678" s="126" t="str">
        <f t="shared" si="186"/>
        <v/>
      </c>
      <c r="T2678" s="126" t="str">
        <f t="shared" si="186"/>
        <v/>
      </c>
      <c r="U2678" s="126" t="str">
        <f t="shared" si="186"/>
        <v/>
      </c>
      <c r="V2678" s="126" t="str">
        <f t="shared" si="186"/>
        <v/>
      </c>
      <c r="W2678" s="126" t="str">
        <f t="shared" si="186"/>
        <v/>
      </c>
      <c r="X2678" s="126" t="str">
        <f t="shared" si="186"/>
        <v/>
      </c>
      <c r="Y2678" s="126" t="str">
        <f t="shared" si="186"/>
        <v/>
      </c>
      <c r="Z2678" s="126" t="str">
        <f t="shared" si="186"/>
        <v/>
      </c>
      <c r="AA2678" s="126" t="str">
        <f t="shared" si="186"/>
        <v/>
      </c>
    </row>
    <row r="2679" spans="16:27" x14ac:dyDescent="0.3">
      <c r="P2679" s="126" t="str">
        <f t="shared" si="185"/>
        <v/>
      </c>
      <c r="Q2679" s="126" t="str">
        <f t="shared" si="186"/>
        <v/>
      </c>
      <c r="R2679" s="126" t="str">
        <f t="shared" si="186"/>
        <v/>
      </c>
      <c r="S2679" s="126" t="str">
        <f t="shared" si="186"/>
        <v/>
      </c>
      <c r="T2679" s="126" t="str">
        <f t="shared" si="186"/>
        <v/>
      </c>
      <c r="U2679" s="126" t="str">
        <f t="shared" si="186"/>
        <v/>
      </c>
      <c r="V2679" s="126" t="str">
        <f t="shared" si="186"/>
        <v/>
      </c>
      <c r="W2679" s="126" t="str">
        <f t="shared" si="186"/>
        <v/>
      </c>
      <c r="X2679" s="126" t="str">
        <f t="shared" si="186"/>
        <v/>
      </c>
      <c r="Y2679" s="126" t="str">
        <f t="shared" si="186"/>
        <v/>
      </c>
      <c r="Z2679" s="126" t="str">
        <f t="shared" si="186"/>
        <v/>
      </c>
      <c r="AA2679" s="126" t="str">
        <f t="shared" si="186"/>
        <v/>
      </c>
    </row>
    <row r="2680" spans="16:27" x14ac:dyDescent="0.3">
      <c r="P2680" s="126" t="str">
        <f t="shared" si="185"/>
        <v/>
      </c>
      <c r="Q2680" s="126" t="str">
        <f t="shared" si="186"/>
        <v/>
      </c>
      <c r="R2680" s="126" t="str">
        <f t="shared" si="186"/>
        <v/>
      </c>
      <c r="S2680" s="126" t="str">
        <f t="shared" si="186"/>
        <v/>
      </c>
      <c r="T2680" s="126" t="str">
        <f t="shared" si="186"/>
        <v/>
      </c>
      <c r="U2680" s="126" t="str">
        <f t="shared" si="186"/>
        <v/>
      </c>
      <c r="V2680" s="126" t="str">
        <f t="shared" si="186"/>
        <v/>
      </c>
      <c r="W2680" s="126" t="str">
        <f t="shared" si="186"/>
        <v/>
      </c>
      <c r="X2680" s="126" t="str">
        <f t="shared" si="186"/>
        <v/>
      </c>
      <c r="Y2680" s="126" t="str">
        <f t="shared" si="186"/>
        <v/>
      </c>
      <c r="Z2680" s="126" t="str">
        <f t="shared" si="186"/>
        <v/>
      </c>
      <c r="AA2680" s="126" t="str">
        <f t="shared" si="186"/>
        <v/>
      </c>
    </row>
    <row r="2681" spans="16:27" x14ac:dyDescent="0.3">
      <c r="P2681" s="126" t="str">
        <f t="shared" si="185"/>
        <v/>
      </c>
      <c r="Q2681" s="126" t="str">
        <f t="shared" si="186"/>
        <v/>
      </c>
      <c r="R2681" s="126" t="str">
        <f t="shared" si="186"/>
        <v/>
      </c>
      <c r="S2681" s="126" t="str">
        <f t="shared" si="186"/>
        <v/>
      </c>
      <c r="T2681" s="126" t="str">
        <f t="shared" si="186"/>
        <v/>
      </c>
      <c r="U2681" s="126" t="str">
        <f t="shared" si="186"/>
        <v/>
      </c>
      <c r="V2681" s="126" t="str">
        <f t="shared" si="186"/>
        <v/>
      </c>
      <c r="W2681" s="126" t="str">
        <f t="shared" si="186"/>
        <v/>
      </c>
      <c r="X2681" s="126" t="str">
        <f t="shared" si="186"/>
        <v/>
      </c>
      <c r="Y2681" s="126" t="str">
        <f t="shared" si="186"/>
        <v/>
      </c>
      <c r="Z2681" s="126" t="str">
        <f t="shared" si="186"/>
        <v/>
      </c>
      <c r="AA2681" s="126" t="str">
        <f t="shared" si="186"/>
        <v/>
      </c>
    </row>
    <row r="2682" spans="16:27" x14ac:dyDescent="0.3">
      <c r="P2682" s="126" t="str">
        <f t="shared" si="185"/>
        <v/>
      </c>
      <c r="Q2682" s="126" t="str">
        <f t="shared" si="186"/>
        <v/>
      </c>
      <c r="R2682" s="126" t="str">
        <f t="shared" si="186"/>
        <v/>
      </c>
      <c r="S2682" s="126" t="str">
        <f t="shared" si="186"/>
        <v/>
      </c>
      <c r="T2682" s="126" t="str">
        <f t="shared" si="186"/>
        <v/>
      </c>
      <c r="U2682" s="126" t="str">
        <f t="shared" si="186"/>
        <v/>
      </c>
      <c r="V2682" s="126" t="str">
        <f t="shared" si="186"/>
        <v/>
      </c>
      <c r="W2682" s="126" t="str">
        <f t="shared" si="186"/>
        <v/>
      </c>
      <c r="X2682" s="126" t="str">
        <f t="shared" si="186"/>
        <v/>
      </c>
      <c r="Y2682" s="126" t="str">
        <f t="shared" si="186"/>
        <v/>
      </c>
      <c r="Z2682" s="126" t="str">
        <f t="shared" si="186"/>
        <v/>
      </c>
      <c r="AA2682" s="126" t="str">
        <f t="shared" si="186"/>
        <v/>
      </c>
    </row>
    <row r="2683" spans="16:27" x14ac:dyDescent="0.3">
      <c r="P2683" s="126" t="str">
        <f t="shared" si="185"/>
        <v/>
      </c>
      <c r="Q2683" s="126" t="str">
        <f t="shared" si="186"/>
        <v/>
      </c>
      <c r="R2683" s="126" t="str">
        <f t="shared" si="186"/>
        <v/>
      </c>
      <c r="S2683" s="126" t="str">
        <f t="shared" si="186"/>
        <v/>
      </c>
      <c r="T2683" s="126" t="str">
        <f t="shared" si="186"/>
        <v/>
      </c>
      <c r="U2683" s="126" t="str">
        <f t="shared" si="186"/>
        <v/>
      </c>
      <c r="V2683" s="126" t="str">
        <f t="shared" si="186"/>
        <v/>
      </c>
      <c r="W2683" s="126" t="str">
        <f t="shared" si="186"/>
        <v/>
      </c>
      <c r="X2683" s="126" t="str">
        <f t="shared" si="186"/>
        <v/>
      </c>
      <c r="Y2683" s="126" t="str">
        <f t="shared" si="186"/>
        <v/>
      </c>
      <c r="Z2683" s="126" t="str">
        <f t="shared" si="186"/>
        <v/>
      </c>
      <c r="AA2683" s="126" t="str">
        <f t="shared" si="186"/>
        <v/>
      </c>
    </row>
    <row r="2684" spans="16:27" x14ac:dyDescent="0.3">
      <c r="P2684" s="126" t="str">
        <f t="shared" si="185"/>
        <v/>
      </c>
      <c r="Q2684" s="126" t="str">
        <f t="shared" si="186"/>
        <v/>
      </c>
      <c r="R2684" s="126" t="str">
        <f t="shared" si="186"/>
        <v/>
      </c>
      <c r="S2684" s="126" t="str">
        <f t="shared" si="186"/>
        <v/>
      </c>
      <c r="T2684" s="126" t="str">
        <f t="shared" si="186"/>
        <v/>
      </c>
      <c r="U2684" s="126" t="str">
        <f t="shared" si="186"/>
        <v/>
      </c>
      <c r="V2684" s="126" t="str">
        <f t="shared" si="186"/>
        <v/>
      </c>
      <c r="W2684" s="126" t="str">
        <f t="shared" si="186"/>
        <v/>
      </c>
      <c r="X2684" s="126" t="str">
        <f t="shared" si="186"/>
        <v/>
      </c>
      <c r="Y2684" s="126" t="str">
        <f t="shared" si="186"/>
        <v/>
      </c>
      <c r="Z2684" s="126" t="str">
        <f t="shared" si="186"/>
        <v/>
      </c>
      <c r="AA2684" s="126" t="str">
        <f t="shared" si="186"/>
        <v/>
      </c>
    </row>
    <row r="2685" spans="16:27" x14ac:dyDescent="0.3">
      <c r="P2685" s="126" t="str">
        <f t="shared" si="185"/>
        <v/>
      </c>
      <c r="Q2685" s="126" t="str">
        <f t="shared" si="186"/>
        <v/>
      </c>
      <c r="R2685" s="126" t="str">
        <f t="shared" si="186"/>
        <v/>
      </c>
      <c r="S2685" s="126" t="str">
        <f t="shared" si="186"/>
        <v/>
      </c>
      <c r="T2685" s="126" t="str">
        <f t="shared" si="186"/>
        <v/>
      </c>
      <c r="U2685" s="126" t="str">
        <f t="shared" si="186"/>
        <v/>
      </c>
      <c r="V2685" s="126" t="str">
        <f t="shared" si="186"/>
        <v/>
      </c>
      <c r="W2685" s="126" t="str">
        <f t="shared" si="186"/>
        <v/>
      </c>
      <c r="X2685" s="126" t="str">
        <f t="shared" si="186"/>
        <v/>
      </c>
      <c r="Y2685" s="126" t="str">
        <f t="shared" si="186"/>
        <v/>
      </c>
      <c r="Z2685" s="126" t="str">
        <f t="shared" si="186"/>
        <v/>
      </c>
      <c r="AA2685" s="126" t="str">
        <f t="shared" si="186"/>
        <v/>
      </c>
    </row>
    <row r="2686" spans="16:27" x14ac:dyDescent="0.3">
      <c r="P2686" s="126" t="str">
        <f t="shared" si="185"/>
        <v/>
      </c>
      <c r="Q2686" s="126" t="str">
        <f t="shared" si="186"/>
        <v/>
      </c>
      <c r="R2686" s="126" t="str">
        <f t="shared" si="186"/>
        <v/>
      </c>
      <c r="S2686" s="126" t="str">
        <f t="shared" si="186"/>
        <v/>
      </c>
      <c r="T2686" s="126" t="str">
        <f t="shared" si="186"/>
        <v/>
      </c>
      <c r="U2686" s="126" t="str">
        <f t="shared" si="186"/>
        <v/>
      </c>
      <c r="V2686" s="126" t="str">
        <f t="shared" si="186"/>
        <v/>
      </c>
      <c r="W2686" s="126" t="str">
        <f t="shared" si="186"/>
        <v/>
      </c>
      <c r="X2686" s="126" t="str">
        <f t="shared" si="186"/>
        <v/>
      </c>
      <c r="Y2686" s="126" t="str">
        <f t="shared" si="186"/>
        <v/>
      </c>
      <c r="Z2686" s="126" t="str">
        <f t="shared" si="186"/>
        <v/>
      </c>
      <c r="AA2686" s="126" t="str">
        <f t="shared" si="186"/>
        <v/>
      </c>
    </row>
    <row r="2687" spans="16:27" x14ac:dyDescent="0.3">
      <c r="P2687" s="126" t="str">
        <f t="shared" si="185"/>
        <v/>
      </c>
      <c r="Q2687" s="126" t="str">
        <f t="shared" si="186"/>
        <v/>
      </c>
      <c r="R2687" s="126" t="str">
        <f t="shared" si="186"/>
        <v/>
      </c>
      <c r="S2687" s="126" t="str">
        <f t="shared" si="186"/>
        <v/>
      </c>
      <c r="T2687" s="126" t="str">
        <f t="shared" si="186"/>
        <v/>
      </c>
      <c r="U2687" s="126" t="str">
        <f t="shared" si="186"/>
        <v/>
      </c>
      <c r="V2687" s="126" t="str">
        <f t="shared" ref="Q2687:AA2710" si="187">IF($A2687="","",IF(OR($B2687=V$1,$C2687=V$1,$D2687=V$1,$E2687=V$1,$F2687=V$1),"Yes","No"))</f>
        <v/>
      </c>
      <c r="W2687" s="126" t="str">
        <f t="shared" si="187"/>
        <v/>
      </c>
      <c r="X2687" s="126" t="str">
        <f t="shared" si="187"/>
        <v/>
      </c>
      <c r="Y2687" s="126" t="str">
        <f t="shared" si="187"/>
        <v/>
      </c>
      <c r="Z2687" s="126" t="str">
        <f t="shared" si="187"/>
        <v/>
      </c>
      <c r="AA2687" s="126" t="str">
        <f t="shared" si="187"/>
        <v/>
      </c>
    </row>
    <row r="2688" spans="16:27" x14ac:dyDescent="0.3">
      <c r="P2688" s="126" t="str">
        <f t="shared" si="185"/>
        <v/>
      </c>
      <c r="Q2688" s="126" t="str">
        <f t="shared" si="187"/>
        <v/>
      </c>
      <c r="R2688" s="126" t="str">
        <f t="shared" si="187"/>
        <v/>
      </c>
      <c r="S2688" s="126" t="str">
        <f t="shared" si="187"/>
        <v/>
      </c>
      <c r="T2688" s="126" t="str">
        <f t="shared" si="187"/>
        <v/>
      </c>
      <c r="U2688" s="126" t="str">
        <f t="shared" si="187"/>
        <v/>
      </c>
      <c r="V2688" s="126" t="str">
        <f t="shared" si="187"/>
        <v/>
      </c>
      <c r="W2688" s="126" t="str">
        <f t="shared" si="187"/>
        <v/>
      </c>
      <c r="X2688" s="126" t="str">
        <f t="shared" si="187"/>
        <v/>
      </c>
      <c r="Y2688" s="126" t="str">
        <f t="shared" si="187"/>
        <v/>
      </c>
      <c r="Z2688" s="126" t="str">
        <f t="shared" si="187"/>
        <v/>
      </c>
      <c r="AA2688" s="126" t="str">
        <f t="shared" si="187"/>
        <v/>
      </c>
    </row>
    <row r="2689" spans="16:27" x14ac:dyDescent="0.3">
      <c r="P2689" s="126" t="str">
        <f t="shared" si="185"/>
        <v/>
      </c>
      <c r="Q2689" s="126" t="str">
        <f t="shared" si="187"/>
        <v/>
      </c>
      <c r="R2689" s="126" t="str">
        <f t="shared" si="187"/>
        <v/>
      </c>
      <c r="S2689" s="126" t="str">
        <f t="shared" si="187"/>
        <v/>
      </c>
      <c r="T2689" s="126" t="str">
        <f t="shared" si="187"/>
        <v/>
      </c>
      <c r="U2689" s="126" t="str">
        <f t="shared" si="187"/>
        <v/>
      </c>
      <c r="V2689" s="126" t="str">
        <f t="shared" si="187"/>
        <v/>
      </c>
      <c r="W2689" s="126" t="str">
        <f t="shared" si="187"/>
        <v/>
      </c>
      <c r="X2689" s="126" t="str">
        <f t="shared" si="187"/>
        <v/>
      </c>
      <c r="Y2689" s="126" t="str">
        <f t="shared" si="187"/>
        <v/>
      </c>
      <c r="Z2689" s="126" t="str">
        <f t="shared" si="187"/>
        <v/>
      </c>
      <c r="AA2689" s="126" t="str">
        <f t="shared" si="187"/>
        <v/>
      </c>
    </row>
    <row r="2690" spans="16:27" x14ac:dyDescent="0.3">
      <c r="P2690" s="126" t="str">
        <f t="shared" si="185"/>
        <v/>
      </c>
      <c r="Q2690" s="126" t="str">
        <f t="shared" si="187"/>
        <v/>
      </c>
      <c r="R2690" s="126" t="str">
        <f t="shared" si="187"/>
        <v/>
      </c>
      <c r="S2690" s="126" t="str">
        <f t="shared" si="187"/>
        <v/>
      </c>
      <c r="T2690" s="126" t="str">
        <f t="shared" si="187"/>
        <v/>
      </c>
      <c r="U2690" s="126" t="str">
        <f t="shared" si="187"/>
        <v/>
      </c>
      <c r="V2690" s="126" t="str">
        <f t="shared" si="187"/>
        <v/>
      </c>
      <c r="W2690" s="126" t="str">
        <f t="shared" si="187"/>
        <v/>
      </c>
      <c r="X2690" s="126" t="str">
        <f t="shared" si="187"/>
        <v/>
      </c>
      <c r="Y2690" s="126" t="str">
        <f t="shared" si="187"/>
        <v/>
      </c>
      <c r="Z2690" s="126" t="str">
        <f t="shared" si="187"/>
        <v/>
      </c>
      <c r="AA2690" s="126" t="str">
        <f t="shared" si="187"/>
        <v/>
      </c>
    </row>
    <row r="2691" spans="16:27" x14ac:dyDescent="0.3">
      <c r="P2691" s="126" t="str">
        <f t="shared" si="185"/>
        <v/>
      </c>
      <c r="Q2691" s="126" t="str">
        <f t="shared" si="187"/>
        <v/>
      </c>
      <c r="R2691" s="126" t="str">
        <f t="shared" si="187"/>
        <v/>
      </c>
      <c r="S2691" s="126" t="str">
        <f t="shared" si="187"/>
        <v/>
      </c>
      <c r="T2691" s="126" t="str">
        <f t="shared" si="187"/>
        <v/>
      </c>
      <c r="U2691" s="126" t="str">
        <f t="shared" si="187"/>
        <v/>
      </c>
      <c r="V2691" s="126" t="str">
        <f t="shared" si="187"/>
        <v/>
      </c>
      <c r="W2691" s="126" t="str">
        <f t="shared" si="187"/>
        <v/>
      </c>
      <c r="X2691" s="126" t="str">
        <f t="shared" si="187"/>
        <v/>
      </c>
      <c r="Y2691" s="126" t="str">
        <f t="shared" si="187"/>
        <v/>
      </c>
      <c r="Z2691" s="126" t="str">
        <f t="shared" si="187"/>
        <v/>
      </c>
      <c r="AA2691" s="126" t="str">
        <f t="shared" si="187"/>
        <v/>
      </c>
    </row>
    <row r="2692" spans="16:27" x14ac:dyDescent="0.3">
      <c r="P2692" s="126" t="str">
        <f t="shared" si="185"/>
        <v/>
      </c>
      <c r="Q2692" s="126" t="str">
        <f t="shared" si="187"/>
        <v/>
      </c>
      <c r="R2692" s="126" t="str">
        <f t="shared" si="187"/>
        <v/>
      </c>
      <c r="S2692" s="126" t="str">
        <f t="shared" si="187"/>
        <v/>
      </c>
      <c r="T2692" s="126" t="str">
        <f t="shared" si="187"/>
        <v/>
      </c>
      <c r="U2692" s="126" t="str">
        <f t="shared" si="187"/>
        <v/>
      </c>
      <c r="V2692" s="126" t="str">
        <f t="shared" si="187"/>
        <v/>
      </c>
      <c r="W2692" s="126" t="str">
        <f t="shared" si="187"/>
        <v/>
      </c>
      <c r="X2692" s="126" t="str">
        <f t="shared" si="187"/>
        <v/>
      </c>
      <c r="Y2692" s="126" t="str">
        <f t="shared" si="187"/>
        <v/>
      </c>
      <c r="Z2692" s="126" t="str">
        <f t="shared" si="187"/>
        <v/>
      </c>
      <c r="AA2692" s="126" t="str">
        <f t="shared" si="187"/>
        <v/>
      </c>
    </row>
    <row r="2693" spans="16:27" x14ac:dyDescent="0.3">
      <c r="P2693" s="126" t="str">
        <f t="shared" si="185"/>
        <v/>
      </c>
      <c r="Q2693" s="126" t="str">
        <f t="shared" si="187"/>
        <v/>
      </c>
      <c r="R2693" s="126" t="str">
        <f t="shared" si="187"/>
        <v/>
      </c>
      <c r="S2693" s="126" t="str">
        <f t="shared" si="187"/>
        <v/>
      </c>
      <c r="T2693" s="126" t="str">
        <f t="shared" si="187"/>
        <v/>
      </c>
      <c r="U2693" s="126" t="str">
        <f t="shared" si="187"/>
        <v/>
      </c>
      <c r="V2693" s="126" t="str">
        <f t="shared" si="187"/>
        <v/>
      </c>
      <c r="W2693" s="126" t="str">
        <f t="shared" si="187"/>
        <v/>
      </c>
      <c r="X2693" s="126" t="str">
        <f t="shared" si="187"/>
        <v/>
      </c>
      <c r="Y2693" s="126" t="str">
        <f t="shared" si="187"/>
        <v/>
      </c>
      <c r="Z2693" s="126" t="str">
        <f t="shared" si="187"/>
        <v/>
      </c>
      <c r="AA2693" s="126" t="str">
        <f t="shared" si="187"/>
        <v/>
      </c>
    </row>
    <row r="2694" spans="16:27" x14ac:dyDescent="0.3">
      <c r="P2694" s="126" t="str">
        <f t="shared" si="185"/>
        <v/>
      </c>
      <c r="Q2694" s="126" t="str">
        <f t="shared" si="187"/>
        <v/>
      </c>
      <c r="R2694" s="126" t="str">
        <f t="shared" si="187"/>
        <v/>
      </c>
      <c r="S2694" s="126" t="str">
        <f t="shared" si="187"/>
        <v/>
      </c>
      <c r="T2694" s="126" t="str">
        <f t="shared" si="187"/>
        <v/>
      </c>
      <c r="U2694" s="126" t="str">
        <f t="shared" si="187"/>
        <v/>
      </c>
      <c r="V2694" s="126" t="str">
        <f t="shared" si="187"/>
        <v/>
      </c>
      <c r="W2694" s="126" t="str">
        <f t="shared" si="187"/>
        <v/>
      </c>
      <c r="X2694" s="126" t="str">
        <f t="shared" si="187"/>
        <v/>
      </c>
      <c r="Y2694" s="126" t="str">
        <f t="shared" si="187"/>
        <v/>
      </c>
      <c r="Z2694" s="126" t="str">
        <f t="shared" si="187"/>
        <v/>
      </c>
      <c r="AA2694" s="126" t="str">
        <f t="shared" si="187"/>
        <v/>
      </c>
    </row>
    <row r="2695" spans="16:27" x14ac:dyDescent="0.3">
      <c r="P2695" s="126" t="str">
        <f t="shared" si="185"/>
        <v/>
      </c>
      <c r="Q2695" s="126" t="str">
        <f t="shared" si="187"/>
        <v/>
      </c>
      <c r="R2695" s="126" t="str">
        <f t="shared" si="187"/>
        <v/>
      </c>
      <c r="S2695" s="126" t="str">
        <f t="shared" si="187"/>
        <v/>
      </c>
      <c r="T2695" s="126" t="str">
        <f t="shared" si="187"/>
        <v/>
      </c>
      <c r="U2695" s="126" t="str">
        <f t="shared" si="187"/>
        <v/>
      </c>
      <c r="V2695" s="126" t="str">
        <f t="shared" si="187"/>
        <v/>
      </c>
      <c r="W2695" s="126" t="str">
        <f t="shared" si="187"/>
        <v/>
      </c>
      <c r="X2695" s="126" t="str">
        <f t="shared" si="187"/>
        <v/>
      </c>
      <c r="Y2695" s="126" t="str">
        <f t="shared" si="187"/>
        <v/>
      </c>
      <c r="Z2695" s="126" t="str">
        <f t="shared" si="187"/>
        <v/>
      </c>
      <c r="AA2695" s="126" t="str">
        <f t="shared" si="187"/>
        <v/>
      </c>
    </row>
    <row r="2696" spans="16:27" x14ac:dyDescent="0.3">
      <c r="P2696" s="126" t="str">
        <f t="shared" si="185"/>
        <v/>
      </c>
      <c r="Q2696" s="126" t="str">
        <f t="shared" si="187"/>
        <v/>
      </c>
      <c r="R2696" s="126" t="str">
        <f t="shared" si="187"/>
        <v/>
      </c>
      <c r="S2696" s="126" t="str">
        <f t="shared" si="187"/>
        <v/>
      </c>
      <c r="T2696" s="126" t="str">
        <f t="shared" si="187"/>
        <v/>
      </c>
      <c r="U2696" s="126" t="str">
        <f t="shared" si="187"/>
        <v/>
      </c>
      <c r="V2696" s="126" t="str">
        <f t="shared" si="187"/>
        <v/>
      </c>
      <c r="W2696" s="126" t="str">
        <f t="shared" si="187"/>
        <v/>
      </c>
      <c r="X2696" s="126" t="str">
        <f t="shared" si="187"/>
        <v/>
      </c>
      <c r="Y2696" s="126" t="str">
        <f t="shared" si="187"/>
        <v/>
      </c>
      <c r="Z2696" s="126" t="str">
        <f t="shared" si="187"/>
        <v/>
      </c>
      <c r="AA2696" s="126" t="str">
        <f t="shared" si="187"/>
        <v/>
      </c>
    </row>
    <row r="2697" spans="16:27" x14ac:dyDescent="0.3">
      <c r="P2697" s="126" t="str">
        <f t="shared" si="185"/>
        <v/>
      </c>
      <c r="Q2697" s="126" t="str">
        <f t="shared" si="187"/>
        <v/>
      </c>
      <c r="R2697" s="126" t="str">
        <f t="shared" si="187"/>
        <v/>
      </c>
      <c r="S2697" s="126" t="str">
        <f t="shared" si="187"/>
        <v/>
      </c>
      <c r="T2697" s="126" t="str">
        <f t="shared" si="187"/>
        <v/>
      </c>
      <c r="U2697" s="126" t="str">
        <f t="shared" si="187"/>
        <v/>
      </c>
      <c r="V2697" s="126" t="str">
        <f t="shared" si="187"/>
        <v/>
      </c>
      <c r="W2697" s="126" t="str">
        <f t="shared" si="187"/>
        <v/>
      </c>
      <c r="X2697" s="126" t="str">
        <f t="shared" si="187"/>
        <v/>
      </c>
      <c r="Y2697" s="126" t="str">
        <f t="shared" si="187"/>
        <v/>
      </c>
      <c r="Z2697" s="126" t="str">
        <f t="shared" si="187"/>
        <v/>
      </c>
      <c r="AA2697" s="126" t="str">
        <f t="shared" si="187"/>
        <v/>
      </c>
    </row>
    <row r="2698" spans="16:27" x14ac:dyDescent="0.3">
      <c r="P2698" s="126" t="str">
        <f t="shared" si="185"/>
        <v/>
      </c>
      <c r="Q2698" s="126" t="str">
        <f t="shared" si="187"/>
        <v/>
      </c>
      <c r="R2698" s="126" t="str">
        <f t="shared" si="187"/>
        <v/>
      </c>
      <c r="S2698" s="126" t="str">
        <f t="shared" si="187"/>
        <v/>
      </c>
      <c r="T2698" s="126" t="str">
        <f t="shared" si="187"/>
        <v/>
      </c>
      <c r="U2698" s="126" t="str">
        <f t="shared" si="187"/>
        <v/>
      </c>
      <c r="V2698" s="126" t="str">
        <f t="shared" si="187"/>
        <v/>
      </c>
      <c r="W2698" s="126" t="str">
        <f t="shared" si="187"/>
        <v/>
      </c>
      <c r="X2698" s="126" t="str">
        <f t="shared" si="187"/>
        <v/>
      </c>
      <c r="Y2698" s="126" t="str">
        <f t="shared" si="187"/>
        <v/>
      </c>
      <c r="Z2698" s="126" t="str">
        <f t="shared" si="187"/>
        <v/>
      </c>
      <c r="AA2698" s="126" t="str">
        <f t="shared" si="187"/>
        <v/>
      </c>
    </row>
    <row r="2699" spans="16:27" x14ac:dyDescent="0.3">
      <c r="P2699" s="126" t="str">
        <f t="shared" si="185"/>
        <v/>
      </c>
      <c r="Q2699" s="126" t="str">
        <f t="shared" si="187"/>
        <v/>
      </c>
      <c r="R2699" s="126" t="str">
        <f t="shared" si="187"/>
        <v/>
      </c>
      <c r="S2699" s="126" t="str">
        <f t="shared" si="187"/>
        <v/>
      </c>
      <c r="T2699" s="126" t="str">
        <f t="shared" si="187"/>
        <v/>
      </c>
      <c r="U2699" s="126" t="str">
        <f t="shared" si="187"/>
        <v/>
      </c>
      <c r="V2699" s="126" t="str">
        <f t="shared" si="187"/>
        <v/>
      </c>
      <c r="W2699" s="126" t="str">
        <f t="shared" si="187"/>
        <v/>
      </c>
      <c r="X2699" s="126" t="str">
        <f t="shared" si="187"/>
        <v/>
      </c>
      <c r="Y2699" s="126" t="str">
        <f t="shared" si="187"/>
        <v/>
      </c>
      <c r="Z2699" s="126" t="str">
        <f t="shared" si="187"/>
        <v/>
      </c>
      <c r="AA2699" s="126" t="str">
        <f t="shared" si="187"/>
        <v/>
      </c>
    </row>
    <row r="2700" spans="16:27" x14ac:dyDescent="0.3">
      <c r="P2700" s="126" t="str">
        <f t="shared" si="185"/>
        <v/>
      </c>
      <c r="Q2700" s="126" t="str">
        <f t="shared" si="187"/>
        <v/>
      </c>
      <c r="R2700" s="126" t="str">
        <f t="shared" si="187"/>
        <v/>
      </c>
      <c r="S2700" s="126" t="str">
        <f t="shared" si="187"/>
        <v/>
      </c>
      <c r="T2700" s="126" t="str">
        <f t="shared" si="187"/>
        <v/>
      </c>
      <c r="U2700" s="126" t="str">
        <f t="shared" si="187"/>
        <v/>
      </c>
      <c r="V2700" s="126" t="str">
        <f t="shared" si="187"/>
        <v/>
      </c>
      <c r="W2700" s="126" t="str">
        <f t="shared" si="187"/>
        <v/>
      </c>
      <c r="X2700" s="126" t="str">
        <f t="shared" si="187"/>
        <v/>
      </c>
      <c r="Y2700" s="126" t="str">
        <f t="shared" si="187"/>
        <v/>
      </c>
      <c r="Z2700" s="126" t="str">
        <f t="shared" si="187"/>
        <v/>
      </c>
      <c r="AA2700" s="126" t="str">
        <f t="shared" si="187"/>
        <v/>
      </c>
    </row>
    <row r="2701" spans="16:27" x14ac:dyDescent="0.3">
      <c r="P2701" s="126" t="str">
        <f t="shared" si="185"/>
        <v/>
      </c>
      <c r="Q2701" s="126" t="str">
        <f t="shared" si="187"/>
        <v/>
      </c>
      <c r="R2701" s="126" t="str">
        <f t="shared" si="187"/>
        <v/>
      </c>
      <c r="S2701" s="126" t="str">
        <f t="shared" si="187"/>
        <v/>
      </c>
      <c r="T2701" s="126" t="str">
        <f t="shared" si="187"/>
        <v/>
      </c>
      <c r="U2701" s="126" t="str">
        <f t="shared" si="187"/>
        <v/>
      </c>
      <c r="V2701" s="126" t="str">
        <f t="shared" si="187"/>
        <v/>
      </c>
      <c r="W2701" s="126" t="str">
        <f t="shared" si="187"/>
        <v/>
      </c>
      <c r="X2701" s="126" t="str">
        <f t="shared" si="187"/>
        <v/>
      </c>
      <c r="Y2701" s="126" t="str">
        <f t="shared" si="187"/>
        <v/>
      </c>
      <c r="Z2701" s="126" t="str">
        <f t="shared" si="187"/>
        <v/>
      </c>
      <c r="AA2701" s="126" t="str">
        <f t="shared" si="187"/>
        <v/>
      </c>
    </row>
    <row r="2702" spans="16:27" x14ac:dyDescent="0.3">
      <c r="P2702" s="126" t="str">
        <f t="shared" si="185"/>
        <v/>
      </c>
      <c r="Q2702" s="126" t="str">
        <f t="shared" si="187"/>
        <v/>
      </c>
      <c r="R2702" s="126" t="str">
        <f t="shared" si="187"/>
        <v/>
      </c>
      <c r="S2702" s="126" t="str">
        <f t="shared" si="187"/>
        <v/>
      </c>
      <c r="T2702" s="126" t="str">
        <f t="shared" si="187"/>
        <v/>
      </c>
      <c r="U2702" s="126" t="str">
        <f t="shared" si="187"/>
        <v/>
      </c>
      <c r="V2702" s="126" t="str">
        <f t="shared" si="187"/>
        <v/>
      </c>
      <c r="W2702" s="126" t="str">
        <f t="shared" si="187"/>
        <v/>
      </c>
      <c r="X2702" s="126" t="str">
        <f t="shared" si="187"/>
        <v/>
      </c>
      <c r="Y2702" s="126" t="str">
        <f t="shared" si="187"/>
        <v/>
      </c>
      <c r="Z2702" s="126" t="str">
        <f t="shared" si="187"/>
        <v/>
      </c>
      <c r="AA2702" s="126" t="str">
        <f t="shared" si="187"/>
        <v/>
      </c>
    </row>
    <row r="2703" spans="16:27" x14ac:dyDescent="0.3">
      <c r="P2703" s="126" t="str">
        <f t="shared" si="185"/>
        <v/>
      </c>
      <c r="Q2703" s="126" t="str">
        <f t="shared" si="187"/>
        <v/>
      </c>
      <c r="R2703" s="126" t="str">
        <f t="shared" si="187"/>
        <v/>
      </c>
      <c r="S2703" s="126" t="str">
        <f t="shared" si="187"/>
        <v/>
      </c>
      <c r="T2703" s="126" t="str">
        <f t="shared" si="187"/>
        <v/>
      </c>
      <c r="U2703" s="126" t="str">
        <f t="shared" si="187"/>
        <v/>
      </c>
      <c r="V2703" s="126" t="str">
        <f t="shared" si="187"/>
        <v/>
      </c>
      <c r="W2703" s="126" t="str">
        <f t="shared" si="187"/>
        <v/>
      </c>
      <c r="X2703" s="126" t="str">
        <f t="shared" si="187"/>
        <v/>
      </c>
      <c r="Y2703" s="126" t="str">
        <f t="shared" si="187"/>
        <v/>
      </c>
      <c r="Z2703" s="126" t="str">
        <f t="shared" si="187"/>
        <v/>
      </c>
      <c r="AA2703" s="126" t="str">
        <f t="shared" si="187"/>
        <v/>
      </c>
    </row>
    <row r="2704" spans="16:27" x14ac:dyDescent="0.3">
      <c r="P2704" s="126" t="str">
        <f t="shared" si="185"/>
        <v/>
      </c>
      <c r="Q2704" s="126" t="str">
        <f t="shared" si="187"/>
        <v/>
      </c>
      <c r="R2704" s="126" t="str">
        <f t="shared" si="187"/>
        <v/>
      </c>
      <c r="S2704" s="126" t="str">
        <f t="shared" si="187"/>
        <v/>
      </c>
      <c r="T2704" s="126" t="str">
        <f t="shared" si="187"/>
        <v/>
      </c>
      <c r="U2704" s="126" t="str">
        <f t="shared" si="187"/>
        <v/>
      </c>
      <c r="V2704" s="126" t="str">
        <f t="shared" si="187"/>
        <v/>
      </c>
      <c r="W2704" s="126" t="str">
        <f t="shared" si="187"/>
        <v/>
      </c>
      <c r="X2704" s="126" t="str">
        <f t="shared" si="187"/>
        <v/>
      </c>
      <c r="Y2704" s="126" t="str">
        <f t="shared" si="187"/>
        <v/>
      </c>
      <c r="Z2704" s="126" t="str">
        <f t="shared" si="187"/>
        <v/>
      </c>
      <c r="AA2704" s="126" t="str">
        <f t="shared" si="187"/>
        <v/>
      </c>
    </row>
    <row r="2705" spans="16:27" x14ac:dyDescent="0.3">
      <c r="P2705" s="126" t="str">
        <f t="shared" si="185"/>
        <v/>
      </c>
      <c r="Q2705" s="126" t="str">
        <f t="shared" si="187"/>
        <v/>
      </c>
      <c r="R2705" s="126" t="str">
        <f t="shared" si="187"/>
        <v/>
      </c>
      <c r="S2705" s="126" t="str">
        <f t="shared" si="187"/>
        <v/>
      </c>
      <c r="T2705" s="126" t="str">
        <f t="shared" si="187"/>
        <v/>
      </c>
      <c r="U2705" s="126" t="str">
        <f t="shared" si="187"/>
        <v/>
      </c>
      <c r="V2705" s="126" t="str">
        <f t="shared" si="187"/>
        <v/>
      </c>
      <c r="W2705" s="126" t="str">
        <f t="shared" si="187"/>
        <v/>
      </c>
      <c r="X2705" s="126" t="str">
        <f t="shared" si="187"/>
        <v/>
      </c>
      <c r="Y2705" s="126" t="str">
        <f t="shared" si="187"/>
        <v/>
      </c>
      <c r="Z2705" s="126" t="str">
        <f t="shared" si="187"/>
        <v/>
      </c>
      <c r="AA2705" s="126" t="str">
        <f t="shared" si="187"/>
        <v/>
      </c>
    </row>
    <row r="2706" spans="16:27" x14ac:dyDescent="0.3">
      <c r="P2706" s="126" t="str">
        <f t="shared" si="185"/>
        <v/>
      </c>
      <c r="Q2706" s="126" t="str">
        <f t="shared" si="187"/>
        <v/>
      </c>
      <c r="R2706" s="126" t="str">
        <f t="shared" si="187"/>
        <v/>
      </c>
      <c r="S2706" s="126" t="str">
        <f t="shared" si="187"/>
        <v/>
      </c>
      <c r="T2706" s="126" t="str">
        <f t="shared" si="187"/>
        <v/>
      </c>
      <c r="U2706" s="126" t="str">
        <f t="shared" si="187"/>
        <v/>
      </c>
      <c r="V2706" s="126" t="str">
        <f t="shared" si="187"/>
        <v/>
      </c>
      <c r="W2706" s="126" t="str">
        <f t="shared" si="187"/>
        <v/>
      </c>
      <c r="X2706" s="126" t="str">
        <f t="shared" si="187"/>
        <v/>
      </c>
      <c r="Y2706" s="126" t="str">
        <f t="shared" si="187"/>
        <v/>
      </c>
      <c r="Z2706" s="126" t="str">
        <f t="shared" si="187"/>
        <v/>
      </c>
      <c r="AA2706" s="126" t="str">
        <f t="shared" si="187"/>
        <v/>
      </c>
    </row>
    <row r="2707" spans="16:27" x14ac:dyDescent="0.3">
      <c r="P2707" s="126" t="str">
        <f t="shared" si="185"/>
        <v/>
      </c>
      <c r="Q2707" s="126" t="str">
        <f t="shared" si="187"/>
        <v/>
      </c>
      <c r="R2707" s="126" t="str">
        <f t="shared" si="187"/>
        <v/>
      </c>
      <c r="S2707" s="126" t="str">
        <f t="shared" si="187"/>
        <v/>
      </c>
      <c r="T2707" s="126" t="str">
        <f t="shared" si="187"/>
        <v/>
      </c>
      <c r="U2707" s="126" t="str">
        <f t="shared" si="187"/>
        <v/>
      </c>
      <c r="V2707" s="126" t="str">
        <f t="shared" si="187"/>
        <v/>
      </c>
      <c r="W2707" s="126" t="str">
        <f t="shared" si="187"/>
        <v/>
      </c>
      <c r="X2707" s="126" t="str">
        <f t="shared" si="187"/>
        <v/>
      </c>
      <c r="Y2707" s="126" t="str">
        <f t="shared" si="187"/>
        <v/>
      </c>
      <c r="Z2707" s="126" t="str">
        <f t="shared" si="187"/>
        <v/>
      </c>
      <c r="AA2707" s="126" t="str">
        <f t="shared" si="187"/>
        <v/>
      </c>
    </row>
    <row r="2708" spans="16:27" x14ac:dyDescent="0.3">
      <c r="P2708" s="126" t="str">
        <f t="shared" si="185"/>
        <v/>
      </c>
      <c r="Q2708" s="126" t="str">
        <f t="shared" si="187"/>
        <v/>
      </c>
      <c r="R2708" s="126" t="str">
        <f t="shared" si="187"/>
        <v/>
      </c>
      <c r="S2708" s="126" t="str">
        <f t="shared" si="187"/>
        <v/>
      </c>
      <c r="T2708" s="126" t="str">
        <f t="shared" si="187"/>
        <v/>
      </c>
      <c r="U2708" s="126" t="str">
        <f t="shared" si="187"/>
        <v/>
      </c>
      <c r="V2708" s="126" t="str">
        <f t="shared" si="187"/>
        <v/>
      </c>
      <c r="W2708" s="126" t="str">
        <f t="shared" si="187"/>
        <v/>
      </c>
      <c r="X2708" s="126" t="str">
        <f t="shared" si="187"/>
        <v/>
      </c>
      <c r="Y2708" s="126" t="str">
        <f t="shared" si="187"/>
        <v/>
      </c>
      <c r="Z2708" s="126" t="str">
        <f t="shared" si="187"/>
        <v/>
      </c>
      <c r="AA2708" s="126" t="str">
        <f t="shared" si="187"/>
        <v/>
      </c>
    </row>
    <row r="2709" spans="16:27" x14ac:dyDescent="0.3">
      <c r="P2709" s="126" t="str">
        <f t="shared" si="185"/>
        <v/>
      </c>
      <c r="Q2709" s="126" t="str">
        <f t="shared" si="187"/>
        <v/>
      </c>
      <c r="R2709" s="126" t="str">
        <f t="shared" si="187"/>
        <v/>
      </c>
      <c r="S2709" s="126" t="str">
        <f t="shared" si="187"/>
        <v/>
      </c>
      <c r="T2709" s="126" t="str">
        <f t="shared" si="187"/>
        <v/>
      </c>
      <c r="U2709" s="126" t="str">
        <f t="shared" si="187"/>
        <v/>
      </c>
      <c r="V2709" s="126" t="str">
        <f t="shared" si="187"/>
        <v/>
      </c>
      <c r="W2709" s="126" t="str">
        <f t="shared" si="187"/>
        <v/>
      </c>
      <c r="X2709" s="126" t="str">
        <f t="shared" si="187"/>
        <v/>
      </c>
      <c r="Y2709" s="126" t="str">
        <f t="shared" si="187"/>
        <v/>
      </c>
      <c r="Z2709" s="126" t="str">
        <f t="shared" si="187"/>
        <v/>
      </c>
      <c r="AA2709" s="126" t="str">
        <f t="shared" si="187"/>
        <v/>
      </c>
    </row>
    <row r="2710" spans="16:27" x14ac:dyDescent="0.3">
      <c r="P2710" s="126" t="str">
        <f t="shared" si="185"/>
        <v/>
      </c>
      <c r="Q2710" s="126" t="str">
        <f t="shared" si="187"/>
        <v/>
      </c>
      <c r="R2710" s="126" t="str">
        <f t="shared" si="187"/>
        <v/>
      </c>
      <c r="S2710" s="126" t="str">
        <f t="shared" si="187"/>
        <v/>
      </c>
      <c r="T2710" s="126" t="str">
        <f t="shared" si="187"/>
        <v/>
      </c>
      <c r="U2710" s="126" t="str">
        <f t="shared" si="187"/>
        <v/>
      </c>
      <c r="V2710" s="126" t="str">
        <f t="shared" si="187"/>
        <v/>
      </c>
      <c r="W2710" s="126" t="str">
        <f t="shared" si="187"/>
        <v/>
      </c>
      <c r="X2710" s="126" t="str">
        <f t="shared" ref="Q2710:AA2733" si="188">IF($A2710="","",IF(OR($B2710=X$1,$C2710=X$1,$D2710=X$1,$E2710=X$1,$F2710=X$1),"Yes","No"))</f>
        <v/>
      </c>
      <c r="Y2710" s="126" t="str">
        <f t="shared" si="188"/>
        <v/>
      </c>
      <c r="Z2710" s="126" t="str">
        <f t="shared" si="188"/>
        <v/>
      </c>
      <c r="AA2710" s="126" t="str">
        <f t="shared" si="188"/>
        <v/>
      </c>
    </row>
    <row r="2711" spans="16:27" x14ac:dyDescent="0.3">
      <c r="P2711" s="126" t="str">
        <f t="shared" si="185"/>
        <v/>
      </c>
      <c r="Q2711" s="126" t="str">
        <f t="shared" si="188"/>
        <v/>
      </c>
      <c r="R2711" s="126" t="str">
        <f t="shared" si="188"/>
        <v/>
      </c>
      <c r="S2711" s="126" t="str">
        <f t="shared" si="188"/>
        <v/>
      </c>
      <c r="T2711" s="126" t="str">
        <f t="shared" si="188"/>
        <v/>
      </c>
      <c r="U2711" s="126" t="str">
        <f t="shared" si="188"/>
        <v/>
      </c>
      <c r="V2711" s="126" t="str">
        <f t="shared" si="188"/>
        <v/>
      </c>
      <c r="W2711" s="126" t="str">
        <f t="shared" si="188"/>
        <v/>
      </c>
      <c r="X2711" s="126" t="str">
        <f t="shared" si="188"/>
        <v/>
      </c>
      <c r="Y2711" s="126" t="str">
        <f t="shared" si="188"/>
        <v/>
      </c>
      <c r="Z2711" s="126" t="str">
        <f t="shared" si="188"/>
        <v/>
      </c>
      <c r="AA2711" s="126" t="str">
        <f t="shared" si="188"/>
        <v/>
      </c>
    </row>
    <row r="2712" spans="16:27" x14ac:dyDescent="0.3">
      <c r="P2712" s="126" t="str">
        <f t="shared" si="185"/>
        <v/>
      </c>
      <c r="Q2712" s="126" t="str">
        <f t="shared" si="188"/>
        <v/>
      </c>
      <c r="R2712" s="126" t="str">
        <f t="shared" si="188"/>
        <v/>
      </c>
      <c r="S2712" s="126" t="str">
        <f t="shared" si="188"/>
        <v/>
      </c>
      <c r="T2712" s="126" t="str">
        <f t="shared" si="188"/>
        <v/>
      </c>
      <c r="U2712" s="126" t="str">
        <f t="shared" si="188"/>
        <v/>
      </c>
      <c r="V2712" s="126" t="str">
        <f t="shared" si="188"/>
        <v/>
      </c>
      <c r="W2712" s="126" t="str">
        <f t="shared" si="188"/>
        <v/>
      </c>
      <c r="X2712" s="126" t="str">
        <f t="shared" si="188"/>
        <v/>
      </c>
      <c r="Y2712" s="126" t="str">
        <f t="shared" si="188"/>
        <v/>
      </c>
      <c r="Z2712" s="126" t="str">
        <f t="shared" si="188"/>
        <v/>
      </c>
      <c r="AA2712" s="126" t="str">
        <f t="shared" si="188"/>
        <v/>
      </c>
    </row>
    <row r="2713" spans="16:27" x14ac:dyDescent="0.3">
      <c r="P2713" s="126" t="str">
        <f t="shared" si="185"/>
        <v/>
      </c>
      <c r="Q2713" s="126" t="str">
        <f t="shared" si="188"/>
        <v/>
      </c>
      <c r="R2713" s="126" t="str">
        <f t="shared" si="188"/>
        <v/>
      </c>
      <c r="S2713" s="126" t="str">
        <f t="shared" si="188"/>
        <v/>
      </c>
      <c r="T2713" s="126" t="str">
        <f t="shared" si="188"/>
        <v/>
      </c>
      <c r="U2713" s="126" t="str">
        <f t="shared" si="188"/>
        <v/>
      </c>
      <c r="V2713" s="126" t="str">
        <f t="shared" si="188"/>
        <v/>
      </c>
      <c r="W2713" s="126" t="str">
        <f t="shared" si="188"/>
        <v/>
      </c>
      <c r="X2713" s="126" t="str">
        <f t="shared" si="188"/>
        <v/>
      </c>
      <c r="Y2713" s="126" t="str">
        <f t="shared" si="188"/>
        <v/>
      </c>
      <c r="Z2713" s="126" t="str">
        <f t="shared" si="188"/>
        <v/>
      </c>
      <c r="AA2713" s="126" t="str">
        <f t="shared" si="188"/>
        <v/>
      </c>
    </row>
    <row r="2714" spans="16:27" x14ac:dyDescent="0.3">
      <c r="P2714" s="126" t="str">
        <f t="shared" si="185"/>
        <v/>
      </c>
      <c r="Q2714" s="126" t="str">
        <f t="shared" si="188"/>
        <v/>
      </c>
      <c r="R2714" s="126" t="str">
        <f t="shared" si="188"/>
        <v/>
      </c>
      <c r="S2714" s="126" t="str">
        <f t="shared" si="188"/>
        <v/>
      </c>
      <c r="T2714" s="126" t="str">
        <f t="shared" si="188"/>
        <v/>
      </c>
      <c r="U2714" s="126" t="str">
        <f t="shared" si="188"/>
        <v/>
      </c>
      <c r="V2714" s="126" t="str">
        <f t="shared" si="188"/>
        <v/>
      </c>
      <c r="W2714" s="126" t="str">
        <f t="shared" si="188"/>
        <v/>
      </c>
      <c r="X2714" s="126" t="str">
        <f t="shared" si="188"/>
        <v/>
      </c>
      <c r="Y2714" s="126" t="str">
        <f t="shared" si="188"/>
        <v/>
      </c>
      <c r="Z2714" s="126" t="str">
        <f t="shared" si="188"/>
        <v/>
      </c>
      <c r="AA2714" s="126" t="str">
        <f t="shared" si="188"/>
        <v/>
      </c>
    </row>
    <row r="2715" spans="16:27" x14ac:dyDescent="0.3">
      <c r="P2715" s="126" t="str">
        <f t="shared" si="185"/>
        <v/>
      </c>
      <c r="Q2715" s="126" t="str">
        <f t="shared" si="188"/>
        <v/>
      </c>
      <c r="R2715" s="126" t="str">
        <f t="shared" si="188"/>
        <v/>
      </c>
      <c r="S2715" s="126" t="str">
        <f t="shared" si="188"/>
        <v/>
      </c>
      <c r="T2715" s="126" t="str">
        <f t="shared" si="188"/>
        <v/>
      </c>
      <c r="U2715" s="126" t="str">
        <f t="shared" si="188"/>
        <v/>
      </c>
      <c r="V2715" s="126" t="str">
        <f t="shared" si="188"/>
        <v/>
      </c>
      <c r="W2715" s="126" t="str">
        <f t="shared" si="188"/>
        <v/>
      </c>
      <c r="X2715" s="126" t="str">
        <f t="shared" si="188"/>
        <v/>
      </c>
      <c r="Y2715" s="126" t="str">
        <f t="shared" si="188"/>
        <v/>
      </c>
      <c r="Z2715" s="126" t="str">
        <f t="shared" si="188"/>
        <v/>
      </c>
      <c r="AA2715" s="126" t="str">
        <f t="shared" si="188"/>
        <v/>
      </c>
    </row>
    <row r="2716" spans="16:27" x14ac:dyDescent="0.3">
      <c r="P2716" s="126" t="str">
        <f t="shared" si="185"/>
        <v/>
      </c>
      <c r="Q2716" s="126" t="str">
        <f t="shared" si="188"/>
        <v/>
      </c>
      <c r="R2716" s="126" t="str">
        <f t="shared" si="188"/>
        <v/>
      </c>
      <c r="S2716" s="126" t="str">
        <f t="shared" si="188"/>
        <v/>
      </c>
      <c r="T2716" s="126" t="str">
        <f t="shared" si="188"/>
        <v/>
      </c>
      <c r="U2716" s="126" t="str">
        <f t="shared" si="188"/>
        <v/>
      </c>
      <c r="V2716" s="126" t="str">
        <f t="shared" si="188"/>
        <v/>
      </c>
      <c r="W2716" s="126" t="str">
        <f t="shared" si="188"/>
        <v/>
      </c>
      <c r="X2716" s="126" t="str">
        <f t="shared" si="188"/>
        <v/>
      </c>
      <c r="Y2716" s="126" t="str">
        <f t="shared" si="188"/>
        <v/>
      </c>
      <c r="Z2716" s="126" t="str">
        <f t="shared" si="188"/>
        <v/>
      </c>
      <c r="AA2716" s="126" t="str">
        <f t="shared" si="188"/>
        <v/>
      </c>
    </row>
    <row r="2717" spans="16:27" x14ac:dyDescent="0.3">
      <c r="P2717" s="126" t="str">
        <f t="shared" si="185"/>
        <v/>
      </c>
      <c r="Q2717" s="126" t="str">
        <f t="shared" si="188"/>
        <v/>
      </c>
      <c r="R2717" s="126" t="str">
        <f t="shared" si="188"/>
        <v/>
      </c>
      <c r="S2717" s="126" t="str">
        <f t="shared" si="188"/>
        <v/>
      </c>
      <c r="T2717" s="126" t="str">
        <f t="shared" si="188"/>
        <v/>
      </c>
      <c r="U2717" s="126" t="str">
        <f t="shared" si="188"/>
        <v/>
      </c>
      <c r="V2717" s="126" t="str">
        <f t="shared" si="188"/>
        <v/>
      </c>
      <c r="W2717" s="126" t="str">
        <f t="shared" si="188"/>
        <v/>
      </c>
      <c r="X2717" s="126" t="str">
        <f t="shared" si="188"/>
        <v/>
      </c>
      <c r="Y2717" s="126" t="str">
        <f t="shared" si="188"/>
        <v/>
      </c>
      <c r="Z2717" s="126" t="str">
        <f t="shared" si="188"/>
        <v/>
      </c>
      <c r="AA2717" s="126" t="str">
        <f t="shared" si="188"/>
        <v/>
      </c>
    </row>
    <row r="2718" spans="16:27" x14ac:dyDescent="0.3">
      <c r="P2718" s="126" t="str">
        <f t="shared" ref="P2718:AA2774" si="189">IF($A2718="","",IF(OR($B2718=P$1,$C2718=P$1,$D2718=P$1,$E2718=P$1,$F2718=P$1),"Yes","No"))</f>
        <v/>
      </c>
      <c r="Q2718" s="126" t="str">
        <f t="shared" si="188"/>
        <v/>
      </c>
      <c r="R2718" s="126" t="str">
        <f t="shared" si="188"/>
        <v/>
      </c>
      <c r="S2718" s="126" t="str">
        <f t="shared" si="188"/>
        <v/>
      </c>
      <c r="T2718" s="126" t="str">
        <f t="shared" si="188"/>
        <v/>
      </c>
      <c r="U2718" s="126" t="str">
        <f t="shared" si="188"/>
        <v/>
      </c>
      <c r="V2718" s="126" t="str">
        <f t="shared" si="188"/>
        <v/>
      </c>
      <c r="W2718" s="126" t="str">
        <f t="shared" si="188"/>
        <v/>
      </c>
      <c r="X2718" s="126" t="str">
        <f t="shared" si="188"/>
        <v/>
      </c>
      <c r="Y2718" s="126" t="str">
        <f t="shared" si="188"/>
        <v/>
      </c>
      <c r="Z2718" s="126" t="str">
        <f t="shared" si="188"/>
        <v/>
      </c>
      <c r="AA2718" s="126" t="str">
        <f t="shared" si="188"/>
        <v/>
      </c>
    </row>
    <row r="2719" spans="16:27" x14ac:dyDescent="0.3">
      <c r="P2719" s="126" t="str">
        <f t="shared" si="189"/>
        <v/>
      </c>
      <c r="Q2719" s="126" t="str">
        <f t="shared" si="188"/>
        <v/>
      </c>
      <c r="R2719" s="126" t="str">
        <f t="shared" si="188"/>
        <v/>
      </c>
      <c r="S2719" s="126" t="str">
        <f t="shared" si="188"/>
        <v/>
      </c>
      <c r="T2719" s="126" t="str">
        <f t="shared" si="188"/>
        <v/>
      </c>
      <c r="U2719" s="126" t="str">
        <f t="shared" si="188"/>
        <v/>
      </c>
      <c r="V2719" s="126" t="str">
        <f t="shared" si="188"/>
        <v/>
      </c>
      <c r="W2719" s="126" t="str">
        <f t="shared" si="188"/>
        <v/>
      </c>
      <c r="X2719" s="126" t="str">
        <f t="shared" si="188"/>
        <v/>
      </c>
      <c r="Y2719" s="126" t="str">
        <f t="shared" si="188"/>
        <v/>
      </c>
      <c r="Z2719" s="126" t="str">
        <f t="shared" si="188"/>
        <v/>
      </c>
      <c r="AA2719" s="126" t="str">
        <f t="shared" si="188"/>
        <v/>
      </c>
    </row>
    <row r="2720" spans="16:27" x14ac:dyDescent="0.3">
      <c r="P2720" s="126" t="str">
        <f t="shared" si="189"/>
        <v/>
      </c>
      <c r="Q2720" s="126" t="str">
        <f t="shared" si="188"/>
        <v/>
      </c>
      <c r="R2720" s="126" t="str">
        <f t="shared" si="188"/>
        <v/>
      </c>
      <c r="S2720" s="126" t="str">
        <f t="shared" si="188"/>
        <v/>
      </c>
      <c r="T2720" s="126" t="str">
        <f t="shared" si="188"/>
        <v/>
      </c>
      <c r="U2720" s="126" t="str">
        <f t="shared" si="188"/>
        <v/>
      </c>
      <c r="V2720" s="126" t="str">
        <f t="shared" si="188"/>
        <v/>
      </c>
      <c r="W2720" s="126" t="str">
        <f t="shared" si="188"/>
        <v/>
      </c>
      <c r="X2720" s="126" t="str">
        <f t="shared" si="188"/>
        <v/>
      </c>
      <c r="Y2720" s="126" t="str">
        <f t="shared" si="188"/>
        <v/>
      </c>
      <c r="Z2720" s="126" t="str">
        <f t="shared" si="188"/>
        <v/>
      </c>
      <c r="AA2720" s="126" t="str">
        <f t="shared" si="188"/>
        <v/>
      </c>
    </row>
    <row r="2721" spans="16:27" x14ac:dyDescent="0.3">
      <c r="P2721" s="126" t="str">
        <f t="shared" si="189"/>
        <v/>
      </c>
      <c r="Q2721" s="126" t="str">
        <f t="shared" si="188"/>
        <v/>
      </c>
      <c r="R2721" s="126" t="str">
        <f t="shared" si="188"/>
        <v/>
      </c>
      <c r="S2721" s="126" t="str">
        <f t="shared" si="188"/>
        <v/>
      </c>
      <c r="T2721" s="126" t="str">
        <f t="shared" si="188"/>
        <v/>
      </c>
      <c r="U2721" s="126" t="str">
        <f t="shared" si="188"/>
        <v/>
      </c>
      <c r="V2721" s="126" t="str">
        <f t="shared" si="188"/>
        <v/>
      </c>
      <c r="W2721" s="126" t="str">
        <f t="shared" si="188"/>
        <v/>
      </c>
      <c r="X2721" s="126" t="str">
        <f t="shared" si="188"/>
        <v/>
      </c>
      <c r="Y2721" s="126" t="str">
        <f t="shared" si="188"/>
        <v/>
      </c>
      <c r="Z2721" s="126" t="str">
        <f t="shared" si="188"/>
        <v/>
      </c>
      <c r="AA2721" s="126" t="str">
        <f t="shared" si="188"/>
        <v/>
      </c>
    </row>
    <row r="2722" spans="16:27" x14ac:dyDescent="0.3">
      <c r="P2722" s="126" t="str">
        <f t="shared" si="189"/>
        <v/>
      </c>
      <c r="Q2722" s="126" t="str">
        <f t="shared" si="188"/>
        <v/>
      </c>
      <c r="R2722" s="126" t="str">
        <f t="shared" si="188"/>
        <v/>
      </c>
      <c r="S2722" s="126" t="str">
        <f t="shared" si="188"/>
        <v/>
      </c>
      <c r="T2722" s="126" t="str">
        <f t="shared" si="188"/>
        <v/>
      </c>
      <c r="U2722" s="126" t="str">
        <f t="shared" si="188"/>
        <v/>
      </c>
      <c r="V2722" s="126" t="str">
        <f t="shared" si="188"/>
        <v/>
      </c>
      <c r="W2722" s="126" t="str">
        <f t="shared" si="188"/>
        <v/>
      </c>
      <c r="X2722" s="126" t="str">
        <f t="shared" si="188"/>
        <v/>
      </c>
      <c r="Y2722" s="126" t="str">
        <f t="shared" si="188"/>
        <v/>
      </c>
      <c r="Z2722" s="126" t="str">
        <f t="shared" si="188"/>
        <v/>
      </c>
      <c r="AA2722" s="126" t="str">
        <f t="shared" si="188"/>
        <v/>
      </c>
    </row>
    <row r="2723" spans="16:27" x14ac:dyDescent="0.3">
      <c r="P2723" s="126" t="str">
        <f t="shared" si="189"/>
        <v/>
      </c>
      <c r="Q2723" s="126" t="str">
        <f t="shared" si="188"/>
        <v/>
      </c>
      <c r="R2723" s="126" t="str">
        <f t="shared" si="188"/>
        <v/>
      </c>
      <c r="S2723" s="126" t="str">
        <f t="shared" si="188"/>
        <v/>
      </c>
      <c r="T2723" s="126" t="str">
        <f t="shared" si="188"/>
        <v/>
      </c>
      <c r="U2723" s="126" t="str">
        <f t="shared" si="188"/>
        <v/>
      </c>
      <c r="V2723" s="126" t="str">
        <f t="shared" si="188"/>
        <v/>
      </c>
      <c r="W2723" s="126" t="str">
        <f t="shared" si="188"/>
        <v/>
      </c>
      <c r="X2723" s="126" t="str">
        <f t="shared" si="188"/>
        <v/>
      </c>
      <c r="Y2723" s="126" t="str">
        <f t="shared" si="188"/>
        <v/>
      </c>
      <c r="Z2723" s="126" t="str">
        <f t="shared" si="188"/>
        <v/>
      </c>
      <c r="AA2723" s="126" t="str">
        <f t="shared" si="188"/>
        <v/>
      </c>
    </row>
    <row r="2724" spans="16:27" x14ac:dyDescent="0.3">
      <c r="P2724" s="126" t="str">
        <f t="shared" si="189"/>
        <v/>
      </c>
      <c r="Q2724" s="126" t="str">
        <f t="shared" si="188"/>
        <v/>
      </c>
      <c r="R2724" s="126" t="str">
        <f t="shared" si="188"/>
        <v/>
      </c>
      <c r="S2724" s="126" t="str">
        <f t="shared" si="188"/>
        <v/>
      </c>
      <c r="T2724" s="126" t="str">
        <f t="shared" si="188"/>
        <v/>
      </c>
      <c r="U2724" s="126" t="str">
        <f t="shared" si="188"/>
        <v/>
      </c>
      <c r="V2724" s="126" t="str">
        <f t="shared" si="188"/>
        <v/>
      </c>
      <c r="W2724" s="126" t="str">
        <f t="shared" si="188"/>
        <v/>
      </c>
      <c r="X2724" s="126" t="str">
        <f t="shared" si="188"/>
        <v/>
      </c>
      <c r="Y2724" s="126" t="str">
        <f t="shared" si="188"/>
        <v/>
      </c>
      <c r="Z2724" s="126" t="str">
        <f t="shared" si="188"/>
        <v/>
      </c>
      <c r="AA2724" s="126" t="str">
        <f t="shared" si="188"/>
        <v/>
      </c>
    </row>
    <row r="2725" spans="16:27" x14ac:dyDescent="0.3">
      <c r="P2725" s="126" t="str">
        <f t="shared" si="189"/>
        <v/>
      </c>
      <c r="Q2725" s="126" t="str">
        <f t="shared" si="188"/>
        <v/>
      </c>
      <c r="R2725" s="126" t="str">
        <f t="shared" si="188"/>
        <v/>
      </c>
      <c r="S2725" s="126" t="str">
        <f t="shared" si="188"/>
        <v/>
      </c>
      <c r="T2725" s="126" t="str">
        <f t="shared" si="188"/>
        <v/>
      </c>
      <c r="U2725" s="126" t="str">
        <f t="shared" si="188"/>
        <v/>
      </c>
      <c r="V2725" s="126" t="str">
        <f t="shared" si="188"/>
        <v/>
      </c>
      <c r="W2725" s="126" t="str">
        <f t="shared" si="188"/>
        <v/>
      </c>
      <c r="X2725" s="126" t="str">
        <f t="shared" si="188"/>
        <v/>
      </c>
      <c r="Y2725" s="126" t="str">
        <f t="shared" si="188"/>
        <v/>
      </c>
      <c r="Z2725" s="126" t="str">
        <f t="shared" si="188"/>
        <v/>
      </c>
      <c r="AA2725" s="126" t="str">
        <f t="shared" si="188"/>
        <v/>
      </c>
    </row>
    <row r="2726" spans="16:27" x14ac:dyDescent="0.3">
      <c r="P2726" s="126" t="str">
        <f t="shared" si="189"/>
        <v/>
      </c>
      <c r="Q2726" s="126" t="str">
        <f t="shared" si="188"/>
        <v/>
      </c>
      <c r="R2726" s="126" t="str">
        <f t="shared" si="188"/>
        <v/>
      </c>
      <c r="S2726" s="126" t="str">
        <f t="shared" si="188"/>
        <v/>
      </c>
      <c r="T2726" s="126" t="str">
        <f t="shared" si="188"/>
        <v/>
      </c>
      <c r="U2726" s="126" t="str">
        <f t="shared" si="188"/>
        <v/>
      </c>
      <c r="V2726" s="126" t="str">
        <f t="shared" si="188"/>
        <v/>
      </c>
      <c r="W2726" s="126" t="str">
        <f t="shared" si="188"/>
        <v/>
      </c>
      <c r="X2726" s="126" t="str">
        <f t="shared" si="188"/>
        <v/>
      </c>
      <c r="Y2726" s="126" t="str">
        <f t="shared" si="188"/>
        <v/>
      </c>
      <c r="Z2726" s="126" t="str">
        <f t="shared" si="188"/>
        <v/>
      </c>
      <c r="AA2726" s="126" t="str">
        <f t="shared" si="188"/>
        <v/>
      </c>
    </row>
    <row r="2727" spans="16:27" x14ac:dyDescent="0.3">
      <c r="P2727" s="126" t="str">
        <f t="shared" si="189"/>
        <v/>
      </c>
      <c r="Q2727" s="126" t="str">
        <f t="shared" si="188"/>
        <v/>
      </c>
      <c r="R2727" s="126" t="str">
        <f t="shared" si="188"/>
        <v/>
      </c>
      <c r="S2727" s="126" t="str">
        <f t="shared" si="188"/>
        <v/>
      </c>
      <c r="T2727" s="126" t="str">
        <f t="shared" si="188"/>
        <v/>
      </c>
      <c r="U2727" s="126" t="str">
        <f t="shared" si="188"/>
        <v/>
      </c>
      <c r="V2727" s="126" t="str">
        <f t="shared" si="188"/>
        <v/>
      </c>
      <c r="W2727" s="126" t="str">
        <f t="shared" si="188"/>
        <v/>
      </c>
      <c r="X2727" s="126" t="str">
        <f t="shared" si="188"/>
        <v/>
      </c>
      <c r="Y2727" s="126" t="str">
        <f t="shared" si="188"/>
        <v/>
      </c>
      <c r="Z2727" s="126" t="str">
        <f t="shared" si="188"/>
        <v/>
      </c>
      <c r="AA2727" s="126" t="str">
        <f t="shared" si="188"/>
        <v/>
      </c>
    </row>
    <row r="2728" spans="16:27" x14ac:dyDescent="0.3">
      <c r="P2728" s="126" t="str">
        <f t="shared" si="189"/>
        <v/>
      </c>
      <c r="Q2728" s="126" t="str">
        <f t="shared" si="188"/>
        <v/>
      </c>
      <c r="R2728" s="126" t="str">
        <f t="shared" si="188"/>
        <v/>
      </c>
      <c r="S2728" s="126" t="str">
        <f t="shared" si="188"/>
        <v/>
      </c>
      <c r="T2728" s="126" t="str">
        <f t="shared" si="188"/>
        <v/>
      </c>
      <c r="U2728" s="126" t="str">
        <f t="shared" si="188"/>
        <v/>
      </c>
      <c r="V2728" s="126" t="str">
        <f t="shared" si="188"/>
        <v/>
      </c>
      <c r="W2728" s="126" t="str">
        <f t="shared" si="188"/>
        <v/>
      </c>
      <c r="X2728" s="126" t="str">
        <f t="shared" si="188"/>
        <v/>
      </c>
      <c r="Y2728" s="126" t="str">
        <f t="shared" si="188"/>
        <v/>
      </c>
      <c r="Z2728" s="126" t="str">
        <f t="shared" si="188"/>
        <v/>
      </c>
      <c r="AA2728" s="126" t="str">
        <f t="shared" si="188"/>
        <v/>
      </c>
    </row>
    <row r="2729" spans="16:27" x14ac:dyDescent="0.3">
      <c r="P2729" s="126" t="str">
        <f t="shared" si="189"/>
        <v/>
      </c>
      <c r="Q2729" s="126" t="str">
        <f t="shared" si="188"/>
        <v/>
      </c>
      <c r="R2729" s="126" t="str">
        <f t="shared" si="188"/>
        <v/>
      </c>
      <c r="S2729" s="126" t="str">
        <f t="shared" si="188"/>
        <v/>
      </c>
      <c r="T2729" s="126" t="str">
        <f t="shared" si="188"/>
        <v/>
      </c>
      <c r="U2729" s="126" t="str">
        <f t="shared" si="188"/>
        <v/>
      </c>
      <c r="V2729" s="126" t="str">
        <f t="shared" si="188"/>
        <v/>
      </c>
      <c r="W2729" s="126" t="str">
        <f t="shared" si="188"/>
        <v/>
      </c>
      <c r="X2729" s="126" t="str">
        <f t="shared" si="188"/>
        <v/>
      </c>
      <c r="Y2729" s="126" t="str">
        <f t="shared" si="188"/>
        <v/>
      </c>
      <c r="Z2729" s="126" t="str">
        <f t="shared" si="188"/>
        <v/>
      </c>
      <c r="AA2729" s="126" t="str">
        <f t="shared" si="188"/>
        <v/>
      </c>
    </row>
    <row r="2730" spans="16:27" x14ac:dyDescent="0.3">
      <c r="P2730" s="126" t="str">
        <f t="shared" si="189"/>
        <v/>
      </c>
      <c r="Q2730" s="126" t="str">
        <f t="shared" si="188"/>
        <v/>
      </c>
      <c r="R2730" s="126" t="str">
        <f t="shared" si="188"/>
        <v/>
      </c>
      <c r="S2730" s="126" t="str">
        <f t="shared" si="188"/>
        <v/>
      </c>
      <c r="T2730" s="126" t="str">
        <f t="shared" si="188"/>
        <v/>
      </c>
      <c r="U2730" s="126" t="str">
        <f t="shared" si="188"/>
        <v/>
      </c>
      <c r="V2730" s="126" t="str">
        <f t="shared" si="188"/>
        <v/>
      </c>
      <c r="W2730" s="126" t="str">
        <f t="shared" si="188"/>
        <v/>
      </c>
      <c r="X2730" s="126" t="str">
        <f t="shared" si="188"/>
        <v/>
      </c>
      <c r="Y2730" s="126" t="str">
        <f t="shared" si="188"/>
        <v/>
      </c>
      <c r="Z2730" s="126" t="str">
        <f t="shared" si="188"/>
        <v/>
      </c>
      <c r="AA2730" s="126" t="str">
        <f t="shared" si="188"/>
        <v/>
      </c>
    </row>
    <row r="2731" spans="16:27" x14ac:dyDescent="0.3">
      <c r="P2731" s="126" t="str">
        <f t="shared" si="189"/>
        <v/>
      </c>
      <c r="Q2731" s="126" t="str">
        <f t="shared" si="188"/>
        <v/>
      </c>
      <c r="R2731" s="126" t="str">
        <f t="shared" si="188"/>
        <v/>
      </c>
      <c r="S2731" s="126" t="str">
        <f t="shared" si="188"/>
        <v/>
      </c>
      <c r="T2731" s="126" t="str">
        <f t="shared" si="188"/>
        <v/>
      </c>
      <c r="U2731" s="126" t="str">
        <f t="shared" si="188"/>
        <v/>
      </c>
      <c r="V2731" s="126" t="str">
        <f t="shared" si="188"/>
        <v/>
      </c>
      <c r="W2731" s="126" t="str">
        <f t="shared" si="188"/>
        <v/>
      </c>
      <c r="X2731" s="126" t="str">
        <f t="shared" si="188"/>
        <v/>
      </c>
      <c r="Y2731" s="126" t="str">
        <f t="shared" si="188"/>
        <v/>
      </c>
      <c r="Z2731" s="126" t="str">
        <f t="shared" si="188"/>
        <v/>
      </c>
      <c r="AA2731" s="126" t="str">
        <f t="shared" si="188"/>
        <v/>
      </c>
    </row>
    <row r="2732" spans="16:27" x14ac:dyDescent="0.3">
      <c r="P2732" s="126" t="str">
        <f t="shared" si="189"/>
        <v/>
      </c>
      <c r="Q2732" s="126" t="str">
        <f t="shared" si="188"/>
        <v/>
      </c>
      <c r="R2732" s="126" t="str">
        <f t="shared" si="188"/>
        <v/>
      </c>
      <c r="S2732" s="126" t="str">
        <f t="shared" si="188"/>
        <v/>
      </c>
      <c r="T2732" s="126" t="str">
        <f t="shared" si="188"/>
        <v/>
      </c>
      <c r="U2732" s="126" t="str">
        <f t="shared" si="188"/>
        <v/>
      </c>
      <c r="V2732" s="126" t="str">
        <f t="shared" si="188"/>
        <v/>
      </c>
      <c r="W2732" s="126" t="str">
        <f t="shared" si="188"/>
        <v/>
      </c>
      <c r="X2732" s="126" t="str">
        <f t="shared" si="188"/>
        <v/>
      </c>
      <c r="Y2732" s="126" t="str">
        <f t="shared" si="188"/>
        <v/>
      </c>
      <c r="Z2732" s="126" t="str">
        <f t="shared" si="188"/>
        <v/>
      </c>
      <c r="AA2732" s="126" t="str">
        <f t="shared" si="188"/>
        <v/>
      </c>
    </row>
    <row r="2733" spans="16:27" x14ac:dyDescent="0.3">
      <c r="P2733" s="126" t="str">
        <f t="shared" si="189"/>
        <v/>
      </c>
      <c r="Q2733" s="126" t="str">
        <f t="shared" si="188"/>
        <v/>
      </c>
      <c r="R2733" s="126" t="str">
        <f t="shared" si="188"/>
        <v/>
      </c>
      <c r="S2733" s="126" t="str">
        <f t="shared" si="188"/>
        <v/>
      </c>
      <c r="T2733" s="126" t="str">
        <f t="shared" si="188"/>
        <v/>
      </c>
      <c r="U2733" s="126" t="str">
        <f t="shared" si="188"/>
        <v/>
      </c>
      <c r="V2733" s="126" t="str">
        <f t="shared" si="188"/>
        <v/>
      </c>
      <c r="W2733" s="126" t="str">
        <f t="shared" si="188"/>
        <v/>
      </c>
      <c r="X2733" s="126" t="str">
        <f t="shared" si="188"/>
        <v/>
      </c>
      <c r="Y2733" s="126" t="str">
        <f t="shared" si="188"/>
        <v/>
      </c>
      <c r="Z2733" s="126" t="str">
        <f t="shared" ref="Q2733:AA2756" si="190">IF($A2733="","",IF(OR($B2733=Z$1,$C2733=Z$1,$D2733=Z$1,$E2733=Z$1,$F2733=Z$1),"Yes","No"))</f>
        <v/>
      </c>
      <c r="AA2733" s="126" t="str">
        <f t="shared" si="190"/>
        <v/>
      </c>
    </row>
    <row r="2734" spans="16:27" x14ac:dyDescent="0.3">
      <c r="P2734" s="126" t="str">
        <f t="shared" si="189"/>
        <v/>
      </c>
      <c r="Q2734" s="126" t="str">
        <f t="shared" si="190"/>
        <v/>
      </c>
      <c r="R2734" s="126" t="str">
        <f t="shared" si="190"/>
        <v/>
      </c>
      <c r="S2734" s="126" t="str">
        <f t="shared" si="190"/>
        <v/>
      </c>
      <c r="T2734" s="126" t="str">
        <f t="shared" si="190"/>
        <v/>
      </c>
      <c r="U2734" s="126" t="str">
        <f t="shared" si="190"/>
        <v/>
      </c>
      <c r="V2734" s="126" t="str">
        <f t="shared" si="190"/>
        <v/>
      </c>
      <c r="W2734" s="126" t="str">
        <f t="shared" si="190"/>
        <v/>
      </c>
      <c r="X2734" s="126" t="str">
        <f t="shared" si="190"/>
        <v/>
      </c>
      <c r="Y2734" s="126" t="str">
        <f t="shared" si="190"/>
        <v/>
      </c>
      <c r="Z2734" s="126" t="str">
        <f t="shared" si="190"/>
        <v/>
      </c>
      <c r="AA2734" s="126" t="str">
        <f t="shared" si="190"/>
        <v/>
      </c>
    </row>
    <row r="2735" spans="16:27" x14ac:dyDescent="0.3">
      <c r="P2735" s="126" t="str">
        <f t="shared" si="189"/>
        <v/>
      </c>
      <c r="Q2735" s="126" t="str">
        <f t="shared" si="190"/>
        <v/>
      </c>
      <c r="R2735" s="126" t="str">
        <f t="shared" si="190"/>
        <v/>
      </c>
      <c r="S2735" s="126" t="str">
        <f t="shared" si="190"/>
        <v/>
      </c>
      <c r="T2735" s="126" t="str">
        <f t="shared" si="190"/>
        <v/>
      </c>
      <c r="U2735" s="126" t="str">
        <f t="shared" si="190"/>
        <v/>
      </c>
      <c r="V2735" s="126" t="str">
        <f t="shared" si="190"/>
        <v/>
      </c>
      <c r="W2735" s="126" t="str">
        <f t="shared" si="190"/>
        <v/>
      </c>
      <c r="X2735" s="126" t="str">
        <f t="shared" si="190"/>
        <v/>
      </c>
      <c r="Y2735" s="126" t="str">
        <f t="shared" si="190"/>
        <v/>
      </c>
      <c r="Z2735" s="126" t="str">
        <f t="shared" si="190"/>
        <v/>
      </c>
      <c r="AA2735" s="126" t="str">
        <f t="shared" si="190"/>
        <v/>
      </c>
    </row>
    <row r="2736" spans="16:27" x14ac:dyDescent="0.3">
      <c r="P2736" s="126" t="str">
        <f t="shared" si="189"/>
        <v/>
      </c>
      <c r="Q2736" s="126" t="str">
        <f t="shared" si="190"/>
        <v/>
      </c>
      <c r="R2736" s="126" t="str">
        <f t="shared" si="190"/>
        <v/>
      </c>
      <c r="S2736" s="126" t="str">
        <f t="shared" si="190"/>
        <v/>
      </c>
      <c r="T2736" s="126" t="str">
        <f t="shared" si="190"/>
        <v/>
      </c>
      <c r="U2736" s="126" t="str">
        <f t="shared" si="190"/>
        <v/>
      </c>
      <c r="V2736" s="126" t="str">
        <f t="shared" si="190"/>
        <v/>
      </c>
      <c r="W2736" s="126" t="str">
        <f t="shared" si="190"/>
        <v/>
      </c>
      <c r="X2736" s="126" t="str">
        <f t="shared" si="190"/>
        <v/>
      </c>
      <c r="Y2736" s="126" t="str">
        <f t="shared" si="190"/>
        <v/>
      </c>
      <c r="Z2736" s="126" t="str">
        <f t="shared" si="190"/>
        <v/>
      </c>
      <c r="AA2736" s="126" t="str">
        <f t="shared" si="190"/>
        <v/>
      </c>
    </row>
    <row r="2737" spans="16:27" x14ac:dyDescent="0.3">
      <c r="P2737" s="126" t="str">
        <f t="shared" si="189"/>
        <v/>
      </c>
      <c r="Q2737" s="126" t="str">
        <f t="shared" si="190"/>
        <v/>
      </c>
      <c r="R2737" s="126" t="str">
        <f t="shared" si="190"/>
        <v/>
      </c>
      <c r="S2737" s="126" t="str">
        <f t="shared" si="190"/>
        <v/>
      </c>
      <c r="T2737" s="126" t="str">
        <f t="shared" si="190"/>
        <v/>
      </c>
      <c r="U2737" s="126" t="str">
        <f t="shared" si="190"/>
        <v/>
      </c>
      <c r="V2737" s="126" t="str">
        <f t="shared" si="190"/>
        <v/>
      </c>
      <c r="W2737" s="126" t="str">
        <f t="shared" si="190"/>
        <v/>
      </c>
      <c r="X2737" s="126" t="str">
        <f t="shared" si="190"/>
        <v/>
      </c>
      <c r="Y2737" s="126" t="str">
        <f t="shared" si="190"/>
        <v/>
      </c>
      <c r="Z2737" s="126" t="str">
        <f t="shared" si="190"/>
        <v/>
      </c>
      <c r="AA2737" s="126" t="str">
        <f t="shared" si="190"/>
        <v/>
      </c>
    </row>
    <row r="2738" spans="16:27" x14ac:dyDescent="0.3">
      <c r="P2738" s="126" t="str">
        <f t="shared" si="189"/>
        <v/>
      </c>
      <c r="Q2738" s="126" t="str">
        <f t="shared" si="190"/>
        <v/>
      </c>
      <c r="R2738" s="126" t="str">
        <f t="shared" si="190"/>
        <v/>
      </c>
      <c r="S2738" s="126" t="str">
        <f t="shared" si="190"/>
        <v/>
      </c>
      <c r="T2738" s="126" t="str">
        <f t="shared" si="190"/>
        <v/>
      </c>
      <c r="U2738" s="126" t="str">
        <f t="shared" si="190"/>
        <v/>
      </c>
      <c r="V2738" s="126" t="str">
        <f t="shared" si="190"/>
        <v/>
      </c>
      <c r="W2738" s="126" t="str">
        <f t="shared" si="190"/>
        <v/>
      </c>
      <c r="X2738" s="126" t="str">
        <f t="shared" si="190"/>
        <v/>
      </c>
      <c r="Y2738" s="126" t="str">
        <f t="shared" si="190"/>
        <v/>
      </c>
      <c r="Z2738" s="126" t="str">
        <f t="shared" si="190"/>
        <v/>
      </c>
      <c r="AA2738" s="126" t="str">
        <f t="shared" si="190"/>
        <v/>
      </c>
    </row>
    <row r="2739" spans="16:27" x14ac:dyDescent="0.3">
      <c r="P2739" s="126" t="str">
        <f t="shared" si="189"/>
        <v/>
      </c>
      <c r="Q2739" s="126" t="str">
        <f t="shared" si="190"/>
        <v/>
      </c>
      <c r="R2739" s="126" t="str">
        <f t="shared" si="190"/>
        <v/>
      </c>
      <c r="S2739" s="126" t="str">
        <f t="shared" si="190"/>
        <v/>
      </c>
      <c r="T2739" s="126" t="str">
        <f t="shared" si="190"/>
        <v/>
      </c>
      <c r="U2739" s="126" t="str">
        <f t="shared" si="190"/>
        <v/>
      </c>
      <c r="V2739" s="126" t="str">
        <f t="shared" si="190"/>
        <v/>
      </c>
      <c r="W2739" s="126" t="str">
        <f t="shared" si="190"/>
        <v/>
      </c>
      <c r="X2739" s="126" t="str">
        <f t="shared" si="190"/>
        <v/>
      </c>
      <c r="Y2739" s="126" t="str">
        <f t="shared" si="190"/>
        <v/>
      </c>
      <c r="Z2739" s="126" t="str">
        <f t="shared" si="190"/>
        <v/>
      </c>
      <c r="AA2739" s="126" t="str">
        <f t="shared" si="190"/>
        <v/>
      </c>
    </row>
    <row r="2740" spans="16:27" x14ac:dyDescent="0.3">
      <c r="P2740" s="126" t="str">
        <f t="shared" si="189"/>
        <v/>
      </c>
      <c r="Q2740" s="126" t="str">
        <f t="shared" si="190"/>
        <v/>
      </c>
      <c r="R2740" s="126" t="str">
        <f t="shared" si="190"/>
        <v/>
      </c>
      <c r="S2740" s="126" t="str">
        <f t="shared" si="190"/>
        <v/>
      </c>
      <c r="T2740" s="126" t="str">
        <f t="shared" si="190"/>
        <v/>
      </c>
      <c r="U2740" s="126" t="str">
        <f t="shared" si="190"/>
        <v/>
      </c>
      <c r="V2740" s="126" t="str">
        <f t="shared" si="190"/>
        <v/>
      </c>
      <c r="W2740" s="126" t="str">
        <f t="shared" si="190"/>
        <v/>
      </c>
      <c r="X2740" s="126" t="str">
        <f t="shared" si="190"/>
        <v/>
      </c>
      <c r="Y2740" s="126" t="str">
        <f t="shared" si="190"/>
        <v/>
      </c>
      <c r="Z2740" s="126" t="str">
        <f t="shared" si="190"/>
        <v/>
      </c>
      <c r="AA2740" s="126" t="str">
        <f t="shared" si="190"/>
        <v/>
      </c>
    </row>
    <row r="2741" spans="16:27" x14ac:dyDescent="0.3">
      <c r="P2741" s="126" t="str">
        <f t="shared" si="189"/>
        <v/>
      </c>
      <c r="Q2741" s="126" t="str">
        <f t="shared" si="190"/>
        <v/>
      </c>
      <c r="R2741" s="126" t="str">
        <f t="shared" si="190"/>
        <v/>
      </c>
      <c r="S2741" s="126" t="str">
        <f t="shared" si="190"/>
        <v/>
      </c>
      <c r="T2741" s="126" t="str">
        <f t="shared" si="190"/>
        <v/>
      </c>
      <c r="U2741" s="126" t="str">
        <f t="shared" si="190"/>
        <v/>
      </c>
      <c r="V2741" s="126" t="str">
        <f t="shared" si="190"/>
        <v/>
      </c>
      <c r="W2741" s="126" t="str">
        <f t="shared" si="190"/>
        <v/>
      </c>
      <c r="X2741" s="126" t="str">
        <f t="shared" si="190"/>
        <v/>
      </c>
      <c r="Y2741" s="126" t="str">
        <f t="shared" si="190"/>
        <v/>
      </c>
      <c r="Z2741" s="126" t="str">
        <f t="shared" si="190"/>
        <v/>
      </c>
      <c r="AA2741" s="126" t="str">
        <f t="shared" si="190"/>
        <v/>
      </c>
    </row>
    <row r="2742" spans="16:27" x14ac:dyDescent="0.3">
      <c r="P2742" s="126" t="str">
        <f t="shared" si="189"/>
        <v/>
      </c>
      <c r="Q2742" s="126" t="str">
        <f t="shared" si="190"/>
        <v/>
      </c>
      <c r="R2742" s="126" t="str">
        <f t="shared" si="190"/>
        <v/>
      </c>
      <c r="S2742" s="126" t="str">
        <f t="shared" si="190"/>
        <v/>
      </c>
      <c r="T2742" s="126" t="str">
        <f t="shared" si="190"/>
        <v/>
      </c>
      <c r="U2742" s="126" t="str">
        <f t="shared" si="190"/>
        <v/>
      </c>
      <c r="V2742" s="126" t="str">
        <f t="shared" si="190"/>
        <v/>
      </c>
      <c r="W2742" s="126" t="str">
        <f t="shared" si="190"/>
        <v/>
      </c>
      <c r="X2742" s="126" t="str">
        <f t="shared" si="190"/>
        <v/>
      </c>
      <c r="Y2742" s="126" t="str">
        <f t="shared" si="190"/>
        <v/>
      </c>
      <c r="Z2742" s="126" t="str">
        <f t="shared" si="190"/>
        <v/>
      </c>
      <c r="AA2742" s="126" t="str">
        <f t="shared" si="190"/>
        <v/>
      </c>
    </row>
    <row r="2743" spans="16:27" x14ac:dyDescent="0.3">
      <c r="P2743" s="126" t="str">
        <f t="shared" si="189"/>
        <v/>
      </c>
      <c r="Q2743" s="126" t="str">
        <f t="shared" si="190"/>
        <v/>
      </c>
      <c r="R2743" s="126" t="str">
        <f t="shared" si="190"/>
        <v/>
      </c>
      <c r="S2743" s="126" t="str">
        <f t="shared" si="190"/>
        <v/>
      </c>
      <c r="T2743" s="126" t="str">
        <f t="shared" si="190"/>
        <v/>
      </c>
      <c r="U2743" s="126" t="str">
        <f t="shared" si="190"/>
        <v/>
      </c>
      <c r="V2743" s="126" t="str">
        <f t="shared" si="190"/>
        <v/>
      </c>
      <c r="W2743" s="126" t="str">
        <f t="shared" si="190"/>
        <v/>
      </c>
      <c r="X2743" s="126" t="str">
        <f t="shared" si="190"/>
        <v/>
      </c>
      <c r="Y2743" s="126" t="str">
        <f t="shared" si="190"/>
        <v/>
      </c>
      <c r="Z2743" s="126" t="str">
        <f t="shared" si="190"/>
        <v/>
      </c>
      <c r="AA2743" s="126" t="str">
        <f t="shared" si="190"/>
        <v/>
      </c>
    </row>
    <row r="2744" spans="16:27" x14ac:dyDescent="0.3">
      <c r="P2744" s="126" t="str">
        <f t="shared" si="189"/>
        <v/>
      </c>
      <c r="Q2744" s="126" t="str">
        <f t="shared" si="190"/>
        <v/>
      </c>
      <c r="R2744" s="126" t="str">
        <f t="shared" si="190"/>
        <v/>
      </c>
      <c r="S2744" s="126" t="str">
        <f t="shared" si="190"/>
        <v/>
      </c>
      <c r="T2744" s="126" t="str">
        <f t="shared" si="190"/>
        <v/>
      </c>
      <c r="U2744" s="126" t="str">
        <f t="shared" si="190"/>
        <v/>
      </c>
      <c r="V2744" s="126" t="str">
        <f t="shared" si="190"/>
        <v/>
      </c>
      <c r="W2744" s="126" t="str">
        <f t="shared" si="190"/>
        <v/>
      </c>
      <c r="X2744" s="126" t="str">
        <f t="shared" si="190"/>
        <v/>
      </c>
      <c r="Y2744" s="126" t="str">
        <f t="shared" si="190"/>
        <v/>
      </c>
      <c r="Z2744" s="126" t="str">
        <f t="shared" si="190"/>
        <v/>
      </c>
      <c r="AA2744" s="126" t="str">
        <f t="shared" si="190"/>
        <v/>
      </c>
    </row>
    <row r="2745" spans="16:27" x14ac:dyDescent="0.3">
      <c r="P2745" s="126" t="str">
        <f t="shared" si="189"/>
        <v/>
      </c>
      <c r="Q2745" s="126" t="str">
        <f t="shared" si="190"/>
        <v/>
      </c>
      <c r="R2745" s="126" t="str">
        <f t="shared" si="190"/>
        <v/>
      </c>
      <c r="S2745" s="126" t="str">
        <f t="shared" si="190"/>
        <v/>
      </c>
      <c r="T2745" s="126" t="str">
        <f t="shared" si="190"/>
        <v/>
      </c>
      <c r="U2745" s="126" t="str">
        <f t="shared" si="190"/>
        <v/>
      </c>
      <c r="V2745" s="126" t="str">
        <f t="shared" si="190"/>
        <v/>
      </c>
      <c r="W2745" s="126" t="str">
        <f t="shared" si="190"/>
        <v/>
      </c>
      <c r="X2745" s="126" t="str">
        <f t="shared" si="190"/>
        <v/>
      </c>
      <c r="Y2745" s="126" t="str">
        <f t="shared" si="190"/>
        <v/>
      </c>
      <c r="Z2745" s="126" t="str">
        <f t="shared" si="190"/>
        <v/>
      </c>
      <c r="AA2745" s="126" t="str">
        <f t="shared" si="190"/>
        <v/>
      </c>
    </row>
    <row r="2746" spans="16:27" x14ac:dyDescent="0.3">
      <c r="P2746" s="126" t="str">
        <f t="shared" si="189"/>
        <v/>
      </c>
      <c r="Q2746" s="126" t="str">
        <f t="shared" si="190"/>
        <v/>
      </c>
      <c r="R2746" s="126" t="str">
        <f t="shared" si="190"/>
        <v/>
      </c>
      <c r="S2746" s="126" t="str">
        <f t="shared" si="190"/>
        <v/>
      </c>
      <c r="T2746" s="126" t="str">
        <f t="shared" si="190"/>
        <v/>
      </c>
      <c r="U2746" s="126" t="str">
        <f t="shared" si="190"/>
        <v/>
      </c>
      <c r="V2746" s="126" t="str">
        <f t="shared" si="190"/>
        <v/>
      </c>
      <c r="W2746" s="126" t="str">
        <f t="shared" si="190"/>
        <v/>
      </c>
      <c r="X2746" s="126" t="str">
        <f t="shared" si="190"/>
        <v/>
      </c>
      <c r="Y2746" s="126" t="str">
        <f t="shared" si="190"/>
        <v/>
      </c>
      <c r="Z2746" s="126" t="str">
        <f t="shared" si="190"/>
        <v/>
      </c>
      <c r="AA2746" s="126" t="str">
        <f t="shared" si="190"/>
        <v/>
      </c>
    </row>
    <row r="2747" spans="16:27" x14ac:dyDescent="0.3">
      <c r="P2747" s="126" t="str">
        <f t="shared" si="189"/>
        <v/>
      </c>
      <c r="Q2747" s="126" t="str">
        <f t="shared" si="190"/>
        <v/>
      </c>
      <c r="R2747" s="126" t="str">
        <f t="shared" si="190"/>
        <v/>
      </c>
      <c r="S2747" s="126" t="str">
        <f t="shared" si="190"/>
        <v/>
      </c>
      <c r="T2747" s="126" t="str">
        <f t="shared" si="190"/>
        <v/>
      </c>
      <c r="U2747" s="126" t="str">
        <f t="shared" si="190"/>
        <v/>
      </c>
      <c r="V2747" s="126" t="str">
        <f t="shared" si="190"/>
        <v/>
      </c>
      <c r="W2747" s="126" t="str">
        <f t="shared" si="190"/>
        <v/>
      </c>
      <c r="X2747" s="126" t="str">
        <f t="shared" si="190"/>
        <v/>
      </c>
      <c r="Y2747" s="126" t="str">
        <f t="shared" si="190"/>
        <v/>
      </c>
      <c r="Z2747" s="126" t="str">
        <f t="shared" si="190"/>
        <v/>
      </c>
      <c r="AA2747" s="126" t="str">
        <f t="shared" si="190"/>
        <v/>
      </c>
    </row>
    <row r="2748" spans="16:27" x14ac:dyDescent="0.3">
      <c r="P2748" s="126" t="str">
        <f t="shared" si="189"/>
        <v/>
      </c>
      <c r="Q2748" s="126" t="str">
        <f t="shared" si="190"/>
        <v/>
      </c>
      <c r="R2748" s="126" t="str">
        <f t="shared" si="190"/>
        <v/>
      </c>
      <c r="S2748" s="126" t="str">
        <f t="shared" si="190"/>
        <v/>
      </c>
      <c r="T2748" s="126" t="str">
        <f t="shared" si="190"/>
        <v/>
      </c>
      <c r="U2748" s="126" t="str">
        <f t="shared" si="190"/>
        <v/>
      </c>
      <c r="V2748" s="126" t="str">
        <f t="shared" si="190"/>
        <v/>
      </c>
      <c r="W2748" s="126" t="str">
        <f t="shared" si="190"/>
        <v/>
      </c>
      <c r="X2748" s="126" t="str">
        <f t="shared" si="190"/>
        <v/>
      </c>
      <c r="Y2748" s="126" t="str">
        <f t="shared" si="190"/>
        <v/>
      </c>
      <c r="Z2748" s="126" t="str">
        <f t="shared" si="190"/>
        <v/>
      </c>
      <c r="AA2748" s="126" t="str">
        <f t="shared" si="190"/>
        <v/>
      </c>
    </row>
    <row r="2749" spans="16:27" x14ac:dyDescent="0.3">
      <c r="P2749" s="126" t="str">
        <f t="shared" si="189"/>
        <v/>
      </c>
      <c r="Q2749" s="126" t="str">
        <f t="shared" si="190"/>
        <v/>
      </c>
      <c r="R2749" s="126" t="str">
        <f t="shared" si="190"/>
        <v/>
      </c>
      <c r="S2749" s="126" t="str">
        <f t="shared" si="190"/>
        <v/>
      </c>
      <c r="T2749" s="126" t="str">
        <f t="shared" si="190"/>
        <v/>
      </c>
      <c r="U2749" s="126" t="str">
        <f t="shared" si="190"/>
        <v/>
      </c>
      <c r="V2749" s="126" t="str">
        <f t="shared" si="190"/>
        <v/>
      </c>
      <c r="W2749" s="126" t="str">
        <f t="shared" si="190"/>
        <v/>
      </c>
      <c r="X2749" s="126" t="str">
        <f t="shared" si="190"/>
        <v/>
      </c>
      <c r="Y2749" s="126" t="str">
        <f t="shared" si="190"/>
        <v/>
      </c>
      <c r="Z2749" s="126" t="str">
        <f t="shared" si="190"/>
        <v/>
      </c>
      <c r="AA2749" s="126" t="str">
        <f t="shared" si="190"/>
        <v/>
      </c>
    </row>
    <row r="2750" spans="16:27" x14ac:dyDescent="0.3">
      <c r="P2750" s="126" t="str">
        <f t="shared" si="189"/>
        <v/>
      </c>
      <c r="Q2750" s="126" t="str">
        <f t="shared" si="190"/>
        <v/>
      </c>
      <c r="R2750" s="126" t="str">
        <f t="shared" si="190"/>
        <v/>
      </c>
      <c r="S2750" s="126" t="str">
        <f t="shared" si="190"/>
        <v/>
      </c>
      <c r="T2750" s="126" t="str">
        <f t="shared" si="190"/>
        <v/>
      </c>
      <c r="U2750" s="126" t="str">
        <f t="shared" si="190"/>
        <v/>
      </c>
      <c r="V2750" s="126" t="str">
        <f t="shared" si="190"/>
        <v/>
      </c>
      <c r="W2750" s="126" t="str">
        <f t="shared" si="190"/>
        <v/>
      </c>
      <c r="X2750" s="126" t="str">
        <f t="shared" si="190"/>
        <v/>
      </c>
      <c r="Y2750" s="126" t="str">
        <f t="shared" si="190"/>
        <v/>
      </c>
      <c r="Z2750" s="126" t="str">
        <f t="shared" si="190"/>
        <v/>
      </c>
      <c r="AA2750" s="126" t="str">
        <f t="shared" si="190"/>
        <v/>
      </c>
    </row>
    <row r="2751" spans="16:27" x14ac:dyDescent="0.3">
      <c r="P2751" s="126" t="str">
        <f t="shared" si="189"/>
        <v/>
      </c>
      <c r="Q2751" s="126" t="str">
        <f t="shared" si="190"/>
        <v/>
      </c>
      <c r="R2751" s="126" t="str">
        <f t="shared" si="190"/>
        <v/>
      </c>
      <c r="S2751" s="126" t="str">
        <f t="shared" si="190"/>
        <v/>
      </c>
      <c r="T2751" s="126" t="str">
        <f t="shared" si="190"/>
        <v/>
      </c>
      <c r="U2751" s="126" t="str">
        <f t="shared" si="190"/>
        <v/>
      </c>
      <c r="V2751" s="126" t="str">
        <f t="shared" si="190"/>
        <v/>
      </c>
      <c r="W2751" s="126" t="str">
        <f t="shared" si="190"/>
        <v/>
      </c>
      <c r="X2751" s="126" t="str">
        <f t="shared" si="190"/>
        <v/>
      </c>
      <c r="Y2751" s="126" t="str">
        <f t="shared" si="190"/>
        <v/>
      </c>
      <c r="Z2751" s="126" t="str">
        <f t="shared" si="190"/>
        <v/>
      </c>
      <c r="AA2751" s="126" t="str">
        <f t="shared" si="190"/>
        <v/>
      </c>
    </row>
    <row r="2752" spans="16:27" x14ac:dyDescent="0.3">
      <c r="P2752" s="126" t="str">
        <f t="shared" si="189"/>
        <v/>
      </c>
      <c r="Q2752" s="126" t="str">
        <f t="shared" si="190"/>
        <v/>
      </c>
      <c r="R2752" s="126" t="str">
        <f t="shared" si="190"/>
        <v/>
      </c>
      <c r="S2752" s="126" t="str">
        <f t="shared" si="190"/>
        <v/>
      </c>
      <c r="T2752" s="126" t="str">
        <f t="shared" si="190"/>
        <v/>
      </c>
      <c r="U2752" s="126" t="str">
        <f t="shared" si="190"/>
        <v/>
      </c>
      <c r="V2752" s="126" t="str">
        <f t="shared" si="190"/>
        <v/>
      </c>
      <c r="W2752" s="126" t="str">
        <f t="shared" si="190"/>
        <v/>
      </c>
      <c r="X2752" s="126" t="str">
        <f t="shared" si="190"/>
        <v/>
      </c>
      <c r="Y2752" s="126" t="str">
        <f t="shared" si="190"/>
        <v/>
      </c>
      <c r="Z2752" s="126" t="str">
        <f t="shared" si="190"/>
        <v/>
      </c>
      <c r="AA2752" s="126" t="str">
        <f t="shared" si="190"/>
        <v/>
      </c>
    </row>
    <row r="2753" spans="16:27" x14ac:dyDescent="0.3">
      <c r="P2753" s="126" t="str">
        <f t="shared" si="189"/>
        <v/>
      </c>
      <c r="Q2753" s="126" t="str">
        <f t="shared" si="190"/>
        <v/>
      </c>
      <c r="R2753" s="126" t="str">
        <f t="shared" si="190"/>
        <v/>
      </c>
      <c r="S2753" s="126" t="str">
        <f t="shared" si="190"/>
        <v/>
      </c>
      <c r="T2753" s="126" t="str">
        <f t="shared" si="190"/>
        <v/>
      </c>
      <c r="U2753" s="126" t="str">
        <f t="shared" si="190"/>
        <v/>
      </c>
      <c r="V2753" s="126" t="str">
        <f t="shared" si="190"/>
        <v/>
      </c>
      <c r="W2753" s="126" t="str">
        <f t="shared" si="190"/>
        <v/>
      </c>
      <c r="X2753" s="126" t="str">
        <f t="shared" si="190"/>
        <v/>
      </c>
      <c r="Y2753" s="126" t="str">
        <f t="shared" si="190"/>
        <v/>
      </c>
      <c r="Z2753" s="126" t="str">
        <f t="shared" si="190"/>
        <v/>
      </c>
      <c r="AA2753" s="126" t="str">
        <f t="shared" si="190"/>
        <v/>
      </c>
    </row>
    <row r="2754" spans="16:27" x14ac:dyDescent="0.3">
      <c r="P2754" s="126" t="str">
        <f t="shared" si="189"/>
        <v/>
      </c>
      <c r="Q2754" s="126" t="str">
        <f t="shared" si="190"/>
        <v/>
      </c>
      <c r="R2754" s="126" t="str">
        <f t="shared" si="190"/>
        <v/>
      </c>
      <c r="S2754" s="126" t="str">
        <f t="shared" si="190"/>
        <v/>
      </c>
      <c r="T2754" s="126" t="str">
        <f t="shared" si="190"/>
        <v/>
      </c>
      <c r="U2754" s="126" t="str">
        <f t="shared" si="190"/>
        <v/>
      </c>
      <c r="V2754" s="126" t="str">
        <f t="shared" si="190"/>
        <v/>
      </c>
      <c r="W2754" s="126" t="str">
        <f t="shared" si="190"/>
        <v/>
      </c>
      <c r="X2754" s="126" t="str">
        <f t="shared" si="190"/>
        <v/>
      </c>
      <c r="Y2754" s="126" t="str">
        <f t="shared" si="190"/>
        <v/>
      </c>
      <c r="Z2754" s="126" t="str">
        <f t="shared" si="190"/>
        <v/>
      </c>
      <c r="AA2754" s="126" t="str">
        <f t="shared" si="190"/>
        <v/>
      </c>
    </row>
    <row r="2755" spans="16:27" x14ac:dyDescent="0.3">
      <c r="P2755" s="126" t="str">
        <f t="shared" si="189"/>
        <v/>
      </c>
      <c r="Q2755" s="126" t="str">
        <f t="shared" si="190"/>
        <v/>
      </c>
      <c r="R2755" s="126" t="str">
        <f t="shared" si="190"/>
        <v/>
      </c>
      <c r="S2755" s="126" t="str">
        <f t="shared" si="190"/>
        <v/>
      </c>
      <c r="T2755" s="126" t="str">
        <f t="shared" si="190"/>
        <v/>
      </c>
      <c r="U2755" s="126" t="str">
        <f t="shared" si="190"/>
        <v/>
      </c>
      <c r="V2755" s="126" t="str">
        <f t="shared" si="190"/>
        <v/>
      </c>
      <c r="W2755" s="126" t="str">
        <f t="shared" si="190"/>
        <v/>
      </c>
      <c r="X2755" s="126" t="str">
        <f t="shared" si="190"/>
        <v/>
      </c>
      <c r="Y2755" s="126" t="str">
        <f t="shared" si="190"/>
        <v/>
      </c>
      <c r="Z2755" s="126" t="str">
        <f t="shared" si="190"/>
        <v/>
      </c>
      <c r="AA2755" s="126" t="str">
        <f t="shared" si="190"/>
        <v/>
      </c>
    </row>
    <row r="2756" spans="16:27" x14ac:dyDescent="0.3">
      <c r="P2756" s="126" t="str">
        <f t="shared" si="189"/>
        <v/>
      </c>
      <c r="Q2756" s="126" t="str">
        <f t="shared" si="190"/>
        <v/>
      </c>
      <c r="R2756" s="126" t="str">
        <f t="shared" si="190"/>
        <v/>
      </c>
      <c r="S2756" s="126" t="str">
        <f t="shared" si="190"/>
        <v/>
      </c>
      <c r="T2756" s="126" t="str">
        <f t="shared" si="190"/>
        <v/>
      </c>
      <c r="U2756" s="126" t="str">
        <f t="shared" si="190"/>
        <v/>
      </c>
      <c r="V2756" s="126" t="str">
        <f t="shared" si="190"/>
        <v/>
      </c>
      <c r="W2756" s="126" t="str">
        <f t="shared" si="190"/>
        <v/>
      </c>
      <c r="X2756" s="126" t="str">
        <f t="shared" si="190"/>
        <v/>
      </c>
      <c r="Y2756" s="126" t="str">
        <f t="shared" si="190"/>
        <v/>
      </c>
      <c r="Z2756" s="126" t="str">
        <f t="shared" si="190"/>
        <v/>
      </c>
      <c r="AA2756" s="126" t="str">
        <f t="shared" si="190"/>
        <v/>
      </c>
    </row>
    <row r="2757" spans="16:27" x14ac:dyDescent="0.3">
      <c r="P2757" s="126" t="str">
        <f t="shared" si="189"/>
        <v/>
      </c>
      <c r="Q2757" s="126" t="str">
        <f t="shared" si="189"/>
        <v/>
      </c>
      <c r="R2757" s="126" t="str">
        <f t="shared" si="189"/>
        <v/>
      </c>
      <c r="S2757" s="126" t="str">
        <f t="shared" si="189"/>
        <v/>
      </c>
      <c r="T2757" s="126" t="str">
        <f t="shared" si="189"/>
        <v/>
      </c>
      <c r="U2757" s="126" t="str">
        <f t="shared" si="189"/>
        <v/>
      </c>
      <c r="V2757" s="126" t="str">
        <f t="shared" si="189"/>
        <v/>
      </c>
      <c r="W2757" s="126" t="str">
        <f t="shared" si="189"/>
        <v/>
      </c>
      <c r="X2757" s="126" t="str">
        <f t="shared" si="189"/>
        <v/>
      </c>
      <c r="Y2757" s="126" t="str">
        <f t="shared" si="189"/>
        <v/>
      </c>
      <c r="Z2757" s="126" t="str">
        <f t="shared" si="189"/>
        <v/>
      </c>
      <c r="AA2757" s="126" t="str">
        <f t="shared" si="189"/>
        <v/>
      </c>
    </row>
    <row r="2758" spans="16:27" x14ac:dyDescent="0.3">
      <c r="P2758" s="126" t="str">
        <f t="shared" si="189"/>
        <v/>
      </c>
      <c r="Q2758" s="126" t="str">
        <f t="shared" si="189"/>
        <v/>
      </c>
      <c r="R2758" s="126" t="str">
        <f t="shared" si="189"/>
        <v/>
      </c>
      <c r="S2758" s="126" t="str">
        <f t="shared" si="189"/>
        <v/>
      </c>
      <c r="T2758" s="126" t="str">
        <f t="shared" si="189"/>
        <v/>
      </c>
      <c r="U2758" s="126" t="str">
        <f t="shared" si="189"/>
        <v/>
      </c>
      <c r="V2758" s="126" t="str">
        <f t="shared" si="189"/>
        <v/>
      </c>
      <c r="W2758" s="126" t="str">
        <f t="shared" si="189"/>
        <v/>
      </c>
      <c r="X2758" s="126" t="str">
        <f t="shared" si="189"/>
        <v/>
      </c>
      <c r="Y2758" s="126" t="str">
        <f t="shared" si="189"/>
        <v/>
      </c>
      <c r="Z2758" s="126" t="str">
        <f t="shared" si="189"/>
        <v/>
      </c>
      <c r="AA2758" s="126" t="str">
        <f t="shared" si="189"/>
        <v/>
      </c>
    </row>
    <row r="2759" spans="16:27" x14ac:dyDescent="0.3">
      <c r="P2759" s="126" t="str">
        <f t="shared" si="189"/>
        <v/>
      </c>
      <c r="Q2759" s="126" t="str">
        <f t="shared" si="189"/>
        <v/>
      </c>
      <c r="R2759" s="126" t="str">
        <f t="shared" si="189"/>
        <v/>
      </c>
      <c r="S2759" s="126" t="str">
        <f t="shared" si="189"/>
        <v/>
      </c>
      <c r="T2759" s="126" t="str">
        <f t="shared" si="189"/>
        <v/>
      </c>
      <c r="U2759" s="126" t="str">
        <f t="shared" si="189"/>
        <v/>
      </c>
      <c r="V2759" s="126" t="str">
        <f t="shared" si="189"/>
        <v/>
      </c>
      <c r="W2759" s="126" t="str">
        <f t="shared" si="189"/>
        <v/>
      </c>
      <c r="X2759" s="126" t="str">
        <f t="shared" si="189"/>
        <v/>
      </c>
      <c r="Y2759" s="126" t="str">
        <f t="shared" si="189"/>
        <v/>
      </c>
      <c r="Z2759" s="126" t="str">
        <f t="shared" si="189"/>
        <v/>
      </c>
      <c r="AA2759" s="126" t="str">
        <f t="shared" si="189"/>
        <v/>
      </c>
    </row>
    <row r="2760" spans="16:27" x14ac:dyDescent="0.3">
      <c r="P2760" s="126" t="str">
        <f t="shared" si="189"/>
        <v/>
      </c>
      <c r="Q2760" s="126" t="str">
        <f t="shared" si="189"/>
        <v/>
      </c>
      <c r="R2760" s="126" t="str">
        <f t="shared" si="189"/>
        <v/>
      </c>
      <c r="S2760" s="126" t="str">
        <f t="shared" si="189"/>
        <v/>
      </c>
      <c r="T2760" s="126" t="str">
        <f t="shared" si="189"/>
        <v/>
      </c>
      <c r="U2760" s="126" t="str">
        <f t="shared" si="189"/>
        <v/>
      </c>
      <c r="V2760" s="126" t="str">
        <f t="shared" si="189"/>
        <v/>
      </c>
      <c r="W2760" s="126" t="str">
        <f t="shared" si="189"/>
        <v/>
      </c>
      <c r="X2760" s="126" t="str">
        <f t="shared" si="189"/>
        <v/>
      </c>
      <c r="Y2760" s="126" t="str">
        <f t="shared" si="189"/>
        <v/>
      </c>
      <c r="Z2760" s="126" t="str">
        <f t="shared" si="189"/>
        <v/>
      </c>
      <c r="AA2760" s="126" t="str">
        <f t="shared" si="189"/>
        <v/>
      </c>
    </row>
    <row r="2761" spans="16:27" x14ac:dyDescent="0.3">
      <c r="P2761" s="126" t="str">
        <f t="shared" si="189"/>
        <v/>
      </c>
      <c r="Q2761" s="126" t="str">
        <f t="shared" si="189"/>
        <v/>
      </c>
      <c r="R2761" s="126" t="str">
        <f t="shared" si="189"/>
        <v/>
      </c>
      <c r="S2761" s="126" t="str">
        <f t="shared" si="189"/>
        <v/>
      </c>
      <c r="T2761" s="126" t="str">
        <f t="shared" si="189"/>
        <v/>
      </c>
      <c r="U2761" s="126" t="str">
        <f t="shared" si="189"/>
        <v/>
      </c>
      <c r="V2761" s="126" t="str">
        <f t="shared" si="189"/>
        <v/>
      </c>
      <c r="W2761" s="126" t="str">
        <f t="shared" si="189"/>
        <v/>
      </c>
      <c r="X2761" s="126" t="str">
        <f t="shared" si="189"/>
        <v/>
      </c>
      <c r="Y2761" s="126" t="str">
        <f t="shared" si="189"/>
        <v/>
      </c>
      <c r="Z2761" s="126" t="str">
        <f t="shared" si="189"/>
        <v/>
      </c>
      <c r="AA2761" s="126" t="str">
        <f t="shared" si="189"/>
        <v/>
      </c>
    </row>
    <row r="2762" spans="16:27" x14ac:dyDescent="0.3">
      <c r="P2762" s="126" t="str">
        <f t="shared" si="189"/>
        <v/>
      </c>
      <c r="Q2762" s="126" t="str">
        <f t="shared" si="189"/>
        <v/>
      </c>
      <c r="R2762" s="126" t="str">
        <f t="shared" si="189"/>
        <v/>
      </c>
      <c r="S2762" s="126" t="str">
        <f t="shared" si="189"/>
        <v/>
      </c>
      <c r="T2762" s="126" t="str">
        <f t="shared" si="189"/>
        <v/>
      </c>
      <c r="U2762" s="126" t="str">
        <f t="shared" si="189"/>
        <v/>
      </c>
      <c r="V2762" s="126" t="str">
        <f t="shared" si="189"/>
        <v/>
      </c>
      <c r="W2762" s="126" t="str">
        <f t="shared" si="189"/>
        <v/>
      </c>
      <c r="X2762" s="126" t="str">
        <f t="shared" si="189"/>
        <v/>
      </c>
      <c r="Y2762" s="126" t="str">
        <f t="shared" si="189"/>
        <v/>
      </c>
      <c r="Z2762" s="126" t="str">
        <f t="shared" si="189"/>
        <v/>
      </c>
      <c r="AA2762" s="126" t="str">
        <f t="shared" si="189"/>
        <v/>
      </c>
    </row>
    <row r="2763" spans="16:27" x14ac:dyDescent="0.3">
      <c r="P2763" s="126" t="str">
        <f t="shared" si="189"/>
        <v/>
      </c>
      <c r="Q2763" s="126" t="str">
        <f t="shared" si="189"/>
        <v/>
      </c>
      <c r="R2763" s="126" t="str">
        <f t="shared" si="189"/>
        <v/>
      </c>
      <c r="S2763" s="126" t="str">
        <f t="shared" si="189"/>
        <v/>
      </c>
      <c r="T2763" s="126" t="str">
        <f t="shared" si="189"/>
        <v/>
      </c>
      <c r="U2763" s="126" t="str">
        <f t="shared" si="189"/>
        <v/>
      </c>
      <c r="V2763" s="126" t="str">
        <f t="shared" si="189"/>
        <v/>
      </c>
      <c r="W2763" s="126" t="str">
        <f t="shared" si="189"/>
        <v/>
      </c>
      <c r="X2763" s="126" t="str">
        <f t="shared" si="189"/>
        <v/>
      </c>
      <c r="Y2763" s="126" t="str">
        <f t="shared" si="189"/>
        <v/>
      </c>
      <c r="Z2763" s="126" t="str">
        <f t="shared" si="189"/>
        <v/>
      </c>
      <c r="AA2763" s="126" t="str">
        <f t="shared" si="189"/>
        <v/>
      </c>
    </row>
    <row r="2764" spans="16:27" x14ac:dyDescent="0.3">
      <c r="P2764" s="126" t="str">
        <f t="shared" si="189"/>
        <v/>
      </c>
      <c r="Q2764" s="126" t="str">
        <f t="shared" si="189"/>
        <v/>
      </c>
      <c r="R2764" s="126" t="str">
        <f t="shared" si="189"/>
        <v/>
      </c>
      <c r="S2764" s="126" t="str">
        <f t="shared" si="189"/>
        <v/>
      </c>
      <c r="T2764" s="126" t="str">
        <f t="shared" si="189"/>
        <v/>
      </c>
      <c r="U2764" s="126" t="str">
        <f t="shared" si="189"/>
        <v/>
      </c>
      <c r="V2764" s="126" t="str">
        <f t="shared" si="189"/>
        <v/>
      </c>
      <c r="W2764" s="126" t="str">
        <f t="shared" si="189"/>
        <v/>
      </c>
      <c r="X2764" s="126" t="str">
        <f t="shared" si="189"/>
        <v/>
      </c>
      <c r="Y2764" s="126" t="str">
        <f t="shared" si="189"/>
        <v/>
      </c>
      <c r="Z2764" s="126" t="str">
        <f t="shared" si="189"/>
        <v/>
      </c>
      <c r="AA2764" s="126" t="str">
        <f t="shared" si="189"/>
        <v/>
      </c>
    </row>
    <row r="2765" spans="16:27" x14ac:dyDescent="0.3">
      <c r="P2765" s="126" t="str">
        <f t="shared" si="189"/>
        <v/>
      </c>
      <c r="Q2765" s="126" t="str">
        <f t="shared" si="189"/>
        <v/>
      </c>
      <c r="R2765" s="126" t="str">
        <f t="shared" si="189"/>
        <v/>
      </c>
      <c r="S2765" s="126" t="str">
        <f t="shared" si="189"/>
        <v/>
      </c>
      <c r="T2765" s="126" t="str">
        <f t="shared" si="189"/>
        <v/>
      </c>
      <c r="U2765" s="126" t="str">
        <f t="shared" si="189"/>
        <v/>
      </c>
      <c r="V2765" s="126" t="str">
        <f t="shared" si="189"/>
        <v/>
      </c>
      <c r="W2765" s="126" t="str">
        <f t="shared" si="189"/>
        <v/>
      </c>
      <c r="X2765" s="126" t="str">
        <f t="shared" si="189"/>
        <v/>
      </c>
      <c r="Y2765" s="126" t="str">
        <f t="shared" si="189"/>
        <v/>
      </c>
      <c r="Z2765" s="126" t="str">
        <f t="shared" si="189"/>
        <v/>
      </c>
      <c r="AA2765" s="126" t="str">
        <f t="shared" si="189"/>
        <v/>
      </c>
    </row>
    <row r="2766" spans="16:27" x14ac:dyDescent="0.3">
      <c r="P2766" s="126" t="str">
        <f t="shared" si="189"/>
        <v/>
      </c>
      <c r="Q2766" s="126" t="str">
        <f t="shared" si="189"/>
        <v/>
      </c>
      <c r="R2766" s="126" t="str">
        <f t="shared" si="189"/>
        <v/>
      </c>
      <c r="S2766" s="126" t="str">
        <f t="shared" si="189"/>
        <v/>
      </c>
      <c r="T2766" s="126" t="str">
        <f t="shared" si="189"/>
        <v/>
      </c>
      <c r="U2766" s="126" t="str">
        <f t="shared" si="189"/>
        <v/>
      </c>
      <c r="V2766" s="126" t="str">
        <f t="shared" si="189"/>
        <v/>
      </c>
      <c r="W2766" s="126" t="str">
        <f t="shared" si="189"/>
        <v/>
      </c>
      <c r="X2766" s="126" t="str">
        <f t="shared" si="189"/>
        <v/>
      </c>
      <c r="Y2766" s="126" t="str">
        <f t="shared" si="189"/>
        <v/>
      </c>
      <c r="Z2766" s="126" t="str">
        <f t="shared" si="189"/>
        <v/>
      </c>
      <c r="AA2766" s="126" t="str">
        <f t="shared" si="189"/>
        <v/>
      </c>
    </row>
    <row r="2767" spans="16:27" x14ac:dyDescent="0.3">
      <c r="P2767" s="126" t="str">
        <f t="shared" si="189"/>
        <v/>
      </c>
      <c r="Q2767" s="126" t="str">
        <f t="shared" si="189"/>
        <v/>
      </c>
      <c r="R2767" s="126" t="str">
        <f t="shared" si="189"/>
        <v/>
      </c>
      <c r="S2767" s="126" t="str">
        <f t="shared" si="189"/>
        <v/>
      </c>
      <c r="T2767" s="126" t="str">
        <f t="shared" si="189"/>
        <v/>
      </c>
      <c r="U2767" s="126" t="str">
        <f t="shared" si="189"/>
        <v/>
      </c>
      <c r="V2767" s="126" t="str">
        <f t="shared" si="189"/>
        <v/>
      </c>
      <c r="W2767" s="126" t="str">
        <f t="shared" si="189"/>
        <v/>
      </c>
      <c r="X2767" s="126" t="str">
        <f t="shared" si="189"/>
        <v/>
      </c>
      <c r="Y2767" s="126" t="str">
        <f t="shared" si="189"/>
        <v/>
      </c>
      <c r="Z2767" s="126" t="str">
        <f t="shared" si="189"/>
        <v/>
      </c>
      <c r="AA2767" s="126" t="str">
        <f t="shared" si="189"/>
        <v/>
      </c>
    </row>
    <row r="2768" spans="16:27" x14ac:dyDescent="0.3">
      <c r="P2768" s="126" t="str">
        <f t="shared" si="189"/>
        <v/>
      </c>
      <c r="Q2768" s="126" t="str">
        <f t="shared" si="189"/>
        <v/>
      </c>
      <c r="R2768" s="126" t="str">
        <f t="shared" si="189"/>
        <v/>
      </c>
      <c r="S2768" s="126" t="str">
        <f t="shared" si="189"/>
        <v/>
      </c>
      <c r="T2768" s="126" t="str">
        <f t="shared" si="189"/>
        <v/>
      </c>
      <c r="U2768" s="126" t="str">
        <f t="shared" si="189"/>
        <v/>
      </c>
      <c r="V2768" s="126" t="str">
        <f t="shared" si="189"/>
        <v/>
      </c>
      <c r="W2768" s="126" t="str">
        <f t="shared" si="189"/>
        <v/>
      </c>
      <c r="X2768" s="126" t="str">
        <f t="shared" si="189"/>
        <v/>
      </c>
      <c r="Y2768" s="126" t="str">
        <f t="shared" si="189"/>
        <v/>
      </c>
      <c r="Z2768" s="126" t="str">
        <f t="shared" si="189"/>
        <v/>
      </c>
      <c r="AA2768" s="126" t="str">
        <f t="shared" si="189"/>
        <v/>
      </c>
    </row>
    <row r="2769" spans="16:27" x14ac:dyDescent="0.3">
      <c r="P2769" s="126" t="str">
        <f t="shared" si="189"/>
        <v/>
      </c>
      <c r="Q2769" s="126" t="str">
        <f t="shared" si="189"/>
        <v/>
      </c>
      <c r="R2769" s="126" t="str">
        <f t="shared" si="189"/>
        <v/>
      </c>
      <c r="S2769" s="126" t="str">
        <f t="shared" si="189"/>
        <v/>
      </c>
      <c r="T2769" s="126" t="str">
        <f t="shared" si="189"/>
        <v/>
      </c>
      <c r="U2769" s="126" t="str">
        <f t="shared" si="189"/>
        <v/>
      </c>
      <c r="V2769" s="126" t="str">
        <f t="shared" si="189"/>
        <v/>
      </c>
      <c r="W2769" s="126" t="str">
        <f t="shared" si="189"/>
        <v/>
      </c>
      <c r="X2769" s="126" t="str">
        <f t="shared" si="189"/>
        <v/>
      </c>
      <c r="Y2769" s="126" t="str">
        <f t="shared" si="189"/>
        <v/>
      </c>
      <c r="Z2769" s="126" t="str">
        <f t="shared" si="189"/>
        <v/>
      </c>
      <c r="AA2769" s="126" t="str">
        <f t="shared" si="189"/>
        <v/>
      </c>
    </row>
    <row r="2770" spans="16:27" x14ac:dyDescent="0.3">
      <c r="P2770" s="126" t="str">
        <f t="shared" si="189"/>
        <v/>
      </c>
      <c r="Q2770" s="126" t="str">
        <f t="shared" si="189"/>
        <v/>
      </c>
      <c r="R2770" s="126" t="str">
        <f t="shared" si="189"/>
        <v/>
      </c>
      <c r="S2770" s="126" t="str">
        <f t="shared" si="189"/>
        <v/>
      </c>
      <c r="T2770" s="126" t="str">
        <f t="shared" si="189"/>
        <v/>
      </c>
      <c r="U2770" s="126" t="str">
        <f t="shared" si="189"/>
        <v/>
      </c>
      <c r="V2770" s="126" t="str">
        <f t="shared" si="189"/>
        <v/>
      </c>
      <c r="W2770" s="126" t="str">
        <f t="shared" si="189"/>
        <v/>
      </c>
      <c r="X2770" s="126" t="str">
        <f t="shared" si="189"/>
        <v/>
      </c>
      <c r="Y2770" s="126" t="str">
        <f t="shared" si="189"/>
        <v/>
      </c>
      <c r="Z2770" s="126" t="str">
        <f t="shared" si="189"/>
        <v/>
      </c>
      <c r="AA2770" s="126" t="str">
        <f t="shared" si="189"/>
        <v/>
      </c>
    </row>
    <row r="2771" spans="16:27" x14ac:dyDescent="0.3">
      <c r="P2771" s="126" t="str">
        <f t="shared" si="189"/>
        <v/>
      </c>
      <c r="Q2771" s="126" t="str">
        <f t="shared" si="189"/>
        <v/>
      </c>
      <c r="R2771" s="126" t="str">
        <f t="shared" si="189"/>
        <v/>
      </c>
      <c r="S2771" s="126" t="str">
        <f t="shared" si="189"/>
        <v/>
      </c>
      <c r="T2771" s="126" t="str">
        <f t="shared" si="189"/>
        <v/>
      </c>
      <c r="U2771" s="126" t="str">
        <f t="shared" si="189"/>
        <v/>
      </c>
      <c r="V2771" s="126" t="str">
        <f t="shared" si="189"/>
        <v/>
      </c>
      <c r="W2771" s="126" t="str">
        <f t="shared" si="189"/>
        <v/>
      </c>
      <c r="X2771" s="126" t="str">
        <f t="shared" si="189"/>
        <v/>
      </c>
      <c r="Y2771" s="126" t="str">
        <f t="shared" si="189"/>
        <v/>
      </c>
      <c r="Z2771" s="126" t="str">
        <f t="shared" si="189"/>
        <v/>
      </c>
      <c r="AA2771" s="126" t="str">
        <f t="shared" si="189"/>
        <v/>
      </c>
    </row>
    <row r="2772" spans="16:27" x14ac:dyDescent="0.3">
      <c r="P2772" s="126" t="str">
        <f t="shared" si="189"/>
        <v/>
      </c>
      <c r="Q2772" s="126" t="str">
        <f t="shared" si="189"/>
        <v/>
      </c>
      <c r="R2772" s="126" t="str">
        <f t="shared" si="189"/>
        <v/>
      </c>
      <c r="S2772" s="126" t="str">
        <f t="shared" si="189"/>
        <v/>
      </c>
      <c r="T2772" s="126" t="str">
        <f t="shared" si="189"/>
        <v/>
      </c>
      <c r="U2772" s="126" t="str">
        <f t="shared" si="189"/>
        <v/>
      </c>
      <c r="V2772" s="126" t="str">
        <f t="shared" si="189"/>
        <v/>
      </c>
      <c r="W2772" s="126" t="str">
        <f t="shared" si="189"/>
        <v/>
      </c>
      <c r="X2772" s="126" t="str">
        <f t="shared" si="189"/>
        <v/>
      </c>
      <c r="Y2772" s="126" t="str">
        <f t="shared" si="189"/>
        <v/>
      </c>
      <c r="Z2772" s="126" t="str">
        <f t="shared" si="189"/>
        <v/>
      </c>
      <c r="AA2772" s="126" t="str">
        <f t="shared" si="189"/>
        <v/>
      </c>
    </row>
    <row r="2773" spans="16:27" x14ac:dyDescent="0.3">
      <c r="P2773" s="126" t="str">
        <f t="shared" si="189"/>
        <v/>
      </c>
      <c r="Q2773" s="126" t="str">
        <f t="shared" si="189"/>
        <v/>
      </c>
      <c r="R2773" s="126" t="str">
        <f t="shared" si="189"/>
        <v/>
      </c>
      <c r="S2773" s="126" t="str">
        <f t="shared" si="189"/>
        <v/>
      </c>
      <c r="T2773" s="126" t="str">
        <f t="shared" si="189"/>
        <v/>
      </c>
      <c r="U2773" s="126" t="str">
        <f t="shared" si="189"/>
        <v/>
      </c>
      <c r="V2773" s="126" t="str">
        <f t="shared" si="189"/>
        <v/>
      </c>
      <c r="W2773" s="126" t="str">
        <f t="shared" si="189"/>
        <v/>
      </c>
      <c r="X2773" s="126" t="str">
        <f t="shared" si="189"/>
        <v/>
      </c>
      <c r="Y2773" s="126" t="str">
        <f t="shared" si="189"/>
        <v/>
      </c>
      <c r="Z2773" s="126" t="str">
        <f t="shared" si="189"/>
        <v/>
      </c>
      <c r="AA2773" s="126" t="str">
        <f t="shared" si="189"/>
        <v/>
      </c>
    </row>
    <row r="2774" spans="16:27" x14ac:dyDescent="0.3">
      <c r="P2774" s="126" t="str">
        <f t="shared" si="189"/>
        <v/>
      </c>
      <c r="Q2774" s="126" t="str">
        <f t="shared" si="189"/>
        <v/>
      </c>
      <c r="R2774" s="126" t="str">
        <f t="shared" si="189"/>
        <v/>
      </c>
      <c r="S2774" s="126" t="str">
        <f t="shared" si="189"/>
        <v/>
      </c>
      <c r="T2774" s="126" t="str">
        <f t="shared" si="189"/>
        <v/>
      </c>
      <c r="U2774" s="126" t="str">
        <f t="shared" si="189"/>
        <v/>
      </c>
      <c r="V2774" s="126" t="str">
        <f t="shared" si="189"/>
        <v/>
      </c>
      <c r="W2774" s="126" t="str">
        <f t="shared" si="189"/>
        <v/>
      </c>
      <c r="X2774" s="126" t="str">
        <f t="shared" si="189"/>
        <v/>
      </c>
      <c r="Y2774" s="126" t="str">
        <f t="shared" si="189"/>
        <v/>
      </c>
      <c r="Z2774" s="126" t="str">
        <f t="shared" si="189"/>
        <v/>
      </c>
      <c r="AA2774" s="126" t="str">
        <f t="shared" si="189"/>
        <v/>
      </c>
    </row>
    <row r="2775" spans="16:27" x14ac:dyDescent="0.3">
      <c r="P2775" s="126" t="str">
        <f t="shared" ref="P2775:AA2796" si="191">IF($A2775="","",IF(OR($B2775=P$1,$C2775=P$1,$D2775=P$1,$E2775=P$1,$F2775=P$1),"Yes","No"))</f>
        <v/>
      </c>
      <c r="Q2775" s="126" t="str">
        <f t="shared" si="191"/>
        <v/>
      </c>
      <c r="R2775" s="126" t="str">
        <f t="shared" si="191"/>
        <v/>
      </c>
      <c r="S2775" s="126" t="str">
        <f t="shared" si="191"/>
        <v/>
      </c>
      <c r="T2775" s="126" t="str">
        <f t="shared" si="191"/>
        <v/>
      </c>
      <c r="U2775" s="126" t="str">
        <f t="shared" si="191"/>
        <v/>
      </c>
      <c r="V2775" s="126" t="str">
        <f t="shared" si="191"/>
        <v/>
      </c>
      <c r="W2775" s="126" t="str">
        <f t="shared" si="191"/>
        <v/>
      </c>
      <c r="X2775" s="126" t="str">
        <f t="shared" si="191"/>
        <v/>
      </c>
      <c r="Y2775" s="126" t="str">
        <f t="shared" si="191"/>
        <v/>
      </c>
      <c r="Z2775" s="126" t="str">
        <f t="shared" si="191"/>
        <v/>
      </c>
      <c r="AA2775" s="126" t="str">
        <f t="shared" si="191"/>
        <v/>
      </c>
    </row>
    <row r="2776" spans="16:27" x14ac:dyDescent="0.3">
      <c r="P2776" s="126" t="str">
        <f t="shared" si="191"/>
        <v/>
      </c>
      <c r="Q2776" s="126" t="str">
        <f t="shared" si="191"/>
        <v/>
      </c>
      <c r="R2776" s="126" t="str">
        <f t="shared" si="191"/>
        <v/>
      </c>
      <c r="S2776" s="126" t="str">
        <f t="shared" si="191"/>
        <v/>
      </c>
      <c r="T2776" s="126" t="str">
        <f t="shared" si="191"/>
        <v/>
      </c>
      <c r="U2776" s="126" t="str">
        <f t="shared" si="191"/>
        <v/>
      </c>
      <c r="V2776" s="126" t="str">
        <f t="shared" si="191"/>
        <v/>
      </c>
      <c r="W2776" s="126" t="str">
        <f t="shared" si="191"/>
        <v/>
      </c>
      <c r="X2776" s="126" t="str">
        <f t="shared" si="191"/>
        <v/>
      </c>
      <c r="Y2776" s="126" t="str">
        <f t="shared" si="191"/>
        <v/>
      </c>
      <c r="Z2776" s="126" t="str">
        <f t="shared" si="191"/>
        <v/>
      </c>
      <c r="AA2776" s="126" t="str">
        <f t="shared" si="191"/>
        <v/>
      </c>
    </row>
    <row r="2777" spans="16:27" x14ac:dyDescent="0.3">
      <c r="P2777" s="126" t="str">
        <f t="shared" si="191"/>
        <v/>
      </c>
      <c r="Q2777" s="126" t="str">
        <f t="shared" si="191"/>
        <v/>
      </c>
      <c r="R2777" s="126" t="str">
        <f t="shared" si="191"/>
        <v/>
      </c>
      <c r="S2777" s="126" t="str">
        <f t="shared" si="191"/>
        <v/>
      </c>
      <c r="T2777" s="126" t="str">
        <f t="shared" si="191"/>
        <v/>
      </c>
      <c r="U2777" s="126" t="str">
        <f t="shared" si="191"/>
        <v/>
      </c>
      <c r="V2777" s="126" t="str">
        <f t="shared" si="191"/>
        <v/>
      </c>
      <c r="W2777" s="126" t="str">
        <f t="shared" si="191"/>
        <v/>
      </c>
      <c r="X2777" s="126" t="str">
        <f t="shared" si="191"/>
        <v/>
      </c>
      <c r="Y2777" s="126" t="str">
        <f t="shared" si="191"/>
        <v/>
      </c>
      <c r="Z2777" s="126" t="str">
        <f t="shared" si="191"/>
        <v/>
      </c>
      <c r="AA2777" s="126" t="str">
        <f t="shared" si="191"/>
        <v/>
      </c>
    </row>
    <row r="2778" spans="16:27" x14ac:dyDescent="0.3">
      <c r="P2778" s="126" t="str">
        <f t="shared" si="191"/>
        <v/>
      </c>
      <c r="Q2778" s="126" t="str">
        <f t="shared" si="191"/>
        <v/>
      </c>
      <c r="R2778" s="126" t="str">
        <f t="shared" si="191"/>
        <v/>
      </c>
      <c r="S2778" s="126" t="str">
        <f t="shared" si="191"/>
        <v/>
      </c>
      <c r="T2778" s="126" t="str">
        <f t="shared" si="191"/>
        <v/>
      </c>
      <c r="U2778" s="126" t="str">
        <f t="shared" si="191"/>
        <v/>
      </c>
      <c r="V2778" s="126" t="str">
        <f t="shared" si="191"/>
        <v/>
      </c>
      <c r="W2778" s="126" t="str">
        <f t="shared" si="191"/>
        <v/>
      </c>
      <c r="X2778" s="126" t="str">
        <f t="shared" si="191"/>
        <v/>
      </c>
      <c r="Y2778" s="126" t="str">
        <f t="shared" si="191"/>
        <v/>
      </c>
      <c r="Z2778" s="126" t="str">
        <f t="shared" si="191"/>
        <v/>
      </c>
      <c r="AA2778" s="126" t="str">
        <f t="shared" si="191"/>
        <v/>
      </c>
    </row>
    <row r="2779" spans="16:27" x14ac:dyDescent="0.3">
      <c r="P2779" s="126" t="str">
        <f t="shared" si="191"/>
        <v/>
      </c>
      <c r="Q2779" s="126" t="str">
        <f t="shared" si="191"/>
        <v/>
      </c>
      <c r="R2779" s="126" t="str">
        <f t="shared" si="191"/>
        <v/>
      </c>
      <c r="S2779" s="126" t="str">
        <f t="shared" si="191"/>
        <v/>
      </c>
      <c r="T2779" s="126" t="str">
        <f t="shared" si="191"/>
        <v/>
      </c>
      <c r="U2779" s="126" t="str">
        <f t="shared" si="191"/>
        <v/>
      </c>
      <c r="V2779" s="126" t="str">
        <f t="shared" si="191"/>
        <v/>
      </c>
      <c r="W2779" s="126" t="str">
        <f t="shared" si="191"/>
        <v/>
      </c>
      <c r="X2779" s="126" t="str">
        <f t="shared" si="191"/>
        <v/>
      </c>
      <c r="Y2779" s="126" t="str">
        <f t="shared" si="191"/>
        <v/>
      </c>
      <c r="Z2779" s="126" t="str">
        <f t="shared" si="191"/>
        <v/>
      </c>
      <c r="AA2779" s="126" t="str">
        <f t="shared" si="191"/>
        <v/>
      </c>
    </row>
    <row r="2780" spans="16:27" x14ac:dyDescent="0.3">
      <c r="P2780" s="126" t="str">
        <f t="shared" si="191"/>
        <v/>
      </c>
      <c r="Q2780" s="126" t="str">
        <f t="shared" si="191"/>
        <v/>
      </c>
      <c r="R2780" s="126" t="str">
        <f t="shared" si="191"/>
        <v/>
      </c>
      <c r="S2780" s="126" t="str">
        <f t="shared" si="191"/>
        <v/>
      </c>
      <c r="T2780" s="126" t="str">
        <f t="shared" si="191"/>
        <v/>
      </c>
      <c r="U2780" s="126" t="str">
        <f t="shared" si="191"/>
        <v/>
      </c>
      <c r="V2780" s="126" t="str">
        <f t="shared" si="191"/>
        <v/>
      </c>
      <c r="W2780" s="126" t="str">
        <f t="shared" si="191"/>
        <v/>
      </c>
      <c r="X2780" s="126" t="str">
        <f t="shared" si="191"/>
        <v/>
      </c>
      <c r="Y2780" s="126" t="str">
        <f t="shared" si="191"/>
        <v/>
      </c>
      <c r="Z2780" s="126" t="str">
        <f t="shared" si="191"/>
        <v/>
      </c>
      <c r="AA2780" s="126" t="str">
        <f t="shared" si="191"/>
        <v/>
      </c>
    </row>
    <row r="2781" spans="16:27" x14ac:dyDescent="0.3">
      <c r="P2781" s="126" t="str">
        <f t="shared" si="191"/>
        <v/>
      </c>
      <c r="Q2781" s="126" t="str">
        <f t="shared" si="191"/>
        <v/>
      </c>
      <c r="R2781" s="126" t="str">
        <f t="shared" si="191"/>
        <v/>
      </c>
      <c r="S2781" s="126" t="str">
        <f t="shared" si="191"/>
        <v/>
      </c>
      <c r="T2781" s="126" t="str">
        <f t="shared" si="191"/>
        <v/>
      </c>
      <c r="U2781" s="126" t="str">
        <f t="shared" si="191"/>
        <v/>
      </c>
      <c r="V2781" s="126" t="str">
        <f t="shared" si="191"/>
        <v/>
      </c>
      <c r="W2781" s="126" t="str">
        <f t="shared" si="191"/>
        <v/>
      </c>
      <c r="X2781" s="126" t="str">
        <f t="shared" si="191"/>
        <v/>
      </c>
      <c r="Y2781" s="126" t="str">
        <f t="shared" si="191"/>
        <v/>
      </c>
      <c r="Z2781" s="126" t="str">
        <f t="shared" si="191"/>
        <v/>
      </c>
      <c r="AA2781" s="126" t="str">
        <f t="shared" si="191"/>
        <v/>
      </c>
    </row>
    <row r="2782" spans="16:27" x14ac:dyDescent="0.3">
      <c r="P2782" s="126" t="str">
        <f t="shared" si="191"/>
        <v/>
      </c>
      <c r="Q2782" s="126" t="str">
        <f t="shared" si="191"/>
        <v/>
      </c>
      <c r="R2782" s="126" t="str">
        <f t="shared" si="191"/>
        <v/>
      </c>
      <c r="S2782" s="126" t="str">
        <f t="shared" si="191"/>
        <v/>
      </c>
      <c r="T2782" s="126" t="str">
        <f t="shared" si="191"/>
        <v/>
      </c>
      <c r="U2782" s="126" t="str">
        <f t="shared" si="191"/>
        <v/>
      </c>
      <c r="V2782" s="126" t="str">
        <f t="shared" si="191"/>
        <v/>
      </c>
      <c r="W2782" s="126" t="str">
        <f t="shared" si="191"/>
        <v/>
      </c>
      <c r="X2782" s="126" t="str">
        <f t="shared" si="191"/>
        <v/>
      </c>
      <c r="Y2782" s="126" t="str">
        <f t="shared" si="191"/>
        <v/>
      </c>
      <c r="Z2782" s="126" t="str">
        <f t="shared" si="191"/>
        <v/>
      </c>
      <c r="AA2782" s="126" t="str">
        <f t="shared" si="191"/>
        <v/>
      </c>
    </row>
    <row r="2783" spans="16:27" x14ac:dyDescent="0.3">
      <c r="P2783" s="126" t="str">
        <f t="shared" si="191"/>
        <v/>
      </c>
      <c r="Q2783" s="126" t="str">
        <f t="shared" si="191"/>
        <v/>
      </c>
      <c r="R2783" s="126" t="str">
        <f t="shared" si="191"/>
        <v/>
      </c>
      <c r="S2783" s="126" t="str">
        <f t="shared" si="191"/>
        <v/>
      </c>
      <c r="T2783" s="126" t="str">
        <f t="shared" si="191"/>
        <v/>
      </c>
      <c r="U2783" s="126" t="str">
        <f t="shared" si="191"/>
        <v/>
      </c>
      <c r="V2783" s="126" t="str">
        <f t="shared" si="191"/>
        <v/>
      </c>
      <c r="W2783" s="126" t="str">
        <f t="shared" si="191"/>
        <v/>
      </c>
      <c r="X2783" s="126" t="str">
        <f t="shared" si="191"/>
        <v/>
      </c>
      <c r="Y2783" s="126" t="str">
        <f t="shared" si="191"/>
        <v/>
      </c>
      <c r="Z2783" s="126" t="str">
        <f t="shared" si="191"/>
        <v/>
      </c>
      <c r="AA2783" s="126" t="str">
        <f t="shared" si="191"/>
        <v/>
      </c>
    </row>
    <row r="2784" spans="16:27" x14ac:dyDescent="0.3">
      <c r="P2784" s="126" t="str">
        <f t="shared" si="191"/>
        <v/>
      </c>
      <c r="Q2784" s="126" t="str">
        <f t="shared" si="191"/>
        <v/>
      </c>
      <c r="R2784" s="126" t="str">
        <f t="shared" si="191"/>
        <v/>
      </c>
      <c r="S2784" s="126" t="str">
        <f t="shared" si="191"/>
        <v/>
      </c>
      <c r="T2784" s="126" t="str">
        <f t="shared" si="191"/>
        <v/>
      </c>
      <c r="U2784" s="126" t="str">
        <f t="shared" si="191"/>
        <v/>
      </c>
      <c r="V2784" s="126" t="str">
        <f t="shared" si="191"/>
        <v/>
      </c>
      <c r="W2784" s="126" t="str">
        <f t="shared" si="191"/>
        <v/>
      </c>
      <c r="X2784" s="126" t="str">
        <f t="shared" si="191"/>
        <v/>
      </c>
      <c r="Y2784" s="126" t="str">
        <f t="shared" si="191"/>
        <v/>
      </c>
      <c r="Z2784" s="126" t="str">
        <f t="shared" si="191"/>
        <v/>
      </c>
      <c r="AA2784" s="126" t="str">
        <f t="shared" si="191"/>
        <v/>
      </c>
    </row>
    <row r="2785" spans="16:27" x14ac:dyDescent="0.3">
      <c r="P2785" s="126" t="str">
        <f t="shared" si="191"/>
        <v/>
      </c>
      <c r="Q2785" s="126" t="str">
        <f t="shared" si="191"/>
        <v/>
      </c>
      <c r="R2785" s="126" t="str">
        <f t="shared" si="191"/>
        <v/>
      </c>
      <c r="S2785" s="126" t="str">
        <f t="shared" si="191"/>
        <v/>
      </c>
      <c r="T2785" s="126" t="str">
        <f t="shared" si="191"/>
        <v/>
      </c>
      <c r="U2785" s="126" t="str">
        <f t="shared" si="191"/>
        <v/>
      </c>
      <c r="V2785" s="126" t="str">
        <f t="shared" si="191"/>
        <v/>
      </c>
      <c r="W2785" s="126" t="str">
        <f t="shared" si="191"/>
        <v/>
      </c>
      <c r="X2785" s="126" t="str">
        <f t="shared" si="191"/>
        <v/>
      </c>
      <c r="Y2785" s="126" t="str">
        <f t="shared" si="191"/>
        <v/>
      </c>
      <c r="Z2785" s="126" t="str">
        <f t="shared" si="191"/>
        <v/>
      </c>
      <c r="AA2785" s="126" t="str">
        <f t="shared" si="191"/>
        <v/>
      </c>
    </row>
    <row r="2786" spans="16:27" x14ac:dyDescent="0.3">
      <c r="P2786" s="126" t="str">
        <f t="shared" si="191"/>
        <v/>
      </c>
      <c r="Q2786" s="126" t="str">
        <f t="shared" si="191"/>
        <v/>
      </c>
      <c r="R2786" s="126" t="str">
        <f t="shared" si="191"/>
        <v/>
      </c>
      <c r="S2786" s="126" t="str">
        <f t="shared" si="191"/>
        <v/>
      </c>
      <c r="T2786" s="126" t="str">
        <f t="shared" si="191"/>
        <v/>
      </c>
      <c r="U2786" s="126" t="str">
        <f t="shared" si="191"/>
        <v/>
      </c>
      <c r="V2786" s="126" t="str">
        <f t="shared" si="191"/>
        <v/>
      </c>
      <c r="W2786" s="126" t="str">
        <f t="shared" si="191"/>
        <v/>
      </c>
      <c r="X2786" s="126" t="str">
        <f t="shared" si="191"/>
        <v/>
      </c>
      <c r="Y2786" s="126" t="str">
        <f t="shared" si="191"/>
        <v/>
      </c>
      <c r="Z2786" s="126" t="str">
        <f t="shared" si="191"/>
        <v/>
      </c>
      <c r="AA2786" s="126" t="str">
        <f t="shared" si="191"/>
        <v/>
      </c>
    </row>
    <row r="2787" spans="16:27" x14ac:dyDescent="0.3">
      <c r="P2787" s="126" t="str">
        <f t="shared" si="191"/>
        <v/>
      </c>
      <c r="Q2787" s="126" t="str">
        <f t="shared" si="191"/>
        <v/>
      </c>
      <c r="R2787" s="126" t="str">
        <f t="shared" si="191"/>
        <v/>
      </c>
      <c r="S2787" s="126" t="str">
        <f t="shared" si="191"/>
        <v/>
      </c>
      <c r="T2787" s="126" t="str">
        <f t="shared" si="191"/>
        <v/>
      </c>
      <c r="U2787" s="126" t="str">
        <f t="shared" si="191"/>
        <v/>
      </c>
      <c r="V2787" s="126" t="str">
        <f t="shared" si="191"/>
        <v/>
      </c>
      <c r="W2787" s="126" t="str">
        <f t="shared" si="191"/>
        <v/>
      </c>
      <c r="X2787" s="126" t="str">
        <f t="shared" si="191"/>
        <v/>
      </c>
      <c r="Y2787" s="126" t="str">
        <f t="shared" si="191"/>
        <v/>
      </c>
      <c r="Z2787" s="126" t="str">
        <f t="shared" si="191"/>
        <v/>
      </c>
      <c r="AA2787" s="126" t="str">
        <f t="shared" si="191"/>
        <v/>
      </c>
    </row>
    <row r="2788" spans="16:27" x14ac:dyDescent="0.3">
      <c r="P2788" s="126" t="str">
        <f t="shared" si="191"/>
        <v/>
      </c>
      <c r="Q2788" s="126" t="str">
        <f t="shared" si="191"/>
        <v/>
      </c>
      <c r="R2788" s="126" t="str">
        <f t="shared" si="191"/>
        <v/>
      </c>
      <c r="S2788" s="126" t="str">
        <f t="shared" si="191"/>
        <v/>
      </c>
      <c r="T2788" s="126" t="str">
        <f t="shared" si="191"/>
        <v/>
      </c>
      <c r="U2788" s="126" t="str">
        <f t="shared" si="191"/>
        <v/>
      </c>
      <c r="V2788" s="126" t="str">
        <f t="shared" si="191"/>
        <v/>
      </c>
      <c r="W2788" s="126" t="str">
        <f t="shared" si="191"/>
        <v/>
      </c>
      <c r="X2788" s="126" t="str">
        <f t="shared" si="191"/>
        <v/>
      </c>
      <c r="Y2788" s="126" t="str">
        <f t="shared" si="191"/>
        <v/>
      </c>
      <c r="Z2788" s="126" t="str">
        <f t="shared" si="191"/>
        <v/>
      </c>
      <c r="AA2788" s="126" t="str">
        <f t="shared" si="191"/>
        <v/>
      </c>
    </row>
    <row r="2789" spans="16:27" x14ac:dyDescent="0.3">
      <c r="P2789" s="126" t="str">
        <f t="shared" si="191"/>
        <v/>
      </c>
      <c r="Q2789" s="126" t="str">
        <f t="shared" si="191"/>
        <v/>
      </c>
      <c r="R2789" s="126" t="str">
        <f t="shared" si="191"/>
        <v/>
      </c>
      <c r="S2789" s="126" t="str">
        <f t="shared" si="191"/>
        <v/>
      </c>
      <c r="T2789" s="126" t="str">
        <f t="shared" si="191"/>
        <v/>
      </c>
      <c r="U2789" s="126" t="str">
        <f t="shared" si="191"/>
        <v/>
      </c>
      <c r="V2789" s="126" t="str">
        <f t="shared" si="191"/>
        <v/>
      </c>
      <c r="W2789" s="126" t="str">
        <f t="shared" si="191"/>
        <v/>
      </c>
      <c r="X2789" s="126" t="str">
        <f t="shared" si="191"/>
        <v/>
      </c>
      <c r="Y2789" s="126" t="str">
        <f t="shared" si="191"/>
        <v/>
      </c>
      <c r="Z2789" s="126" t="str">
        <f t="shared" si="191"/>
        <v/>
      </c>
      <c r="AA2789" s="126" t="str">
        <f t="shared" si="191"/>
        <v/>
      </c>
    </row>
    <row r="2790" spans="16:27" x14ac:dyDescent="0.3">
      <c r="P2790" s="126" t="str">
        <f t="shared" si="191"/>
        <v/>
      </c>
      <c r="Q2790" s="126" t="str">
        <f t="shared" si="191"/>
        <v/>
      </c>
      <c r="R2790" s="126" t="str">
        <f t="shared" si="191"/>
        <v/>
      </c>
      <c r="S2790" s="126" t="str">
        <f t="shared" si="191"/>
        <v/>
      </c>
      <c r="T2790" s="126" t="str">
        <f t="shared" si="191"/>
        <v/>
      </c>
      <c r="U2790" s="126" t="str">
        <f t="shared" si="191"/>
        <v/>
      </c>
      <c r="V2790" s="126" t="str">
        <f t="shared" si="191"/>
        <v/>
      </c>
      <c r="W2790" s="126" t="str">
        <f t="shared" si="191"/>
        <v/>
      </c>
      <c r="X2790" s="126" t="str">
        <f t="shared" si="191"/>
        <v/>
      </c>
      <c r="Y2790" s="126" t="str">
        <f t="shared" si="191"/>
        <v/>
      </c>
      <c r="Z2790" s="126" t="str">
        <f t="shared" si="191"/>
        <v/>
      </c>
      <c r="AA2790" s="126" t="str">
        <f t="shared" si="191"/>
        <v/>
      </c>
    </row>
    <row r="2791" spans="16:27" x14ac:dyDescent="0.3">
      <c r="P2791" s="126" t="str">
        <f t="shared" si="191"/>
        <v/>
      </c>
      <c r="Q2791" s="126" t="str">
        <f t="shared" si="191"/>
        <v/>
      </c>
      <c r="R2791" s="126" t="str">
        <f t="shared" si="191"/>
        <v/>
      </c>
      <c r="S2791" s="126" t="str">
        <f t="shared" si="191"/>
        <v/>
      </c>
      <c r="T2791" s="126" t="str">
        <f t="shared" si="191"/>
        <v/>
      </c>
      <c r="U2791" s="126" t="str">
        <f t="shared" si="191"/>
        <v/>
      </c>
      <c r="V2791" s="126" t="str">
        <f t="shared" si="191"/>
        <v/>
      </c>
      <c r="W2791" s="126" t="str">
        <f t="shared" si="191"/>
        <v/>
      </c>
      <c r="X2791" s="126" t="str">
        <f t="shared" si="191"/>
        <v/>
      </c>
      <c r="Y2791" s="126" t="str">
        <f t="shared" si="191"/>
        <v/>
      </c>
      <c r="Z2791" s="126" t="str">
        <f t="shared" si="191"/>
        <v/>
      </c>
      <c r="AA2791" s="126" t="str">
        <f t="shared" si="191"/>
        <v/>
      </c>
    </row>
    <row r="2792" spans="16:27" x14ac:dyDescent="0.3">
      <c r="P2792" s="126" t="str">
        <f t="shared" si="191"/>
        <v/>
      </c>
      <c r="Q2792" s="126" t="str">
        <f t="shared" si="191"/>
        <v/>
      </c>
      <c r="R2792" s="126" t="str">
        <f t="shared" si="191"/>
        <v/>
      </c>
      <c r="S2792" s="126" t="str">
        <f t="shared" si="191"/>
        <v/>
      </c>
      <c r="T2792" s="126" t="str">
        <f t="shared" si="191"/>
        <v/>
      </c>
      <c r="U2792" s="126" t="str">
        <f t="shared" si="191"/>
        <v/>
      </c>
      <c r="V2792" s="126" t="str">
        <f t="shared" si="191"/>
        <v/>
      </c>
      <c r="W2792" s="126" t="str">
        <f t="shared" si="191"/>
        <v/>
      </c>
      <c r="X2792" s="126" t="str">
        <f t="shared" si="191"/>
        <v/>
      </c>
      <c r="Y2792" s="126" t="str">
        <f t="shared" si="191"/>
        <v/>
      </c>
      <c r="Z2792" s="126" t="str">
        <f t="shared" si="191"/>
        <v/>
      </c>
      <c r="AA2792" s="126" t="str">
        <f t="shared" si="191"/>
        <v/>
      </c>
    </row>
    <row r="2793" spans="16:27" x14ac:dyDescent="0.3">
      <c r="P2793" s="126" t="str">
        <f t="shared" si="191"/>
        <v/>
      </c>
      <c r="Q2793" s="126" t="str">
        <f t="shared" si="191"/>
        <v/>
      </c>
      <c r="R2793" s="126" t="str">
        <f t="shared" si="191"/>
        <v/>
      </c>
      <c r="S2793" s="126" t="str">
        <f t="shared" si="191"/>
        <v/>
      </c>
      <c r="T2793" s="126" t="str">
        <f t="shared" si="191"/>
        <v/>
      </c>
      <c r="U2793" s="126" t="str">
        <f t="shared" si="191"/>
        <v/>
      </c>
      <c r="V2793" s="126" t="str">
        <f t="shared" si="191"/>
        <v/>
      </c>
      <c r="W2793" s="126" t="str">
        <f t="shared" si="191"/>
        <v/>
      </c>
      <c r="X2793" s="126" t="str">
        <f t="shared" si="191"/>
        <v/>
      </c>
      <c r="Y2793" s="126" t="str">
        <f t="shared" si="191"/>
        <v/>
      </c>
      <c r="Z2793" s="126" t="str">
        <f t="shared" si="191"/>
        <v/>
      </c>
      <c r="AA2793" s="126" t="str">
        <f t="shared" si="191"/>
        <v/>
      </c>
    </row>
    <row r="2794" spans="16:27" x14ac:dyDescent="0.3">
      <c r="P2794" s="126" t="str">
        <f t="shared" si="191"/>
        <v/>
      </c>
      <c r="Q2794" s="126" t="str">
        <f t="shared" si="191"/>
        <v/>
      </c>
      <c r="R2794" s="126" t="str">
        <f t="shared" si="191"/>
        <v/>
      </c>
      <c r="S2794" s="126" t="str">
        <f t="shared" si="191"/>
        <v/>
      </c>
      <c r="T2794" s="126" t="str">
        <f t="shared" si="191"/>
        <v/>
      </c>
      <c r="U2794" s="126" t="str">
        <f t="shared" si="191"/>
        <v/>
      </c>
      <c r="V2794" s="126" t="str">
        <f t="shared" si="191"/>
        <v/>
      </c>
      <c r="W2794" s="126" t="str">
        <f t="shared" si="191"/>
        <v/>
      </c>
      <c r="X2794" s="126" t="str">
        <f t="shared" si="191"/>
        <v/>
      </c>
      <c r="Y2794" s="126" t="str">
        <f t="shared" si="191"/>
        <v/>
      </c>
      <c r="Z2794" s="126" t="str">
        <f t="shared" si="191"/>
        <v/>
      </c>
      <c r="AA2794" s="126" t="str">
        <f t="shared" si="191"/>
        <v/>
      </c>
    </row>
    <row r="2795" spans="16:27" x14ac:dyDescent="0.3">
      <c r="P2795" s="126" t="str">
        <f t="shared" si="191"/>
        <v/>
      </c>
      <c r="Q2795" s="126" t="str">
        <f t="shared" si="191"/>
        <v/>
      </c>
      <c r="R2795" s="126" t="str">
        <f t="shared" si="191"/>
        <v/>
      </c>
      <c r="S2795" s="126" t="str">
        <f t="shared" si="191"/>
        <v/>
      </c>
      <c r="T2795" s="126" t="str">
        <f t="shared" si="191"/>
        <v/>
      </c>
      <c r="U2795" s="126" t="str">
        <f t="shared" si="191"/>
        <v/>
      </c>
      <c r="V2795" s="126" t="str">
        <f t="shared" si="191"/>
        <v/>
      </c>
      <c r="W2795" s="126" t="str">
        <f t="shared" si="191"/>
        <v/>
      </c>
      <c r="X2795" s="126" t="str">
        <f t="shared" si="191"/>
        <v/>
      </c>
      <c r="Y2795" s="126" t="str">
        <f t="shared" si="191"/>
        <v/>
      </c>
      <c r="Z2795" s="126" t="str">
        <f t="shared" si="191"/>
        <v/>
      </c>
      <c r="AA2795" s="126" t="str">
        <f t="shared" si="191"/>
        <v/>
      </c>
    </row>
    <row r="2796" spans="16:27" x14ac:dyDescent="0.3">
      <c r="P2796" s="126" t="str">
        <f t="shared" si="191"/>
        <v/>
      </c>
      <c r="Q2796" s="126" t="str">
        <f t="shared" si="191"/>
        <v/>
      </c>
      <c r="R2796" s="126" t="str">
        <f t="shared" si="191"/>
        <v/>
      </c>
      <c r="S2796" s="126" t="str">
        <f t="shared" ref="Q2796:AA2819" si="192">IF($A2796="","",IF(OR($B2796=S$1,$C2796=S$1,$D2796=S$1,$E2796=S$1,$F2796=S$1),"Yes","No"))</f>
        <v/>
      </c>
      <c r="T2796" s="126" t="str">
        <f t="shared" si="192"/>
        <v/>
      </c>
      <c r="U2796" s="126" t="str">
        <f t="shared" si="192"/>
        <v/>
      </c>
      <c r="V2796" s="126" t="str">
        <f t="shared" si="192"/>
        <v/>
      </c>
      <c r="W2796" s="126" t="str">
        <f t="shared" si="192"/>
        <v/>
      </c>
      <c r="X2796" s="126" t="str">
        <f t="shared" si="192"/>
        <v/>
      </c>
      <c r="Y2796" s="126" t="str">
        <f t="shared" si="192"/>
        <v/>
      </c>
      <c r="Z2796" s="126" t="str">
        <f t="shared" si="192"/>
        <v/>
      </c>
      <c r="AA2796" s="126" t="str">
        <f t="shared" si="192"/>
        <v/>
      </c>
    </row>
    <row r="2797" spans="16:27" x14ac:dyDescent="0.3">
      <c r="P2797" s="126" t="str">
        <f t="shared" ref="P2797:P2860" si="193">IF($A2797="","",IF(OR($B2797=P$1,$C2797=P$1,$D2797=P$1,$E2797=P$1,$F2797=P$1),"Yes","No"))</f>
        <v/>
      </c>
      <c r="Q2797" s="126" t="str">
        <f t="shared" si="192"/>
        <v/>
      </c>
      <c r="R2797" s="126" t="str">
        <f t="shared" si="192"/>
        <v/>
      </c>
      <c r="S2797" s="126" t="str">
        <f t="shared" si="192"/>
        <v/>
      </c>
      <c r="T2797" s="126" t="str">
        <f t="shared" si="192"/>
        <v/>
      </c>
      <c r="U2797" s="126" t="str">
        <f t="shared" si="192"/>
        <v/>
      </c>
      <c r="V2797" s="126" t="str">
        <f t="shared" si="192"/>
        <v/>
      </c>
      <c r="W2797" s="126" t="str">
        <f t="shared" si="192"/>
        <v/>
      </c>
      <c r="X2797" s="126" t="str">
        <f t="shared" si="192"/>
        <v/>
      </c>
      <c r="Y2797" s="126" t="str">
        <f t="shared" si="192"/>
        <v/>
      </c>
      <c r="Z2797" s="126" t="str">
        <f t="shared" si="192"/>
        <v/>
      </c>
      <c r="AA2797" s="126" t="str">
        <f t="shared" si="192"/>
        <v/>
      </c>
    </row>
    <row r="2798" spans="16:27" x14ac:dyDescent="0.3">
      <c r="P2798" s="126" t="str">
        <f t="shared" si="193"/>
        <v/>
      </c>
      <c r="Q2798" s="126" t="str">
        <f t="shared" si="192"/>
        <v/>
      </c>
      <c r="R2798" s="126" t="str">
        <f t="shared" si="192"/>
        <v/>
      </c>
      <c r="S2798" s="126" t="str">
        <f t="shared" si="192"/>
        <v/>
      </c>
      <c r="T2798" s="126" t="str">
        <f t="shared" si="192"/>
        <v/>
      </c>
      <c r="U2798" s="126" t="str">
        <f t="shared" si="192"/>
        <v/>
      </c>
      <c r="V2798" s="126" t="str">
        <f t="shared" si="192"/>
        <v/>
      </c>
      <c r="W2798" s="126" t="str">
        <f t="shared" si="192"/>
        <v/>
      </c>
      <c r="X2798" s="126" t="str">
        <f t="shared" si="192"/>
        <v/>
      </c>
      <c r="Y2798" s="126" t="str">
        <f t="shared" si="192"/>
        <v/>
      </c>
      <c r="Z2798" s="126" t="str">
        <f t="shared" si="192"/>
        <v/>
      </c>
      <c r="AA2798" s="126" t="str">
        <f t="shared" si="192"/>
        <v/>
      </c>
    </row>
    <row r="2799" spans="16:27" x14ac:dyDescent="0.3">
      <c r="P2799" s="126" t="str">
        <f t="shared" si="193"/>
        <v/>
      </c>
      <c r="Q2799" s="126" t="str">
        <f t="shared" si="192"/>
        <v/>
      </c>
      <c r="R2799" s="126" t="str">
        <f t="shared" si="192"/>
        <v/>
      </c>
      <c r="S2799" s="126" t="str">
        <f t="shared" si="192"/>
        <v/>
      </c>
      <c r="T2799" s="126" t="str">
        <f t="shared" si="192"/>
        <v/>
      </c>
      <c r="U2799" s="126" t="str">
        <f t="shared" si="192"/>
        <v/>
      </c>
      <c r="V2799" s="126" t="str">
        <f t="shared" si="192"/>
        <v/>
      </c>
      <c r="W2799" s="126" t="str">
        <f t="shared" si="192"/>
        <v/>
      </c>
      <c r="X2799" s="126" t="str">
        <f t="shared" si="192"/>
        <v/>
      </c>
      <c r="Y2799" s="126" t="str">
        <f t="shared" si="192"/>
        <v/>
      </c>
      <c r="Z2799" s="126" t="str">
        <f t="shared" si="192"/>
        <v/>
      </c>
      <c r="AA2799" s="126" t="str">
        <f t="shared" si="192"/>
        <v/>
      </c>
    </row>
    <row r="2800" spans="16:27" x14ac:dyDescent="0.3">
      <c r="P2800" s="126" t="str">
        <f t="shared" si="193"/>
        <v/>
      </c>
      <c r="Q2800" s="126" t="str">
        <f t="shared" si="192"/>
        <v/>
      </c>
      <c r="R2800" s="126" t="str">
        <f t="shared" si="192"/>
        <v/>
      </c>
      <c r="S2800" s="126" t="str">
        <f t="shared" si="192"/>
        <v/>
      </c>
      <c r="T2800" s="126" t="str">
        <f t="shared" si="192"/>
        <v/>
      </c>
      <c r="U2800" s="126" t="str">
        <f t="shared" si="192"/>
        <v/>
      </c>
      <c r="V2800" s="126" t="str">
        <f t="shared" si="192"/>
        <v/>
      </c>
      <c r="W2800" s="126" t="str">
        <f t="shared" si="192"/>
        <v/>
      </c>
      <c r="X2800" s="126" t="str">
        <f t="shared" si="192"/>
        <v/>
      </c>
      <c r="Y2800" s="126" t="str">
        <f t="shared" si="192"/>
        <v/>
      </c>
      <c r="Z2800" s="126" t="str">
        <f t="shared" si="192"/>
        <v/>
      </c>
      <c r="AA2800" s="126" t="str">
        <f t="shared" si="192"/>
        <v/>
      </c>
    </row>
    <row r="2801" spans="16:27" x14ac:dyDescent="0.3">
      <c r="P2801" s="126" t="str">
        <f t="shared" si="193"/>
        <v/>
      </c>
      <c r="Q2801" s="126" t="str">
        <f t="shared" si="192"/>
        <v/>
      </c>
      <c r="R2801" s="126" t="str">
        <f t="shared" si="192"/>
        <v/>
      </c>
      <c r="S2801" s="126" t="str">
        <f t="shared" si="192"/>
        <v/>
      </c>
      <c r="T2801" s="126" t="str">
        <f t="shared" si="192"/>
        <v/>
      </c>
      <c r="U2801" s="126" t="str">
        <f t="shared" si="192"/>
        <v/>
      </c>
      <c r="V2801" s="126" t="str">
        <f t="shared" si="192"/>
        <v/>
      </c>
      <c r="W2801" s="126" t="str">
        <f t="shared" si="192"/>
        <v/>
      </c>
      <c r="X2801" s="126" t="str">
        <f t="shared" si="192"/>
        <v/>
      </c>
      <c r="Y2801" s="126" t="str">
        <f t="shared" si="192"/>
        <v/>
      </c>
      <c r="Z2801" s="126" t="str">
        <f t="shared" si="192"/>
        <v/>
      </c>
      <c r="AA2801" s="126" t="str">
        <f t="shared" si="192"/>
        <v/>
      </c>
    </row>
    <row r="2802" spans="16:27" x14ac:dyDescent="0.3">
      <c r="P2802" s="126" t="str">
        <f t="shared" si="193"/>
        <v/>
      </c>
      <c r="Q2802" s="126" t="str">
        <f t="shared" si="192"/>
        <v/>
      </c>
      <c r="R2802" s="126" t="str">
        <f t="shared" si="192"/>
        <v/>
      </c>
      <c r="S2802" s="126" t="str">
        <f t="shared" si="192"/>
        <v/>
      </c>
      <c r="T2802" s="126" t="str">
        <f t="shared" si="192"/>
        <v/>
      </c>
      <c r="U2802" s="126" t="str">
        <f t="shared" si="192"/>
        <v/>
      </c>
      <c r="V2802" s="126" t="str">
        <f t="shared" si="192"/>
        <v/>
      </c>
      <c r="W2802" s="126" t="str">
        <f t="shared" si="192"/>
        <v/>
      </c>
      <c r="X2802" s="126" t="str">
        <f t="shared" si="192"/>
        <v/>
      </c>
      <c r="Y2802" s="126" t="str">
        <f t="shared" si="192"/>
        <v/>
      </c>
      <c r="Z2802" s="126" t="str">
        <f t="shared" si="192"/>
        <v/>
      </c>
      <c r="AA2802" s="126" t="str">
        <f t="shared" si="192"/>
        <v/>
      </c>
    </row>
    <row r="2803" spans="16:27" x14ac:dyDescent="0.3">
      <c r="P2803" s="126" t="str">
        <f t="shared" si="193"/>
        <v/>
      </c>
      <c r="Q2803" s="126" t="str">
        <f t="shared" si="192"/>
        <v/>
      </c>
      <c r="R2803" s="126" t="str">
        <f t="shared" si="192"/>
        <v/>
      </c>
      <c r="S2803" s="126" t="str">
        <f t="shared" si="192"/>
        <v/>
      </c>
      <c r="T2803" s="126" t="str">
        <f t="shared" si="192"/>
        <v/>
      </c>
      <c r="U2803" s="126" t="str">
        <f t="shared" si="192"/>
        <v/>
      </c>
      <c r="V2803" s="126" t="str">
        <f t="shared" si="192"/>
        <v/>
      </c>
      <c r="W2803" s="126" t="str">
        <f t="shared" si="192"/>
        <v/>
      </c>
      <c r="X2803" s="126" t="str">
        <f t="shared" si="192"/>
        <v/>
      </c>
      <c r="Y2803" s="126" t="str">
        <f t="shared" si="192"/>
        <v/>
      </c>
      <c r="Z2803" s="126" t="str">
        <f t="shared" si="192"/>
        <v/>
      </c>
      <c r="AA2803" s="126" t="str">
        <f t="shared" si="192"/>
        <v/>
      </c>
    </row>
    <row r="2804" spans="16:27" x14ac:dyDescent="0.3">
      <c r="P2804" s="126" t="str">
        <f t="shared" si="193"/>
        <v/>
      </c>
      <c r="Q2804" s="126" t="str">
        <f t="shared" si="192"/>
        <v/>
      </c>
      <c r="R2804" s="126" t="str">
        <f t="shared" si="192"/>
        <v/>
      </c>
      <c r="S2804" s="126" t="str">
        <f t="shared" si="192"/>
        <v/>
      </c>
      <c r="T2804" s="126" t="str">
        <f t="shared" si="192"/>
        <v/>
      </c>
      <c r="U2804" s="126" t="str">
        <f t="shared" si="192"/>
        <v/>
      </c>
      <c r="V2804" s="126" t="str">
        <f t="shared" si="192"/>
        <v/>
      </c>
      <c r="W2804" s="126" t="str">
        <f t="shared" si="192"/>
        <v/>
      </c>
      <c r="X2804" s="126" t="str">
        <f t="shared" si="192"/>
        <v/>
      </c>
      <c r="Y2804" s="126" t="str">
        <f t="shared" si="192"/>
        <v/>
      </c>
      <c r="Z2804" s="126" t="str">
        <f t="shared" si="192"/>
        <v/>
      </c>
      <c r="AA2804" s="126" t="str">
        <f t="shared" si="192"/>
        <v/>
      </c>
    </row>
    <row r="2805" spans="16:27" x14ac:dyDescent="0.3">
      <c r="P2805" s="126" t="str">
        <f t="shared" si="193"/>
        <v/>
      </c>
      <c r="Q2805" s="126" t="str">
        <f t="shared" si="192"/>
        <v/>
      </c>
      <c r="R2805" s="126" t="str">
        <f t="shared" si="192"/>
        <v/>
      </c>
      <c r="S2805" s="126" t="str">
        <f t="shared" si="192"/>
        <v/>
      </c>
      <c r="T2805" s="126" t="str">
        <f t="shared" si="192"/>
        <v/>
      </c>
      <c r="U2805" s="126" t="str">
        <f t="shared" si="192"/>
        <v/>
      </c>
      <c r="V2805" s="126" t="str">
        <f t="shared" si="192"/>
        <v/>
      </c>
      <c r="W2805" s="126" t="str">
        <f t="shared" si="192"/>
        <v/>
      </c>
      <c r="X2805" s="126" t="str">
        <f t="shared" si="192"/>
        <v/>
      </c>
      <c r="Y2805" s="126" t="str">
        <f t="shared" si="192"/>
        <v/>
      </c>
      <c r="Z2805" s="126" t="str">
        <f t="shared" si="192"/>
        <v/>
      </c>
      <c r="AA2805" s="126" t="str">
        <f t="shared" si="192"/>
        <v/>
      </c>
    </row>
    <row r="2806" spans="16:27" x14ac:dyDescent="0.3">
      <c r="P2806" s="126" t="str">
        <f t="shared" si="193"/>
        <v/>
      </c>
      <c r="Q2806" s="126" t="str">
        <f t="shared" si="192"/>
        <v/>
      </c>
      <c r="R2806" s="126" t="str">
        <f t="shared" si="192"/>
        <v/>
      </c>
      <c r="S2806" s="126" t="str">
        <f t="shared" si="192"/>
        <v/>
      </c>
      <c r="T2806" s="126" t="str">
        <f t="shared" si="192"/>
        <v/>
      </c>
      <c r="U2806" s="126" t="str">
        <f t="shared" si="192"/>
        <v/>
      </c>
      <c r="V2806" s="126" t="str">
        <f t="shared" si="192"/>
        <v/>
      </c>
      <c r="W2806" s="126" t="str">
        <f t="shared" si="192"/>
        <v/>
      </c>
      <c r="X2806" s="126" t="str">
        <f t="shared" si="192"/>
        <v/>
      </c>
      <c r="Y2806" s="126" t="str">
        <f t="shared" si="192"/>
        <v/>
      </c>
      <c r="Z2806" s="126" t="str">
        <f t="shared" si="192"/>
        <v/>
      </c>
      <c r="AA2806" s="126" t="str">
        <f t="shared" si="192"/>
        <v/>
      </c>
    </row>
    <row r="2807" spans="16:27" x14ac:dyDescent="0.3">
      <c r="P2807" s="126" t="str">
        <f t="shared" si="193"/>
        <v/>
      </c>
      <c r="Q2807" s="126" t="str">
        <f t="shared" si="192"/>
        <v/>
      </c>
      <c r="R2807" s="126" t="str">
        <f t="shared" si="192"/>
        <v/>
      </c>
      <c r="S2807" s="126" t="str">
        <f t="shared" si="192"/>
        <v/>
      </c>
      <c r="T2807" s="126" t="str">
        <f t="shared" si="192"/>
        <v/>
      </c>
      <c r="U2807" s="126" t="str">
        <f t="shared" si="192"/>
        <v/>
      </c>
      <c r="V2807" s="126" t="str">
        <f t="shared" si="192"/>
        <v/>
      </c>
      <c r="W2807" s="126" t="str">
        <f t="shared" si="192"/>
        <v/>
      </c>
      <c r="X2807" s="126" t="str">
        <f t="shared" si="192"/>
        <v/>
      </c>
      <c r="Y2807" s="126" t="str">
        <f t="shared" si="192"/>
        <v/>
      </c>
      <c r="Z2807" s="126" t="str">
        <f t="shared" si="192"/>
        <v/>
      </c>
      <c r="AA2807" s="126" t="str">
        <f t="shared" si="192"/>
        <v/>
      </c>
    </row>
    <row r="2808" spans="16:27" x14ac:dyDescent="0.3">
      <c r="P2808" s="126" t="str">
        <f t="shared" si="193"/>
        <v/>
      </c>
      <c r="Q2808" s="126" t="str">
        <f t="shared" si="192"/>
        <v/>
      </c>
      <c r="R2808" s="126" t="str">
        <f t="shared" si="192"/>
        <v/>
      </c>
      <c r="S2808" s="126" t="str">
        <f t="shared" si="192"/>
        <v/>
      </c>
      <c r="T2808" s="126" t="str">
        <f t="shared" si="192"/>
        <v/>
      </c>
      <c r="U2808" s="126" t="str">
        <f t="shared" si="192"/>
        <v/>
      </c>
      <c r="V2808" s="126" t="str">
        <f t="shared" si="192"/>
        <v/>
      </c>
      <c r="W2808" s="126" t="str">
        <f t="shared" si="192"/>
        <v/>
      </c>
      <c r="X2808" s="126" t="str">
        <f t="shared" si="192"/>
        <v/>
      </c>
      <c r="Y2808" s="126" t="str">
        <f t="shared" si="192"/>
        <v/>
      </c>
      <c r="Z2808" s="126" t="str">
        <f t="shared" si="192"/>
        <v/>
      </c>
      <c r="AA2808" s="126" t="str">
        <f t="shared" si="192"/>
        <v/>
      </c>
    </row>
    <row r="2809" spans="16:27" x14ac:dyDescent="0.3">
      <c r="P2809" s="126" t="str">
        <f t="shared" si="193"/>
        <v/>
      </c>
      <c r="Q2809" s="126" t="str">
        <f t="shared" si="192"/>
        <v/>
      </c>
      <c r="R2809" s="126" t="str">
        <f t="shared" si="192"/>
        <v/>
      </c>
      <c r="S2809" s="126" t="str">
        <f t="shared" si="192"/>
        <v/>
      </c>
      <c r="T2809" s="126" t="str">
        <f t="shared" si="192"/>
        <v/>
      </c>
      <c r="U2809" s="126" t="str">
        <f t="shared" si="192"/>
        <v/>
      </c>
      <c r="V2809" s="126" t="str">
        <f t="shared" si="192"/>
        <v/>
      </c>
      <c r="W2809" s="126" t="str">
        <f t="shared" si="192"/>
        <v/>
      </c>
      <c r="X2809" s="126" t="str">
        <f t="shared" si="192"/>
        <v/>
      </c>
      <c r="Y2809" s="126" t="str">
        <f t="shared" si="192"/>
        <v/>
      </c>
      <c r="Z2809" s="126" t="str">
        <f t="shared" si="192"/>
        <v/>
      </c>
      <c r="AA2809" s="126" t="str">
        <f t="shared" si="192"/>
        <v/>
      </c>
    </row>
    <row r="2810" spans="16:27" x14ac:dyDescent="0.3">
      <c r="P2810" s="126" t="str">
        <f t="shared" si="193"/>
        <v/>
      </c>
      <c r="Q2810" s="126" t="str">
        <f t="shared" si="192"/>
        <v/>
      </c>
      <c r="R2810" s="126" t="str">
        <f t="shared" si="192"/>
        <v/>
      </c>
      <c r="S2810" s="126" t="str">
        <f t="shared" si="192"/>
        <v/>
      </c>
      <c r="T2810" s="126" t="str">
        <f t="shared" si="192"/>
        <v/>
      </c>
      <c r="U2810" s="126" t="str">
        <f t="shared" si="192"/>
        <v/>
      </c>
      <c r="V2810" s="126" t="str">
        <f t="shared" si="192"/>
        <v/>
      </c>
      <c r="W2810" s="126" t="str">
        <f t="shared" si="192"/>
        <v/>
      </c>
      <c r="X2810" s="126" t="str">
        <f t="shared" si="192"/>
        <v/>
      </c>
      <c r="Y2810" s="126" t="str">
        <f t="shared" si="192"/>
        <v/>
      </c>
      <c r="Z2810" s="126" t="str">
        <f t="shared" si="192"/>
        <v/>
      </c>
      <c r="AA2810" s="126" t="str">
        <f t="shared" si="192"/>
        <v/>
      </c>
    </row>
    <row r="2811" spans="16:27" x14ac:dyDescent="0.3">
      <c r="P2811" s="126" t="str">
        <f t="shared" si="193"/>
        <v/>
      </c>
      <c r="Q2811" s="126" t="str">
        <f t="shared" si="192"/>
        <v/>
      </c>
      <c r="R2811" s="126" t="str">
        <f t="shared" si="192"/>
        <v/>
      </c>
      <c r="S2811" s="126" t="str">
        <f t="shared" si="192"/>
        <v/>
      </c>
      <c r="T2811" s="126" t="str">
        <f t="shared" si="192"/>
        <v/>
      </c>
      <c r="U2811" s="126" t="str">
        <f t="shared" si="192"/>
        <v/>
      </c>
      <c r="V2811" s="126" t="str">
        <f t="shared" si="192"/>
        <v/>
      </c>
      <c r="W2811" s="126" t="str">
        <f t="shared" si="192"/>
        <v/>
      </c>
      <c r="X2811" s="126" t="str">
        <f t="shared" si="192"/>
        <v/>
      </c>
      <c r="Y2811" s="126" t="str">
        <f t="shared" si="192"/>
        <v/>
      </c>
      <c r="Z2811" s="126" t="str">
        <f t="shared" si="192"/>
        <v/>
      </c>
      <c r="AA2811" s="126" t="str">
        <f t="shared" si="192"/>
        <v/>
      </c>
    </row>
    <row r="2812" spans="16:27" x14ac:dyDescent="0.3">
      <c r="P2812" s="126" t="str">
        <f t="shared" si="193"/>
        <v/>
      </c>
      <c r="Q2812" s="126" t="str">
        <f t="shared" si="192"/>
        <v/>
      </c>
      <c r="R2812" s="126" t="str">
        <f t="shared" si="192"/>
        <v/>
      </c>
      <c r="S2812" s="126" t="str">
        <f t="shared" si="192"/>
        <v/>
      </c>
      <c r="T2812" s="126" t="str">
        <f t="shared" si="192"/>
        <v/>
      </c>
      <c r="U2812" s="126" t="str">
        <f t="shared" si="192"/>
        <v/>
      </c>
      <c r="V2812" s="126" t="str">
        <f t="shared" si="192"/>
        <v/>
      </c>
      <c r="W2812" s="126" t="str">
        <f t="shared" si="192"/>
        <v/>
      </c>
      <c r="X2812" s="126" t="str">
        <f t="shared" si="192"/>
        <v/>
      </c>
      <c r="Y2812" s="126" t="str">
        <f t="shared" si="192"/>
        <v/>
      </c>
      <c r="Z2812" s="126" t="str">
        <f t="shared" si="192"/>
        <v/>
      </c>
      <c r="AA2812" s="126" t="str">
        <f t="shared" si="192"/>
        <v/>
      </c>
    </row>
    <row r="2813" spans="16:27" x14ac:dyDescent="0.3">
      <c r="P2813" s="126" t="str">
        <f t="shared" si="193"/>
        <v/>
      </c>
      <c r="Q2813" s="126" t="str">
        <f t="shared" si="192"/>
        <v/>
      </c>
      <c r="R2813" s="126" t="str">
        <f t="shared" si="192"/>
        <v/>
      </c>
      <c r="S2813" s="126" t="str">
        <f t="shared" si="192"/>
        <v/>
      </c>
      <c r="T2813" s="126" t="str">
        <f t="shared" si="192"/>
        <v/>
      </c>
      <c r="U2813" s="126" t="str">
        <f t="shared" si="192"/>
        <v/>
      </c>
      <c r="V2813" s="126" t="str">
        <f t="shared" si="192"/>
        <v/>
      </c>
      <c r="W2813" s="126" t="str">
        <f t="shared" si="192"/>
        <v/>
      </c>
      <c r="X2813" s="126" t="str">
        <f t="shared" si="192"/>
        <v/>
      </c>
      <c r="Y2813" s="126" t="str">
        <f t="shared" si="192"/>
        <v/>
      </c>
      <c r="Z2813" s="126" t="str">
        <f t="shared" si="192"/>
        <v/>
      </c>
      <c r="AA2813" s="126" t="str">
        <f t="shared" si="192"/>
        <v/>
      </c>
    </row>
    <row r="2814" spans="16:27" x14ac:dyDescent="0.3">
      <c r="P2814" s="126" t="str">
        <f t="shared" si="193"/>
        <v/>
      </c>
      <c r="Q2814" s="126" t="str">
        <f t="shared" si="192"/>
        <v/>
      </c>
      <c r="R2814" s="126" t="str">
        <f t="shared" si="192"/>
        <v/>
      </c>
      <c r="S2814" s="126" t="str">
        <f t="shared" si="192"/>
        <v/>
      </c>
      <c r="T2814" s="126" t="str">
        <f t="shared" si="192"/>
        <v/>
      </c>
      <c r="U2814" s="126" t="str">
        <f t="shared" si="192"/>
        <v/>
      </c>
      <c r="V2814" s="126" t="str">
        <f t="shared" si="192"/>
        <v/>
      </c>
      <c r="W2814" s="126" t="str">
        <f t="shared" si="192"/>
        <v/>
      </c>
      <c r="X2814" s="126" t="str">
        <f t="shared" si="192"/>
        <v/>
      </c>
      <c r="Y2814" s="126" t="str">
        <f t="shared" si="192"/>
        <v/>
      </c>
      <c r="Z2814" s="126" t="str">
        <f t="shared" si="192"/>
        <v/>
      </c>
      <c r="AA2814" s="126" t="str">
        <f t="shared" si="192"/>
        <v/>
      </c>
    </row>
    <row r="2815" spans="16:27" x14ac:dyDescent="0.3">
      <c r="P2815" s="126" t="str">
        <f t="shared" si="193"/>
        <v/>
      </c>
      <c r="Q2815" s="126" t="str">
        <f t="shared" si="192"/>
        <v/>
      </c>
      <c r="R2815" s="126" t="str">
        <f t="shared" si="192"/>
        <v/>
      </c>
      <c r="S2815" s="126" t="str">
        <f t="shared" si="192"/>
        <v/>
      </c>
      <c r="T2815" s="126" t="str">
        <f t="shared" si="192"/>
        <v/>
      </c>
      <c r="U2815" s="126" t="str">
        <f t="shared" si="192"/>
        <v/>
      </c>
      <c r="V2815" s="126" t="str">
        <f t="shared" si="192"/>
        <v/>
      </c>
      <c r="W2815" s="126" t="str">
        <f t="shared" si="192"/>
        <v/>
      </c>
      <c r="X2815" s="126" t="str">
        <f t="shared" si="192"/>
        <v/>
      </c>
      <c r="Y2815" s="126" t="str">
        <f t="shared" si="192"/>
        <v/>
      </c>
      <c r="Z2815" s="126" t="str">
        <f t="shared" si="192"/>
        <v/>
      </c>
      <c r="AA2815" s="126" t="str">
        <f t="shared" si="192"/>
        <v/>
      </c>
    </row>
    <row r="2816" spans="16:27" x14ac:dyDescent="0.3">
      <c r="P2816" s="126" t="str">
        <f t="shared" si="193"/>
        <v/>
      </c>
      <c r="Q2816" s="126" t="str">
        <f t="shared" si="192"/>
        <v/>
      </c>
      <c r="R2816" s="126" t="str">
        <f t="shared" si="192"/>
        <v/>
      </c>
      <c r="S2816" s="126" t="str">
        <f t="shared" si="192"/>
        <v/>
      </c>
      <c r="T2816" s="126" t="str">
        <f t="shared" si="192"/>
        <v/>
      </c>
      <c r="U2816" s="126" t="str">
        <f t="shared" si="192"/>
        <v/>
      </c>
      <c r="V2816" s="126" t="str">
        <f t="shared" si="192"/>
        <v/>
      </c>
      <c r="W2816" s="126" t="str">
        <f t="shared" si="192"/>
        <v/>
      </c>
      <c r="X2816" s="126" t="str">
        <f t="shared" si="192"/>
        <v/>
      </c>
      <c r="Y2816" s="126" t="str">
        <f t="shared" si="192"/>
        <v/>
      </c>
      <c r="Z2816" s="126" t="str">
        <f t="shared" si="192"/>
        <v/>
      </c>
      <c r="AA2816" s="126" t="str">
        <f t="shared" si="192"/>
        <v/>
      </c>
    </row>
    <row r="2817" spans="16:27" x14ac:dyDescent="0.3">
      <c r="P2817" s="126" t="str">
        <f t="shared" si="193"/>
        <v/>
      </c>
      <c r="Q2817" s="126" t="str">
        <f t="shared" si="192"/>
        <v/>
      </c>
      <c r="R2817" s="126" t="str">
        <f t="shared" si="192"/>
        <v/>
      </c>
      <c r="S2817" s="126" t="str">
        <f t="shared" si="192"/>
        <v/>
      </c>
      <c r="T2817" s="126" t="str">
        <f t="shared" si="192"/>
        <v/>
      </c>
      <c r="U2817" s="126" t="str">
        <f t="shared" si="192"/>
        <v/>
      </c>
      <c r="V2817" s="126" t="str">
        <f t="shared" si="192"/>
        <v/>
      </c>
      <c r="W2817" s="126" t="str">
        <f t="shared" si="192"/>
        <v/>
      </c>
      <c r="X2817" s="126" t="str">
        <f t="shared" si="192"/>
        <v/>
      </c>
      <c r="Y2817" s="126" t="str">
        <f t="shared" si="192"/>
        <v/>
      </c>
      <c r="Z2817" s="126" t="str">
        <f t="shared" si="192"/>
        <v/>
      </c>
      <c r="AA2817" s="126" t="str">
        <f t="shared" si="192"/>
        <v/>
      </c>
    </row>
    <row r="2818" spans="16:27" x14ac:dyDescent="0.3">
      <c r="P2818" s="126" t="str">
        <f t="shared" si="193"/>
        <v/>
      </c>
      <c r="Q2818" s="126" t="str">
        <f t="shared" si="192"/>
        <v/>
      </c>
      <c r="R2818" s="126" t="str">
        <f t="shared" si="192"/>
        <v/>
      </c>
      <c r="S2818" s="126" t="str">
        <f t="shared" si="192"/>
        <v/>
      </c>
      <c r="T2818" s="126" t="str">
        <f t="shared" si="192"/>
        <v/>
      </c>
      <c r="U2818" s="126" t="str">
        <f t="shared" si="192"/>
        <v/>
      </c>
      <c r="V2818" s="126" t="str">
        <f t="shared" si="192"/>
        <v/>
      </c>
      <c r="W2818" s="126" t="str">
        <f t="shared" si="192"/>
        <v/>
      </c>
      <c r="X2818" s="126" t="str">
        <f t="shared" si="192"/>
        <v/>
      </c>
      <c r="Y2818" s="126" t="str">
        <f t="shared" si="192"/>
        <v/>
      </c>
      <c r="Z2818" s="126" t="str">
        <f t="shared" si="192"/>
        <v/>
      </c>
      <c r="AA2818" s="126" t="str">
        <f t="shared" si="192"/>
        <v/>
      </c>
    </row>
    <row r="2819" spans="16:27" x14ac:dyDescent="0.3">
      <c r="P2819" s="126" t="str">
        <f t="shared" si="193"/>
        <v/>
      </c>
      <c r="Q2819" s="126" t="str">
        <f t="shared" si="192"/>
        <v/>
      </c>
      <c r="R2819" s="126" t="str">
        <f t="shared" si="192"/>
        <v/>
      </c>
      <c r="S2819" s="126" t="str">
        <f t="shared" si="192"/>
        <v/>
      </c>
      <c r="T2819" s="126" t="str">
        <f t="shared" si="192"/>
        <v/>
      </c>
      <c r="U2819" s="126" t="str">
        <f t="shared" ref="Q2819:AA2842" si="194">IF($A2819="","",IF(OR($B2819=U$1,$C2819=U$1,$D2819=U$1,$E2819=U$1,$F2819=U$1),"Yes","No"))</f>
        <v/>
      </c>
      <c r="V2819" s="126" t="str">
        <f t="shared" si="194"/>
        <v/>
      </c>
      <c r="W2819" s="126" t="str">
        <f t="shared" si="194"/>
        <v/>
      </c>
      <c r="X2819" s="126" t="str">
        <f t="shared" si="194"/>
        <v/>
      </c>
      <c r="Y2819" s="126" t="str">
        <f t="shared" si="194"/>
        <v/>
      </c>
      <c r="Z2819" s="126" t="str">
        <f t="shared" si="194"/>
        <v/>
      </c>
      <c r="AA2819" s="126" t="str">
        <f t="shared" si="194"/>
        <v/>
      </c>
    </row>
    <row r="2820" spans="16:27" x14ac:dyDescent="0.3">
      <c r="P2820" s="126" t="str">
        <f t="shared" si="193"/>
        <v/>
      </c>
      <c r="Q2820" s="126" t="str">
        <f t="shared" si="194"/>
        <v/>
      </c>
      <c r="R2820" s="126" t="str">
        <f t="shared" si="194"/>
        <v/>
      </c>
      <c r="S2820" s="126" t="str">
        <f t="shared" si="194"/>
        <v/>
      </c>
      <c r="T2820" s="126" t="str">
        <f t="shared" si="194"/>
        <v/>
      </c>
      <c r="U2820" s="126" t="str">
        <f t="shared" si="194"/>
        <v/>
      </c>
      <c r="V2820" s="126" t="str">
        <f t="shared" si="194"/>
        <v/>
      </c>
      <c r="W2820" s="126" t="str">
        <f t="shared" si="194"/>
        <v/>
      </c>
      <c r="X2820" s="126" t="str">
        <f t="shared" si="194"/>
        <v/>
      </c>
      <c r="Y2820" s="126" t="str">
        <f t="shared" si="194"/>
        <v/>
      </c>
      <c r="Z2820" s="126" t="str">
        <f t="shared" si="194"/>
        <v/>
      </c>
      <c r="AA2820" s="126" t="str">
        <f t="shared" si="194"/>
        <v/>
      </c>
    </row>
    <row r="2821" spans="16:27" x14ac:dyDescent="0.3">
      <c r="P2821" s="126" t="str">
        <f t="shared" si="193"/>
        <v/>
      </c>
      <c r="Q2821" s="126" t="str">
        <f t="shared" si="194"/>
        <v/>
      </c>
      <c r="R2821" s="126" t="str">
        <f t="shared" si="194"/>
        <v/>
      </c>
      <c r="S2821" s="126" t="str">
        <f t="shared" si="194"/>
        <v/>
      </c>
      <c r="T2821" s="126" t="str">
        <f t="shared" si="194"/>
        <v/>
      </c>
      <c r="U2821" s="126" t="str">
        <f t="shared" si="194"/>
        <v/>
      </c>
      <c r="V2821" s="126" t="str">
        <f t="shared" si="194"/>
        <v/>
      </c>
      <c r="W2821" s="126" t="str">
        <f t="shared" si="194"/>
        <v/>
      </c>
      <c r="X2821" s="126" t="str">
        <f t="shared" si="194"/>
        <v/>
      </c>
      <c r="Y2821" s="126" t="str">
        <f t="shared" si="194"/>
        <v/>
      </c>
      <c r="Z2821" s="126" t="str">
        <f t="shared" si="194"/>
        <v/>
      </c>
      <c r="AA2821" s="126" t="str">
        <f t="shared" si="194"/>
        <v/>
      </c>
    </row>
    <row r="2822" spans="16:27" x14ac:dyDescent="0.3">
      <c r="P2822" s="126" t="str">
        <f t="shared" si="193"/>
        <v/>
      </c>
      <c r="Q2822" s="126" t="str">
        <f t="shared" si="194"/>
        <v/>
      </c>
      <c r="R2822" s="126" t="str">
        <f t="shared" si="194"/>
        <v/>
      </c>
      <c r="S2822" s="126" t="str">
        <f t="shared" si="194"/>
        <v/>
      </c>
      <c r="T2822" s="126" t="str">
        <f t="shared" si="194"/>
        <v/>
      </c>
      <c r="U2822" s="126" t="str">
        <f t="shared" si="194"/>
        <v/>
      </c>
      <c r="V2822" s="126" t="str">
        <f t="shared" si="194"/>
        <v/>
      </c>
      <c r="W2822" s="126" t="str">
        <f t="shared" si="194"/>
        <v/>
      </c>
      <c r="X2822" s="126" t="str">
        <f t="shared" si="194"/>
        <v/>
      </c>
      <c r="Y2822" s="126" t="str">
        <f t="shared" si="194"/>
        <v/>
      </c>
      <c r="Z2822" s="126" t="str">
        <f t="shared" si="194"/>
        <v/>
      </c>
      <c r="AA2822" s="126" t="str">
        <f t="shared" si="194"/>
        <v/>
      </c>
    </row>
    <row r="2823" spans="16:27" x14ac:dyDescent="0.3">
      <c r="P2823" s="126" t="str">
        <f t="shared" si="193"/>
        <v/>
      </c>
      <c r="Q2823" s="126" t="str">
        <f t="shared" si="194"/>
        <v/>
      </c>
      <c r="R2823" s="126" t="str">
        <f t="shared" si="194"/>
        <v/>
      </c>
      <c r="S2823" s="126" t="str">
        <f t="shared" si="194"/>
        <v/>
      </c>
      <c r="T2823" s="126" t="str">
        <f t="shared" si="194"/>
        <v/>
      </c>
      <c r="U2823" s="126" t="str">
        <f t="shared" si="194"/>
        <v/>
      </c>
      <c r="V2823" s="126" t="str">
        <f t="shared" si="194"/>
        <v/>
      </c>
      <c r="W2823" s="126" t="str">
        <f t="shared" si="194"/>
        <v/>
      </c>
      <c r="X2823" s="126" t="str">
        <f t="shared" si="194"/>
        <v/>
      </c>
      <c r="Y2823" s="126" t="str">
        <f t="shared" si="194"/>
        <v/>
      </c>
      <c r="Z2823" s="126" t="str">
        <f t="shared" si="194"/>
        <v/>
      </c>
      <c r="AA2823" s="126" t="str">
        <f t="shared" si="194"/>
        <v/>
      </c>
    </row>
    <row r="2824" spans="16:27" x14ac:dyDescent="0.3">
      <c r="P2824" s="126" t="str">
        <f t="shared" si="193"/>
        <v/>
      </c>
      <c r="Q2824" s="126" t="str">
        <f t="shared" si="194"/>
        <v/>
      </c>
      <c r="R2824" s="126" t="str">
        <f t="shared" si="194"/>
        <v/>
      </c>
      <c r="S2824" s="126" t="str">
        <f t="shared" si="194"/>
        <v/>
      </c>
      <c r="T2824" s="126" t="str">
        <f t="shared" si="194"/>
        <v/>
      </c>
      <c r="U2824" s="126" t="str">
        <f t="shared" si="194"/>
        <v/>
      </c>
      <c r="V2824" s="126" t="str">
        <f t="shared" si="194"/>
        <v/>
      </c>
      <c r="W2824" s="126" t="str">
        <f t="shared" si="194"/>
        <v/>
      </c>
      <c r="X2824" s="126" t="str">
        <f t="shared" si="194"/>
        <v/>
      </c>
      <c r="Y2824" s="126" t="str">
        <f t="shared" si="194"/>
        <v/>
      </c>
      <c r="Z2824" s="126" t="str">
        <f t="shared" si="194"/>
        <v/>
      </c>
      <c r="AA2824" s="126" t="str">
        <f t="shared" si="194"/>
        <v/>
      </c>
    </row>
    <row r="2825" spans="16:27" x14ac:dyDescent="0.3">
      <c r="P2825" s="126" t="str">
        <f t="shared" si="193"/>
        <v/>
      </c>
      <c r="Q2825" s="126" t="str">
        <f t="shared" si="194"/>
        <v/>
      </c>
      <c r="R2825" s="126" t="str">
        <f t="shared" si="194"/>
        <v/>
      </c>
      <c r="S2825" s="126" t="str">
        <f t="shared" si="194"/>
        <v/>
      </c>
      <c r="T2825" s="126" t="str">
        <f t="shared" si="194"/>
        <v/>
      </c>
      <c r="U2825" s="126" t="str">
        <f t="shared" si="194"/>
        <v/>
      </c>
      <c r="V2825" s="126" t="str">
        <f t="shared" si="194"/>
        <v/>
      </c>
      <c r="W2825" s="126" t="str">
        <f t="shared" si="194"/>
        <v/>
      </c>
      <c r="X2825" s="126" t="str">
        <f t="shared" si="194"/>
        <v/>
      </c>
      <c r="Y2825" s="126" t="str">
        <f t="shared" si="194"/>
        <v/>
      </c>
      <c r="Z2825" s="126" t="str">
        <f t="shared" si="194"/>
        <v/>
      </c>
      <c r="AA2825" s="126" t="str">
        <f t="shared" si="194"/>
        <v/>
      </c>
    </row>
    <row r="2826" spans="16:27" x14ac:dyDescent="0.3">
      <c r="P2826" s="126" t="str">
        <f t="shared" si="193"/>
        <v/>
      </c>
      <c r="Q2826" s="126" t="str">
        <f t="shared" si="194"/>
        <v/>
      </c>
      <c r="R2826" s="126" t="str">
        <f t="shared" si="194"/>
        <v/>
      </c>
      <c r="S2826" s="126" t="str">
        <f t="shared" si="194"/>
        <v/>
      </c>
      <c r="T2826" s="126" t="str">
        <f t="shared" si="194"/>
        <v/>
      </c>
      <c r="U2826" s="126" t="str">
        <f t="shared" si="194"/>
        <v/>
      </c>
      <c r="V2826" s="126" t="str">
        <f t="shared" si="194"/>
        <v/>
      </c>
      <c r="W2826" s="126" t="str">
        <f t="shared" si="194"/>
        <v/>
      </c>
      <c r="X2826" s="126" t="str">
        <f t="shared" si="194"/>
        <v/>
      </c>
      <c r="Y2826" s="126" t="str">
        <f t="shared" si="194"/>
        <v/>
      </c>
      <c r="Z2826" s="126" t="str">
        <f t="shared" si="194"/>
        <v/>
      </c>
      <c r="AA2826" s="126" t="str">
        <f t="shared" si="194"/>
        <v/>
      </c>
    </row>
    <row r="2827" spans="16:27" x14ac:dyDescent="0.3">
      <c r="P2827" s="126" t="str">
        <f t="shared" si="193"/>
        <v/>
      </c>
      <c r="Q2827" s="126" t="str">
        <f t="shared" si="194"/>
        <v/>
      </c>
      <c r="R2827" s="126" t="str">
        <f t="shared" si="194"/>
        <v/>
      </c>
      <c r="S2827" s="126" t="str">
        <f t="shared" si="194"/>
        <v/>
      </c>
      <c r="T2827" s="126" t="str">
        <f t="shared" si="194"/>
        <v/>
      </c>
      <c r="U2827" s="126" t="str">
        <f t="shared" si="194"/>
        <v/>
      </c>
      <c r="V2827" s="126" t="str">
        <f t="shared" si="194"/>
        <v/>
      </c>
      <c r="W2827" s="126" t="str">
        <f t="shared" si="194"/>
        <v/>
      </c>
      <c r="X2827" s="126" t="str">
        <f t="shared" si="194"/>
        <v/>
      </c>
      <c r="Y2827" s="126" t="str">
        <f t="shared" si="194"/>
        <v/>
      </c>
      <c r="Z2827" s="126" t="str">
        <f t="shared" si="194"/>
        <v/>
      </c>
      <c r="AA2827" s="126" t="str">
        <f t="shared" si="194"/>
        <v/>
      </c>
    </row>
    <row r="2828" spans="16:27" x14ac:dyDescent="0.3">
      <c r="P2828" s="126" t="str">
        <f t="shared" si="193"/>
        <v/>
      </c>
      <c r="Q2828" s="126" t="str">
        <f t="shared" si="194"/>
        <v/>
      </c>
      <c r="R2828" s="126" t="str">
        <f t="shared" si="194"/>
        <v/>
      </c>
      <c r="S2828" s="126" t="str">
        <f t="shared" si="194"/>
        <v/>
      </c>
      <c r="T2828" s="126" t="str">
        <f t="shared" si="194"/>
        <v/>
      </c>
      <c r="U2828" s="126" t="str">
        <f t="shared" si="194"/>
        <v/>
      </c>
      <c r="V2828" s="126" t="str">
        <f t="shared" si="194"/>
        <v/>
      </c>
      <c r="W2828" s="126" t="str">
        <f t="shared" si="194"/>
        <v/>
      </c>
      <c r="X2828" s="126" t="str">
        <f t="shared" si="194"/>
        <v/>
      </c>
      <c r="Y2828" s="126" t="str">
        <f t="shared" si="194"/>
        <v/>
      </c>
      <c r="Z2828" s="126" t="str">
        <f t="shared" si="194"/>
        <v/>
      </c>
      <c r="AA2828" s="126" t="str">
        <f t="shared" si="194"/>
        <v/>
      </c>
    </row>
    <row r="2829" spans="16:27" x14ac:dyDescent="0.3">
      <c r="P2829" s="126" t="str">
        <f t="shared" si="193"/>
        <v/>
      </c>
      <c r="Q2829" s="126" t="str">
        <f t="shared" si="194"/>
        <v/>
      </c>
      <c r="R2829" s="126" t="str">
        <f t="shared" si="194"/>
        <v/>
      </c>
      <c r="S2829" s="126" t="str">
        <f t="shared" si="194"/>
        <v/>
      </c>
      <c r="T2829" s="126" t="str">
        <f t="shared" si="194"/>
        <v/>
      </c>
      <c r="U2829" s="126" t="str">
        <f t="shared" si="194"/>
        <v/>
      </c>
      <c r="V2829" s="126" t="str">
        <f t="shared" si="194"/>
        <v/>
      </c>
      <c r="W2829" s="126" t="str">
        <f t="shared" si="194"/>
        <v/>
      </c>
      <c r="X2829" s="126" t="str">
        <f t="shared" si="194"/>
        <v/>
      </c>
      <c r="Y2829" s="126" t="str">
        <f t="shared" si="194"/>
        <v/>
      </c>
      <c r="Z2829" s="126" t="str">
        <f t="shared" si="194"/>
        <v/>
      </c>
      <c r="AA2829" s="126" t="str">
        <f t="shared" si="194"/>
        <v/>
      </c>
    </row>
    <row r="2830" spans="16:27" x14ac:dyDescent="0.3">
      <c r="P2830" s="126" t="str">
        <f t="shared" si="193"/>
        <v/>
      </c>
      <c r="Q2830" s="126" t="str">
        <f t="shared" si="194"/>
        <v/>
      </c>
      <c r="R2830" s="126" t="str">
        <f t="shared" si="194"/>
        <v/>
      </c>
      <c r="S2830" s="126" t="str">
        <f t="shared" si="194"/>
        <v/>
      </c>
      <c r="T2830" s="126" t="str">
        <f t="shared" si="194"/>
        <v/>
      </c>
      <c r="U2830" s="126" t="str">
        <f t="shared" si="194"/>
        <v/>
      </c>
      <c r="V2830" s="126" t="str">
        <f t="shared" si="194"/>
        <v/>
      </c>
      <c r="W2830" s="126" t="str">
        <f t="shared" si="194"/>
        <v/>
      </c>
      <c r="X2830" s="126" t="str">
        <f t="shared" si="194"/>
        <v/>
      </c>
      <c r="Y2830" s="126" t="str">
        <f t="shared" si="194"/>
        <v/>
      </c>
      <c r="Z2830" s="126" t="str">
        <f t="shared" si="194"/>
        <v/>
      </c>
      <c r="AA2830" s="126" t="str">
        <f t="shared" si="194"/>
        <v/>
      </c>
    </row>
    <row r="2831" spans="16:27" x14ac:dyDescent="0.3">
      <c r="P2831" s="126" t="str">
        <f t="shared" si="193"/>
        <v/>
      </c>
      <c r="Q2831" s="126" t="str">
        <f t="shared" si="194"/>
        <v/>
      </c>
      <c r="R2831" s="126" t="str">
        <f t="shared" si="194"/>
        <v/>
      </c>
      <c r="S2831" s="126" t="str">
        <f t="shared" si="194"/>
        <v/>
      </c>
      <c r="T2831" s="126" t="str">
        <f t="shared" si="194"/>
        <v/>
      </c>
      <c r="U2831" s="126" t="str">
        <f t="shared" si="194"/>
        <v/>
      </c>
      <c r="V2831" s="126" t="str">
        <f t="shared" si="194"/>
        <v/>
      </c>
      <c r="W2831" s="126" t="str">
        <f t="shared" si="194"/>
        <v/>
      </c>
      <c r="X2831" s="126" t="str">
        <f t="shared" si="194"/>
        <v/>
      </c>
      <c r="Y2831" s="126" t="str">
        <f t="shared" si="194"/>
        <v/>
      </c>
      <c r="Z2831" s="126" t="str">
        <f t="shared" si="194"/>
        <v/>
      </c>
      <c r="AA2831" s="126" t="str">
        <f t="shared" si="194"/>
        <v/>
      </c>
    </row>
    <row r="2832" spans="16:27" x14ac:dyDescent="0.3">
      <c r="P2832" s="126" t="str">
        <f t="shared" si="193"/>
        <v/>
      </c>
      <c r="Q2832" s="126" t="str">
        <f t="shared" si="194"/>
        <v/>
      </c>
      <c r="R2832" s="126" t="str">
        <f t="shared" si="194"/>
        <v/>
      </c>
      <c r="S2832" s="126" t="str">
        <f t="shared" si="194"/>
        <v/>
      </c>
      <c r="T2832" s="126" t="str">
        <f t="shared" si="194"/>
        <v/>
      </c>
      <c r="U2832" s="126" t="str">
        <f t="shared" si="194"/>
        <v/>
      </c>
      <c r="V2832" s="126" t="str">
        <f t="shared" si="194"/>
        <v/>
      </c>
      <c r="W2832" s="126" t="str">
        <f t="shared" si="194"/>
        <v/>
      </c>
      <c r="X2832" s="126" t="str">
        <f t="shared" si="194"/>
        <v/>
      </c>
      <c r="Y2832" s="126" t="str">
        <f t="shared" si="194"/>
        <v/>
      </c>
      <c r="Z2832" s="126" t="str">
        <f t="shared" si="194"/>
        <v/>
      </c>
      <c r="AA2832" s="126" t="str">
        <f t="shared" si="194"/>
        <v/>
      </c>
    </row>
    <row r="2833" spans="16:27" x14ac:dyDescent="0.3">
      <c r="P2833" s="126" t="str">
        <f t="shared" si="193"/>
        <v/>
      </c>
      <c r="Q2833" s="126" t="str">
        <f t="shared" si="194"/>
        <v/>
      </c>
      <c r="R2833" s="126" t="str">
        <f t="shared" si="194"/>
        <v/>
      </c>
      <c r="S2833" s="126" t="str">
        <f t="shared" si="194"/>
        <v/>
      </c>
      <c r="T2833" s="126" t="str">
        <f t="shared" si="194"/>
        <v/>
      </c>
      <c r="U2833" s="126" t="str">
        <f t="shared" si="194"/>
        <v/>
      </c>
      <c r="V2833" s="126" t="str">
        <f t="shared" si="194"/>
        <v/>
      </c>
      <c r="W2833" s="126" t="str">
        <f t="shared" si="194"/>
        <v/>
      </c>
      <c r="X2833" s="126" t="str">
        <f t="shared" si="194"/>
        <v/>
      </c>
      <c r="Y2833" s="126" t="str">
        <f t="shared" si="194"/>
        <v/>
      </c>
      <c r="Z2833" s="126" t="str">
        <f t="shared" si="194"/>
        <v/>
      </c>
      <c r="AA2833" s="126" t="str">
        <f t="shared" si="194"/>
        <v/>
      </c>
    </row>
    <row r="2834" spans="16:27" x14ac:dyDescent="0.3">
      <c r="P2834" s="126" t="str">
        <f t="shared" si="193"/>
        <v/>
      </c>
      <c r="Q2834" s="126" t="str">
        <f t="shared" si="194"/>
        <v/>
      </c>
      <c r="R2834" s="126" t="str">
        <f t="shared" si="194"/>
        <v/>
      </c>
      <c r="S2834" s="126" t="str">
        <f t="shared" si="194"/>
        <v/>
      </c>
      <c r="T2834" s="126" t="str">
        <f t="shared" si="194"/>
        <v/>
      </c>
      <c r="U2834" s="126" t="str">
        <f t="shared" si="194"/>
        <v/>
      </c>
      <c r="V2834" s="126" t="str">
        <f t="shared" si="194"/>
        <v/>
      </c>
      <c r="W2834" s="126" t="str">
        <f t="shared" si="194"/>
        <v/>
      </c>
      <c r="X2834" s="126" t="str">
        <f t="shared" si="194"/>
        <v/>
      </c>
      <c r="Y2834" s="126" t="str">
        <f t="shared" si="194"/>
        <v/>
      </c>
      <c r="Z2834" s="126" t="str">
        <f t="shared" si="194"/>
        <v/>
      </c>
      <c r="AA2834" s="126" t="str">
        <f t="shared" si="194"/>
        <v/>
      </c>
    </row>
    <row r="2835" spans="16:27" x14ac:dyDescent="0.3">
      <c r="P2835" s="126" t="str">
        <f t="shared" si="193"/>
        <v/>
      </c>
      <c r="Q2835" s="126" t="str">
        <f t="shared" si="194"/>
        <v/>
      </c>
      <c r="R2835" s="126" t="str">
        <f t="shared" si="194"/>
        <v/>
      </c>
      <c r="S2835" s="126" t="str">
        <f t="shared" si="194"/>
        <v/>
      </c>
      <c r="T2835" s="126" t="str">
        <f t="shared" si="194"/>
        <v/>
      </c>
      <c r="U2835" s="126" t="str">
        <f t="shared" si="194"/>
        <v/>
      </c>
      <c r="V2835" s="126" t="str">
        <f t="shared" si="194"/>
        <v/>
      </c>
      <c r="W2835" s="126" t="str">
        <f t="shared" si="194"/>
        <v/>
      </c>
      <c r="X2835" s="126" t="str">
        <f t="shared" si="194"/>
        <v/>
      </c>
      <c r="Y2835" s="126" t="str">
        <f t="shared" si="194"/>
        <v/>
      </c>
      <c r="Z2835" s="126" t="str">
        <f t="shared" si="194"/>
        <v/>
      </c>
      <c r="AA2835" s="126" t="str">
        <f t="shared" si="194"/>
        <v/>
      </c>
    </row>
    <row r="2836" spans="16:27" x14ac:dyDescent="0.3">
      <c r="P2836" s="126" t="str">
        <f t="shared" si="193"/>
        <v/>
      </c>
      <c r="Q2836" s="126" t="str">
        <f t="shared" si="194"/>
        <v/>
      </c>
      <c r="R2836" s="126" t="str">
        <f t="shared" si="194"/>
        <v/>
      </c>
      <c r="S2836" s="126" t="str">
        <f t="shared" si="194"/>
        <v/>
      </c>
      <c r="T2836" s="126" t="str">
        <f t="shared" si="194"/>
        <v/>
      </c>
      <c r="U2836" s="126" t="str">
        <f t="shared" si="194"/>
        <v/>
      </c>
      <c r="V2836" s="126" t="str">
        <f t="shared" si="194"/>
        <v/>
      </c>
      <c r="W2836" s="126" t="str">
        <f t="shared" si="194"/>
        <v/>
      </c>
      <c r="X2836" s="126" t="str">
        <f t="shared" si="194"/>
        <v/>
      </c>
      <c r="Y2836" s="126" t="str">
        <f t="shared" si="194"/>
        <v/>
      </c>
      <c r="Z2836" s="126" t="str">
        <f t="shared" si="194"/>
        <v/>
      </c>
      <c r="AA2836" s="126" t="str">
        <f t="shared" si="194"/>
        <v/>
      </c>
    </row>
    <row r="2837" spans="16:27" x14ac:dyDescent="0.3">
      <c r="P2837" s="126" t="str">
        <f t="shared" si="193"/>
        <v/>
      </c>
      <c r="Q2837" s="126" t="str">
        <f t="shared" si="194"/>
        <v/>
      </c>
      <c r="R2837" s="126" t="str">
        <f t="shared" si="194"/>
        <v/>
      </c>
      <c r="S2837" s="126" t="str">
        <f t="shared" si="194"/>
        <v/>
      </c>
      <c r="T2837" s="126" t="str">
        <f t="shared" si="194"/>
        <v/>
      </c>
      <c r="U2837" s="126" t="str">
        <f t="shared" si="194"/>
        <v/>
      </c>
      <c r="V2837" s="126" t="str">
        <f t="shared" si="194"/>
        <v/>
      </c>
      <c r="W2837" s="126" t="str">
        <f t="shared" si="194"/>
        <v/>
      </c>
      <c r="X2837" s="126" t="str">
        <f t="shared" si="194"/>
        <v/>
      </c>
      <c r="Y2837" s="126" t="str">
        <f t="shared" si="194"/>
        <v/>
      </c>
      <c r="Z2837" s="126" t="str">
        <f t="shared" si="194"/>
        <v/>
      </c>
      <c r="AA2837" s="126" t="str">
        <f t="shared" si="194"/>
        <v/>
      </c>
    </row>
    <row r="2838" spans="16:27" x14ac:dyDescent="0.3">
      <c r="P2838" s="126" t="str">
        <f t="shared" si="193"/>
        <v/>
      </c>
      <c r="Q2838" s="126" t="str">
        <f t="shared" si="194"/>
        <v/>
      </c>
      <c r="R2838" s="126" t="str">
        <f t="shared" si="194"/>
        <v/>
      </c>
      <c r="S2838" s="126" t="str">
        <f t="shared" si="194"/>
        <v/>
      </c>
      <c r="T2838" s="126" t="str">
        <f t="shared" si="194"/>
        <v/>
      </c>
      <c r="U2838" s="126" t="str">
        <f t="shared" si="194"/>
        <v/>
      </c>
      <c r="V2838" s="126" t="str">
        <f t="shared" si="194"/>
        <v/>
      </c>
      <c r="W2838" s="126" t="str">
        <f t="shared" si="194"/>
        <v/>
      </c>
      <c r="X2838" s="126" t="str">
        <f t="shared" si="194"/>
        <v/>
      </c>
      <c r="Y2838" s="126" t="str">
        <f t="shared" si="194"/>
        <v/>
      </c>
      <c r="Z2838" s="126" t="str">
        <f t="shared" si="194"/>
        <v/>
      </c>
      <c r="AA2838" s="126" t="str">
        <f t="shared" si="194"/>
        <v/>
      </c>
    </row>
    <row r="2839" spans="16:27" x14ac:dyDescent="0.3">
      <c r="P2839" s="126" t="str">
        <f t="shared" si="193"/>
        <v/>
      </c>
      <c r="Q2839" s="126" t="str">
        <f t="shared" si="194"/>
        <v/>
      </c>
      <c r="R2839" s="126" t="str">
        <f t="shared" si="194"/>
        <v/>
      </c>
      <c r="S2839" s="126" t="str">
        <f t="shared" si="194"/>
        <v/>
      </c>
      <c r="T2839" s="126" t="str">
        <f t="shared" si="194"/>
        <v/>
      </c>
      <c r="U2839" s="126" t="str">
        <f t="shared" si="194"/>
        <v/>
      </c>
      <c r="V2839" s="126" t="str">
        <f t="shared" si="194"/>
        <v/>
      </c>
      <c r="W2839" s="126" t="str">
        <f t="shared" si="194"/>
        <v/>
      </c>
      <c r="X2839" s="126" t="str">
        <f t="shared" si="194"/>
        <v/>
      </c>
      <c r="Y2839" s="126" t="str">
        <f t="shared" si="194"/>
        <v/>
      </c>
      <c r="Z2839" s="126" t="str">
        <f t="shared" si="194"/>
        <v/>
      </c>
      <c r="AA2839" s="126" t="str">
        <f t="shared" si="194"/>
        <v/>
      </c>
    </row>
    <row r="2840" spans="16:27" x14ac:dyDescent="0.3">
      <c r="P2840" s="126" t="str">
        <f t="shared" si="193"/>
        <v/>
      </c>
      <c r="Q2840" s="126" t="str">
        <f t="shared" si="194"/>
        <v/>
      </c>
      <c r="R2840" s="126" t="str">
        <f t="shared" si="194"/>
        <v/>
      </c>
      <c r="S2840" s="126" t="str">
        <f t="shared" si="194"/>
        <v/>
      </c>
      <c r="T2840" s="126" t="str">
        <f t="shared" si="194"/>
        <v/>
      </c>
      <c r="U2840" s="126" t="str">
        <f t="shared" si="194"/>
        <v/>
      </c>
      <c r="V2840" s="126" t="str">
        <f t="shared" si="194"/>
        <v/>
      </c>
      <c r="W2840" s="126" t="str">
        <f t="shared" si="194"/>
        <v/>
      </c>
      <c r="X2840" s="126" t="str">
        <f t="shared" si="194"/>
        <v/>
      </c>
      <c r="Y2840" s="126" t="str">
        <f t="shared" si="194"/>
        <v/>
      </c>
      <c r="Z2840" s="126" t="str">
        <f t="shared" si="194"/>
        <v/>
      </c>
      <c r="AA2840" s="126" t="str">
        <f t="shared" si="194"/>
        <v/>
      </c>
    </row>
    <row r="2841" spans="16:27" x14ac:dyDescent="0.3">
      <c r="P2841" s="126" t="str">
        <f t="shared" si="193"/>
        <v/>
      </c>
      <c r="Q2841" s="126" t="str">
        <f t="shared" si="194"/>
        <v/>
      </c>
      <c r="R2841" s="126" t="str">
        <f t="shared" si="194"/>
        <v/>
      </c>
      <c r="S2841" s="126" t="str">
        <f t="shared" si="194"/>
        <v/>
      </c>
      <c r="T2841" s="126" t="str">
        <f t="shared" si="194"/>
        <v/>
      </c>
      <c r="U2841" s="126" t="str">
        <f t="shared" si="194"/>
        <v/>
      </c>
      <c r="V2841" s="126" t="str">
        <f t="shared" si="194"/>
        <v/>
      </c>
      <c r="W2841" s="126" t="str">
        <f t="shared" si="194"/>
        <v/>
      </c>
      <c r="X2841" s="126" t="str">
        <f t="shared" si="194"/>
        <v/>
      </c>
      <c r="Y2841" s="126" t="str">
        <f t="shared" si="194"/>
        <v/>
      </c>
      <c r="Z2841" s="126" t="str">
        <f t="shared" si="194"/>
        <v/>
      </c>
      <c r="AA2841" s="126" t="str">
        <f t="shared" si="194"/>
        <v/>
      </c>
    </row>
    <row r="2842" spans="16:27" x14ac:dyDescent="0.3">
      <c r="P2842" s="126" t="str">
        <f t="shared" si="193"/>
        <v/>
      </c>
      <c r="Q2842" s="126" t="str">
        <f t="shared" si="194"/>
        <v/>
      </c>
      <c r="R2842" s="126" t="str">
        <f t="shared" si="194"/>
        <v/>
      </c>
      <c r="S2842" s="126" t="str">
        <f t="shared" si="194"/>
        <v/>
      </c>
      <c r="T2842" s="126" t="str">
        <f t="shared" si="194"/>
        <v/>
      </c>
      <c r="U2842" s="126" t="str">
        <f t="shared" si="194"/>
        <v/>
      </c>
      <c r="V2842" s="126" t="str">
        <f t="shared" si="194"/>
        <v/>
      </c>
      <c r="W2842" s="126" t="str">
        <f t="shared" ref="Q2842:AA2865" si="195">IF($A2842="","",IF(OR($B2842=W$1,$C2842=W$1,$D2842=W$1,$E2842=W$1,$F2842=W$1),"Yes","No"))</f>
        <v/>
      </c>
      <c r="X2842" s="126" t="str">
        <f t="shared" si="195"/>
        <v/>
      </c>
      <c r="Y2842" s="126" t="str">
        <f t="shared" si="195"/>
        <v/>
      </c>
      <c r="Z2842" s="126" t="str">
        <f t="shared" si="195"/>
        <v/>
      </c>
      <c r="AA2842" s="126" t="str">
        <f t="shared" si="195"/>
        <v/>
      </c>
    </row>
    <row r="2843" spans="16:27" x14ac:dyDescent="0.3">
      <c r="P2843" s="126" t="str">
        <f t="shared" si="193"/>
        <v/>
      </c>
      <c r="Q2843" s="126" t="str">
        <f t="shared" si="195"/>
        <v/>
      </c>
      <c r="R2843" s="126" t="str">
        <f t="shared" si="195"/>
        <v/>
      </c>
      <c r="S2843" s="126" t="str">
        <f t="shared" si="195"/>
        <v/>
      </c>
      <c r="T2843" s="126" t="str">
        <f t="shared" si="195"/>
        <v/>
      </c>
      <c r="U2843" s="126" t="str">
        <f t="shared" si="195"/>
        <v/>
      </c>
      <c r="V2843" s="126" t="str">
        <f t="shared" si="195"/>
        <v/>
      </c>
      <c r="W2843" s="126" t="str">
        <f t="shared" si="195"/>
        <v/>
      </c>
      <c r="X2843" s="126" t="str">
        <f t="shared" si="195"/>
        <v/>
      </c>
      <c r="Y2843" s="126" t="str">
        <f t="shared" si="195"/>
        <v/>
      </c>
      <c r="Z2843" s="126" t="str">
        <f t="shared" si="195"/>
        <v/>
      </c>
      <c r="AA2843" s="126" t="str">
        <f t="shared" si="195"/>
        <v/>
      </c>
    </row>
    <row r="2844" spans="16:27" x14ac:dyDescent="0.3">
      <c r="P2844" s="126" t="str">
        <f t="shared" si="193"/>
        <v/>
      </c>
      <c r="Q2844" s="126" t="str">
        <f t="shared" si="195"/>
        <v/>
      </c>
      <c r="R2844" s="126" t="str">
        <f t="shared" si="195"/>
        <v/>
      </c>
      <c r="S2844" s="126" t="str">
        <f t="shared" si="195"/>
        <v/>
      </c>
      <c r="T2844" s="126" t="str">
        <f t="shared" si="195"/>
        <v/>
      </c>
      <c r="U2844" s="126" t="str">
        <f t="shared" si="195"/>
        <v/>
      </c>
      <c r="V2844" s="126" t="str">
        <f t="shared" si="195"/>
        <v/>
      </c>
      <c r="W2844" s="126" t="str">
        <f t="shared" si="195"/>
        <v/>
      </c>
      <c r="X2844" s="126" t="str">
        <f t="shared" si="195"/>
        <v/>
      </c>
      <c r="Y2844" s="126" t="str">
        <f t="shared" si="195"/>
        <v/>
      </c>
      <c r="Z2844" s="126" t="str">
        <f t="shared" si="195"/>
        <v/>
      </c>
      <c r="AA2844" s="126" t="str">
        <f t="shared" si="195"/>
        <v/>
      </c>
    </row>
    <row r="2845" spans="16:27" x14ac:dyDescent="0.3">
      <c r="P2845" s="126" t="str">
        <f t="shared" si="193"/>
        <v/>
      </c>
      <c r="Q2845" s="126" t="str">
        <f t="shared" si="195"/>
        <v/>
      </c>
      <c r="R2845" s="126" t="str">
        <f t="shared" si="195"/>
        <v/>
      </c>
      <c r="S2845" s="126" t="str">
        <f t="shared" si="195"/>
        <v/>
      </c>
      <c r="T2845" s="126" t="str">
        <f t="shared" si="195"/>
        <v/>
      </c>
      <c r="U2845" s="126" t="str">
        <f t="shared" si="195"/>
        <v/>
      </c>
      <c r="V2845" s="126" t="str">
        <f t="shared" si="195"/>
        <v/>
      </c>
      <c r="W2845" s="126" t="str">
        <f t="shared" si="195"/>
        <v/>
      </c>
      <c r="X2845" s="126" t="str">
        <f t="shared" si="195"/>
        <v/>
      </c>
      <c r="Y2845" s="126" t="str">
        <f t="shared" si="195"/>
        <v/>
      </c>
      <c r="Z2845" s="126" t="str">
        <f t="shared" si="195"/>
        <v/>
      </c>
      <c r="AA2845" s="126" t="str">
        <f t="shared" si="195"/>
        <v/>
      </c>
    </row>
    <row r="2846" spans="16:27" x14ac:dyDescent="0.3">
      <c r="P2846" s="126" t="str">
        <f t="shared" si="193"/>
        <v/>
      </c>
      <c r="Q2846" s="126" t="str">
        <f t="shared" si="195"/>
        <v/>
      </c>
      <c r="R2846" s="126" t="str">
        <f t="shared" si="195"/>
        <v/>
      </c>
      <c r="S2846" s="126" t="str">
        <f t="shared" si="195"/>
        <v/>
      </c>
      <c r="T2846" s="126" t="str">
        <f t="shared" si="195"/>
        <v/>
      </c>
      <c r="U2846" s="126" t="str">
        <f t="shared" si="195"/>
        <v/>
      </c>
      <c r="V2846" s="126" t="str">
        <f t="shared" si="195"/>
        <v/>
      </c>
      <c r="W2846" s="126" t="str">
        <f t="shared" si="195"/>
        <v/>
      </c>
      <c r="X2846" s="126" t="str">
        <f t="shared" si="195"/>
        <v/>
      </c>
      <c r="Y2846" s="126" t="str">
        <f t="shared" si="195"/>
        <v/>
      </c>
      <c r="Z2846" s="126" t="str">
        <f t="shared" si="195"/>
        <v/>
      </c>
      <c r="AA2846" s="126" t="str">
        <f t="shared" si="195"/>
        <v/>
      </c>
    </row>
    <row r="2847" spans="16:27" x14ac:dyDescent="0.3">
      <c r="P2847" s="126" t="str">
        <f t="shared" si="193"/>
        <v/>
      </c>
      <c r="Q2847" s="126" t="str">
        <f t="shared" si="195"/>
        <v/>
      </c>
      <c r="R2847" s="126" t="str">
        <f t="shared" si="195"/>
        <v/>
      </c>
      <c r="S2847" s="126" t="str">
        <f t="shared" si="195"/>
        <v/>
      </c>
      <c r="T2847" s="126" t="str">
        <f t="shared" si="195"/>
        <v/>
      </c>
      <c r="U2847" s="126" t="str">
        <f t="shared" si="195"/>
        <v/>
      </c>
      <c r="V2847" s="126" t="str">
        <f t="shared" si="195"/>
        <v/>
      </c>
      <c r="W2847" s="126" t="str">
        <f t="shared" si="195"/>
        <v/>
      </c>
      <c r="X2847" s="126" t="str">
        <f t="shared" si="195"/>
        <v/>
      </c>
      <c r="Y2847" s="126" t="str">
        <f t="shared" si="195"/>
        <v/>
      </c>
      <c r="Z2847" s="126" t="str">
        <f t="shared" si="195"/>
        <v/>
      </c>
      <c r="AA2847" s="126" t="str">
        <f t="shared" si="195"/>
        <v/>
      </c>
    </row>
    <row r="2848" spans="16:27" x14ac:dyDescent="0.3">
      <c r="P2848" s="126" t="str">
        <f t="shared" si="193"/>
        <v/>
      </c>
      <c r="Q2848" s="126" t="str">
        <f t="shared" si="195"/>
        <v/>
      </c>
      <c r="R2848" s="126" t="str">
        <f t="shared" si="195"/>
        <v/>
      </c>
      <c r="S2848" s="126" t="str">
        <f t="shared" si="195"/>
        <v/>
      </c>
      <c r="T2848" s="126" t="str">
        <f t="shared" si="195"/>
        <v/>
      </c>
      <c r="U2848" s="126" t="str">
        <f t="shared" si="195"/>
        <v/>
      </c>
      <c r="V2848" s="126" t="str">
        <f t="shared" si="195"/>
        <v/>
      </c>
      <c r="W2848" s="126" t="str">
        <f t="shared" si="195"/>
        <v/>
      </c>
      <c r="X2848" s="126" t="str">
        <f t="shared" si="195"/>
        <v/>
      </c>
      <c r="Y2848" s="126" t="str">
        <f t="shared" si="195"/>
        <v/>
      </c>
      <c r="Z2848" s="126" t="str">
        <f t="shared" si="195"/>
        <v/>
      </c>
      <c r="AA2848" s="126" t="str">
        <f t="shared" si="195"/>
        <v/>
      </c>
    </row>
    <row r="2849" spans="16:27" x14ac:dyDescent="0.3">
      <c r="P2849" s="126" t="str">
        <f t="shared" si="193"/>
        <v/>
      </c>
      <c r="Q2849" s="126" t="str">
        <f t="shared" si="195"/>
        <v/>
      </c>
      <c r="R2849" s="126" t="str">
        <f t="shared" si="195"/>
        <v/>
      </c>
      <c r="S2849" s="126" t="str">
        <f t="shared" si="195"/>
        <v/>
      </c>
      <c r="T2849" s="126" t="str">
        <f t="shared" si="195"/>
        <v/>
      </c>
      <c r="U2849" s="126" t="str">
        <f t="shared" si="195"/>
        <v/>
      </c>
      <c r="V2849" s="126" t="str">
        <f t="shared" si="195"/>
        <v/>
      </c>
      <c r="W2849" s="126" t="str">
        <f t="shared" si="195"/>
        <v/>
      </c>
      <c r="X2849" s="126" t="str">
        <f t="shared" si="195"/>
        <v/>
      </c>
      <c r="Y2849" s="126" t="str">
        <f t="shared" si="195"/>
        <v/>
      </c>
      <c r="Z2849" s="126" t="str">
        <f t="shared" si="195"/>
        <v/>
      </c>
      <c r="AA2849" s="126" t="str">
        <f t="shared" si="195"/>
        <v/>
      </c>
    </row>
    <row r="2850" spans="16:27" x14ac:dyDescent="0.3">
      <c r="P2850" s="126" t="str">
        <f t="shared" si="193"/>
        <v/>
      </c>
      <c r="Q2850" s="126" t="str">
        <f t="shared" si="195"/>
        <v/>
      </c>
      <c r="R2850" s="126" t="str">
        <f t="shared" si="195"/>
        <v/>
      </c>
      <c r="S2850" s="126" t="str">
        <f t="shared" si="195"/>
        <v/>
      </c>
      <c r="T2850" s="126" t="str">
        <f t="shared" si="195"/>
        <v/>
      </c>
      <c r="U2850" s="126" t="str">
        <f t="shared" si="195"/>
        <v/>
      </c>
      <c r="V2850" s="126" t="str">
        <f t="shared" si="195"/>
        <v/>
      </c>
      <c r="W2850" s="126" t="str">
        <f t="shared" si="195"/>
        <v/>
      </c>
      <c r="X2850" s="126" t="str">
        <f t="shared" si="195"/>
        <v/>
      </c>
      <c r="Y2850" s="126" t="str">
        <f t="shared" si="195"/>
        <v/>
      </c>
      <c r="Z2850" s="126" t="str">
        <f t="shared" si="195"/>
        <v/>
      </c>
      <c r="AA2850" s="126" t="str">
        <f t="shared" si="195"/>
        <v/>
      </c>
    </row>
    <row r="2851" spans="16:27" x14ac:dyDescent="0.3">
      <c r="P2851" s="126" t="str">
        <f t="shared" si="193"/>
        <v/>
      </c>
      <c r="Q2851" s="126" t="str">
        <f t="shared" si="195"/>
        <v/>
      </c>
      <c r="R2851" s="126" t="str">
        <f t="shared" si="195"/>
        <v/>
      </c>
      <c r="S2851" s="126" t="str">
        <f t="shared" si="195"/>
        <v/>
      </c>
      <c r="T2851" s="126" t="str">
        <f t="shared" si="195"/>
        <v/>
      </c>
      <c r="U2851" s="126" t="str">
        <f t="shared" si="195"/>
        <v/>
      </c>
      <c r="V2851" s="126" t="str">
        <f t="shared" si="195"/>
        <v/>
      </c>
      <c r="W2851" s="126" t="str">
        <f t="shared" si="195"/>
        <v/>
      </c>
      <c r="X2851" s="126" t="str">
        <f t="shared" si="195"/>
        <v/>
      </c>
      <c r="Y2851" s="126" t="str">
        <f t="shared" si="195"/>
        <v/>
      </c>
      <c r="Z2851" s="126" t="str">
        <f t="shared" si="195"/>
        <v/>
      </c>
      <c r="AA2851" s="126" t="str">
        <f t="shared" si="195"/>
        <v/>
      </c>
    </row>
    <row r="2852" spans="16:27" x14ac:dyDescent="0.3">
      <c r="P2852" s="126" t="str">
        <f t="shared" si="193"/>
        <v/>
      </c>
      <c r="Q2852" s="126" t="str">
        <f t="shared" si="195"/>
        <v/>
      </c>
      <c r="R2852" s="126" t="str">
        <f t="shared" si="195"/>
        <v/>
      </c>
      <c r="S2852" s="126" t="str">
        <f t="shared" si="195"/>
        <v/>
      </c>
      <c r="T2852" s="126" t="str">
        <f t="shared" si="195"/>
        <v/>
      </c>
      <c r="U2852" s="126" t="str">
        <f t="shared" si="195"/>
        <v/>
      </c>
      <c r="V2852" s="126" t="str">
        <f t="shared" si="195"/>
        <v/>
      </c>
      <c r="W2852" s="126" t="str">
        <f t="shared" si="195"/>
        <v/>
      </c>
      <c r="X2852" s="126" t="str">
        <f t="shared" si="195"/>
        <v/>
      </c>
      <c r="Y2852" s="126" t="str">
        <f t="shared" si="195"/>
        <v/>
      </c>
      <c r="Z2852" s="126" t="str">
        <f t="shared" si="195"/>
        <v/>
      </c>
      <c r="AA2852" s="126" t="str">
        <f t="shared" si="195"/>
        <v/>
      </c>
    </row>
    <row r="2853" spans="16:27" x14ac:dyDescent="0.3">
      <c r="P2853" s="126" t="str">
        <f t="shared" si="193"/>
        <v/>
      </c>
      <c r="Q2853" s="126" t="str">
        <f t="shared" si="195"/>
        <v/>
      </c>
      <c r="R2853" s="126" t="str">
        <f t="shared" si="195"/>
        <v/>
      </c>
      <c r="S2853" s="126" t="str">
        <f t="shared" si="195"/>
        <v/>
      </c>
      <c r="T2853" s="126" t="str">
        <f t="shared" si="195"/>
        <v/>
      </c>
      <c r="U2853" s="126" t="str">
        <f t="shared" si="195"/>
        <v/>
      </c>
      <c r="V2853" s="126" t="str">
        <f t="shared" si="195"/>
        <v/>
      </c>
      <c r="W2853" s="126" t="str">
        <f t="shared" si="195"/>
        <v/>
      </c>
      <c r="X2853" s="126" t="str">
        <f t="shared" si="195"/>
        <v/>
      </c>
      <c r="Y2853" s="126" t="str">
        <f t="shared" si="195"/>
        <v/>
      </c>
      <c r="Z2853" s="126" t="str">
        <f t="shared" si="195"/>
        <v/>
      </c>
      <c r="AA2853" s="126" t="str">
        <f t="shared" si="195"/>
        <v/>
      </c>
    </row>
    <row r="2854" spans="16:27" x14ac:dyDescent="0.3">
      <c r="P2854" s="126" t="str">
        <f t="shared" si="193"/>
        <v/>
      </c>
      <c r="Q2854" s="126" t="str">
        <f t="shared" si="195"/>
        <v/>
      </c>
      <c r="R2854" s="126" t="str">
        <f t="shared" si="195"/>
        <v/>
      </c>
      <c r="S2854" s="126" t="str">
        <f t="shared" si="195"/>
        <v/>
      </c>
      <c r="T2854" s="126" t="str">
        <f t="shared" si="195"/>
        <v/>
      </c>
      <c r="U2854" s="126" t="str">
        <f t="shared" si="195"/>
        <v/>
      </c>
      <c r="V2854" s="126" t="str">
        <f t="shared" si="195"/>
        <v/>
      </c>
      <c r="W2854" s="126" t="str">
        <f t="shared" si="195"/>
        <v/>
      </c>
      <c r="X2854" s="126" t="str">
        <f t="shared" si="195"/>
        <v/>
      </c>
      <c r="Y2854" s="126" t="str">
        <f t="shared" si="195"/>
        <v/>
      </c>
      <c r="Z2854" s="126" t="str">
        <f t="shared" si="195"/>
        <v/>
      </c>
      <c r="AA2854" s="126" t="str">
        <f t="shared" si="195"/>
        <v/>
      </c>
    </row>
    <row r="2855" spans="16:27" x14ac:dyDescent="0.3">
      <c r="P2855" s="126" t="str">
        <f t="shared" si="193"/>
        <v/>
      </c>
      <c r="Q2855" s="126" t="str">
        <f t="shared" si="195"/>
        <v/>
      </c>
      <c r="R2855" s="126" t="str">
        <f t="shared" si="195"/>
        <v/>
      </c>
      <c r="S2855" s="126" t="str">
        <f t="shared" si="195"/>
        <v/>
      </c>
      <c r="T2855" s="126" t="str">
        <f t="shared" si="195"/>
        <v/>
      </c>
      <c r="U2855" s="126" t="str">
        <f t="shared" si="195"/>
        <v/>
      </c>
      <c r="V2855" s="126" t="str">
        <f t="shared" si="195"/>
        <v/>
      </c>
      <c r="W2855" s="126" t="str">
        <f t="shared" si="195"/>
        <v/>
      </c>
      <c r="X2855" s="126" t="str">
        <f t="shared" si="195"/>
        <v/>
      </c>
      <c r="Y2855" s="126" t="str">
        <f t="shared" si="195"/>
        <v/>
      </c>
      <c r="Z2855" s="126" t="str">
        <f t="shared" si="195"/>
        <v/>
      </c>
      <c r="AA2855" s="126" t="str">
        <f t="shared" si="195"/>
        <v/>
      </c>
    </row>
    <row r="2856" spans="16:27" x14ac:dyDescent="0.3">
      <c r="P2856" s="126" t="str">
        <f t="shared" si="193"/>
        <v/>
      </c>
      <c r="Q2856" s="126" t="str">
        <f t="shared" si="195"/>
        <v/>
      </c>
      <c r="R2856" s="126" t="str">
        <f t="shared" si="195"/>
        <v/>
      </c>
      <c r="S2856" s="126" t="str">
        <f t="shared" si="195"/>
        <v/>
      </c>
      <c r="T2856" s="126" t="str">
        <f t="shared" si="195"/>
        <v/>
      </c>
      <c r="U2856" s="126" t="str">
        <f t="shared" si="195"/>
        <v/>
      </c>
      <c r="V2856" s="126" t="str">
        <f t="shared" si="195"/>
        <v/>
      </c>
      <c r="W2856" s="126" t="str">
        <f t="shared" si="195"/>
        <v/>
      </c>
      <c r="X2856" s="126" t="str">
        <f t="shared" si="195"/>
        <v/>
      </c>
      <c r="Y2856" s="126" t="str">
        <f t="shared" si="195"/>
        <v/>
      </c>
      <c r="Z2856" s="126" t="str">
        <f t="shared" si="195"/>
        <v/>
      </c>
      <c r="AA2856" s="126" t="str">
        <f t="shared" si="195"/>
        <v/>
      </c>
    </row>
    <row r="2857" spans="16:27" x14ac:dyDescent="0.3">
      <c r="P2857" s="126" t="str">
        <f t="shared" si="193"/>
        <v/>
      </c>
      <c r="Q2857" s="126" t="str">
        <f t="shared" si="195"/>
        <v/>
      </c>
      <c r="R2857" s="126" t="str">
        <f t="shared" si="195"/>
        <v/>
      </c>
      <c r="S2857" s="126" t="str">
        <f t="shared" si="195"/>
        <v/>
      </c>
      <c r="T2857" s="126" t="str">
        <f t="shared" si="195"/>
        <v/>
      </c>
      <c r="U2857" s="126" t="str">
        <f t="shared" si="195"/>
        <v/>
      </c>
      <c r="V2857" s="126" t="str">
        <f t="shared" si="195"/>
        <v/>
      </c>
      <c r="W2857" s="126" t="str">
        <f t="shared" si="195"/>
        <v/>
      </c>
      <c r="X2857" s="126" t="str">
        <f t="shared" si="195"/>
        <v/>
      </c>
      <c r="Y2857" s="126" t="str">
        <f t="shared" si="195"/>
        <v/>
      </c>
      <c r="Z2857" s="126" t="str">
        <f t="shared" si="195"/>
        <v/>
      </c>
      <c r="AA2857" s="126" t="str">
        <f t="shared" si="195"/>
        <v/>
      </c>
    </row>
    <row r="2858" spans="16:27" x14ac:dyDescent="0.3">
      <c r="P2858" s="126" t="str">
        <f t="shared" si="193"/>
        <v/>
      </c>
      <c r="Q2858" s="126" t="str">
        <f t="shared" si="195"/>
        <v/>
      </c>
      <c r="R2858" s="126" t="str">
        <f t="shared" si="195"/>
        <v/>
      </c>
      <c r="S2858" s="126" t="str">
        <f t="shared" si="195"/>
        <v/>
      </c>
      <c r="T2858" s="126" t="str">
        <f t="shared" si="195"/>
        <v/>
      </c>
      <c r="U2858" s="126" t="str">
        <f t="shared" si="195"/>
        <v/>
      </c>
      <c r="V2858" s="126" t="str">
        <f t="shared" si="195"/>
        <v/>
      </c>
      <c r="W2858" s="126" t="str">
        <f t="shared" si="195"/>
        <v/>
      </c>
      <c r="X2858" s="126" t="str">
        <f t="shared" si="195"/>
        <v/>
      </c>
      <c r="Y2858" s="126" t="str">
        <f t="shared" si="195"/>
        <v/>
      </c>
      <c r="Z2858" s="126" t="str">
        <f t="shared" si="195"/>
        <v/>
      </c>
      <c r="AA2858" s="126" t="str">
        <f t="shared" si="195"/>
        <v/>
      </c>
    </row>
    <row r="2859" spans="16:27" x14ac:dyDescent="0.3">
      <c r="P2859" s="126" t="str">
        <f t="shared" si="193"/>
        <v/>
      </c>
      <c r="Q2859" s="126" t="str">
        <f t="shared" si="195"/>
        <v/>
      </c>
      <c r="R2859" s="126" t="str">
        <f t="shared" si="195"/>
        <v/>
      </c>
      <c r="S2859" s="126" t="str">
        <f t="shared" si="195"/>
        <v/>
      </c>
      <c r="T2859" s="126" t="str">
        <f t="shared" si="195"/>
        <v/>
      </c>
      <c r="U2859" s="126" t="str">
        <f t="shared" si="195"/>
        <v/>
      </c>
      <c r="V2859" s="126" t="str">
        <f t="shared" si="195"/>
        <v/>
      </c>
      <c r="W2859" s="126" t="str">
        <f t="shared" si="195"/>
        <v/>
      </c>
      <c r="X2859" s="126" t="str">
        <f t="shared" si="195"/>
        <v/>
      </c>
      <c r="Y2859" s="126" t="str">
        <f t="shared" si="195"/>
        <v/>
      </c>
      <c r="Z2859" s="126" t="str">
        <f t="shared" si="195"/>
        <v/>
      </c>
      <c r="AA2859" s="126" t="str">
        <f t="shared" si="195"/>
        <v/>
      </c>
    </row>
    <row r="2860" spans="16:27" x14ac:dyDescent="0.3">
      <c r="P2860" s="126" t="str">
        <f t="shared" si="193"/>
        <v/>
      </c>
      <c r="Q2860" s="126" t="str">
        <f t="shared" si="195"/>
        <v/>
      </c>
      <c r="R2860" s="126" t="str">
        <f t="shared" si="195"/>
        <v/>
      </c>
      <c r="S2860" s="126" t="str">
        <f t="shared" si="195"/>
        <v/>
      </c>
      <c r="T2860" s="126" t="str">
        <f t="shared" si="195"/>
        <v/>
      </c>
      <c r="U2860" s="126" t="str">
        <f t="shared" si="195"/>
        <v/>
      </c>
      <c r="V2860" s="126" t="str">
        <f t="shared" si="195"/>
        <v/>
      </c>
      <c r="W2860" s="126" t="str">
        <f t="shared" si="195"/>
        <v/>
      </c>
      <c r="X2860" s="126" t="str">
        <f t="shared" si="195"/>
        <v/>
      </c>
      <c r="Y2860" s="126" t="str">
        <f t="shared" si="195"/>
        <v/>
      </c>
      <c r="Z2860" s="126" t="str">
        <f t="shared" si="195"/>
        <v/>
      </c>
      <c r="AA2860" s="126" t="str">
        <f t="shared" si="195"/>
        <v/>
      </c>
    </row>
    <row r="2861" spans="16:27" x14ac:dyDescent="0.3">
      <c r="P2861" s="126" t="str">
        <f t="shared" ref="P2861:P2924" si="196">IF($A2861="","",IF(OR($B2861=P$1,$C2861=P$1,$D2861=P$1,$E2861=P$1,$F2861=P$1),"Yes","No"))</f>
        <v/>
      </c>
      <c r="Q2861" s="126" t="str">
        <f t="shared" si="195"/>
        <v/>
      </c>
      <c r="R2861" s="126" t="str">
        <f t="shared" si="195"/>
        <v/>
      </c>
      <c r="S2861" s="126" t="str">
        <f t="shared" si="195"/>
        <v/>
      </c>
      <c r="T2861" s="126" t="str">
        <f t="shared" si="195"/>
        <v/>
      </c>
      <c r="U2861" s="126" t="str">
        <f t="shared" si="195"/>
        <v/>
      </c>
      <c r="V2861" s="126" t="str">
        <f t="shared" si="195"/>
        <v/>
      </c>
      <c r="W2861" s="126" t="str">
        <f t="shared" si="195"/>
        <v/>
      </c>
      <c r="X2861" s="126" t="str">
        <f t="shared" si="195"/>
        <v/>
      </c>
      <c r="Y2861" s="126" t="str">
        <f t="shared" si="195"/>
        <v/>
      </c>
      <c r="Z2861" s="126" t="str">
        <f t="shared" si="195"/>
        <v/>
      </c>
      <c r="AA2861" s="126" t="str">
        <f t="shared" si="195"/>
        <v/>
      </c>
    </row>
    <row r="2862" spans="16:27" x14ac:dyDescent="0.3">
      <c r="P2862" s="126" t="str">
        <f t="shared" si="196"/>
        <v/>
      </c>
      <c r="Q2862" s="126" t="str">
        <f t="shared" si="195"/>
        <v/>
      </c>
      <c r="R2862" s="126" t="str">
        <f t="shared" si="195"/>
        <v/>
      </c>
      <c r="S2862" s="126" t="str">
        <f t="shared" si="195"/>
        <v/>
      </c>
      <c r="T2862" s="126" t="str">
        <f t="shared" si="195"/>
        <v/>
      </c>
      <c r="U2862" s="126" t="str">
        <f t="shared" si="195"/>
        <v/>
      </c>
      <c r="V2862" s="126" t="str">
        <f t="shared" si="195"/>
        <v/>
      </c>
      <c r="W2862" s="126" t="str">
        <f t="shared" si="195"/>
        <v/>
      </c>
      <c r="X2862" s="126" t="str">
        <f t="shared" si="195"/>
        <v/>
      </c>
      <c r="Y2862" s="126" t="str">
        <f t="shared" si="195"/>
        <v/>
      </c>
      <c r="Z2862" s="126" t="str">
        <f t="shared" si="195"/>
        <v/>
      </c>
      <c r="AA2862" s="126" t="str">
        <f t="shared" si="195"/>
        <v/>
      </c>
    </row>
    <row r="2863" spans="16:27" x14ac:dyDescent="0.3">
      <c r="P2863" s="126" t="str">
        <f t="shared" si="196"/>
        <v/>
      </c>
      <c r="Q2863" s="126" t="str">
        <f t="shared" si="195"/>
        <v/>
      </c>
      <c r="R2863" s="126" t="str">
        <f t="shared" si="195"/>
        <v/>
      </c>
      <c r="S2863" s="126" t="str">
        <f t="shared" si="195"/>
        <v/>
      </c>
      <c r="T2863" s="126" t="str">
        <f t="shared" si="195"/>
        <v/>
      </c>
      <c r="U2863" s="126" t="str">
        <f t="shared" si="195"/>
        <v/>
      </c>
      <c r="V2863" s="126" t="str">
        <f t="shared" si="195"/>
        <v/>
      </c>
      <c r="W2863" s="126" t="str">
        <f t="shared" si="195"/>
        <v/>
      </c>
      <c r="X2863" s="126" t="str">
        <f t="shared" si="195"/>
        <v/>
      </c>
      <c r="Y2863" s="126" t="str">
        <f t="shared" si="195"/>
        <v/>
      </c>
      <c r="Z2863" s="126" t="str">
        <f t="shared" si="195"/>
        <v/>
      </c>
      <c r="AA2863" s="126" t="str">
        <f t="shared" si="195"/>
        <v/>
      </c>
    </row>
    <row r="2864" spans="16:27" x14ac:dyDescent="0.3">
      <c r="P2864" s="126" t="str">
        <f t="shared" si="196"/>
        <v/>
      </c>
      <c r="Q2864" s="126" t="str">
        <f t="shared" si="195"/>
        <v/>
      </c>
      <c r="R2864" s="126" t="str">
        <f t="shared" si="195"/>
        <v/>
      </c>
      <c r="S2864" s="126" t="str">
        <f t="shared" si="195"/>
        <v/>
      </c>
      <c r="T2864" s="126" t="str">
        <f t="shared" si="195"/>
        <v/>
      </c>
      <c r="U2864" s="126" t="str">
        <f t="shared" si="195"/>
        <v/>
      </c>
      <c r="V2864" s="126" t="str">
        <f t="shared" si="195"/>
        <v/>
      </c>
      <c r="W2864" s="126" t="str">
        <f t="shared" si="195"/>
        <v/>
      </c>
      <c r="X2864" s="126" t="str">
        <f t="shared" si="195"/>
        <v/>
      </c>
      <c r="Y2864" s="126" t="str">
        <f t="shared" si="195"/>
        <v/>
      </c>
      <c r="Z2864" s="126" t="str">
        <f t="shared" si="195"/>
        <v/>
      </c>
      <c r="AA2864" s="126" t="str">
        <f t="shared" si="195"/>
        <v/>
      </c>
    </row>
    <row r="2865" spans="16:27" x14ac:dyDescent="0.3">
      <c r="P2865" s="126" t="str">
        <f t="shared" si="196"/>
        <v/>
      </c>
      <c r="Q2865" s="126" t="str">
        <f t="shared" si="195"/>
        <v/>
      </c>
      <c r="R2865" s="126" t="str">
        <f t="shared" si="195"/>
        <v/>
      </c>
      <c r="S2865" s="126" t="str">
        <f t="shared" si="195"/>
        <v/>
      </c>
      <c r="T2865" s="126" t="str">
        <f t="shared" si="195"/>
        <v/>
      </c>
      <c r="U2865" s="126" t="str">
        <f t="shared" si="195"/>
        <v/>
      </c>
      <c r="V2865" s="126" t="str">
        <f t="shared" si="195"/>
        <v/>
      </c>
      <c r="W2865" s="126" t="str">
        <f t="shared" si="195"/>
        <v/>
      </c>
      <c r="X2865" s="126" t="str">
        <f t="shared" si="195"/>
        <v/>
      </c>
      <c r="Y2865" s="126" t="str">
        <f t="shared" ref="Q2865:AA2888" si="197">IF($A2865="","",IF(OR($B2865=Y$1,$C2865=Y$1,$D2865=Y$1,$E2865=Y$1,$F2865=Y$1),"Yes","No"))</f>
        <v/>
      </c>
      <c r="Z2865" s="126" t="str">
        <f t="shared" si="197"/>
        <v/>
      </c>
      <c r="AA2865" s="126" t="str">
        <f t="shared" si="197"/>
        <v/>
      </c>
    </row>
    <row r="2866" spans="16:27" x14ac:dyDescent="0.3">
      <c r="P2866" s="126" t="str">
        <f t="shared" si="196"/>
        <v/>
      </c>
      <c r="Q2866" s="126" t="str">
        <f t="shared" si="197"/>
        <v/>
      </c>
      <c r="R2866" s="126" t="str">
        <f t="shared" si="197"/>
        <v/>
      </c>
      <c r="S2866" s="126" t="str">
        <f t="shared" si="197"/>
        <v/>
      </c>
      <c r="T2866" s="126" t="str">
        <f t="shared" si="197"/>
        <v/>
      </c>
      <c r="U2866" s="126" t="str">
        <f t="shared" si="197"/>
        <v/>
      </c>
      <c r="V2866" s="126" t="str">
        <f t="shared" si="197"/>
        <v/>
      </c>
      <c r="W2866" s="126" t="str">
        <f t="shared" si="197"/>
        <v/>
      </c>
      <c r="X2866" s="126" t="str">
        <f t="shared" si="197"/>
        <v/>
      </c>
      <c r="Y2866" s="126" t="str">
        <f t="shared" si="197"/>
        <v/>
      </c>
      <c r="Z2866" s="126" t="str">
        <f t="shared" si="197"/>
        <v/>
      </c>
      <c r="AA2866" s="126" t="str">
        <f t="shared" si="197"/>
        <v/>
      </c>
    </row>
    <row r="2867" spans="16:27" x14ac:dyDescent="0.3">
      <c r="P2867" s="126" t="str">
        <f t="shared" si="196"/>
        <v/>
      </c>
      <c r="Q2867" s="126" t="str">
        <f t="shared" si="197"/>
        <v/>
      </c>
      <c r="R2867" s="126" t="str">
        <f t="shared" si="197"/>
        <v/>
      </c>
      <c r="S2867" s="126" t="str">
        <f t="shared" si="197"/>
        <v/>
      </c>
      <c r="T2867" s="126" t="str">
        <f t="shared" si="197"/>
        <v/>
      </c>
      <c r="U2867" s="126" t="str">
        <f t="shared" si="197"/>
        <v/>
      </c>
      <c r="V2867" s="126" t="str">
        <f t="shared" si="197"/>
        <v/>
      </c>
      <c r="W2867" s="126" t="str">
        <f t="shared" si="197"/>
        <v/>
      </c>
      <c r="X2867" s="126" t="str">
        <f t="shared" si="197"/>
        <v/>
      </c>
      <c r="Y2867" s="126" t="str">
        <f t="shared" si="197"/>
        <v/>
      </c>
      <c r="Z2867" s="126" t="str">
        <f t="shared" si="197"/>
        <v/>
      </c>
      <c r="AA2867" s="126" t="str">
        <f t="shared" si="197"/>
        <v/>
      </c>
    </row>
    <row r="2868" spans="16:27" x14ac:dyDescent="0.3">
      <c r="P2868" s="126" t="str">
        <f t="shared" si="196"/>
        <v/>
      </c>
      <c r="Q2868" s="126" t="str">
        <f t="shared" si="197"/>
        <v/>
      </c>
      <c r="R2868" s="126" t="str">
        <f t="shared" si="197"/>
        <v/>
      </c>
      <c r="S2868" s="126" t="str">
        <f t="shared" si="197"/>
        <v/>
      </c>
      <c r="T2868" s="126" t="str">
        <f t="shared" si="197"/>
        <v/>
      </c>
      <c r="U2868" s="126" t="str">
        <f t="shared" si="197"/>
        <v/>
      </c>
      <c r="V2868" s="126" t="str">
        <f t="shared" si="197"/>
        <v/>
      </c>
      <c r="W2868" s="126" t="str">
        <f t="shared" si="197"/>
        <v/>
      </c>
      <c r="X2868" s="126" t="str">
        <f t="shared" si="197"/>
        <v/>
      </c>
      <c r="Y2868" s="126" t="str">
        <f t="shared" si="197"/>
        <v/>
      </c>
      <c r="Z2868" s="126" t="str">
        <f t="shared" si="197"/>
        <v/>
      </c>
      <c r="AA2868" s="126" t="str">
        <f t="shared" si="197"/>
        <v/>
      </c>
    </row>
    <row r="2869" spans="16:27" x14ac:dyDescent="0.3">
      <c r="P2869" s="126" t="str">
        <f t="shared" si="196"/>
        <v/>
      </c>
      <c r="Q2869" s="126" t="str">
        <f t="shared" si="197"/>
        <v/>
      </c>
      <c r="R2869" s="126" t="str">
        <f t="shared" si="197"/>
        <v/>
      </c>
      <c r="S2869" s="126" t="str">
        <f t="shared" si="197"/>
        <v/>
      </c>
      <c r="T2869" s="126" t="str">
        <f t="shared" si="197"/>
        <v/>
      </c>
      <c r="U2869" s="126" t="str">
        <f t="shared" si="197"/>
        <v/>
      </c>
      <c r="V2869" s="126" t="str">
        <f t="shared" si="197"/>
        <v/>
      </c>
      <c r="W2869" s="126" t="str">
        <f t="shared" si="197"/>
        <v/>
      </c>
      <c r="X2869" s="126" t="str">
        <f t="shared" si="197"/>
        <v/>
      </c>
      <c r="Y2869" s="126" t="str">
        <f t="shared" si="197"/>
        <v/>
      </c>
      <c r="Z2869" s="126" t="str">
        <f t="shared" si="197"/>
        <v/>
      </c>
      <c r="AA2869" s="126" t="str">
        <f t="shared" si="197"/>
        <v/>
      </c>
    </row>
    <row r="2870" spans="16:27" x14ac:dyDescent="0.3">
      <c r="P2870" s="126" t="str">
        <f t="shared" si="196"/>
        <v/>
      </c>
      <c r="Q2870" s="126" t="str">
        <f t="shared" si="197"/>
        <v/>
      </c>
      <c r="R2870" s="126" t="str">
        <f t="shared" si="197"/>
        <v/>
      </c>
      <c r="S2870" s="126" t="str">
        <f t="shared" si="197"/>
        <v/>
      </c>
      <c r="T2870" s="126" t="str">
        <f t="shared" si="197"/>
        <v/>
      </c>
      <c r="U2870" s="126" t="str">
        <f t="shared" si="197"/>
        <v/>
      </c>
      <c r="V2870" s="126" t="str">
        <f t="shared" si="197"/>
        <v/>
      </c>
      <c r="W2870" s="126" t="str">
        <f t="shared" si="197"/>
        <v/>
      </c>
      <c r="X2870" s="126" t="str">
        <f t="shared" si="197"/>
        <v/>
      </c>
      <c r="Y2870" s="126" t="str">
        <f t="shared" si="197"/>
        <v/>
      </c>
      <c r="Z2870" s="126" t="str">
        <f t="shared" si="197"/>
        <v/>
      </c>
      <c r="AA2870" s="126" t="str">
        <f t="shared" si="197"/>
        <v/>
      </c>
    </row>
    <row r="2871" spans="16:27" x14ac:dyDescent="0.3">
      <c r="P2871" s="126" t="str">
        <f t="shared" si="196"/>
        <v/>
      </c>
      <c r="Q2871" s="126" t="str">
        <f t="shared" si="197"/>
        <v/>
      </c>
      <c r="R2871" s="126" t="str">
        <f t="shared" si="197"/>
        <v/>
      </c>
      <c r="S2871" s="126" t="str">
        <f t="shared" si="197"/>
        <v/>
      </c>
      <c r="T2871" s="126" t="str">
        <f t="shared" si="197"/>
        <v/>
      </c>
      <c r="U2871" s="126" t="str">
        <f t="shared" si="197"/>
        <v/>
      </c>
      <c r="V2871" s="126" t="str">
        <f t="shared" si="197"/>
        <v/>
      </c>
      <c r="W2871" s="126" t="str">
        <f t="shared" si="197"/>
        <v/>
      </c>
      <c r="X2871" s="126" t="str">
        <f t="shared" si="197"/>
        <v/>
      </c>
      <c r="Y2871" s="126" t="str">
        <f t="shared" si="197"/>
        <v/>
      </c>
      <c r="Z2871" s="126" t="str">
        <f t="shared" si="197"/>
        <v/>
      </c>
      <c r="AA2871" s="126" t="str">
        <f t="shared" si="197"/>
        <v/>
      </c>
    </row>
    <row r="2872" spans="16:27" x14ac:dyDescent="0.3">
      <c r="P2872" s="126" t="str">
        <f t="shared" si="196"/>
        <v/>
      </c>
      <c r="Q2872" s="126" t="str">
        <f t="shared" si="197"/>
        <v/>
      </c>
      <c r="R2872" s="126" t="str">
        <f t="shared" si="197"/>
        <v/>
      </c>
      <c r="S2872" s="126" t="str">
        <f t="shared" si="197"/>
        <v/>
      </c>
      <c r="T2872" s="126" t="str">
        <f t="shared" si="197"/>
        <v/>
      </c>
      <c r="U2872" s="126" t="str">
        <f t="shared" si="197"/>
        <v/>
      </c>
      <c r="V2872" s="126" t="str">
        <f t="shared" si="197"/>
        <v/>
      </c>
      <c r="W2872" s="126" t="str">
        <f t="shared" si="197"/>
        <v/>
      </c>
      <c r="X2872" s="126" t="str">
        <f t="shared" si="197"/>
        <v/>
      </c>
      <c r="Y2872" s="126" t="str">
        <f t="shared" si="197"/>
        <v/>
      </c>
      <c r="Z2872" s="126" t="str">
        <f t="shared" si="197"/>
        <v/>
      </c>
      <c r="AA2872" s="126" t="str">
        <f t="shared" si="197"/>
        <v/>
      </c>
    </row>
    <row r="2873" spans="16:27" x14ac:dyDescent="0.3">
      <c r="P2873" s="126" t="str">
        <f t="shared" si="196"/>
        <v/>
      </c>
      <c r="Q2873" s="126" t="str">
        <f t="shared" si="197"/>
        <v/>
      </c>
      <c r="R2873" s="126" t="str">
        <f t="shared" si="197"/>
        <v/>
      </c>
      <c r="S2873" s="126" t="str">
        <f t="shared" si="197"/>
        <v/>
      </c>
      <c r="T2873" s="126" t="str">
        <f t="shared" si="197"/>
        <v/>
      </c>
      <c r="U2873" s="126" t="str">
        <f t="shared" si="197"/>
        <v/>
      </c>
      <c r="V2873" s="126" t="str">
        <f t="shared" si="197"/>
        <v/>
      </c>
      <c r="W2873" s="126" t="str">
        <f t="shared" si="197"/>
        <v/>
      </c>
      <c r="X2873" s="126" t="str">
        <f t="shared" si="197"/>
        <v/>
      </c>
      <c r="Y2873" s="126" t="str">
        <f t="shared" si="197"/>
        <v/>
      </c>
      <c r="Z2873" s="126" t="str">
        <f t="shared" si="197"/>
        <v/>
      </c>
      <c r="AA2873" s="126" t="str">
        <f t="shared" si="197"/>
        <v/>
      </c>
    </row>
    <row r="2874" spans="16:27" x14ac:dyDescent="0.3">
      <c r="P2874" s="126" t="str">
        <f t="shared" si="196"/>
        <v/>
      </c>
      <c r="Q2874" s="126" t="str">
        <f t="shared" si="197"/>
        <v/>
      </c>
      <c r="R2874" s="126" t="str">
        <f t="shared" si="197"/>
        <v/>
      </c>
      <c r="S2874" s="126" t="str">
        <f t="shared" si="197"/>
        <v/>
      </c>
      <c r="T2874" s="126" t="str">
        <f t="shared" si="197"/>
        <v/>
      </c>
      <c r="U2874" s="126" t="str">
        <f t="shared" si="197"/>
        <v/>
      </c>
      <c r="V2874" s="126" t="str">
        <f t="shared" si="197"/>
        <v/>
      </c>
      <c r="W2874" s="126" t="str">
        <f t="shared" si="197"/>
        <v/>
      </c>
      <c r="X2874" s="126" t="str">
        <f t="shared" si="197"/>
        <v/>
      </c>
      <c r="Y2874" s="126" t="str">
        <f t="shared" si="197"/>
        <v/>
      </c>
      <c r="Z2874" s="126" t="str">
        <f t="shared" si="197"/>
        <v/>
      </c>
      <c r="AA2874" s="126" t="str">
        <f t="shared" si="197"/>
        <v/>
      </c>
    </row>
    <row r="2875" spans="16:27" x14ac:dyDescent="0.3">
      <c r="P2875" s="126" t="str">
        <f t="shared" si="196"/>
        <v/>
      </c>
      <c r="Q2875" s="126" t="str">
        <f t="shared" si="197"/>
        <v/>
      </c>
      <c r="R2875" s="126" t="str">
        <f t="shared" si="197"/>
        <v/>
      </c>
      <c r="S2875" s="126" t="str">
        <f t="shared" si="197"/>
        <v/>
      </c>
      <c r="T2875" s="126" t="str">
        <f t="shared" si="197"/>
        <v/>
      </c>
      <c r="U2875" s="126" t="str">
        <f t="shared" si="197"/>
        <v/>
      </c>
      <c r="V2875" s="126" t="str">
        <f t="shared" si="197"/>
        <v/>
      </c>
      <c r="W2875" s="126" t="str">
        <f t="shared" si="197"/>
        <v/>
      </c>
      <c r="X2875" s="126" t="str">
        <f t="shared" si="197"/>
        <v/>
      </c>
      <c r="Y2875" s="126" t="str">
        <f t="shared" si="197"/>
        <v/>
      </c>
      <c r="Z2875" s="126" t="str">
        <f t="shared" si="197"/>
        <v/>
      </c>
      <c r="AA2875" s="126" t="str">
        <f t="shared" si="197"/>
        <v/>
      </c>
    </row>
    <row r="2876" spans="16:27" x14ac:dyDescent="0.3">
      <c r="P2876" s="126" t="str">
        <f t="shared" si="196"/>
        <v/>
      </c>
      <c r="Q2876" s="126" t="str">
        <f t="shared" si="197"/>
        <v/>
      </c>
      <c r="R2876" s="126" t="str">
        <f t="shared" si="197"/>
        <v/>
      </c>
      <c r="S2876" s="126" t="str">
        <f t="shared" si="197"/>
        <v/>
      </c>
      <c r="T2876" s="126" t="str">
        <f t="shared" si="197"/>
        <v/>
      </c>
      <c r="U2876" s="126" t="str">
        <f t="shared" si="197"/>
        <v/>
      </c>
      <c r="V2876" s="126" t="str">
        <f t="shared" si="197"/>
        <v/>
      </c>
      <c r="W2876" s="126" t="str">
        <f t="shared" si="197"/>
        <v/>
      </c>
      <c r="X2876" s="126" t="str">
        <f t="shared" si="197"/>
        <v/>
      </c>
      <c r="Y2876" s="126" t="str">
        <f t="shared" si="197"/>
        <v/>
      </c>
      <c r="Z2876" s="126" t="str">
        <f t="shared" si="197"/>
        <v/>
      </c>
      <c r="AA2876" s="126" t="str">
        <f t="shared" si="197"/>
        <v/>
      </c>
    </row>
    <row r="2877" spans="16:27" x14ac:dyDescent="0.3">
      <c r="P2877" s="126" t="str">
        <f t="shared" si="196"/>
        <v/>
      </c>
      <c r="Q2877" s="126" t="str">
        <f t="shared" si="197"/>
        <v/>
      </c>
      <c r="R2877" s="126" t="str">
        <f t="shared" si="197"/>
        <v/>
      </c>
      <c r="S2877" s="126" t="str">
        <f t="shared" si="197"/>
        <v/>
      </c>
      <c r="T2877" s="126" t="str">
        <f t="shared" si="197"/>
        <v/>
      </c>
      <c r="U2877" s="126" t="str">
        <f t="shared" si="197"/>
        <v/>
      </c>
      <c r="V2877" s="126" t="str">
        <f t="shared" si="197"/>
        <v/>
      </c>
      <c r="W2877" s="126" t="str">
        <f t="shared" si="197"/>
        <v/>
      </c>
      <c r="X2877" s="126" t="str">
        <f t="shared" si="197"/>
        <v/>
      </c>
      <c r="Y2877" s="126" t="str">
        <f t="shared" si="197"/>
        <v/>
      </c>
      <c r="Z2877" s="126" t="str">
        <f t="shared" si="197"/>
        <v/>
      </c>
      <c r="AA2877" s="126" t="str">
        <f t="shared" si="197"/>
        <v/>
      </c>
    </row>
    <row r="2878" spans="16:27" x14ac:dyDescent="0.3">
      <c r="P2878" s="126" t="str">
        <f t="shared" si="196"/>
        <v/>
      </c>
      <c r="Q2878" s="126" t="str">
        <f t="shared" si="197"/>
        <v/>
      </c>
      <c r="R2878" s="126" t="str">
        <f t="shared" si="197"/>
        <v/>
      </c>
      <c r="S2878" s="126" t="str">
        <f t="shared" si="197"/>
        <v/>
      </c>
      <c r="T2878" s="126" t="str">
        <f t="shared" si="197"/>
        <v/>
      </c>
      <c r="U2878" s="126" t="str">
        <f t="shared" si="197"/>
        <v/>
      </c>
      <c r="V2878" s="126" t="str">
        <f t="shared" si="197"/>
        <v/>
      </c>
      <c r="W2878" s="126" t="str">
        <f t="shared" si="197"/>
        <v/>
      </c>
      <c r="X2878" s="126" t="str">
        <f t="shared" si="197"/>
        <v/>
      </c>
      <c r="Y2878" s="126" t="str">
        <f t="shared" si="197"/>
        <v/>
      </c>
      <c r="Z2878" s="126" t="str">
        <f t="shared" si="197"/>
        <v/>
      </c>
      <c r="AA2878" s="126" t="str">
        <f t="shared" si="197"/>
        <v/>
      </c>
    </row>
    <row r="2879" spans="16:27" x14ac:dyDescent="0.3">
      <c r="P2879" s="126" t="str">
        <f t="shared" si="196"/>
        <v/>
      </c>
      <c r="Q2879" s="126" t="str">
        <f t="shared" si="197"/>
        <v/>
      </c>
      <c r="R2879" s="126" t="str">
        <f t="shared" si="197"/>
        <v/>
      </c>
      <c r="S2879" s="126" t="str">
        <f t="shared" si="197"/>
        <v/>
      </c>
      <c r="T2879" s="126" t="str">
        <f t="shared" si="197"/>
        <v/>
      </c>
      <c r="U2879" s="126" t="str">
        <f t="shared" si="197"/>
        <v/>
      </c>
      <c r="V2879" s="126" t="str">
        <f t="shared" si="197"/>
        <v/>
      </c>
      <c r="W2879" s="126" t="str">
        <f t="shared" si="197"/>
        <v/>
      </c>
      <c r="X2879" s="126" t="str">
        <f t="shared" si="197"/>
        <v/>
      </c>
      <c r="Y2879" s="126" t="str">
        <f t="shared" si="197"/>
        <v/>
      </c>
      <c r="Z2879" s="126" t="str">
        <f t="shared" si="197"/>
        <v/>
      </c>
      <c r="AA2879" s="126" t="str">
        <f t="shared" si="197"/>
        <v/>
      </c>
    </row>
    <row r="2880" spans="16:27" x14ac:dyDescent="0.3">
      <c r="P2880" s="126" t="str">
        <f t="shared" si="196"/>
        <v/>
      </c>
      <c r="Q2880" s="126" t="str">
        <f t="shared" si="197"/>
        <v/>
      </c>
      <c r="R2880" s="126" t="str">
        <f t="shared" si="197"/>
        <v/>
      </c>
      <c r="S2880" s="126" t="str">
        <f t="shared" si="197"/>
        <v/>
      </c>
      <c r="T2880" s="126" t="str">
        <f t="shared" si="197"/>
        <v/>
      </c>
      <c r="U2880" s="126" t="str">
        <f t="shared" si="197"/>
        <v/>
      </c>
      <c r="V2880" s="126" t="str">
        <f t="shared" si="197"/>
        <v/>
      </c>
      <c r="W2880" s="126" t="str">
        <f t="shared" si="197"/>
        <v/>
      </c>
      <c r="X2880" s="126" t="str">
        <f t="shared" si="197"/>
        <v/>
      </c>
      <c r="Y2880" s="126" t="str">
        <f t="shared" si="197"/>
        <v/>
      </c>
      <c r="Z2880" s="126" t="str">
        <f t="shared" si="197"/>
        <v/>
      </c>
      <c r="AA2880" s="126" t="str">
        <f t="shared" si="197"/>
        <v/>
      </c>
    </row>
    <row r="2881" spans="16:27" x14ac:dyDescent="0.3">
      <c r="P2881" s="126" t="str">
        <f t="shared" si="196"/>
        <v/>
      </c>
      <c r="Q2881" s="126" t="str">
        <f t="shared" si="197"/>
        <v/>
      </c>
      <c r="R2881" s="126" t="str">
        <f t="shared" si="197"/>
        <v/>
      </c>
      <c r="S2881" s="126" t="str">
        <f t="shared" si="197"/>
        <v/>
      </c>
      <c r="T2881" s="126" t="str">
        <f t="shared" si="197"/>
        <v/>
      </c>
      <c r="U2881" s="126" t="str">
        <f t="shared" si="197"/>
        <v/>
      </c>
      <c r="V2881" s="126" t="str">
        <f t="shared" si="197"/>
        <v/>
      </c>
      <c r="W2881" s="126" t="str">
        <f t="shared" si="197"/>
        <v/>
      </c>
      <c r="X2881" s="126" t="str">
        <f t="shared" si="197"/>
        <v/>
      </c>
      <c r="Y2881" s="126" t="str">
        <f t="shared" si="197"/>
        <v/>
      </c>
      <c r="Z2881" s="126" t="str">
        <f t="shared" si="197"/>
        <v/>
      </c>
      <c r="AA2881" s="126" t="str">
        <f t="shared" si="197"/>
        <v/>
      </c>
    </row>
    <row r="2882" spans="16:27" x14ac:dyDescent="0.3">
      <c r="P2882" s="126" t="str">
        <f t="shared" si="196"/>
        <v/>
      </c>
      <c r="Q2882" s="126" t="str">
        <f t="shared" si="197"/>
        <v/>
      </c>
      <c r="R2882" s="126" t="str">
        <f t="shared" si="197"/>
        <v/>
      </c>
      <c r="S2882" s="126" t="str">
        <f t="shared" si="197"/>
        <v/>
      </c>
      <c r="T2882" s="126" t="str">
        <f t="shared" si="197"/>
        <v/>
      </c>
      <c r="U2882" s="126" t="str">
        <f t="shared" si="197"/>
        <v/>
      </c>
      <c r="V2882" s="126" t="str">
        <f t="shared" si="197"/>
        <v/>
      </c>
      <c r="W2882" s="126" t="str">
        <f t="shared" si="197"/>
        <v/>
      </c>
      <c r="X2882" s="126" t="str">
        <f t="shared" si="197"/>
        <v/>
      </c>
      <c r="Y2882" s="126" t="str">
        <f t="shared" si="197"/>
        <v/>
      </c>
      <c r="Z2882" s="126" t="str">
        <f t="shared" si="197"/>
        <v/>
      </c>
      <c r="AA2882" s="126" t="str">
        <f t="shared" si="197"/>
        <v/>
      </c>
    </row>
    <row r="2883" spans="16:27" x14ac:dyDescent="0.3">
      <c r="P2883" s="126" t="str">
        <f t="shared" si="196"/>
        <v/>
      </c>
      <c r="Q2883" s="126" t="str">
        <f t="shared" si="197"/>
        <v/>
      </c>
      <c r="R2883" s="126" t="str">
        <f t="shared" si="197"/>
        <v/>
      </c>
      <c r="S2883" s="126" t="str">
        <f t="shared" si="197"/>
        <v/>
      </c>
      <c r="T2883" s="126" t="str">
        <f t="shared" si="197"/>
        <v/>
      </c>
      <c r="U2883" s="126" t="str">
        <f t="shared" si="197"/>
        <v/>
      </c>
      <c r="V2883" s="126" t="str">
        <f t="shared" si="197"/>
        <v/>
      </c>
      <c r="W2883" s="126" t="str">
        <f t="shared" si="197"/>
        <v/>
      </c>
      <c r="X2883" s="126" t="str">
        <f t="shared" si="197"/>
        <v/>
      </c>
      <c r="Y2883" s="126" t="str">
        <f t="shared" si="197"/>
        <v/>
      </c>
      <c r="Z2883" s="126" t="str">
        <f t="shared" si="197"/>
        <v/>
      </c>
      <c r="AA2883" s="126" t="str">
        <f t="shared" si="197"/>
        <v/>
      </c>
    </row>
    <row r="2884" spans="16:27" x14ac:dyDescent="0.3">
      <c r="P2884" s="126" t="str">
        <f t="shared" si="196"/>
        <v/>
      </c>
      <c r="Q2884" s="126" t="str">
        <f t="shared" si="197"/>
        <v/>
      </c>
      <c r="R2884" s="126" t="str">
        <f t="shared" si="197"/>
        <v/>
      </c>
      <c r="S2884" s="126" t="str">
        <f t="shared" si="197"/>
        <v/>
      </c>
      <c r="T2884" s="126" t="str">
        <f t="shared" si="197"/>
        <v/>
      </c>
      <c r="U2884" s="126" t="str">
        <f t="shared" si="197"/>
        <v/>
      </c>
      <c r="V2884" s="126" t="str">
        <f t="shared" si="197"/>
        <v/>
      </c>
      <c r="W2884" s="126" t="str">
        <f t="shared" si="197"/>
        <v/>
      </c>
      <c r="X2884" s="126" t="str">
        <f t="shared" si="197"/>
        <v/>
      </c>
      <c r="Y2884" s="126" t="str">
        <f t="shared" si="197"/>
        <v/>
      </c>
      <c r="Z2884" s="126" t="str">
        <f t="shared" si="197"/>
        <v/>
      </c>
      <c r="AA2884" s="126" t="str">
        <f t="shared" si="197"/>
        <v/>
      </c>
    </row>
    <row r="2885" spans="16:27" x14ac:dyDescent="0.3">
      <c r="P2885" s="126" t="str">
        <f t="shared" si="196"/>
        <v/>
      </c>
      <c r="Q2885" s="126" t="str">
        <f t="shared" si="197"/>
        <v/>
      </c>
      <c r="R2885" s="126" t="str">
        <f t="shared" si="197"/>
        <v/>
      </c>
      <c r="S2885" s="126" t="str">
        <f t="shared" si="197"/>
        <v/>
      </c>
      <c r="T2885" s="126" t="str">
        <f t="shared" si="197"/>
        <v/>
      </c>
      <c r="U2885" s="126" t="str">
        <f t="shared" si="197"/>
        <v/>
      </c>
      <c r="V2885" s="126" t="str">
        <f t="shared" si="197"/>
        <v/>
      </c>
      <c r="W2885" s="126" t="str">
        <f t="shared" si="197"/>
        <v/>
      </c>
      <c r="X2885" s="126" t="str">
        <f t="shared" si="197"/>
        <v/>
      </c>
      <c r="Y2885" s="126" t="str">
        <f t="shared" si="197"/>
        <v/>
      </c>
      <c r="Z2885" s="126" t="str">
        <f t="shared" si="197"/>
        <v/>
      </c>
      <c r="AA2885" s="126" t="str">
        <f t="shared" si="197"/>
        <v/>
      </c>
    </row>
    <row r="2886" spans="16:27" x14ac:dyDescent="0.3">
      <c r="P2886" s="126" t="str">
        <f t="shared" si="196"/>
        <v/>
      </c>
      <c r="Q2886" s="126" t="str">
        <f t="shared" si="197"/>
        <v/>
      </c>
      <c r="R2886" s="126" t="str">
        <f t="shared" si="197"/>
        <v/>
      </c>
      <c r="S2886" s="126" t="str">
        <f t="shared" si="197"/>
        <v/>
      </c>
      <c r="T2886" s="126" t="str">
        <f t="shared" si="197"/>
        <v/>
      </c>
      <c r="U2886" s="126" t="str">
        <f t="shared" si="197"/>
        <v/>
      </c>
      <c r="V2886" s="126" t="str">
        <f t="shared" si="197"/>
        <v/>
      </c>
      <c r="W2886" s="126" t="str">
        <f t="shared" si="197"/>
        <v/>
      </c>
      <c r="X2886" s="126" t="str">
        <f t="shared" si="197"/>
        <v/>
      </c>
      <c r="Y2886" s="126" t="str">
        <f t="shared" si="197"/>
        <v/>
      </c>
      <c r="Z2886" s="126" t="str">
        <f t="shared" si="197"/>
        <v/>
      </c>
      <c r="AA2886" s="126" t="str">
        <f t="shared" si="197"/>
        <v/>
      </c>
    </row>
    <row r="2887" spans="16:27" x14ac:dyDescent="0.3">
      <c r="P2887" s="126" t="str">
        <f t="shared" si="196"/>
        <v/>
      </c>
      <c r="Q2887" s="126" t="str">
        <f t="shared" si="197"/>
        <v/>
      </c>
      <c r="R2887" s="126" t="str">
        <f t="shared" si="197"/>
        <v/>
      </c>
      <c r="S2887" s="126" t="str">
        <f t="shared" si="197"/>
        <v/>
      </c>
      <c r="T2887" s="126" t="str">
        <f t="shared" si="197"/>
        <v/>
      </c>
      <c r="U2887" s="126" t="str">
        <f t="shared" si="197"/>
        <v/>
      </c>
      <c r="V2887" s="126" t="str">
        <f t="shared" si="197"/>
        <v/>
      </c>
      <c r="W2887" s="126" t="str">
        <f t="shared" si="197"/>
        <v/>
      </c>
      <c r="X2887" s="126" t="str">
        <f t="shared" si="197"/>
        <v/>
      </c>
      <c r="Y2887" s="126" t="str">
        <f t="shared" si="197"/>
        <v/>
      </c>
      <c r="Z2887" s="126" t="str">
        <f t="shared" si="197"/>
        <v/>
      </c>
      <c r="AA2887" s="126" t="str">
        <f t="shared" si="197"/>
        <v/>
      </c>
    </row>
    <row r="2888" spans="16:27" x14ac:dyDescent="0.3">
      <c r="P2888" s="126" t="str">
        <f t="shared" si="196"/>
        <v/>
      </c>
      <c r="Q2888" s="126" t="str">
        <f t="shared" si="197"/>
        <v/>
      </c>
      <c r="R2888" s="126" t="str">
        <f t="shared" si="197"/>
        <v/>
      </c>
      <c r="S2888" s="126" t="str">
        <f t="shared" si="197"/>
        <v/>
      </c>
      <c r="T2888" s="126" t="str">
        <f t="shared" si="197"/>
        <v/>
      </c>
      <c r="U2888" s="126" t="str">
        <f t="shared" si="197"/>
        <v/>
      </c>
      <c r="V2888" s="126" t="str">
        <f t="shared" si="197"/>
        <v/>
      </c>
      <c r="W2888" s="126" t="str">
        <f t="shared" si="197"/>
        <v/>
      </c>
      <c r="X2888" s="126" t="str">
        <f t="shared" si="197"/>
        <v/>
      </c>
      <c r="Y2888" s="126" t="str">
        <f t="shared" si="197"/>
        <v/>
      </c>
      <c r="Z2888" s="126" t="str">
        <f t="shared" si="197"/>
        <v/>
      </c>
      <c r="AA2888" s="126" t="str">
        <f t="shared" ref="Q2888:AA2912" si="198">IF($A2888="","",IF(OR($B2888=AA$1,$C2888=AA$1,$D2888=AA$1,$E2888=AA$1,$F2888=AA$1),"Yes","No"))</f>
        <v/>
      </c>
    </row>
    <row r="2889" spans="16:27" x14ac:dyDescent="0.3">
      <c r="P2889" s="126" t="str">
        <f t="shared" si="196"/>
        <v/>
      </c>
      <c r="Q2889" s="126" t="str">
        <f t="shared" si="198"/>
        <v/>
      </c>
      <c r="R2889" s="126" t="str">
        <f t="shared" si="198"/>
        <v/>
      </c>
      <c r="S2889" s="126" t="str">
        <f t="shared" si="198"/>
        <v/>
      </c>
      <c r="T2889" s="126" t="str">
        <f t="shared" si="198"/>
        <v/>
      </c>
      <c r="U2889" s="126" t="str">
        <f t="shared" si="198"/>
        <v/>
      </c>
      <c r="V2889" s="126" t="str">
        <f t="shared" si="198"/>
        <v/>
      </c>
      <c r="W2889" s="126" t="str">
        <f t="shared" si="198"/>
        <v/>
      </c>
      <c r="X2889" s="126" t="str">
        <f t="shared" si="198"/>
        <v/>
      </c>
      <c r="Y2889" s="126" t="str">
        <f t="shared" si="198"/>
        <v/>
      </c>
      <c r="Z2889" s="126" t="str">
        <f t="shared" si="198"/>
        <v/>
      </c>
      <c r="AA2889" s="126" t="str">
        <f t="shared" si="198"/>
        <v/>
      </c>
    </row>
    <row r="2890" spans="16:27" x14ac:dyDescent="0.3">
      <c r="P2890" s="126" t="str">
        <f t="shared" si="196"/>
        <v/>
      </c>
      <c r="Q2890" s="126" t="str">
        <f t="shared" si="198"/>
        <v/>
      </c>
      <c r="R2890" s="126" t="str">
        <f t="shared" si="198"/>
        <v/>
      </c>
      <c r="S2890" s="126" t="str">
        <f t="shared" si="198"/>
        <v/>
      </c>
      <c r="T2890" s="126" t="str">
        <f t="shared" si="198"/>
        <v/>
      </c>
      <c r="U2890" s="126" t="str">
        <f t="shared" si="198"/>
        <v/>
      </c>
      <c r="V2890" s="126" t="str">
        <f t="shared" si="198"/>
        <v/>
      </c>
      <c r="W2890" s="126" t="str">
        <f t="shared" si="198"/>
        <v/>
      </c>
      <c r="X2890" s="126" t="str">
        <f t="shared" si="198"/>
        <v/>
      </c>
      <c r="Y2890" s="126" t="str">
        <f t="shared" si="198"/>
        <v/>
      </c>
      <c r="Z2890" s="126" t="str">
        <f t="shared" si="198"/>
        <v/>
      </c>
      <c r="AA2890" s="126" t="str">
        <f t="shared" si="198"/>
        <v/>
      </c>
    </row>
    <row r="2891" spans="16:27" x14ac:dyDescent="0.3">
      <c r="P2891" s="126" t="str">
        <f t="shared" si="196"/>
        <v/>
      </c>
      <c r="Q2891" s="126" t="str">
        <f t="shared" si="198"/>
        <v/>
      </c>
      <c r="R2891" s="126" t="str">
        <f t="shared" si="198"/>
        <v/>
      </c>
      <c r="S2891" s="126" t="str">
        <f t="shared" si="198"/>
        <v/>
      </c>
      <c r="T2891" s="126" t="str">
        <f t="shared" si="198"/>
        <v/>
      </c>
      <c r="U2891" s="126" t="str">
        <f t="shared" si="198"/>
        <v/>
      </c>
      <c r="V2891" s="126" t="str">
        <f t="shared" si="198"/>
        <v/>
      </c>
      <c r="W2891" s="126" t="str">
        <f t="shared" si="198"/>
        <v/>
      </c>
      <c r="X2891" s="126" t="str">
        <f t="shared" si="198"/>
        <v/>
      </c>
      <c r="Y2891" s="126" t="str">
        <f t="shared" si="198"/>
        <v/>
      </c>
      <c r="Z2891" s="126" t="str">
        <f t="shared" si="198"/>
        <v/>
      </c>
      <c r="AA2891" s="126" t="str">
        <f t="shared" si="198"/>
        <v/>
      </c>
    </row>
    <row r="2892" spans="16:27" x14ac:dyDescent="0.3">
      <c r="P2892" s="126" t="str">
        <f t="shared" si="196"/>
        <v/>
      </c>
      <c r="Q2892" s="126" t="str">
        <f t="shared" si="198"/>
        <v/>
      </c>
      <c r="R2892" s="126" t="str">
        <f t="shared" si="198"/>
        <v/>
      </c>
      <c r="S2892" s="126" t="str">
        <f t="shared" si="198"/>
        <v/>
      </c>
      <c r="T2892" s="126" t="str">
        <f t="shared" si="198"/>
        <v/>
      </c>
      <c r="U2892" s="126" t="str">
        <f t="shared" si="198"/>
        <v/>
      </c>
      <c r="V2892" s="126" t="str">
        <f t="shared" si="198"/>
        <v/>
      </c>
      <c r="W2892" s="126" t="str">
        <f t="shared" si="198"/>
        <v/>
      </c>
      <c r="X2892" s="126" t="str">
        <f t="shared" si="198"/>
        <v/>
      </c>
      <c r="Y2892" s="126" t="str">
        <f t="shared" si="198"/>
        <v/>
      </c>
      <c r="Z2892" s="126" t="str">
        <f t="shared" si="198"/>
        <v/>
      </c>
      <c r="AA2892" s="126" t="str">
        <f t="shared" si="198"/>
        <v/>
      </c>
    </row>
    <row r="2893" spans="16:27" x14ac:dyDescent="0.3">
      <c r="P2893" s="126" t="str">
        <f t="shared" si="196"/>
        <v/>
      </c>
      <c r="Q2893" s="126" t="str">
        <f t="shared" si="198"/>
        <v/>
      </c>
      <c r="R2893" s="126" t="str">
        <f t="shared" si="198"/>
        <v/>
      </c>
      <c r="S2893" s="126" t="str">
        <f t="shared" si="198"/>
        <v/>
      </c>
      <c r="T2893" s="126" t="str">
        <f t="shared" si="198"/>
        <v/>
      </c>
      <c r="U2893" s="126" t="str">
        <f t="shared" si="198"/>
        <v/>
      </c>
      <c r="V2893" s="126" t="str">
        <f t="shared" si="198"/>
        <v/>
      </c>
      <c r="W2893" s="126" t="str">
        <f t="shared" si="198"/>
        <v/>
      </c>
      <c r="X2893" s="126" t="str">
        <f t="shared" si="198"/>
        <v/>
      </c>
      <c r="Y2893" s="126" t="str">
        <f t="shared" si="198"/>
        <v/>
      </c>
      <c r="Z2893" s="126" t="str">
        <f t="shared" si="198"/>
        <v/>
      </c>
      <c r="AA2893" s="126" t="str">
        <f t="shared" si="198"/>
        <v/>
      </c>
    </row>
    <row r="2894" spans="16:27" x14ac:dyDescent="0.3">
      <c r="P2894" s="126" t="str">
        <f t="shared" si="196"/>
        <v/>
      </c>
      <c r="Q2894" s="126" t="str">
        <f t="shared" si="198"/>
        <v/>
      </c>
      <c r="R2894" s="126" t="str">
        <f t="shared" si="198"/>
        <v/>
      </c>
      <c r="S2894" s="126" t="str">
        <f t="shared" si="198"/>
        <v/>
      </c>
      <c r="T2894" s="126" t="str">
        <f t="shared" si="198"/>
        <v/>
      </c>
      <c r="U2894" s="126" t="str">
        <f t="shared" si="198"/>
        <v/>
      </c>
      <c r="V2894" s="126" t="str">
        <f t="shared" si="198"/>
        <v/>
      </c>
      <c r="W2894" s="126" t="str">
        <f t="shared" si="198"/>
        <v/>
      </c>
      <c r="X2894" s="126" t="str">
        <f t="shared" si="198"/>
        <v/>
      </c>
      <c r="Y2894" s="126" t="str">
        <f t="shared" si="198"/>
        <v/>
      </c>
      <c r="Z2894" s="126" t="str">
        <f t="shared" si="198"/>
        <v/>
      </c>
      <c r="AA2894" s="126" t="str">
        <f t="shared" si="198"/>
        <v/>
      </c>
    </row>
    <row r="2895" spans="16:27" x14ac:dyDescent="0.3">
      <c r="P2895" s="126" t="str">
        <f t="shared" si="196"/>
        <v/>
      </c>
      <c r="Q2895" s="126" t="str">
        <f t="shared" si="198"/>
        <v/>
      </c>
      <c r="R2895" s="126" t="str">
        <f t="shared" si="198"/>
        <v/>
      </c>
      <c r="S2895" s="126" t="str">
        <f t="shared" si="198"/>
        <v/>
      </c>
      <c r="T2895" s="126" t="str">
        <f t="shared" si="198"/>
        <v/>
      </c>
      <c r="U2895" s="126" t="str">
        <f t="shared" si="198"/>
        <v/>
      </c>
      <c r="V2895" s="126" t="str">
        <f t="shared" si="198"/>
        <v/>
      </c>
      <c r="W2895" s="126" t="str">
        <f t="shared" si="198"/>
        <v/>
      </c>
      <c r="X2895" s="126" t="str">
        <f t="shared" si="198"/>
        <v/>
      </c>
      <c r="Y2895" s="126" t="str">
        <f t="shared" si="198"/>
        <v/>
      </c>
      <c r="Z2895" s="126" t="str">
        <f t="shared" si="198"/>
        <v/>
      </c>
      <c r="AA2895" s="126" t="str">
        <f t="shared" si="198"/>
        <v/>
      </c>
    </row>
    <row r="2896" spans="16:27" x14ac:dyDescent="0.3">
      <c r="P2896" s="126" t="str">
        <f t="shared" si="196"/>
        <v/>
      </c>
      <c r="Q2896" s="126" t="str">
        <f t="shared" si="198"/>
        <v/>
      </c>
      <c r="R2896" s="126" t="str">
        <f t="shared" si="198"/>
        <v/>
      </c>
      <c r="S2896" s="126" t="str">
        <f t="shared" si="198"/>
        <v/>
      </c>
      <c r="T2896" s="126" t="str">
        <f t="shared" si="198"/>
        <v/>
      </c>
      <c r="U2896" s="126" t="str">
        <f t="shared" si="198"/>
        <v/>
      </c>
      <c r="V2896" s="126" t="str">
        <f t="shared" si="198"/>
        <v/>
      </c>
      <c r="W2896" s="126" t="str">
        <f t="shared" si="198"/>
        <v/>
      </c>
      <c r="X2896" s="126" t="str">
        <f t="shared" si="198"/>
        <v/>
      </c>
      <c r="Y2896" s="126" t="str">
        <f t="shared" si="198"/>
        <v/>
      </c>
      <c r="Z2896" s="126" t="str">
        <f t="shared" si="198"/>
        <v/>
      </c>
      <c r="AA2896" s="126" t="str">
        <f t="shared" si="198"/>
        <v/>
      </c>
    </row>
    <row r="2897" spans="16:27" x14ac:dyDescent="0.3">
      <c r="P2897" s="126" t="str">
        <f t="shared" si="196"/>
        <v/>
      </c>
      <c r="Q2897" s="126" t="str">
        <f t="shared" si="198"/>
        <v/>
      </c>
      <c r="R2897" s="126" t="str">
        <f t="shared" si="198"/>
        <v/>
      </c>
      <c r="S2897" s="126" t="str">
        <f t="shared" si="198"/>
        <v/>
      </c>
      <c r="T2897" s="126" t="str">
        <f t="shared" si="198"/>
        <v/>
      </c>
      <c r="U2897" s="126" t="str">
        <f t="shared" si="198"/>
        <v/>
      </c>
      <c r="V2897" s="126" t="str">
        <f t="shared" si="198"/>
        <v/>
      </c>
      <c r="W2897" s="126" t="str">
        <f t="shared" si="198"/>
        <v/>
      </c>
      <c r="X2897" s="126" t="str">
        <f t="shared" si="198"/>
        <v/>
      </c>
      <c r="Y2897" s="126" t="str">
        <f t="shared" si="198"/>
        <v/>
      </c>
      <c r="Z2897" s="126" t="str">
        <f t="shared" si="198"/>
        <v/>
      </c>
      <c r="AA2897" s="126" t="str">
        <f t="shared" si="198"/>
        <v/>
      </c>
    </row>
    <row r="2898" spans="16:27" x14ac:dyDescent="0.3">
      <c r="P2898" s="126" t="str">
        <f t="shared" si="196"/>
        <v/>
      </c>
      <c r="Q2898" s="126" t="str">
        <f t="shared" si="198"/>
        <v/>
      </c>
      <c r="R2898" s="126" t="str">
        <f t="shared" si="198"/>
        <v/>
      </c>
      <c r="S2898" s="126" t="str">
        <f t="shared" si="198"/>
        <v/>
      </c>
      <c r="T2898" s="126" t="str">
        <f t="shared" si="198"/>
        <v/>
      </c>
      <c r="U2898" s="126" t="str">
        <f t="shared" si="198"/>
        <v/>
      </c>
      <c r="V2898" s="126" t="str">
        <f t="shared" si="198"/>
        <v/>
      </c>
      <c r="W2898" s="126" t="str">
        <f t="shared" si="198"/>
        <v/>
      </c>
      <c r="X2898" s="126" t="str">
        <f t="shared" si="198"/>
        <v/>
      </c>
      <c r="Y2898" s="126" t="str">
        <f t="shared" si="198"/>
        <v/>
      </c>
      <c r="Z2898" s="126" t="str">
        <f t="shared" si="198"/>
        <v/>
      </c>
      <c r="AA2898" s="126" t="str">
        <f t="shared" si="198"/>
        <v/>
      </c>
    </row>
    <row r="2899" spans="16:27" x14ac:dyDescent="0.3">
      <c r="P2899" s="126" t="str">
        <f t="shared" si="196"/>
        <v/>
      </c>
      <c r="Q2899" s="126" t="str">
        <f t="shared" si="198"/>
        <v/>
      </c>
      <c r="R2899" s="126" t="str">
        <f t="shared" si="198"/>
        <v/>
      </c>
      <c r="S2899" s="126" t="str">
        <f t="shared" si="198"/>
        <v/>
      </c>
      <c r="T2899" s="126" t="str">
        <f t="shared" si="198"/>
        <v/>
      </c>
      <c r="U2899" s="126" t="str">
        <f t="shared" si="198"/>
        <v/>
      </c>
      <c r="V2899" s="126" t="str">
        <f t="shared" si="198"/>
        <v/>
      </c>
      <c r="W2899" s="126" t="str">
        <f t="shared" si="198"/>
        <v/>
      </c>
      <c r="X2899" s="126" t="str">
        <f t="shared" si="198"/>
        <v/>
      </c>
      <c r="Y2899" s="126" t="str">
        <f t="shared" si="198"/>
        <v/>
      </c>
      <c r="Z2899" s="126" t="str">
        <f t="shared" si="198"/>
        <v/>
      </c>
      <c r="AA2899" s="126" t="str">
        <f t="shared" si="198"/>
        <v/>
      </c>
    </row>
    <row r="2900" spans="16:27" x14ac:dyDescent="0.3">
      <c r="P2900" s="126" t="str">
        <f t="shared" si="196"/>
        <v/>
      </c>
      <c r="Q2900" s="126" t="str">
        <f t="shared" si="198"/>
        <v/>
      </c>
      <c r="R2900" s="126" t="str">
        <f t="shared" si="198"/>
        <v/>
      </c>
      <c r="S2900" s="126" t="str">
        <f t="shared" si="198"/>
        <v/>
      </c>
      <c r="T2900" s="126" t="str">
        <f t="shared" si="198"/>
        <v/>
      </c>
      <c r="U2900" s="126" t="str">
        <f t="shared" si="198"/>
        <v/>
      </c>
      <c r="V2900" s="126" t="str">
        <f t="shared" si="198"/>
        <v/>
      </c>
      <c r="W2900" s="126" t="str">
        <f t="shared" si="198"/>
        <v/>
      </c>
      <c r="X2900" s="126" t="str">
        <f t="shared" si="198"/>
        <v/>
      </c>
      <c r="Y2900" s="126" t="str">
        <f t="shared" si="198"/>
        <v/>
      </c>
      <c r="Z2900" s="126" t="str">
        <f t="shared" si="198"/>
        <v/>
      </c>
      <c r="AA2900" s="126" t="str">
        <f t="shared" si="198"/>
        <v/>
      </c>
    </row>
    <row r="2901" spans="16:27" x14ac:dyDescent="0.3">
      <c r="P2901" s="126" t="str">
        <f t="shared" si="196"/>
        <v/>
      </c>
      <c r="Q2901" s="126" t="str">
        <f t="shared" si="198"/>
        <v/>
      </c>
      <c r="R2901" s="126" t="str">
        <f t="shared" si="198"/>
        <v/>
      </c>
      <c r="S2901" s="126" t="str">
        <f t="shared" si="198"/>
        <v/>
      </c>
      <c r="T2901" s="126" t="str">
        <f t="shared" si="198"/>
        <v/>
      </c>
      <c r="U2901" s="126" t="str">
        <f t="shared" si="198"/>
        <v/>
      </c>
      <c r="V2901" s="126" t="str">
        <f t="shared" si="198"/>
        <v/>
      </c>
      <c r="W2901" s="126" t="str">
        <f t="shared" si="198"/>
        <v/>
      </c>
      <c r="X2901" s="126" t="str">
        <f t="shared" si="198"/>
        <v/>
      </c>
      <c r="Y2901" s="126" t="str">
        <f t="shared" si="198"/>
        <v/>
      </c>
      <c r="Z2901" s="126" t="str">
        <f t="shared" si="198"/>
        <v/>
      </c>
      <c r="AA2901" s="126" t="str">
        <f t="shared" si="198"/>
        <v/>
      </c>
    </row>
    <row r="2902" spans="16:27" x14ac:dyDescent="0.3">
      <c r="P2902" s="126" t="str">
        <f t="shared" si="196"/>
        <v/>
      </c>
      <c r="Q2902" s="126" t="str">
        <f t="shared" si="198"/>
        <v/>
      </c>
      <c r="R2902" s="126" t="str">
        <f t="shared" si="198"/>
        <v/>
      </c>
      <c r="S2902" s="126" t="str">
        <f t="shared" si="198"/>
        <v/>
      </c>
      <c r="T2902" s="126" t="str">
        <f t="shared" si="198"/>
        <v/>
      </c>
      <c r="U2902" s="126" t="str">
        <f t="shared" si="198"/>
        <v/>
      </c>
      <c r="V2902" s="126" t="str">
        <f t="shared" si="198"/>
        <v/>
      </c>
      <c r="W2902" s="126" t="str">
        <f t="shared" si="198"/>
        <v/>
      </c>
      <c r="X2902" s="126" t="str">
        <f t="shared" si="198"/>
        <v/>
      </c>
      <c r="Y2902" s="126" t="str">
        <f t="shared" si="198"/>
        <v/>
      </c>
      <c r="Z2902" s="126" t="str">
        <f t="shared" si="198"/>
        <v/>
      </c>
      <c r="AA2902" s="126" t="str">
        <f t="shared" si="198"/>
        <v/>
      </c>
    </row>
    <row r="2903" spans="16:27" x14ac:dyDescent="0.3">
      <c r="P2903" s="126" t="str">
        <f t="shared" si="196"/>
        <v/>
      </c>
      <c r="Q2903" s="126" t="str">
        <f t="shared" si="198"/>
        <v/>
      </c>
      <c r="R2903" s="126" t="str">
        <f t="shared" si="198"/>
        <v/>
      </c>
      <c r="S2903" s="126" t="str">
        <f t="shared" si="198"/>
        <v/>
      </c>
      <c r="T2903" s="126" t="str">
        <f t="shared" si="198"/>
        <v/>
      </c>
      <c r="U2903" s="126" t="str">
        <f t="shared" si="198"/>
        <v/>
      </c>
      <c r="V2903" s="126" t="str">
        <f t="shared" si="198"/>
        <v/>
      </c>
      <c r="W2903" s="126" t="str">
        <f t="shared" si="198"/>
        <v/>
      </c>
      <c r="X2903" s="126" t="str">
        <f t="shared" si="198"/>
        <v/>
      </c>
      <c r="Y2903" s="126" t="str">
        <f t="shared" si="198"/>
        <v/>
      </c>
      <c r="Z2903" s="126" t="str">
        <f t="shared" si="198"/>
        <v/>
      </c>
      <c r="AA2903" s="126" t="str">
        <f t="shared" si="198"/>
        <v/>
      </c>
    </row>
    <row r="2904" spans="16:27" x14ac:dyDescent="0.3">
      <c r="P2904" s="126" t="str">
        <f t="shared" si="196"/>
        <v/>
      </c>
      <c r="Q2904" s="126" t="str">
        <f t="shared" si="198"/>
        <v/>
      </c>
      <c r="R2904" s="126" t="str">
        <f t="shared" si="198"/>
        <v/>
      </c>
      <c r="S2904" s="126" t="str">
        <f t="shared" si="198"/>
        <v/>
      </c>
      <c r="T2904" s="126" t="str">
        <f t="shared" si="198"/>
        <v/>
      </c>
      <c r="U2904" s="126" t="str">
        <f t="shared" si="198"/>
        <v/>
      </c>
      <c r="V2904" s="126" t="str">
        <f t="shared" si="198"/>
        <v/>
      </c>
      <c r="W2904" s="126" t="str">
        <f t="shared" si="198"/>
        <v/>
      </c>
      <c r="X2904" s="126" t="str">
        <f t="shared" si="198"/>
        <v/>
      </c>
      <c r="Y2904" s="126" t="str">
        <f t="shared" si="198"/>
        <v/>
      </c>
      <c r="Z2904" s="126" t="str">
        <f t="shared" si="198"/>
        <v/>
      </c>
      <c r="AA2904" s="126" t="str">
        <f t="shared" si="198"/>
        <v/>
      </c>
    </row>
    <row r="2905" spans="16:27" x14ac:dyDescent="0.3">
      <c r="P2905" s="126" t="str">
        <f t="shared" si="196"/>
        <v/>
      </c>
      <c r="Q2905" s="126" t="str">
        <f t="shared" si="198"/>
        <v/>
      </c>
      <c r="R2905" s="126" t="str">
        <f t="shared" si="198"/>
        <v/>
      </c>
      <c r="S2905" s="126" t="str">
        <f t="shared" si="198"/>
        <v/>
      </c>
      <c r="T2905" s="126" t="str">
        <f t="shared" si="198"/>
        <v/>
      </c>
      <c r="U2905" s="126" t="str">
        <f t="shared" si="198"/>
        <v/>
      </c>
      <c r="V2905" s="126" t="str">
        <f t="shared" si="198"/>
        <v/>
      </c>
      <c r="W2905" s="126" t="str">
        <f t="shared" si="198"/>
        <v/>
      </c>
      <c r="X2905" s="126" t="str">
        <f t="shared" si="198"/>
        <v/>
      </c>
      <c r="Y2905" s="126" t="str">
        <f t="shared" si="198"/>
        <v/>
      </c>
      <c r="Z2905" s="126" t="str">
        <f t="shared" si="198"/>
        <v/>
      </c>
      <c r="AA2905" s="126" t="str">
        <f t="shared" si="198"/>
        <v/>
      </c>
    </row>
    <row r="2906" spans="16:27" x14ac:dyDescent="0.3">
      <c r="P2906" s="126" t="str">
        <f t="shared" si="196"/>
        <v/>
      </c>
      <c r="Q2906" s="126" t="str">
        <f t="shared" si="198"/>
        <v/>
      </c>
      <c r="R2906" s="126" t="str">
        <f t="shared" si="198"/>
        <v/>
      </c>
      <c r="S2906" s="126" t="str">
        <f t="shared" si="198"/>
        <v/>
      </c>
      <c r="T2906" s="126" t="str">
        <f t="shared" si="198"/>
        <v/>
      </c>
      <c r="U2906" s="126" t="str">
        <f t="shared" si="198"/>
        <v/>
      </c>
      <c r="V2906" s="126" t="str">
        <f t="shared" si="198"/>
        <v/>
      </c>
      <c r="W2906" s="126" t="str">
        <f t="shared" si="198"/>
        <v/>
      </c>
      <c r="X2906" s="126" t="str">
        <f t="shared" si="198"/>
        <v/>
      </c>
      <c r="Y2906" s="126" t="str">
        <f t="shared" si="198"/>
        <v/>
      </c>
      <c r="Z2906" s="126" t="str">
        <f t="shared" si="198"/>
        <v/>
      </c>
      <c r="AA2906" s="126" t="str">
        <f t="shared" si="198"/>
        <v/>
      </c>
    </row>
    <row r="2907" spans="16:27" x14ac:dyDescent="0.3">
      <c r="P2907" s="126" t="str">
        <f t="shared" si="196"/>
        <v/>
      </c>
      <c r="Q2907" s="126" t="str">
        <f t="shared" si="198"/>
        <v/>
      </c>
      <c r="R2907" s="126" t="str">
        <f t="shared" si="198"/>
        <v/>
      </c>
      <c r="S2907" s="126" t="str">
        <f t="shared" si="198"/>
        <v/>
      </c>
      <c r="T2907" s="126" t="str">
        <f t="shared" si="198"/>
        <v/>
      </c>
      <c r="U2907" s="126" t="str">
        <f t="shared" si="198"/>
        <v/>
      </c>
      <c r="V2907" s="126" t="str">
        <f t="shared" si="198"/>
        <v/>
      </c>
      <c r="W2907" s="126" t="str">
        <f t="shared" si="198"/>
        <v/>
      </c>
      <c r="X2907" s="126" t="str">
        <f t="shared" si="198"/>
        <v/>
      </c>
      <c r="Y2907" s="126" t="str">
        <f t="shared" si="198"/>
        <v/>
      </c>
      <c r="Z2907" s="126" t="str">
        <f t="shared" si="198"/>
        <v/>
      </c>
      <c r="AA2907" s="126" t="str">
        <f t="shared" si="198"/>
        <v/>
      </c>
    </row>
    <row r="2908" spans="16:27" x14ac:dyDescent="0.3">
      <c r="P2908" s="126" t="str">
        <f t="shared" si="196"/>
        <v/>
      </c>
      <c r="Q2908" s="126" t="str">
        <f t="shared" si="198"/>
        <v/>
      </c>
      <c r="R2908" s="126" t="str">
        <f t="shared" si="198"/>
        <v/>
      </c>
      <c r="S2908" s="126" t="str">
        <f t="shared" si="198"/>
        <v/>
      </c>
      <c r="T2908" s="126" t="str">
        <f t="shared" si="198"/>
        <v/>
      </c>
      <c r="U2908" s="126" t="str">
        <f t="shared" si="198"/>
        <v/>
      </c>
      <c r="V2908" s="126" t="str">
        <f t="shared" si="198"/>
        <v/>
      </c>
      <c r="W2908" s="126" t="str">
        <f t="shared" si="198"/>
        <v/>
      </c>
      <c r="X2908" s="126" t="str">
        <f t="shared" si="198"/>
        <v/>
      </c>
      <c r="Y2908" s="126" t="str">
        <f t="shared" si="198"/>
        <v/>
      </c>
      <c r="Z2908" s="126" t="str">
        <f t="shared" si="198"/>
        <v/>
      </c>
      <c r="AA2908" s="126" t="str">
        <f t="shared" si="198"/>
        <v/>
      </c>
    </row>
    <row r="2909" spans="16:27" x14ac:dyDescent="0.3">
      <c r="P2909" s="126" t="str">
        <f t="shared" si="196"/>
        <v/>
      </c>
      <c r="Q2909" s="126" t="str">
        <f t="shared" si="198"/>
        <v/>
      </c>
      <c r="R2909" s="126" t="str">
        <f t="shared" si="198"/>
        <v/>
      </c>
      <c r="S2909" s="126" t="str">
        <f t="shared" si="198"/>
        <v/>
      </c>
      <c r="T2909" s="126" t="str">
        <f t="shared" si="198"/>
        <v/>
      </c>
      <c r="U2909" s="126" t="str">
        <f t="shared" si="198"/>
        <v/>
      </c>
      <c r="V2909" s="126" t="str">
        <f t="shared" si="198"/>
        <v/>
      </c>
      <c r="W2909" s="126" t="str">
        <f t="shared" si="198"/>
        <v/>
      </c>
      <c r="X2909" s="126" t="str">
        <f t="shared" si="198"/>
        <v/>
      </c>
      <c r="Y2909" s="126" t="str">
        <f t="shared" si="198"/>
        <v/>
      </c>
      <c r="Z2909" s="126" t="str">
        <f t="shared" si="198"/>
        <v/>
      </c>
      <c r="AA2909" s="126" t="str">
        <f t="shared" si="198"/>
        <v/>
      </c>
    </row>
    <row r="2910" spans="16:27" x14ac:dyDescent="0.3">
      <c r="P2910" s="126" t="str">
        <f t="shared" si="196"/>
        <v/>
      </c>
      <c r="Q2910" s="126" t="str">
        <f t="shared" si="198"/>
        <v/>
      </c>
      <c r="R2910" s="126" t="str">
        <f t="shared" si="198"/>
        <v/>
      </c>
      <c r="S2910" s="126" t="str">
        <f t="shared" si="198"/>
        <v/>
      </c>
      <c r="T2910" s="126" t="str">
        <f t="shared" si="198"/>
        <v/>
      </c>
      <c r="U2910" s="126" t="str">
        <f t="shared" si="198"/>
        <v/>
      </c>
      <c r="V2910" s="126" t="str">
        <f t="shared" si="198"/>
        <v/>
      </c>
      <c r="W2910" s="126" t="str">
        <f t="shared" si="198"/>
        <v/>
      </c>
      <c r="X2910" s="126" t="str">
        <f t="shared" si="198"/>
        <v/>
      </c>
      <c r="Y2910" s="126" t="str">
        <f t="shared" si="198"/>
        <v/>
      </c>
      <c r="Z2910" s="126" t="str">
        <f t="shared" si="198"/>
        <v/>
      </c>
      <c r="AA2910" s="126" t="str">
        <f t="shared" si="198"/>
        <v/>
      </c>
    </row>
    <row r="2911" spans="16:27" x14ac:dyDescent="0.3">
      <c r="P2911" s="126" t="str">
        <f t="shared" si="196"/>
        <v/>
      </c>
      <c r="Q2911" s="126" t="str">
        <f t="shared" si="198"/>
        <v/>
      </c>
      <c r="R2911" s="126" t="str">
        <f t="shared" si="198"/>
        <v/>
      </c>
      <c r="S2911" s="126" t="str">
        <f t="shared" si="198"/>
        <v/>
      </c>
      <c r="T2911" s="126" t="str">
        <f t="shared" si="198"/>
        <v/>
      </c>
      <c r="U2911" s="126" t="str">
        <f t="shared" si="198"/>
        <v/>
      </c>
      <c r="V2911" s="126" t="str">
        <f t="shared" si="198"/>
        <v/>
      </c>
      <c r="W2911" s="126" t="str">
        <f t="shared" si="198"/>
        <v/>
      </c>
      <c r="X2911" s="126" t="str">
        <f t="shared" si="198"/>
        <v/>
      </c>
      <c r="Y2911" s="126" t="str">
        <f t="shared" si="198"/>
        <v/>
      </c>
      <c r="Z2911" s="126" t="str">
        <f t="shared" si="198"/>
        <v/>
      </c>
      <c r="AA2911" s="126" t="str">
        <f t="shared" si="198"/>
        <v/>
      </c>
    </row>
    <row r="2912" spans="16:27" x14ac:dyDescent="0.3">
      <c r="P2912" s="126" t="str">
        <f t="shared" si="196"/>
        <v/>
      </c>
      <c r="Q2912" s="126" t="str">
        <f t="shared" si="198"/>
        <v/>
      </c>
      <c r="R2912" s="126" t="str">
        <f t="shared" ref="Q2912:AA2935" si="199">IF($A2912="","",IF(OR($B2912=R$1,$C2912=R$1,$D2912=R$1,$E2912=R$1,$F2912=R$1),"Yes","No"))</f>
        <v/>
      </c>
      <c r="S2912" s="126" t="str">
        <f t="shared" si="199"/>
        <v/>
      </c>
      <c r="T2912" s="126" t="str">
        <f t="shared" si="199"/>
        <v/>
      </c>
      <c r="U2912" s="126" t="str">
        <f t="shared" si="199"/>
        <v/>
      </c>
      <c r="V2912" s="126" t="str">
        <f t="shared" si="199"/>
        <v/>
      </c>
      <c r="W2912" s="126" t="str">
        <f t="shared" si="199"/>
        <v/>
      </c>
      <c r="X2912" s="126" t="str">
        <f t="shared" si="199"/>
        <v/>
      </c>
      <c r="Y2912" s="126" t="str">
        <f t="shared" si="199"/>
        <v/>
      </c>
      <c r="Z2912" s="126" t="str">
        <f t="shared" si="199"/>
        <v/>
      </c>
      <c r="AA2912" s="126" t="str">
        <f t="shared" si="199"/>
        <v/>
      </c>
    </row>
    <row r="2913" spans="16:27" x14ac:dyDescent="0.3">
      <c r="P2913" s="126" t="str">
        <f t="shared" si="196"/>
        <v/>
      </c>
      <c r="Q2913" s="126" t="str">
        <f t="shared" si="199"/>
        <v/>
      </c>
      <c r="R2913" s="126" t="str">
        <f t="shared" si="199"/>
        <v/>
      </c>
      <c r="S2913" s="126" t="str">
        <f t="shared" si="199"/>
        <v/>
      </c>
      <c r="T2913" s="126" t="str">
        <f t="shared" si="199"/>
        <v/>
      </c>
      <c r="U2913" s="126" t="str">
        <f t="shared" si="199"/>
        <v/>
      </c>
      <c r="V2913" s="126" t="str">
        <f t="shared" si="199"/>
        <v/>
      </c>
      <c r="W2913" s="126" t="str">
        <f t="shared" si="199"/>
        <v/>
      </c>
      <c r="X2913" s="126" t="str">
        <f t="shared" si="199"/>
        <v/>
      </c>
      <c r="Y2913" s="126" t="str">
        <f t="shared" si="199"/>
        <v/>
      </c>
      <c r="Z2913" s="126" t="str">
        <f t="shared" si="199"/>
        <v/>
      </c>
      <c r="AA2913" s="126" t="str">
        <f t="shared" si="199"/>
        <v/>
      </c>
    </row>
    <row r="2914" spans="16:27" x14ac:dyDescent="0.3">
      <c r="P2914" s="126" t="str">
        <f t="shared" si="196"/>
        <v/>
      </c>
      <c r="Q2914" s="126" t="str">
        <f t="shared" si="199"/>
        <v/>
      </c>
      <c r="R2914" s="126" t="str">
        <f t="shared" si="199"/>
        <v/>
      </c>
      <c r="S2914" s="126" t="str">
        <f t="shared" si="199"/>
        <v/>
      </c>
      <c r="T2914" s="126" t="str">
        <f t="shared" si="199"/>
        <v/>
      </c>
      <c r="U2914" s="126" t="str">
        <f t="shared" si="199"/>
        <v/>
      </c>
      <c r="V2914" s="126" t="str">
        <f t="shared" si="199"/>
        <v/>
      </c>
      <c r="W2914" s="126" t="str">
        <f t="shared" si="199"/>
        <v/>
      </c>
      <c r="X2914" s="126" t="str">
        <f t="shared" si="199"/>
        <v/>
      </c>
      <c r="Y2914" s="126" t="str">
        <f t="shared" si="199"/>
        <v/>
      </c>
      <c r="Z2914" s="126" t="str">
        <f t="shared" si="199"/>
        <v/>
      </c>
      <c r="AA2914" s="126" t="str">
        <f t="shared" si="199"/>
        <v/>
      </c>
    </row>
    <row r="2915" spans="16:27" x14ac:dyDescent="0.3">
      <c r="P2915" s="126" t="str">
        <f t="shared" si="196"/>
        <v/>
      </c>
      <c r="Q2915" s="126" t="str">
        <f t="shared" si="199"/>
        <v/>
      </c>
      <c r="R2915" s="126" t="str">
        <f t="shared" si="199"/>
        <v/>
      </c>
      <c r="S2915" s="126" t="str">
        <f t="shared" si="199"/>
        <v/>
      </c>
      <c r="T2915" s="126" t="str">
        <f t="shared" si="199"/>
        <v/>
      </c>
      <c r="U2915" s="126" t="str">
        <f t="shared" si="199"/>
        <v/>
      </c>
      <c r="V2915" s="126" t="str">
        <f t="shared" si="199"/>
        <v/>
      </c>
      <c r="W2915" s="126" t="str">
        <f t="shared" si="199"/>
        <v/>
      </c>
      <c r="X2915" s="126" t="str">
        <f t="shared" si="199"/>
        <v/>
      </c>
      <c r="Y2915" s="126" t="str">
        <f t="shared" si="199"/>
        <v/>
      </c>
      <c r="Z2915" s="126" t="str">
        <f t="shared" si="199"/>
        <v/>
      </c>
      <c r="AA2915" s="126" t="str">
        <f t="shared" si="199"/>
        <v/>
      </c>
    </row>
    <row r="2916" spans="16:27" x14ac:dyDescent="0.3">
      <c r="P2916" s="126" t="str">
        <f t="shared" si="196"/>
        <v/>
      </c>
      <c r="Q2916" s="126" t="str">
        <f t="shared" si="199"/>
        <v/>
      </c>
      <c r="R2916" s="126" t="str">
        <f t="shared" si="199"/>
        <v/>
      </c>
      <c r="S2916" s="126" t="str">
        <f t="shared" si="199"/>
        <v/>
      </c>
      <c r="T2916" s="126" t="str">
        <f t="shared" si="199"/>
        <v/>
      </c>
      <c r="U2916" s="126" t="str">
        <f t="shared" si="199"/>
        <v/>
      </c>
      <c r="V2916" s="126" t="str">
        <f t="shared" si="199"/>
        <v/>
      </c>
      <c r="W2916" s="126" t="str">
        <f t="shared" si="199"/>
        <v/>
      </c>
      <c r="X2916" s="126" t="str">
        <f t="shared" si="199"/>
        <v/>
      </c>
      <c r="Y2916" s="126" t="str">
        <f t="shared" si="199"/>
        <v/>
      </c>
      <c r="Z2916" s="126" t="str">
        <f t="shared" si="199"/>
        <v/>
      </c>
      <c r="AA2916" s="126" t="str">
        <f t="shared" si="199"/>
        <v/>
      </c>
    </row>
    <row r="2917" spans="16:27" x14ac:dyDescent="0.3">
      <c r="P2917" s="126" t="str">
        <f t="shared" si="196"/>
        <v/>
      </c>
      <c r="Q2917" s="126" t="str">
        <f t="shared" si="199"/>
        <v/>
      </c>
      <c r="R2917" s="126" t="str">
        <f t="shared" si="199"/>
        <v/>
      </c>
      <c r="S2917" s="126" t="str">
        <f t="shared" si="199"/>
        <v/>
      </c>
      <c r="T2917" s="126" t="str">
        <f t="shared" si="199"/>
        <v/>
      </c>
      <c r="U2917" s="126" t="str">
        <f t="shared" si="199"/>
        <v/>
      </c>
      <c r="V2917" s="126" t="str">
        <f t="shared" si="199"/>
        <v/>
      </c>
      <c r="W2917" s="126" t="str">
        <f t="shared" si="199"/>
        <v/>
      </c>
      <c r="X2917" s="126" t="str">
        <f t="shared" si="199"/>
        <v/>
      </c>
      <c r="Y2917" s="126" t="str">
        <f t="shared" si="199"/>
        <v/>
      </c>
      <c r="Z2917" s="126" t="str">
        <f t="shared" si="199"/>
        <v/>
      </c>
      <c r="AA2917" s="126" t="str">
        <f t="shared" si="199"/>
        <v/>
      </c>
    </row>
    <row r="2918" spans="16:27" x14ac:dyDescent="0.3">
      <c r="P2918" s="126" t="str">
        <f t="shared" si="196"/>
        <v/>
      </c>
      <c r="Q2918" s="126" t="str">
        <f t="shared" si="199"/>
        <v/>
      </c>
      <c r="R2918" s="126" t="str">
        <f t="shared" si="199"/>
        <v/>
      </c>
      <c r="S2918" s="126" t="str">
        <f t="shared" si="199"/>
        <v/>
      </c>
      <c r="T2918" s="126" t="str">
        <f t="shared" si="199"/>
        <v/>
      </c>
      <c r="U2918" s="126" t="str">
        <f t="shared" si="199"/>
        <v/>
      </c>
      <c r="V2918" s="126" t="str">
        <f t="shared" si="199"/>
        <v/>
      </c>
      <c r="W2918" s="126" t="str">
        <f t="shared" si="199"/>
        <v/>
      </c>
      <c r="X2918" s="126" t="str">
        <f t="shared" si="199"/>
        <v/>
      </c>
      <c r="Y2918" s="126" t="str">
        <f t="shared" si="199"/>
        <v/>
      </c>
      <c r="Z2918" s="126" t="str">
        <f t="shared" si="199"/>
        <v/>
      </c>
      <c r="AA2918" s="126" t="str">
        <f t="shared" si="199"/>
        <v/>
      </c>
    </row>
    <row r="2919" spans="16:27" x14ac:dyDescent="0.3">
      <c r="P2919" s="126" t="str">
        <f t="shared" si="196"/>
        <v/>
      </c>
      <c r="Q2919" s="126" t="str">
        <f t="shared" si="199"/>
        <v/>
      </c>
      <c r="R2919" s="126" t="str">
        <f t="shared" si="199"/>
        <v/>
      </c>
      <c r="S2919" s="126" t="str">
        <f t="shared" si="199"/>
        <v/>
      </c>
      <c r="T2919" s="126" t="str">
        <f t="shared" si="199"/>
        <v/>
      </c>
      <c r="U2919" s="126" t="str">
        <f t="shared" si="199"/>
        <v/>
      </c>
      <c r="V2919" s="126" t="str">
        <f t="shared" si="199"/>
        <v/>
      </c>
      <c r="W2919" s="126" t="str">
        <f t="shared" si="199"/>
        <v/>
      </c>
      <c r="X2919" s="126" t="str">
        <f t="shared" si="199"/>
        <v/>
      </c>
      <c r="Y2919" s="126" t="str">
        <f t="shared" si="199"/>
        <v/>
      </c>
      <c r="Z2919" s="126" t="str">
        <f t="shared" si="199"/>
        <v/>
      </c>
      <c r="AA2919" s="126" t="str">
        <f t="shared" si="199"/>
        <v/>
      </c>
    </row>
    <row r="2920" spans="16:27" x14ac:dyDescent="0.3">
      <c r="P2920" s="126" t="str">
        <f t="shared" si="196"/>
        <v/>
      </c>
      <c r="Q2920" s="126" t="str">
        <f t="shared" si="199"/>
        <v/>
      </c>
      <c r="R2920" s="126" t="str">
        <f t="shared" si="199"/>
        <v/>
      </c>
      <c r="S2920" s="126" t="str">
        <f t="shared" si="199"/>
        <v/>
      </c>
      <c r="T2920" s="126" t="str">
        <f t="shared" si="199"/>
        <v/>
      </c>
      <c r="U2920" s="126" t="str">
        <f t="shared" si="199"/>
        <v/>
      </c>
      <c r="V2920" s="126" t="str">
        <f t="shared" si="199"/>
        <v/>
      </c>
      <c r="W2920" s="126" t="str">
        <f t="shared" si="199"/>
        <v/>
      </c>
      <c r="X2920" s="126" t="str">
        <f t="shared" si="199"/>
        <v/>
      </c>
      <c r="Y2920" s="126" t="str">
        <f t="shared" si="199"/>
        <v/>
      </c>
      <c r="Z2920" s="126" t="str">
        <f t="shared" si="199"/>
        <v/>
      </c>
      <c r="AA2920" s="126" t="str">
        <f t="shared" si="199"/>
        <v/>
      </c>
    </row>
    <row r="2921" spans="16:27" x14ac:dyDescent="0.3">
      <c r="P2921" s="126" t="str">
        <f t="shared" si="196"/>
        <v/>
      </c>
      <c r="Q2921" s="126" t="str">
        <f t="shared" si="199"/>
        <v/>
      </c>
      <c r="R2921" s="126" t="str">
        <f t="shared" si="199"/>
        <v/>
      </c>
      <c r="S2921" s="126" t="str">
        <f t="shared" si="199"/>
        <v/>
      </c>
      <c r="T2921" s="126" t="str">
        <f t="shared" si="199"/>
        <v/>
      </c>
      <c r="U2921" s="126" t="str">
        <f t="shared" si="199"/>
        <v/>
      </c>
      <c r="V2921" s="126" t="str">
        <f t="shared" si="199"/>
        <v/>
      </c>
      <c r="W2921" s="126" t="str">
        <f t="shared" si="199"/>
        <v/>
      </c>
      <c r="X2921" s="126" t="str">
        <f t="shared" si="199"/>
        <v/>
      </c>
      <c r="Y2921" s="126" t="str">
        <f t="shared" si="199"/>
        <v/>
      </c>
      <c r="Z2921" s="126" t="str">
        <f t="shared" si="199"/>
        <v/>
      </c>
      <c r="AA2921" s="126" t="str">
        <f t="shared" si="199"/>
        <v/>
      </c>
    </row>
    <row r="2922" spans="16:27" x14ac:dyDescent="0.3">
      <c r="P2922" s="126" t="str">
        <f t="shared" si="196"/>
        <v/>
      </c>
      <c r="Q2922" s="126" t="str">
        <f t="shared" si="199"/>
        <v/>
      </c>
      <c r="R2922" s="126" t="str">
        <f t="shared" si="199"/>
        <v/>
      </c>
      <c r="S2922" s="126" t="str">
        <f t="shared" si="199"/>
        <v/>
      </c>
      <c r="T2922" s="126" t="str">
        <f t="shared" si="199"/>
        <v/>
      </c>
      <c r="U2922" s="126" t="str">
        <f t="shared" si="199"/>
        <v/>
      </c>
      <c r="V2922" s="126" t="str">
        <f t="shared" si="199"/>
        <v/>
      </c>
      <c r="W2922" s="126" t="str">
        <f t="shared" si="199"/>
        <v/>
      </c>
      <c r="X2922" s="126" t="str">
        <f t="shared" si="199"/>
        <v/>
      </c>
      <c r="Y2922" s="126" t="str">
        <f t="shared" si="199"/>
        <v/>
      </c>
      <c r="Z2922" s="126" t="str">
        <f t="shared" si="199"/>
        <v/>
      </c>
      <c r="AA2922" s="126" t="str">
        <f t="shared" si="199"/>
        <v/>
      </c>
    </row>
    <row r="2923" spans="16:27" x14ac:dyDescent="0.3">
      <c r="P2923" s="126" t="str">
        <f t="shared" si="196"/>
        <v/>
      </c>
      <c r="Q2923" s="126" t="str">
        <f t="shared" si="199"/>
        <v/>
      </c>
      <c r="R2923" s="126" t="str">
        <f t="shared" si="199"/>
        <v/>
      </c>
      <c r="S2923" s="126" t="str">
        <f t="shared" si="199"/>
        <v/>
      </c>
      <c r="T2923" s="126" t="str">
        <f t="shared" si="199"/>
        <v/>
      </c>
      <c r="U2923" s="126" t="str">
        <f t="shared" si="199"/>
        <v/>
      </c>
      <c r="V2923" s="126" t="str">
        <f t="shared" si="199"/>
        <v/>
      </c>
      <c r="W2923" s="126" t="str">
        <f t="shared" si="199"/>
        <v/>
      </c>
      <c r="X2923" s="126" t="str">
        <f t="shared" si="199"/>
        <v/>
      </c>
      <c r="Y2923" s="126" t="str">
        <f t="shared" si="199"/>
        <v/>
      </c>
      <c r="Z2923" s="126" t="str">
        <f t="shared" si="199"/>
        <v/>
      </c>
      <c r="AA2923" s="126" t="str">
        <f t="shared" si="199"/>
        <v/>
      </c>
    </row>
    <row r="2924" spans="16:27" x14ac:dyDescent="0.3">
      <c r="P2924" s="126" t="str">
        <f t="shared" si="196"/>
        <v/>
      </c>
      <c r="Q2924" s="126" t="str">
        <f t="shared" si="199"/>
        <v/>
      </c>
      <c r="R2924" s="126" t="str">
        <f t="shared" si="199"/>
        <v/>
      </c>
      <c r="S2924" s="126" t="str">
        <f t="shared" si="199"/>
        <v/>
      </c>
      <c r="T2924" s="126" t="str">
        <f t="shared" si="199"/>
        <v/>
      </c>
      <c r="U2924" s="126" t="str">
        <f t="shared" si="199"/>
        <v/>
      </c>
      <c r="V2924" s="126" t="str">
        <f t="shared" si="199"/>
        <v/>
      </c>
      <c r="W2924" s="126" t="str">
        <f t="shared" si="199"/>
        <v/>
      </c>
      <c r="X2924" s="126" t="str">
        <f t="shared" si="199"/>
        <v/>
      </c>
      <c r="Y2924" s="126" t="str">
        <f t="shared" si="199"/>
        <v/>
      </c>
      <c r="Z2924" s="126" t="str">
        <f t="shared" si="199"/>
        <v/>
      </c>
      <c r="AA2924" s="126" t="str">
        <f t="shared" si="199"/>
        <v/>
      </c>
    </row>
    <row r="2925" spans="16:27" x14ac:dyDescent="0.3">
      <c r="P2925" s="126" t="str">
        <f t="shared" ref="P2925:P2988" si="200">IF($A2925="","",IF(OR($B2925=P$1,$C2925=P$1,$D2925=P$1,$E2925=P$1,$F2925=P$1),"Yes","No"))</f>
        <v/>
      </c>
      <c r="Q2925" s="126" t="str">
        <f t="shared" si="199"/>
        <v/>
      </c>
      <c r="R2925" s="126" t="str">
        <f t="shared" si="199"/>
        <v/>
      </c>
      <c r="S2925" s="126" t="str">
        <f t="shared" si="199"/>
        <v/>
      </c>
      <c r="T2925" s="126" t="str">
        <f t="shared" si="199"/>
        <v/>
      </c>
      <c r="U2925" s="126" t="str">
        <f t="shared" si="199"/>
        <v/>
      </c>
      <c r="V2925" s="126" t="str">
        <f t="shared" si="199"/>
        <v/>
      </c>
      <c r="W2925" s="126" t="str">
        <f t="shared" si="199"/>
        <v/>
      </c>
      <c r="X2925" s="126" t="str">
        <f t="shared" si="199"/>
        <v/>
      </c>
      <c r="Y2925" s="126" t="str">
        <f t="shared" si="199"/>
        <v/>
      </c>
      <c r="Z2925" s="126" t="str">
        <f t="shared" si="199"/>
        <v/>
      </c>
      <c r="AA2925" s="126" t="str">
        <f t="shared" si="199"/>
        <v/>
      </c>
    </row>
    <row r="2926" spans="16:27" x14ac:dyDescent="0.3">
      <c r="P2926" s="126" t="str">
        <f t="shared" si="200"/>
        <v/>
      </c>
      <c r="Q2926" s="126" t="str">
        <f t="shared" si="199"/>
        <v/>
      </c>
      <c r="R2926" s="126" t="str">
        <f t="shared" si="199"/>
        <v/>
      </c>
      <c r="S2926" s="126" t="str">
        <f t="shared" si="199"/>
        <v/>
      </c>
      <c r="T2926" s="126" t="str">
        <f t="shared" si="199"/>
        <v/>
      </c>
      <c r="U2926" s="126" t="str">
        <f t="shared" si="199"/>
        <v/>
      </c>
      <c r="V2926" s="126" t="str">
        <f t="shared" si="199"/>
        <v/>
      </c>
      <c r="W2926" s="126" t="str">
        <f t="shared" si="199"/>
        <v/>
      </c>
      <c r="X2926" s="126" t="str">
        <f t="shared" si="199"/>
        <v/>
      </c>
      <c r="Y2926" s="126" t="str">
        <f t="shared" si="199"/>
        <v/>
      </c>
      <c r="Z2926" s="126" t="str">
        <f t="shared" si="199"/>
        <v/>
      </c>
      <c r="AA2926" s="126" t="str">
        <f t="shared" si="199"/>
        <v/>
      </c>
    </row>
    <row r="2927" spans="16:27" x14ac:dyDescent="0.3">
      <c r="P2927" s="126" t="str">
        <f t="shared" si="200"/>
        <v/>
      </c>
      <c r="Q2927" s="126" t="str">
        <f t="shared" si="199"/>
        <v/>
      </c>
      <c r="R2927" s="126" t="str">
        <f t="shared" si="199"/>
        <v/>
      </c>
      <c r="S2927" s="126" t="str">
        <f t="shared" si="199"/>
        <v/>
      </c>
      <c r="T2927" s="126" t="str">
        <f t="shared" si="199"/>
        <v/>
      </c>
      <c r="U2927" s="126" t="str">
        <f t="shared" si="199"/>
        <v/>
      </c>
      <c r="V2927" s="126" t="str">
        <f t="shared" si="199"/>
        <v/>
      </c>
      <c r="W2927" s="126" t="str">
        <f t="shared" si="199"/>
        <v/>
      </c>
      <c r="X2927" s="126" t="str">
        <f t="shared" si="199"/>
        <v/>
      </c>
      <c r="Y2927" s="126" t="str">
        <f t="shared" si="199"/>
        <v/>
      </c>
      <c r="Z2927" s="126" t="str">
        <f t="shared" si="199"/>
        <v/>
      </c>
      <c r="AA2927" s="126" t="str">
        <f t="shared" si="199"/>
        <v/>
      </c>
    </row>
    <row r="2928" spans="16:27" x14ac:dyDescent="0.3">
      <c r="P2928" s="126" t="str">
        <f t="shared" si="200"/>
        <v/>
      </c>
      <c r="Q2928" s="126" t="str">
        <f t="shared" si="199"/>
        <v/>
      </c>
      <c r="R2928" s="126" t="str">
        <f t="shared" si="199"/>
        <v/>
      </c>
      <c r="S2928" s="126" t="str">
        <f t="shared" si="199"/>
        <v/>
      </c>
      <c r="T2928" s="126" t="str">
        <f t="shared" si="199"/>
        <v/>
      </c>
      <c r="U2928" s="126" t="str">
        <f t="shared" si="199"/>
        <v/>
      </c>
      <c r="V2928" s="126" t="str">
        <f t="shared" si="199"/>
        <v/>
      </c>
      <c r="W2928" s="126" t="str">
        <f t="shared" si="199"/>
        <v/>
      </c>
      <c r="X2928" s="126" t="str">
        <f t="shared" si="199"/>
        <v/>
      </c>
      <c r="Y2928" s="126" t="str">
        <f t="shared" si="199"/>
        <v/>
      </c>
      <c r="Z2928" s="126" t="str">
        <f t="shared" si="199"/>
        <v/>
      </c>
      <c r="AA2928" s="126" t="str">
        <f t="shared" si="199"/>
        <v/>
      </c>
    </row>
    <row r="2929" spans="16:27" x14ac:dyDescent="0.3">
      <c r="P2929" s="126" t="str">
        <f t="shared" si="200"/>
        <v/>
      </c>
      <c r="Q2929" s="126" t="str">
        <f t="shared" si="199"/>
        <v/>
      </c>
      <c r="R2929" s="126" t="str">
        <f t="shared" si="199"/>
        <v/>
      </c>
      <c r="S2929" s="126" t="str">
        <f t="shared" si="199"/>
        <v/>
      </c>
      <c r="T2929" s="126" t="str">
        <f t="shared" si="199"/>
        <v/>
      </c>
      <c r="U2929" s="126" t="str">
        <f t="shared" si="199"/>
        <v/>
      </c>
      <c r="V2929" s="126" t="str">
        <f t="shared" si="199"/>
        <v/>
      </c>
      <c r="W2929" s="126" t="str">
        <f t="shared" si="199"/>
        <v/>
      </c>
      <c r="X2929" s="126" t="str">
        <f t="shared" si="199"/>
        <v/>
      </c>
      <c r="Y2929" s="126" t="str">
        <f t="shared" si="199"/>
        <v/>
      </c>
      <c r="Z2929" s="126" t="str">
        <f t="shared" si="199"/>
        <v/>
      </c>
      <c r="AA2929" s="126" t="str">
        <f t="shared" si="199"/>
        <v/>
      </c>
    </row>
    <row r="2930" spans="16:27" x14ac:dyDescent="0.3">
      <c r="P2930" s="126" t="str">
        <f t="shared" si="200"/>
        <v/>
      </c>
      <c r="Q2930" s="126" t="str">
        <f t="shared" si="199"/>
        <v/>
      </c>
      <c r="R2930" s="126" t="str">
        <f t="shared" si="199"/>
        <v/>
      </c>
      <c r="S2930" s="126" t="str">
        <f t="shared" si="199"/>
        <v/>
      </c>
      <c r="T2930" s="126" t="str">
        <f t="shared" si="199"/>
        <v/>
      </c>
      <c r="U2930" s="126" t="str">
        <f t="shared" si="199"/>
        <v/>
      </c>
      <c r="V2930" s="126" t="str">
        <f t="shared" si="199"/>
        <v/>
      </c>
      <c r="W2930" s="126" t="str">
        <f t="shared" si="199"/>
        <v/>
      </c>
      <c r="X2930" s="126" t="str">
        <f t="shared" si="199"/>
        <v/>
      </c>
      <c r="Y2930" s="126" t="str">
        <f t="shared" si="199"/>
        <v/>
      </c>
      <c r="Z2930" s="126" t="str">
        <f t="shared" si="199"/>
        <v/>
      </c>
      <c r="AA2930" s="126" t="str">
        <f t="shared" si="199"/>
        <v/>
      </c>
    </row>
    <row r="2931" spans="16:27" x14ac:dyDescent="0.3">
      <c r="P2931" s="126" t="str">
        <f t="shared" si="200"/>
        <v/>
      </c>
      <c r="Q2931" s="126" t="str">
        <f t="shared" si="199"/>
        <v/>
      </c>
      <c r="R2931" s="126" t="str">
        <f t="shared" si="199"/>
        <v/>
      </c>
      <c r="S2931" s="126" t="str">
        <f t="shared" si="199"/>
        <v/>
      </c>
      <c r="T2931" s="126" t="str">
        <f t="shared" si="199"/>
        <v/>
      </c>
      <c r="U2931" s="126" t="str">
        <f t="shared" si="199"/>
        <v/>
      </c>
      <c r="V2931" s="126" t="str">
        <f t="shared" si="199"/>
        <v/>
      </c>
      <c r="W2931" s="126" t="str">
        <f t="shared" si="199"/>
        <v/>
      </c>
      <c r="X2931" s="126" t="str">
        <f t="shared" si="199"/>
        <v/>
      </c>
      <c r="Y2931" s="126" t="str">
        <f t="shared" si="199"/>
        <v/>
      </c>
      <c r="Z2931" s="126" t="str">
        <f t="shared" si="199"/>
        <v/>
      </c>
      <c r="AA2931" s="126" t="str">
        <f t="shared" si="199"/>
        <v/>
      </c>
    </row>
    <row r="2932" spans="16:27" x14ac:dyDescent="0.3">
      <c r="P2932" s="126" t="str">
        <f t="shared" si="200"/>
        <v/>
      </c>
      <c r="Q2932" s="126" t="str">
        <f t="shared" si="199"/>
        <v/>
      </c>
      <c r="R2932" s="126" t="str">
        <f t="shared" si="199"/>
        <v/>
      </c>
      <c r="S2932" s="126" t="str">
        <f t="shared" si="199"/>
        <v/>
      </c>
      <c r="T2932" s="126" t="str">
        <f t="shared" si="199"/>
        <v/>
      </c>
      <c r="U2932" s="126" t="str">
        <f t="shared" si="199"/>
        <v/>
      </c>
      <c r="V2932" s="126" t="str">
        <f t="shared" si="199"/>
        <v/>
      </c>
      <c r="W2932" s="126" t="str">
        <f t="shared" si="199"/>
        <v/>
      </c>
      <c r="X2932" s="126" t="str">
        <f t="shared" si="199"/>
        <v/>
      </c>
      <c r="Y2932" s="126" t="str">
        <f t="shared" si="199"/>
        <v/>
      </c>
      <c r="Z2932" s="126" t="str">
        <f t="shared" si="199"/>
        <v/>
      </c>
      <c r="AA2932" s="126" t="str">
        <f t="shared" si="199"/>
        <v/>
      </c>
    </row>
    <row r="2933" spans="16:27" x14ac:dyDescent="0.3">
      <c r="P2933" s="126" t="str">
        <f t="shared" si="200"/>
        <v/>
      </c>
      <c r="Q2933" s="126" t="str">
        <f t="shared" si="199"/>
        <v/>
      </c>
      <c r="R2933" s="126" t="str">
        <f t="shared" si="199"/>
        <v/>
      </c>
      <c r="S2933" s="126" t="str">
        <f t="shared" si="199"/>
        <v/>
      </c>
      <c r="T2933" s="126" t="str">
        <f t="shared" si="199"/>
        <v/>
      </c>
      <c r="U2933" s="126" t="str">
        <f t="shared" si="199"/>
        <v/>
      </c>
      <c r="V2933" s="126" t="str">
        <f t="shared" si="199"/>
        <v/>
      </c>
      <c r="W2933" s="126" t="str">
        <f t="shared" si="199"/>
        <v/>
      </c>
      <c r="X2933" s="126" t="str">
        <f t="shared" si="199"/>
        <v/>
      </c>
      <c r="Y2933" s="126" t="str">
        <f t="shared" si="199"/>
        <v/>
      </c>
      <c r="Z2933" s="126" t="str">
        <f t="shared" si="199"/>
        <v/>
      </c>
      <c r="AA2933" s="126" t="str">
        <f t="shared" si="199"/>
        <v/>
      </c>
    </row>
    <row r="2934" spans="16:27" x14ac:dyDescent="0.3">
      <c r="P2934" s="126" t="str">
        <f t="shared" si="200"/>
        <v/>
      </c>
      <c r="Q2934" s="126" t="str">
        <f t="shared" si="199"/>
        <v/>
      </c>
      <c r="R2934" s="126" t="str">
        <f t="shared" si="199"/>
        <v/>
      </c>
      <c r="S2934" s="126" t="str">
        <f t="shared" si="199"/>
        <v/>
      </c>
      <c r="T2934" s="126" t="str">
        <f t="shared" si="199"/>
        <v/>
      </c>
      <c r="U2934" s="126" t="str">
        <f t="shared" si="199"/>
        <v/>
      </c>
      <c r="V2934" s="126" t="str">
        <f t="shared" si="199"/>
        <v/>
      </c>
      <c r="W2934" s="126" t="str">
        <f t="shared" si="199"/>
        <v/>
      </c>
      <c r="X2934" s="126" t="str">
        <f t="shared" si="199"/>
        <v/>
      </c>
      <c r="Y2934" s="126" t="str">
        <f t="shared" si="199"/>
        <v/>
      </c>
      <c r="Z2934" s="126" t="str">
        <f t="shared" si="199"/>
        <v/>
      </c>
      <c r="AA2934" s="126" t="str">
        <f t="shared" si="199"/>
        <v/>
      </c>
    </row>
    <row r="2935" spans="16:27" x14ac:dyDescent="0.3">
      <c r="P2935" s="126" t="str">
        <f t="shared" si="200"/>
        <v/>
      </c>
      <c r="Q2935" s="126" t="str">
        <f t="shared" si="199"/>
        <v/>
      </c>
      <c r="R2935" s="126" t="str">
        <f t="shared" si="199"/>
        <v/>
      </c>
      <c r="S2935" s="126" t="str">
        <f t="shared" si="199"/>
        <v/>
      </c>
      <c r="T2935" s="126" t="str">
        <f t="shared" ref="Q2935:AA2958" si="201">IF($A2935="","",IF(OR($B2935=T$1,$C2935=T$1,$D2935=T$1,$E2935=T$1,$F2935=T$1),"Yes","No"))</f>
        <v/>
      </c>
      <c r="U2935" s="126" t="str">
        <f t="shared" si="201"/>
        <v/>
      </c>
      <c r="V2935" s="126" t="str">
        <f t="shared" si="201"/>
        <v/>
      </c>
      <c r="W2935" s="126" t="str">
        <f t="shared" si="201"/>
        <v/>
      </c>
      <c r="X2935" s="126" t="str">
        <f t="shared" si="201"/>
        <v/>
      </c>
      <c r="Y2935" s="126" t="str">
        <f t="shared" si="201"/>
        <v/>
      </c>
      <c r="Z2935" s="126" t="str">
        <f t="shared" si="201"/>
        <v/>
      </c>
      <c r="AA2935" s="126" t="str">
        <f t="shared" si="201"/>
        <v/>
      </c>
    </row>
    <row r="2936" spans="16:27" x14ac:dyDescent="0.3">
      <c r="P2936" s="126" t="str">
        <f t="shared" si="200"/>
        <v/>
      </c>
      <c r="Q2936" s="126" t="str">
        <f t="shared" si="201"/>
        <v/>
      </c>
      <c r="R2936" s="126" t="str">
        <f t="shared" si="201"/>
        <v/>
      </c>
      <c r="S2936" s="126" t="str">
        <f t="shared" si="201"/>
        <v/>
      </c>
      <c r="T2936" s="126" t="str">
        <f t="shared" si="201"/>
        <v/>
      </c>
      <c r="U2936" s="126" t="str">
        <f t="shared" si="201"/>
        <v/>
      </c>
      <c r="V2936" s="126" t="str">
        <f t="shared" si="201"/>
        <v/>
      </c>
      <c r="W2936" s="126" t="str">
        <f t="shared" si="201"/>
        <v/>
      </c>
      <c r="X2936" s="126" t="str">
        <f t="shared" si="201"/>
        <v/>
      </c>
      <c r="Y2936" s="126" t="str">
        <f t="shared" si="201"/>
        <v/>
      </c>
      <c r="Z2936" s="126" t="str">
        <f t="shared" si="201"/>
        <v/>
      </c>
      <c r="AA2936" s="126" t="str">
        <f t="shared" si="201"/>
        <v/>
      </c>
    </row>
    <row r="2937" spans="16:27" x14ac:dyDescent="0.3">
      <c r="P2937" s="126" t="str">
        <f t="shared" si="200"/>
        <v/>
      </c>
      <c r="Q2937" s="126" t="str">
        <f t="shared" si="201"/>
        <v/>
      </c>
      <c r="R2937" s="126" t="str">
        <f t="shared" si="201"/>
        <v/>
      </c>
      <c r="S2937" s="126" t="str">
        <f t="shared" si="201"/>
        <v/>
      </c>
      <c r="T2937" s="126" t="str">
        <f t="shared" si="201"/>
        <v/>
      </c>
      <c r="U2937" s="126" t="str">
        <f t="shared" si="201"/>
        <v/>
      </c>
      <c r="V2937" s="126" t="str">
        <f t="shared" si="201"/>
        <v/>
      </c>
      <c r="W2937" s="126" t="str">
        <f t="shared" si="201"/>
        <v/>
      </c>
      <c r="X2937" s="126" t="str">
        <f t="shared" si="201"/>
        <v/>
      </c>
      <c r="Y2937" s="126" t="str">
        <f t="shared" si="201"/>
        <v/>
      </c>
      <c r="Z2937" s="126" t="str">
        <f t="shared" si="201"/>
        <v/>
      </c>
      <c r="AA2937" s="126" t="str">
        <f t="shared" si="201"/>
        <v/>
      </c>
    </row>
    <row r="2938" spans="16:27" x14ac:dyDescent="0.3">
      <c r="P2938" s="126" t="str">
        <f t="shared" si="200"/>
        <v/>
      </c>
      <c r="Q2938" s="126" t="str">
        <f t="shared" si="201"/>
        <v/>
      </c>
      <c r="R2938" s="126" t="str">
        <f t="shared" si="201"/>
        <v/>
      </c>
      <c r="S2938" s="126" t="str">
        <f t="shared" si="201"/>
        <v/>
      </c>
      <c r="T2938" s="126" t="str">
        <f t="shared" si="201"/>
        <v/>
      </c>
      <c r="U2938" s="126" t="str">
        <f t="shared" si="201"/>
        <v/>
      </c>
      <c r="V2938" s="126" t="str">
        <f t="shared" si="201"/>
        <v/>
      </c>
      <c r="W2938" s="126" t="str">
        <f t="shared" si="201"/>
        <v/>
      </c>
      <c r="X2938" s="126" t="str">
        <f t="shared" si="201"/>
        <v/>
      </c>
      <c r="Y2938" s="126" t="str">
        <f t="shared" si="201"/>
        <v/>
      </c>
      <c r="Z2938" s="126" t="str">
        <f t="shared" si="201"/>
        <v/>
      </c>
      <c r="AA2938" s="126" t="str">
        <f t="shared" si="201"/>
        <v/>
      </c>
    </row>
    <row r="2939" spans="16:27" x14ac:dyDescent="0.3">
      <c r="P2939" s="126" t="str">
        <f t="shared" si="200"/>
        <v/>
      </c>
      <c r="Q2939" s="126" t="str">
        <f t="shared" si="201"/>
        <v/>
      </c>
      <c r="R2939" s="126" t="str">
        <f t="shared" si="201"/>
        <v/>
      </c>
      <c r="S2939" s="126" t="str">
        <f t="shared" si="201"/>
        <v/>
      </c>
      <c r="T2939" s="126" t="str">
        <f t="shared" si="201"/>
        <v/>
      </c>
      <c r="U2939" s="126" t="str">
        <f t="shared" si="201"/>
        <v/>
      </c>
      <c r="V2939" s="126" t="str">
        <f t="shared" si="201"/>
        <v/>
      </c>
      <c r="W2939" s="126" t="str">
        <f t="shared" si="201"/>
        <v/>
      </c>
      <c r="X2939" s="126" t="str">
        <f t="shared" si="201"/>
        <v/>
      </c>
      <c r="Y2939" s="126" t="str">
        <f t="shared" si="201"/>
        <v/>
      </c>
      <c r="Z2939" s="126" t="str">
        <f t="shared" si="201"/>
        <v/>
      </c>
      <c r="AA2939" s="126" t="str">
        <f t="shared" si="201"/>
        <v/>
      </c>
    </row>
    <row r="2940" spans="16:27" x14ac:dyDescent="0.3">
      <c r="P2940" s="126" t="str">
        <f t="shared" si="200"/>
        <v/>
      </c>
      <c r="Q2940" s="126" t="str">
        <f t="shared" si="201"/>
        <v/>
      </c>
      <c r="R2940" s="126" t="str">
        <f t="shared" si="201"/>
        <v/>
      </c>
      <c r="S2940" s="126" t="str">
        <f t="shared" si="201"/>
        <v/>
      </c>
      <c r="T2940" s="126" t="str">
        <f t="shared" si="201"/>
        <v/>
      </c>
      <c r="U2940" s="126" t="str">
        <f t="shared" si="201"/>
        <v/>
      </c>
      <c r="V2940" s="126" t="str">
        <f t="shared" si="201"/>
        <v/>
      </c>
      <c r="W2940" s="126" t="str">
        <f t="shared" si="201"/>
        <v/>
      </c>
      <c r="X2940" s="126" t="str">
        <f t="shared" si="201"/>
        <v/>
      </c>
      <c r="Y2940" s="126" t="str">
        <f t="shared" si="201"/>
        <v/>
      </c>
      <c r="Z2940" s="126" t="str">
        <f t="shared" si="201"/>
        <v/>
      </c>
      <c r="AA2940" s="126" t="str">
        <f t="shared" si="201"/>
        <v/>
      </c>
    </row>
    <row r="2941" spans="16:27" x14ac:dyDescent="0.3">
      <c r="P2941" s="126" t="str">
        <f t="shared" si="200"/>
        <v/>
      </c>
      <c r="Q2941" s="126" t="str">
        <f t="shared" si="201"/>
        <v/>
      </c>
      <c r="R2941" s="126" t="str">
        <f t="shared" si="201"/>
        <v/>
      </c>
      <c r="S2941" s="126" t="str">
        <f t="shared" si="201"/>
        <v/>
      </c>
      <c r="T2941" s="126" t="str">
        <f t="shared" si="201"/>
        <v/>
      </c>
      <c r="U2941" s="126" t="str">
        <f t="shared" si="201"/>
        <v/>
      </c>
      <c r="V2941" s="126" t="str">
        <f t="shared" si="201"/>
        <v/>
      </c>
      <c r="W2941" s="126" t="str">
        <f t="shared" si="201"/>
        <v/>
      </c>
      <c r="X2941" s="126" t="str">
        <f t="shared" si="201"/>
        <v/>
      </c>
      <c r="Y2941" s="126" t="str">
        <f t="shared" si="201"/>
        <v/>
      </c>
      <c r="Z2941" s="126" t="str">
        <f t="shared" si="201"/>
        <v/>
      </c>
      <c r="AA2941" s="126" t="str">
        <f t="shared" si="201"/>
        <v/>
      </c>
    </row>
    <row r="2942" spans="16:27" x14ac:dyDescent="0.3">
      <c r="P2942" s="126" t="str">
        <f t="shared" si="200"/>
        <v/>
      </c>
      <c r="Q2942" s="126" t="str">
        <f t="shared" si="201"/>
        <v/>
      </c>
      <c r="R2942" s="126" t="str">
        <f t="shared" si="201"/>
        <v/>
      </c>
      <c r="S2942" s="126" t="str">
        <f t="shared" si="201"/>
        <v/>
      </c>
      <c r="T2942" s="126" t="str">
        <f t="shared" si="201"/>
        <v/>
      </c>
      <c r="U2942" s="126" t="str">
        <f t="shared" si="201"/>
        <v/>
      </c>
      <c r="V2942" s="126" t="str">
        <f t="shared" si="201"/>
        <v/>
      </c>
      <c r="W2942" s="126" t="str">
        <f t="shared" si="201"/>
        <v/>
      </c>
      <c r="X2942" s="126" t="str">
        <f t="shared" si="201"/>
        <v/>
      </c>
      <c r="Y2942" s="126" t="str">
        <f t="shared" si="201"/>
        <v/>
      </c>
      <c r="Z2942" s="126" t="str">
        <f t="shared" si="201"/>
        <v/>
      </c>
      <c r="AA2942" s="126" t="str">
        <f t="shared" si="201"/>
        <v/>
      </c>
    </row>
    <row r="2943" spans="16:27" x14ac:dyDescent="0.3">
      <c r="P2943" s="126" t="str">
        <f t="shared" si="200"/>
        <v/>
      </c>
      <c r="Q2943" s="126" t="str">
        <f t="shared" si="201"/>
        <v/>
      </c>
      <c r="R2943" s="126" t="str">
        <f t="shared" si="201"/>
        <v/>
      </c>
      <c r="S2943" s="126" t="str">
        <f t="shared" si="201"/>
        <v/>
      </c>
      <c r="T2943" s="126" t="str">
        <f t="shared" si="201"/>
        <v/>
      </c>
      <c r="U2943" s="126" t="str">
        <f t="shared" si="201"/>
        <v/>
      </c>
      <c r="V2943" s="126" t="str">
        <f t="shared" si="201"/>
        <v/>
      </c>
      <c r="W2943" s="126" t="str">
        <f t="shared" si="201"/>
        <v/>
      </c>
      <c r="X2943" s="126" t="str">
        <f t="shared" si="201"/>
        <v/>
      </c>
      <c r="Y2943" s="126" t="str">
        <f t="shared" si="201"/>
        <v/>
      </c>
      <c r="Z2943" s="126" t="str">
        <f t="shared" si="201"/>
        <v/>
      </c>
      <c r="AA2943" s="126" t="str">
        <f t="shared" si="201"/>
        <v/>
      </c>
    </row>
    <row r="2944" spans="16:27" x14ac:dyDescent="0.3">
      <c r="P2944" s="126" t="str">
        <f t="shared" si="200"/>
        <v/>
      </c>
      <c r="Q2944" s="126" t="str">
        <f t="shared" si="201"/>
        <v/>
      </c>
      <c r="R2944" s="126" t="str">
        <f t="shared" si="201"/>
        <v/>
      </c>
      <c r="S2944" s="126" t="str">
        <f t="shared" si="201"/>
        <v/>
      </c>
      <c r="T2944" s="126" t="str">
        <f t="shared" si="201"/>
        <v/>
      </c>
      <c r="U2944" s="126" t="str">
        <f t="shared" si="201"/>
        <v/>
      </c>
      <c r="V2944" s="126" t="str">
        <f t="shared" si="201"/>
        <v/>
      </c>
      <c r="W2944" s="126" t="str">
        <f t="shared" si="201"/>
        <v/>
      </c>
      <c r="X2944" s="126" t="str">
        <f t="shared" si="201"/>
        <v/>
      </c>
      <c r="Y2944" s="126" t="str">
        <f t="shared" si="201"/>
        <v/>
      </c>
      <c r="Z2944" s="126" t="str">
        <f t="shared" si="201"/>
        <v/>
      </c>
      <c r="AA2944" s="126" t="str">
        <f t="shared" si="201"/>
        <v/>
      </c>
    </row>
    <row r="2945" spans="16:27" x14ac:dyDescent="0.3">
      <c r="P2945" s="126" t="str">
        <f t="shared" si="200"/>
        <v/>
      </c>
      <c r="Q2945" s="126" t="str">
        <f t="shared" si="201"/>
        <v/>
      </c>
      <c r="R2945" s="126" t="str">
        <f t="shared" si="201"/>
        <v/>
      </c>
      <c r="S2945" s="126" t="str">
        <f t="shared" si="201"/>
        <v/>
      </c>
      <c r="T2945" s="126" t="str">
        <f t="shared" si="201"/>
        <v/>
      </c>
      <c r="U2945" s="126" t="str">
        <f t="shared" si="201"/>
        <v/>
      </c>
      <c r="V2945" s="126" t="str">
        <f t="shared" si="201"/>
        <v/>
      </c>
      <c r="W2945" s="126" t="str">
        <f t="shared" si="201"/>
        <v/>
      </c>
      <c r="X2945" s="126" t="str">
        <f t="shared" si="201"/>
        <v/>
      </c>
      <c r="Y2945" s="126" t="str">
        <f t="shared" si="201"/>
        <v/>
      </c>
      <c r="Z2945" s="126" t="str">
        <f t="shared" si="201"/>
        <v/>
      </c>
      <c r="AA2945" s="126" t="str">
        <f t="shared" si="201"/>
        <v/>
      </c>
    </row>
    <row r="2946" spans="16:27" x14ac:dyDescent="0.3">
      <c r="P2946" s="126" t="str">
        <f t="shared" si="200"/>
        <v/>
      </c>
      <c r="Q2946" s="126" t="str">
        <f t="shared" si="201"/>
        <v/>
      </c>
      <c r="R2946" s="126" t="str">
        <f t="shared" si="201"/>
        <v/>
      </c>
      <c r="S2946" s="126" t="str">
        <f t="shared" si="201"/>
        <v/>
      </c>
      <c r="T2946" s="126" t="str">
        <f t="shared" si="201"/>
        <v/>
      </c>
      <c r="U2946" s="126" t="str">
        <f t="shared" si="201"/>
        <v/>
      </c>
      <c r="V2946" s="126" t="str">
        <f t="shared" si="201"/>
        <v/>
      </c>
      <c r="W2946" s="126" t="str">
        <f t="shared" si="201"/>
        <v/>
      </c>
      <c r="X2946" s="126" t="str">
        <f t="shared" si="201"/>
        <v/>
      </c>
      <c r="Y2946" s="126" t="str">
        <f t="shared" si="201"/>
        <v/>
      </c>
      <c r="Z2946" s="126" t="str">
        <f t="shared" si="201"/>
        <v/>
      </c>
      <c r="AA2946" s="126" t="str">
        <f t="shared" si="201"/>
        <v/>
      </c>
    </row>
    <row r="2947" spans="16:27" x14ac:dyDescent="0.3">
      <c r="P2947" s="126" t="str">
        <f t="shared" si="200"/>
        <v/>
      </c>
      <c r="Q2947" s="126" t="str">
        <f t="shared" si="201"/>
        <v/>
      </c>
      <c r="R2947" s="126" t="str">
        <f t="shared" si="201"/>
        <v/>
      </c>
      <c r="S2947" s="126" t="str">
        <f t="shared" si="201"/>
        <v/>
      </c>
      <c r="T2947" s="126" t="str">
        <f t="shared" si="201"/>
        <v/>
      </c>
      <c r="U2947" s="126" t="str">
        <f t="shared" si="201"/>
        <v/>
      </c>
      <c r="V2947" s="126" t="str">
        <f t="shared" si="201"/>
        <v/>
      </c>
      <c r="W2947" s="126" t="str">
        <f t="shared" si="201"/>
        <v/>
      </c>
      <c r="X2947" s="126" t="str">
        <f t="shared" si="201"/>
        <v/>
      </c>
      <c r="Y2947" s="126" t="str">
        <f t="shared" si="201"/>
        <v/>
      </c>
      <c r="Z2947" s="126" t="str">
        <f t="shared" si="201"/>
        <v/>
      </c>
      <c r="AA2947" s="126" t="str">
        <f t="shared" si="201"/>
        <v/>
      </c>
    </row>
    <row r="2948" spans="16:27" x14ac:dyDescent="0.3">
      <c r="P2948" s="126" t="str">
        <f t="shared" si="200"/>
        <v/>
      </c>
      <c r="Q2948" s="126" t="str">
        <f t="shared" si="201"/>
        <v/>
      </c>
      <c r="R2948" s="126" t="str">
        <f t="shared" si="201"/>
        <v/>
      </c>
      <c r="S2948" s="126" t="str">
        <f t="shared" si="201"/>
        <v/>
      </c>
      <c r="T2948" s="126" t="str">
        <f t="shared" si="201"/>
        <v/>
      </c>
      <c r="U2948" s="126" t="str">
        <f t="shared" si="201"/>
        <v/>
      </c>
      <c r="V2948" s="126" t="str">
        <f t="shared" si="201"/>
        <v/>
      </c>
      <c r="W2948" s="126" t="str">
        <f t="shared" si="201"/>
        <v/>
      </c>
      <c r="X2948" s="126" t="str">
        <f t="shared" si="201"/>
        <v/>
      </c>
      <c r="Y2948" s="126" t="str">
        <f t="shared" si="201"/>
        <v/>
      </c>
      <c r="Z2948" s="126" t="str">
        <f t="shared" si="201"/>
        <v/>
      </c>
      <c r="AA2948" s="126" t="str">
        <f t="shared" si="201"/>
        <v/>
      </c>
    </row>
    <row r="2949" spans="16:27" x14ac:dyDescent="0.3">
      <c r="P2949" s="126" t="str">
        <f t="shared" si="200"/>
        <v/>
      </c>
      <c r="Q2949" s="126" t="str">
        <f t="shared" si="201"/>
        <v/>
      </c>
      <c r="R2949" s="126" t="str">
        <f t="shared" si="201"/>
        <v/>
      </c>
      <c r="S2949" s="126" t="str">
        <f t="shared" si="201"/>
        <v/>
      </c>
      <c r="T2949" s="126" t="str">
        <f t="shared" si="201"/>
        <v/>
      </c>
      <c r="U2949" s="126" t="str">
        <f t="shared" si="201"/>
        <v/>
      </c>
      <c r="V2949" s="126" t="str">
        <f t="shared" si="201"/>
        <v/>
      </c>
      <c r="W2949" s="126" t="str">
        <f t="shared" si="201"/>
        <v/>
      </c>
      <c r="X2949" s="126" t="str">
        <f t="shared" si="201"/>
        <v/>
      </c>
      <c r="Y2949" s="126" t="str">
        <f t="shared" si="201"/>
        <v/>
      </c>
      <c r="Z2949" s="126" t="str">
        <f t="shared" si="201"/>
        <v/>
      </c>
      <c r="AA2949" s="126" t="str">
        <f t="shared" si="201"/>
        <v/>
      </c>
    </row>
    <row r="2950" spans="16:27" x14ac:dyDescent="0.3">
      <c r="P2950" s="126" t="str">
        <f t="shared" si="200"/>
        <v/>
      </c>
      <c r="Q2950" s="126" t="str">
        <f t="shared" si="201"/>
        <v/>
      </c>
      <c r="R2950" s="126" t="str">
        <f t="shared" si="201"/>
        <v/>
      </c>
      <c r="S2950" s="126" t="str">
        <f t="shared" si="201"/>
        <v/>
      </c>
      <c r="T2950" s="126" t="str">
        <f t="shared" si="201"/>
        <v/>
      </c>
      <c r="U2950" s="126" t="str">
        <f t="shared" si="201"/>
        <v/>
      </c>
      <c r="V2950" s="126" t="str">
        <f t="shared" si="201"/>
        <v/>
      </c>
      <c r="W2950" s="126" t="str">
        <f t="shared" si="201"/>
        <v/>
      </c>
      <c r="X2950" s="126" t="str">
        <f t="shared" si="201"/>
        <v/>
      </c>
      <c r="Y2950" s="126" t="str">
        <f t="shared" si="201"/>
        <v/>
      </c>
      <c r="Z2950" s="126" t="str">
        <f t="shared" si="201"/>
        <v/>
      </c>
      <c r="AA2950" s="126" t="str">
        <f t="shared" si="201"/>
        <v/>
      </c>
    </row>
    <row r="2951" spans="16:27" x14ac:dyDescent="0.3">
      <c r="P2951" s="126" t="str">
        <f t="shared" si="200"/>
        <v/>
      </c>
      <c r="Q2951" s="126" t="str">
        <f t="shared" si="201"/>
        <v/>
      </c>
      <c r="R2951" s="126" t="str">
        <f t="shared" si="201"/>
        <v/>
      </c>
      <c r="S2951" s="126" t="str">
        <f t="shared" si="201"/>
        <v/>
      </c>
      <c r="T2951" s="126" t="str">
        <f t="shared" si="201"/>
        <v/>
      </c>
      <c r="U2951" s="126" t="str">
        <f t="shared" si="201"/>
        <v/>
      </c>
      <c r="V2951" s="126" t="str">
        <f t="shared" si="201"/>
        <v/>
      </c>
      <c r="W2951" s="126" t="str">
        <f t="shared" si="201"/>
        <v/>
      </c>
      <c r="X2951" s="126" t="str">
        <f t="shared" si="201"/>
        <v/>
      </c>
      <c r="Y2951" s="126" t="str">
        <f t="shared" si="201"/>
        <v/>
      </c>
      <c r="Z2951" s="126" t="str">
        <f t="shared" si="201"/>
        <v/>
      </c>
      <c r="AA2951" s="126" t="str">
        <f t="shared" si="201"/>
        <v/>
      </c>
    </row>
    <row r="2952" spans="16:27" x14ac:dyDescent="0.3">
      <c r="P2952" s="126" t="str">
        <f t="shared" si="200"/>
        <v/>
      </c>
      <c r="Q2952" s="126" t="str">
        <f t="shared" si="201"/>
        <v/>
      </c>
      <c r="R2952" s="126" t="str">
        <f t="shared" si="201"/>
        <v/>
      </c>
      <c r="S2952" s="126" t="str">
        <f t="shared" si="201"/>
        <v/>
      </c>
      <c r="T2952" s="126" t="str">
        <f t="shared" si="201"/>
        <v/>
      </c>
      <c r="U2952" s="126" t="str">
        <f t="shared" si="201"/>
        <v/>
      </c>
      <c r="V2952" s="126" t="str">
        <f t="shared" si="201"/>
        <v/>
      </c>
      <c r="W2952" s="126" t="str">
        <f t="shared" si="201"/>
        <v/>
      </c>
      <c r="X2952" s="126" t="str">
        <f t="shared" si="201"/>
        <v/>
      </c>
      <c r="Y2952" s="126" t="str">
        <f t="shared" si="201"/>
        <v/>
      </c>
      <c r="Z2952" s="126" t="str">
        <f t="shared" si="201"/>
        <v/>
      </c>
      <c r="AA2952" s="126" t="str">
        <f t="shared" si="201"/>
        <v/>
      </c>
    </row>
    <row r="2953" spans="16:27" x14ac:dyDescent="0.3">
      <c r="P2953" s="126" t="str">
        <f t="shared" si="200"/>
        <v/>
      </c>
      <c r="Q2953" s="126" t="str">
        <f t="shared" si="201"/>
        <v/>
      </c>
      <c r="R2953" s="126" t="str">
        <f t="shared" si="201"/>
        <v/>
      </c>
      <c r="S2953" s="126" t="str">
        <f t="shared" si="201"/>
        <v/>
      </c>
      <c r="T2953" s="126" t="str">
        <f t="shared" si="201"/>
        <v/>
      </c>
      <c r="U2953" s="126" t="str">
        <f t="shared" si="201"/>
        <v/>
      </c>
      <c r="V2953" s="126" t="str">
        <f t="shared" si="201"/>
        <v/>
      </c>
      <c r="W2953" s="126" t="str">
        <f t="shared" si="201"/>
        <v/>
      </c>
      <c r="X2953" s="126" t="str">
        <f t="shared" si="201"/>
        <v/>
      </c>
      <c r="Y2953" s="126" t="str">
        <f t="shared" si="201"/>
        <v/>
      </c>
      <c r="Z2953" s="126" t="str">
        <f t="shared" si="201"/>
        <v/>
      </c>
      <c r="AA2953" s="126" t="str">
        <f t="shared" si="201"/>
        <v/>
      </c>
    </row>
    <row r="2954" spans="16:27" x14ac:dyDescent="0.3">
      <c r="P2954" s="126" t="str">
        <f t="shared" si="200"/>
        <v/>
      </c>
      <c r="Q2954" s="126" t="str">
        <f t="shared" si="201"/>
        <v/>
      </c>
      <c r="R2954" s="126" t="str">
        <f t="shared" si="201"/>
        <v/>
      </c>
      <c r="S2954" s="126" t="str">
        <f t="shared" si="201"/>
        <v/>
      </c>
      <c r="T2954" s="126" t="str">
        <f t="shared" si="201"/>
        <v/>
      </c>
      <c r="U2954" s="126" t="str">
        <f t="shared" si="201"/>
        <v/>
      </c>
      <c r="V2954" s="126" t="str">
        <f t="shared" si="201"/>
        <v/>
      </c>
      <c r="W2954" s="126" t="str">
        <f t="shared" si="201"/>
        <v/>
      </c>
      <c r="X2954" s="126" t="str">
        <f t="shared" si="201"/>
        <v/>
      </c>
      <c r="Y2954" s="126" t="str">
        <f t="shared" si="201"/>
        <v/>
      </c>
      <c r="Z2954" s="126" t="str">
        <f t="shared" si="201"/>
        <v/>
      </c>
      <c r="AA2954" s="126" t="str">
        <f t="shared" si="201"/>
        <v/>
      </c>
    </row>
    <row r="2955" spans="16:27" x14ac:dyDescent="0.3">
      <c r="P2955" s="126" t="str">
        <f t="shared" si="200"/>
        <v/>
      </c>
      <c r="Q2955" s="126" t="str">
        <f t="shared" si="201"/>
        <v/>
      </c>
      <c r="R2955" s="126" t="str">
        <f t="shared" si="201"/>
        <v/>
      </c>
      <c r="S2955" s="126" t="str">
        <f t="shared" si="201"/>
        <v/>
      </c>
      <c r="T2955" s="126" t="str">
        <f t="shared" si="201"/>
        <v/>
      </c>
      <c r="U2955" s="126" t="str">
        <f t="shared" si="201"/>
        <v/>
      </c>
      <c r="V2955" s="126" t="str">
        <f t="shared" si="201"/>
        <v/>
      </c>
      <c r="W2955" s="126" t="str">
        <f t="shared" si="201"/>
        <v/>
      </c>
      <c r="X2955" s="126" t="str">
        <f t="shared" si="201"/>
        <v/>
      </c>
      <c r="Y2955" s="126" t="str">
        <f t="shared" si="201"/>
        <v/>
      </c>
      <c r="Z2955" s="126" t="str">
        <f t="shared" si="201"/>
        <v/>
      </c>
      <c r="AA2955" s="126" t="str">
        <f t="shared" si="201"/>
        <v/>
      </c>
    </row>
    <row r="2956" spans="16:27" x14ac:dyDescent="0.3">
      <c r="P2956" s="126" t="str">
        <f t="shared" si="200"/>
        <v/>
      </c>
      <c r="Q2956" s="126" t="str">
        <f t="shared" si="201"/>
        <v/>
      </c>
      <c r="R2956" s="126" t="str">
        <f t="shared" si="201"/>
        <v/>
      </c>
      <c r="S2956" s="126" t="str">
        <f t="shared" si="201"/>
        <v/>
      </c>
      <c r="T2956" s="126" t="str">
        <f t="shared" si="201"/>
        <v/>
      </c>
      <c r="U2956" s="126" t="str">
        <f t="shared" si="201"/>
        <v/>
      </c>
      <c r="V2956" s="126" t="str">
        <f t="shared" si="201"/>
        <v/>
      </c>
      <c r="W2956" s="126" t="str">
        <f t="shared" si="201"/>
        <v/>
      </c>
      <c r="X2956" s="126" t="str">
        <f t="shared" si="201"/>
        <v/>
      </c>
      <c r="Y2956" s="126" t="str">
        <f t="shared" si="201"/>
        <v/>
      </c>
      <c r="Z2956" s="126" t="str">
        <f t="shared" si="201"/>
        <v/>
      </c>
      <c r="AA2956" s="126" t="str">
        <f t="shared" si="201"/>
        <v/>
      </c>
    </row>
    <row r="2957" spans="16:27" x14ac:dyDescent="0.3">
      <c r="P2957" s="126" t="str">
        <f t="shared" si="200"/>
        <v/>
      </c>
      <c r="Q2957" s="126" t="str">
        <f t="shared" si="201"/>
        <v/>
      </c>
      <c r="R2957" s="126" t="str">
        <f t="shared" si="201"/>
        <v/>
      </c>
      <c r="S2957" s="126" t="str">
        <f t="shared" si="201"/>
        <v/>
      </c>
      <c r="T2957" s="126" t="str">
        <f t="shared" si="201"/>
        <v/>
      </c>
      <c r="U2957" s="126" t="str">
        <f t="shared" si="201"/>
        <v/>
      </c>
      <c r="V2957" s="126" t="str">
        <f t="shared" si="201"/>
        <v/>
      </c>
      <c r="W2957" s="126" t="str">
        <f t="shared" si="201"/>
        <v/>
      </c>
      <c r="X2957" s="126" t="str">
        <f t="shared" si="201"/>
        <v/>
      </c>
      <c r="Y2957" s="126" t="str">
        <f t="shared" si="201"/>
        <v/>
      </c>
      <c r="Z2957" s="126" t="str">
        <f t="shared" si="201"/>
        <v/>
      </c>
      <c r="AA2957" s="126" t="str">
        <f t="shared" si="201"/>
        <v/>
      </c>
    </row>
    <row r="2958" spans="16:27" x14ac:dyDescent="0.3">
      <c r="P2958" s="126" t="str">
        <f t="shared" si="200"/>
        <v/>
      </c>
      <c r="Q2958" s="126" t="str">
        <f t="shared" si="201"/>
        <v/>
      </c>
      <c r="R2958" s="126" t="str">
        <f t="shared" si="201"/>
        <v/>
      </c>
      <c r="S2958" s="126" t="str">
        <f t="shared" si="201"/>
        <v/>
      </c>
      <c r="T2958" s="126" t="str">
        <f t="shared" si="201"/>
        <v/>
      </c>
      <c r="U2958" s="126" t="str">
        <f t="shared" si="201"/>
        <v/>
      </c>
      <c r="V2958" s="126" t="str">
        <f t="shared" ref="Q2958:AA2981" si="202">IF($A2958="","",IF(OR($B2958=V$1,$C2958=V$1,$D2958=V$1,$E2958=V$1,$F2958=V$1),"Yes","No"))</f>
        <v/>
      </c>
      <c r="W2958" s="126" t="str">
        <f t="shared" si="202"/>
        <v/>
      </c>
      <c r="X2958" s="126" t="str">
        <f t="shared" si="202"/>
        <v/>
      </c>
      <c r="Y2958" s="126" t="str">
        <f t="shared" si="202"/>
        <v/>
      </c>
      <c r="Z2958" s="126" t="str">
        <f t="shared" si="202"/>
        <v/>
      </c>
      <c r="AA2958" s="126" t="str">
        <f t="shared" si="202"/>
        <v/>
      </c>
    </row>
    <row r="2959" spans="16:27" x14ac:dyDescent="0.3">
      <c r="P2959" s="126" t="str">
        <f t="shared" si="200"/>
        <v/>
      </c>
      <c r="Q2959" s="126" t="str">
        <f t="shared" si="202"/>
        <v/>
      </c>
      <c r="R2959" s="126" t="str">
        <f t="shared" si="202"/>
        <v/>
      </c>
      <c r="S2959" s="126" t="str">
        <f t="shared" si="202"/>
        <v/>
      </c>
      <c r="T2959" s="126" t="str">
        <f t="shared" si="202"/>
        <v/>
      </c>
      <c r="U2959" s="126" t="str">
        <f t="shared" si="202"/>
        <v/>
      </c>
      <c r="V2959" s="126" t="str">
        <f t="shared" si="202"/>
        <v/>
      </c>
      <c r="W2959" s="126" t="str">
        <f t="shared" si="202"/>
        <v/>
      </c>
      <c r="X2959" s="126" t="str">
        <f t="shared" si="202"/>
        <v/>
      </c>
      <c r="Y2959" s="126" t="str">
        <f t="shared" si="202"/>
        <v/>
      </c>
      <c r="Z2959" s="126" t="str">
        <f t="shared" si="202"/>
        <v/>
      </c>
      <c r="AA2959" s="126" t="str">
        <f t="shared" si="202"/>
        <v/>
      </c>
    </row>
    <row r="2960" spans="16:27" x14ac:dyDescent="0.3">
      <c r="P2960" s="126" t="str">
        <f t="shared" si="200"/>
        <v/>
      </c>
      <c r="Q2960" s="126" t="str">
        <f t="shared" si="202"/>
        <v/>
      </c>
      <c r="R2960" s="126" t="str">
        <f t="shared" si="202"/>
        <v/>
      </c>
      <c r="S2960" s="126" t="str">
        <f t="shared" si="202"/>
        <v/>
      </c>
      <c r="T2960" s="126" t="str">
        <f t="shared" si="202"/>
        <v/>
      </c>
      <c r="U2960" s="126" t="str">
        <f t="shared" si="202"/>
        <v/>
      </c>
      <c r="V2960" s="126" t="str">
        <f t="shared" si="202"/>
        <v/>
      </c>
      <c r="W2960" s="126" t="str">
        <f t="shared" si="202"/>
        <v/>
      </c>
      <c r="X2960" s="126" t="str">
        <f t="shared" si="202"/>
        <v/>
      </c>
      <c r="Y2960" s="126" t="str">
        <f t="shared" si="202"/>
        <v/>
      </c>
      <c r="Z2960" s="126" t="str">
        <f t="shared" si="202"/>
        <v/>
      </c>
      <c r="AA2960" s="126" t="str">
        <f t="shared" si="202"/>
        <v/>
      </c>
    </row>
    <row r="2961" spans="16:27" x14ac:dyDescent="0.3">
      <c r="P2961" s="126" t="str">
        <f t="shared" si="200"/>
        <v/>
      </c>
      <c r="Q2961" s="126" t="str">
        <f t="shared" si="202"/>
        <v/>
      </c>
      <c r="R2961" s="126" t="str">
        <f t="shared" si="202"/>
        <v/>
      </c>
      <c r="S2961" s="126" t="str">
        <f t="shared" si="202"/>
        <v/>
      </c>
      <c r="T2961" s="126" t="str">
        <f t="shared" si="202"/>
        <v/>
      </c>
      <c r="U2961" s="126" t="str">
        <f t="shared" si="202"/>
        <v/>
      </c>
      <c r="V2961" s="126" t="str">
        <f t="shared" si="202"/>
        <v/>
      </c>
      <c r="W2961" s="126" t="str">
        <f t="shared" si="202"/>
        <v/>
      </c>
      <c r="X2961" s="126" t="str">
        <f t="shared" si="202"/>
        <v/>
      </c>
      <c r="Y2961" s="126" t="str">
        <f t="shared" si="202"/>
        <v/>
      </c>
      <c r="Z2961" s="126" t="str">
        <f t="shared" si="202"/>
        <v/>
      </c>
      <c r="AA2961" s="126" t="str">
        <f t="shared" si="202"/>
        <v/>
      </c>
    </row>
    <row r="2962" spans="16:27" x14ac:dyDescent="0.3">
      <c r="P2962" s="126" t="str">
        <f t="shared" si="200"/>
        <v/>
      </c>
      <c r="Q2962" s="126" t="str">
        <f t="shared" si="202"/>
        <v/>
      </c>
      <c r="R2962" s="126" t="str">
        <f t="shared" si="202"/>
        <v/>
      </c>
      <c r="S2962" s="126" t="str">
        <f t="shared" si="202"/>
        <v/>
      </c>
      <c r="T2962" s="126" t="str">
        <f t="shared" si="202"/>
        <v/>
      </c>
      <c r="U2962" s="126" t="str">
        <f t="shared" si="202"/>
        <v/>
      </c>
      <c r="V2962" s="126" t="str">
        <f t="shared" si="202"/>
        <v/>
      </c>
      <c r="W2962" s="126" t="str">
        <f t="shared" si="202"/>
        <v/>
      </c>
      <c r="X2962" s="126" t="str">
        <f t="shared" si="202"/>
        <v/>
      </c>
      <c r="Y2962" s="126" t="str">
        <f t="shared" si="202"/>
        <v/>
      </c>
      <c r="Z2962" s="126" t="str">
        <f t="shared" si="202"/>
        <v/>
      </c>
      <c r="AA2962" s="126" t="str">
        <f t="shared" si="202"/>
        <v/>
      </c>
    </row>
    <row r="2963" spans="16:27" x14ac:dyDescent="0.3">
      <c r="P2963" s="126" t="str">
        <f t="shared" si="200"/>
        <v/>
      </c>
      <c r="Q2963" s="126" t="str">
        <f t="shared" si="202"/>
        <v/>
      </c>
      <c r="R2963" s="126" t="str">
        <f t="shared" si="202"/>
        <v/>
      </c>
      <c r="S2963" s="126" t="str">
        <f t="shared" si="202"/>
        <v/>
      </c>
      <c r="T2963" s="126" t="str">
        <f t="shared" si="202"/>
        <v/>
      </c>
      <c r="U2963" s="126" t="str">
        <f t="shared" si="202"/>
        <v/>
      </c>
      <c r="V2963" s="126" t="str">
        <f t="shared" si="202"/>
        <v/>
      </c>
      <c r="W2963" s="126" t="str">
        <f t="shared" si="202"/>
        <v/>
      </c>
      <c r="X2963" s="126" t="str">
        <f t="shared" si="202"/>
        <v/>
      </c>
      <c r="Y2963" s="126" t="str">
        <f t="shared" si="202"/>
        <v/>
      </c>
      <c r="Z2963" s="126" t="str">
        <f t="shared" si="202"/>
        <v/>
      </c>
      <c r="AA2963" s="126" t="str">
        <f t="shared" si="202"/>
        <v/>
      </c>
    </row>
    <row r="2964" spans="16:27" x14ac:dyDescent="0.3">
      <c r="P2964" s="126" t="str">
        <f t="shared" si="200"/>
        <v/>
      </c>
      <c r="Q2964" s="126" t="str">
        <f t="shared" si="202"/>
        <v/>
      </c>
      <c r="R2964" s="126" t="str">
        <f t="shared" si="202"/>
        <v/>
      </c>
      <c r="S2964" s="126" t="str">
        <f t="shared" si="202"/>
        <v/>
      </c>
      <c r="T2964" s="126" t="str">
        <f t="shared" si="202"/>
        <v/>
      </c>
      <c r="U2964" s="126" t="str">
        <f t="shared" si="202"/>
        <v/>
      </c>
      <c r="V2964" s="126" t="str">
        <f t="shared" si="202"/>
        <v/>
      </c>
      <c r="W2964" s="126" t="str">
        <f t="shared" si="202"/>
        <v/>
      </c>
      <c r="X2964" s="126" t="str">
        <f t="shared" si="202"/>
        <v/>
      </c>
      <c r="Y2964" s="126" t="str">
        <f t="shared" si="202"/>
        <v/>
      </c>
      <c r="Z2964" s="126" t="str">
        <f t="shared" si="202"/>
        <v/>
      </c>
      <c r="AA2964" s="126" t="str">
        <f t="shared" si="202"/>
        <v/>
      </c>
    </row>
    <row r="2965" spans="16:27" x14ac:dyDescent="0.3">
      <c r="P2965" s="126" t="str">
        <f t="shared" si="200"/>
        <v/>
      </c>
      <c r="Q2965" s="126" t="str">
        <f t="shared" si="202"/>
        <v/>
      </c>
      <c r="R2965" s="126" t="str">
        <f t="shared" si="202"/>
        <v/>
      </c>
      <c r="S2965" s="126" t="str">
        <f t="shared" si="202"/>
        <v/>
      </c>
      <c r="T2965" s="126" t="str">
        <f t="shared" si="202"/>
        <v/>
      </c>
      <c r="U2965" s="126" t="str">
        <f t="shared" si="202"/>
        <v/>
      </c>
      <c r="V2965" s="126" t="str">
        <f t="shared" si="202"/>
        <v/>
      </c>
      <c r="W2965" s="126" t="str">
        <f t="shared" si="202"/>
        <v/>
      </c>
      <c r="X2965" s="126" t="str">
        <f t="shared" si="202"/>
        <v/>
      </c>
      <c r="Y2965" s="126" t="str">
        <f t="shared" si="202"/>
        <v/>
      </c>
      <c r="Z2965" s="126" t="str">
        <f t="shared" si="202"/>
        <v/>
      </c>
      <c r="AA2965" s="126" t="str">
        <f t="shared" si="202"/>
        <v/>
      </c>
    </row>
    <row r="2966" spans="16:27" x14ac:dyDescent="0.3">
      <c r="P2966" s="126" t="str">
        <f t="shared" si="200"/>
        <v/>
      </c>
      <c r="Q2966" s="126" t="str">
        <f t="shared" si="202"/>
        <v/>
      </c>
      <c r="R2966" s="126" t="str">
        <f t="shared" si="202"/>
        <v/>
      </c>
      <c r="S2966" s="126" t="str">
        <f t="shared" si="202"/>
        <v/>
      </c>
      <c r="T2966" s="126" t="str">
        <f t="shared" si="202"/>
        <v/>
      </c>
      <c r="U2966" s="126" t="str">
        <f t="shared" si="202"/>
        <v/>
      </c>
      <c r="V2966" s="126" t="str">
        <f t="shared" si="202"/>
        <v/>
      </c>
      <c r="W2966" s="126" t="str">
        <f t="shared" si="202"/>
        <v/>
      </c>
      <c r="X2966" s="126" t="str">
        <f t="shared" si="202"/>
        <v/>
      </c>
      <c r="Y2966" s="126" t="str">
        <f t="shared" si="202"/>
        <v/>
      </c>
      <c r="Z2966" s="126" t="str">
        <f t="shared" si="202"/>
        <v/>
      </c>
      <c r="AA2966" s="126" t="str">
        <f t="shared" si="202"/>
        <v/>
      </c>
    </row>
    <row r="2967" spans="16:27" x14ac:dyDescent="0.3">
      <c r="P2967" s="126" t="str">
        <f t="shared" si="200"/>
        <v/>
      </c>
      <c r="Q2967" s="126" t="str">
        <f t="shared" si="202"/>
        <v/>
      </c>
      <c r="R2967" s="126" t="str">
        <f t="shared" si="202"/>
        <v/>
      </c>
      <c r="S2967" s="126" t="str">
        <f t="shared" si="202"/>
        <v/>
      </c>
      <c r="T2967" s="126" t="str">
        <f t="shared" si="202"/>
        <v/>
      </c>
      <c r="U2967" s="126" t="str">
        <f t="shared" si="202"/>
        <v/>
      </c>
      <c r="V2967" s="126" t="str">
        <f t="shared" si="202"/>
        <v/>
      </c>
      <c r="W2967" s="126" t="str">
        <f t="shared" si="202"/>
        <v/>
      </c>
      <c r="X2967" s="126" t="str">
        <f t="shared" si="202"/>
        <v/>
      </c>
      <c r="Y2967" s="126" t="str">
        <f t="shared" si="202"/>
        <v/>
      </c>
      <c r="Z2967" s="126" t="str">
        <f t="shared" si="202"/>
        <v/>
      </c>
      <c r="AA2967" s="126" t="str">
        <f t="shared" si="202"/>
        <v/>
      </c>
    </row>
    <row r="2968" spans="16:27" x14ac:dyDescent="0.3">
      <c r="P2968" s="126" t="str">
        <f t="shared" si="200"/>
        <v/>
      </c>
      <c r="Q2968" s="126" t="str">
        <f t="shared" si="202"/>
        <v/>
      </c>
      <c r="R2968" s="126" t="str">
        <f t="shared" si="202"/>
        <v/>
      </c>
      <c r="S2968" s="126" t="str">
        <f t="shared" si="202"/>
        <v/>
      </c>
      <c r="T2968" s="126" t="str">
        <f t="shared" si="202"/>
        <v/>
      </c>
      <c r="U2968" s="126" t="str">
        <f t="shared" si="202"/>
        <v/>
      </c>
      <c r="V2968" s="126" t="str">
        <f t="shared" si="202"/>
        <v/>
      </c>
      <c r="W2968" s="126" t="str">
        <f t="shared" si="202"/>
        <v/>
      </c>
      <c r="X2968" s="126" t="str">
        <f t="shared" si="202"/>
        <v/>
      </c>
      <c r="Y2968" s="126" t="str">
        <f t="shared" si="202"/>
        <v/>
      </c>
      <c r="Z2968" s="126" t="str">
        <f t="shared" si="202"/>
        <v/>
      </c>
      <c r="AA2968" s="126" t="str">
        <f t="shared" si="202"/>
        <v/>
      </c>
    </row>
    <row r="2969" spans="16:27" x14ac:dyDescent="0.3">
      <c r="P2969" s="126" t="str">
        <f t="shared" si="200"/>
        <v/>
      </c>
      <c r="Q2969" s="126" t="str">
        <f t="shared" si="202"/>
        <v/>
      </c>
      <c r="R2969" s="126" t="str">
        <f t="shared" si="202"/>
        <v/>
      </c>
      <c r="S2969" s="126" t="str">
        <f t="shared" si="202"/>
        <v/>
      </c>
      <c r="T2969" s="126" t="str">
        <f t="shared" si="202"/>
        <v/>
      </c>
      <c r="U2969" s="126" t="str">
        <f t="shared" si="202"/>
        <v/>
      </c>
      <c r="V2969" s="126" t="str">
        <f t="shared" si="202"/>
        <v/>
      </c>
      <c r="W2969" s="126" t="str">
        <f t="shared" si="202"/>
        <v/>
      </c>
      <c r="X2969" s="126" t="str">
        <f t="shared" si="202"/>
        <v/>
      </c>
      <c r="Y2969" s="126" t="str">
        <f t="shared" si="202"/>
        <v/>
      </c>
      <c r="Z2969" s="126" t="str">
        <f t="shared" si="202"/>
        <v/>
      </c>
      <c r="AA2969" s="126" t="str">
        <f t="shared" si="202"/>
        <v/>
      </c>
    </row>
    <row r="2970" spans="16:27" x14ac:dyDescent="0.3">
      <c r="P2970" s="126" t="str">
        <f t="shared" si="200"/>
        <v/>
      </c>
      <c r="Q2970" s="126" t="str">
        <f t="shared" si="202"/>
        <v/>
      </c>
      <c r="R2970" s="126" t="str">
        <f t="shared" si="202"/>
        <v/>
      </c>
      <c r="S2970" s="126" t="str">
        <f t="shared" si="202"/>
        <v/>
      </c>
      <c r="T2970" s="126" t="str">
        <f t="shared" si="202"/>
        <v/>
      </c>
      <c r="U2970" s="126" t="str">
        <f t="shared" si="202"/>
        <v/>
      </c>
      <c r="V2970" s="126" t="str">
        <f t="shared" si="202"/>
        <v/>
      </c>
      <c r="W2970" s="126" t="str">
        <f t="shared" si="202"/>
        <v/>
      </c>
      <c r="X2970" s="126" t="str">
        <f t="shared" si="202"/>
        <v/>
      </c>
      <c r="Y2970" s="126" t="str">
        <f t="shared" si="202"/>
        <v/>
      </c>
      <c r="Z2970" s="126" t="str">
        <f t="shared" si="202"/>
        <v/>
      </c>
      <c r="AA2970" s="126" t="str">
        <f t="shared" si="202"/>
        <v/>
      </c>
    </row>
    <row r="2971" spans="16:27" x14ac:dyDescent="0.3">
      <c r="P2971" s="126" t="str">
        <f t="shared" si="200"/>
        <v/>
      </c>
      <c r="Q2971" s="126" t="str">
        <f t="shared" si="202"/>
        <v/>
      </c>
      <c r="R2971" s="126" t="str">
        <f t="shared" si="202"/>
        <v/>
      </c>
      <c r="S2971" s="126" t="str">
        <f t="shared" si="202"/>
        <v/>
      </c>
      <c r="T2971" s="126" t="str">
        <f t="shared" si="202"/>
        <v/>
      </c>
      <c r="U2971" s="126" t="str">
        <f t="shared" si="202"/>
        <v/>
      </c>
      <c r="V2971" s="126" t="str">
        <f t="shared" si="202"/>
        <v/>
      </c>
      <c r="W2971" s="126" t="str">
        <f t="shared" si="202"/>
        <v/>
      </c>
      <c r="X2971" s="126" t="str">
        <f t="shared" si="202"/>
        <v/>
      </c>
      <c r="Y2971" s="126" t="str">
        <f t="shared" si="202"/>
        <v/>
      </c>
      <c r="Z2971" s="126" t="str">
        <f t="shared" si="202"/>
        <v/>
      </c>
      <c r="AA2971" s="126" t="str">
        <f t="shared" si="202"/>
        <v/>
      </c>
    </row>
    <row r="2972" spans="16:27" x14ac:dyDescent="0.3">
      <c r="P2972" s="126" t="str">
        <f t="shared" si="200"/>
        <v/>
      </c>
      <c r="Q2972" s="126" t="str">
        <f t="shared" si="202"/>
        <v/>
      </c>
      <c r="R2972" s="126" t="str">
        <f t="shared" si="202"/>
        <v/>
      </c>
      <c r="S2972" s="126" t="str">
        <f t="shared" si="202"/>
        <v/>
      </c>
      <c r="T2972" s="126" t="str">
        <f t="shared" si="202"/>
        <v/>
      </c>
      <c r="U2972" s="126" t="str">
        <f t="shared" si="202"/>
        <v/>
      </c>
      <c r="V2972" s="126" t="str">
        <f t="shared" si="202"/>
        <v/>
      </c>
      <c r="W2972" s="126" t="str">
        <f t="shared" si="202"/>
        <v/>
      </c>
      <c r="X2972" s="126" t="str">
        <f t="shared" si="202"/>
        <v/>
      </c>
      <c r="Y2972" s="126" t="str">
        <f t="shared" si="202"/>
        <v/>
      </c>
      <c r="Z2972" s="126" t="str">
        <f t="shared" si="202"/>
        <v/>
      </c>
      <c r="AA2972" s="126" t="str">
        <f t="shared" si="202"/>
        <v/>
      </c>
    </row>
    <row r="2973" spans="16:27" x14ac:dyDescent="0.3">
      <c r="P2973" s="126" t="str">
        <f t="shared" si="200"/>
        <v/>
      </c>
      <c r="Q2973" s="126" t="str">
        <f t="shared" si="202"/>
        <v/>
      </c>
      <c r="R2973" s="126" t="str">
        <f t="shared" si="202"/>
        <v/>
      </c>
      <c r="S2973" s="126" t="str">
        <f t="shared" si="202"/>
        <v/>
      </c>
      <c r="T2973" s="126" t="str">
        <f t="shared" si="202"/>
        <v/>
      </c>
      <c r="U2973" s="126" t="str">
        <f t="shared" si="202"/>
        <v/>
      </c>
      <c r="V2973" s="126" t="str">
        <f t="shared" si="202"/>
        <v/>
      </c>
      <c r="W2973" s="126" t="str">
        <f t="shared" si="202"/>
        <v/>
      </c>
      <c r="X2973" s="126" t="str">
        <f t="shared" si="202"/>
        <v/>
      </c>
      <c r="Y2973" s="126" t="str">
        <f t="shared" si="202"/>
        <v/>
      </c>
      <c r="Z2973" s="126" t="str">
        <f t="shared" si="202"/>
        <v/>
      </c>
      <c r="AA2973" s="126" t="str">
        <f t="shared" si="202"/>
        <v/>
      </c>
    </row>
    <row r="2974" spans="16:27" x14ac:dyDescent="0.3">
      <c r="P2974" s="126" t="str">
        <f t="shared" si="200"/>
        <v/>
      </c>
      <c r="Q2974" s="126" t="str">
        <f t="shared" si="202"/>
        <v/>
      </c>
      <c r="R2974" s="126" t="str">
        <f t="shared" si="202"/>
        <v/>
      </c>
      <c r="S2974" s="126" t="str">
        <f t="shared" si="202"/>
        <v/>
      </c>
      <c r="T2974" s="126" t="str">
        <f t="shared" si="202"/>
        <v/>
      </c>
      <c r="U2974" s="126" t="str">
        <f t="shared" si="202"/>
        <v/>
      </c>
      <c r="V2974" s="126" t="str">
        <f t="shared" si="202"/>
        <v/>
      </c>
      <c r="W2974" s="126" t="str">
        <f t="shared" si="202"/>
        <v/>
      </c>
      <c r="X2974" s="126" t="str">
        <f t="shared" si="202"/>
        <v/>
      </c>
      <c r="Y2974" s="126" t="str">
        <f t="shared" si="202"/>
        <v/>
      </c>
      <c r="Z2974" s="126" t="str">
        <f t="shared" si="202"/>
        <v/>
      </c>
      <c r="AA2974" s="126" t="str">
        <f t="shared" si="202"/>
        <v/>
      </c>
    </row>
    <row r="2975" spans="16:27" x14ac:dyDescent="0.3">
      <c r="P2975" s="126" t="str">
        <f t="shared" si="200"/>
        <v/>
      </c>
      <c r="Q2975" s="126" t="str">
        <f t="shared" si="202"/>
        <v/>
      </c>
      <c r="R2975" s="126" t="str">
        <f t="shared" si="202"/>
        <v/>
      </c>
      <c r="S2975" s="126" t="str">
        <f t="shared" si="202"/>
        <v/>
      </c>
      <c r="T2975" s="126" t="str">
        <f t="shared" si="202"/>
        <v/>
      </c>
      <c r="U2975" s="126" t="str">
        <f t="shared" si="202"/>
        <v/>
      </c>
      <c r="V2975" s="126" t="str">
        <f t="shared" si="202"/>
        <v/>
      </c>
      <c r="W2975" s="126" t="str">
        <f t="shared" si="202"/>
        <v/>
      </c>
      <c r="X2975" s="126" t="str">
        <f t="shared" si="202"/>
        <v/>
      </c>
      <c r="Y2975" s="126" t="str">
        <f t="shared" si="202"/>
        <v/>
      </c>
      <c r="Z2975" s="126" t="str">
        <f t="shared" si="202"/>
        <v/>
      </c>
      <c r="AA2975" s="126" t="str">
        <f t="shared" si="202"/>
        <v/>
      </c>
    </row>
    <row r="2976" spans="16:27" x14ac:dyDescent="0.3">
      <c r="P2976" s="126" t="str">
        <f t="shared" si="200"/>
        <v/>
      </c>
      <c r="Q2976" s="126" t="str">
        <f t="shared" si="202"/>
        <v/>
      </c>
      <c r="R2976" s="126" t="str">
        <f t="shared" si="202"/>
        <v/>
      </c>
      <c r="S2976" s="126" t="str">
        <f t="shared" si="202"/>
        <v/>
      </c>
      <c r="T2976" s="126" t="str">
        <f t="shared" si="202"/>
        <v/>
      </c>
      <c r="U2976" s="126" t="str">
        <f t="shared" si="202"/>
        <v/>
      </c>
      <c r="V2976" s="126" t="str">
        <f t="shared" si="202"/>
        <v/>
      </c>
      <c r="W2976" s="126" t="str">
        <f t="shared" si="202"/>
        <v/>
      </c>
      <c r="X2976" s="126" t="str">
        <f t="shared" si="202"/>
        <v/>
      </c>
      <c r="Y2976" s="126" t="str">
        <f t="shared" si="202"/>
        <v/>
      </c>
      <c r="Z2976" s="126" t="str">
        <f t="shared" si="202"/>
        <v/>
      </c>
      <c r="AA2976" s="126" t="str">
        <f t="shared" si="202"/>
        <v/>
      </c>
    </row>
    <row r="2977" spans="16:27" x14ac:dyDescent="0.3">
      <c r="P2977" s="126" t="str">
        <f t="shared" si="200"/>
        <v/>
      </c>
      <c r="Q2977" s="126" t="str">
        <f t="shared" si="202"/>
        <v/>
      </c>
      <c r="R2977" s="126" t="str">
        <f t="shared" si="202"/>
        <v/>
      </c>
      <c r="S2977" s="126" t="str">
        <f t="shared" si="202"/>
        <v/>
      </c>
      <c r="T2977" s="126" t="str">
        <f t="shared" si="202"/>
        <v/>
      </c>
      <c r="U2977" s="126" t="str">
        <f t="shared" si="202"/>
        <v/>
      </c>
      <c r="V2977" s="126" t="str">
        <f t="shared" si="202"/>
        <v/>
      </c>
      <c r="W2977" s="126" t="str">
        <f t="shared" si="202"/>
        <v/>
      </c>
      <c r="X2977" s="126" t="str">
        <f t="shared" si="202"/>
        <v/>
      </c>
      <c r="Y2977" s="126" t="str">
        <f t="shared" si="202"/>
        <v/>
      </c>
      <c r="Z2977" s="126" t="str">
        <f t="shared" si="202"/>
        <v/>
      </c>
      <c r="AA2977" s="126" t="str">
        <f t="shared" si="202"/>
        <v/>
      </c>
    </row>
    <row r="2978" spans="16:27" x14ac:dyDescent="0.3">
      <c r="P2978" s="126" t="str">
        <f t="shared" si="200"/>
        <v/>
      </c>
      <c r="Q2978" s="126" t="str">
        <f t="shared" si="202"/>
        <v/>
      </c>
      <c r="R2978" s="126" t="str">
        <f t="shared" si="202"/>
        <v/>
      </c>
      <c r="S2978" s="126" t="str">
        <f t="shared" si="202"/>
        <v/>
      </c>
      <c r="T2978" s="126" t="str">
        <f t="shared" si="202"/>
        <v/>
      </c>
      <c r="U2978" s="126" t="str">
        <f t="shared" si="202"/>
        <v/>
      </c>
      <c r="V2978" s="126" t="str">
        <f t="shared" si="202"/>
        <v/>
      </c>
      <c r="W2978" s="126" t="str">
        <f t="shared" si="202"/>
        <v/>
      </c>
      <c r="X2978" s="126" t="str">
        <f t="shared" si="202"/>
        <v/>
      </c>
      <c r="Y2978" s="126" t="str">
        <f t="shared" si="202"/>
        <v/>
      </c>
      <c r="Z2978" s="126" t="str">
        <f t="shared" si="202"/>
        <v/>
      </c>
      <c r="AA2978" s="126" t="str">
        <f t="shared" si="202"/>
        <v/>
      </c>
    </row>
    <row r="2979" spans="16:27" x14ac:dyDescent="0.3">
      <c r="P2979" s="126" t="str">
        <f t="shared" si="200"/>
        <v/>
      </c>
      <c r="Q2979" s="126" t="str">
        <f t="shared" si="202"/>
        <v/>
      </c>
      <c r="R2979" s="126" t="str">
        <f t="shared" si="202"/>
        <v/>
      </c>
      <c r="S2979" s="126" t="str">
        <f t="shared" si="202"/>
        <v/>
      </c>
      <c r="T2979" s="126" t="str">
        <f t="shared" si="202"/>
        <v/>
      </c>
      <c r="U2979" s="126" t="str">
        <f t="shared" si="202"/>
        <v/>
      </c>
      <c r="V2979" s="126" t="str">
        <f t="shared" si="202"/>
        <v/>
      </c>
      <c r="W2979" s="126" t="str">
        <f t="shared" si="202"/>
        <v/>
      </c>
      <c r="X2979" s="126" t="str">
        <f t="shared" si="202"/>
        <v/>
      </c>
      <c r="Y2979" s="126" t="str">
        <f t="shared" si="202"/>
        <v/>
      </c>
      <c r="Z2979" s="126" t="str">
        <f t="shared" si="202"/>
        <v/>
      </c>
      <c r="AA2979" s="126" t="str">
        <f t="shared" si="202"/>
        <v/>
      </c>
    </row>
    <row r="2980" spans="16:27" x14ac:dyDescent="0.3">
      <c r="P2980" s="126" t="str">
        <f t="shared" si="200"/>
        <v/>
      </c>
      <c r="Q2980" s="126" t="str">
        <f t="shared" si="202"/>
        <v/>
      </c>
      <c r="R2980" s="126" t="str">
        <f t="shared" si="202"/>
        <v/>
      </c>
      <c r="S2980" s="126" t="str">
        <f t="shared" si="202"/>
        <v/>
      </c>
      <c r="T2980" s="126" t="str">
        <f t="shared" si="202"/>
        <v/>
      </c>
      <c r="U2980" s="126" t="str">
        <f t="shared" si="202"/>
        <v/>
      </c>
      <c r="V2980" s="126" t="str">
        <f t="shared" si="202"/>
        <v/>
      </c>
      <c r="W2980" s="126" t="str">
        <f t="shared" si="202"/>
        <v/>
      </c>
      <c r="X2980" s="126" t="str">
        <f t="shared" si="202"/>
        <v/>
      </c>
      <c r="Y2980" s="126" t="str">
        <f t="shared" si="202"/>
        <v/>
      </c>
      <c r="Z2980" s="126" t="str">
        <f t="shared" si="202"/>
        <v/>
      </c>
      <c r="AA2980" s="126" t="str">
        <f t="shared" si="202"/>
        <v/>
      </c>
    </row>
    <row r="2981" spans="16:27" x14ac:dyDescent="0.3">
      <c r="P2981" s="126" t="str">
        <f t="shared" si="200"/>
        <v/>
      </c>
      <c r="Q2981" s="126" t="str">
        <f t="shared" si="202"/>
        <v/>
      </c>
      <c r="R2981" s="126" t="str">
        <f t="shared" si="202"/>
        <v/>
      </c>
      <c r="S2981" s="126" t="str">
        <f t="shared" si="202"/>
        <v/>
      </c>
      <c r="T2981" s="126" t="str">
        <f t="shared" si="202"/>
        <v/>
      </c>
      <c r="U2981" s="126" t="str">
        <f t="shared" si="202"/>
        <v/>
      </c>
      <c r="V2981" s="126" t="str">
        <f t="shared" si="202"/>
        <v/>
      </c>
      <c r="W2981" s="126" t="str">
        <f t="shared" si="202"/>
        <v/>
      </c>
      <c r="X2981" s="126" t="str">
        <f t="shared" ref="Q2981:AA2999" si="203">IF($A2981="","",IF(OR($B2981=X$1,$C2981=X$1,$D2981=X$1,$E2981=X$1,$F2981=X$1),"Yes","No"))</f>
        <v/>
      </c>
      <c r="Y2981" s="126" t="str">
        <f t="shared" si="203"/>
        <v/>
      </c>
      <c r="Z2981" s="126" t="str">
        <f t="shared" si="203"/>
        <v/>
      </c>
      <c r="AA2981" s="126" t="str">
        <f t="shared" si="203"/>
        <v/>
      </c>
    </row>
    <row r="2982" spans="16:27" x14ac:dyDescent="0.3">
      <c r="P2982" s="126" t="str">
        <f t="shared" si="200"/>
        <v/>
      </c>
      <c r="Q2982" s="126" t="str">
        <f t="shared" si="203"/>
        <v/>
      </c>
      <c r="R2982" s="126" t="str">
        <f t="shared" si="203"/>
        <v/>
      </c>
      <c r="S2982" s="126" t="str">
        <f t="shared" si="203"/>
        <v/>
      </c>
      <c r="T2982" s="126" t="str">
        <f t="shared" si="203"/>
        <v/>
      </c>
      <c r="U2982" s="126" t="str">
        <f t="shared" si="203"/>
        <v/>
      </c>
      <c r="V2982" s="126" t="str">
        <f t="shared" si="203"/>
        <v/>
      </c>
      <c r="W2982" s="126" t="str">
        <f t="shared" si="203"/>
        <v/>
      </c>
      <c r="X2982" s="126" t="str">
        <f t="shared" si="203"/>
        <v/>
      </c>
      <c r="Y2982" s="126" t="str">
        <f t="shared" si="203"/>
        <v/>
      </c>
      <c r="Z2982" s="126" t="str">
        <f t="shared" si="203"/>
        <v/>
      </c>
      <c r="AA2982" s="126" t="str">
        <f t="shared" si="203"/>
        <v/>
      </c>
    </row>
    <row r="2983" spans="16:27" x14ac:dyDescent="0.3">
      <c r="P2983" s="126" t="str">
        <f t="shared" si="200"/>
        <v/>
      </c>
      <c r="Q2983" s="126" t="str">
        <f t="shared" si="203"/>
        <v/>
      </c>
      <c r="R2983" s="126" t="str">
        <f t="shared" si="203"/>
        <v/>
      </c>
      <c r="S2983" s="126" t="str">
        <f t="shared" si="203"/>
        <v/>
      </c>
      <c r="T2983" s="126" t="str">
        <f t="shared" si="203"/>
        <v/>
      </c>
      <c r="U2983" s="126" t="str">
        <f t="shared" si="203"/>
        <v/>
      </c>
      <c r="V2983" s="126" t="str">
        <f t="shared" si="203"/>
        <v/>
      </c>
      <c r="W2983" s="126" t="str">
        <f t="shared" si="203"/>
        <v/>
      </c>
      <c r="X2983" s="126" t="str">
        <f t="shared" si="203"/>
        <v/>
      </c>
      <c r="Y2983" s="126" t="str">
        <f t="shared" si="203"/>
        <v/>
      </c>
      <c r="Z2983" s="126" t="str">
        <f t="shared" si="203"/>
        <v/>
      </c>
      <c r="AA2983" s="126" t="str">
        <f t="shared" si="203"/>
        <v/>
      </c>
    </row>
    <row r="2984" spans="16:27" x14ac:dyDescent="0.3">
      <c r="P2984" s="126" t="str">
        <f t="shared" si="200"/>
        <v/>
      </c>
      <c r="Q2984" s="126" t="str">
        <f t="shared" si="203"/>
        <v/>
      </c>
      <c r="R2984" s="126" t="str">
        <f t="shared" si="203"/>
        <v/>
      </c>
      <c r="S2984" s="126" t="str">
        <f t="shared" si="203"/>
        <v/>
      </c>
      <c r="T2984" s="126" t="str">
        <f t="shared" si="203"/>
        <v/>
      </c>
      <c r="U2984" s="126" t="str">
        <f t="shared" si="203"/>
        <v/>
      </c>
      <c r="V2984" s="126" t="str">
        <f t="shared" si="203"/>
        <v/>
      </c>
      <c r="W2984" s="126" t="str">
        <f t="shared" si="203"/>
        <v/>
      </c>
      <c r="X2984" s="126" t="str">
        <f t="shared" si="203"/>
        <v/>
      </c>
      <c r="Y2984" s="126" t="str">
        <f t="shared" si="203"/>
        <v/>
      </c>
      <c r="Z2984" s="126" t="str">
        <f t="shared" si="203"/>
        <v/>
      </c>
      <c r="AA2984" s="126" t="str">
        <f t="shared" si="203"/>
        <v/>
      </c>
    </row>
    <row r="2985" spans="16:27" x14ac:dyDescent="0.3">
      <c r="P2985" s="126" t="str">
        <f t="shared" si="200"/>
        <v/>
      </c>
      <c r="Q2985" s="126" t="str">
        <f t="shared" si="203"/>
        <v/>
      </c>
      <c r="R2985" s="126" t="str">
        <f t="shared" si="203"/>
        <v/>
      </c>
      <c r="S2985" s="126" t="str">
        <f t="shared" si="203"/>
        <v/>
      </c>
      <c r="T2985" s="126" t="str">
        <f t="shared" si="203"/>
        <v/>
      </c>
      <c r="U2985" s="126" t="str">
        <f t="shared" si="203"/>
        <v/>
      </c>
      <c r="V2985" s="126" t="str">
        <f t="shared" si="203"/>
        <v/>
      </c>
      <c r="W2985" s="126" t="str">
        <f t="shared" si="203"/>
        <v/>
      </c>
      <c r="X2985" s="126" t="str">
        <f t="shared" si="203"/>
        <v/>
      </c>
      <c r="Y2985" s="126" t="str">
        <f t="shared" si="203"/>
        <v/>
      </c>
      <c r="Z2985" s="126" t="str">
        <f t="shared" si="203"/>
        <v/>
      </c>
      <c r="AA2985" s="126" t="str">
        <f t="shared" si="203"/>
        <v/>
      </c>
    </row>
    <row r="2986" spans="16:27" x14ac:dyDescent="0.3">
      <c r="P2986" s="126" t="str">
        <f t="shared" si="200"/>
        <v/>
      </c>
      <c r="Q2986" s="126" t="str">
        <f t="shared" si="203"/>
        <v/>
      </c>
      <c r="R2986" s="126" t="str">
        <f t="shared" si="203"/>
        <v/>
      </c>
      <c r="S2986" s="126" t="str">
        <f t="shared" si="203"/>
        <v/>
      </c>
      <c r="T2986" s="126" t="str">
        <f t="shared" si="203"/>
        <v/>
      </c>
      <c r="U2986" s="126" t="str">
        <f t="shared" si="203"/>
        <v/>
      </c>
      <c r="V2986" s="126" t="str">
        <f t="shared" si="203"/>
        <v/>
      </c>
      <c r="W2986" s="126" t="str">
        <f t="shared" si="203"/>
        <v/>
      </c>
      <c r="X2986" s="126" t="str">
        <f t="shared" si="203"/>
        <v/>
      </c>
      <c r="Y2986" s="126" t="str">
        <f t="shared" si="203"/>
        <v/>
      </c>
      <c r="Z2986" s="126" t="str">
        <f t="shared" si="203"/>
        <v/>
      </c>
      <c r="AA2986" s="126" t="str">
        <f t="shared" si="203"/>
        <v/>
      </c>
    </row>
    <row r="2987" spans="16:27" x14ac:dyDescent="0.3">
      <c r="P2987" s="126" t="str">
        <f t="shared" si="200"/>
        <v/>
      </c>
      <c r="Q2987" s="126" t="str">
        <f t="shared" si="203"/>
        <v/>
      </c>
      <c r="R2987" s="126" t="str">
        <f t="shared" si="203"/>
        <v/>
      </c>
      <c r="S2987" s="126" t="str">
        <f t="shared" si="203"/>
        <v/>
      </c>
      <c r="T2987" s="126" t="str">
        <f t="shared" si="203"/>
        <v/>
      </c>
      <c r="U2987" s="126" t="str">
        <f t="shared" si="203"/>
        <v/>
      </c>
      <c r="V2987" s="126" t="str">
        <f t="shared" si="203"/>
        <v/>
      </c>
      <c r="W2987" s="126" t="str">
        <f t="shared" si="203"/>
        <v/>
      </c>
      <c r="X2987" s="126" t="str">
        <f t="shared" si="203"/>
        <v/>
      </c>
      <c r="Y2987" s="126" t="str">
        <f t="shared" si="203"/>
        <v/>
      </c>
      <c r="Z2987" s="126" t="str">
        <f t="shared" si="203"/>
        <v/>
      </c>
      <c r="AA2987" s="126" t="str">
        <f t="shared" si="203"/>
        <v/>
      </c>
    </row>
    <row r="2988" spans="16:27" x14ac:dyDescent="0.3">
      <c r="P2988" s="126" t="str">
        <f t="shared" si="200"/>
        <v/>
      </c>
      <c r="Q2988" s="126" t="str">
        <f t="shared" si="203"/>
        <v/>
      </c>
      <c r="R2988" s="126" t="str">
        <f t="shared" si="203"/>
        <v/>
      </c>
      <c r="S2988" s="126" t="str">
        <f t="shared" si="203"/>
        <v/>
      </c>
      <c r="T2988" s="126" t="str">
        <f t="shared" si="203"/>
        <v/>
      </c>
      <c r="U2988" s="126" t="str">
        <f t="shared" si="203"/>
        <v/>
      </c>
      <c r="V2988" s="126" t="str">
        <f t="shared" si="203"/>
        <v/>
      </c>
      <c r="W2988" s="126" t="str">
        <f t="shared" si="203"/>
        <v/>
      </c>
      <c r="X2988" s="126" t="str">
        <f t="shared" si="203"/>
        <v/>
      </c>
      <c r="Y2988" s="126" t="str">
        <f t="shared" si="203"/>
        <v/>
      </c>
      <c r="Z2988" s="126" t="str">
        <f t="shared" si="203"/>
        <v/>
      </c>
      <c r="AA2988" s="126" t="str">
        <f t="shared" si="203"/>
        <v/>
      </c>
    </row>
    <row r="2989" spans="16:27" x14ac:dyDescent="0.3">
      <c r="P2989" s="126" t="str">
        <f t="shared" ref="P2989:P2999" si="204">IF($A2989="","",IF(OR($B2989=P$1,$C2989=P$1,$D2989=P$1,$E2989=P$1,$F2989=P$1),"Yes","No"))</f>
        <v/>
      </c>
      <c r="Q2989" s="126" t="str">
        <f t="shared" si="203"/>
        <v/>
      </c>
      <c r="R2989" s="126" t="str">
        <f t="shared" si="203"/>
        <v/>
      </c>
      <c r="S2989" s="126" t="str">
        <f t="shared" si="203"/>
        <v/>
      </c>
      <c r="T2989" s="126" t="str">
        <f t="shared" si="203"/>
        <v/>
      </c>
      <c r="U2989" s="126" t="str">
        <f t="shared" si="203"/>
        <v/>
      </c>
      <c r="V2989" s="126" t="str">
        <f t="shared" si="203"/>
        <v/>
      </c>
      <c r="W2989" s="126" t="str">
        <f t="shared" si="203"/>
        <v/>
      </c>
      <c r="X2989" s="126" t="str">
        <f t="shared" si="203"/>
        <v/>
      </c>
      <c r="Y2989" s="126" t="str">
        <f t="shared" si="203"/>
        <v/>
      </c>
      <c r="Z2989" s="126" t="str">
        <f t="shared" si="203"/>
        <v/>
      </c>
      <c r="AA2989" s="126" t="str">
        <f t="shared" si="203"/>
        <v/>
      </c>
    </row>
    <row r="2990" spans="16:27" x14ac:dyDescent="0.3">
      <c r="P2990" s="126" t="str">
        <f t="shared" si="204"/>
        <v/>
      </c>
      <c r="Q2990" s="126" t="str">
        <f t="shared" si="203"/>
        <v/>
      </c>
      <c r="R2990" s="126" t="str">
        <f t="shared" si="203"/>
        <v/>
      </c>
      <c r="S2990" s="126" t="str">
        <f t="shared" si="203"/>
        <v/>
      </c>
      <c r="T2990" s="126" t="str">
        <f t="shared" si="203"/>
        <v/>
      </c>
      <c r="U2990" s="126" t="str">
        <f t="shared" si="203"/>
        <v/>
      </c>
      <c r="V2990" s="126" t="str">
        <f t="shared" si="203"/>
        <v/>
      </c>
      <c r="W2990" s="126" t="str">
        <f t="shared" si="203"/>
        <v/>
      </c>
      <c r="X2990" s="126" t="str">
        <f t="shared" si="203"/>
        <v/>
      </c>
      <c r="Y2990" s="126" t="str">
        <f t="shared" si="203"/>
        <v/>
      </c>
      <c r="Z2990" s="126" t="str">
        <f t="shared" si="203"/>
        <v/>
      </c>
      <c r="AA2990" s="126" t="str">
        <f t="shared" si="203"/>
        <v/>
      </c>
    </row>
    <row r="2991" spans="16:27" x14ac:dyDescent="0.3">
      <c r="P2991" s="126" t="str">
        <f t="shared" si="204"/>
        <v/>
      </c>
      <c r="Q2991" s="126" t="str">
        <f t="shared" si="203"/>
        <v/>
      </c>
      <c r="R2991" s="126" t="str">
        <f t="shared" si="203"/>
        <v/>
      </c>
      <c r="S2991" s="126" t="str">
        <f t="shared" si="203"/>
        <v/>
      </c>
      <c r="T2991" s="126" t="str">
        <f t="shared" si="203"/>
        <v/>
      </c>
      <c r="U2991" s="126" t="str">
        <f t="shared" si="203"/>
        <v/>
      </c>
      <c r="V2991" s="126" t="str">
        <f t="shared" si="203"/>
        <v/>
      </c>
      <c r="W2991" s="126" t="str">
        <f t="shared" si="203"/>
        <v/>
      </c>
      <c r="X2991" s="126" t="str">
        <f t="shared" si="203"/>
        <v/>
      </c>
      <c r="Y2991" s="126" t="str">
        <f t="shared" si="203"/>
        <v/>
      </c>
      <c r="Z2991" s="126" t="str">
        <f t="shared" si="203"/>
        <v/>
      </c>
      <c r="AA2991" s="126" t="str">
        <f t="shared" si="203"/>
        <v/>
      </c>
    </row>
    <row r="2992" spans="16:27" x14ac:dyDescent="0.3">
      <c r="P2992" s="126" t="str">
        <f t="shared" si="204"/>
        <v/>
      </c>
      <c r="Q2992" s="126" t="str">
        <f t="shared" si="203"/>
        <v/>
      </c>
      <c r="R2992" s="126" t="str">
        <f t="shared" si="203"/>
        <v/>
      </c>
      <c r="S2992" s="126" t="str">
        <f t="shared" si="203"/>
        <v/>
      </c>
      <c r="T2992" s="126" t="str">
        <f t="shared" si="203"/>
        <v/>
      </c>
      <c r="U2992" s="126" t="str">
        <f t="shared" si="203"/>
        <v/>
      </c>
      <c r="V2992" s="126" t="str">
        <f t="shared" si="203"/>
        <v/>
      </c>
      <c r="W2992" s="126" t="str">
        <f t="shared" si="203"/>
        <v/>
      </c>
      <c r="X2992" s="126" t="str">
        <f t="shared" si="203"/>
        <v/>
      </c>
      <c r="Y2992" s="126" t="str">
        <f t="shared" si="203"/>
        <v/>
      </c>
      <c r="Z2992" s="126" t="str">
        <f t="shared" si="203"/>
        <v/>
      </c>
      <c r="AA2992" s="126" t="str">
        <f t="shared" si="203"/>
        <v/>
      </c>
    </row>
    <row r="2993" spans="16:27" x14ac:dyDescent="0.3">
      <c r="P2993" s="126" t="str">
        <f t="shared" si="204"/>
        <v/>
      </c>
      <c r="Q2993" s="126" t="str">
        <f t="shared" si="203"/>
        <v/>
      </c>
      <c r="R2993" s="126" t="str">
        <f t="shared" si="203"/>
        <v/>
      </c>
      <c r="S2993" s="126" t="str">
        <f t="shared" si="203"/>
        <v/>
      </c>
      <c r="T2993" s="126" t="str">
        <f t="shared" si="203"/>
        <v/>
      </c>
      <c r="U2993" s="126" t="str">
        <f t="shared" si="203"/>
        <v/>
      </c>
      <c r="V2993" s="126" t="str">
        <f t="shared" si="203"/>
        <v/>
      </c>
      <c r="W2993" s="126" t="str">
        <f t="shared" si="203"/>
        <v/>
      </c>
      <c r="X2993" s="126" t="str">
        <f t="shared" si="203"/>
        <v/>
      </c>
      <c r="Y2993" s="126" t="str">
        <f t="shared" si="203"/>
        <v/>
      </c>
      <c r="Z2993" s="126" t="str">
        <f t="shared" si="203"/>
        <v/>
      </c>
      <c r="AA2993" s="126" t="str">
        <f t="shared" si="203"/>
        <v/>
      </c>
    </row>
    <row r="2994" spans="16:27" x14ac:dyDescent="0.3">
      <c r="P2994" s="126" t="str">
        <f t="shared" si="204"/>
        <v/>
      </c>
      <c r="Q2994" s="126" t="str">
        <f t="shared" si="203"/>
        <v/>
      </c>
      <c r="R2994" s="126" t="str">
        <f t="shared" si="203"/>
        <v/>
      </c>
      <c r="S2994" s="126" t="str">
        <f t="shared" si="203"/>
        <v/>
      </c>
      <c r="T2994" s="126" t="str">
        <f t="shared" si="203"/>
        <v/>
      </c>
      <c r="U2994" s="126" t="str">
        <f t="shared" si="203"/>
        <v/>
      </c>
      <c r="V2994" s="126" t="str">
        <f t="shared" si="203"/>
        <v/>
      </c>
      <c r="W2994" s="126" t="str">
        <f t="shared" si="203"/>
        <v/>
      </c>
      <c r="X2994" s="126" t="str">
        <f t="shared" si="203"/>
        <v/>
      </c>
      <c r="Y2994" s="126" t="str">
        <f t="shared" si="203"/>
        <v/>
      </c>
      <c r="Z2994" s="126" t="str">
        <f t="shared" si="203"/>
        <v/>
      </c>
      <c r="AA2994" s="126" t="str">
        <f t="shared" si="203"/>
        <v/>
      </c>
    </row>
    <row r="2995" spans="16:27" x14ac:dyDescent="0.3">
      <c r="P2995" s="126" t="str">
        <f t="shared" si="204"/>
        <v/>
      </c>
      <c r="Q2995" s="126" t="str">
        <f t="shared" si="203"/>
        <v/>
      </c>
      <c r="R2995" s="126" t="str">
        <f t="shared" si="203"/>
        <v/>
      </c>
      <c r="S2995" s="126" t="str">
        <f t="shared" si="203"/>
        <v/>
      </c>
      <c r="T2995" s="126" t="str">
        <f t="shared" si="203"/>
        <v/>
      </c>
      <c r="U2995" s="126" t="str">
        <f t="shared" si="203"/>
        <v/>
      </c>
      <c r="V2995" s="126" t="str">
        <f t="shared" si="203"/>
        <v/>
      </c>
      <c r="W2995" s="126" t="str">
        <f t="shared" si="203"/>
        <v/>
      </c>
      <c r="X2995" s="126" t="str">
        <f t="shared" si="203"/>
        <v/>
      </c>
      <c r="Y2995" s="126" t="str">
        <f t="shared" si="203"/>
        <v/>
      </c>
      <c r="Z2995" s="126" t="str">
        <f t="shared" si="203"/>
        <v/>
      </c>
      <c r="AA2995" s="126" t="str">
        <f t="shared" si="203"/>
        <v/>
      </c>
    </row>
    <row r="2996" spans="16:27" x14ac:dyDescent="0.3">
      <c r="P2996" s="126" t="str">
        <f t="shared" si="204"/>
        <v/>
      </c>
      <c r="Q2996" s="126" t="str">
        <f t="shared" si="203"/>
        <v/>
      </c>
      <c r="R2996" s="126" t="str">
        <f t="shared" si="203"/>
        <v/>
      </c>
      <c r="S2996" s="126" t="str">
        <f t="shared" si="203"/>
        <v/>
      </c>
      <c r="T2996" s="126" t="str">
        <f t="shared" si="203"/>
        <v/>
      </c>
      <c r="U2996" s="126" t="str">
        <f t="shared" si="203"/>
        <v/>
      </c>
      <c r="V2996" s="126" t="str">
        <f t="shared" si="203"/>
        <v/>
      </c>
      <c r="W2996" s="126" t="str">
        <f t="shared" si="203"/>
        <v/>
      </c>
      <c r="X2996" s="126" t="str">
        <f t="shared" si="203"/>
        <v/>
      </c>
      <c r="Y2996" s="126" t="str">
        <f t="shared" si="203"/>
        <v/>
      </c>
      <c r="Z2996" s="126" t="str">
        <f t="shared" si="203"/>
        <v/>
      </c>
      <c r="AA2996" s="126" t="str">
        <f t="shared" si="203"/>
        <v/>
      </c>
    </row>
    <row r="2997" spans="16:27" x14ac:dyDescent="0.3">
      <c r="P2997" s="126" t="str">
        <f t="shared" si="204"/>
        <v/>
      </c>
      <c r="Q2997" s="126" t="str">
        <f t="shared" si="203"/>
        <v/>
      </c>
      <c r="R2997" s="126" t="str">
        <f t="shared" si="203"/>
        <v/>
      </c>
      <c r="S2997" s="126" t="str">
        <f t="shared" si="203"/>
        <v/>
      </c>
      <c r="T2997" s="126" t="str">
        <f t="shared" si="203"/>
        <v/>
      </c>
      <c r="U2997" s="126" t="str">
        <f t="shared" si="203"/>
        <v/>
      </c>
      <c r="V2997" s="126" t="str">
        <f t="shared" si="203"/>
        <v/>
      </c>
      <c r="W2997" s="126" t="str">
        <f t="shared" si="203"/>
        <v/>
      </c>
      <c r="X2997" s="126" t="str">
        <f t="shared" si="203"/>
        <v/>
      </c>
      <c r="Y2997" s="126" t="str">
        <f t="shared" si="203"/>
        <v/>
      </c>
      <c r="Z2997" s="126" t="str">
        <f t="shared" si="203"/>
        <v/>
      </c>
      <c r="AA2997" s="126" t="str">
        <f t="shared" si="203"/>
        <v/>
      </c>
    </row>
    <row r="2998" spans="16:27" x14ac:dyDescent="0.3">
      <c r="P2998" s="126" t="str">
        <f t="shared" si="204"/>
        <v/>
      </c>
      <c r="Q2998" s="126" t="str">
        <f t="shared" si="203"/>
        <v/>
      </c>
      <c r="R2998" s="126" t="str">
        <f t="shared" si="203"/>
        <v/>
      </c>
      <c r="S2998" s="126" t="str">
        <f t="shared" si="203"/>
        <v/>
      </c>
      <c r="T2998" s="126" t="str">
        <f t="shared" si="203"/>
        <v/>
      </c>
      <c r="U2998" s="126" t="str">
        <f t="shared" si="203"/>
        <v/>
      </c>
      <c r="V2998" s="126" t="str">
        <f t="shared" si="203"/>
        <v/>
      </c>
      <c r="W2998" s="126" t="str">
        <f t="shared" si="203"/>
        <v/>
      </c>
      <c r="X2998" s="126" t="str">
        <f t="shared" si="203"/>
        <v/>
      </c>
      <c r="Y2998" s="126" t="str">
        <f t="shared" si="203"/>
        <v/>
      </c>
      <c r="Z2998" s="126" t="str">
        <f t="shared" si="203"/>
        <v/>
      </c>
      <c r="AA2998" s="126" t="str">
        <f t="shared" si="203"/>
        <v/>
      </c>
    </row>
    <row r="2999" spans="16:27" x14ac:dyDescent="0.3">
      <c r="P2999" s="126" t="str">
        <f t="shared" si="204"/>
        <v/>
      </c>
      <c r="Q2999" s="126" t="str">
        <f t="shared" si="203"/>
        <v/>
      </c>
      <c r="R2999" s="126" t="str">
        <f t="shared" si="203"/>
        <v/>
      </c>
      <c r="S2999" s="126" t="str">
        <f t="shared" si="203"/>
        <v/>
      </c>
      <c r="T2999" s="126" t="str">
        <f t="shared" si="203"/>
        <v/>
      </c>
      <c r="U2999" s="126" t="str">
        <f t="shared" si="203"/>
        <v/>
      </c>
      <c r="V2999" s="126" t="str">
        <f t="shared" si="203"/>
        <v/>
      </c>
      <c r="W2999" s="126" t="str">
        <f t="shared" si="203"/>
        <v/>
      </c>
      <c r="X2999" s="126" t="str">
        <f t="shared" si="203"/>
        <v/>
      </c>
      <c r="Y2999" s="126" t="str">
        <f t="shared" si="203"/>
        <v/>
      </c>
      <c r="Z2999" s="126" t="str">
        <f t="shared" si="203"/>
        <v/>
      </c>
      <c r="AA2999" s="126" t="str">
        <f t="shared" si="203"/>
        <v/>
      </c>
    </row>
  </sheetData>
  <pageMargins left="0.7" right="0.7" top="0.75" bottom="0.75" header="0.3" footer="0.3"/>
  <pageSetup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D8F478-027E-410B-A58E-F8417D7CB88B}">
  <sheetPr>
    <pageSetUpPr fitToPage="1"/>
  </sheetPr>
  <dimension ref="A1:V37"/>
  <sheetViews>
    <sheetView showGridLines="0" zoomScale="80" zoomScaleNormal="80" workbookViewId="0">
      <selection activeCell="O37" sqref="O37"/>
    </sheetView>
  </sheetViews>
  <sheetFormatPr defaultRowHeight="14.4" x14ac:dyDescent="0.3"/>
  <cols>
    <col min="1" max="1" width="14.21875" style="13" customWidth="1"/>
    <col min="2" max="2" width="11.88671875" bestFit="1" customWidth="1"/>
    <col min="3" max="3" width="12.109375" customWidth="1"/>
    <col min="4" max="4" width="16.77734375" customWidth="1"/>
    <col min="5" max="5" width="9.88671875" bestFit="1" customWidth="1"/>
    <col min="6" max="6" width="10.33203125" bestFit="1" customWidth="1"/>
    <col min="7" max="7" width="8.6640625" bestFit="1" customWidth="1"/>
    <col min="8" max="8" width="11.33203125" bestFit="1" customWidth="1"/>
    <col min="9" max="9" width="8.5546875" bestFit="1" customWidth="1"/>
    <col min="10" max="10" width="9.6640625" bestFit="1" customWidth="1"/>
    <col min="11" max="11" width="8.6640625" bestFit="1" customWidth="1"/>
    <col min="12" max="12" width="10.44140625" customWidth="1"/>
    <col min="13" max="13" width="9.44140625" customWidth="1"/>
    <col min="14" max="14" width="9.6640625" bestFit="1" customWidth="1"/>
    <col min="15" max="15" width="8.6640625" bestFit="1" customWidth="1"/>
    <col min="16" max="16" width="8.21875" customWidth="1"/>
    <col min="17" max="17" width="8.6640625" bestFit="1" customWidth="1"/>
    <col min="18" max="18" width="12.21875" hidden="1" customWidth="1"/>
    <col min="19" max="19" width="13.21875" customWidth="1"/>
    <col min="20" max="20" width="12.6640625" bestFit="1" customWidth="1"/>
    <col min="21" max="21" width="12.77734375" bestFit="1" customWidth="1"/>
  </cols>
  <sheetData>
    <row r="1" spans="1:22" ht="21" x14ac:dyDescent="0.4">
      <c r="A1" s="117" t="s">
        <v>138</v>
      </c>
      <c r="F1" t="s">
        <v>261</v>
      </c>
    </row>
    <row r="2" spans="1:22" ht="18" x14ac:dyDescent="0.35">
      <c r="A2" s="11" t="s">
        <v>23</v>
      </c>
      <c r="F2" s="110" t="s">
        <v>260</v>
      </c>
      <c r="G2" s="41"/>
      <c r="H2" s="41"/>
    </row>
    <row r="3" spans="1:22" s="1" customFormat="1" x14ac:dyDescent="0.3">
      <c r="A3" s="12" t="s">
        <v>5</v>
      </c>
      <c r="B3" s="2" t="s">
        <v>42</v>
      </c>
      <c r="C3" s="1" t="s">
        <v>33</v>
      </c>
      <c r="D3" s="1" t="s">
        <v>27</v>
      </c>
      <c r="F3"/>
      <c r="G3" s="130" t="s">
        <v>42</v>
      </c>
      <c r="H3" s="1" t="s">
        <v>27</v>
      </c>
    </row>
    <row r="4" spans="1:22" x14ac:dyDescent="0.3">
      <c r="A4" s="13">
        <v>0</v>
      </c>
      <c r="B4">
        <f>COUNTIFS('Offense Log'!$G$2:$G$2999,A4,'Offense Log'!$J$2:$J$2999,"HC")</f>
        <v>739</v>
      </c>
      <c r="C4" s="5">
        <f>IFERROR(COUNTIFS('Offense Log'!$N$2:$N$2999,"Yes",'Offense Log'!$G$2:$G$2999,'Summary Statistics'!A4,'Offense Log'!$J$2:$J$2999,"HC")/COUNTIFS('Offense Log'!$G$2:$G$2999,A4,'Offense Log'!$J$2:$J$2999,"HC"),"N/A")</f>
        <v>0.33288227334235454</v>
      </c>
      <c r="D4" s="6">
        <f>IFERROR(AVERAGEIFS('Offense Log'!$M$2:$M$2999,'Offense Log'!$G$2:$G$2999,'Summary Statistics'!A4,'Offense Log'!$J$2:$J$2999,"HC"),"N/A")</f>
        <v>0.85385656292286871</v>
      </c>
      <c r="F4" t="s">
        <v>237</v>
      </c>
      <c r="G4" s="101">
        <f>COUNTIFS('Offense Log'!$K$2:$K$3000,F4)</f>
        <v>183</v>
      </c>
      <c r="H4" s="85">
        <f>IFERROR(AVERAGEIFS('Offense Log'!$M$2:$M$3000,'Offense Log'!$K$2:$K$3000,F4),"N/A")</f>
        <v>1.0109289617486339</v>
      </c>
      <c r="L4" s="1"/>
      <c r="N4" s="7"/>
    </row>
    <row r="5" spans="1:22" ht="15" thickBot="1" x14ac:dyDescent="0.35">
      <c r="A5" s="13">
        <v>1</v>
      </c>
      <c r="B5">
        <f>COUNTIFS('Offense Log'!$G$2:$G$2999,A5,'Offense Log'!$J$2:$J$2999,"HC")</f>
        <v>1006</v>
      </c>
      <c r="C5" s="5">
        <f>IFERROR(COUNTIFS('Offense Log'!$N$2:$N$2999,"Yes",'Offense Log'!$G$2:$G$2999,'Summary Statistics'!A5,'Offense Log'!$J$2:$J$2999,"HC")/COUNTIFS('Offense Log'!$G$2:$G$2999,A5,'Offense Log'!$J$2:$J$2999,"HC"),"N/A")</f>
        <v>0.49403578528827036</v>
      </c>
      <c r="D5" s="6">
        <f>IFERROR(AVERAGEIFS('Offense Log'!$M$2:$M$2999,'Offense Log'!$G$2:$G$2999,'Summary Statistics'!A5,'Offense Log'!$J$2:$J$2999,"HC"),"N/A")</f>
        <v>1.0208747514910537</v>
      </c>
      <c r="F5" t="s">
        <v>259</v>
      </c>
      <c r="G5" s="101">
        <f>COUNTIFS('Offense Log'!$K$2:$K$3000,F5)</f>
        <v>79</v>
      </c>
      <c r="H5" s="133">
        <f>IFERROR(AVERAGEIFS('Offense Log'!$M$2:$M$3000,'Offense Log'!$K$2:$K$3000,F5),"N/A")</f>
        <v>1.0632911392405062</v>
      </c>
    </row>
    <row r="6" spans="1:22" x14ac:dyDescent="0.3">
      <c r="A6" s="13">
        <v>2</v>
      </c>
      <c r="B6">
        <f>COUNTIFS('Offense Log'!$G$2:$G$2999,A6,'Offense Log'!$J$2:$J$2999,"HC")</f>
        <v>261</v>
      </c>
      <c r="C6" s="5">
        <f>IFERROR(COUNTIFS('Offense Log'!$N$2:$N$2999,"Yes",'Offense Log'!$G$2:$G$2999,'Summary Statistics'!A6,'Offense Log'!$J$2:$J$2999,"HC")/COUNTIFS('Offense Log'!$G$2:$G$2999,A6,'Offense Log'!$J$2:$J$2999,"HC"),"N/A")</f>
        <v>0.53639846743295017</v>
      </c>
      <c r="D6" s="6">
        <f>IFERROR(AVERAGEIFS('Offense Log'!$M$2:$M$2999,'Offense Log'!$G$2:$G$2999,'Summary Statistics'!A6,'Offense Log'!$J$2:$J$2999,"HC"),"N/A")</f>
        <v>1.0804597701149425</v>
      </c>
      <c r="H6" s="134">
        <f>SUMPRODUCT(G4:G5,H4:H5)/SUM(G4:G5)</f>
        <v>1.0267175572519085</v>
      </c>
    </row>
    <row r="7" spans="1:22" x14ac:dyDescent="0.3">
      <c r="A7" s="13">
        <v>3</v>
      </c>
      <c r="B7">
        <f>COUNTIFS('Offense Log'!$G$2:$G$2999,A7,'Offense Log'!$J$2:$J$2999,"HC")</f>
        <v>23</v>
      </c>
      <c r="C7" s="5">
        <f>IFERROR(COUNTIFS('Offense Log'!$N$2:$N$2999,"Yes",'Offense Log'!$G$2:$G$2999,'Summary Statistics'!A7,'Offense Log'!$J$2:$J$2999,"HC")/COUNTIFS('Offense Log'!$G$2:$G$2999,A7,'Offense Log'!$J$2:$J$2999,"HC"),"N/A")</f>
        <v>0.65217391304347827</v>
      </c>
      <c r="D7" s="6">
        <f>IFERROR(AVERAGEIFS('Offense Log'!$M$2:$M$2999,'Offense Log'!$G$2:$G$2999,'Summary Statistics'!A7,'Offense Log'!$J$2:$J$2999,"HC"),"N/A")</f>
        <v>1.3478260869565217</v>
      </c>
      <c r="H7" s="5"/>
    </row>
    <row r="8" spans="1:22" x14ac:dyDescent="0.3">
      <c r="A8" s="13">
        <v>4</v>
      </c>
      <c r="B8">
        <f>COUNTIFS('Offense Log'!$G$2:$G$2999,A8,'Offense Log'!$J$2:$J$2999,"HC")</f>
        <v>6</v>
      </c>
      <c r="C8" s="5">
        <f>IFERROR(COUNTIFS('Offense Log'!$N$2:$N$2999,"Yes",'Offense Log'!$G$2:$G$2999,'Summary Statistics'!A8,'Offense Log'!$J$2:$J$2999,"HC")/COUNTIFS('Offense Log'!$G$2:$G$2999,A8,'Offense Log'!$J$2:$J$2999,"HC"),"N/A")</f>
        <v>0.5</v>
      </c>
      <c r="D8" s="6">
        <f>IFERROR(AVERAGEIFS('Offense Log'!$M$2:$M$2999,'Offense Log'!$G$2:$G$2999,'Summary Statistics'!A8,'Offense Log'!$J$2:$J$2999,"HC"),"N/A")</f>
        <v>1</v>
      </c>
      <c r="F8" s="3"/>
      <c r="H8" s="5"/>
    </row>
    <row r="9" spans="1:22" x14ac:dyDescent="0.3">
      <c r="A9" s="13">
        <v>5</v>
      </c>
      <c r="B9">
        <f>COUNTIFS('Offense Log'!$G$2:$G$2999,A9,'Offense Log'!$J$2:$J$2999,"HC")</f>
        <v>0</v>
      </c>
      <c r="C9" s="5" t="str">
        <f>IFERROR(COUNTIFS('Offense Log'!$N$2:$N$2999,"Yes",'Offense Log'!$G$2:$G$2999,'Summary Statistics'!A9,'Offense Log'!$J$2:$J$2999,"HC")/COUNTIFS('Offense Log'!$G$2:$G$2999,A9,'Offense Log'!$J$2:$J$2999,"HC"),"N/A")</f>
        <v>N/A</v>
      </c>
      <c r="D9" s="6" t="str">
        <f>IFERROR(AVERAGEIFS('Offense Log'!$M$2:$M$2999,'Offense Log'!$G$2:$G$2999,'Summary Statistics'!A9,'Offense Log'!$J$2:$J$2999,"HC"),"N/A")</f>
        <v>N/A</v>
      </c>
      <c r="F9" s="3"/>
      <c r="H9" s="5"/>
    </row>
    <row r="11" spans="1:22" ht="18" x14ac:dyDescent="0.35">
      <c r="A11" s="11" t="s">
        <v>25</v>
      </c>
      <c r="C11" t="s">
        <v>106</v>
      </c>
      <c r="V11" s="74"/>
    </row>
    <row r="12" spans="1:22" s="29" customFormat="1" ht="13.8" x14ac:dyDescent="0.3">
      <c r="A12" s="27" t="s">
        <v>26</v>
      </c>
      <c r="B12" s="28" t="s">
        <v>5</v>
      </c>
      <c r="C12" s="28" t="s">
        <v>33</v>
      </c>
      <c r="D12" s="28" t="s">
        <v>27</v>
      </c>
      <c r="E12" s="28" t="s">
        <v>34</v>
      </c>
      <c r="F12" s="28" t="s">
        <v>36</v>
      </c>
      <c r="G12" s="28" t="s">
        <v>28</v>
      </c>
      <c r="H12" s="28" t="s">
        <v>37</v>
      </c>
      <c r="I12" s="28" t="s">
        <v>29</v>
      </c>
      <c r="J12" s="28" t="s">
        <v>38</v>
      </c>
      <c r="K12" s="28" t="s">
        <v>30</v>
      </c>
      <c r="L12" s="28" t="s">
        <v>39</v>
      </c>
      <c r="M12" s="28" t="s">
        <v>31</v>
      </c>
      <c r="N12" s="28" t="s">
        <v>40</v>
      </c>
      <c r="O12" s="28" t="s">
        <v>32</v>
      </c>
      <c r="P12" s="28" t="s">
        <v>225</v>
      </c>
      <c r="Q12" s="28" t="s">
        <v>44</v>
      </c>
      <c r="R12" s="28" t="s">
        <v>35</v>
      </c>
      <c r="S12" s="27" t="s">
        <v>224</v>
      </c>
      <c r="V12" s="28"/>
    </row>
    <row r="13" spans="1:22" x14ac:dyDescent="0.3">
      <c r="A13" s="13" t="s">
        <v>13</v>
      </c>
      <c r="B13" s="6">
        <f>IFERROR((SUMIFS('Offense Log'!$G$2:$G$2999,'Offense Log'!$B$2:$B$2999,'Summary Statistics'!A13,'Offense Log'!$J$2:$J$2999,"HC")+SUMIFS('Offense Log'!$G$2:$G$2999,'Offense Log'!$C$2:$C$2999,'Summary Statistics'!A13,'Offense Log'!$J$2:$J$2999,"HC")+SUMIFS('Offense Log'!$G$2:$G$2999,'Offense Log'!$D$2:$D$2999,'Summary Statistics'!A13,'Offense Log'!$J$2:$J$2999,"HC")+SUMIFS('Offense Log'!$G$2:$G$2999,'Offense Log'!$E$2:$E$2999,'Summary Statistics'!A13,'Offense Log'!$J$2:$J$2999,"HC")+SUMIFS('Offense Log'!$G$2:$G$2999,'Offense Log'!$F$2:$F$2999,'Summary Statistics'!A13,'Offense Log'!$J$2:$J$2999,"HC"))
/(COUNTIFS('Offense Log'!$F$2:$F$2999,'Summary Statistics'!A13,'Offense Log'!$J$2:$J$2999,"HC")+(COUNTIFS('Offense Log'!$E$2:$E$2999,'Summary Statistics'!A13,'Offense Log'!$J$2:$J$2999,"HC")+(COUNTIFS('Offense Log'!$D$2:$D$2999,'Summary Statistics'!A13,'Offense Log'!$J$2:$J$2999,"HC")+(COUNTIFS('Offense Log'!$C$2:$C$2999,'Summary Statistics'!A13,'Offense Log'!$J$2:$J$2999,"HC")+(COUNTIFS('Offense Log'!$B$2:$B$2999,'Summary Statistics'!A13,'Offense Log'!$J$2:$J$2999,"HC")))))),0)</f>
        <v>0.81282051282051282</v>
      </c>
      <c r="C13" s="5">
        <f>IFERROR((COUNTIFS('Offense Log'!$N$2:$N$2999,"Yes",'Offense Log'!$B$2:$B$2999,'Summary Statistics'!A13,'Offense Log'!$J$2:$J$2999,"HC")+COUNTIFS('Offense Log'!$N$2:$N$2999,"Yes",'Offense Log'!$C$2:$C$2999,'Summary Statistics'!A13,'Offense Log'!$J$2:$J$2999,"HC")+COUNTIFS('Offense Log'!$N$2:$N$2999,"Yes",'Offense Log'!$D$2:$D$2999,'Summary Statistics'!A13,'Offense Log'!$J$2:$J$2999,"HC")+COUNTIFS('Offense Log'!$N$2:$N$2999,"Yes",'Offense Log'!$E$2:$E$2999,'Summary Statistics'!A13,'Offense Log'!$J$2:$J$2999,"HC")+COUNTIFS('Offense Log'!$N$2:$N$2999,"Yes",'Offense Log'!$F$2:$F$2999,'Summary Statistics'!A13,'Offense Log'!$J$2:$J$2999,"HC"))
/((COUNTIFS('Offense Log'!$B$2:$B$2999,'Summary Statistics'!A13,'Offense Log'!$J$2:$J$2999,"HC")+COUNTIFS('Offense Log'!$C$2:$C$2999,'Summary Statistics'!A13,'Offense Log'!$J$2:$J$2999,"HC")+COUNTIFS('Offense Log'!$D$2:$D$2999,'Summary Statistics'!A13,'Offense Log'!$J$2:$J$2999,"HC")+COUNTIFS('Offense Log'!$E$2:$E$2999,'Summary Statistics'!A13,'Offense Log'!$J$2:$J$2999,"HC")+COUNTIFS('Offense Log'!$F$2:$F$2999,'Summary Statistics'!A13,'Offense Log'!$J$2:$J$2999,"HC"))),0)</f>
        <v>0.44294871794871793</v>
      </c>
      <c r="D13" s="85">
        <f ca="1">IFERROR(AVERAGEIFS('Offense Log'!$M$2:$M$2999,OFFSET('Offense Log'!$P$2:$P$2999,0,INDEX(Reference!$A$1:$B$12,MATCH($A13,Reference!$A$1:$A$12,0),2)),"Yes",'Offense Log'!$J$2:$J$2999,"HC"),"N/A")</f>
        <v>0.97051282051282051</v>
      </c>
      <c r="E13" s="15">
        <f>IFERROR(COUNTIFS('Offense Log'!$H$2:$H$2999,$A13,'Offense Log'!$J$2:$J$2999,"HC")/(COUNTIFS('Offense Log'!$B$2:$B$2999,$A13,'Offense Log'!$J$2:$J$2999,"HC")+(COUNTIFS('Offense Log'!$C$2:$C$2999,$A13,'Offense Log'!$J$2:$J$2999,"HC")+(COUNTIFS('Offense Log'!$D$2:$D$2999,$A13,'Offense Log'!$J$2:$J$2999,"HC")+(COUNTIFS('Offense Log'!$E$2:$E$2999,$A13,'Offense Log'!$J$2:$J$2999,"HC")+(COUNTIFS('Offense Log'!$F$2:$F$2999,$A13,'Offense Log'!$J$2:$J$2999,"HC")))))),"N/A")</f>
        <v>0.23974358974358975</v>
      </c>
      <c r="F13" s="5">
        <f>IFERROR(COUNTIFS('Offense Log'!$I$2:$I$2999,"Layup",'Offense Log'!$J$2:$J$2999,"HC",'Offense Log'!$H$2:$H$2999,$A13)/COUNTIFS('Offense Log'!$I$2:$I$2999,"&lt;&gt;Turnover",'Offense Log'!$I$2:$I$2999,"&lt;&gt;Foul",'Offense Log'!$I$2:$I$2999,"&lt;&gt;",'Offense Log'!$J$2:$J$2999,"HC",'Offense Log'!$H$2:$H$2999,$A13),0)</f>
        <v>0.2910958904109589</v>
      </c>
      <c r="G13" s="5">
        <f>IF(F13=0,"N/A",IFERROR((COUNTIFS('Offense Log'!$I$2:$I$2999,"Layup",'Offense Log'!$N$2:$N$2999,"Yes",'Offense Log'!$J$2:$J$2999,"HC",'Offense Log'!$H$2:$H$2999,$A13))/(COUNTIFS('Offense Log'!$I$2:$I$2999,"Layup",'Offense Log'!$J$2:$J$2999,"HC",'Offense Log'!$H$2:$H$2999,$A13)),0))</f>
        <v>0.62352941176470589</v>
      </c>
      <c r="H13" s="5">
        <f>IFERROR(COUNTIFS('Offense Log'!$I$2:$I$2999,"Floater",'Offense Log'!$J$2:$J$2999,"HC",'Offense Log'!$H$2:$H$2999,$A13)/COUNTIFS('Offense Log'!$I$2:$I$2999,"&lt;&gt;Turnover",'Offense Log'!$I$2:$I$2999,"&lt;&gt;Foul",'Offense Log'!$I$2:$I$2999,"&lt;&gt;",'Offense Log'!$J$2:$J$2999,"HC",'Offense Log'!$H$2:$H$2999,$A13),0)</f>
        <v>0.2636986301369863</v>
      </c>
      <c r="I13" s="5">
        <f>IF(H13=0,"N/A",IFERROR((COUNTIFS('Offense Log'!$I$2:$I$2999,"Floater",'Offense Log'!$N$2:$N$2999,"Yes",'Offense Log'!$J$2:$J$2999,"HC",'Offense Log'!$H$2:$H$2999,$A13))/(COUNTIFS('Offense Log'!$I$2:$I$2999,"Floater",'Offense Log'!$J$2:$J$2999,"HC",'Offense Log'!$H$2:$H$2999,$A13)),0))</f>
        <v>0.40259740259740262</v>
      </c>
      <c r="J13" s="5">
        <f>IFERROR(COUNTIFS('Offense Log'!$I$2:$I$2999,"Hook",'Offense Log'!$J$2:$J$2999,"HC",'Offense Log'!$H$2:$H$2999,$A13)/COUNTIFS('Offense Log'!$I$2:$I$2999,"&lt;&gt;Turnover",'Offense Log'!$I$2:$I$2999,"&lt;&gt;Foul",'Offense Log'!$I$2:$I$2999,"&lt;&gt;",'Offense Log'!$J$2:$J$2999,"HC",'Offense Log'!$H$2:$H$2999,$A13),0)</f>
        <v>3.0821917808219176E-2</v>
      </c>
      <c r="K13" s="5">
        <f>IF(J13=0,"N/A",IFERROR((COUNTIFS('Offense Log'!$I$2:$I$2999,"Hook",'Offense Log'!$N$2:$N$2999,"Yes",'Offense Log'!$J$2:$J$2999,"HC",'Offense Log'!$H$2:$H$2999,$A13))/(COUNTIFS('Offense Log'!$I$2:$I$2999,"Hook",'Offense Log'!$J$2:$J$2999,"HC",'Offense Log'!$H$2:$H$2999,$A13)),0))</f>
        <v>0.44444444444444442</v>
      </c>
      <c r="L13" s="5">
        <f>IFERROR(COUNTIFS('Offense Log'!$I$2:$I$2999,"Jumper",'Offense Log'!$J$2:$J$2999,"HC",'Offense Log'!$H$2:$H$2999,$A13)/COUNTIFS('Offense Log'!$I$2:$I$2999,"&lt;&gt;Turnover",'Offense Log'!$I$2:$I$2999,"&lt;&gt;Foul",'Offense Log'!$I$2:$I$2999,"&lt;&gt;",'Offense Log'!$J$2:$J$2999,"HC",'Offense Log'!$H$2:$H$2999,$A13),0)</f>
        <v>0.2910958904109589</v>
      </c>
      <c r="M13" s="5">
        <f>IF(L13=0,"N/A",IFERROR((COUNTIFS('Offense Log'!$I$2:$I$2999,"Jumper",'Offense Log'!$N$2:$N$2999,"Yes",'Offense Log'!$J$2:$J$2999,"HC",'Offense Log'!$H$2:$H$2999,$A13))/(COUNTIFS('Offense Log'!$I$2:$I$2999,"Jumper",'Offense Log'!$J$2:$J$2999,"HC",'Offense Log'!$H$2:$H$2999,$A13)),0))</f>
        <v>0.4823529411764706</v>
      </c>
      <c r="N13" s="5">
        <f>IFERROR(COUNTIFS('Offense Log'!$I$2:$I$2999,"Three",'Offense Log'!$J$2:$J$2999,"HC",'Offense Log'!$H$2:$H$2999,$A13)/COUNTIFS('Offense Log'!$I$2:$I$2999,"&lt;&gt;Turnover",'Offense Log'!$I$2:$I$2999,"&lt;&gt;Foul",'Offense Log'!$I$2:$I$2999,"&lt;&gt;",'Offense Log'!$J$2:$J$2999,"HC",'Offense Log'!$H$2:$H$2999,$A13),0)</f>
        <v>0.12328767123287671</v>
      </c>
      <c r="O13" s="5">
        <f>IF(N13=0,"N/A",IFERROR((COUNTIFS('Offense Log'!$I$2:$I$2999,"Three",'Offense Log'!$N$2:$N$2999,"Yes",'Offense Log'!$J$2:$J$2999,"HC",'Offense Log'!$H$2:$H$2999,$A13))/(COUNTIFS('Offense Log'!$I$2:$I$2999,"Three",'Offense Log'!$J$2:$J$2999,"HC",'Offense Log'!$H$2:$H$2999,$A13)),0))</f>
        <v>0.41666666666666669</v>
      </c>
      <c r="P13" s="5" t="str">
        <f ca="1">IF(D13=0,"N/A",IFERROR((COUNTIFS('Offense Log'!$I$2:$I$2999,"Dunk",'Offense Log'!$N$2:$N$2999,"Yes",'Offense Log'!$H$2:$H$2999,$A13))&amp;"-"&amp;(COUNTIFS('Offense Log'!$I$2:$I$2999,"Dunk",'Offense Log'!$H$2:$H$2999,$A13)),0))</f>
        <v>0-0</v>
      </c>
      <c r="Q13" s="5">
        <f>IFERROR(COUNTIFS('Offense Log'!$I$2:$I$2999,"&lt;&gt;Turnover",'Offense Log'!$I$2:$I$2999,"&lt;&gt;Foul",'Offense Log'!$N$2:$N$2999,"Yes",'Offense Log'!$J$2:$J$2999,"HC",'Offense Log'!$H$2:$H$2999,$A13)/COUNTIFS('Offense Log'!$I$2:$I$2999,"&lt;&gt;Turnover",'Offense Log'!$I$2:$I$2999,"&lt;&gt;Foul",'Offense Log'!$I$2:$I$2999,"&lt;&gt;",'Offense Log'!$J$2:$J$2999,"HC",'Offense Log'!$H$2:$H$2999,$A13),"N/A")</f>
        <v>0.49315068493150682</v>
      </c>
      <c r="R13" s="5">
        <f>IFERROR(COUNTIFS('Offense Log'!$H$2:$H$2999,$A13,'Offense Log'!$I$2:$I$2999,"Turnover",'Offense Log'!$J$2:$J$2999,"HC")/(COUNTIFS('Offense Log'!$B$2:$B$2999,$A13,'Offense Log'!$J$2:$J$2999,"HC")+(COUNTIFS('Offense Log'!$C$2:$C$2999,$A13,'Offense Log'!$J$2:$J$2999,"HC")+(COUNTIFS('Offense Log'!$D$2:$D$2999,$A13,'Offense Log'!$J$2:$J$2999,"HC")+(COUNTIFS('Offense Log'!$E$2:$E$2999,$A13,'Offense Log'!$J$2:$J$2999,"HC")+(COUNTIFS('Offense Log'!$F$2:$F$2999,$A13,'Offense Log'!$J$2:$J$2999,"HC")))))),0)</f>
        <v>3.2692307692307694E-2</v>
      </c>
      <c r="S13" s="15">
        <f>IFERROR(R13*0.2/E13,"N/A")</f>
        <v>2.7272727272727275E-2</v>
      </c>
    </row>
    <row r="14" spans="1:22" x14ac:dyDescent="0.3">
      <c r="A14" s="13" t="s">
        <v>9</v>
      </c>
      <c r="B14" s="6">
        <f>IFERROR((SUMIFS('Offense Log'!$G$2:$G$2999,'Offense Log'!$B$2:$B$2999,'Summary Statistics'!A14,'Offense Log'!$J$2:$J$2999,"HC")+SUMIFS('Offense Log'!$G$2:$G$2999,'Offense Log'!$C$2:$C$2999,'Summary Statistics'!A14,'Offense Log'!$J$2:$J$2999,"HC")+SUMIFS('Offense Log'!$G$2:$G$2999,'Offense Log'!$D$2:$D$2999,'Summary Statistics'!A14,'Offense Log'!$J$2:$J$2999,"HC")+SUMIFS('Offense Log'!$G$2:$G$2999,'Offense Log'!$E$2:$E$2999,'Summary Statistics'!A14,'Offense Log'!$J$2:$J$2999,"HC")+SUMIFS('Offense Log'!$G$2:$G$2999,'Offense Log'!$F$2:$F$2999,'Summary Statistics'!A14,'Offense Log'!$J$2:$J$2999,"HC"))
/(COUNTIFS('Offense Log'!$F$2:$F$2999,'Summary Statistics'!A14,'Offense Log'!$J$2:$J$2999,"HC")+(COUNTIFS('Offense Log'!$E$2:$E$2999,'Summary Statistics'!A14,'Offense Log'!$J$2:$J$2999,"HC")+(COUNTIFS('Offense Log'!$D$2:$D$2999,'Summary Statistics'!A14,'Offense Log'!$J$2:$J$2999,"HC")+(COUNTIFS('Offense Log'!$C$2:$C$2999,'Summary Statistics'!A14,'Offense Log'!$J$2:$J$2999,"HC")+(COUNTIFS('Offense Log'!$B$2:$B$2999,'Summary Statistics'!A14,'Offense Log'!$J$2:$J$2999,"HC")))))),0)</f>
        <v>0.79796610169491522</v>
      </c>
      <c r="C14" s="5">
        <f>IFERROR((COUNTIFS('Offense Log'!$N$2:$N$2999,"Yes",'Offense Log'!$B$2:$B$2999,'Summary Statistics'!A14,'Offense Log'!$J$2:$J$2999,"HC")+COUNTIFS('Offense Log'!$N$2:$N$2999,"Yes",'Offense Log'!$C$2:$C$2999,'Summary Statistics'!A14,'Offense Log'!$J$2:$J$2999,"HC")+COUNTIFS('Offense Log'!$N$2:$N$2999,"Yes",'Offense Log'!$D$2:$D$2999,'Summary Statistics'!A14,'Offense Log'!$J$2:$J$2999,"HC")+COUNTIFS('Offense Log'!$N$2:$N$2999,"Yes",'Offense Log'!$E$2:$E$2999,'Summary Statistics'!A14,'Offense Log'!$J$2:$J$2999,"HC")+COUNTIFS('Offense Log'!$N$2:$N$2999,"Yes",'Offense Log'!$F$2:$F$2999,'Summary Statistics'!A14,'Offense Log'!$J$2:$J$2999,"HC"))
/((COUNTIFS('Offense Log'!$B$2:$B$2999,'Summary Statistics'!A14,'Offense Log'!$J$2:$J$2999,"HC")+COUNTIFS('Offense Log'!$C$2:$C$2999,'Summary Statistics'!A14,'Offense Log'!$J$2:$J$2999,"HC")+COUNTIFS('Offense Log'!$D$2:$D$2999,'Summary Statistics'!A14,'Offense Log'!$J$2:$J$2999,"HC")+COUNTIFS('Offense Log'!$E$2:$E$2999,'Summary Statistics'!A14,'Offense Log'!$J$2:$J$2999,"HC")+COUNTIFS('Offense Log'!$F$2:$F$2999,'Summary Statistics'!A14,'Offense Log'!$J$2:$J$2999,"HC"))),0)</f>
        <v>0.44813559322033897</v>
      </c>
      <c r="D14" s="85">
        <f ca="1">IFERROR(AVERAGEIFS('Offense Log'!$M$2:$M$2999,OFFSET('Offense Log'!$P$2:$P$2999,0,INDEX(Reference!$A$1:$B$12,MATCH($A14,Reference!$A$1:$A$12,0),2)),"Yes",'Offense Log'!$J$2:$J$2999,"HC"),"N/A")</f>
        <v>0.97423728813559318</v>
      </c>
      <c r="E14" s="15">
        <f>IFERROR(COUNTIFS('Offense Log'!$H$2:$H$2999,$A14,'Offense Log'!$J$2:$J$2999,"HC")/(COUNTIFS('Offense Log'!$B$2:$B$2999,$A14,'Offense Log'!$J$2:$J$2999,"HC")+(COUNTIFS('Offense Log'!$C$2:$C$2999,$A14,'Offense Log'!$J$2:$J$2999,"HC")+(COUNTIFS('Offense Log'!$D$2:$D$2999,$A14,'Offense Log'!$J$2:$J$2999,"HC")+(COUNTIFS('Offense Log'!$E$2:$E$2999,$A14,'Offense Log'!$J$2:$J$2999,"HC")+(COUNTIFS('Offense Log'!$F$2:$F$2999,$A14,'Offense Log'!$J$2:$J$2999,"HC")))))),"N/A")</f>
        <v>0.16677966101694916</v>
      </c>
      <c r="F14" s="5">
        <f>IFERROR(COUNTIFS('Offense Log'!$I$2:$I$2999,"Layup",'Offense Log'!$J$2:$J$2999,"HC",'Offense Log'!$H$2:$H$2999,$A14)/COUNTIFS('Offense Log'!$I$2:$I$2999,"&lt;&gt;Turnover",'Offense Log'!$I$2:$I$2999,"&lt;&gt;Foul",'Offense Log'!$I$2:$I$2999,"&lt;&gt;",'Offense Log'!$J$2:$J$2999,"HC",'Offense Log'!$H$2:$H$2999,$A14),0)</f>
        <v>9.7560975609756101E-2</v>
      </c>
      <c r="G14" s="5">
        <f>IF(F14=0,"N/A",IFERROR((COUNTIFS('Offense Log'!$I$2:$I$2999,"Layup",'Offense Log'!$N$2:$N$2999,"Yes",'Offense Log'!$J$2:$J$2999,"HC",'Offense Log'!$H$2:$H$2999,$A14))/(COUNTIFS('Offense Log'!$I$2:$I$2999,"Layup",'Offense Log'!$J$2:$J$2999,"HC",'Offense Log'!$H$2:$H$2999,$A14)),0))</f>
        <v>0.45</v>
      </c>
      <c r="H14" s="5">
        <f>IFERROR(COUNTIFS('Offense Log'!$I$2:$I$2999,"Floater",'Offense Log'!$J$2:$J$2999,"HC",'Offense Log'!$H$2:$H$2999,$A14)/COUNTIFS('Offense Log'!$I$2:$I$2999,"&lt;&gt;Turnover",'Offense Log'!$I$2:$I$2999,"&lt;&gt;Foul",'Offense Log'!$I$2:$I$2999,"&lt;&gt;",'Offense Log'!$J$2:$J$2999,"HC",'Offense Log'!$H$2:$H$2999,$A14),0)</f>
        <v>2.4390243902439025E-2</v>
      </c>
      <c r="I14" s="5">
        <f>IF(H14=0,"N/A",IFERROR((COUNTIFS('Offense Log'!$I$2:$I$2999,"Floater",'Offense Log'!$N$2:$N$2999,"Yes",'Offense Log'!$J$2:$J$2999,"HC",'Offense Log'!$H$2:$H$2999,$A14))/(COUNTIFS('Offense Log'!$I$2:$I$2999,"Floater",'Offense Log'!$J$2:$J$2999,"HC",'Offense Log'!$H$2:$H$2999,$A14)),0))</f>
        <v>0.2</v>
      </c>
      <c r="J14" s="5">
        <f>IFERROR(COUNTIFS('Offense Log'!$I$2:$I$2999,"Hook",'Offense Log'!$J$2:$J$2999,"HC",'Offense Log'!$H$2:$H$2999,$A14)/COUNTIFS('Offense Log'!$I$2:$I$2999,"&lt;&gt;Turnover",'Offense Log'!$I$2:$I$2999,"&lt;&gt;Foul",'Offense Log'!$I$2:$I$2999,"&lt;&gt;",'Offense Log'!$J$2:$J$2999,"HC",'Offense Log'!$H$2:$H$2999,$A14),0)</f>
        <v>0</v>
      </c>
      <c r="K14" s="5" t="str">
        <f>IF(J14=0,"N/A",IFERROR((COUNTIFS('Offense Log'!$I$2:$I$2999,"Hook",'Offense Log'!$N$2:$N$2999,"Yes",'Offense Log'!$J$2:$J$2999,"HC",'Offense Log'!$H$2:$H$2999,$A14))/(COUNTIFS('Offense Log'!$I$2:$I$2999,"Hook",'Offense Log'!$J$2:$J$2999,"HC",'Offense Log'!$H$2:$H$2999,$A14)),0))</f>
        <v>N/A</v>
      </c>
      <c r="L14" s="5">
        <f>IFERROR(COUNTIFS('Offense Log'!$I$2:$I$2999,"Jumper",'Offense Log'!$J$2:$J$2999,"HC",'Offense Log'!$H$2:$H$2999,$A14)/COUNTIFS('Offense Log'!$I$2:$I$2999,"&lt;&gt;Turnover",'Offense Log'!$I$2:$I$2999,"&lt;&gt;Foul",'Offense Log'!$I$2:$I$2999,"&lt;&gt;",'Offense Log'!$J$2:$J$2999,"HC",'Offense Log'!$H$2:$H$2999,$A14),0)</f>
        <v>0.14634146341463414</v>
      </c>
      <c r="M14" s="5">
        <f>IF(L14=0,"N/A",IFERROR((COUNTIFS('Offense Log'!$I$2:$I$2999,"Jumper",'Offense Log'!$N$2:$N$2999,"Yes",'Offense Log'!$J$2:$J$2999,"HC",'Offense Log'!$H$2:$H$2999,$A14))/(COUNTIFS('Offense Log'!$I$2:$I$2999,"Jumper",'Offense Log'!$J$2:$J$2999,"HC",'Offense Log'!$H$2:$H$2999,$A14)),0))</f>
        <v>0.36666666666666664</v>
      </c>
      <c r="N14" s="5">
        <f>IFERROR(COUNTIFS('Offense Log'!$I$2:$I$2999,"Three",'Offense Log'!$J$2:$J$2999,"HC",'Offense Log'!$H$2:$H$2999,$A14)/COUNTIFS('Offense Log'!$I$2:$I$2999,"&lt;&gt;Turnover",'Offense Log'!$I$2:$I$2999,"&lt;&gt;Foul",'Offense Log'!$I$2:$I$2999,"&lt;&gt;",'Offense Log'!$J$2:$J$2999,"HC",'Offense Log'!$H$2:$H$2999,$A14),0)</f>
        <v>0.73170731707317072</v>
      </c>
      <c r="O14" s="5">
        <f>IF(N14=0,"N/A",IFERROR((COUNTIFS('Offense Log'!$I$2:$I$2999,"Three",'Offense Log'!$N$2:$N$2999,"Yes",'Offense Log'!$J$2:$J$2999,"HC",'Offense Log'!$H$2:$H$2999,$A14))/(COUNTIFS('Offense Log'!$I$2:$I$2999,"Three",'Offense Log'!$J$2:$J$2999,"HC",'Offense Log'!$H$2:$H$2999,$A14)),0))</f>
        <v>0.38</v>
      </c>
      <c r="P14" s="5" t="str">
        <f ca="1">IF(D14=0,"N/A",IFERROR((COUNTIFS('Offense Log'!$I$2:$I$2999,"Dunk",'Offense Log'!$N$2:$N$2999,"Yes",'Offense Log'!$H$2:$H$2999,$A14))&amp;"-"&amp;(COUNTIFS('Offense Log'!$I$2:$I$2999,"Dunk",'Offense Log'!$H$2:$H$2999,$A14)),0))</f>
        <v>0-0</v>
      </c>
      <c r="Q14" s="5">
        <f>IFERROR(COUNTIFS('Offense Log'!$I$2:$I$2999,"&lt;&gt;Turnover",'Offense Log'!$I$2:$I$2999,"&lt;&gt;Foul",'Offense Log'!$N$2:$N$2999,"Yes",'Offense Log'!$J$2:$J$2999,"HC",'Offense Log'!$H$2:$H$2999,$A14)/COUNTIFS('Offense Log'!$I$2:$I$2999,"&lt;&gt;Turnover",'Offense Log'!$I$2:$I$2999,"&lt;&gt;Foul",'Offense Log'!$I$2:$I$2999,"&lt;&gt;",'Offense Log'!$J$2:$J$2999,"HC",'Offense Log'!$H$2:$H$2999,$A14),"N/A")</f>
        <v>0.38048780487804879</v>
      </c>
      <c r="R14" s="5">
        <f>IFERROR(COUNTIFS('Offense Log'!$H$2:$H$2999,$A14,'Offense Log'!$I$2:$I$2999,"Turnover",'Offense Log'!$J$2:$J$2999,"HC")/(COUNTIFS('Offense Log'!$B$2:$B$2999,$A14,'Offense Log'!$J$2:$J$2999,"HC")+(COUNTIFS('Offense Log'!$C$2:$C$2999,$A14,'Offense Log'!$J$2:$J$2999,"HC")+(COUNTIFS('Offense Log'!$D$2:$D$2999,$A14,'Offense Log'!$J$2:$J$2999,"HC")+(COUNTIFS('Offense Log'!$E$2:$E$2999,$A14,'Offense Log'!$J$2:$J$2999,"HC")+(COUNTIFS('Offense Log'!$F$2:$F$2999,$A14,'Offense Log'!$J$2:$J$2999,"HC")))))),0)</f>
        <v>1.8983050847457626E-2</v>
      </c>
      <c r="S14" s="15">
        <f t="shared" ref="S14:S24" si="0">IFERROR(R14*0.2/E14,"N/A")</f>
        <v>2.2764227642276424E-2</v>
      </c>
    </row>
    <row r="15" spans="1:22" x14ac:dyDescent="0.3">
      <c r="A15" s="13" t="s">
        <v>8</v>
      </c>
      <c r="B15" s="6">
        <f>IFERROR((SUMIFS('Offense Log'!$G$2:$G$2999,'Offense Log'!$B$2:$B$2999,'Summary Statistics'!A15,'Offense Log'!$J$2:$J$2999,"HC")+SUMIFS('Offense Log'!$G$2:$G$2999,'Offense Log'!$C$2:$C$2999,'Summary Statistics'!A15,'Offense Log'!$J$2:$J$2999,"HC")+SUMIFS('Offense Log'!$G$2:$G$2999,'Offense Log'!$D$2:$D$2999,'Summary Statistics'!A15,'Offense Log'!$J$2:$J$2999,"HC")+SUMIFS('Offense Log'!$G$2:$G$2999,'Offense Log'!$E$2:$E$2999,'Summary Statistics'!A15,'Offense Log'!$J$2:$J$2999,"HC")+SUMIFS('Offense Log'!$G$2:$G$2999,'Offense Log'!$F$2:$F$2999,'Summary Statistics'!A15,'Offense Log'!$J$2:$J$2999,"HC"))
/(COUNTIFS('Offense Log'!$F$2:$F$2999,'Summary Statistics'!A15,'Offense Log'!$J$2:$J$2999,"HC")+(COUNTIFS('Offense Log'!$E$2:$E$2999,'Summary Statistics'!A15,'Offense Log'!$J$2:$J$2999,"HC")+(COUNTIFS('Offense Log'!$D$2:$D$2999,'Summary Statistics'!A15,'Offense Log'!$J$2:$J$2999,"HC")+(COUNTIFS('Offense Log'!$C$2:$C$2999,'Summary Statistics'!A15,'Offense Log'!$J$2:$J$2999,"HC")+(COUNTIFS('Offense Log'!$B$2:$B$2999,'Summary Statistics'!A15,'Offense Log'!$J$2:$J$2999,"HC")))))),0)</f>
        <v>0.7859308671922377</v>
      </c>
      <c r="C15" s="5">
        <f>IFERROR((COUNTIFS('Offense Log'!$N$2:$N$2999,"Yes",'Offense Log'!$B$2:$B$2999,'Summary Statistics'!A15,'Offense Log'!$J$2:$J$2999,"HC")+COUNTIFS('Offense Log'!$N$2:$N$2999,"Yes",'Offense Log'!$C$2:$C$2999,'Summary Statistics'!A15,'Offense Log'!$J$2:$J$2999,"HC")+COUNTIFS('Offense Log'!$N$2:$N$2999,"Yes",'Offense Log'!$D$2:$D$2999,'Summary Statistics'!A15,'Offense Log'!$J$2:$J$2999,"HC")+COUNTIFS('Offense Log'!$N$2:$N$2999,"Yes",'Offense Log'!$E$2:$E$2999,'Summary Statistics'!A15,'Offense Log'!$J$2:$J$2999,"HC")+COUNTIFS('Offense Log'!$N$2:$N$2999,"Yes",'Offense Log'!$F$2:$F$2999,'Summary Statistics'!A15,'Offense Log'!$J$2:$J$2999,"HC"))
/((COUNTIFS('Offense Log'!$B$2:$B$2999,'Summary Statistics'!A15,'Offense Log'!$J$2:$J$2999,"HC")+COUNTIFS('Offense Log'!$C$2:$C$2999,'Summary Statistics'!A15,'Offense Log'!$J$2:$J$2999,"HC")+COUNTIFS('Offense Log'!$D$2:$D$2999,'Summary Statistics'!A15,'Offense Log'!$J$2:$J$2999,"HC")+COUNTIFS('Offense Log'!$E$2:$E$2999,'Summary Statistics'!A15,'Offense Log'!$J$2:$J$2999,"HC")+COUNTIFS('Offense Log'!$F$2:$F$2999,'Summary Statistics'!A15,'Offense Log'!$J$2:$J$2999,"HC"))),0)</f>
        <v>0.43844754396604002</v>
      </c>
      <c r="D15" s="85">
        <f ca="1">IFERROR(AVERAGEIFS('Offense Log'!$M$2:$M$2999,OFFSET('Offense Log'!$P$2:$P$2999,0,INDEX(Reference!$A$1:$B$12,MATCH($A15,Reference!$A$1:$A$12,0),2)),"Yes",'Offense Log'!$J$2:$J$2999,"HC"),"N/A")</f>
        <v>0.96118859915100063</v>
      </c>
      <c r="E15" s="15">
        <f>IFERROR(COUNTIFS('Offense Log'!$H$2:$H$2999,$A15,'Offense Log'!$J$2:$J$2999,"HC")/(COUNTIFS('Offense Log'!$B$2:$B$2999,$A15,'Offense Log'!$J$2:$J$2999,"HC")+(COUNTIFS('Offense Log'!$C$2:$C$2999,$A15,'Offense Log'!$J$2:$J$2999,"HC")+(COUNTIFS('Offense Log'!$D$2:$D$2999,$A15,'Offense Log'!$J$2:$J$2999,"HC")+(COUNTIFS('Offense Log'!$E$2:$E$2999,$A15,'Offense Log'!$J$2:$J$2999,"HC")+(COUNTIFS('Offense Log'!$F$2:$F$2999,$A15,'Offense Log'!$J$2:$J$2999,"HC")))))),"N/A")</f>
        <v>0.28987265009096425</v>
      </c>
      <c r="F15" s="5">
        <f>IFERROR(COUNTIFS('Offense Log'!$I$2:$I$2999,"Layup",'Offense Log'!$J$2:$J$2999,"HC",'Offense Log'!$H$2:$H$2999,$A15)/COUNTIFS('Offense Log'!$I$2:$I$2999,"&lt;&gt;Turnover",'Offense Log'!$I$2:$I$2999,"&lt;&gt;Foul",'Offense Log'!$I$2:$I$2999,"&lt;&gt;",'Offense Log'!$J$2:$J$2999,"HC",'Offense Log'!$H$2:$H$2999,$A15),0)</f>
        <v>0.15404040404040403</v>
      </c>
      <c r="G15" s="5">
        <f>IF(F15=0,"N/A",IFERROR((COUNTIFS('Offense Log'!$I$2:$I$2999,"Layup",'Offense Log'!$N$2:$N$2999,"Yes",'Offense Log'!$J$2:$J$2999,"HC",'Offense Log'!$H$2:$H$2999,$A15))/(COUNTIFS('Offense Log'!$I$2:$I$2999,"Layup",'Offense Log'!$J$2:$J$2999,"HC",'Offense Log'!$H$2:$H$2999,$A15)),0))</f>
        <v>0.57377049180327866</v>
      </c>
      <c r="H15" s="5">
        <f>IFERROR(COUNTIFS('Offense Log'!$I$2:$I$2999,"Floater",'Offense Log'!$J$2:$J$2999,"HC",'Offense Log'!$H$2:$H$2999,$A15)/COUNTIFS('Offense Log'!$I$2:$I$2999,"&lt;&gt;Turnover",'Offense Log'!$I$2:$I$2999,"&lt;&gt;Foul",'Offense Log'!$I$2:$I$2999,"&lt;&gt;",'Offense Log'!$J$2:$J$2999,"HC",'Offense Log'!$H$2:$H$2999,$A15),0)</f>
        <v>8.3333333333333329E-2</v>
      </c>
      <c r="I15" s="5">
        <f>IF(H15=0,"N/A",IFERROR((COUNTIFS('Offense Log'!$I$2:$I$2999,"Floater",'Offense Log'!$N$2:$N$2999,"Yes",'Offense Log'!$J$2:$J$2999,"HC",'Offense Log'!$H$2:$H$2999,$A15))/(COUNTIFS('Offense Log'!$I$2:$I$2999,"Floater",'Offense Log'!$J$2:$J$2999,"HC",'Offense Log'!$H$2:$H$2999,$A15)),0))</f>
        <v>0.51515151515151514</v>
      </c>
      <c r="J15" s="5">
        <f>IFERROR(COUNTIFS('Offense Log'!$I$2:$I$2999,"Hook",'Offense Log'!$J$2:$J$2999,"HC",'Offense Log'!$H$2:$H$2999,$A15)/COUNTIFS('Offense Log'!$I$2:$I$2999,"&lt;&gt;Turnover",'Offense Log'!$I$2:$I$2999,"&lt;&gt;Foul",'Offense Log'!$I$2:$I$2999,"&lt;&gt;",'Offense Log'!$J$2:$J$2999,"HC",'Offense Log'!$H$2:$H$2999,$A15),0)</f>
        <v>4.2929292929292928E-2</v>
      </c>
      <c r="K15" s="5">
        <f>IF(J15=0,"N/A",IFERROR((COUNTIFS('Offense Log'!$I$2:$I$2999,"Hook",'Offense Log'!$N$2:$N$2999,"Yes",'Offense Log'!$J$2:$J$2999,"HC",'Offense Log'!$H$2:$H$2999,$A15))/(COUNTIFS('Offense Log'!$I$2:$I$2999,"Hook",'Offense Log'!$J$2:$J$2999,"HC",'Offense Log'!$H$2:$H$2999,$A15)),0))</f>
        <v>0.41176470588235292</v>
      </c>
      <c r="L15" s="5">
        <f>IFERROR(COUNTIFS('Offense Log'!$I$2:$I$2999,"Jumper",'Offense Log'!$J$2:$J$2999,"HC",'Offense Log'!$H$2:$H$2999,$A15)/COUNTIFS('Offense Log'!$I$2:$I$2999,"&lt;&gt;Turnover",'Offense Log'!$I$2:$I$2999,"&lt;&gt;Foul",'Offense Log'!$I$2:$I$2999,"&lt;&gt;",'Offense Log'!$J$2:$J$2999,"HC",'Offense Log'!$H$2:$H$2999,$A15),0)</f>
        <v>0.22474747474747475</v>
      </c>
      <c r="M15" s="5">
        <f>IF(L15=0,"N/A",IFERROR((COUNTIFS('Offense Log'!$I$2:$I$2999,"Jumper",'Offense Log'!$N$2:$N$2999,"Yes",'Offense Log'!$J$2:$J$2999,"HC",'Offense Log'!$H$2:$H$2999,$A15))/(COUNTIFS('Offense Log'!$I$2:$I$2999,"Jumper",'Offense Log'!$J$2:$J$2999,"HC",'Offense Log'!$H$2:$H$2999,$A15)),0))</f>
        <v>0.5168539325842697</v>
      </c>
      <c r="N15" s="5">
        <f>IFERROR(COUNTIFS('Offense Log'!$I$2:$I$2999,"Three",'Offense Log'!$J$2:$J$2999,"HC",'Offense Log'!$H$2:$H$2999,$A15)/COUNTIFS('Offense Log'!$I$2:$I$2999,"&lt;&gt;Turnover",'Offense Log'!$I$2:$I$2999,"&lt;&gt;Foul",'Offense Log'!$I$2:$I$2999,"&lt;&gt;",'Offense Log'!$J$2:$J$2999,"HC",'Offense Log'!$H$2:$H$2999,$A15),0)</f>
        <v>0.48989898989898989</v>
      </c>
      <c r="O15" s="5">
        <f>IF(N15=0,"N/A",IFERROR((COUNTIFS('Offense Log'!$I$2:$I$2999,"Three",'Offense Log'!$N$2:$N$2999,"Yes",'Offense Log'!$J$2:$J$2999,"HC",'Offense Log'!$H$2:$H$2999,$A15))/(COUNTIFS('Offense Log'!$I$2:$I$2999,"Three",'Offense Log'!$J$2:$J$2999,"HC",'Offense Log'!$H$2:$H$2999,$A15)),0))</f>
        <v>0.35051546391752575</v>
      </c>
      <c r="P15" s="5" t="str">
        <f ca="1">IF(D15=0,"N/A",IFERROR((COUNTIFS('Offense Log'!$I$2:$I$2999,"Dunk",'Offense Log'!$N$2:$N$2999,"Yes",'Offense Log'!$H$2:$H$2999,$A15))&amp;"-"&amp;(COUNTIFS('Offense Log'!$I$2:$I$2999,"Dunk",'Offense Log'!$H$2:$H$2999,$A15)),0))</f>
        <v>2-2</v>
      </c>
      <c r="Q15" s="5">
        <f>IFERROR(COUNTIFS('Offense Log'!$I$2:$I$2999,"&lt;&gt;Turnover",'Offense Log'!$I$2:$I$2999,"&lt;&gt;Foul",'Offense Log'!$N$2:$N$2999,"Yes",'Offense Log'!$J$2:$J$2999,"HC",'Offense Log'!$H$2:$H$2999,$A15)/COUNTIFS('Offense Log'!$I$2:$I$2999,"&lt;&gt;Turnover",'Offense Log'!$I$2:$I$2999,"&lt;&gt;Foul",'Offense Log'!$I$2:$I$2999,"&lt;&gt;",'Offense Log'!$J$2:$J$2999,"HC",'Offense Log'!$H$2:$H$2999,$A15),"N/A")</f>
        <v>0.44191919191919193</v>
      </c>
      <c r="R15" s="5">
        <f>IFERROR(COUNTIFS('Offense Log'!$H$2:$H$2999,$A15,'Offense Log'!$I$2:$I$2999,"Turnover",'Offense Log'!$J$2:$J$2999,"HC")/(COUNTIFS('Offense Log'!$B$2:$B$2999,$A15,'Offense Log'!$J$2:$J$2999,"HC")+(COUNTIFS('Offense Log'!$C$2:$C$2999,$A15,'Offense Log'!$J$2:$J$2999,"HC")+(COUNTIFS('Offense Log'!$D$2:$D$2999,$A15,'Offense Log'!$J$2:$J$2999,"HC")+(COUNTIFS('Offense Log'!$E$2:$E$2999,$A15,'Offense Log'!$J$2:$J$2999,"HC")+(COUNTIFS('Offense Log'!$F$2:$F$2999,$A15,'Offense Log'!$J$2:$J$2999,"HC")))))),0)</f>
        <v>2.6682838083687082E-2</v>
      </c>
      <c r="S15" s="15">
        <f t="shared" si="0"/>
        <v>1.8410041841004181E-2</v>
      </c>
    </row>
    <row r="16" spans="1:22" x14ac:dyDescent="0.3">
      <c r="A16" s="13" t="s">
        <v>70</v>
      </c>
      <c r="B16" s="6">
        <f>IFERROR((SUMIFS('Offense Log'!$G$2:$G$2999,'Offense Log'!$B$2:$B$2999,'Summary Statistics'!A16,'Offense Log'!$J$2:$J$2999,"HC")+SUMIFS('Offense Log'!$G$2:$G$2999,'Offense Log'!$C$2:$C$2999,'Summary Statistics'!A16,'Offense Log'!$J$2:$J$2999,"HC")+SUMIFS('Offense Log'!$G$2:$G$2999,'Offense Log'!$D$2:$D$2999,'Summary Statistics'!A16,'Offense Log'!$J$2:$J$2999,"HC")+SUMIFS('Offense Log'!$G$2:$G$2999,'Offense Log'!$E$2:$E$2999,'Summary Statistics'!A16,'Offense Log'!$J$2:$J$2999,"HC")+SUMIFS('Offense Log'!$G$2:$G$2999,'Offense Log'!$F$2:$F$2999,'Summary Statistics'!A16,'Offense Log'!$J$2:$J$2999,"HC"))
/(COUNTIFS('Offense Log'!$F$2:$F$2999,'Summary Statistics'!A16,'Offense Log'!$J$2:$J$2999,"HC")+(COUNTIFS('Offense Log'!$E$2:$E$2999,'Summary Statistics'!A16,'Offense Log'!$J$2:$J$2999,"HC")+(COUNTIFS('Offense Log'!$D$2:$D$2999,'Summary Statistics'!A16,'Offense Log'!$J$2:$J$2999,"HC")+(COUNTIFS('Offense Log'!$C$2:$C$2999,'Summary Statistics'!A16,'Offense Log'!$J$2:$J$2999,"HC")+(COUNTIFS('Offense Log'!$B$2:$B$2999,'Summary Statistics'!A16,'Offense Log'!$J$2:$J$2999,"HC")))))),0)</f>
        <v>0.76066350710900477</v>
      </c>
      <c r="C16" s="5">
        <f>IFERROR((COUNTIFS('Offense Log'!$N$2:$N$2999,"Yes",'Offense Log'!$B$2:$B$2999,'Summary Statistics'!A16,'Offense Log'!$J$2:$J$2999,"HC")+COUNTIFS('Offense Log'!$N$2:$N$2999,"Yes",'Offense Log'!$C$2:$C$2999,'Summary Statistics'!A16,'Offense Log'!$J$2:$J$2999,"HC")+COUNTIFS('Offense Log'!$N$2:$N$2999,"Yes",'Offense Log'!$D$2:$D$2999,'Summary Statistics'!A16,'Offense Log'!$J$2:$J$2999,"HC")+COUNTIFS('Offense Log'!$N$2:$N$2999,"Yes",'Offense Log'!$E$2:$E$2999,'Summary Statistics'!A16,'Offense Log'!$J$2:$J$2999,"HC")+COUNTIFS('Offense Log'!$N$2:$N$2999,"Yes",'Offense Log'!$F$2:$F$2999,'Summary Statistics'!A16,'Offense Log'!$J$2:$J$2999,"HC"))
/((COUNTIFS('Offense Log'!$B$2:$B$2999,'Summary Statistics'!A16,'Offense Log'!$J$2:$J$2999,"HC")+COUNTIFS('Offense Log'!$C$2:$C$2999,'Summary Statistics'!A16,'Offense Log'!$J$2:$J$2999,"HC")+COUNTIFS('Offense Log'!$D$2:$D$2999,'Summary Statistics'!A16,'Offense Log'!$J$2:$J$2999,"HC")+COUNTIFS('Offense Log'!$E$2:$E$2999,'Summary Statistics'!A16,'Offense Log'!$J$2:$J$2999,"HC")+COUNTIFS('Offense Log'!$F$2:$F$2999,'Summary Statistics'!A16,'Offense Log'!$J$2:$J$2999,"HC"))),0)</f>
        <v>0.40639810426540285</v>
      </c>
      <c r="D16" s="85">
        <f ca="1">IFERROR(AVERAGEIFS('Offense Log'!$M$2:$M$2999,OFFSET('Offense Log'!$P$2:$P$2999,0,INDEX(Reference!$A$1:$B$12,MATCH($A16,Reference!$A$1:$A$12,0),2)),"Yes",'Offense Log'!$J$2:$J$2999,"HC"),"N/A")</f>
        <v>0.90165876777251186</v>
      </c>
      <c r="E16" s="15">
        <f>IFERROR(COUNTIFS('Offense Log'!$H$2:$H$2999,$A16,'Offense Log'!$J$2:$J$2999,"HC")/(COUNTIFS('Offense Log'!$B$2:$B$2999,$A16,'Offense Log'!$J$2:$J$2999,"HC")+(COUNTIFS('Offense Log'!$C$2:$C$2999,$A16,'Offense Log'!$J$2:$J$2999,"HC")+(COUNTIFS('Offense Log'!$D$2:$D$2999,$A16,'Offense Log'!$J$2:$J$2999,"HC")+(COUNTIFS('Offense Log'!$E$2:$E$2999,$A16,'Offense Log'!$J$2:$J$2999,"HC")+(COUNTIFS('Offense Log'!$F$2:$F$2999,$A16,'Offense Log'!$J$2:$J$2999,"HC")))))),"N/A")</f>
        <v>0.20497630331753555</v>
      </c>
      <c r="F16" s="5">
        <f>IFERROR(COUNTIFS('Offense Log'!$I$2:$I$2999,"Layup",'Offense Log'!$J$2:$J$2999,"HC",'Offense Log'!$H$2:$H$2999,$A16)/COUNTIFS('Offense Log'!$I$2:$I$2999,"&lt;&gt;Turnover",'Offense Log'!$I$2:$I$2999,"&lt;&gt;Foul",'Offense Log'!$I$2:$I$2999,"&lt;&gt;",'Offense Log'!$J$2:$J$2999,"HC",'Offense Log'!$H$2:$H$2999,$A16),0)</f>
        <v>0.18</v>
      </c>
      <c r="G16" s="5">
        <f>IF(F16=0,"N/A",IFERROR((COUNTIFS('Offense Log'!$I$2:$I$2999,"Layup",'Offense Log'!$N$2:$N$2999,"Yes",'Offense Log'!$J$2:$J$2999,"HC",'Offense Log'!$H$2:$H$2999,$A16))/(COUNTIFS('Offense Log'!$I$2:$I$2999,"Layup",'Offense Log'!$J$2:$J$2999,"HC",'Offense Log'!$H$2:$H$2999,$A16)),0))</f>
        <v>0.59259259259259256</v>
      </c>
      <c r="H16" s="5">
        <f>IFERROR(COUNTIFS('Offense Log'!$I$2:$I$2999,"Floater",'Offense Log'!$J$2:$J$2999,"HC",'Offense Log'!$H$2:$H$2999,$A16)/COUNTIFS('Offense Log'!$I$2:$I$2999,"&lt;&gt;Turnover",'Offense Log'!$I$2:$I$2999,"&lt;&gt;Foul",'Offense Log'!$I$2:$I$2999,"&lt;&gt;",'Offense Log'!$J$2:$J$2999,"HC",'Offense Log'!$H$2:$H$2999,$A16),0)</f>
        <v>8.666666666666667E-2</v>
      </c>
      <c r="I16" s="5">
        <f>IF(H16=0,"N/A",IFERROR((COUNTIFS('Offense Log'!$I$2:$I$2999,"Floater",'Offense Log'!$N$2:$N$2999,"Yes",'Offense Log'!$J$2:$J$2999,"HC",'Offense Log'!$H$2:$H$2999,$A16))/(COUNTIFS('Offense Log'!$I$2:$I$2999,"Floater",'Offense Log'!$J$2:$J$2999,"HC",'Offense Log'!$H$2:$H$2999,$A16)),0))</f>
        <v>0.30769230769230771</v>
      </c>
      <c r="J16" s="5">
        <f>IFERROR(COUNTIFS('Offense Log'!$I$2:$I$2999,"Hook",'Offense Log'!$J$2:$J$2999,"HC",'Offense Log'!$H$2:$H$2999,$A16)/COUNTIFS('Offense Log'!$I$2:$I$2999,"&lt;&gt;Turnover",'Offense Log'!$I$2:$I$2999,"&lt;&gt;Foul",'Offense Log'!$I$2:$I$2999,"&lt;&gt;",'Offense Log'!$J$2:$J$2999,"HC",'Offense Log'!$H$2:$H$2999,$A16),0)</f>
        <v>6.6666666666666671E-3</v>
      </c>
      <c r="K16" s="5">
        <f>IF(J16=0,"N/A",IFERROR((COUNTIFS('Offense Log'!$I$2:$I$2999,"Hook",'Offense Log'!$N$2:$N$2999,"Yes",'Offense Log'!$J$2:$J$2999,"HC",'Offense Log'!$H$2:$H$2999,$A16))/(COUNTIFS('Offense Log'!$I$2:$I$2999,"Hook",'Offense Log'!$J$2:$J$2999,"HC",'Offense Log'!$H$2:$H$2999,$A16)),0))</f>
        <v>0</v>
      </c>
      <c r="L16" s="5">
        <f>IFERROR(COUNTIFS('Offense Log'!$I$2:$I$2999,"Jumper",'Offense Log'!$J$2:$J$2999,"HC",'Offense Log'!$H$2:$H$2999,$A16)/COUNTIFS('Offense Log'!$I$2:$I$2999,"&lt;&gt;Turnover",'Offense Log'!$I$2:$I$2999,"&lt;&gt;Foul",'Offense Log'!$I$2:$I$2999,"&lt;&gt;",'Offense Log'!$J$2:$J$2999,"HC",'Offense Log'!$H$2:$H$2999,$A16),0)</f>
        <v>8.666666666666667E-2</v>
      </c>
      <c r="M16" s="5">
        <f>IF(L16=0,"N/A",IFERROR((COUNTIFS('Offense Log'!$I$2:$I$2999,"Jumper",'Offense Log'!$N$2:$N$2999,"Yes",'Offense Log'!$J$2:$J$2999,"HC",'Offense Log'!$H$2:$H$2999,$A16))/(COUNTIFS('Offense Log'!$I$2:$I$2999,"Jumper",'Offense Log'!$J$2:$J$2999,"HC",'Offense Log'!$H$2:$H$2999,$A16)),0))</f>
        <v>0.46153846153846156</v>
      </c>
      <c r="N16" s="5">
        <f>IFERROR(COUNTIFS('Offense Log'!$I$2:$I$2999,"Three",'Offense Log'!$J$2:$J$2999,"HC",'Offense Log'!$H$2:$H$2999,$A16)/COUNTIFS('Offense Log'!$I$2:$I$2999,"&lt;&gt;Turnover",'Offense Log'!$I$2:$I$2999,"&lt;&gt;Foul",'Offense Log'!$I$2:$I$2999,"&lt;&gt;",'Offense Log'!$J$2:$J$2999,"HC",'Offense Log'!$H$2:$H$2999,$A16),0)</f>
        <v>0.62666666666666671</v>
      </c>
      <c r="O16" s="5">
        <f>IF(N16=0,"N/A",IFERROR((COUNTIFS('Offense Log'!$I$2:$I$2999,"Three",'Offense Log'!$N$2:$N$2999,"Yes",'Offense Log'!$J$2:$J$2999,"HC",'Offense Log'!$H$2:$H$2999,$A16))/(COUNTIFS('Offense Log'!$I$2:$I$2999,"Three",'Offense Log'!$J$2:$J$2999,"HC",'Offense Log'!$H$2:$H$2999,$A16)),0))</f>
        <v>0.38297872340425532</v>
      </c>
      <c r="P16" s="5" t="str">
        <f ca="1">IF(D16=0,"N/A",IFERROR((COUNTIFS('Offense Log'!$I$2:$I$2999,"Dunk",'Offense Log'!$N$2:$N$2999,"Yes",'Offense Log'!$H$2:$H$2999,$A16))&amp;"-"&amp;(COUNTIFS('Offense Log'!$I$2:$I$2999,"Dunk",'Offense Log'!$H$2:$H$2999,$A16)),0))</f>
        <v>2-4</v>
      </c>
      <c r="Q16" s="5">
        <f>IFERROR(COUNTIFS('Offense Log'!$I$2:$I$2999,"&lt;&gt;Turnover",'Offense Log'!$I$2:$I$2999,"&lt;&gt;Foul",'Offense Log'!$N$2:$N$2999,"Yes",'Offense Log'!$J$2:$J$2999,"HC",'Offense Log'!$H$2:$H$2999,$A16)/COUNTIFS('Offense Log'!$I$2:$I$2999,"&lt;&gt;Turnover",'Offense Log'!$I$2:$I$2999,"&lt;&gt;Foul",'Offense Log'!$I$2:$I$2999,"&lt;&gt;",'Offense Log'!$J$2:$J$2999,"HC",'Offense Log'!$H$2:$H$2999,$A16),"N/A")</f>
        <v>0.41333333333333333</v>
      </c>
      <c r="R16" s="5">
        <f>IFERROR(COUNTIFS('Offense Log'!$H$2:$H$2999,$A16,'Offense Log'!$I$2:$I$2999,"Turnover",'Offense Log'!$J$2:$J$2999,"HC")/(COUNTIFS('Offense Log'!$B$2:$B$2999,$A16,'Offense Log'!$J$2:$J$2999,"HC")+(COUNTIFS('Offense Log'!$C$2:$C$2999,$A16,'Offense Log'!$J$2:$J$2999,"HC")+(COUNTIFS('Offense Log'!$D$2:$D$2999,$A16,'Offense Log'!$J$2:$J$2999,"HC")+(COUNTIFS('Offense Log'!$E$2:$E$2999,$A16,'Offense Log'!$J$2:$J$2999,"HC")+(COUNTIFS('Offense Log'!$F$2:$F$2999,$A16,'Offense Log'!$J$2:$J$2999,"HC")))))),0)</f>
        <v>1.7772511848341232E-2</v>
      </c>
      <c r="S16" s="15">
        <f t="shared" si="0"/>
        <v>1.7341040462427747E-2</v>
      </c>
    </row>
    <row r="17" spans="1:20" x14ac:dyDescent="0.3">
      <c r="A17" s="13" t="s">
        <v>10</v>
      </c>
      <c r="B17" s="6">
        <f>IFERROR((SUMIFS('Offense Log'!$G$2:$G$2999,'Offense Log'!$B$2:$B$2999,'Summary Statistics'!A17,'Offense Log'!$J$2:$J$2999,"HC")+SUMIFS('Offense Log'!$G$2:$G$2999,'Offense Log'!$C$2:$C$2999,'Summary Statistics'!A17,'Offense Log'!$J$2:$J$2999,"HC")+SUMIFS('Offense Log'!$G$2:$G$2999,'Offense Log'!$D$2:$D$2999,'Summary Statistics'!A17,'Offense Log'!$J$2:$J$2999,"HC")+SUMIFS('Offense Log'!$G$2:$G$2999,'Offense Log'!$E$2:$E$2999,'Summary Statistics'!A17,'Offense Log'!$J$2:$J$2999,"HC")+SUMIFS('Offense Log'!$G$2:$G$2999,'Offense Log'!$F$2:$F$2999,'Summary Statistics'!A17,'Offense Log'!$J$2:$J$2999,"HC"))
/(COUNTIFS('Offense Log'!$F$2:$F$2999,'Summary Statistics'!A17,'Offense Log'!$J$2:$J$2999,"HC")+(COUNTIFS('Offense Log'!$E$2:$E$2999,'Summary Statistics'!A17,'Offense Log'!$J$2:$J$2999,"HC")+(COUNTIFS('Offense Log'!$D$2:$D$2999,'Summary Statistics'!A17,'Offense Log'!$J$2:$J$2999,"HC")+(COUNTIFS('Offense Log'!$C$2:$C$2999,'Summary Statistics'!A17,'Offense Log'!$J$2:$J$2999,"HC")+(COUNTIFS('Offense Log'!$B$2:$B$2999,'Summary Statistics'!A17,'Offense Log'!$J$2:$J$2999,"HC")))))),0)</f>
        <v>0.79638364779874216</v>
      </c>
      <c r="C17" s="5">
        <f>IFERROR((COUNTIFS('Offense Log'!$N$2:$N$2999,"Yes",'Offense Log'!$B$2:$B$2999,'Summary Statistics'!A17,'Offense Log'!$J$2:$J$2999,"HC")+COUNTIFS('Offense Log'!$N$2:$N$2999,"Yes",'Offense Log'!$C$2:$C$2999,'Summary Statistics'!A17,'Offense Log'!$J$2:$J$2999,"HC")+COUNTIFS('Offense Log'!$N$2:$N$2999,"Yes",'Offense Log'!$D$2:$D$2999,'Summary Statistics'!A17,'Offense Log'!$J$2:$J$2999,"HC")+COUNTIFS('Offense Log'!$N$2:$N$2999,"Yes",'Offense Log'!$E$2:$E$2999,'Summary Statistics'!A17,'Offense Log'!$J$2:$J$2999,"HC")+COUNTIFS('Offense Log'!$N$2:$N$2999,"Yes",'Offense Log'!$F$2:$F$2999,'Summary Statistics'!A17,'Offense Log'!$J$2:$J$2999,"HC"))
/((COUNTIFS('Offense Log'!$B$2:$B$2999,'Summary Statistics'!A17,'Offense Log'!$J$2:$J$2999,"HC")+COUNTIFS('Offense Log'!$C$2:$C$2999,'Summary Statistics'!A17,'Offense Log'!$J$2:$J$2999,"HC")+COUNTIFS('Offense Log'!$D$2:$D$2999,'Summary Statistics'!A17,'Offense Log'!$J$2:$J$2999,"HC")+COUNTIFS('Offense Log'!$E$2:$E$2999,'Summary Statistics'!A17,'Offense Log'!$J$2:$J$2999,"HC")+COUNTIFS('Offense Log'!$F$2:$F$2999,'Summary Statistics'!A17,'Offense Log'!$J$2:$J$2999,"HC"))),0)</f>
        <v>0.43789308176100628</v>
      </c>
      <c r="D17" s="85">
        <f ca="1">IFERROR(AVERAGEIFS('Offense Log'!$M$2:$M$2999,OFFSET('Offense Log'!$P$2:$P$2999,0,INDEX(Reference!$A$1:$B$12,MATCH($A17,Reference!$A$1:$A$12,0),2)),"Yes",'Offense Log'!$J$2:$J$2999,"HC"),"N/A")</f>
        <v>0.94889937106918243</v>
      </c>
      <c r="E17" s="15">
        <f>IFERROR(COUNTIFS('Offense Log'!$H$2:$H$2999,$A17,'Offense Log'!$J$2:$J$2999,"HC")/(COUNTIFS('Offense Log'!$B$2:$B$2999,$A17,'Offense Log'!$J$2:$J$2999,"HC")+(COUNTIFS('Offense Log'!$C$2:$C$2999,$A17,'Offense Log'!$J$2:$J$2999,"HC")+(COUNTIFS('Offense Log'!$D$2:$D$2999,$A17,'Offense Log'!$J$2:$J$2999,"HC")+(COUNTIFS('Offense Log'!$E$2:$E$2999,$A17,'Offense Log'!$J$2:$J$2999,"HC")+(COUNTIFS('Offense Log'!$F$2:$F$2999,$A17,'Offense Log'!$J$2:$J$2999,"HC")))))),"N/A")</f>
        <v>0.21147798742138366</v>
      </c>
      <c r="F17" s="5">
        <f>IFERROR(COUNTIFS('Offense Log'!$I$2:$I$2999,"Layup",'Offense Log'!$J$2:$J$2999,"HC",'Offense Log'!$H$2:$H$2999,$A17)/COUNTIFS('Offense Log'!$I$2:$I$2999,"&lt;&gt;Turnover",'Offense Log'!$I$2:$I$2999,"&lt;&gt;Foul",'Offense Log'!$I$2:$I$2999,"&lt;&gt;",'Offense Log'!$J$2:$J$2999,"HC",'Offense Log'!$H$2:$H$2999,$A17),0)</f>
        <v>0.44623655913978494</v>
      </c>
      <c r="G17" s="5">
        <f>IF(F17=0,"N/A",IFERROR((COUNTIFS('Offense Log'!$I$2:$I$2999,"Layup",'Offense Log'!$N$2:$N$2999,"Yes",'Offense Log'!$J$2:$J$2999,"HC",'Offense Log'!$H$2:$H$2999,$A17))/(COUNTIFS('Offense Log'!$I$2:$I$2999,"Layup",'Offense Log'!$J$2:$J$2999,"HC",'Offense Log'!$H$2:$H$2999,$A17)),0))</f>
        <v>0.62650602409638556</v>
      </c>
      <c r="H17" s="5">
        <f>IFERROR(COUNTIFS('Offense Log'!$I$2:$I$2999,"Floater",'Offense Log'!$J$2:$J$2999,"HC",'Offense Log'!$H$2:$H$2999,$A17)/COUNTIFS('Offense Log'!$I$2:$I$2999,"&lt;&gt;Turnover",'Offense Log'!$I$2:$I$2999,"&lt;&gt;Foul",'Offense Log'!$I$2:$I$2999,"&lt;&gt;",'Offense Log'!$J$2:$J$2999,"HC",'Offense Log'!$H$2:$H$2999,$A17),0)</f>
        <v>4.8387096774193547E-2</v>
      </c>
      <c r="I17" s="5">
        <f>IF(H17=0,"N/A",IFERROR((COUNTIFS('Offense Log'!$I$2:$I$2999,"Floater",'Offense Log'!$N$2:$N$2999,"Yes",'Offense Log'!$J$2:$J$2999,"HC",'Offense Log'!$H$2:$H$2999,$A17))/(COUNTIFS('Offense Log'!$I$2:$I$2999,"Floater",'Offense Log'!$J$2:$J$2999,"HC",'Offense Log'!$H$2:$H$2999,$A17)),0))</f>
        <v>0.33333333333333331</v>
      </c>
      <c r="J17" s="5">
        <f>IFERROR(COUNTIFS('Offense Log'!$I$2:$I$2999,"Hook",'Offense Log'!$J$2:$J$2999,"HC",'Offense Log'!$H$2:$H$2999,$A17)/COUNTIFS('Offense Log'!$I$2:$I$2999,"&lt;&gt;Turnover",'Offense Log'!$I$2:$I$2999,"&lt;&gt;Foul",'Offense Log'!$I$2:$I$2999,"&lt;&gt;",'Offense Log'!$J$2:$J$2999,"HC",'Offense Log'!$H$2:$H$2999,$A17),0)</f>
        <v>0.33333333333333331</v>
      </c>
      <c r="K17" s="5">
        <f>IF(J17=0,"N/A",IFERROR((COUNTIFS('Offense Log'!$I$2:$I$2999,"Hook",'Offense Log'!$N$2:$N$2999,"Yes",'Offense Log'!$J$2:$J$2999,"HC",'Offense Log'!$H$2:$H$2999,$A17))/(COUNTIFS('Offense Log'!$I$2:$I$2999,"Hook",'Offense Log'!$J$2:$J$2999,"HC",'Offense Log'!$H$2:$H$2999,$A17)),0))</f>
        <v>0.37096774193548387</v>
      </c>
      <c r="L17" s="5">
        <f>IFERROR(COUNTIFS('Offense Log'!$I$2:$I$2999,"Jumper",'Offense Log'!$J$2:$J$2999,"HC",'Offense Log'!$H$2:$H$2999,$A17)/COUNTIFS('Offense Log'!$I$2:$I$2999,"&lt;&gt;Turnover",'Offense Log'!$I$2:$I$2999,"&lt;&gt;Foul",'Offense Log'!$I$2:$I$2999,"&lt;&gt;",'Offense Log'!$J$2:$J$2999,"HC",'Offense Log'!$H$2:$H$2999,$A17),0)</f>
        <v>8.6021505376344093E-2</v>
      </c>
      <c r="M17" s="5">
        <f>IF(L17=0,"N/A",IFERROR((COUNTIFS('Offense Log'!$I$2:$I$2999,"Jumper",'Offense Log'!$N$2:$N$2999,"Yes",'Offense Log'!$J$2:$J$2999,"HC",'Offense Log'!$H$2:$H$2999,$A17))/(COUNTIFS('Offense Log'!$I$2:$I$2999,"Jumper",'Offense Log'!$J$2:$J$2999,"HC",'Offense Log'!$H$2:$H$2999,$A17)),0))</f>
        <v>0.4375</v>
      </c>
      <c r="N17" s="5">
        <f>IFERROR(COUNTIFS('Offense Log'!$I$2:$I$2999,"Three",'Offense Log'!$J$2:$J$2999,"HC",'Offense Log'!$H$2:$H$2999,$A17)/COUNTIFS('Offense Log'!$I$2:$I$2999,"&lt;&gt;Turnover",'Offense Log'!$I$2:$I$2999,"&lt;&gt;Foul",'Offense Log'!$I$2:$I$2999,"&lt;&gt;",'Offense Log'!$J$2:$J$2999,"HC",'Offense Log'!$H$2:$H$2999,$A17),0)</f>
        <v>0</v>
      </c>
      <c r="O17" s="5" t="str">
        <f>IF(N17=0,"N/A",IFERROR((COUNTIFS('Offense Log'!$I$2:$I$2999,"Three",'Offense Log'!$N$2:$N$2999,"Yes",'Offense Log'!$J$2:$J$2999,"HC",'Offense Log'!$H$2:$H$2999,$A17))/(COUNTIFS('Offense Log'!$I$2:$I$2999,"Three",'Offense Log'!$J$2:$J$2999,"HC",'Offense Log'!$H$2:$H$2999,$A17)),0))</f>
        <v>N/A</v>
      </c>
      <c r="P17" s="5" t="str">
        <f ca="1">IF(D17=0,"N/A",IFERROR((COUNTIFS('Offense Log'!$I$2:$I$2999,"Dunk",'Offense Log'!$N$2:$N$2999,"Yes",'Offense Log'!$H$2:$H$2999,$A17))&amp;"-"&amp;(COUNTIFS('Offense Log'!$I$2:$I$2999,"Dunk",'Offense Log'!$H$2:$H$2999,$A17)),0))</f>
        <v>11-18</v>
      </c>
      <c r="Q17" s="5">
        <f>IFERROR(COUNTIFS('Offense Log'!$I$2:$I$2999,"&lt;&gt;Turnover",'Offense Log'!$I$2:$I$2999,"&lt;&gt;Foul",'Offense Log'!$N$2:$N$2999,"Yes",'Offense Log'!$J$2:$J$2999,"HC",'Offense Log'!$H$2:$H$2999,$A17)/COUNTIFS('Offense Log'!$I$2:$I$2999,"&lt;&gt;Turnover",'Offense Log'!$I$2:$I$2999,"&lt;&gt;Foul",'Offense Log'!$I$2:$I$2999,"&lt;&gt;",'Offense Log'!$J$2:$J$2999,"HC",'Offense Log'!$H$2:$H$2999,$A17),"N/A")</f>
        <v>0.5053763440860215</v>
      </c>
      <c r="R17" s="5">
        <f>IFERROR(COUNTIFS('Offense Log'!$H$2:$H$2999,$A17,'Offense Log'!$I$2:$I$2999,"Turnover",'Offense Log'!$J$2:$J$2999,"HC")/(COUNTIFS('Offense Log'!$B$2:$B$2999,$A17,'Offense Log'!$J$2:$J$2999,"HC")+(COUNTIFS('Offense Log'!$C$2:$C$2999,$A17,'Offense Log'!$J$2:$J$2999,"HC")+(COUNTIFS('Offense Log'!$D$2:$D$2999,$A17,'Offense Log'!$J$2:$J$2999,"HC")+(COUNTIFS('Offense Log'!$E$2:$E$2999,$A17,'Offense Log'!$J$2:$J$2999,"HC")+(COUNTIFS('Offense Log'!$F$2:$F$2999,$A17,'Offense Log'!$J$2:$J$2999,"HC")))))),0)</f>
        <v>3.9308176100628929E-2</v>
      </c>
      <c r="S17" s="15">
        <f t="shared" si="0"/>
        <v>3.717472118959108E-2</v>
      </c>
    </row>
    <row r="18" spans="1:20" x14ac:dyDescent="0.3">
      <c r="A18" s="13" t="s">
        <v>11</v>
      </c>
      <c r="B18" s="6">
        <f>IFERROR((SUMIFS('Offense Log'!$G$2:$G$2999,'Offense Log'!$B$2:$B$2999,'Summary Statistics'!A18,'Offense Log'!$J$2:$J$2999,"HC")+SUMIFS('Offense Log'!$G$2:$G$2999,'Offense Log'!$C$2:$C$2999,'Summary Statistics'!A18,'Offense Log'!$J$2:$J$2999,"HC")+SUMIFS('Offense Log'!$G$2:$G$2999,'Offense Log'!$D$2:$D$2999,'Summary Statistics'!A18,'Offense Log'!$J$2:$J$2999,"HC")+SUMIFS('Offense Log'!$G$2:$G$2999,'Offense Log'!$E$2:$E$2999,'Summary Statistics'!A18,'Offense Log'!$J$2:$J$2999,"HC")+SUMIFS('Offense Log'!$G$2:$G$2999,'Offense Log'!$F$2:$F$2999,'Summary Statistics'!A18,'Offense Log'!$J$2:$J$2999,"HC"))
/(COUNTIFS('Offense Log'!$F$2:$F$2999,'Summary Statistics'!A18,'Offense Log'!$J$2:$J$2999,"HC")+(COUNTIFS('Offense Log'!$E$2:$E$2999,'Summary Statistics'!A18,'Offense Log'!$J$2:$J$2999,"HC")+(COUNTIFS('Offense Log'!$D$2:$D$2999,'Summary Statistics'!A18,'Offense Log'!$J$2:$J$2999,"HC")+(COUNTIFS('Offense Log'!$C$2:$C$2999,'Summary Statistics'!A18,'Offense Log'!$J$2:$J$2999,"HC")+(COUNTIFS('Offense Log'!$B$2:$B$2999,'Summary Statistics'!A18,'Offense Log'!$J$2:$J$2999,"HC")))))),0)</f>
        <v>0.8140013726835964</v>
      </c>
      <c r="C18" s="5">
        <f>IFERROR((COUNTIFS('Offense Log'!$N$2:$N$2999,"Yes",'Offense Log'!$B$2:$B$2999,'Summary Statistics'!A18,'Offense Log'!$J$2:$J$2999,"HC")+COUNTIFS('Offense Log'!$N$2:$N$2999,"Yes",'Offense Log'!$C$2:$C$2999,'Summary Statistics'!A18,'Offense Log'!$J$2:$J$2999,"HC")+COUNTIFS('Offense Log'!$N$2:$N$2999,"Yes",'Offense Log'!$D$2:$D$2999,'Summary Statistics'!A18,'Offense Log'!$J$2:$J$2999,"HC")+COUNTIFS('Offense Log'!$N$2:$N$2999,"Yes",'Offense Log'!$E$2:$E$2999,'Summary Statistics'!A18,'Offense Log'!$J$2:$J$2999,"HC")+COUNTIFS('Offense Log'!$N$2:$N$2999,"Yes",'Offense Log'!$F$2:$F$2999,'Summary Statistics'!A18,'Offense Log'!$J$2:$J$2999,"HC"))
/((COUNTIFS('Offense Log'!$B$2:$B$2999,'Summary Statistics'!A18,'Offense Log'!$J$2:$J$2999,"HC")+COUNTIFS('Offense Log'!$C$2:$C$2999,'Summary Statistics'!A18,'Offense Log'!$J$2:$J$2999,"HC")+COUNTIFS('Offense Log'!$D$2:$D$2999,'Summary Statistics'!A18,'Offense Log'!$J$2:$J$2999,"HC")+COUNTIFS('Offense Log'!$E$2:$E$2999,'Summary Statistics'!A18,'Offense Log'!$J$2:$J$2999,"HC")+COUNTIFS('Offense Log'!$F$2:$F$2999,'Summary Statistics'!A18,'Offense Log'!$J$2:$J$2999,"HC"))),0)</f>
        <v>0.45161290322580644</v>
      </c>
      <c r="D18" s="85">
        <f ca="1">IFERROR(AVERAGEIFS('Offense Log'!$M$2:$M$2999,OFFSET('Offense Log'!$P$2:$P$2999,0,INDEX(Reference!$A$1:$B$12,MATCH($A18,Reference!$A$1:$A$12,0),2)),"Yes",'Offense Log'!$J$2:$J$2999,"HC"),"N/A")</f>
        <v>0.98490048043925871</v>
      </c>
      <c r="E18" s="15">
        <f>IFERROR(COUNTIFS('Offense Log'!$H$2:$H$2999,$A18,'Offense Log'!$J$2:$J$2999,"HC")/(COUNTIFS('Offense Log'!$B$2:$B$2999,$A18,'Offense Log'!$J$2:$J$2999,"HC")+(COUNTIFS('Offense Log'!$C$2:$C$2999,$A18,'Offense Log'!$J$2:$J$2999,"HC")+(COUNTIFS('Offense Log'!$D$2:$D$2999,$A18,'Offense Log'!$J$2:$J$2999,"HC")+(COUNTIFS('Offense Log'!$E$2:$E$2999,$A18,'Offense Log'!$J$2:$J$2999,"HC")+(COUNTIFS('Offense Log'!$F$2:$F$2999,$A18,'Offense Log'!$J$2:$J$2999,"HC")))))),"N/A")</f>
        <v>0.15511324639670557</v>
      </c>
      <c r="F18" s="5">
        <f>IFERROR(COUNTIFS('Offense Log'!$I$2:$I$2999,"Layup",'Offense Log'!$J$2:$J$2999,"HC",'Offense Log'!$H$2:$H$2999,$A18)/COUNTIFS('Offense Log'!$I$2:$I$2999,"&lt;&gt;Turnover",'Offense Log'!$I$2:$I$2999,"&lt;&gt;Foul",'Offense Log'!$I$2:$I$2999,"&lt;&gt;",'Offense Log'!$J$2:$J$2999,"HC",'Offense Log'!$H$2:$H$2999,$A18),0)</f>
        <v>0.43093922651933703</v>
      </c>
      <c r="G18" s="5">
        <f>IF(F18=0,"N/A",IFERROR((COUNTIFS('Offense Log'!$I$2:$I$2999,"Layup",'Offense Log'!$N$2:$N$2999,"Yes",'Offense Log'!$J$2:$J$2999,"HC",'Offense Log'!$H$2:$H$2999,$A18))/(COUNTIFS('Offense Log'!$I$2:$I$2999,"Layup",'Offense Log'!$J$2:$J$2999,"HC",'Offense Log'!$H$2:$H$2999,$A18)),0))</f>
        <v>0.69230769230769229</v>
      </c>
      <c r="H18" s="5">
        <f>IFERROR(COUNTIFS('Offense Log'!$I$2:$I$2999,"Floater",'Offense Log'!$J$2:$J$2999,"HC",'Offense Log'!$H$2:$H$2999,$A18)/COUNTIFS('Offense Log'!$I$2:$I$2999,"&lt;&gt;Turnover",'Offense Log'!$I$2:$I$2999,"&lt;&gt;Foul",'Offense Log'!$I$2:$I$2999,"&lt;&gt;",'Offense Log'!$J$2:$J$2999,"HC",'Offense Log'!$H$2:$H$2999,$A18),0)</f>
        <v>0.34806629834254144</v>
      </c>
      <c r="I18" s="5">
        <f>IF(H18=0,"N/A",IFERROR((COUNTIFS('Offense Log'!$I$2:$I$2999,"Floater",'Offense Log'!$N$2:$N$2999,"Yes",'Offense Log'!$J$2:$J$2999,"HC",'Offense Log'!$H$2:$H$2999,$A18))/(COUNTIFS('Offense Log'!$I$2:$I$2999,"Floater",'Offense Log'!$J$2:$J$2999,"HC",'Offense Log'!$H$2:$H$2999,$A18)),0))</f>
        <v>0.50793650793650791</v>
      </c>
      <c r="J18" s="5">
        <f>IFERROR(COUNTIFS('Offense Log'!$I$2:$I$2999,"Hook",'Offense Log'!$J$2:$J$2999,"HC",'Offense Log'!$H$2:$H$2999,$A18)/COUNTIFS('Offense Log'!$I$2:$I$2999,"&lt;&gt;Turnover",'Offense Log'!$I$2:$I$2999,"&lt;&gt;Foul",'Offense Log'!$I$2:$I$2999,"&lt;&gt;",'Offense Log'!$J$2:$J$2999,"HC",'Offense Log'!$H$2:$H$2999,$A18),0)</f>
        <v>0.1270718232044199</v>
      </c>
      <c r="K18" s="5">
        <f>IF(J18=0,"N/A",IFERROR((COUNTIFS('Offense Log'!$I$2:$I$2999,"Hook",'Offense Log'!$N$2:$N$2999,"Yes",'Offense Log'!$J$2:$J$2999,"HC",'Offense Log'!$H$2:$H$2999,$A18))/(COUNTIFS('Offense Log'!$I$2:$I$2999,"Hook",'Offense Log'!$J$2:$J$2999,"HC",'Offense Log'!$H$2:$H$2999,$A18)),0))</f>
        <v>0.47826086956521741</v>
      </c>
      <c r="L18" s="5">
        <f>IFERROR(COUNTIFS('Offense Log'!$I$2:$I$2999,"Jumper",'Offense Log'!$J$2:$J$2999,"HC",'Offense Log'!$H$2:$H$2999,$A18)/COUNTIFS('Offense Log'!$I$2:$I$2999,"&lt;&gt;Turnover",'Offense Log'!$I$2:$I$2999,"&lt;&gt;Foul",'Offense Log'!$I$2:$I$2999,"&lt;&gt;",'Offense Log'!$J$2:$J$2999,"HC",'Offense Log'!$H$2:$H$2999,$A18),0)</f>
        <v>0</v>
      </c>
      <c r="M18" s="5" t="str">
        <f>IF(L18=0,"N/A",IFERROR((COUNTIFS('Offense Log'!$I$2:$I$2999,"Jumper",'Offense Log'!$N$2:$N$2999,"Yes",'Offense Log'!$J$2:$J$2999,"HC",'Offense Log'!$H$2:$H$2999,$A18))/(COUNTIFS('Offense Log'!$I$2:$I$2999,"Jumper",'Offense Log'!$J$2:$J$2999,"HC",'Offense Log'!$H$2:$H$2999,$A18)),0))</f>
        <v>N/A</v>
      </c>
      <c r="N18" s="5">
        <f>IFERROR(COUNTIFS('Offense Log'!$I$2:$I$2999,"Three",'Offense Log'!$J$2:$J$2999,"HC",'Offense Log'!$H$2:$H$2999,$A18)/COUNTIFS('Offense Log'!$I$2:$I$2999,"&lt;&gt;Turnover",'Offense Log'!$I$2:$I$2999,"&lt;&gt;Foul",'Offense Log'!$I$2:$I$2999,"&lt;&gt;",'Offense Log'!$J$2:$J$2999,"HC",'Offense Log'!$H$2:$H$2999,$A18),0)</f>
        <v>9.3922651933701654E-2</v>
      </c>
      <c r="O18" s="5">
        <f>IF(N18=0,"N/A",IFERROR((COUNTIFS('Offense Log'!$I$2:$I$2999,"Three",'Offense Log'!$N$2:$N$2999,"Yes",'Offense Log'!$J$2:$J$2999,"HC",'Offense Log'!$H$2:$H$2999,$A18))/(COUNTIFS('Offense Log'!$I$2:$I$2999,"Three",'Offense Log'!$J$2:$J$2999,"HC",'Offense Log'!$H$2:$H$2999,$A18)),0))</f>
        <v>0.41176470588235292</v>
      </c>
      <c r="P18" s="5" t="str">
        <f ca="1">IF(D18=0,"N/A",IFERROR((COUNTIFS('Offense Log'!$I$2:$I$2999,"Dunk",'Offense Log'!$N$2:$N$2999,"Yes",'Offense Log'!$H$2:$H$2999,$A18))&amp;"-"&amp;(COUNTIFS('Offense Log'!$I$2:$I$2999,"Dunk",'Offense Log'!$H$2:$H$2999,$A18)),0))</f>
        <v>0-0</v>
      </c>
      <c r="Q18" s="5">
        <f>IFERROR(COUNTIFS('Offense Log'!$I$2:$I$2999,"&lt;&gt;Turnover",'Offense Log'!$I$2:$I$2999,"&lt;&gt;Foul",'Offense Log'!$N$2:$N$2999,"Yes",'Offense Log'!$J$2:$J$2999,"HC",'Offense Log'!$H$2:$H$2999,$A18)/COUNTIFS('Offense Log'!$I$2:$I$2999,"&lt;&gt;Turnover",'Offense Log'!$I$2:$I$2999,"&lt;&gt;Foul",'Offense Log'!$I$2:$I$2999,"&lt;&gt;",'Offense Log'!$J$2:$J$2999,"HC",'Offense Log'!$H$2:$H$2999,$A18),"N/A")</f>
        <v>0.574585635359116</v>
      </c>
      <c r="R18" s="5">
        <f>IFERROR(COUNTIFS('Offense Log'!$H$2:$H$2999,$A18,'Offense Log'!$I$2:$I$2999,"Turnover",'Offense Log'!$J$2:$J$2999,"HC")/(COUNTIFS('Offense Log'!$B$2:$B$2999,$A18,'Offense Log'!$J$2:$J$2999,"HC")+(COUNTIFS('Offense Log'!$C$2:$C$2999,$A18,'Offense Log'!$J$2:$J$2999,"HC")+(COUNTIFS('Offense Log'!$D$2:$D$2999,$A18,'Offense Log'!$J$2:$J$2999,"HC")+(COUNTIFS('Offense Log'!$E$2:$E$2999,$A18,'Offense Log'!$J$2:$J$2999,"HC")+(COUNTIFS('Offense Log'!$F$2:$F$2999,$A18,'Offense Log'!$J$2:$J$2999,"HC")))))),0)</f>
        <v>1.5785861358956762E-2</v>
      </c>
      <c r="S18" s="15">
        <f t="shared" si="0"/>
        <v>2.0353982300884959E-2</v>
      </c>
    </row>
    <row r="19" spans="1:20" x14ac:dyDescent="0.3">
      <c r="A19" s="13" t="s">
        <v>71</v>
      </c>
      <c r="B19" s="6">
        <f>IFERROR((SUMIFS('Offense Log'!$G$2:$G$2999,'Offense Log'!$B$2:$B$2999,'Summary Statistics'!A19,'Offense Log'!$J$2:$J$2999,"HC")+SUMIFS('Offense Log'!$G$2:$G$2999,'Offense Log'!$C$2:$C$2999,'Summary Statistics'!A19,'Offense Log'!$J$2:$J$2999,"HC")+SUMIFS('Offense Log'!$G$2:$G$2999,'Offense Log'!$D$2:$D$2999,'Summary Statistics'!A19,'Offense Log'!$J$2:$J$2999,"HC")+SUMIFS('Offense Log'!$G$2:$G$2999,'Offense Log'!$E$2:$E$2999,'Summary Statistics'!A19,'Offense Log'!$J$2:$J$2999,"HC")+SUMIFS('Offense Log'!$G$2:$G$2999,'Offense Log'!$F$2:$F$2999,'Summary Statistics'!A19,'Offense Log'!$J$2:$J$2999,"HC"))
/(COUNTIFS('Offense Log'!$F$2:$F$2999,'Summary Statistics'!A19,'Offense Log'!$J$2:$J$2999,"HC")+(COUNTIFS('Offense Log'!$E$2:$E$2999,'Summary Statistics'!A19,'Offense Log'!$J$2:$J$2999,"HC")+(COUNTIFS('Offense Log'!$D$2:$D$2999,'Summary Statistics'!A19,'Offense Log'!$J$2:$J$2999,"HC")+(COUNTIFS('Offense Log'!$C$2:$C$2999,'Summary Statistics'!A19,'Offense Log'!$J$2:$J$2999,"HC")+(COUNTIFS('Offense Log'!$B$2:$B$2999,'Summary Statistics'!A19,'Offense Log'!$J$2:$J$2999,"HC")))))),0)</f>
        <v>0.66917293233082709</v>
      </c>
      <c r="C19" s="5">
        <f>IFERROR((COUNTIFS('Offense Log'!$N$2:$N$2999,"Yes",'Offense Log'!$B$2:$B$2999,'Summary Statistics'!A19,'Offense Log'!$J$2:$J$2999,"HC")+COUNTIFS('Offense Log'!$N$2:$N$2999,"Yes",'Offense Log'!$C$2:$C$2999,'Summary Statistics'!A19,'Offense Log'!$J$2:$J$2999,"HC")+COUNTIFS('Offense Log'!$N$2:$N$2999,"Yes",'Offense Log'!$D$2:$D$2999,'Summary Statistics'!A19,'Offense Log'!$J$2:$J$2999,"HC")+COUNTIFS('Offense Log'!$N$2:$N$2999,"Yes",'Offense Log'!$E$2:$E$2999,'Summary Statistics'!A19,'Offense Log'!$J$2:$J$2999,"HC")+COUNTIFS('Offense Log'!$N$2:$N$2999,"Yes",'Offense Log'!$F$2:$F$2999,'Summary Statistics'!A19,'Offense Log'!$J$2:$J$2999,"HC"))
/((COUNTIFS('Offense Log'!$B$2:$B$2999,'Summary Statistics'!A19,'Offense Log'!$J$2:$J$2999,"HC")+COUNTIFS('Offense Log'!$C$2:$C$2999,'Summary Statistics'!A19,'Offense Log'!$J$2:$J$2999,"HC")+COUNTIFS('Offense Log'!$D$2:$D$2999,'Summary Statistics'!A19,'Offense Log'!$J$2:$J$2999,"HC")+COUNTIFS('Offense Log'!$E$2:$E$2999,'Summary Statistics'!A19,'Offense Log'!$J$2:$J$2999,"HC")+COUNTIFS('Offense Log'!$F$2:$F$2999,'Summary Statistics'!A19,'Offense Log'!$J$2:$J$2999,"HC"))),0)</f>
        <v>0.40225563909774437</v>
      </c>
      <c r="D19" s="85">
        <f ca="1">IFERROR(AVERAGEIFS('Offense Log'!$M$2:$M$2999,OFFSET('Offense Log'!$P$2:$P$2999,0,INDEX(Reference!$A$1:$B$12,MATCH($A19,Reference!$A$1:$A$12,0),2)),"Yes",'Offense Log'!$J$2:$J$2999,"HC"),"N/A")</f>
        <v>0.90977443609022557</v>
      </c>
      <c r="E19" s="15">
        <f>IFERROR(COUNTIFS('Offense Log'!$H$2:$H$2999,$A19,'Offense Log'!$J$2:$J$2999,"HC")/(COUNTIFS('Offense Log'!$B$2:$B$2999,$A19,'Offense Log'!$J$2:$J$2999,"HC")+(COUNTIFS('Offense Log'!$C$2:$C$2999,$A19,'Offense Log'!$J$2:$J$2999,"HC")+(COUNTIFS('Offense Log'!$D$2:$D$2999,$A19,'Offense Log'!$J$2:$J$2999,"HC")+(COUNTIFS('Offense Log'!$E$2:$E$2999,$A19,'Offense Log'!$J$2:$J$2999,"HC")+(COUNTIFS('Offense Log'!$F$2:$F$2999,$A19,'Offense Log'!$J$2:$J$2999,"HC")))))),"N/A")</f>
        <v>0.17669172932330826</v>
      </c>
      <c r="F19" s="5">
        <f>IFERROR(COUNTIFS('Offense Log'!$I$2:$I$2999,"Layup",'Offense Log'!$J$2:$J$2999,"HC",'Offense Log'!$H$2:$H$2999,$A19)/COUNTIFS('Offense Log'!$I$2:$I$2999,"&lt;&gt;Turnover",'Offense Log'!$I$2:$I$2999,"&lt;&gt;Foul",'Offense Log'!$I$2:$I$2999,"&lt;&gt;",'Offense Log'!$J$2:$J$2999,"HC",'Offense Log'!$H$2:$H$2999,$A19),0)</f>
        <v>0.36842105263157893</v>
      </c>
      <c r="G19" s="5">
        <f>IF(F19=0,"N/A",IFERROR((COUNTIFS('Offense Log'!$I$2:$I$2999,"Layup",'Offense Log'!$N$2:$N$2999,"Yes",'Offense Log'!$J$2:$J$2999,"HC",'Offense Log'!$H$2:$H$2999,$A19))/(COUNTIFS('Offense Log'!$I$2:$I$2999,"Layup",'Offense Log'!$J$2:$J$2999,"HC",'Offense Log'!$H$2:$H$2999,$A19)),0))</f>
        <v>0.5714285714285714</v>
      </c>
      <c r="H19" s="5">
        <f>IFERROR(COUNTIFS('Offense Log'!$I$2:$I$2999,"Floater",'Offense Log'!$J$2:$J$2999,"HC",'Offense Log'!$H$2:$H$2999,$A19)/COUNTIFS('Offense Log'!$I$2:$I$2999,"&lt;&gt;Turnover",'Offense Log'!$I$2:$I$2999,"&lt;&gt;Foul",'Offense Log'!$I$2:$I$2999,"&lt;&gt;",'Offense Log'!$J$2:$J$2999,"HC",'Offense Log'!$H$2:$H$2999,$A19),0)</f>
        <v>0</v>
      </c>
      <c r="I19" s="5" t="str">
        <f>IF(H19=0,"N/A",IFERROR((COUNTIFS('Offense Log'!$I$2:$I$2999,"Floater",'Offense Log'!$N$2:$N$2999,"Yes",'Offense Log'!$J$2:$J$2999,"HC",'Offense Log'!$H$2:$H$2999,$A19))/(COUNTIFS('Offense Log'!$I$2:$I$2999,"Floater",'Offense Log'!$J$2:$J$2999,"HC",'Offense Log'!$H$2:$H$2999,$A19)),0))</f>
        <v>N/A</v>
      </c>
      <c r="J19" s="5">
        <f>IFERROR(COUNTIFS('Offense Log'!$I$2:$I$2999,"Hook",'Offense Log'!$J$2:$J$2999,"HC",'Offense Log'!$H$2:$H$2999,$A19)/COUNTIFS('Offense Log'!$I$2:$I$2999,"&lt;&gt;Turnover",'Offense Log'!$I$2:$I$2999,"&lt;&gt;Foul",'Offense Log'!$I$2:$I$2999,"&lt;&gt;",'Offense Log'!$J$2:$J$2999,"HC",'Offense Log'!$H$2:$H$2999,$A19),0)</f>
        <v>0</v>
      </c>
      <c r="K19" s="5" t="str">
        <f>IF(J19=0,"N/A",IFERROR((COUNTIFS('Offense Log'!$I$2:$I$2999,"Hook",'Offense Log'!$N$2:$N$2999,"Yes",'Offense Log'!$J$2:$J$2999,"HC",'Offense Log'!$H$2:$H$2999,$A19))/(COUNTIFS('Offense Log'!$I$2:$I$2999,"Hook",'Offense Log'!$J$2:$J$2999,"HC",'Offense Log'!$H$2:$H$2999,$A19)),0))</f>
        <v>N/A</v>
      </c>
      <c r="L19" s="5">
        <f>IFERROR(COUNTIFS('Offense Log'!$I$2:$I$2999,"Jumper",'Offense Log'!$J$2:$J$2999,"HC",'Offense Log'!$H$2:$H$2999,$A19)/COUNTIFS('Offense Log'!$I$2:$I$2999,"&lt;&gt;Turnover",'Offense Log'!$I$2:$I$2999,"&lt;&gt;Foul",'Offense Log'!$I$2:$I$2999,"&lt;&gt;",'Offense Log'!$J$2:$J$2999,"HC",'Offense Log'!$H$2:$H$2999,$A19),0)</f>
        <v>7.8947368421052627E-2</v>
      </c>
      <c r="M19" s="5">
        <f>IF(L19=0,"N/A",IFERROR((COUNTIFS('Offense Log'!$I$2:$I$2999,"Jumper",'Offense Log'!$N$2:$N$2999,"Yes",'Offense Log'!$J$2:$J$2999,"HC",'Offense Log'!$H$2:$H$2999,$A19))/(COUNTIFS('Offense Log'!$I$2:$I$2999,"Jumper",'Offense Log'!$J$2:$J$2999,"HC",'Offense Log'!$H$2:$H$2999,$A19)),0))</f>
        <v>0</v>
      </c>
      <c r="N19" s="5">
        <f>IFERROR(COUNTIFS('Offense Log'!$I$2:$I$2999,"Three",'Offense Log'!$J$2:$J$2999,"HC",'Offense Log'!$H$2:$H$2999,$A19)/COUNTIFS('Offense Log'!$I$2:$I$2999,"&lt;&gt;Turnover",'Offense Log'!$I$2:$I$2999,"&lt;&gt;Foul",'Offense Log'!$I$2:$I$2999,"&lt;&gt;",'Offense Log'!$J$2:$J$2999,"HC",'Offense Log'!$H$2:$H$2999,$A19),0)</f>
        <v>0.5</v>
      </c>
      <c r="O19" s="5">
        <f>IF(N19=0,"N/A",IFERROR((COUNTIFS('Offense Log'!$I$2:$I$2999,"Three",'Offense Log'!$N$2:$N$2999,"Yes",'Offense Log'!$J$2:$J$2999,"HC",'Offense Log'!$H$2:$H$2999,$A19))/(COUNTIFS('Offense Log'!$I$2:$I$2999,"Three",'Offense Log'!$J$2:$J$2999,"HC",'Offense Log'!$H$2:$H$2999,$A19)),0))</f>
        <v>5.2631578947368418E-2</v>
      </c>
      <c r="P19" s="5" t="str">
        <f ca="1">IF(D19=0,"N/A",IFERROR((COUNTIFS('Offense Log'!$I$2:$I$2999,"Dunk",'Offense Log'!$N$2:$N$2999,"Yes",'Offense Log'!$H$2:$H$2999,$A19))&amp;"-"&amp;(COUNTIFS('Offense Log'!$I$2:$I$2999,"Dunk",'Offense Log'!$H$2:$H$2999,$A19)),0))</f>
        <v>2-3</v>
      </c>
      <c r="Q19" s="5">
        <f>IFERROR(COUNTIFS('Offense Log'!$I$2:$I$2999,"&lt;&gt;Turnover",'Offense Log'!$I$2:$I$2999,"&lt;&gt;Foul",'Offense Log'!$N$2:$N$2999,"Yes",'Offense Log'!$J$2:$J$2999,"HC",'Offense Log'!$H$2:$H$2999,$A19)/COUNTIFS('Offense Log'!$I$2:$I$2999,"&lt;&gt;Turnover",'Offense Log'!$I$2:$I$2999,"&lt;&gt;Foul",'Offense Log'!$I$2:$I$2999,"&lt;&gt;",'Offense Log'!$J$2:$J$2999,"HC",'Offense Log'!$H$2:$H$2999,$A19),"N/A")</f>
        <v>0.28947368421052633</v>
      </c>
      <c r="R19" s="5">
        <f>IFERROR(COUNTIFS('Offense Log'!$H$2:$H$2999,$A19,'Offense Log'!$I$2:$I$2999,"Turnover",'Offense Log'!$J$2:$J$2999,"HC")/(COUNTIFS('Offense Log'!$B$2:$B$2999,$A19,'Offense Log'!$J$2:$J$2999,"HC")+(COUNTIFS('Offense Log'!$C$2:$C$2999,$A19,'Offense Log'!$J$2:$J$2999,"HC")+(COUNTIFS('Offense Log'!$D$2:$D$2999,$A19,'Offense Log'!$J$2:$J$2999,"HC")+(COUNTIFS('Offense Log'!$E$2:$E$2999,$A19,'Offense Log'!$J$2:$J$2999,"HC")+(COUNTIFS('Offense Log'!$F$2:$F$2999,$A19,'Offense Log'!$J$2:$J$2999,"HC")))))),0)</f>
        <v>2.2556390977443608E-2</v>
      </c>
      <c r="S19" s="15">
        <f t="shared" si="0"/>
        <v>2.5531914893617023E-2</v>
      </c>
    </row>
    <row r="20" spans="1:20" x14ac:dyDescent="0.3">
      <c r="A20" s="13" t="s">
        <v>72</v>
      </c>
      <c r="B20" s="6">
        <f>IFERROR((SUMIFS('Offense Log'!$G$2:$G$2999,'Offense Log'!$B$2:$B$2999,'Summary Statistics'!A20,'Offense Log'!$J$2:$J$2999,"HC")+SUMIFS('Offense Log'!$G$2:$G$2999,'Offense Log'!$C$2:$C$2999,'Summary Statistics'!A20,'Offense Log'!$J$2:$J$2999,"HC")+SUMIFS('Offense Log'!$G$2:$G$2999,'Offense Log'!$D$2:$D$2999,'Summary Statistics'!A20,'Offense Log'!$J$2:$J$2999,"HC")+SUMIFS('Offense Log'!$G$2:$G$2999,'Offense Log'!$E$2:$E$2999,'Summary Statistics'!A20,'Offense Log'!$J$2:$J$2999,"HC")+SUMIFS('Offense Log'!$G$2:$G$2999,'Offense Log'!$F$2:$F$2999,'Summary Statistics'!A20,'Offense Log'!$J$2:$J$2999,"HC"))
/(COUNTIFS('Offense Log'!$F$2:$F$2999,'Summary Statistics'!A20,'Offense Log'!$J$2:$J$2999,"HC")+(COUNTIFS('Offense Log'!$E$2:$E$2999,'Summary Statistics'!A20,'Offense Log'!$J$2:$J$2999,"HC")+(COUNTIFS('Offense Log'!$D$2:$D$2999,'Summary Statistics'!A20,'Offense Log'!$J$2:$J$2999,"HC")+(COUNTIFS('Offense Log'!$C$2:$C$2999,'Summary Statistics'!A20,'Offense Log'!$J$2:$J$2999,"HC")+(COUNTIFS('Offense Log'!$B$2:$B$2999,'Summary Statistics'!A20,'Offense Log'!$J$2:$J$2999,"HC")))))),0)</f>
        <v>0.81818181818181823</v>
      </c>
      <c r="C20" s="5">
        <f>IFERROR((COUNTIFS('Offense Log'!$N$2:$N$2999,"Yes",'Offense Log'!$B$2:$B$2999,'Summary Statistics'!A20,'Offense Log'!$J$2:$J$2999,"HC")+COUNTIFS('Offense Log'!$N$2:$N$2999,"Yes",'Offense Log'!$C$2:$C$2999,'Summary Statistics'!A20,'Offense Log'!$J$2:$J$2999,"HC")+COUNTIFS('Offense Log'!$N$2:$N$2999,"Yes",'Offense Log'!$D$2:$D$2999,'Summary Statistics'!A20,'Offense Log'!$J$2:$J$2999,"HC")+COUNTIFS('Offense Log'!$N$2:$N$2999,"Yes",'Offense Log'!$E$2:$E$2999,'Summary Statistics'!A20,'Offense Log'!$J$2:$J$2999,"HC")+COUNTIFS('Offense Log'!$N$2:$N$2999,"Yes",'Offense Log'!$F$2:$F$2999,'Summary Statistics'!A20,'Offense Log'!$J$2:$J$2999,"HC"))
/((COUNTIFS('Offense Log'!$B$2:$B$2999,'Summary Statistics'!A20,'Offense Log'!$J$2:$J$2999,"HC")+COUNTIFS('Offense Log'!$C$2:$C$2999,'Summary Statistics'!A20,'Offense Log'!$J$2:$J$2999,"HC")+COUNTIFS('Offense Log'!$D$2:$D$2999,'Summary Statistics'!A20,'Offense Log'!$J$2:$J$2999,"HC")+COUNTIFS('Offense Log'!$E$2:$E$2999,'Summary Statistics'!A20,'Offense Log'!$J$2:$J$2999,"HC")+COUNTIFS('Offense Log'!$F$2:$F$2999,'Summary Statistics'!A20,'Offense Log'!$J$2:$J$2999,"HC"))),0)</f>
        <v>0.45454545454545453</v>
      </c>
      <c r="D20" s="85">
        <f ca="1">IFERROR(AVERAGEIFS('Offense Log'!$M$2:$M$2999,OFFSET('Offense Log'!$P$2:$P$2999,0,INDEX(Reference!$A$1:$B$12,MATCH($A20,Reference!$A$1:$A$12,0),2)),"Yes",'Offense Log'!$J$2:$J$2999,"HC"),"N/A")</f>
        <v>1.0606060606060606</v>
      </c>
      <c r="E20" s="15">
        <f>IFERROR(COUNTIFS('Offense Log'!$H$2:$H$2999,$A20,'Offense Log'!$J$2:$J$2999,"HC")/(COUNTIFS('Offense Log'!$B$2:$B$2999,$A20,'Offense Log'!$J$2:$J$2999,"HC")+(COUNTIFS('Offense Log'!$C$2:$C$2999,$A20,'Offense Log'!$J$2:$J$2999,"HC")+(COUNTIFS('Offense Log'!$D$2:$D$2999,$A20,'Offense Log'!$J$2:$J$2999,"HC")+(COUNTIFS('Offense Log'!$E$2:$E$2999,$A20,'Offense Log'!$J$2:$J$2999,"HC")+(COUNTIFS('Offense Log'!$F$2:$F$2999,$A20,'Offense Log'!$J$2:$J$2999,"HC")))))),"N/A")</f>
        <v>0.15151515151515152</v>
      </c>
      <c r="F20" s="5">
        <f>IFERROR(COUNTIFS('Offense Log'!$I$2:$I$2999,"Layup",'Offense Log'!$J$2:$J$2999,"HC",'Offense Log'!$H$2:$H$2999,$A20)/COUNTIFS('Offense Log'!$I$2:$I$2999,"&lt;&gt;Turnover",'Offense Log'!$I$2:$I$2999,"&lt;&gt;Foul",'Offense Log'!$I$2:$I$2999,"&lt;&gt;",'Offense Log'!$J$2:$J$2999,"HC",'Offense Log'!$H$2:$H$2999,$A20),0)</f>
        <v>0.2</v>
      </c>
      <c r="G20" s="5">
        <f>IF(F20=0,"N/A",IFERROR((COUNTIFS('Offense Log'!$I$2:$I$2999,"Layup",'Offense Log'!$N$2:$N$2999,"Yes",'Offense Log'!$J$2:$J$2999,"HC",'Offense Log'!$H$2:$H$2999,$A20))/(COUNTIFS('Offense Log'!$I$2:$I$2999,"Layup",'Offense Log'!$J$2:$J$2999,"HC",'Offense Log'!$H$2:$H$2999,$A20)),0))</f>
        <v>0</v>
      </c>
      <c r="H20" s="5">
        <f>IFERROR(COUNTIFS('Offense Log'!$I$2:$I$2999,"Floater",'Offense Log'!$J$2:$J$2999,"HC",'Offense Log'!$H$2:$H$2999,$A20)/COUNTIFS('Offense Log'!$I$2:$I$2999,"&lt;&gt;Turnover",'Offense Log'!$I$2:$I$2999,"&lt;&gt;Foul",'Offense Log'!$I$2:$I$2999,"&lt;&gt;",'Offense Log'!$J$2:$J$2999,"HC",'Offense Log'!$H$2:$H$2999,$A20),0)</f>
        <v>0</v>
      </c>
      <c r="I20" s="5" t="str">
        <f>IF(H20=0,"N/A",IFERROR((COUNTIFS('Offense Log'!$I$2:$I$2999,"Floater",'Offense Log'!$N$2:$N$2999,"Yes",'Offense Log'!$J$2:$J$2999,"HC",'Offense Log'!$H$2:$H$2999,$A20))/(COUNTIFS('Offense Log'!$I$2:$I$2999,"Floater",'Offense Log'!$J$2:$J$2999,"HC",'Offense Log'!$H$2:$H$2999,$A20)),0))</f>
        <v>N/A</v>
      </c>
      <c r="J20" s="5">
        <f>IFERROR(COUNTIFS('Offense Log'!$I$2:$I$2999,"Hook",'Offense Log'!$J$2:$J$2999,"HC",'Offense Log'!$H$2:$H$2999,$A20)/COUNTIFS('Offense Log'!$I$2:$I$2999,"&lt;&gt;Turnover",'Offense Log'!$I$2:$I$2999,"&lt;&gt;Foul",'Offense Log'!$I$2:$I$2999,"&lt;&gt;",'Offense Log'!$J$2:$J$2999,"HC",'Offense Log'!$H$2:$H$2999,$A20),0)</f>
        <v>0</v>
      </c>
      <c r="K20" s="5" t="str">
        <f>IF(J20=0,"N/A",IFERROR((COUNTIFS('Offense Log'!$I$2:$I$2999,"Hook",'Offense Log'!$N$2:$N$2999,"Yes",'Offense Log'!$J$2:$J$2999,"HC",'Offense Log'!$H$2:$H$2999,$A20))/(COUNTIFS('Offense Log'!$I$2:$I$2999,"Hook",'Offense Log'!$J$2:$J$2999,"HC",'Offense Log'!$H$2:$H$2999,$A20)),0))</f>
        <v>N/A</v>
      </c>
      <c r="L20" s="5">
        <f>IFERROR(COUNTIFS('Offense Log'!$I$2:$I$2999,"Jumper",'Offense Log'!$J$2:$J$2999,"HC",'Offense Log'!$H$2:$H$2999,$A20)/COUNTIFS('Offense Log'!$I$2:$I$2999,"&lt;&gt;Turnover",'Offense Log'!$I$2:$I$2999,"&lt;&gt;Foul",'Offense Log'!$I$2:$I$2999,"&lt;&gt;",'Offense Log'!$J$2:$J$2999,"HC",'Offense Log'!$H$2:$H$2999,$A20),0)</f>
        <v>0</v>
      </c>
      <c r="M20" s="5" t="str">
        <f>IF(L20=0,"N/A",IFERROR((COUNTIFS('Offense Log'!$I$2:$I$2999,"Jumper",'Offense Log'!$N$2:$N$2999,"Yes",'Offense Log'!$J$2:$J$2999,"HC",'Offense Log'!$H$2:$H$2999,$A20))/(COUNTIFS('Offense Log'!$I$2:$I$2999,"Jumper",'Offense Log'!$J$2:$J$2999,"HC",'Offense Log'!$H$2:$H$2999,$A20)),0))</f>
        <v>N/A</v>
      </c>
      <c r="N20" s="5">
        <f>IFERROR(COUNTIFS('Offense Log'!$I$2:$I$2999,"Three",'Offense Log'!$J$2:$J$2999,"HC",'Offense Log'!$H$2:$H$2999,$A20)/COUNTIFS('Offense Log'!$I$2:$I$2999,"&lt;&gt;Turnover",'Offense Log'!$I$2:$I$2999,"&lt;&gt;Foul",'Offense Log'!$I$2:$I$2999,"&lt;&gt;",'Offense Log'!$J$2:$J$2999,"HC",'Offense Log'!$H$2:$H$2999,$A20),0)</f>
        <v>0.8</v>
      </c>
      <c r="O20" s="5">
        <f>IF(N20=0,"N/A",IFERROR((COUNTIFS('Offense Log'!$I$2:$I$2999,"Three",'Offense Log'!$N$2:$N$2999,"Yes",'Offense Log'!$J$2:$J$2999,"HC",'Offense Log'!$H$2:$H$2999,$A20))/(COUNTIFS('Offense Log'!$I$2:$I$2999,"Three",'Offense Log'!$J$2:$J$2999,"HC",'Offense Log'!$H$2:$H$2999,$A20)),0))</f>
        <v>0.25</v>
      </c>
      <c r="P20" s="5" t="str">
        <f ca="1">IF(D20=0,"N/A",IFERROR((COUNTIFS('Offense Log'!$I$2:$I$2999,"Dunk",'Offense Log'!$N$2:$N$2999,"Yes",'Offense Log'!$H$2:$H$2999,$A20))&amp;"-"&amp;(COUNTIFS('Offense Log'!$I$2:$I$2999,"Dunk",'Offense Log'!$H$2:$H$2999,$A20)),0))</f>
        <v>0-0</v>
      </c>
      <c r="Q20" s="5">
        <f>IFERROR(COUNTIFS('Offense Log'!$I$2:$I$2999,"&lt;&gt;Turnover",'Offense Log'!$I$2:$I$2999,"&lt;&gt;Foul",'Offense Log'!$N$2:$N$2999,"Yes",'Offense Log'!$J$2:$J$2999,"HC",'Offense Log'!$H$2:$H$2999,$A20)/COUNTIFS('Offense Log'!$I$2:$I$2999,"&lt;&gt;Turnover",'Offense Log'!$I$2:$I$2999,"&lt;&gt;Foul",'Offense Log'!$I$2:$I$2999,"&lt;&gt;",'Offense Log'!$J$2:$J$2999,"HC",'Offense Log'!$H$2:$H$2999,$A20),"N/A")</f>
        <v>0.2</v>
      </c>
      <c r="R20" s="5">
        <f>IFERROR(COUNTIFS('Offense Log'!$H$2:$H$2999,$A20,'Offense Log'!$I$2:$I$2999,"Turnover",'Offense Log'!$J$2:$J$2999,"HC")/(COUNTIFS('Offense Log'!$B$2:$B$2999,$A20,'Offense Log'!$J$2:$J$2999,"HC")+(COUNTIFS('Offense Log'!$C$2:$C$2999,$A20,'Offense Log'!$J$2:$J$2999,"HC")+(COUNTIFS('Offense Log'!$D$2:$D$2999,$A20,'Offense Log'!$J$2:$J$2999,"HC")+(COUNTIFS('Offense Log'!$E$2:$E$2999,$A20,'Offense Log'!$J$2:$J$2999,"HC")+(COUNTIFS('Offense Log'!$F$2:$F$2999,$A20,'Offense Log'!$J$2:$J$2999,"HC")))))),0)</f>
        <v>0</v>
      </c>
      <c r="S20" s="15">
        <f t="shared" si="0"/>
        <v>0</v>
      </c>
    </row>
    <row r="21" spans="1:20" x14ac:dyDescent="0.3">
      <c r="A21" s="13" t="s">
        <v>14</v>
      </c>
      <c r="B21" s="6">
        <f>IFERROR((SUMIFS('Offense Log'!$G$2:$G$2999,'Offense Log'!$B$2:$B$2999,'Summary Statistics'!A21,'Offense Log'!$J$2:$J$2999,"HC")+SUMIFS('Offense Log'!$G$2:$G$2999,'Offense Log'!$C$2:$C$2999,'Summary Statistics'!A21,'Offense Log'!$J$2:$J$2999,"HC")+SUMIFS('Offense Log'!$G$2:$G$2999,'Offense Log'!$D$2:$D$2999,'Summary Statistics'!A21,'Offense Log'!$J$2:$J$2999,"HC")+SUMIFS('Offense Log'!$G$2:$G$2999,'Offense Log'!$E$2:$E$2999,'Summary Statistics'!A21,'Offense Log'!$J$2:$J$2999,"HC")+SUMIFS('Offense Log'!$G$2:$G$2999,'Offense Log'!$F$2:$F$2999,'Summary Statistics'!A21,'Offense Log'!$J$2:$J$2999,"HC"))
/(COUNTIFS('Offense Log'!$F$2:$F$2999,'Summary Statistics'!A21,'Offense Log'!$J$2:$J$2999,"HC")+(COUNTIFS('Offense Log'!$E$2:$E$2999,'Summary Statistics'!A21,'Offense Log'!$J$2:$J$2999,"HC")+(COUNTIFS('Offense Log'!$D$2:$D$2999,'Summary Statistics'!A21,'Offense Log'!$J$2:$J$2999,"HC")+(COUNTIFS('Offense Log'!$C$2:$C$2999,'Summary Statistics'!A21,'Offense Log'!$J$2:$J$2999,"HC")+(COUNTIFS('Offense Log'!$B$2:$B$2999,'Summary Statistics'!A21,'Offense Log'!$J$2:$J$2999,"HC")))))),0)</f>
        <v>0.80708661417322836</v>
      </c>
      <c r="C21" s="5">
        <f>IFERROR((COUNTIFS('Offense Log'!$N$2:$N$2999,"Yes",'Offense Log'!$B$2:$B$2999,'Summary Statistics'!A21,'Offense Log'!$J$2:$J$2999,"HC")+COUNTIFS('Offense Log'!$N$2:$N$2999,"Yes",'Offense Log'!$C$2:$C$2999,'Summary Statistics'!A21,'Offense Log'!$J$2:$J$2999,"HC")+COUNTIFS('Offense Log'!$N$2:$N$2999,"Yes",'Offense Log'!$D$2:$D$2999,'Summary Statistics'!A21,'Offense Log'!$J$2:$J$2999,"HC")+COUNTIFS('Offense Log'!$N$2:$N$2999,"Yes",'Offense Log'!$E$2:$E$2999,'Summary Statistics'!A21,'Offense Log'!$J$2:$J$2999,"HC")+COUNTIFS('Offense Log'!$N$2:$N$2999,"Yes",'Offense Log'!$F$2:$F$2999,'Summary Statistics'!A21,'Offense Log'!$J$2:$J$2999,"HC"))
/((COUNTIFS('Offense Log'!$B$2:$B$2999,'Summary Statistics'!A21,'Offense Log'!$J$2:$J$2999,"HC")+COUNTIFS('Offense Log'!$C$2:$C$2999,'Summary Statistics'!A21,'Offense Log'!$J$2:$J$2999,"HC")+COUNTIFS('Offense Log'!$D$2:$D$2999,'Summary Statistics'!A21,'Offense Log'!$J$2:$J$2999,"HC")+COUNTIFS('Offense Log'!$E$2:$E$2999,'Summary Statistics'!A21,'Offense Log'!$J$2:$J$2999,"HC")+COUNTIFS('Offense Log'!$F$2:$F$2999,'Summary Statistics'!A21,'Offense Log'!$J$2:$J$2999,"HC"))),0)</f>
        <v>0.45669291338582679</v>
      </c>
      <c r="D21" s="85">
        <f ca="1">IFERROR(AVERAGEIFS('Offense Log'!$M$2:$M$2999,OFFSET('Offense Log'!$P$2:$P$2999,0,INDEX(Reference!$A$1:$B$12,MATCH($A21,Reference!$A$1:$A$12,0),2)),"Yes",'Offense Log'!$J$2:$J$2999,"HC"),"N/A")</f>
        <v>1.0196850393700787</v>
      </c>
      <c r="E21" s="15">
        <f>IFERROR(COUNTIFS('Offense Log'!$H$2:$H$2999,$A21,'Offense Log'!$J$2:$J$2999,"HC")/(COUNTIFS('Offense Log'!$B$2:$B$2999,$A21,'Offense Log'!$J$2:$J$2999,"HC")+(COUNTIFS('Offense Log'!$C$2:$C$2999,$A21,'Offense Log'!$J$2:$J$2999,"HC")+(COUNTIFS('Offense Log'!$D$2:$D$2999,$A21,'Offense Log'!$J$2:$J$2999,"HC")+(COUNTIFS('Offense Log'!$E$2:$E$2999,$A21,'Offense Log'!$J$2:$J$2999,"HC")+(COUNTIFS('Offense Log'!$F$2:$F$2999,$A21,'Offense Log'!$J$2:$J$2999,"HC")))))),"N/A")</f>
        <v>0.15748031496062992</v>
      </c>
      <c r="F21" s="5">
        <f>IFERROR(COUNTIFS('Offense Log'!$I$2:$I$2999,"Layup",'Offense Log'!$J$2:$J$2999,"HC",'Offense Log'!$H$2:$H$2999,$A21)/COUNTIFS('Offense Log'!$I$2:$I$2999,"&lt;&gt;Turnover",'Offense Log'!$I$2:$I$2999,"&lt;&gt;Foul",'Offense Log'!$I$2:$I$2999,"&lt;&gt;",'Offense Log'!$J$2:$J$2999,"HC",'Offense Log'!$H$2:$H$2999,$A21),0)</f>
        <v>0</v>
      </c>
      <c r="G21" s="5" t="str">
        <f>IF(F21=0,"N/A",IFERROR((COUNTIFS('Offense Log'!$I$2:$I$2999,"Layup",'Offense Log'!$N$2:$N$2999,"Yes",'Offense Log'!$J$2:$J$2999,"HC",'Offense Log'!$H$2:$H$2999,$A21))/(COUNTIFS('Offense Log'!$I$2:$I$2999,"Layup",'Offense Log'!$J$2:$J$2999,"HC",'Offense Log'!$H$2:$H$2999,$A21)),0))</f>
        <v>N/A</v>
      </c>
      <c r="H21" s="5">
        <f>IFERROR(COUNTIFS('Offense Log'!$I$2:$I$2999,"Floater",'Offense Log'!$J$2:$J$2999,"HC",'Offense Log'!$H$2:$H$2999,$A21)/COUNTIFS('Offense Log'!$I$2:$I$2999,"&lt;&gt;Turnover",'Offense Log'!$I$2:$I$2999,"&lt;&gt;Foul",'Offense Log'!$I$2:$I$2999,"&lt;&gt;",'Offense Log'!$J$2:$J$2999,"HC",'Offense Log'!$H$2:$H$2999,$A21),0)</f>
        <v>2.7027027027027029E-2</v>
      </c>
      <c r="I21" s="5">
        <f>IF(H21=0,"N/A",IFERROR((COUNTIFS('Offense Log'!$I$2:$I$2999,"Floater",'Offense Log'!$N$2:$N$2999,"Yes",'Offense Log'!$J$2:$J$2999,"HC",'Offense Log'!$H$2:$H$2999,$A21))/(COUNTIFS('Offense Log'!$I$2:$I$2999,"Floater",'Offense Log'!$J$2:$J$2999,"HC",'Offense Log'!$H$2:$H$2999,$A21)),0))</f>
        <v>0</v>
      </c>
      <c r="J21" s="5">
        <f>IFERROR(COUNTIFS('Offense Log'!$I$2:$I$2999,"Hook",'Offense Log'!$J$2:$J$2999,"HC",'Offense Log'!$H$2:$H$2999,$A21)/COUNTIFS('Offense Log'!$I$2:$I$2999,"&lt;&gt;Turnover",'Offense Log'!$I$2:$I$2999,"&lt;&gt;Foul",'Offense Log'!$I$2:$I$2999,"&lt;&gt;",'Offense Log'!$J$2:$J$2999,"HC",'Offense Log'!$H$2:$H$2999,$A21),0)</f>
        <v>0</v>
      </c>
      <c r="K21" s="5" t="str">
        <f>IF(J21=0,"N/A",IFERROR((COUNTIFS('Offense Log'!$I$2:$I$2999,"Hook",'Offense Log'!$N$2:$N$2999,"Yes",'Offense Log'!$J$2:$J$2999,"HC",'Offense Log'!$H$2:$H$2999,$A21))/(COUNTIFS('Offense Log'!$I$2:$I$2999,"Hook",'Offense Log'!$J$2:$J$2999,"HC",'Offense Log'!$H$2:$H$2999,$A21)),0))</f>
        <v>N/A</v>
      </c>
      <c r="L21" s="5">
        <f>IFERROR(COUNTIFS('Offense Log'!$I$2:$I$2999,"Jumper",'Offense Log'!$J$2:$J$2999,"HC",'Offense Log'!$H$2:$H$2999,$A21)/COUNTIFS('Offense Log'!$I$2:$I$2999,"&lt;&gt;Turnover",'Offense Log'!$I$2:$I$2999,"&lt;&gt;Foul",'Offense Log'!$I$2:$I$2999,"&lt;&gt;",'Offense Log'!$J$2:$J$2999,"HC",'Offense Log'!$H$2:$H$2999,$A21),0)</f>
        <v>8.1081081081081086E-2</v>
      </c>
      <c r="M21" s="5">
        <f>IF(L21=0,"N/A",IFERROR((COUNTIFS('Offense Log'!$I$2:$I$2999,"Jumper",'Offense Log'!$N$2:$N$2999,"Yes",'Offense Log'!$J$2:$J$2999,"HC",'Offense Log'!$H$2:$H$2999,$A21))/(COUNTIFS('Offense Log'!$I$2:$I$2999,"Jumper",'Offense Log'!$J$2:$J$2999,"HC",'Offense Log'!$H$2:$H$2999,$A21)),0))</f>
        <v>0</v>
      </c>
      <c r="N21" s="5">
        <f>IFERROR(COUNTIFS('Offense Log'!$I$2:$I$2999,"Three",'Offense Log'!$J$2:$J$2999,"HC",'Offense Log'!$H$2:$H$2999,$A21)/COUNTIFS('Offense Log'!$I$2:$I$2999,"&lt;&gt;Turnover",'Offense Log'!$I$2:$I$2999,"&lt;&gt;Foul",'Offense Log'!$I$2:$I$2999,"&lt;&gt;",'Offense Log'!$J$2:$J$2999,"HC",'Offense Log'!$H$2:$H$2999,$A21),0)</f>
        <v>0.89189189189189189</v>
      </c>
      <c r="O21" s="5">
        <f>IF(N21=0,"N/A",IFERROR((COUNTIFS('Offense Log'!$I$2:$I$2999,"Three",'Offense Log'!$N$2:$N$2999,"Yes",'Offense Log'!$J$2:$J$2999,"HC",'Offense Log'!$H$2:$H$2999,$A21))/(COUNTIFS('Offense Log'!$I$2:$I$2999,"Three",'Offense Log'!$J$2:$J$2999,"HC",'Offense Log'!$H$2:$H$2999,$A21)),0))</f>
        <v>0.42424242424242425</v>
      </c>
      <c r="P21" s="5" t="str">
        <f ca="1">IF(D21=0,"N/A",IFERROR((COUNTIFS('Offense Log'!$I$2:$I$2999,"Dunk",'Offense Log'!$N$2:$N$2999,"Yes",'Offense Log'!$H$2:$H$2999,$A21))&amp;"-"&amp;(COUNTIFS('Offense Log'!$I$2:$I$2999,"Dunk",'Offense Log'!$H$2:$H$2999,$A21)),0))</f>
        <v>0-0</v>
      </c>
      <c r="Q21" s="5">
        <f>IFERROR(COUNTIFS('Offense Log'!$I$2:$I$2999,"&lt;&gt;Turnover",'Offense Log'!$I$2:$I$2999,"&lt;&gt;Foul",'Offense Log'!$N$2:$N$2999,"Yes",'Offense Log'!$J$2:$J$2999,"HC",'Offense Log'!$H$2:$H$2999,$A21)/COUNTIFS('Offense Log'!$I$2:$I$2999,"&lt;&gt;Turnover",'Offense Log'!$I$2:$I$2999,"&lt;&gt;Foul",'Offense Log'!$I$2:$I$2999,"&lt;&gt;",'Offense Log'!$J$2:$J$2999,"HC",'Offense Log'!$H$2:$H$2999,$A21),"N/A")</f>
        <v>0.3783783783783784</v>
      </c>
      <c r="R21" s="5">
        <f>IFERROR(COUNTIFS('Offense Log'!$H$2:$H$2999,$A21,'Offense Log'!$I$2:$I$2999,"Turnover",'Offense Log'!$J$2:$J$2999,"HC")/(COUNTIFS('Offense Log'!$B$2:$B$2999,$A21,'Offense Log'!$J$2:$J$2999,"HC")+(COUNTIFS('Offense Log'!$C$2:$C$2999,$A21,'Offense Log'!$J$2:$J$2999,"HC")+(COUNTIFS('Offense Log'!$D$2:$D$2999,$A21,'Offense Log'!$J$2:$J$2999,"HC")+(COUNTIFS('Offense Log'!$E$2:$E$2999,$A21,'Offense Log'!$J$2:$J$2999,"HC")+(COUNTIFS('Offense Log'!$F$2:$F$2999,$A21,'Offense Log'!$J$2:$J$2999,"HC")))))),0)</f>
        <v>7.874015748031496E-3</v>
      </c>
      <c r="S21" s="15">
        <f t="shared" si="0"/>
        <v>0.01</v>
      </c>
    </row>
    <row r="22" spans="1:20" x14ac:dyDescent="0.3">
      <c r="A22" s="13" t="s">
        <v>130</v>
      </c>
      <c r="B22" s="6">
        <f>IFERROR((SUMIFS('Offense Log'!$G$2:$G$2999,'Offense Log'!$B$2:$B$2999,'Summary Statistics'!A22,'Offense Log'!$J$2:$J$2999,"HC")+SUMIFS('Offense Log'!$G$2:$G$2999,'Offense Log'!$C$2:$C$2999,'Summary Statistics'!A22,'Offense Log'!$J$2:$J$2999,"HC")+SUMIFS('Offense Log'!$G$2:$G$2999,'Offense Log'!$D$2:$D$2999,'Summary Statistics'!A22,'Offense Log'!$J$2:$J$2999,"HC")+SUMIFS('Offense Log'!$G$2:$G$2999,'Offense Log'!$E$2:$E$2999,'Summary Statistics'!A22,'Offense Log'!$J$2:$J$2999,"HC")+SUMIFS('Offense Log'!$G$2:$G$2999,'Offense Log'!$F$2:$F$2999,'Summary Statistics'!A22,'Offense Log'!$J$2:$J$2999,"HC"))
/(COUNTIFS('Offense Log'!$F$2:$F$2999,'Summary Statistics'!A22,'Offense Log'!$J$2:$J$2999,"HC")+(COUNTIFS('Offense Log'!$E$2:$E$2999,'Summary Statistics'!A22,'Offense Log'!$J$2:$J$2999,"HC")+(COUNTIFS('Offense Log'!$D$2:$D$2999,'Summary Statistics'!A22,'Offense Log'!$J$2:$J$2999,"HC")+(COUNTIFS('Offense Log'!$C$2:$C$2999,'Summary Statistics'!A22,'Offense Log'!$J$2:$J$2999,"HC")+(COUNTIFS('Offense Log'!$B$2:$B$2999,'Summary Statistics'!A22,'Offense Log'!$J$2:$J$2999,"HC")))))),0)</f>
        <v>0.78284473398479915</v>
      </c>
      <c r="C22" s="5">
        <f>IFERROR((COUNTIFS('Offense Log'!$N$2:$N$2999,"Yes",'Offense Log'!$B$2:$B$2999,'Summary Statistics'!A22,'Offense Log'!$J$2:$J$2999,"HC")+COUNTIFS('Offense Log'!$N$2:$N$2999,"Yes",'Offense Log'!$C$2:$C$2999,'Summary Statistics'!A22,'Offense Log'!$J$2:$J$2999,"HC")+COUNTIFS('Offense Log'!$N$2:$N$2999,"Yes",'Offense Log'!$D$2:$D$2999,'Summary Statistics'!A22,'Offense Log'!$J$2:$J$2999,"HC")+COUNTIFS('Offense Log'!$N$2:$N$2999,"Yes",'Offense Log'!$E$2:$E$2999,'Summary Statistics'!A22,'Offense Log'!$J$2:$J$2999,"HC")+COUNTIFS('Offense Log'!$N$2:$N$2999,"Yes",'Offense Log'!$F$2:$F$2999,'Summary Statistics'!A22,'Offense Log'!$J$2:$J$2999,"HC"))
/((COUNTIFS('Offense Log'!$B$2:$B$2999,'Summary Statistics'!A22,'Offense Log'!$J$2:$J$2999,"HC")+COUNTIFS('Offense Log'!$C$2:$C$2999,'Summary Statistics'!A22,'Offense Log'!$J$2:$J$2999,"HC")+COUNTIFS('Offense Log'!$D$2:$D$2999,'Summary Statistics'!A22,'Offense Log'!$J$2:$J$2999,"HC")+COUNTIFS('Offense Log'!$E$2:$E$2999,'Summary Statistics'!A22,'Offense Log'!$J$2:$J$2999,"HC")+COUNTIFS('Offense Log'!$F$2:$F$2999,'Summary Statistics'!A22,'Offense Log'!$J$2:$J$2999,"HC"))),0)</f>
        <v>0.45711183496199781</v>
      </c>
      <c r="D22" s="85">
        <f ca="1">IFERROR(AVERAGEIFS('Offense Log'!$M$2:$M$2999,OFFSET('Offense Log'!$P$2:$P$2999,0,INDEX(Reference!$A$1:$B$12,MATCH($A22,Reference!$A$1:$A$12,0),2)),"Yes",'Offense Log'!$J$2:$J$2999,"HC"),"N/A")</f>
        <v>1.009771986970684</v>
      </c>
      <c r="E22" s="15">
        <f>IFERROR(COUNTIFS('Offense Log'!$H$2:$H$2999,$A22,'Offense Log'!$J$2:$J$2999,"HC")/(COUNTIFS('Offense Log'!$B$2:$B$2999,$A22,'Offense Log'!$J$2:$J$2999,"HC")+(COUNTIFS('Offense Log'!$C$2:$C$2999,$A22,'Offense Log'!$J$2:$J$2999,"HC")+(COUNTIFS('Offense Log'!$D$2:$D$2999,$A22,'Offense Log'!$J$2:$J$2999,"HC")+(COUNTIFS('Offense Log'!$E$2:$E$2999,$A22,'Offense Log'!$J$2:$J$2999,"HC")+(COUNTIFS('Offense Log'!$F$2:$F$2999,$A22,'Offense Log'!$J$2:$J$2999,"HC")))))),"N/A")</f>
        <v>0.12812160694896851</v>
      </c>
      <c r="F22" s="5">
        <f>IFERROR(COUNTIFS('Offense Log'!$I$2:$I$2999,"Layup",'Offense Log'!$J$2:$J$2999,"HC",'Offense Log'!$H$2:$H$2999,$A22)/COUNTIFS('Offense Log'!$I$2:$I$2999,"&lt;&gt;Turnover",'Offense Log'!$I$2:$I$2999,"&lt;&gt;Foul",'Offense Log'!$I$2:$I$2999,"&lt;&gt;",'Offense Log'!$J$2:$J$2999,"HC",'Offense Log'!$H$2:$H$2999,$A22),0)</f>
        <v>0.33695652173913043</v>
      </c>
      <c r="G22" s="5">
        <f>IF(F22=0,"N/A",IFERROR((COUNTIFS('Offense Log'!$I$2:$I$2999,"Layup",'Offense Log'!$N$2:$N$2999,"Yes",'Offense Log'!$J$2:$J$2999,"HC",'Offense Log'!$H$2:$H$2999,$A22))/(COUNTIFS('Offense Log'!$I$2:$I$2999,"Layup",'Offense Log'!$J$2:$J$2999,"HC",'Offense Log'!$H$2:$H$2999,$A22)),0))</f>
        <v>0.58064516129032262</v>
      </c>
      <c r="H22" s="5">
        <f>IFERROR(COUNTIFS('Offense Log'!$I$2:$I$2999,"Floater",'Offense Log'!$J$2:$J$2999,"HC",'Offense Log'!$H$2:$H$2999,$A22)/COUNTIFS('Offense Log'!$I$2:$I$2999,"&lt;&gt;Turnover",'Offense Log'!$I$2:$I$2999,"&lt;&gt;Foul",'Offense Log'!$I$2:$I$2999,"&lt;&gt;",'Offense Log'!$J$2:$J$2999,"HC",'Offense Log'!$H$2:$H$2999,$A22),0)</f>
        <v>5.434782608695652E-2</v>
      </c>
      <c r="I22" s="5">
        <f>IF(H22=0,"N/A",IFERROR((COUNTIFS('Offense Log'!$I$2:$I$2999,"Floater",'Offense Log'!$N$2:$N$2999,"Yes",'Offense Log'!$J$2:$J$2999,"HC",'Offense Log'!$H$2:$H$2999,$A22))/(COUNTIFS('Offense Log'!$I$2:$I$2999,"Floater",'Offense Log'!$J$2:$J$2999,"HC",'Offense Log'!$H$2:$H$2999,$A22)),0))</f>
        <v>0.6</v>
      </c>
      <c r="J22" s="5">
        <f>IFERROR(COUNTIFS('Offense Log'!$I$2:$I$2999,"Hook",'Offense Log'!$J$2:$J$2999,"HC",'Offense Log'!$H$2:$H$2999,$A22)/COUNTIFS('Offense Log'!$I$2:$I$2999,"&lt;&gt;Turnover",'Offense Log'!$I$2:$I$2999,"&lt;&gt;Foul",'Offense Log'!$I$2:$I$2999,"&lt;&gt;",'Offense Log'!$J$2:$J$2999,"HC",'Offense Log'!$H$2:$H$2999,$A22),0)</f>
        <v>0</v>
      </c>
      <c r="K22" s="5" t="str">
        <f>IF(J22=0,"N/A",IFERROR((COUNTIFS('Offense Log'!$I$2:$I$2999,"Hook",'Offense Log'!$N$2:$N$2999,"Yes",'Offense Log'!$J$2:$J$2999,"HC",'Offense Log'!$H$2:$H$2999,$A22))/(COUNTIFS('Offense Log'!$I$2:$I$2999,"Hook",'Offense Log'!$J$2:$J$2999,"HC",'Offense Log'!$H$2:$H$2999,$A22)),0))</f>
        <v>N/A</v>
      </c>
      <c r="L22" s="5">
        <f>IFERROR(COUNTIFS('Offense Log'!$I$2:$I$2999,"Jumper",'Offense Log'!$J$2:$J$2999,"HC",'Offense Log'!$H$2:$H$2999,$A22)/COUNTIFS('Offense Log'!$I$2:$I$2999,"&lt;&gt;Turnover",'Offense Log'!$I$2:$I$2999,"&lt;&gt;Foul",'Offense Log'!$I$2:$I$2999,"&lt;&gt;",'Offense Log'!$J$2:$J$2999,"HC",'Offense Log'!$H$2:$H$2999,$A22),0)</f>
        <v>6.5217391304347824E-2</v>
      </c>
      <c r="M22" s="5">
        <f>IF(L22=0,"N/A",IFERROR((COUNTIFS('Offense Log'!$I$2:$I$2999,"Jumper",'Offense Log'!$N$2:$N$2999,"Yes",'Offense Log'!$J$2:$J$2999,"HC",'Offense Log'!$H$2:$H$2999,$A22))/(COUNTIFS('Offense Log'!$I$2:$I$2999,"Jumper",'Offense Log'!$J$2:$J$2999,"HC",'Offense Log'!$H$2:$H$2999,$A22)),0))</f>
        <v>0.5</v>
      </c>
      <c r="N22" s="5">
        <f>IFERROR(COUNTIFS('Offense Log'!$I$2:$I$2999,"Three",'Offense Log'!$J$2:$J$2999,"HC",'Offense Log'!$H$2:$H$2999,$A22)/COUNTIFS('Offense Log'!$I$2:$I$2999,"&lt;&gt;Turnover",'Offense Log'!$I$2:$I$2999,"&lt;&gt;Foul",'Offense Log'!$I$2:$I$2999,"&lt;&gt;",'Offense Log'!$J$2:$J$2999,"HC",'Offense Log'!$H$2:$H$2999,$A22),0)</f>
        <v>0.54347826086956519</v>
      </c>
      <c r="O22" s="5">
        <f>IF(N22=0,"N/A",IFERROR((COUNTIFS('Offense Log'!$I$2:$I$2999,"Three",'Offense Log'!$N$2:$N$2999,"Yes",'Offense Log'!$J$2:$J$2999,"HC",'Offense Log'!$H$2:$H$2999,$A22))/(COUNTIFS('Offense Log'!$I$2:$I$2999,"Three",'Offense Log'!$J$2:$J$2999,"HC",'Offense Log'!$H$2:$H$2999,$A22)),0))</f>
        <v>0.34</v>
      </c>
      <c r="P22" s="5" t="str">
        <f ca="1">IF(D22=0,"N/A",IFERROR((COUNTIFS('Offense Log'!$I$2:$I$2999,"Dunk",'Offense Log'!$N$2:$N$2999,"Yes",'Offense Log'!$H$2:$H$2999,$A22))&amp;"-"&amp;(COUNTIFS('Offense Log'!$I$2:$I$2999,"Dunk",'Offense Log'!$H$2:$H$2999,$A22)),0))</f>
        <v>0-0</v>
      </c>
      <c r="Q22" s="5">
        <f>IFERROR(COUNTIFS('Offense Log'!$I$2:$I$2999,"&lt;&gt;Turnover",'Offense Log'!$I$2:$I$2999,"&lt;&gt;Foul",'Offense Log'!$N$2:$N$2999,"Yes",'Offense Log'!$J$2:$J$2999,"HC",'Offense Log'!$H$2:$H$2999,$A22)/COUNTIFS('Offense Log'!$I$2:$I$2999,"&lt;&gt;Turnover",'Offense Log'!$I$2:$I$2999,"&lt;&gt;Foul",'Offense Log'!$I$2:$I$2999,"&lt;&gt;",'Offense Log'!$J$2:$J$2999,"HC",'Offense Log'!$H$2:$H$2999,$A22),"N/A")</f>
        <v>0.44565217391304346</v>
      </c>
      <c r="R22" s="5">
        <f>IFERROR(COUNTIFS('Offense Log'!$H$2:$H$2999,$A22,'Offense Log'!$I$2:$I$2999,"Turnover",'Offense Log'!$J$2:$J$2999,"HC")/(COUNTIFS('Offense Log'!$B$2:$B$2999,$A22,'Offense Log'!$J$2:$J$2999,"HC")+(COUNTIFS('Offense Log'!$C$2:$C$2999,$A22,'Offense Log'!$J$2:$J$2999,"HC")+(COUNTIFS('Offense Log'!$D$2:$D$2999,$A22,'Offense Log'!$J$2:$J$2999,"HC")+(COUNTIFS('Offense Log'!$E$2:$E$2999,$A22,'Offense Log'!$J$2:$J$2999,"HC")+(COUNTIFS('Offense Log'!$F$2:$F$2999,$A22,'Offense Log'!$J$2:$J$2999,"HC")))))),0)</f>
        <v>2.3887079261672096E-2</v>
      </c>
      <c r="S22" s="15">
        <f t="shared" si="0"/>
        <v>3.7288135593220341E-2</v>
      </c>
    </row>
    <row r="23" spans="1:20" x14ac:dyDescent="0.3">
      <c r="A23" s="13" t="s">
        <v>131</v>
      </c>
      <c r="B23" s="6">
        <f>IFERROR((SUMIFS('Offense Log'!$G$2:$G$2999,'Offense Log'!$B$2:$B$2999,'Summary Statistics'!A23,'Offense Log'!$J$2:$J$2999,"HC")+SUMIFS('Offense Log'!$G$2:$G$2999,'Offense Log'!$C$2:$C$2999,'Summary Statistics'!A23,'Offense Log'!$J$2:$J$2999,"HC")+SUMIFS('Offense Log'!$G$2:$G$2999,'Offense Log'!$D$2:$D$2999,'Summary Statistics'!A23,'Offense Log'!$J$2:$J$2999,"HC")+SUMIFS('Offense Log'!$G$2:$G$2999,'Offense Log'!$E$2:$E$2999,'Summary Statistics'!A23,'Offense Log'!$J$2:$J$2999,"HC")+SUMIFS('Offense Log'!$G$2:$G$2999,'Offense Log'!$F$2:$F$2999,'Summary Statistics'!A23,'Offense Log'!$J$2:$J$2999,"HC"))
/(COUNTIFS('Offense Log'!$F$2:$F$2999,'Summary Statistics'!A23,'Offense Log'!$J$2:$J$2999,"HC")+(COUNTIFS('Offense Log'!$E$2:$E$2999,'Summary Statistics'!A23,'Offense Log'!$J$2:$J$2999,"HC")+(COUNTIFS('Offense Log'!$D$2:$D$2999,'Summary Statistics'!A23,'Offense Log'!$J$2:$J$2999,"HC")+(COUNTIFS('Offense Log'!$C$2:$C$2999,'Summary Statistics'!A23,'Offense Log'!$J$2:$J$2999,"HC")+(COUNTIFS('Offense Log'!$B$2:$B$2999,'Summary Statistics'!A23,'Offense Log'!$J$2:$J$2999,"HC")))))),0)</f>
        <v>0.88288288288288286</v>
      </c>
      <c r="C23" s="5">
        <f>IFERROR((COUNTIFS('Offense Log'!$N$2:$N$2999,"Yes",'Offense Log'!$B$2:$B$2999,'Summary Statistics'!A23,'Offense Log'!$J$2:$J$2999,"HC")+COUNTIFS('Offense Log'!$N$2:$N$2999,"Yes",'Offense Log'!$C$2:$C$2999,'Summary Statistics'!A23,'Offense Log'!$J$2:$J$2999,"HC")+COUNTIFS('Offense Log'!$N$2:$N$2999,"Yes",'Offense Log'!$D$2:$D$2999,'Summary Statistics'!A23,'Offense Log'!$J$2:$J$2999,"HC")+COUNTIFS('Offense Log'!$N$2:$N$2999,"Yes",'Offense Log'!$E$2:$E$2999,'Summary Statistics'!A23,'Offense Log'!$J$2:$J$2999,"HC")+COUNTIFS('Offense Log'!$N$2:$N$2999,"Yes",'Offense Log'!$F$2:$F$2999,'Summary Statistics'!A23,'Offense Log'!$J$2:$J$2999,"HC"))
/((COUNTIFS('Offense Log'!$B$2:$B$2999,'Summary Statistics'!A23,'Offense Log'!$J$2:$J$2999,"HC")+COUNTIFS('Offense Log'!$C$2:$C$2999,'Summary Statistics'!A23,'Offense Log'!$J$2:$J$2999,"HC")+COUNTIFS('Offense Log'!$D$2:$D$2999,'Summary Statistics'!A23,'Offense Log'!$J$2:$J$2999,"HC")+COUNTIFS('Offense Log'!$E$2:$E$2999,'Summary Statistics'!A23,'Offense Log'!$J$2:$J$2999,"HC")+COUNTIFS('Offense Log'!$F$2:$F$2999,'Summary Statistics'!A23,'Offense Log'!$J$2:$J$2999,"HC"))),0)</f>
        <v>0.47972972972972971</v>
      </c>
      <c r="D23" s="85">
        <f ca="1">IFERROR(AVERAGEIFS('Offense Log'!$M$2:$M$2999,OFFSET('Offense Log'!$P$2:$P$2999,0,INDEX(Reference!$A$1:$B$12,MATCH($A23,Reference!$A$1:$A$12,0),2)),"Yes",'Offense Log'!$J$2:$J$2999,"HC"),"N/A")</f>
        <v>1.0810810810810811</v>
      </c>
      <c r="E23" s="15">
        <f>IFERROR(COUNTIFS('Offense Log'!$H$2:$H$2999,$A23,'Offense Log'!$J$2:$J$2999,"HC")/(COUNTIFS('Offense Log'!$B$2:$B$2999,$A23,'Offense Log'!$J$2:$J$2999,"HC")+(COUNTIFS('Offense Log'!$C$2:$C$2999,$A23,'Offense Log'!$J$2:$J$2999,"HC")+(COUNTIFS('Offense Log'!$D$2:$D$2999,$A23,'Offense Log'!$J$2:$J$2999,"HC")+(COUNTIFS('Offense Log'!$E$2:$E$2999,$A23,'Offense Log'!$J$2:$J$2999,"HC")+(COUNTIFS('Offense Log'!$F$2:$F$2999,$A23,'Offense Log'!$J$2:$J$2999,"HC")))))),"N/A")</f>
        <v>0.10585585585585586</v>
      </c>
      <c r="F23" s="5">
        <f>IFERROR(COUNTIFS('Offense Log'!$I$2:$I$2999,"Layup",'Offense Log'!$J$2:$J$2999,"HC",'Offense Log'!$H$2:$H$2999,$A23)/COUNTIFS('Offense Log'!$I$2:$I$2999,"&lt;&gt;Turnover",'Offense Log'!$I$2:$I$2999,"&lt;&gt;Foul",'Offense Log'!$I$2:$I$2999,"&lt;&gt;",'Offense Log'!$J$2:$J$2999,"HC",'Offense Log'!$H$2:$H$2999,$A23),0)</f>
        <v>0.7</v>
      </c>
      <c r="G23" s="5">
        <f>IF(F23=0,"N/A",IFERROR((COUNTIFS('Offense Log'!$I$2:$I$2999,"Layup",'Offense Log'!$N$2:$N$2999,"Yes",'Offense Log'!$J$2:$J$2999,"HC",'Offense Log'!$H$2:$H$2999,$A23))/(COUNTIFS('Offense Log'!$I$2:$I$2999,"Layup",'Offense Log'!$J$2:$J$2999,"HC",'Offense Log'!$H$2:$H$2999,$A23)),0))</f>
        <v>0.5714285714285714</v>
      </c>
      <c r="H23" s="5">
        <f>IFERROR(COUNTIFS('Offense Log'!$I$2:$I$2999,"Floater",'Offense Log'!$J$2:$J$2999,"HC",'Offense Log'!$H$2:$H$2999,$A23)/COUNTIFS('Offense Log'!$I$2:$I$2999,"&lt;&gt;Turnover",'Offense Log'!$I$2:$I$2999,"&lt;&gt;Foul",'Offense Log'!$I$2:$I$2999,"&lt;&gt;",'Offense Log'!$J$2:$J$2999,"HC",'Offense Log'!$H$2:$H$2999,$A23),0)</f>
        <v>3.3333333333333333E-2</v>
      </c>
      <c r="I23" s="5">
        <f>IF(H23=0,"N/A",IFERROR((COUNTIFS('Offense Log'!$I$2:$I$2999,"Floater",'Offense Log'!$N$2:$N$2999,"Yes",'Offense Log'!$J$2:$J$2999,"HC",'Offense Log'!$H$2:$H$2999,$A23))/(COUNTIFS('Offense Log'!$I$2:$I$2999,"Floater",'Offense Log'!$J$2:$J$2999,"HC",'Offense Log'!$H$2:$H$2999,$A23)),0))</f>
        <v>1</v>
      </c>
      <c r="J23" s="5">
        <f>IFERROR(COUNTIFS('Offense Log'!$I$2:$I$2999,"Hook",'Offense Log'!$J$2:$J$2999,"HC",'Offense Log'!$H$2:$H$2999,$A23)/COUNTIFS('Offense Log'!$I$2:$I$2999,"&lt;&gt;Turnover",'Offense Log'!$I$2:$I$2999,"&lt;&gt;Foul",'Offense Log'!$I$2:$I$2999,"&lt;&gt;",'Offense Log'!$J$2:$J$2999,"HC",'Offense Log'!$H$2:$H$2999,$A23),0)</f>
        <v>6.6666666666666666E-2</v>
      </c>
      <c r="K23" s="5">
        <f>IF(J23=0,"N/A",IFERROR((COUNTIFS('Offense Log'!$I$2:$I$2999,"Hook",'Offense Log'!$N$2:$N$2999,"Yes",'Offense Log'!$J$2:$J$2999,"HC",'Offense Log'!$H$2:$H$2999,$A23))/(COUNTIFS('Offense Log'!$I$2:$I$2999,"Hook",'Offense Log'!$J$2:$J$2999,"HC",'Offense Log'!$H$2:$H$2999,$A23)),0))</f>
        <v>0</v>
      </c>
      <c r="L23" s="5">
        <f>IFERROR(COUNTIFS('Offense Log'!$I$2:$I$2999,"Jumper",'Offense Log'!$J$2:$J$2999,"HC",'Offense Log'!$H$2:$H$2999,$A23)/COUNTIFS('Offense Log'!$I$2:$I$2999,"&lt;&gt;Turnover",'Offense Log'!$I$2:$I$2999,"&lt;&gt;Foul",'Offense Log'!$I$2:$I$2999,"&lt;&gt;",'Offense Log'!$J$2:$J$2999,"HC",'Offense Log'!$H$2:$H$2999,$A23),0)</f>
        <v>0</v>
      </c>
      <c r="M23" s="5" t="str">
        <f>IF(L23=0,"N/A",IFERROR((COUNTIFS('Offense Log'!$I$2:$I$2999,"Jumper",'Offense Log'!$N$2:$N$2999,"Yes",'Offense Log'!$J$2:$J$2999,"HC",'Offense Log'!$H$2:$H$2999,$A23))/(COUNTIFS('Offense Log'!$I$2:$I$2999,"Jumper",'Offense Log'!$J$2:$J$2999,"HC",'Offense Log'!$H$2:$H$2999,$A23)),0))</f>
        <v>N/A</v>
      </c>
      <c r="N23" s="5">
        <f>IFERROR(COUNTIFS('Offense Log'!$I$2:$I$2999,"Three",'Offense Log'!$J$2:$J$2999,"HC",'Offense Log'!$H$2:$H$2999,$A23)/COUNTIFS('Offense Log'!$I$2:$I$2999,"&lt;&gt;Turnover",'Offense Log'!$I$2:$I$2999,"&lt;&gt;Foul",'Offense Log'!$I$2:$I$2999,"&lt;&gt;",'Offense Log'!$J$2:$J$2999,"HC",'Offense Log'!$H$2:$H$2999,$A23),0)</f>
        <v>0</v>
      </c>
      <c r="O23" s="5" t="str">
        <f>IF(N23=0,"N/A",IFERROR((COUNTIFS('Offense Log'!$I$2:$I$2999,"Three",'Offense Log'!$N$2:$N$2999,"Yes",'Offense Log'!$J$2:$J$2999,"HC",'Offense Log'!$H$2:$H$2999,$A23))/(COUNTIFS('Offense Log'!$I$2:$I$2999,"Three",'Offense Log'!$J$2:$J$2999,"HC",'Offense Log'!$H$2:$H$2999,$A23)),0))</f>
        <v>N/A</v>
      </c>
      <c r="P23" s="5" t="str">
        <f ca="1">IF(D23=0,"N/A",IFERROR((COUNTIFS('Offense Log'!$I$2:$I$2999,"Dunk",'Offense Log'!$N$2:$N$2999,"Yes",'Offense Log'!$H$2:$H$2999,$A23))&amp;"-"&amp;(COUNTIFS('Offense Log'!$I$2:$I$2999,"Dunk",'Offense Log'!$H$2:$H$2999,$A23)),0))</f>
        <v>7-9</v>
      </c>
      <c r="Q23" s="5">
        <f>IFERROR(COUNTIFS('Offense Log'!$I$2:$I$2999,"&lt;&gt;Turnover",'Offense Log'!$I$2:$I$2999,"&lt;&gt;Foul",'Offense Log'!$N$2:$N$2999,"Yes",'Offense Log'!$J$2:$J$2999,"HC",'Offense Log'!$H$2:$H$2999,$A23)/COUNTIFS('Offense Log'!$I$2:$I$2999,"&lt;&gt;Turnover",'Offense Log'!$I$2:$I$2999,"&lt;&gt;Foul",'Offense Log'!$I$2:$I$2999,"&lt;&gt;",'Offense Log'!$J$2:$J$2999,"HC",'Offense Log'!$H$2:$H$2999,$A23),"N/A")</f>
        <v>0.56666666666666665</v>
      </c>
      <c r="R23" s="5">
        <f>IFERROR(COUNTIFS('Offense Log'!$H$2:$H$2999,$A23,'Offense Log'!$I$2:$I$2999,"Turnover",'Offense Log'!$J$2:$J$2999,"HC")/(COUNTIFS('Offense Log'!$B$2:$B$2999,$A23,'Offense Log'!$J$2:$J$2999,"HC")+(COUNTIFS('Offense Log'!$C$2:$C$2999,$A23,'Offense Log'!$J$2:$J$2999,"HC")+(COUNTIFS('Offense Log'!$D$2:$D$2999,$A23,'Offense Log'!$J$2:$J$2999,"HC")+(COUNTIFS('Offense Log'!$E$2:$E$2999,$A23,'Offense Log'!$J$2:$J$2999,"HC")+(COUNTIFS('Offense Log'!$F$2:$F$2999,$A23,'Offense Log'!$J$2:$J$2999,"HC")))))),0)</f>
        <v>2.2522522522522521E-2</v>
      </c>
      <c r="S23" s="15">
        <f t="shared" si="0"/>
        <v>4.2553191489361701E-2</v>
      </c>
    </row>
    <row r="24" spans="1:20" x14ac:dyDescent="0.3">
      <c r="A24" s="13" t="s">
        <v>73</v>
      </c>
      <c r="B24" s="6">
        <f>IFERROR((SUMIFS('Offense Log'!$G$2:$G$2999,'Offense Log'!$B$2:$B$2999,'Summary Statistics'!A24,'Offense Log'!$J$2:$J$2999,"HC")+SUMIFS('Offense Log'!$G$2:$G$2999,'Offense Log'!$C$2:$C$2999,'Summary Statistics'!A24,'Offense Log'!$J$2:$J$2999,"HC")+SUMIFS('Offense Log'!$G$2:$G$2999,'Offense Log'!$D$2:$D$2999,'Summary Statistics'!A24,'Offense Log'!$J$2:$J$2999,"HC")+SUMIFS('Offense Log'!$G$2:$G$2999,'Offense Log'!$E$2:$E$2999,'Summary Statistics'!A24,'Offense Log'!$J$2:$J$2999,"HC")+SUMIFS('Offense Log'!$G$2:$G$2999,'Offense Log'!$F$2:$F$2999,'Summary Statistics'!A24,'Offense Log'!$J$2:$J$2999,"HC"))
/(COUNTIFS('Offense Log'!$F$2:$F$2999,'Summary Statistics'!A24,'Offense Log'!$J$2:$J$2999,"HC")+(COUNTIFS('Offense Log'!$E$2:$E$2999,'Summary Statistics'!A24,'Offense Log'!$J$2:$J$2999,"HC")+(COUNTIFS('Offense Log'!$D$2:$D$2999,'Summary Statistics'!A24,'Offense Log'!$J$2:$J$2999,"HC")+(COUNTIFS('Offense Log'!$C$2:$C$2999,'Summary Statistics'!A24,'Offense Log'!$J$2:$J$2999,"HC")+(COUNTIFS('Offense Log'!$B$2:$B$2999,'Summary Statistics'!A24,'Offense Log'!$J$2:$J$2999,"HC")))))),0)</f>
        <v>0</v>
      </c>
      <c r="C24" s="5">
        <f>IFERROR((COUNTIFS('Offense Log'!$N$2:$N$2999,"Yes",'Offense Log'!$B$2:$B$2999,'Summary Statistics'!A24,'Offense Log'!$J$2:$J$2999,"HC")+COUNTIFS('Offense Log'!$N$2:$N$2999,"Yes",'Offense Log'!$C$2:$C$2999,'Summary Statistics'!A24,'Offense Log'!$J$2:$J$2999,"HC")+COUNTIFS('Offense Log'!$N$2:$N$2999,"Yes",'Offense Log'!$D$2:$D$2999,'Summary Statistics'!A24,'Offense Log'!$J$2:$J$2999,"HC")+COUNTIFS('Offense Log'!$N$2:$N$2999,"Yes",'Offense Log'!$E$2:$E$2999,'Summary Statistics'!A24,'Offense Log'!$J$2:$J$2999,"HC")+COUNTIFS('Offense Log'!$N$2:$N$2999,"Yes",'Offense Log'!$F$2:$F$2999,'Summary Statistics'!A24,'Offense Log'!$J$2:$J$2999,"HC"))
/((COUNTIFS('Offense Log'!$B$2:$B$2999,'Summary Statistics'!A24,'Offense Log'!$J$2:$J$2999,"HC")+COUNTIFS('Offense Log'!$C$2:$C$2999,'Summary Statistics'!A24,'Offense Log'!$J$2:$J$2999,"HC")+COUNTIFS('Offense Log'!$D$2:$D$2999,'Summary Statistics'!A24,'Offense Log'!$J$2:$J$2999,"HC")+COUNTIFS('Offense Log'!$E$2:$E$2999,'Summary Statistics'!A24,'Offense Log'!$J$2:$J$2999,"HC")+COUNTIFS('Offense Log'!$F$2:$F$2999,'Summary Statistics'!A24,'Offense Log'!$J$2:$J$2999,"HC"))),0)</f>
        <v>0</v>
      </c>
      <c r="D24" s="85" t="str">
        <f ca="1">IFERROR(AVERAGEIFS('Offense Log'!$M$2:$M$2999,OFFSET('Offense Log'!$P$2:$P$2999,0,INDEX(Reference!$A$1:$B$12,MATCH($A24,Reference!$A$1:$A$12,0),2)),"Yes",'Offense Log'!$J$2:$J$2999,"HC"),"N/A")</f>
        <v>N/A</v>
      </c>
      <c r="E24" s="15" t="str">
        <f>IFERROR(COUNTIFS('Offense Log'!$H$2:$H$2999,$A24,'Offense Log'!$J$2:$J$2999,"HC")/(COUNTIFS('Offense Log'!$B$2:$B$2999,$A24,'Offense Log'!$J$2:$J$2999,"HC")+(COUNTIFS('Offense Log'!$C$2:$C$2999,$A24,'Offense Log'!$J$2:$J$2999,"HC")+(COUNTIFS('Offense Log'!$D$2:$D$2999,$A24,'Offense Log'!$J$2:$J$2999,"HC")+(COUNTIFS('Offense Log'!$E$2:$E$2999,$A24,'Offense Log'!$J$2:$J$2999,"HC")+(COUNTIFS('Offense Log'!$F$2:$F$2999,$A24,'Offense Log'!$J$2:$J$2999,"HC")))))),"N/A")</f>
        <v>N/A</v>
      </c>
      <c r="F24" s="5">
        <f>IFERROR(COUNTIFS('Offense Log'!$I$2:$I$2999,"Layup",'Offense Log'!$J$2:$J$2999,"HC",'Offense Log'!$H$2:$H$2999,$A24)/COUNTIFS('Offense Log'!$I$2:$I$2999,"&lt;&gt;Turnover",'Offense Log'!$I$2:$I$2999,"&lt;&gt;Foul",'Offense Log'!$I$2:$I$2999,"&lt;&gt;",'Offense Log'!$J$2:$J$2999,"HC",'Offense Log'!$H$2:$H$2999,$A24),0)</f>
        <v>0</v>
      </c>
      <c r="G24" s="5" t="str">
        <f>IF(F24=0,"N/A",IFERROR((COUNTIFS('Offense Log'!$I$2:$I$2999,"Layup",'Offense Log'!$N$2:$N$2999,"Yes",'Offense Log'!$J$2:$J$2999,"HC",'Offense Log'!$H$2:$H$2999,$A24))/(COUNTIFS('Offense Log'!$I$2:$I$2999,"Layup",'Offense Log'!$J$2:$J$2999,"HC",'Offense Log'!$H$2:$H$2999,$A24)),0))</f>
        <v>N/A</v>
      </c>
      <c r="H24" s="5">
        <f>IFERROR(COUNTIFS('Offense Log'!$I$2:$I$2999,"Floater",'Offense Log'!$J$2:$J$2999,"HC",'Offense Log'!$H$2:$H$2999,$A24)/COUNTIFS('Offense Log'!$I$2:$I$2999,"&lt;&gt;Turnover",'Offense Log'!$I$2:$I$2999,"&lt;&gt;Foul",'Offense Log'!$I$2:$I$2999,"&lt;&gt;",'Offense Log'!$J$2:$J$2999,"HC",'Offense Log'!$H$2:$H$2999,$A24),0)</f>
        <v>0</v>
      </c>
      <c r="I24" s="5" t="str">
        <f>IF(H24=0,"N/A",IFERROR((COUNTIFS('Offense Log'!$I$2:$I$2999,"Floater",'Offense Log'!$N$2:$N$2999,"Yes",'Offense Log'!$J$2:$J$2999,"HC",'Offense Log'!$H$2:$H$2999,$A24))/(COUNTIFS('Offense Log'!$I$2:$I$2999,"Floater",'Offense Log'!$J$2:$J$2999,"HC",'Offense Log'!$H$2:$H$2999,$A24)),0))</f>
        <v>N/A</v>
      </c>
      <c r="J24" s="5">
        <f>IFERROR(COUNTIFS('Offense Log'!$I$2:$I$2999,"Hook",'Offense Log'!$J$2:$J$2999,"HC",'Offense Log'!$H$2:$H$2999,$A24)/COUNTIFS('Offense Log'!$I$2:$I$2999,"&lt;&gt;Turnover",'Offense Log'!$I$2:$I$2999,"&lt;&gt;Foul",'Offense Log'!$I$2:$I$2999,"&lt;&gt;",'Offense Log'!$J$2:$J$2999,"HC",'Offense Log'!$H$2:$H$2999,$A24),0)</f>
        <v>0</v>
      </c>
      <c r="K24" s="5" t="str">
        <f>IF(J24=0,"N/A",IFERROR((COUNTIFS('Offense Log'!$I$2:$I$2999,"Hook",'Offense Log'!$N$2:$N$2999,"Yes",'Offense Log'!$J$2:$J$2999,"HC",'Offense Log'!$H$2:$H$2999,$A24))/(COUNTIFS('Offense Log'!$I$2:$I$2999,"Hook",'Offense Log'!$J$2:$J$2999,"HC",'Offense Log'!$H$2:$H$2999,$A24)),0))</f>
        <v>N/A</v>
      </c>
      <c r="L24" s="5">
        <f>IFERROR(COUNTIFS('Offense Log'!$I$2:$I$2999,"Jumper",'Offense Log'!$J$2:$J$2999,"HC",'Offense Log'!$H$2:$H$2999,$A24)/COUNTIFS('Offense Log'!$I$2:$I$2999,"&lt;&gt;Turnover",'Offense Log'!$I$2:$I$2999,"&lt;&gt;Foul",'Offense Log'!$I$2:$I$2999,"&lt;&gt;",'Offense Log'!$J$2:$J$2999,"HC",'Offense Log'!$H$2:$H$2999,$A24),0)</f>
        <v>0</v>
      </c>
      <c r="M24" s="5" t="str">
        <f>IF(L24=0,"N/A",IFERROR((COUNTIFS('Offense Log'!$I$2:$I$2999,"Jumper",'Offense Log'!$N$2:$N$2999,"Yes",'Offense Log'!$J$2:$J$2999,"HC",'Offense Log'!$H$2:$H$2999,$A24))/(COUNTIFS('Offense Log'!$I$2:$I$2999,"Jumper",'Offense Log'!$J$2:$J$2999,"HC",'Offense Log'!$H$2:$H$2999,$A24)),0))</f>
        <v>N/A</v>
      </c>
      <c r="N24" s="5">
        <f>IFERROR(COUNTIFS('Offense Log'!$I$2:$I$2999,"Three",'Offense Log'!$J$2:$J$2999,"HC",'Offense Log'!$H$2:$H$2999,$A24)/COUNTIFS('Offense Log'!$I$2:$I$2999,"&lt;&gt;Turnover",'Offense Log'!$I$2:$I$2999,"&lt;&gt;Foul",'Offense Log'!$I$2:$I$2999,"&lt;&gt;",'Offense Log'!$J$2:$J$2999,"HC",'Offense Log'!$H$2:$H$2999,$A24),0)</f>
        <v>0</v>
      </c>
      <c r="O24" s="5" t="str">
        <f>IF(N24=0,"N/A",IFERROR((COUNTIFS('Offense Log'!$I$2:$I$2999,"Three",'Offense Log'!$N$2:$N$2999,"Yes",'Offense Log'!$J$2:$J$2999,"HC",'Offense Log'!$H$2:$H$2999,$A24))/(COUNTIFS('Offense Log'!$I$2:$I$2999,"Three",'Offense Log'!$J$2:$J$2999,"HC",'Offense Log'!$H$2:$H$2999,$A24)),0))</f>
        <v>N/A</v>
      </c>
      <c r="P24" s="5" t="str">
        <f ca="1">IF(D24=0,"N/A",IFERROR((COUNTIFS('Offense Log'!$I$2:$I$2999,"Dunk",'Offense Log'!$N$2:$N$2999,"Yes",'Offense Log'!$H$2:$H$2999,$A24))&amp;"-"&amp;(COUNTIFS('Offense Log'!$I$2:$I$2999,"Dunk",'Offense Log'!$H$2:$H$2999,$A24)),0))</f>
        <v>0-0</v>
      </c>
      <c r="Q24" s="5" t="str">
        <f>IFERROR(COUNTIFS('Offense Log'!$I$2:$I$2999,"&lt;&gt;Turnover",'Offense Log'!$I$2:$I$2999,"&lt;&gt;Foul",'Offense Log'!$N$2:$N$2999,"Yes",'Offense Log'!$J$2:$J$2999,"HC",'Offense Log'!$H$2:$H$2999,$A24)/COUNTIFS('Offense Log'!$I$2:$I$2999,"&lt;&gt;Turnover",'Offense Log'!$I$2:$I$2999,"&lt;&gt;Foul",'Offense Log'!$I$2:$I$2999,"&lt;&gt;",'Offense Log'!$J$2:$J$2999,"HC",'Offense Log'!$H$2:$H$2999,$A24),"N/A")</f>
        <v>N/A</v>
      </c>
      <c r="R24" s="5">
        <f>IFERROR(COUNTIFS('Offense Log'!$H$2:$H$2999,$A24,'Offense Log'!$I$2:$I$2999,"Turnover",'Offense Log'!$J$2:$J$2999,"HC")/(COUNTIFS('Offense Log'!$B$2:$B$2999,$A24,'Offense Log'!$J$2:$J$2999,"HC")+(COUNTIFS('Offense Log'!$C$2:$C$2999,$A24,'Offense Log'!$J$2:$J$2999,"HC")+(COUNTIFS('Offense Log'!$D$2:$D$2999,$A24,'Offense Log'!$J$2:$J$2999,"HC")+(COUNTIFS('Offense Log'!$E$2:$E$2999,$A24,'Offense Log'!$J$2:$J$2999,"HC")+(COUNTIFS('Offense Log'!$F$2:$F$2999,$A24,'Offense Log'!$J$2:$J$2999,"HC")))))),0)</f>
        <v>0</v>
      </c>
      <c r="S24" s="15" t="str">
        <f t="shared" si="0"/>
        <v>N/A</v>
      </c>
    </row>
    <row r="25" spans="1:20" s="1" customFormat="1" x14ac:dyDescent="0.3">
      <c r="A25" s="12" t="s">
        <v>23</v>
      </c>
      <c r="B25" s="8">
        <f>IFERROR(AVERAGEIF('Offense Log'!$J$2:$J$2999,"HC",'Offense Log'!$G$2:$G$2999),0)</f>
        <v>0.79656019656019661</v>
      </c>
      <c r="C25" s="9">
        <f>IFERROR(COUNTIFS('Offense Log'!$N$2:$N$2999,"Yes",'Offense Log'!$J$2:$J$2999,"HC")/(COUNTIFS('Offense Log'!$N$2:$N$2999,"Yes",'Offense Log'!$J$2:$J$2999,"HC")+COUNTIFS('Offense Log'!$N$2:$N$2999,"No",'Offense Log'!$J$2:$J$2999,"HC")),0)</f>
        <v>0.44275184275184276</v>
      </c>
      <c r="D25" s="18">
        <f>IFERROR(AVERAGEIF('Offense Log'!$J$2:$J$2999,"HC",'Offense Log'!$M$2:$M$2999),0)</f>
        <v>0.97149877149877151</v>
      </c>
      <c r="E25" s="8"/>
      <c r="F25" s="9">
        <f>IFERROR(COUNTIFS('Offense Log'!$I$2:$I$2999,"Layup",'Offense Log'!$J$2:$J$2999,"HC")/COUNTIFS('Offense Log'!$I$2:$I$2999,"&lt;&gt;Turnover",'Offense Log'!$I$2:$I$2999,"&lt;&gt;Foul",'Offense Log'!$I$2:$I$2999,"&lt;&gt;",'Offense Log'!$J$2:$J$2999,"HC"),0)</f>
        <v>0.26100433973961562</v>
      </c>
      <c r="G25" s="9">
        <f>IFERROR((COUNTIFS('Offense Log'!$I$2:$I$2999,"Layup",'Offense Log'!$N$2:$N$2999,"Yes",'Offense Log'!$J$2:$J$2999,"HC"))/(COUNTIFS('Offense Log'!$I$2:$I$2999,"Layup",'Offense Log'!$J$2:$J$2999,"HC")),0)</f>
        <v>0.6104513064133017</v>
      </c>
      <c r="H25" s="9">
        <f>IFERROR(COUNTIFS('Offense Log'!$I$2:$I$2999,"Floater",'Offense Log'!$J$2:$J$2999,"HC")/COUNTIFS('Offense Log'!$I$2:$I$2999,"&lt;&gt;Turnover",'Offense Log'!$I$2:$I$2999,"&lt;&gt;Foul",'Offense Log'!$I$2:$I$2999,"&lt;&gt;",'Offense Log'!$J$2:$J$2999,"HC"),0)</f>
        <v>0.12833230006199628</v>
      </c>
      <c r="I25" s="9">
        <f>IFERROR((COUNTIFS('Offense Log'!$I$2:$I$2999,"Floater",'Offense Log'!$N$2:$N$2999,"Yes",'Offense Log'!$J$2:$J$2999,"HC"))/(COUNTIFS('Offense Log'!$I$2:$I$2999,"Floater",'Offense Log'!$J$2:$J$2999,"HC")),0)</f>
        <v>0.44444444444444442</v>
      </c>
      <c r="J25" s="9">
        <f>IFERROR(COUNTIFS('Offense Log'!$I$2:$I$2999,"Hook",'Offense Log'!$J$2:$J$2999,"HC")/COUNTIFS('Offense Log'!$I$2:$I$2999,"&lt;&gt;Turnover",'Offense Log'!$I$2:$I$2999,"&lt;&gt;Foul",'Offense Log'!$I$2:$I$2999,"&lt;&gt;",'Offense Log'!$J$2:$J$2999,"HC"),0)</f>
        <v>7.0675759454432732E-2</v>
      </c>
      <c r="K25" s="9">
        <f>IFERROR((COUNTIFS('Offense Log'!$I$2:$I$2999,"Hook",'Offense Log'!$N$2:$N$2999,"Yes",'Offense Log'!$J$2:$J$2999,"HC"))/(COUNTIFS('Offense Log'!$I$2:$I$2999,"Hook",'Offense Log'!$J$2:$J$2999,"HC")),0)</f>
        <v>0.39473684210526316</v>
      </c>
      <c r="L25" s="9">
        <f>IFERROR(COUNTIFS('Offense Log'!$I$2:$I$2999,"Jumper",'Offense Log'!$J$2:$J$2999,"HC")/COUNTIFS('Offense Log'!$I$2:$I$2999,"&lt;&gt;Turnover",'Offense Log'!$I$2:$I$2999,"&lt;&gt;Foul",'Offense Log'!$I$2:$I$2999,"&lt;&gt;",'Offense Log'!$J$2:$J$2999,"HC"),0)</f>
        <v>0.15189088654680719</v>
      </c>
      <c r="M25" s="9">
        <f>IFERROR((COUNTIFS('Offense Log'!$I$2:$I$2999,"Jumper",'Offense Log'!$N$2:$N$2999,"Yes",'Offense Log'!$J$2:$J$2999,"HC"))/(COUNTIFS('Offense Log'!$I$2:$I$2999,"Jumper",'Offense Log'!$J$2:$J$2999,"HC")),0)</f>
        <v>0.46530612244897956</v>
      </c>
      <c r="N25" s="9">
        <f>IFERROR(COUNTIFS('Offense Log'!$I$2:$I$2999,"Three",'Offense Log'!$J$2:$J$2999,"HC")/COUNTIFS('Offense Log'!$I$2:$I$2999,"&lt;&gt;Turnover",'Offense Log'!$I$2:$I$2999,"&lt;&gt;Foul",'Offense Log'!$I$2:$I$2999,"&lt;&gt;",'Offense Log'!$J$2:$J$2999,"HC"),0)</f>
        <v>0.37073775573465589</v>
      </c>
      <c r="O25" s="9">
        <f>IFERROR((COUNTIFS('Offense Log'!$I$2:$I$2999,"Three",'Offense Log'!$N$2:$N$2999,"Yes",'Offense Log'!$J$2:$J$2999,"HC"))/(COUNTIFS('Offense Log'!$I$2:$I$2999,"Three",'Offense Log'!$J$2:$J$2999,"HC")),0)</f>
        <v>0.3612040133779264</v>
      </c>
      <c r="P25" s="120" t="str">
        <f>IFERROR((COUNTIFS('Offense Log'!$I$2:$I$2999,"Dunk",'Offense Log'!$N$2:$N$2999,"Yes"))&amp;"-"&amp;(COUNTIFS('Offense Log'!$I$2:$I$2999,"Dunk")),0)</f>
        <v>24-36</v>
      </c>
      <c r="Q25" s="9">
        <f>IFERROR(COUNTIFS('Offense Log'!$I$2:$I$2999,"&lt;&gt;Turnover",'Offense Log'!$I$2:$I$2999,"&lt;&gt;Foul",'Offense Log'!$N$2:$N$2999,"Yes",'Offense Log'!$J$2:$J$2999,"HC")/COUNTIFS('Offense Log'!$I$2:$I$2999,"&lt;&gt;Turnover",'Offense Log'!$I$2:$I$2999,"&lt;&gt;Foul",'Offense Log'!$I$2:$I$2999,"&lt;&gt;",'Offense Log'!$J$2:$J$2999,"HC"),0)</f>
        <v>0.45939243645381278</v>
      </c>
      <c r="R25" s="9">
        <f>IFERROR(COUNTIFS('Offense Log'!$I$2:$I$2999,"Turnover",'Offense Log'!$J$2:$J$2999,"HC")/COUNTIFS('Offense Log'!$I$2:$I$2999,"&lt;&gt;0",'Offense Log'!$J$2:$J$2999,"HC"),0)</f>
        <v>0.12874692874692875</v>
      </c>
    </row>
    <row r="28" spans="1:20" ht="18" x14ac:dyDescent="0.35">
      <c r="A28" s="11" t="s">
        <v>242</v>
      </c>
      <c r="B28" s="7"/>
    </row>
    <row r="29" spans="1:20" s="29" customFormat="1" ht="13.8" x14ac:dyDescent="0.3">
      <c r="A29" s="27"/>
      <c r="B29" s="36" t="s">
        <v>5</v>
      </c>
      <c r="C29" s="28" t="s">
        <v>33</v>
      </c>
      <c r="D29" s="28" t="s">
        <v>27</v>
      </c>
      <c r="E29" s="28"/>
      <c r="F29" s="28" t="s">
        <v>36</v>
      </c>
      <c r="G29" s="28" t="s">
        <v>28</v>
      </c>
      <c r="H29" s="28" t="s">
        <v>37</v>
      </c>
      <c r="I29" s="28" t="s">
        <v>29</v>
      </c>
      <c r="J29" s="28" t="s">
        <v>38</v>
      </c>
      <c r="K29" s="28" t="s">
        <v>30</v>
      </c>
      <c r="L29" s="28" t="s">
        <v>39</v>
      </c>
      <c r="M29" s="28" t="s">
        <v>31</v>
      </c>
      <c r="N29" s="28" t="s">
        <v>40</v>
      </c>
      <c r="O29" s="28" t="s">
        <v>32</v>
      </c>
      <c r="P29" s="28" t="s">
        <v>41</v>
      </c>
      <c r="Q29" s="28" t="s">
        <v>44</v>
      </c>
      <c r="R29" s="28" t="s">
        <v>35</v>
      </c>
      <c r="T29" s="28"/>
    </row>
    <row r="30" spans="1:20" x14ac:dyDescent="0.3">
      <c r="A30" s="13" t="s">
        <v>47</v>
      </c>
      <c r="B30" s="7">
        <f>IFERROR(AVERAGEIF('Offense Log'!$O$2:$O$2999,"W",'Offense Log'!$G$2:$G$2999),0)</f>
        <v>0.78832116788321172</v>
      </c>
      <c r="C30" s="4">
        <f>IFERROR(COUNTIFS('Offense Log'!$N$2:$N$2999,"Yes",'Offense Log'!$O$2:$O$2999,"W")/COUNTIFS('Offense Log'!$O$2:$O$2999,"W"),0)</f>
        <v>0.47389107243121842</v>
      </c>
      <c r="D30" s="7">
        <f>IFERROR(AVERAGEIF('Offense Log'!$O$2:$O$2999,"W",'Offense Log'!$M$2:$M$2999),0)</f>
        <v>1.0409882088714206</v>
      </c>
      <c r="E30" s="4"/>
      <c r="F30" s="4">
        <f>IFERROR(COUNTIFS('Offense Log'!$I$2:$I$2999,"Layup",'Offense Log'!$O$2:$O$2999,"W")/COUNTIFS('Offense Log'!$I$2:$I$2999,"&lt;&gt;Turnover",'Offense Log'!$I$2:$I$2999,"&lt;&gt;Foul",'Offense Log'!$I$2:$I$2999,"&lt;&gt;",'Offense Log'!$O$2:$O$2999,"W"),0)</f>
        <v>0.27900355871886123</v>
      </c>
      <c r="G30" s="4">
        <f>IFERROR((COUNTIFS('Offense Log'!$I$2:$I$2999,"Layup",'Offense Log'!$N$2:$N$2999,"Yes",'Offense Log'!$O$2:$O$2999,"W"))/(COUNTIFS('Offense Log'!$I$2:$I$2999,"Layup",'Offense Log'!$O$2:$O$2999,"W")),0)</f>
        <v>0.63775510204081631</v>
      </c>
      <c r="H30" s="4">
        <f>IFERROR(COUNTIFS('Offense Log'!$I$2:$I$2999,"Floater",'Offense Log'!$O$2:$O$2999,"W")/COUNTIFS('Offense Log'!$I$2:$I$2999,"&lt;&gt;Turnover",'Offense Log'!$I$2:$I$2999,"&lt;&gt;Foul",'Offense Log'!$I$2:$I$2999,"&lt;&gt;",'Offense Log'!$O$2:$O$2999,"W"),0)</f>
        <v>0.12099644128113879</v>
      </c>
      <c r="I30" s="4">
        <f>IFERROR((COUNTIFS('Offense Log'!$I$2:$I$2999,"Floater",'Offense Log'!$N$2:$N$2999,"Yes",'Offense Log'!$O$2:$O$2999,"W"))/(COUNTIFS('Offense Log'!$I$2:$I$2999,"Floater",'Offense Log'!$O$2:$O$2999,"W")),0)</f>
        <v>0.46470588235294119</v>
      </c>
      <c r="J30" s="4">
        <f>IFERROR(COUNTIFS('Offense Log'!$I$2:$I$2999,"Hook",'Offense Log'!$O$2:$O$2999,"W")/COUNTIFS('Offense Log'!$I$2:$I$2999,"&lt;&gt;Turnover",'Offense Log'!$I$2:$I$2999,"&lt;&gt;Foul",'Offense Log'!$I$2:$I$2999,"&lt;&gt;",'Offense Log'!$O$2:$O$2999,"W"),0)</f>
        <v>6.4768683274021355E-2</v>
      </c>
      <c r="K30" s="4">
        <f>IFERROR((COUNTIFS('Offense Log'!$I$2:$I$2999,"Hook",'Offense Log'!$N$2:$N$2999,"Yes",'Offense Log'!$O$2:$O$2999,"W"))/(COUNTIFS('Offense Log'!$I$2:$I$2999,"Hook",'Offense Log'!$O$2:$O$2999,"W")),0)</f>
        <v>0.40659340659340659</v>
      </c>
      <c r="L30" s="4">
        <f>IFERROR(COUNTIFS('Offense Log'!$I$2:$I$2999,"Jumper",'Offense Log'!$O$2:$O$2999,"W")/COUNTIFS('Offense Log'!$I$2:$I$2999,"&lt;&gt;Turnover",'Offense Log'!$I$2:$I$2999,"&lt;&gt;Foul",'Offense Log'!$I$2:$I$2999,"&lt;&gt;",'Offense Log'!$O$2:$O$2999,"W"),0)</f>
        <v>0.13451957295373665</v>
      </c>
      <c r="M30" s="4">
        <f>IFERROR((COUNTIFS('Offense Log'!$I$2:$I$2999,"Jumper",'Offense Log'!$N$2:$N$2999,"Yes",'Offense Log'!$O$2:$O$2999,"W"))/(COUNTIFS('Offense Log'!$I$2:$I$2999,"Jumper",'Offense Log'!$O$2:$O$2999,"W")),0)</f>
        <v>0.49735449735449733</v>
      </c>
      <c r="N30" s="4">
        <f>IFERROR(COUNTIFS('Offense Log'!$I$2:$I$2999,"Three",'Offense Log'!$O$2:$O$2999,"W")/COUNTIFS('Offense Log'!$I$2:$I$2999,"&lt;&gt;Turnover",'Offense Log'!$I$2:$I$2999,"&lt;&gt;Foul",'Offense Log'!$I$2:$I$2999,"&lt;&gt;",'Offense Log'!$O$2:$O$2999,"W"),0)</f>
        <v>0.37437722419928826</v>
      </c>
      <c r="O30" s="4">
        <f>IFERROR((COUNTIFS('Offense Log'!$I$2:$I$2999,"Three",'Offense Log'!$N$2:$N$2999,"Yes",'Offense Log'!$O$2:$O$2999,"W"))/(COUNTIFS('Offense Log'!$I$2:$I$2999,"Three",'Offense Log'!$O$2:$O$2999,"W")),0)</f>
        <v>0.38212927756653992</v>
      </c>
      <c r="P30" s="4">
        <f>IFERROR(COUNTIFS('Offense Log'!$I$2:$I$2999,"Dunk",'Offense Log'!$O$2:$O$2999,"W")/COUNTIFS('Offense Log'!$I$2:$I$2999,"&lt;&gt;Turnover",'Offense Log'!$I$2:$I$2999,"&lt;&gt;Foul",'Offense Log'!$I$2:$I$2999,"&lt;&gt;",'Offense Log'!$O$2:$O$2999,"W"),0)</f>
        <v>2.4199288256227757E-2</v>
      </c>
      <c r="Q30" s="4">
        <f>IFERROR(COUNTIFS('Offense Log'!$I$2:$I$2999,"&lt;&gt;Turnover",'Offense Log'!$I$2:$I$2999,"&lt;&gt;Foul",'Offense Log'!$N$2:$N$2999,"Yes",'Offense Log'!$O$2:$O$2999,"W")/COUNTIFS('Offense Log'!$I$2:$I$2999,"&lt;&gt;Turnover",'Offense Log'!$I$2:$I$2999,"&lt;&gt;Foul",'Offense Log'!$I$2:$I$2999,"&lt;&gt;",'Offense Log'!$O$2:$O$2999,"W"),0)</f>
        <v>0.48754448398576511</v>
      </c>
      <c r="R30" s="4">
        <f>IFERROR(COUNTIFS('Offense Log'!$I$2:$I$2999,"Turnover",'Offense Log'!$O$2:$O$2999,"W")/COUNTIF('Offense Log'!$O$2:$O$2999,"W"),0)</f>
        <v>0.12184166198764738</v>
      </c>
    </row>
    <row r="31" spans="1:20" x14ac:dyDescent="0.3">
      <c r="A31" s="13" t="s">
        <v>48</v>
      </c>
      <c r="B31" s="7">
        <f>IFERROR(AVERAGEIF('Offense Log'!$O$2:$O$2999,"L",'Offense Log'!$G$2:$G$2999),0)</f>
        <v>0.74817518248175185</v>
      </c>
      <c r="C31" s="4">
        <f>IFERROR(COUNTIFS('Offense Log'!$N$2:$N$2999,"Yes",'Offense Log'!$O$2:$O$2999,"L")/COUNTIFS('Offense Log'!$O$2:$O$2999,"L"),0)</f>
        <v>0.37591240875912407</v>
      </c>
      <c r="D31" s="7">
        <f>IFERROR(AVERAGEIF('Offense Log'!$O$2:$O$2999,"L",'Offense Log'!$M$2:$M$2999),0)</f>
        <v>0.8029197080291971</v>
      </c>
      <c r="E31" s="4"/>
      <c r="F31" s="4">
        <f>IFERROR(COUNTIFS('Offense Log'!$I$2:$I$2999,"Layup",'Offense Log'!$O$2:$O$2999,"L")/COUNTIFS('Offense Log'!$I$2:$I$2999,"&lt;&gt;Turnover",'Offense Log'!$I$2:$I$2999,"&lt;&gt;Foul",'Offense Log'!$I$2:$I$2999,"&lt;&gt;",'Offense Log'!$O$2:$O$2999,"L"),0)</f>
        <v>0.30679156908665106</v>
      </c>
      <c r="G31" s="4">
        <f>IFERROR((COUNTIFS('Offense Log'!$I$2:$I$2999,"Layup",'Offense Log'!$N$2:$N$2999,"Yes",'Offense Log'!$O$2:$O$2999,"L"))/(COUNTIFS('Offense Log'!$I$2:$I$2999,"Layup",'Offense Log'!$O$2:$O$2999,"L")),0)</f>
        <v>0.54961832061068705</v>
      </c>
      <c r="H31" s="4">
        <f>IFERROR(COUNTIFS('Offense Log'!$I$2:$I$2999,"Floater",'Offense Log'!$O$2:$O$2999,"L")/COUNTIFS('Offense Log'!$I$2:$I$2999,"&lt;&gt;Turnover",'Offense Log'!$I$2:$I$2999,"&lt;&gt;Foul",'Offense Log'!$I$2:$I$2999,"&lt;&gt;",'Offense Log'!$O$2:$O$2999,"L"),0)</f>
        <v>0.11475409836065574</v>
      </c>
      <c r="I31" s="4">
        <f>IFERROR((COUNTIFS('Offense Log'!$I$2:$I$2999,"Floater",'Offense Log'!$N$2:$N$2999,"Yes",'Offense Log'!$O$2:$O$2999,"L"))/(COUNTIFS('Offense Log'!$I$2:$I$2999,"Floater",'Offense Log'!$O$2:$O$2999,"L")),0)</f>
        <v>0.38775510204081631</v>
      </c>
      <c r="J31" s="4">
        <f>IFERROR(COUNTIFS('Offense Log'!$I$2:$I$2999,"Hook",'Offense Log'!$O$2:$O$2999,"L")/COUNTIFS('Offense Log'!$I$2:$I$2999,"&lt;&gt;Turnover",'Offense Log'!$I$2:$I$2999,"&lt;&gt;Foul",'Offense Log'!$I$2:$I$2999,"&lt;&gt;",'Offense Log'!$O$2:$O$2999,"L"),0)</f>
        <v>6.5573770491803282E-2</v>
      </c>
      <c r="K31" s="4">
        <f>IFERROR((COUNTIFS('Offense Log'!$I$2:$I$2999,"Hook",'Offense Log'!$N$2:$N$2999,"Yes",'Offense Log'!$O$2:$O$2999,"L"))/(COUNTIFS('Offense Log'!$I$2:$I$2999,"Hook",'Offense Log'!$O$2:$O$2999,"L")),0)</f>
        <v>0.35714285714285715</v>
      </c>
      <c r="L31" s="4">
        <f>IFERROR(COUNTIFS('Offense Log'!$I$2:$I$2999,"Jumper",'Offense Log'!$O$2:$O$2999,"L")/COUNTIFS('Offense Log'!$I$2:$I$2999,"&lt;&gt;Turnover",'Offense Log'!$I$2:$I$2999,"&lt;&gt;Foul",'Offense Log'!$I$2:$I$2999,"&lt;&gt;",'Offense Log'!$O$2:$O$2999,"L"),0)</f>
        <v>0.14285714285714285</v>
      </c>
      <c r="M31" s="4">
        <f>IFERROR((COUNTIFS('Offense Log'!$I$2:$I$2999,"Jumper",'Offense Log'!$N$2:$N$2999,"Yes",'Offense Log'!$O$2:$O$2999,"L"))/(COUNTIFS('Offense Log'!$I$2:$I$2999,"Jumper",'Offense Log'!$O$2:$O$2999,"L")),0)</f>
        <v>0.32786885245901637</v>
      </c>
      <c r="N31" s="4">
        <f>IFERROR(COUNTIFS('Offense Log'!$I$2:$I$2999,"Three",'Offense Log'!$O$2:$O$2999,"L")/COUNTIFS('Offense Log'!$I$2:$I$2999,"&lt;&gt;Turnover",'Offense Log'!$I$2:$I$2999,"&lt;&gt;Foul",'Offense Log'!$I$2:$I$2999,"&lt;&gt;",'Offense Log'!$O$2:$O$2999,"L"),0)</f>
        <v>0.36533957845433257</v>
      </c>
      <c r="O31" s="4">
        <f>IFERROR((COUNTIFS('Offense Log'!$I$2:$I$2999,"Three",'Offense Log'!$N$2:$N$2999,"Yes",'Offense Log'!$O$2:$O$2999,"L"))/(COUNTIFS('Offense Log'!$I$2:$I$2999,"Three",'Offense Log'!$O$2:$O$2999,"L")),0)</f>
        <v>0.28846153846153844</v>
      </c>
      <c r="P31" s="4">
        <f>IFERROR(COUNTIFS('Offense Log'!$I$2:$I$2999,"Dunk",'Offense Log'!$O$2:$O$2999,"L")/COUNTIFS('Offense Log'!$I$2:$I$2999,"&lt;&gt;Turnover",'Offense Log'!$I$2:$I$2999,"&lt;&gt;Foul",'Offense Log'!$I$2:$I$2999,"&lt;&gt;",'Offense Log'!$O$2:$O$2999,"L"),0)</f>
        <v>4.6838407494145199E-3</v>
      </c>
      <c r="Q31" s="4">
        <f>IFERROR(COUNTIFS('Offense Log'!$I$2:$I$2999,"&lt;&gt;Turnover",'Offense Log'!$I$2:$I$2999,"&lt;&gt;Foul",'Offense Log'!$N$2:$N$2999,"Yes",'Offense Log'!$O$2:$O$2999,"L")/COUNTIFS('Offense Log'!$I$2:$I$2999,"&lt;&gt;Turnover",'Offense Log'!$I$2:$I$2999,"&lt;&gt;Foul",'Offense Log'!$I$2:$I$2999,"&lt;&gt;",'Offense Log'!$O$2:$O$2999,"L"),0)</f>
        <v>0.3911007025761124</v>
      </c>
      <c r="R31" s="4">
        <f>IFERROR(COUNTIFS('Offense Log'!$I$2:$I$2999,"Turnover",'Offense Log'!$O$2:$O$2999,"L")/COUNTIF('Offense Log'!$O$2:$O$2999,"L"),0)</f>
        <v>0.14963503649635038</v>
      </c>
    </row>
    <row r="33" spans="1:13" x14ac:dyDescent="0.3">
      <c r="A33" s="28"/>
      <c r="B33" s="28" t="s">
        <v>36</v>
      </c>
      <c r="C33" s="28" t="s">
        <v>28</v>
      </c>
      <c r="D33" s="28" t="s">
        <v>37</v>
      </c>
      <c r="E33" s="28" t="s">
        <v>29</v>
      </c>
      <c r="F33" s="28" t="s">
        <v>38</v>
      </c>
      <c r="G33" s="28" t="s">
        <v>30</v>
      </c>
      <c r="H33" s="28" t="s">
        <v>39</v>
      </c>
      <c r="I33" s="28" t="s">
        <v>31</v>
      </c>
      <c r="J33" s="28" t="s">
        <v>40</v>
      </c>
      <c r="K33" s="28" t="s">
        <v>32</v>
      </c>
      <c r="L33" s="28" t="s">
        <v>44</v>
      </c>
      <c r="M33" s="27" t="s">
        <v>35</v>
      </c>
    </row>
    <row r="34" spans="1:13" x14ac:dyDescent="0.3">
      <c r="A34" s="13" t="s">
        <v>80</v>
      </c>
      <c r="B34" s="5">
        <f>IFERROR(COUNTIFS('Offense Log'!$I$2:$I$2999,"Layup",'Offense Log'!$L$2:$L$2999,"Man",'Offense Log'!$J$2:$J$2999,"HC")/COUNTIFS('Offense Log'!$I$2:$I$2999,"&lt;&gt;Turnover",'Offense Log'!$I$2:$I$2999,"&lt;&gt;Foul",'Offense Log'!$I$2:$I$2999,"&lt;&gt;",'Offense Log'!$L$2:$L$2999,"Man",'Offense Log'!$J$2:$J$2999,"HC"),0)</f>
        <v>0.26615483045425464</v>
      </c>
      <c r="C34" s="5">
        <f>IFERROR((COUNTIFS('Offense Log'!$I$2:$I$2999,"Layup",'Offense Log'!$N$2:$N$2999,"Yes",'Offense Log'!$L$2:$L$2999,"Man",'Offense Log'!$J$2:$J$2999,"HC"))/(COUNTIFS('Offense Log'!$I$2:$I$2999,"Layup",'Offense Log'!$L$2:$L$2999,"Man",'Offense Log'!$J$2:$J$2999,"HC")),0)</f>
        <v>0.61057692307692313</v>
      </c>
      <c r="D34" s="5">
        <f>IFERROR(COUNTIFS('Offense Log'!$I$2:$I$2999,"Floater",'Offense Log'!$L$2:$L$2999,"Man",'Offense Log'!$J$2:$J$2999,"HC")/COUNTIFS('Offense Log'!$I$2:$I$2999,"&lt;&gt;Turnover",'Offense Log'!$I$2:$I$2999,"&lt;&gt;Foul",'Offense Log'!$I$2:$I$2999,"&lt;&gt;",'Offense Log'!$L$2:$L$2999,"Man",'Offense Log'!$J$2:$J$2999,"HC"),0)</f>
        <v>0.12667946257197696</v>
      </c>
      <c r="E34" s="5">
        <f>IFERROR((COUNTIFS('Offense Log'!$I$2:$I$2999,"Floater",'Offense Log'!$N$2:$N$2999,"Yes",'Offense Log'!$L$2:$L$2999,"Man",'Offense Log'!$J$2:$J$2999,"HC"))/(COUNTIFS('Offense Log'!$I$2:$I$2999,"Floater",'Offense Log'!$L$2:$L$2999,"Man",'Offense Log'!$J$2:$J$2999,"HC")),0)</f>
        <v>0.43434343434343436</v>
      </c>
      <c r="F34" s="5">
        <f>IFERROR(COUNTIFS('Offense Log'!$I$2:$I$2999,"Hook",'Offense Log'!$L$2:$L$2999,"Man",'Offense Log'!$J$2:$J$2999,"HC")/COUNTIFS('Offense Log'!$I$2:$I$2999,"&lt;&gt;Turnover",'Offense Log'!$I$2:$I$2999,"&lt;&gt;Foul",'Offense Log'!$I$2:$I$2999,"&lt;&gt;",'Offense Log'!$L$2:$L$2999,"Man",'Offense Log'!$J$2:$J$2999,"HC"),0)</f>
        <v>7.1017274472168906E-2</v>
      </c>
      <c r="G34" s="5">
        <f>IFERROR((COUNTIFS('Offense Log'!$I$2:$I$2999,"Hook",'Offense Log'!$N$2:$N$2999,"Yes",'Offense Log'!$L$2:$L$2999,"Man",'Offense Log'!$J$2:$J$2999,"HC"))/(COUNTIFS('Offense Log'!$I$2:$I$2999,"Hook",'Offense Log'!$L$2:$L$2999,"Man",'Offense Log'!$J$2:$J$2999,"HC")),0)</f>
        <v>0.3963963963963964</v>
      </c>
      <c r="H34" s="5">
        <f>IFERROR(COUNTIFS('Offense Log'!$I$2:$I$2999,"Jumper",'Offense Log'!$L$2:$L$2999,"Man",'Offense Log'!$J$2:$J$2999,"HC")/COUNTIFS('Offense Log'!$I$2:$I$2999,"&lt;&gt;Turnover",'Offense Log'!$I$2:$I$2999,"&lt;&gt;Foul",'Offense Log'!$I$2:$I$2999,"&lt;&gt;",'Offense Log'!$L$2:$L$2999,"Man",'Offense Log'!$J$2:$J$2999,"HC"),0)</f>
        <v>0.15419065898912349</v>
      </c>
      <c r="I34" s="5">
        <f>IFERROR((COUNTIFS('Offense Log'!$I$2:$I$2999,"Jumper",'Offense Log'!$N$2:$N$2999,"Yes",'Offense Log'!$L$2:$L$2999,"Man",'Offense Log'!$J$2:$J$2999,"HC"))/(COUNTIFS('Offense Log'!$I$2:$I$2999,"Jumper",'Offense Log'!$L$2:$L$2999,"Man",'Offense Log'!$J$2:$J$2999,"HC")),0)</f>
        <v>0.47302904564315351</v>
      </c>
      <c r="J34" s="5">
        <f>IFERROR(COUNTIFS('Offense Log'!$I$2:$I$2999,"Three",'Offense Log'!$L$2:$L$2999,"Man",'Offense Log'!$J$2:$J$2999,"HC")/COUNTIFS('Offense Log'!$I$2:$I$2999,"&lt;&gt;Turnover",'Offense Log'!$I$2:$I$2999,"&lt;&gt;Foul",'Offense Log'!$I$2:$I$2999,"&lt;&gt;",'Offense Log'!$L$2:$L$2999,"Man",'Offense Log'!$J$2:$J$2999,"HC"),0)</f>
        <v>0.36468330134357008</v>
      </c>
      <c r="K34" s="5">
        <f>IFERROR((COUNTIFS('Offense Log'!$I$2:$I$2999,"Three",'Offense Log'!$N$2:$N$2999,"Yes",'Offense Log'!$L$2:$L$2999,"Man",'Offense Log'!$J$2:$J$2999,"HC"))/(COUNTIFS('Offense Log'!$I$2:$I$2999,"Three",'Offense Log'!$L$2:$L$2999,"Man",'Offense Log'!$J$2:$J$2999,"HC")),0)</f>
        <v>0.36140350877192984</v>
      </c>
      <c r="L34" s="5">
        <f>IFERROR(COUNTIFS('Offense Log'!$I$2:$I$2999,"&lt;&gt;Turnover",'Offense Log'!$I$2:$I$2999,"&lt;&gt;Foul",'Offense Log'!$N$2:$N$2999,"Yes",'Offense Log'!$L$2:$L$2999,"Man",'Offense Log'!$J$2:$J$2999,"HC")/COUNTIFS('Offense Log'!$I$2:$I$2999,"&lt;&gt;Turnover",'Offense Log'!$I$2:$I$2999,"&lt;&gt;Foul",'Offense Log'!$I$2:$I$2999,"&lt;&gt;",'Offense Log'!$L$2:$L$2999,"Man",'Offense Log'!$J$2:$J$2999,"HC"),0)</f>
        <v>0.46129238643634035</v>
      </c>
      <c r="M34" s="5">
        <f>IFERROR(COUNTIFS('Offense Log'!$I$2:$I$2999,"Turnover",'Offense Log'!$L$2:$L$2999,"Man")/(COUNTIFS('Offense Log'!$B$2:$B$2999,A33,'Offense Log'!$L$2:$L$2999,"Man")+(COUNTIFS('Offense Log'!$C$2:$C$2999,A33,'Offense Log'!$L$2:$L$2999,"Man")+(COUNTIFS('Offense Log'!$D$2:$D$2999,A33,'Offense Log'!$L$2:$L$2999,"Man")+(COUNTIFS('Offense Log'!$E$2:$E$2999,A33,'Offense Log'!$L$2:$L$2999,"Man")+(COUNTIFS('Offense Log'!$L$2:$L$2999,"Man")))))),0)</f>
        <v>0.12786596119929453</v>
      </c>
    </row>
    <row r="35" spans="1:13" x14ac:dyDescent="0.3">
      <c r="A35" s="13" t="s">
        <v>81</v>
      </c>
      <c r="B35" s="5">
        <f>IFERROR(COUNTIFS('Offense Log'!$I$2:$I$2999,"Layup",'Offense Log'!$L$2:$L$2999,"Zone")/COUNTIFS('Offense Log'!$I$2:$I$2999,"&lt;&gt;Turnover",'Offense Log'!$I$2:$I$2999,"&lt;&gt;Foul",'Offense Log'!$I$2:$I$2999,"&lt;&gt;",'Offense Log'!$L$2:$L$2999,"Zone"),0)</f>
        <v>0.1</v>
      </c>
      <c r="C35" s="5">
        <f>IFERROR((COUNTIFS('Offense Log'!$I$2:$I$2999,"Layup",'Offense Log'!$N$2:$N$2999,"Yes",'Offense Log'!$L$2:$L$2999,"Zone"))/(COUNTIFS('Offense Log'!$I$2:$I$2999,"Layup",'Offense Log'!$L$2:$L$2999,"Zone")),0)</f>
        <v>0.6</v>
      </c>
      <c r="D35" s="5">
        <f>IFERROR(COUNTIFS('Offense Log'!$I$2:$I$2999,"Floater",'Offense Log'!$L$2:$L$2999,"Zone")/COUNTIFS('Offense Log'!$I$2:$I$2999,"&lt;&gt;Turnover",'Offense Log'!$I$2:$I$2999,"&lt;&gt;Foul",'Offense Log'!$I$2:$I$2999,"&lt;&gt;",'Offense Log'!$L$2:$L$2999,"Zone"),0)</f>
        <v>0.18</v>
      </c>
      <c r="E35" s="5">
        <f>IFERROR((COUNTIFS('Offense Log'!$I$2:$I$2999,"Floater",'Offense Log'!$N$2:$N$2999,"Yes",'Offense Log'!$L$2:$L$2999,"Zone"))/(COUNTIFS('Offense Log'!$I$2:$I$2999,"Floater",'Offense Log'!$L$2:$L$2999,"Zone")),0)</f>
        <v>0.66666666666666663</v>
      </c>
      <c r="F35" s="5">
        <f>IFERROR(COUNTIFS('Offense Log'!$I$2:$I$2999,"Hook",'Offense Log'!$L$2:$L$2999,"Zone")/COUNTIFS('Offense Log'!$I$2:$I$2999,"&lt;&gt;Turnover",'Offense Log'!$I$2:$I$2999,"&lt;&gt;Foul",'Offense Log'!$I$2:$I$2999,"&lt;&gt;",'Offense Log'!$L$2:$L$2999,"Zone"),0)</f>
        <v>0.06</v>
      </c>
      <c r="G35" s="5">
        <f>IFERROR((COUNTIFS('Offense Log'!$I$2:$I$2999,"Hook",'Offense Log'!$N$2:$N$2999,"Yes",'Offense Log'!$L$2:$L$2999,"Zone"))/(COUNTIFS('Offense Log'!$I$2:$I$2999,"Hook",'Offense Log'!$L$2:$L$2999,"Zone")),0)</f>
        <v>0.33333333333333331</v>
      </c>
      <c r="H35" s="5">
        <f>IFERROR(COUNTIFS('Offense Log'!$I$2:$I$2999,"Jumper",'Offense Log'!$L$2:$L$2999,"Zone")/COUNTIFS('Offense Log'!$I$2:$I$2999,"&lt;&gt;Turnover",'Offense Log'!$I$2:$I$2999,"&lt;&gt;Foul",'Offense Log'!$I$2:$I$2999,"&lt;&gt;",'Offense Log'!$L$2:$L$2999,"Zone"),0)</f>
        <v>0.08</v>
      </c>
      <c r="I35" s="5">
        <f>IFERROR((COUNTIFS('Offense Log'!$I$2:$I$2999,"Jumper",'Offense Log'!$N$2:$N$2999,"Yes",'Offense Log'!$L$2:$L$2999,"Zone"))/(COUNTIFS('Offense Log'!$I$2:$I$2999,"Jumper",'Offense Log'!$L$2:$L$2999,"Zone")),0)</f>
        <v>0</v>
      </c>
      <c r="J35" s="5">
        <f>IFERROR(COUNTIFS('Offense Log'!$I$2:$I$2999,"Three",'Offense Log'!$L$2:$L$2999,"Zone")/COUNTIFS('Offense Log'!$I$2:$I$2999,"&lt;&gt;Turnover",'Offense Log'!$I$2:$I$2999,"&lt;&gt;Foul",'Offense Log'!$I$2:$I$2999,"&lt;&gt;",'Offense Log'!$L$2:$L$2999,"Zone"),0)</f>
        <v>0.56000000000000005</v>
      </c>
      <c r="K35" s="5">
        <f>IFERROR((COUNTIFS('Offense Log'!$I$2:$I$2999,"Three",'Offense Log'!$N$2:$N$2999,"Yes",'Offense Log'!$L$2:$L$2999,"Zone"))/(COUNTIFS('Offense Log'!$I$2:$I$2999,"Three",'Offense Log'!$L$2:$L$2999,"Zone")),0)</f>
        <v>0.35714285714285715</v>
      </c>
      <c r="L35" s="5">
        <f>IFERROR(COUNTIFS('Offense Log'!$I$2:$I$2999,"&lt;&gt;Turnover",'Offense Log'!$I$2:$I$2999,"&lt;&gt;Foul",'Offense Log'!$N$2:$N$2999,"Yes",'Offense Log'!$L$2:$L$2999,"Zone")/COUNTIFS('Offense Log'!$I$2:$I$2999,"&lt;&gt;Turnover",'Offense Log'!$I$2:$I$2999,"&lt;&gt;Foul",'Offense Log'!$I$2:$I$2999,"&lt;&gt;",'Offense Log'!$L$2:$L$2999,"Zone"),0)</f>
        <v>0.4</v>
      </c>
      <c r="M35" s="5">
        <f>IFERROR(COUNTIFS('Offense Log'!$I$2:$I$2999,"Turnover",'Offense Log'!$L$2:$L$2999,"Zone")/(COUNTIFS('Offense Log'!$B$2:$B$2999,A33,'Offense Log'!$L$2:$L$2999,"Zone")+(COUNTIFS('Offense Log'!$C$2:$C$2999,A33,'Offense Log'!$L$2:$L$2999,"Zone")+(COUNTIFS('Offense Log'!$D$2:$D$2999,A33,'Offense Log'!$L$2:$L$2999,"Zone")+(COUNTIFS('Offense Log'!$E$2:$E$2999,A33,'Offense Log'!$L$2:$L$2999,"Zone")+(COUNTIFS('Offense Log'!$L$2:$L$2999,"Zone")))))),0)</f>
        <v>0.14754098360655737</v>
      </c>
    </row>
    <row r="36" spans="1:13" x14ac:dyDescent="0.3">
      <c r="A36" s="13" t="s">
        <v>82</v>
      </c>
      <c r="B36" s="5">
        <f>IFERROR(COUNTIFS('Offense Log'!$I$2:$I$2999,"Layup",'Offense Log'!$J$2:$J$2999,"HC")/COUNTIFS('Offense Log'!$I$2:$I$2999,"&lt;&gt;Turnover",'Offense Log'!$I$2:$I$2999,"&lt;&gt;Foul",'Offense Log'!$I$2:$I$2999,"&lt;&gt;",'Offense Log'!$J$2:$J$2999,"HC"),0)</f>
        <v>0.26100433973961562</v>
      </c>
      <c r="C36" s="5">
        <f>IFERROR((COUNTIFS('Offense Log'!$I$2:$I$2999,"Layup",'Offense Log'!$N$2:$N$2999,"Yes",'Offense Log'!$J$2:$J$2999,"HC"))/(COUNTIFS('Offense Log'!$I$2:$I$2999,"Layup",'Offense Log'!$J$2:$J$2999,"HC")),0)</f>
        <v>0.6104513064133017</v>
      </c>
      <c r="D36" s="5">
        <f>IFERROR(COUNTIFS('Offense Log'!$I$2:$I$2999,"Floater",'Offense Log'!$J$2:$J$2999,"HC")/COUNTIFS('Offense Log'!$I$2:$I$2999,"&lt;&gt;Turnover",'Offense Log'!$I$2:$I$2999,"&lt;&gt;Foul",'Offense Log'!$I$2:$I$2999,"&lt;&gt;",'Offense Log'!$J$2:$J$2999,"HC"),0)</f>
        <v>0.12833230006199628</v>
      </c>
      <c r="E36" s="5">
        <f>IFERROR((COUNTIFS('Offense Log'!$I$2:$I$2999,"Floater",'Offense Log'!$N$2:$N$2999,"Yes",'Offense Log'!$J$2:$J$2999,"HC"))/(COUNTIFS('Offense Log'!$I$2:$I$2999,"Floater",'Offense Log'!$J$2:$J$2999,"HC")),0)</f>
        <v>0.44444444444444442</v>
      </c>
      <c r="F36" s="5">
        <f>IFERROR(COUNTIFS('Offense Log'!$I$2:$I$2999,"Hook",'Offense Log'!$J$2:$J$2999,"HC")/COUNTIFS('Offense Log'!$I$2:$I$2999,"&lt;&gt;Turnover",'Offense Log'!$I$2:$I$2999,"&lt;&gt;Foul",'Offense Log'!$I$2:$I$2999,"&lt;&gt;",'Offense Log'!$J$2:$J$2999,"HC"),0)</f>
        <v>7.0675759454432732E-2</v>
      </c>
      <c r="G36" s="5">
        <f>IFERROR((COUNTIFS('Offense Log'!$I$2:$I$2999,"Hook",'Offense Log'!$N$2:$N$2999,"Yes",'Offense Log'!$J$2:$J$2999,"HC"))/(COUNTIFS('Offense Log'!$I$2:$I$2999,"Hook",'Offense Log'!$J$2:$J$2999,"HC")),0)</f>
        <v>0.39473684210526316</v>
      </c>
      <c r="H36" s="5">
        <f>IFERROR(COUNTIFS('Offense Log'!$I$2:$I$2999,"Jumper",'Offense Log'!$J$2:$J$2999,"HC")/COUNTIFS('Offense Log'!$I$2:$I$2999,"&lt;&gt;Turnover",'Offense Log'!$I$2:$I$2999,"&lt;&gt;Foul",'Offense Log'!$I$2:$I$2999,"&lt;&gt;",'Offense Log'!$J$2:$J$2999,"HC"),0)</f>
        <v>0.15189088654680719</v>
      </c>
      <c r="I36" s="5">
        <f>IFERROR((COUNTIFS('Offense Log'!$I$2:$I$2999,"Jumper",'Offense Log'!$N$2:$N$2999,"Yes",'Offense Log'!$J$2:$J$2999,"HC"))/(COUNTIFS('Offense Log'!$I$2:$I$2999,"Jumper",'Offense Log'!$J$2:$J$2999,"HC")),0)</f>
        <v>0.46530612244897956</v>
      </c>
      <c r="J36" s="5">
        <f>IFERROR(COUNTIFS('Offense Log'!$I$2:$I$2999,"Three",'Offense Log'!$J$2:$J$2999,"HC")/COUNTIFS('Offense Log'!$I$2:$I$2999,"&lt;&gt;Turnover",'Offense Log'!$I$2:$I$2999,"&lt;&gt;Foul",'Offense Log'!$I$2:$I$2999,"&lt;&gt;",'Offense Log'!$J$2:$J$2999,"HC"),0)</f>
        <v>0.37073775573465589</v>
      </c>
      <c r="K36" s="5">
        <f>IFERROR((COUNTIFS('Offense Log'!$I$2:$I$2999,"Three",'Offense Log'!$N$2:$N$2999,"Yes",'Offense Log'!$J$2:$J$2999,"HC"))/(COUNTIFS('Offense Log'!$I$2:$I$2999,"Three",'Offense Log'!$J$2:$J$2999,"HC")),0)</f>
        <v>0.3612040133779264</v>
      </c>
      <c r="L36" s="5">
        <f>IFERROR(COUNTIFS('Offense Log'!$I$2:$I$2999,"&lt;&gt;Turnover",'Offense Log'!$I$2:$I$2999,"&lt;&gt;Foul",'Offense Log'!$N$2:$N$2999,"Yes",'Offense Log'!$J$2:$J$2999,"HC")/COUNTIFS('Offense Log'!$I$2:$I$2999,"&lt;&gt;Turnover",'Offense Log'!$I$2:$I$2999,"&lt;&gt;Foul",'Offense Log'!$I$2:$I$2999,"&lt;&gt;",'Offense Log'!$J$2:$J$2999,"HC"),0)</f>
        <v>0.45939243645381278</v>
      </c>
      <c r="M36" s="5">
        <f>IFERROR(COUNTIFS('Offense Log'!$I$2:$I$2999,"Turnover",'Offense Log'!$J$2:$J$2999,"HC")/(COUNTIFS('Offense Log'!$B$2:$B$2999,A33,'Offense Log'!$J$2:$J$2999,"HC")+(COUNTIFS('Offense Log'!$C$2:$C$2999,A33,'Offense Log'!$J$2:$J$2999,"HC")+(COUNTIFS('Offense Log'!$D$2:$D$2999,A33,'Offense Log'!$J$2:$J$2999,"HC")+(COUNTIFS('Offense Log'!$E$2:$E$2999,A33,'Offense Log'!$J$2:$J$2999,"HC")+(COUNTIFS('Offense Log'!$J$2:$J$2999,"HC")))))),0)</f>
        <v>0.12874692874692875</v>
      </c>
    </row>
    <row r="37" spans="1:13" x14ac:dyDescent="0.3">
      <c r="A37" s="13" t="s">
        <v>79</v>
      </c>
      <c r="B37" s="5">
        <f>IFERROR(COUNTIFS('Offense Log'!$I$2:$I$2999,"Layup",'Offense Log'!$J$2:$J$2999,"FB")/COUNTIFS('Offense Log'!$I$2:$I$2999,"&lt;&gt;Turnover",'Offense Log'!$I$2:$I$2999,"&lt;&gt;Foul",'Offense Log'!$I$2:$I$2999,"&lt;&gt;",'Offense Log'!$J$2:$J$2999,"FB"),0)</f>
        <v>0.47435897435897434</v>
      </c>
      <c r="C37" s="5">
        <f>IFERROR((COUNTIFS('Offense Log'!$I$2:$I$2999,"Layup",'Offense Log'!$N$2:$N$2999,"Yes",'Offense Log'!$J$2:$J$2999,"FB"))/(COUNTIFS('Offense Log'!$I$2:$I$2999,"Layup",'Offense Log'!$J$2:$J$2999,"FB")),0)</f>
        <v>0.59459459459459463</v>
      </c>
      <c r="D37" s="5">
        <f>IFERROR(COUNTIFS('Offense Log'!$I$2:$I$2999,"Floater",'Offense Log'!$J$2:$J$2999,"FB")/COUNTIFS('Offense Log'!$I$2:$I$2999,"&lt;&gt;Turnover",'Offense Log'!$I$2:$I$2999,"&lt;&gt;Foul",'Offense Log'!$I$2:$I$2999,"&lt;&gt;",'Offense Log'!$J$2:$J$2999,"FB"),0)</f>
        <v>3.8461538461538464E-2</v>
      </c>
      <c r="E37" s="5">
        <f>IFERROR((COUNTIFS('Offense Log'!$I$2:$I$2999,"Floater",'Offense Log'!$N$2:$N$2999,"Yes",'Offense Log'!$J$2:$J$2999,"FB"))/(COUNTIFS('Offense Log'!$I$2:$I$2999,"Floater",'Offense Log'!$J$2:$J$2999,"FB")),0)</f>
        <v>0.33333333333333331</v>
      </c>
      <c r="F37" s="5">
        <f>IFERROR(COUNTIFS('Offense Log'!$I$2:$I$2999,"Hook",'Offense Log'!$J$2:$J$2999,"FB")/COUNTIFS('Offense Log'!$I$2:$I$2999,"&lt;&gt;Turnover",'Offense Log'!$I$2:$I$2999,"&lt;&gt;Foul",'Offense Log'!$I$2:$I$2999,"&lt;&gt;",'Offense Log'!$J$2:$J$2999,"FB"),0)</f>
        <v>6.41025641025641E-3</v>
      </c>
      <c r="G37" s="5">
        <f>IFERROR((COUNTIFS('Offense Log'!$I$2:$I$2999,"Hook",'Offense Log'!$N$2:$N$2999,"Yes",'Offense Log'!$J$2:$J$2999,"FB"))/(COUNTIFS('Offense Log'!$I$2:$I$2999,"Hook",'Offense Log'!$J$2:$J$2999,"FB")),0)</f>
        <v>0</v>
      </c>
      <c r="H37" s="5">
        <f>IFERROR(COUNTIFS('Offense Log'!$I$2:$I$2999,"Jumper",'Offense Log'!$J$2:$J$2999,"FB")/COUNTIFS('Offense Log'!$I$2:$I$2999,"&lt;&gt;Turnover",'Offense Log'!$I$2:$I$2999,"&lt;&gt;Foul",'Offense Log'!$I$2:$I$2999,"&lt;&gt;",'Offense Log'!$J$2:$J$2999,"FB"),0)</f>
        <v>1.9230769230769232E-2</v>
      </c>
      <c r="I37" s="5">
        <f>IFERROR((COUNTIFS('Offense Log'!$I$2:$I$2999,"Jumper",'Offense Log'!$N$2:$N$2999,"Yes",'Offense Log'!$J$2:$J$2999,"FB"))/(COUNTIFS('Offense Log'!$I$2:$I$2999,"Jumper",'Offense Log'!$J$2:$J$2999,"FB")),0)</f>
        <v>0</v>
      </c>
      <c r="J37" s="5">
        <f>IFERROR(COUNTIFS('Offense Log'!$I$2:$I$2999,"Three",'Offense Log'!$J$2:$J$2999,"FB")/COUNTIFS('Offense Log'!$I$2:$I$2999,"&lt;&gt;Turnover",'Offense Log'!$I$2:$I$2999,"&lt;&gt;Foul",'Offense Log'!$I$2:$I$2999,"&lt;&gt;",'Offense Log'!$J$2:$J$2999,"FB"),0)</f>
        <v>0.42307692307692307</v>
      </c>
      <c r="K37" s="5">
        <f>IFERROR((COUNTIFS('Offense Log'!$I$2:$I$2999,"Three",'Offense Log'!$N$2:$N$2999,"Yes",'Offense Log'!$J$2:$J$2999,"FB"))/(COUNTIFS('Offense Log'!$I$2:$I$2999,"Three",'Offense Log'!$J$2:$J$2999,"FB")),0)</f>
        <v>0.36363636363636365</v>
      </c>
      <c r="L37" s="5">
        <f>IFERROR(COUNTIFS('Offense Log'!$I$2:$I$2999,"&lt;&gt;Turnover",'Offense Log'!$I$2:$I$2999,"&lt;&gt;Foul",'Offense Log'!$N$2:$N$2999,"Yes",'Offense Log'!$J$2:$J$2999,"FB")/COUNTIFS('Offense Log'!$I$2:$I$2999,"&lt;&gt;Turnover",'Offense Log'!$I$2:$I$2999,"&lt;&gt;Foul",'Offense Log'!$I$2:$I$2999,"&lt;&gt;",'Offense Log'!$J$2:$J$2999,"FB"),0)</f>
        <v>0.47435897435897434</v>
      </c>
      <c r="M37" s="5">
        <f>IFERROR(COUNTIFS('Offense Log'!$I$2:$I$2999,"Turnover",'Offense Log'!$J$2:$J$2999,"FB")/(COUNTIFS('Offense Log'!$B$2:$B$2999,A33,'Offense Log'!$J$2:$J$2999,"FB")+(COUNTIFS('Offense Log'!$C$2:$C$2999,A33,'Offense Log'!$J$2:$J$2999,"FB")+(COUNTIFS('Offense Log'!$D$2:$D$2999,A33,'Offense Log'!$J$2:$J$2999,"FB")+(COUNTIFS('Offense Log'!$E$2:$E$2999,A33,'Offense Log'!$J$2:$J$2999,"FB")+(COUNTIFS('Offense Log'!$J$2:$J$2999,"FB")))))),0)</f>
        <v>0.14215686274509803</v>
      </c>
    </row>
  </sheetData>
  <pageMargins left="0" right="0" top="0" bottom="0" header="0.05" footer="0.05"/>
  <pageSetup scale="68" orientation="landscape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A83469-B8E0-4692-9247-404398C4D8E5}">
  <dimension ref="A1:AA2614"/>
  <sheetViews>
    <sheetView showGridLines="0" zoomScale="70" zoomScaleNormal="70" workbookViewId="0">
      <pane ySplit="1" topLeftCell="A2088" activePane="bottomLeft" state="frozen"/>
      <selection pane="bottomLeft" activeCell="F2094" sqref="F2094"/>
    </sheetView>
  </sheetViews>
  <sheetFormatPr defaultRowHeight="14.4" x14ac:dyDescent="0.3"/>
  <cols>
    <col min="1" max="1" width="11.21875" customWidth="1"/>
    <col min="7" max="7" width="12.77734375" bestFit="1" customWidth="1"/>
    <col min="8" max="8" width="21.6640625" bestFit="1" customWidth="1"/>
    <col min="9" max="9" width="10.44140625" bestFit="1" customWidth="1"/>
    <col min="10" max="10" width="9.21875" customWidth="1"/>
    <col min="11" max="11" width="7.44140625" customWidth="1"/>
    <col min="12" max="12" width="9" style="3" customWidth="1"/>
    <col min="13" max="13" width="12.44140625" bestFit="1" customWidth="1"/>
    <col min="14" max="14" width="19.6640625" bestFit="1" customWidth="1"/>
    <col min="15" max="15" width="8.88671875" style="3"/>
    <col min="16" max="27" width="8.88671875" style="126"/>
  </cols>
  <sheetData>
    <row r="1" spans="1:27" s="2" customFormat="1" x14ac:dyDescent="0.3">
      <c r="A1" s="2" t="s">
        <v>12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110</v>
      </c>
      <c r="I1" s="2" t="s">
        <v>22</v>
      </c>
      <c r="J1" s="2" t="s">
        <v>230</v>
      </c>
      <c r="K1" s="2" t="s">
        <v>231</v>
      </c>
      <c r="L1" s="14" t="s">
        <v>250</v>
      </c>
      <c r="M1" s="2" t="s">
        <v>6</v>
      </c>
      <c r="N1" s="2" t="s">
        <v>43</v>
      </c>
      <c r="O1" s="2" t="s">
        <v>45</v>
      </c>
      <c r="P1" s="125" t="s">
        <v>13</v>
      </c>
      <c r="Q1" s="125" t="s">
        <v>9</v>
      </c>
      <c r="R1" s="125" t="s">
        <v>8</v>
      </c>
      <c r="S1" s="125" t="s">
        <v>70</v>
      </c>
      <c r="T1" s="125" t="s">
        <v>10</v>
      </c>
      <c r="U1" s="125" t="s">
        <v>11</v>
      </c>
      <c r="V1" s="125" t="s">
        <v>71</v>
      </c>
      <c r="W1" s="125" t="s">
        <v>72</v>
      </c>
      <c r="X1" s="125" t="s">
        <v>14</v>
      </c>
      <c r="Y1" s="125" t="s">
        <v>130</v>
      </c>
      <c r="Z1" s="125" t="s">
        <v>131</v>
      </c>
      <c r="AA1" s="125" t="s">
        <v>73</v>
      </c>
    </row>
    <row r="2" spans="1:27" x14ac:dyDescent="0.3">
      <c r="A2" t="s">
        <v>112</v>
      </c>
      <c r="B2" t="s">
        <v>130</v>
      </c>
      <c r="C2" t="s">
        <v>70</v>
      </c>
      <c r="D2" t="s">
        <v>8</v>
      </c>
      <c r="E2" t="s">
        <v>11</v>
      </c>
      <c r="F2" t="s">
        <v>10</v>
      </c>
      <c r="G2">
        <v>1</v>
      </c>
      <c r="H2" t="s">
        <v>11</v>
      </c>
      <c r="I2" t="s">
        <v>16</v>
      </c>
      <c r="M2">
        <v>0</v>
      </c>
      <c r="N2" t="str">
        <f t="shared" ref="N2:N66" si="0">IF(M2="","",IF(I2="Foul","Yes",IF(M2=0,"No","Yes")))</f>
        <v>No</v>
      </c>
      <c r="O2" s="3" t="s">
        <v>152</v>
      </c>
      <c r="P2" s="126" t="str">
        <f>IF($A2="","",IF(OR($B2=P$1,$C2=P$1,$D2=P$1,$E2=P$1,$F2=P$1),"Yes","No"))</f>
        <v>No</v>
      </c>
      <c r="Q2" s="126" t="str">
        <f t="shared" ref="Q2:AA17" si="1">IF($A2="","",IF(OR($B2=Q$1,$C2=Q$1,$D2=Q$1,$E2=Q$1,$F2=Q$1),"Yes","No"))</f>
        <v>No</v>
      </c>
      <c r="R2" s="126" t="str">
        <f t="shared" si="1"/>
        <v>Yes</v>
      </c>
      <c r="S2" s="126" t="str">
        <f t="shared" si="1"/>
        <v>Yes</v>
      </c>
      <c r="T2" s="126" t="str">
        <f t="shared" si="1"/>
        <v>Yes</v>
      </c>
      <c r="U2" s="126" t="str">
        <f t="shared" si="1"/>
        <v>Yes</v>
      </c>
      <c r="V2" s="126" t="str">
        <f t="shared" si="1"/>
        <v>No</v>
      </c>
      <c r="W2" s="126" t="str">
        <f t="shared" si="1"/>
        <v>No</v>
      </c>
      <c r="X2" s="126" t="str">
        <f t="shared" si="1"/>
        <v>No</v>
      </c>
      <c r="Y2" s="126" t="str">
        <f t="shared" si="1"/>
        <v>Yes</v>
      </c>
      <c r="Z2" s="126" t="str">
        <f t="shared" si="1"/>
        <v>No</v>
      </c>
      <c r="AA2" s="126" t="str">
        <f t="shared" si="1"/>
        <v>No</v>
      </c>
    </row>
    <row r="3" spans="1:27" x14ac:dyDescent="0.3">
      <c r="A3" t="s">
        <v>112</v>
      </c>
      <c r="B3" t="s">
        <v>130</v>
      </c>
      <c r="C3" t="s">
        <v>70</v>
      </c>
      <c r="D3" t="s">
        <v>8</v>
      </c>
      <c r="E3" t="s">
        <v>11</v>
      </c>
      <c r="F3" t="s">
        <v>10</v>
      </c>
      <c r="G3">
        <v>1</v>
      </c>
      <c r="H3" t="s">
        <v>130</v>
      </c>
      <c r="I3" t="s">
        <v>17</v>
      </c>
      <c r="M3">
        <v>0</v>
      </c>
      <c r="N3" t="str">
        <f t="shared" si="0"/>
        <v>No</v>
      </c>
      <c r="O3" s="3" t="s">
        <v>152</v>
      </c>
      <c r="P3" s="126" t="str">
        <f t="shared" ref="P3:AA37" si="2">IF($A3="","",IF(OR($B3=P$1,$C3=P$1,$D3=P$1,$E3=P$1,$F3=P$1),"Yes","No"))</f>
        <v>No</v>
      </c>
      <c r="Q3" s="126" t="str">
        <f t="shared" si="1"/>
        <v>No</v>
      </c>
      <c r="R3" s="126" t="str">
        <f t="shared" si="1"/>
        <v>Yes</v>
      </c>
      <c r="S3" s="126" t="str">
        <f t="shared" si="1"/>
        <v>Yes</v>
      </c>
      <c r="T3" s="126" t="str">
        <f t="shared" si="1"/>
        <v>Yes</v>
      </c>
      <c r="U3" s="126" t="str">
        <f t="shared" si="1"/>
        <v>Yes</v>
      </c>
      <c r="V3" s="126" t="str">
        <f t="shared" si="1"/>
        <v>No</v>
      </c>
      <c r="W3" s="126" t="str">
        <f t="shared" si="1"/>
        <v>No</v>
      </c>
      <c r="X3" s="126" t="str">
        <f t="shared" si="1"/>
        <v>No</v>
      </c>
      <c r="Y3" s="126" t="str">
        <f t="shared" si="1"/>
        <v>Yes</v>
      </c>
      <c r="Z3" s="126" t="str">
        <f t="shared" si="1"/>
        <v>No</v>
      </c>
      <c r="AA3" s="126" t="str">
        <f t="shared" si="1"/>
        <v>No</v>
      </c>
    </row>
    <row r="4" spans="1:27" x14ac:dyDescent="0.3">
      <c r="A4" t="s">
        <v>112</v>
      </c>
      <c r="B4" t="s">
        <v>130</v>
      </c>
      <c r="C4" t="s">
        <v>70</v>
      </c>
      <c r="D4" t="s">
        <v>8</v>
      </c>
      <c r="E4" t="s">
        <v>11</v>
      </c>
      <c r="F4" t="s">
        <v>10</v>
      </c>
      <c r="G4">
        <v>1</v>
      </c>
      <c r="H4" t="s">
        <v>8</v>
      </c>
      <c r="I4" t="s">
        <v>18</v>
      </c>
      <c r="M4">
        <v>0</v>
      </c>
      <c r="N4" t="str">
        <f t="shared" si="0"/>
        <v>No</v>
      </c>
      <c r="O4" s="3" t="s">
        <v>152</v>
      </c>
      <c r="P4" s="126" t="str">
        <f t="shared" si="2"/>
        <v>No</v>
      </c>
      <c r="Q4" s="126" t="str">
        <f t="shared" si="1"/>
        <v>No</v>
      </c>
      <c r="R4" s="126" t="str">
        <f t="shared" si="1"/>
        <v>Yes</v>
      </c>
      <c r="S4" s="126" t="str">
        <f t="shared" si="1"/>
        <v>Yes</v>
      </c>
      <c r="T4" s="126" t="str">
        <f t="shared" si="1"/>
        <v>Yes</v>
      </c>
      <c r="U4" s="126" t="str">
        <f t="shared" si="1"/>
        <v>Yes</v>
      </c>
      <c r="V4" s="126" t="str">
        <f t="shared" si="1"/>
        <v>No</v>
      </c>
      <c r="W4" s="126" t="str">
        <f t="shared" si="1"/>
        <v>No</v>
      </c>
      <c r="X4" s="126" t="str">
        <f t="shared" si="1"/>
        <v>No</v>
      </c>
      <c r="Y4" s="126" t="str">
        <f t="shared" si="1"/>
        <v>Yes</v>
      </c>
      <c r="Z4" s="126" t="str">
        <f t="shared" si="1"/>
        <v>No</v>
      </c>
      <c r="AA4" s="126" t="str">
        <f t="shared" si="1"/>
        <v>No</v>
      </c>
    </row>
    <row r="5" spans="1:27" x14ac:dyDescent="0.3">
      <c r="A5" t="s">
        <v>112</v>
      </c>
      <c r="B5" t="s">
        <v>130</v>
      </c>
      <c r="C5" t="s">
        <v>70</v>
      </c>
      <c r="D5" t="s">
        <v>8</v>
      </c>
      <c r="E5" t="s">
        <v>11</v>
      </c>
      <c r="F5" t="s">
        <v>10</v>
      </c>
      <c r="G5">
        <v>0</v>
      </c>
      <c r="H5" t="s">
        <v>130</v>
      </c>
      <c r="I5" t="s">
        <v>15</v>
      </c>
      <c r="M5">
        <v>0</v>
      </c>
      <c r="N5" t="str">
        <f t="shared" si="0"/>
        <v>No</v>
      </c>
      <c r="O5" s="3" t="s">
        <v>152</v>
      </c>
      <c r="P5" s="126" t="str">
        <f t="shared" si="2"/>
        <v>No</v>
      </c>
      <c r="Q5" s="126" t="str">
        <f t="shared" si="1"/>
        <v>No</v>
      </c>
      <c r="R5" s="126" t="str">
        <f t="shared" si="1"/>
        <v>Yes</v>
      </c>
      <c r="S5" s="126" t="str">
        <f t="shared" si="1"/>
        <v>Yes</v>
      </c>
      <c r="T5" s="126" t="str">
        <f t="shared" si="1"/>
        <v>Yes</v>
      </c>
      <c r="U5" s="126" t="str">
        <f t="shared" si="1"/>
        <v>Yes</v>
      </c>
      <c r="V5" s="126" t="str">
        <f t="shared" si="1"/>
        <v>No</v>
      </c>
      <c r="W5" s="126" t="str">
        <f t="shared" si="1"/>
        <v>No</v>
      </c>
      <c r="X5" s="126" t="str">
        <f t="shared" si="1"/>
        <v>No</v>
      </c>
      <c r="Y5" s="126" t="str">
        <f t="shared" si="1"/>
        <v>Yes</v>
      </c>
      <c r="Z5" s="126" t="str">
        <f t="shared" si="1"/>
        <v>No</v>
      </c>
      <c r="AA5" s="126" t="str">
        <f t="shared" si="1"/>
        <v>No</v>
      </c>
    </row>
    <row r="6" spans="1:27" x14ac:dyDescent="0.3">
      <c r="A6" t="s">
        <v>112</v>
      </c>
      <c r="B6" t="s">
        <v>130</v>
      </c>
      <c r="C6" t="s">
        <v>70</v>
      </c>
      <c r="D6" t="s">
        <v>8</v>
      </c>
      <c r="E6" t="s">
        <v>11</v>
      </c>
      <c r="F6" t="s">
        <v>10</v>
      </c>
      <c r="G6">
        <v>0</v>
      </c>
      <c r="H6" t="s">
        <v>8</v>
      </c>
      <c r="I6" t="s">
        <v>17</v>
      </c>
      <c r="M6">
        <v>0</v>
      </c>
      <c r="N6" t="str">
        <f t="shared" si="0"/>
        <v>No</v>
      </c>
      <c r="O6" s="3" t="s">
        <v>152</v>
      </c>
      <c r="P6" s="126" t="str">
        <f t="shared" si="2"/>
        <v>No</v>
      </c>
      <c r="Q6" s="126" t="str">
        <f t="shared" si="1"/>
        <v>No</v>
      </c>
      <c r="R6" s="126" t="str">
        <f t="shared" si="1"/>
        <v>Yes</v>
      </c>
      <c r="S6" s="126" t="str">
        <f t="shared" si="1"/>
        <v>Yes</v>
      </c>
      <c r="T6" s="126" t="str">
        <f t="shared" si="1"/>
        <v>Yes</v>
      </c>
      <c r="U6" s="126" t="str">
        <f t="shared" si="1"/>
        <v>Yes</v>
      </c>
      <c r="V6" s="126" t="str">
        <f t="shared" si="1"/>
        <v>No</v>
      </c>
      <c r="W6" s="126" t="str">
        <f t="shared" si="1"/>
        <v>No</v>
      </c>
      <c r="X6" s="126" t="str">
        <f t="shared" si="1"/>
        <v>No</v>
      </c>
      <c r="Y6" s="126" t="str">
        <f t="shared" si="1"/>
        <v>Yes</v>
      </c>
      <c r="Z6" s="126" t="str">
        <f t="shared" si="1"/>
        <v>No</v>
      </c>
      <c r="AA6" s="126" t="str">
        <f t="shared" si="1"/>
        <v>No</v>
      </c>
    </row>
    <row r="7" spans="1:27" x14ac:dyDescent="0.3">
      <c r="A7" t="s">
        <v>112</v>
      </c>
      <c r="B7" t="s">
        <v>130</v>
      </c>
      <c r="C7" t="s">
        <v>70</v>
      </c>
      <c r="D7" t="s">
        <v>8</v>
      </c>
      <c r="E7" t="s">
        <v>11</v>
      </c>
      <c r="F7" t="s">
        <v>10</v>
      </c>
      <c r="G7">
        <v>0</v>
      </c>
      <c r="H7" t="s">
        <v>70</v>
      </c>
      <c r="I7" t="s">
        <v>15</v>
      </c>
      <c r="M7">
        <v>0</v>
      </c>
      <c r="N7" t="str">
        <f t="shared" si="0"/>
        <v>No</v>
      </c>
      <c r="O7" s="3" t="s">
        <v>152</v>
      </c>
      <c r="P7" s="126" t="str">
        <f t="shared" si="2"/>
        <v>No</v>
      </c>
      <c r="Q7" s="126" t="str">
        <f t="shared" si="1"/>
        <v>No</v>
      </c>
      <c r="R7" s="126" t="str">
        <f t="shared" si="1"/>
        <v>Yes</v>
      </c>
      <c r="S7" s="126" t="str">
        <f t="shared" si="1"/>
        <v>Yes</v>
      </c>
      <c r="T7" s="126" t="str">
        <f t="shared" si="1"/>
        <v>Yes</v>
      </c>
      <c r="U7" s="126" t="str">
        <f t="shared" si="1"/>
        <v>Yes</v>
      </c>
      <c r="V7" s="126" t="str">
        <f t="shared" si="1"/>
        <v>No</v>
      </c>
      <c r="W7" s="126" t="str">
        <f t="shared" si="1"/>
        <v>No</v>
      </c>
      <c r="X7" s="126" t="str">
        <f t="shared" si="1"/>
        <v>No</v>
      </c>
      <c r="Y7" s="126" t="str">
        <f t="shared" si="1"/>
        <v>Yes</v>
      </c>
      <c r="Z7" s="126" t="str">
        <f t="shared" si="1"/>
        <v>No</v>
      </c>
      <c r="AA7" s="126" t="str">
        <f t="shared" si="1"/>
        <v>No</v>
      </c>
    </row>
    <row r="8" spans="1:27" x14ac:dyDescent="0.3">
      <c r="A8" t="s">
        <v>112</v>
      </c>
      <c r="B8" t="s">
        <v>130</v>
      </c>
      <c r="C8" t="s">
        <v>70</v>
      </c>
      <c r="D8" t="s">
        <v>8</v>
      </c>
      <c r="E8" t="s">
        <v>11</v>
      </c>
      <c r="F8" t="s">
        <v>10</v>
      </c>
      <c r="G8">
        <v>0</v>
      </c>
      <c r="H8" t="s">
        <v>70</v>
      </c>
      <c r="I8" t="s">
        <v>19</v>
      </c>
      <c r="M8">
        <v>0</v>
      </c>
      <c r="N8" t="str">
        <f t="shared" si="0"/>
        <v>No</v>
      </c>
      <c r="O8" s="3" t="s">
        <v>152</v>
      </c>
      <c r="P8" s="126" t="str">
        <f t="shared" si="2"/>
        <v>No</v>
      </c>
      <c r="Q8" s="126" t="str">
        <f t="shared" si="1"/>
        <v>No</v>
      </c>
      <c r="R8" s="126" t="str">
        <f t="shared" si="1"/>
        <v>Yes</v>
      </c>
      <c r="S8" s="126" t="str">
        <f t="shared" si="1"/>
        <v>Yes</v>
      </c>
      <c r="T8" s="126" t="str">
        <f t="shared" si="1"/>
        <v>Yes</v>
      </c>
      <c r="U8" s="126" t="str">
        <f t="shared" si="1"/>
        <v>Yes</v>
      </c>
      <c r="V8" s="126" t="str">
        <f t="shared" si="1"/>
        <v>No</v>
      </c>
      <c r="W8" s="126" t="str">
        <f t="shared" si="1"/>
        <v>No</v>
      </c>
      <c r="X8" s="126" t="str">
        <f t="shared" si="1"/>
        <v>No</v>
      </c>
      <c r="Y8" s="126" t="str">
        <f t="shared" si="1"/>
        <v>Yes</v>
      </c>
      <c r="Z8" s="126" t="str">
        <f t="shared" si="1"/>
        <v>No</v>
      </c>
      <c r="AA8" s="126" t="str">
        <f t="shared" si="1"/>
        <v>No</v>
      </c>
    </row>
    <row r="9" spans="1:27" x14ac:dyDescent="0.3">
      <c r="A9" t="s">
        <v>112</v>
      </c>
      <c r="B9" t="s">
        <v>130</v>
      </c>
      <c r="C9" t="s">
        <v>70</v>
      </c>
      <c r="D9" t="s">
        <v>8</v>
      </c>
      <c r="E9" t="s">
        <v>11</v>
      </c>
      <c r="F9" t="s">
        <v>10</v>
      </c>
      <c r="G9">
        <v>1</v>
      </c>
      <c r="H9" t="s">
        <v>130</v>
      </c>
      <c r="I9" t="s">
        <v>17</v>
      </c>
      <c r="M9">
        <v>0</v>
      </c>
      <c r="N9" t="str">
        <f t="shared" si="0"/>
        <v>No</v>
      </c>
      <c r="O9" s="3" t="s">
        <v>152</v>
      </c>
      <c r="P9" s="126" t="str">
        <f t="shared" si="2"/>
        <v>No</v>
      </c>
      <c r="Q9" s="126" t="str">
        <f t="shared" si="1"/>
        <v>No</v>
      </c>
      <c r="R9" s="126" t="str">
        <f t="shared" si="1"/>
        <v>Yes</v>
      </c>
      <c r="S9" s="126" t="str">
        <f t="shared" si="1"/>
        <v>Yes</v>
      </c>
      <c r="T9" s="126" t="str">
        <f t="shared" si="1"/>
        <v>Yes</v>
      </c>
      <c r="U9" s="126" t="str">
        <f t="shared" si="1"/>
        <v>Yes</v>
      </c>
      <c r="V9" s="126" t="str">
        <f t="shared" si="1"/>
        <v>No</v>
      </c>
      <c r="W9" s="126" t="str">
        <f t="shared" si="1"/>
        <v>No</v>
      </c>
      <c r="X9" s="126" t="str">
        <f t="shared" si="1"/>
        <v>No</v>
      </c>
      <c r="Y9" s="126" t="str">
        <f t="shared" si="1"/>
        <v>Yes</v>
      </c>
      <c r="Z9" s="126" t="str">
        <f t="shared" si="1"/>
        <v>No</v>
      </c>
      <c r="AA9" s="126" t="str">
        <f t="shared" si="1"/>
        <v>No</v>
      </c>
    </row>
    <row r="10" spans="1:27" x14ac:dyDescent="0.3">
      <c r="A10" t="s">
        <v>112</v>
      </c>
      <c r="B10" t="s">
        <v>130</v>
      </c>
      <c r="C10" t="s">
        <v>14</v>
      </c>
      <c r="D10" t="s">
        <v>8</v>
      </c>
      <c r="E10" t="s">
        <v>70</v>
      </c>
      <c r="F10" t="s">
        <v>71</v>
      </c>
      <c r="G10">
        <v>0</v>
      </c>
      <c r="H10" t="s">
        <v>8</v>
      </c>
      <c r="I10" t="s">
        <v>17</v>
      </c>
      <c r="M10">
        <v>0</v>
      </c>
      <c r="N10" t="str">
        <f t="shared" si="0"/>
        <v>No</v>
      </c>
      <c r="O10" s="3" t="s">
        <v>152</v>
      </c>
      <c r="P10" s="126" t="str">
        <f t="shared" si="2"/>
        <v>No</v>
      </c>
      <c r="Q10" s="126" t="str">
        <f t="shared" si="1"/>
        <v>No</v>
      </c>
      <c r="R10" s="126" t="str">
        <f t="shared" si="1"/>
        <v>Yes</v>
      </c>
      <c r="S10" s="126" t="str">
        <f t="shared" si="1"/>
        <v>Yes</v>
      </c>
      <c r="T10" s="126" t="str">
        <f t="shared" si="1"/>
        <v>No</v>
      </c>
      <c r="U10" s="126" t="str">
        <f t="shared" si="1"/>
        <v>No</v>
      </c>
      <c r="V10" s="126" t="str">
        <f t="shared" si="1"/>
        <v>Yes</v>
      </c>
      <c r="W10" s="126" t="str">
        <f t="shared" si="1"/>
        <v>No</v>
      </c>
      <c r="X10" s="126" t="str">
        <f t="shared" si="1"/>
        <v>Yes</v>
      </c>
      <c r="Y10" s="126" t="str">
        <f t="shared" si="1"/>
        <v>Yes</v>
      </c>
      <c r="Z10" s="126" t="str">
        <f t="shared" si="1"/>
        <v>No</v>
      </c>
      <c r="AA10" s="126" t="str">
        <f t="shared" si="1"/>
        <v>No</v>
      </c>
    </row>
    <row r="11" spans="1:27" x14ac:dyDescent="0.3">
      <c r="A11" t="s">
        <v>112</v>
      </c>
      <c r="B11" t="s">
        <v>130</v>
      </c>
      <c r="C11" t="s">
        <v>14</v>
      </c>
      <c r="D11" t="s">
        <v>8</v>
      </c>
      <c r="E11" t="s">
        <v>70</v>
      </c>
      <c r="F11" t="s">
        <v>71</v>
      </c>
      <c r="G11">
        <v>1</v>
      </c>
      <c r="H11" t="s">
        <v>70</v>
      </c>
      <c r="I11" t="s">
        <v>18</v>
      </c>
      <c r="M11">
        <v>0</v>
      </c>
      <c r="N11" t="str">
        <f t="shared" si="0"/>
        <v>No</v>
      </c>
      <c r="O11" s="3" t="s">
        <v>152</v>
      </c>
      <c r="P11" s="126" t="str">
        <f t="shared" si="2"/>
        <v>No</v>
      </c>
      <c r="Q11" s="126" t="str">
        <f t="shared" si="1"/>
        <v>No</v>
      </c>
      <c r="R11" s="126" t="str">
        <f t="shared" si="1"/>
        <v>Yes</v>
      </c>
      <c r="S11" s="126" t="str">
        <f t="shared" si="1"/>
        <v>Yes</v>
      </c>
      <c r="T11" s="126" t="str">
        <f t="shared" si="1"/>
        <v>No</v>
      </c>
      <c r="U11" s="126" t="str">
        <f t="shared" si="1"/>
        <v>No</v>
      </c>
      <c r="V11" s="126" t="str">
        <f t="shared" si="1"/>
        <v>Yes</v>
      </c>
      <c r="W11" s="126" t="str">
        <f t="shared" si="1"/>
        <v>No</v>
      </c>
      <c r="X11" s="126" t="str">
        <f t="shared" si="1"/>
        <v>Yes</v>
      </c>
      <c r="Y11" s="126" t="str">
        <f t="shared" si="1"/>
        <v>Yes</v>
      </c>
      <c r="Z11" s="126" t="str">
        <f t="shared" si="1"/>
        <v>No</v>
      </c>
      <c r="AA11" s="126" t="str">
        <f t="shared" si="1"/>
        <v>No</v>
      </c>
    </row>
    <row r="12" spans="1:27" x14ac:dyDescent="0.3">
      <c r="A12" t="s">
        <v>112</v>
      </c>
      <c r="B12" t="s">
        <v>9</v>
      </c>
      <c r="C12" t="s">
        <v>14</v>
      </c>
      <c r="D12" t="s">
        <v>8</v>
      </c>
      <c r="E12" t="s">
        <v>70</v>
      </c>
      <c r="F12" t="s">
        <v>71</v>
      </c>
      <c r="G12">
        <v>1</v>
      </c>
      <c r="H12" t="s">
        <v>14</v>
      </c>
      <c r="I12" t="s">
        <v>18</v>
      </c>
      <c r="M12">
        <v>2</v>
      </c>
      <c r="N12" t="str">
        <f t="shared" si="0"/>
        <v>Yes</v>
      </c>
      <c r="O12" s="3" t="s">
        <v>152</v>
      </c>
      <c r="P12" s="126" t="str">
        <f t="shared" si="2"/>
        <v>No</v>
      </c>
      <c r="Q12" s="126" t="str">
        <f t="shared" si="1"/>
        <v>Yes</v>
      </c>
      <c r="R12" s="126" t="str">
        <f t="shared" si="1"/>
        <v>Yes</v>
      </c>
      <c r="S12" s="126" t="str">
        <f t="shared" si="1"/>
        <v>Yes</v>
      </c>
      <c r="T12" s="126" t="str">
        <f t="shared" si="1"/>
        <v>No</v>
      </c>
      <c r="U12" s="126" t="str">
        <f t="shared" si="1"/>
        <v>No</v>
      </c>
      <c r="V12" s="126" t="str">
        <f t="shared" si="1"/>
        <v>Yes</v>
      </c>
      <c r="W12" s="126" t="str">
        <f t="shared" si="1"/>
        <v>No</v>
      </c>
      <c r="X12" s="126" t="str">
        <f t="shared" si="1"/>
        <v>Yes</v>
      </c>
      <c r="Y12" s="126" t="str">
        <f t="shared" si="1"/>
        <v>No</v>
      </c>
      <c r="Z12" s="126" t="str">
        <f t="shared" si="1"/>
        <v>No</v>
      </c>
      <c r="AA12" s="126" t="str">
        <f t="shared" si="1"/>
        <v>No</v>
      </c>
    </row>
    <row r="13" spans="1:27" x14ac:dyDescent="0.3">
      <c r="A13" t="s">
        <v>112</v>
      </c>
      <c r="B13" t="s">
        <v>9</v>
      </c>
      <c r="C13" t="s">
        <v>14</v>
      </c>
      <c r="D13" t="s">
        <v>8</v>
      </c>
      <c r="E13" t="s">
        <v>70</v>
      </c>
      <c r="F13" t="s">
        <v>71</v>
      </c>
      <c r="G13">
        <v>1</v>
      </c>
      <c r="H13" t="s">
        <v>71</v>
      </c>
      <c r="I13" t="s">
        <v>18</v>
      </c>
      <c r="M13">
        <v>0</v>
      </c>
      <c r="N13" t="str">
        <f t="shared" si="0"/>
        <v>No</v>
      </c>
      <c r="O13" s="3" t="s">
        <v>152</v>
      </c>
      <c r="P13" s="126" t="str">
        <f t="shared" si="2"/>
        <v>No</v>
      </c>
      <c r="Q13" s="126" t="str">
        <f t="shared" si="1"/>
        <v>Yes</v>
      </c>
      <c r="R13" s="126" t="str">
        <f t="shared" si="1"/>
        <v>Yes</v>
      </c>
      <c r="S13" s="126" t="str">
        <f t="shared" si="1"/>
        <v>Yes</v>
      </c>
      <c r="T13" s="126" t="str">
        <f t="shared" si="1"/>
        <v>No</v>
      </c>
      <c r="U13" s="126" t="str">
        <f t="shared" si="1"/>
        <v>No</v>
      </c>
      <c r="V13" s="126" t="str">
        <f t="shared" si="1"/>
        <v>Yes</v>
      </c>
      <c r="W13" s="126" t="str">
        <f t="shared" si="1"/>
        <v>No</v>
      </c>
      <c r="X13" s="126" t="str">
        <f t="shared" si="1"/>
        <v>Yes</v>
      </c>
      <c r="Y13" s="126" t="str">
        <f t="shared" si="1"/>
        <v>No</v>
      </c>
      <c r="Z13" s="126" t="str">
        <f t="shared" si="1"/>
        <v>No</v>
      </c>
      <c r="AA13" s="126" t="str">
        <f t="shared" si="1"/>
        <v>No</v>
      </c>
    </row>
    <row r="14" spans="1:27" x14ac:dyDescent="0.3">
      <c r="A14" t="s">
        <v>112</v>
      </c>
      <c r="B14" t="s">
        <v>9</v>
      </c>
      <c r="C14" t="s">
        <v>14</v>
      </c>
      <c r="D14" t="s">
        <v>8</v>
      </c>
      <c r="E14" t="s">
        <v>70</v>
      </c>
      <c r="F14" t="s">
        <v>71</v>
      </c>
      <c r="G14">
        <v>0</v>
      </c>
      <c r="H14" t="s">
        <v>14</v>
      </c>
      <c r="I14" t="s">
        <v>15</v>
      </c>
      <c r="M14">
        <v>0</v>
      </c>
      <c r="N14" t="str">
        <f t="shared" si="0"/>
        <v>No</v>
      </c>
      <c r="O14" s="3" t="s">
        <v>152</v>
      </c>
      <c r="P14" s="126" t="str">
        <f t="shared" si="2"/>
        <v>No</v>
      </c>
      <c r="Q14" s="126" t="str">
        <f t="shared" si="1"/>
        <v>Yes</v>
      </c>
      <c r="R14" s="126" t="str">
        <f t="shared" si="1"/>
        <v>Yes</v>
      </c>
      <c r="S14" s="126" t="str">
        <f t="shared" si="1"/>
        <v>Yes</v>
      </c>
      <c r="T14" s="126" t="str">
        <f t="shared" si="1"/>
        <v>No</v>
      </c>
      <c r="U14" s="126" t="str">
        <f t="shared" si="1"/>
        <v>No</v>
      </c>
      <c r="V14" s="126" t="str">
        <f t="shared" si="1"/>
        <v>Yes</v>
      </c>
      <c r="W14" s="126" t="str">
        <f t="shared" si="1"/>
        <v>No</v>
      </c>
      <c r="X14" s="126" t="str">
        <f t="shared" si="1"/>
        <v>Yes</v>
      </c>
      <c r="Y14" s="126" t="str">
        <f t="shared" si="1"/>
        <v>No</v>
      </c>
      <c r="Z14" s="126" t="str">
        <f t="shared" si="1"/>
        <v>No</v>
      </c>
      <c r="AA14" s="126" t="str">
        <f t="shared" si="1"/>
        <v>No</v>
      </c>
    </row>
    <row r="15" spans="1:27" x14ac:dyDescent="0.3">
      <c r="A15" t="s">
        <v>112</v>
      </c>
      <c r="B15" t="s">
        <v>130</v>
      </c>
      <c r="C15" t="s">
        <v>14</v>
      </c>
      <c r="D15" t="s">
        <v>72</v>
      </c>
      <c r="E15" t="s">
        <v>11</v>
      </c>
      <c r="F15" t="s">
        <v>71</v>
      </c>
      <c r="G15">
        <v>1</v>
      </c>
      <c r="H15" t="s">
        <v>72</v>
      </c>
      <c r="I15" t="s">
        <v>148</v>
      </c>
      <c r="M15">
        <v>1</v>
      </c>
      <c r="N15" t="str">
        <f t="shared" si="0"/>
        <v>Yes</v>
      </c>
      <c r="O15" s="3" t="s">
        <v>152</v>
      </c>
      <c r="P15" s="126" t="str">
        <f t="shared" si="2"/>
        <v>No</v>
      </c>
      <c r="Q15" s="126" t="str">
        <f t="shared" si="1"/>
        <v>No</v>
      </c>
      <c r="R15" s="126" t="str">
        <f t="shared" si="1"/>
        <v>No</v>
      </c>
      <c r="S15" s="126" t="str">
        <f t="shared" si="1"/>
        <v>No</v>
      </c>
      <c r="T15" s="126" t="str">
        <f t="shared" si="1"/>
        <v>No</v>
      </c>
      <c r="U15" s="126" t="str">
        <f t="shared" si="1"/>
        <v>Yes</v>
      </c>
      <c r="V15" s="126" t="str">
        <f t="shared" si="1"/>
        <v>Yes</v>
      </c>
      <c r="W15" s="126" t="str">
        <f t="shared" si="1"/>
        <v>Yes</v>
      </c>
      <c r="X15" s="126" t="str">
        <f t="shared" si="1"/>
        <v>Yes</v>
      </c>
      <c r="Y15" s="126" t="str">
        <f t="shared" si="1"/>
        <v>Yes</v>
      </c>
      <c r="Z15" s="126" t="str">
        <f t="shared" si="1"/>
        <v>No</v>
      </c>
      <c r="AA15" s="126" t="str">
        <f t="shared" si="1"/>
        <v>No</v>
      </c>
    </row>
    <row r="16" spans="1:27" x14ac:dyDescent="0.3">
      <c r="A16" t="s">
        <v>112</v>
      </c>
      <c r="B16" t="s">
        <v>130</v>
      </c>
      <c r="C16" t="s">
        <v>14</v>
      </c>
      <c r="D16" t="s">
        <v>72</v>
      </c>
      <c r="E16" t="s">
        <v>11</v>
      </c>
      <c r="F16" t="s">
        <v>71</v>
      </c>
      <c r="G16">
        <v>2</v>
      </c>
      <c r="H16" t="s">
        <v>14</v>
      </c>
      <c r="I16" t="s">
        <v>15</v>
      </c>
      <c r="M16">
        <v>0</v>
      </c>
      <c r="N16" t="str">
        <f t="shared" si="0"/>
        <v>No</v>
      </c>
      <c r="O16" s="3" t="s">
        <v>152</v>
      </c>
      <c r="P16" s="126" t="str">
        <f t="shared" si="2"/>
        <v>No</v>
      </c>
      <c r="Q16" s="126" t="str">
        <f t="shared" si="1"/>
        <v>No</v>
      </c>
      <c r="R16" s="126" t="str">
        <f t="shared" si="1"/>
        <v>No</v>
      </c>
      <c r="S16" s="126" t="str">
        <f t="shared" si="1"/>
        <v>No</v>
      </c>
      <c r="T16" s="126" t="str">
        <f t="shared" si="1"/>
        <v>No</v>
      </c>
      <c r="U16" s="126" t="str">
        <f t="shared" si="1"/>
        <v>Yes</v>
      </c>
      <c r="V16" s="126" t="str">
        <f t="shared" si="1"/>
        <v>Yes</v>
      </c>
      <c r="W16" s="126" t="str">
        <f t="shared" si="1"/>
        <v>Yes</v>
      </c>
      <c r="X16" s="126" t="str">
        <f t="shared" si="1"/>
        <v>Yes</v>
      </c>
      <c r="Y16" s="126" t="str">
        <f t="shared" si="1"/>
        <v>Yes</v>
      </c>
      <c r="Z16" s="126" t="str">
        <f t="shared" si="1"/>
        <v>No</v>
      </c>
      <c r="AA16" s="126" t="str">
        <f t="shared" si="1"/>
        <v>No</v>
      </c>
    </row>
    <row r="17" spans="1:27" x14ac:dyDescent="0.3">
      <c r="A17" t="s">
        <v>112</v>
      </c>
      <c r="B17" t="s">
        <v>130</v>
      </c>
      <c r="C17" t="s">
        <v>14</v>
      </c>
      <c r="D17" t="s">
        <v>72</v>
      </c>
      <c r="E17" t="s">
        <v>11</v>
      </c>
      <c r="F17" t="s">
        <v>71</v>
      </c>
      <c r="G17">
        <v>1</v>
      </c>
      <c r="H17" t="s">
        <v>72</v>
      </c>
      <c r="I17" t="s">
        <v>18</v>
      </c>
      <c r="M17">
        <v>0</v>
      </c>
      <c r="N17" t="str">
        <f t="shared" si="0"/>
        <v>No</v>
      </c>
      <c r="O17" s="3" t="s">
        <v>152</v>
      </c>
      <c r="P17" s="126" t="str">
        <f t="shared" si="2"/>
        <v>No</v>
      </c>
      <c r="Q17" s="126" t="str">
        <f t="shared" si="1"/>
        <v>No</v>
      </c>
      <c r="R17" s="126" t="str">
        <f t="shared" si="1"/>
        <v>No</v>
      </c>
      <c r="S17" s="126" t="str">
        <f t="shared" si="1"/>
        <v>No</v>
      </c>
      <c r="T17" s="126" t="str">
        <f t="shared" si="1"/>
        <v>No</v>
      </c>
      <c r="U17" s="126" t="str">
        <f t="shared" si="1"/>
        <v>Yes</v>
      </c>
      <c r="V17" s="126" t="str">
        <f t="shared" si="1"/>
        <v>Yes</v>
      </c>
      <c r="W17" s="126" t="str">
        <f t="shared" si="1"/>
        <v>Yes</v>
      </c>
      <c r="X17" s="126" t="str">
        <f t="shared" si="1"/>
        <v>Yes</v>
      </c>
      <c r="Y17" s="126" t="str">
        <f t="shared" si="1"/>
        <v>Yes</v>
      </c>
      <c r="Z17" s="126" t="str">
        <f t="shared" si="1"/>
        <v>No</v>
      </c>
      <c r="AA17" s="126" t="str">
        <f t="shared" si="1"/>
        <v>No</v>
      </c>
    </row>
    <row r="18" spans="1:27" x14ac:dyDescent="0.3">
      <c r="A18" t="s">
        <v>112</v>
      </c>
      <c r="B18" t="s">
        <v>130</v>
      </c>
      <c r="C18" t="s">
        <v>14</v>
      </c>
      <c r="D18" t="s">
        <v>72</v>
      </c>
      <c r="E18" t="s">
        <v>11</v>
      </c>
      <c r="F18" t="s">
        <v>10</v>
      </c>
      <c r="G18">
        <v>1</v>
      </c>
      <c r="H18" t="s">
        <v>14</v>
      </c>
      <c r="I18" t="s">
        <v>16</v>
      </c>
      <c r="M18">
        <v>2</v>
      </c>
      <c r="N18" t="str">
        <f t="shared" si="0"/>
        <v>Yes</v>
      </c>
      <c r="O18" s="3" t="s">
        <v>152</v>
      </c>
      <c r="P18" s="126" t="str">
        <f t="shared" si="2"/>
        <v>No</v>
      </c>
      <c r="Q18" s="126" t="str">
        <f t="shared" si="2"/>
        <v>No</v>
      </c>
      <c r="R18" s="126" t="str">
        <f t="shared" si="2"/>
        <v>No</v>
      </c>
      <c r="S18" s="126" t="str">
        <f t="shared" si="2"/>
        <v>No</v>
      </c>
      <c r="T18" s="126" t="str">
        <f t="shared" si="2"/>
        <v>Yes</v>
      </c>
      <c r="U18" s="126" t="str">
        <f t="shared" si="2"/>
        <v>Yes</v>
      </c>
      <c r="V18" s="126" t="str">
        <f t="shared" si="2"/>
        <v>No</v>
      </c>
      <c r="W18" s="126" t="str">
        <f t="shared" si="2"/>
        <v>Yes</v>
      </c>
      <c r="X18" s="126" t="str">
        <f t="shared" si="2"/>
        <v>Yes</v>
      </c>
      <c r="Y18" s="126" t="str">
        <f t="shared" si="2"/>
        <v>Yes</v>
      </c>
      <c r="Z18" s="126" t="str">
        <f t="shared" si="2"/>
        <v>No</v>
      </c>
      <c r="AA18" s="126" t="str">
        <f t="shared" si="2"/>
        <v>No</v>
      </c>
    </row>
    <row r="19" spans="1:27" x14ac:dyDescent="0.3">
      <c r="A19" t="s">
        <v>112</v>
      </c>
      <c r="B19" t="s">
        <v>130</v>
      </c>
      <c r="C19" t="s">
        <v>14</v>
      </c>
      <c r="D19" t="s">
        <v>72</v>
      </c>
      <c r="E19" t="s">
        <v>11</v>
      </c>
      <c r="F19" t="s">
        <v>10</v>
      </c>
      <c r="G19">
        <v>0</v>
      </c>
      <c r="H19" t="s">
        <v>10</v>
      </c>
      <c r="I19" t="s">
        <v>19</v>
      </c>
      <c r="M19">
        <v>0</v>
      </c>
      <c r="N19" t="str">
        <f t="shared" si="0"/>
        <v>No</v>
      </c>
      <c r="O19" s="3" t="s">
        <v>152</v>
      </c>
      <c r="P19" s="126" t="str">
        <f t="shared" si="2"/>
        <v>No</v>
      </c>
      <c r="Q19" s="126" t="str">
        <f t="shared" si="2"/>
        <v>No</v>
      </c>
      <c r="R19" s="126" t="str">
        <f t="shared" si="2"/>
        <v>No</v>
      </c>
      <c r="S19" s="126" t="str">
        <f t="shared" si="2"/>
        <v>No</v>
      </c>
      <c r="T19" s="126" t="str">
        <f t="shared" si="2"/>
        <v>Yes</v>
      </c>
      <c r="U19" s="126" t="str">
        <f t="shared" si="2"/>
        <v>Yes</v>
      </c>
      <c r="V19" s="126" t="str">
        <f t="shared" si="2"/>
        <v>No</v>
      </c>
      <c r="W19" s="126" t="str">
        <f t="shared" si="2"/>
        <v>Yes</v>
      </c>
      <c r="X19" s="126" t="str">
        <f t="shared" si="2"/>
        <v>Yes</v>
      </c>
      <c r="Y19" s="126" t="str">
        <f t="shared" si="2"/>
        <v>Yes</v>
      </c>
      <c r="Z19" s="126" t="str">
        <f t="shared" si="2"/>
        <v>No</v>
      </c>
      <c r="AA19" s="126" t="str">
        <f t="shared" si="2"/>
        <v>No</v>
      </c>
    </row>
    <row r="20" spans="1:27" x14ac:dyDescent="0.3">
      <c r="A20" t="s">
        <v>112</v>
      </c>
      <c r="B20" t="s">
        <v>9</v>
      </c>
      <c r="C20" t="s">
        <v>8</v>
      </c>
      <c r="D20" t="s">
        <v>70</v>
      </c>
      <c r="E20" t="s">
        <v>11</v>
      </c>
      <c r="F20" t="s">
        <v>10</v>
      </c>
      <c r="G20">
        <v>0</v>
      </c>
      <c r="H20" t="s">
        <v>11</v>
      </c>
      <c r="I20" t="s">
        <v>15</v>
      </c>
      <c r="M20">
        <v>2</v>
      </c>
      <c r="N20" t="str">
        <f t="shared" si="0"/>
        <v>Yes</v>
      </c>
      <c r="O20" s="3" t="s">
        <v>152</v>
      </c>
      <c r="P20" s="126" t="str">
        <f t="shared" si="2"/>
        <v>No</v>
      </c>
      <c r="Q20" s="126" t="str">
        <f t="shared" si="2"/>
        <v>Yes</v>
      </c>
      <c r="R20" s="126" t="str">
        <f t="shared" si="2"/>
        <v>Yes</v>
      </c>
      <c r="S20" s="126" t="str">
        <f t="shared" si="2"/>
        <v>Yes</v>
      </c>
      <c r="T20" s="126" t="str">
        <f t="shared" si="2"/>
        <v>Yes</v>
      </c>
      <c r="U20" s="126" t="str">
        <f t="shared" si="2"/>
        <v>Yes</v>
      </c>
      <c r="V20" s="126" t="str">
        <f t="shared" si="2"/>
        <v>No</v>
      </c>
      <c r="W20" s="126" t="str">
        <f t="shared" si="2"/>
        <v>No</v>
      </c>
      <c r="X20" s="126" t="str">
        <f t="shared" si="2"/>
        <v>No</v>
      </c>
      <c r="Y20" s="126" t="str">
        <f t="shared" si="2"/>
        <v>No</v>
      </c>
      <c r="Z20" s="126" t="str">
        <f t="shared" si="2"/>
        <v>No</v>
      </c>
      <c r="AA20" s="126" t="str">
        <f t="shared" si="2"/>
        <v>No</v>
      </c>
    </row>
    <row r="21" spans="1:27" x14ac:dyDescent="0.3">
      <c r="A21" t="s">
        <v>112</v>
      </c>
      <c r="B21" t="s">
        <v>9</v>
      </c>
      <c r="C21" t="s">
        <v>8</v>
      </c>
      <c r="D21" t="s">
        <v>70</v>
      </c>
      <c r="E21" t="s">
        <v>11</v>
      </c>
      <c r="F21" t="s">
        <v>10</v>
      </c>
      <c r="G21">
        <v>0</v>
      </c>
      <c r="H21" t="s">
        <v>11</v>
      </c>
      <c r="I21" t="s">
        <v>15</v>
      </c>
      <c r="M21">
        <v>0</v>
      </c>
      <c r="N21" t="str">
        <f t="shared" si="0"/>
        <v>No</v>
      </c>
      <c r="O21" s="3" t="s">
        <v>152</v>
      </c>
      <c r="P21" s="126" t="str">
        <f t="shared" si="2"/>
        <v>No</v>
      </c>
      <c r="Q21" s="126" t="str">
        <f t="shared" si="2"/>
        <v>Yes</v>
      </c>
      <c r="R21" s="126" t="str">
        <f t="shared" si="2"/>
        <v>Yes</v>
      </c>
      <c r="S21" s="126" t="str">
        <f t="shared" si="2"/>
        <v>Yes</v>
      </c>
      <c r="T21" s="126" t="str">
        <f t="shared" si="2"/>
        <v>Yes</v>
      </c>
      <c r="U21" s="126" t="str">
        <f t="shared" si="2"/>
        <v>Yes</v>
      </c>
      <c r="V21" s="126" t="str">
        <f t="shared" si="2"/>
        <v>No</v>
      </c>
      <c r="W21" s="126" t="str">
        <f t="shared" si="2"/>
        <v>No</v>
      </c>
      <c r="X21" s="126" t="str">
        <f t="shared" si="2"/>
        <v>No</v>
      </c>
      <c r="Y21" s="126" t="str">
        <f t="shared" si="2"/>
        <v>No</v>
      </c>
      <c r="Z21" s="126" t="str">
        <f t="shared" si="2"/>
        <v>No</v>
      </c>
      <c r="AA21" s="126" t="str">
        <f t="shared" si="2"/>
        <v>No</v>
      </c>
    </row>
    <row r="22" spans="1:27" x14ac:dyDescent="0.3">
      <c r="A22" t="s">
        <v>112</v>
      </c>
      <c r="B22" t="s">
        <v>9</v>
      </c>
      <c r="C22" t="s">
        <v>8</v>
      </c>
      <c r="D22" t="s">
        <v>70</v>
      </c>
      <c r="E22" t="s">
        <v>11</v>
      </c>
      <c r="F22" t="s">
        <v>10</v>
      </c>
      <c r="G22">
        <v>0</v>
      </c>
      <c r="H22" t="s">
        <v>10</v>
      </c>
      <c r="I22" t="s">
        <v>15</v>
      </c>
      <c r="M22">
        <v>0</v>
      </c>
      <c r="N22" t="str">
        <f t="shared" si="0"/>
        <v>No</v>
      </c>
      <c r="O22" s="3" t="s">
        <v>152</v>
      </c>
      <c r="P22" s="126" t="str">
        <f t="shared" si="2"/>
        <v>No</v>
      </c>
      <c r="Q22" s="126" t="str">
        <f t="shared" si="2"/>
        <v>Yes</v>
      </c>
      <c r="R22" s="126" t="str">
        <f t="shared" si="2"/>
        <v>Yes</v>
      </c>
      <c r="S22" s="126" t="str">
        <f t="shared" si="2"/>
        <v>Yes</v>
      </c>
      <c r="T22" s="126" t="str">
        <f t="shared" si="2"/>
        <v>Yes</v>
      </c>
      <c r="U22" s="126" t="str">
        <f t="shared" si="2"/>
        <v>Yes</v>
      </c>
      <c r="V22" s="126" t="str">
        <f t="shared" si="2"/>
        <v>No</v>
      </c>
      <c r="W22" s="126" t="str">
        <f t="shared" si="2"/>
        <v>No</v>
      </c>
      <c r="X22" s="126" t="str">
        <f t="shared" si="2"/>
        <v>No</v>
      </c>
      <c r="Y22" s="126" t="str">
        <f t="shared" si="2"/>
        <v>No</v>
      </c>
      <c r="Z22" s="126" t="str">
        <f t="shared" si="2"/>
        <v>No</v>
      </c>
      <c r="AA22" s="126" t="str">
        <f t="shared" si="2"/>
        <v>No</v>
      </c>
    </row>
    <row r="23" spans="1:27" x14ac:dyDescent="0.3">
      <c r="A23" t="s">
        <v>112</v>
      </c>
      <c r="B23" t="s">
        <v>9</v>
      </c>
      <c r="C23" t="s">
        <v>8</v>
      </c>
      <c r="D23" t="s">
        <v>70</v>
      </c>
      <c r="E23" t="s">
        <v>14</v>
      </c>
      <c r="F23" t="s">
        <v>71</v>
      </c>
      <c r="G23">
        <v>0</v>
      </c>
      <c r="H23" t="s">
        <v>71</v>
      </c>
      <c r="I23" t="s">
        <v>17</v>
      </c>
      <c r="M23">
        <v>0</v>
      </c>
      <c r="N23" t="str">
        <f t="shared" si="0"/>
        <v>No</v>
      </c>
      <c r="O23" s="3" t="s">
        <v>152</v>
      </c>
      <c r="P23" s="126" t="str">
        <f t="shared" si="2"/>
        <v>No</v>
      </c>
      <c r="Q23" s="126" t="str">
        <f t="shared" si="2"/>
        <v>Yes</v>
      </c>
      <c r="R23" s="126" t="str">
        <f t="shared" si="2"/>
        <v>Yes</v>
      </c>
      <c r="S23" s="126" t="str">
        <f t="shared" si="2"/>
        <v>Yes</v>
      </c>
      <c r="T23" s="126" t="str">
        <f t="shared" si="2"/>
        <v>No</v>
      </c>
      <c r="U23" s="126" t="str">
        <f t="shared" si="2"/>
        <v>No</v>
      </c>
      <c r="V23" s="126" t="str">
        <f t="shared" si="2"/>
        <v>Yes</v>
      </c>
      <c r="W23" s="126" t="str">
        <f t="shared" si="2"/>
        <v>No</v>
      </c>
      <c r="X23" s="126" t="str">
        <f t="shared" si="2"/>
        <v>Yes</v>
      </c>
      <c r="Y23" s="126" t="str">
        <f t="shared" si="2"/>
        <v>No</v>
      </c>
      <c r="Z23" s="126" t="str">
        <f t="shared" si="2"/>
        <v>No</v>
      </c>
      <c r="AA23" s="126" t="str">
        <f t="shared" si="2"/>
        <v>No</v>
      </c>
    </row>
    <row r="24" spans="1:27" x14ac:dyDescent="0.3">
      <c r="A24" t="s">
        <v>112</v>
      </c>
      <c r="B24" t="s">
        <v>9</v>
      </c>
      <c r="C24" t="s">
        <v>8</v>
      </c>
      <c r="D24" t="s">
        <v>70</v>
      </c>
      <c r="E24" t="s">
        <v>14</v>
      </c>
      <c r="F24" t="s">
        <v>71</v>
      </c>
      <c r="G24">
        <v>0</v>
      </c>
      <c r="H24" t="s">
        <v>9</v>
      </c>
      <c r="I24" t="s">
        <v>19</v>
      </c>
      <c r="M24">
        <v>0</v>
      </c>
      <c r="N24" t="str">
        <f t="shared" si="0"/>
        <v>No</v>
      </c>
      <c r="O24" s="3" t="s">
        <v>152</v>
      </c>
      <c r="P24" s="126" t="str">
        <f t="shared" si="2"/>
        <v>No</v>
      </c>
      <c r="Q24" s="126" t="str">
        <f t="shared" si="2"/>
        <v>Yes</v>
      </c>
      <c r="R24" s="126" t="str">
        <f t="shared" si="2"/>
        <v>Yes</v>
      </c>
      <c r="S24" s="126" t="str">
        <f t="shared" si="2"/>
        <v>Yes</v>
      </c>
      <c r="T24" s="126" t="str">
        <f t="shared" si="2"/>
        <v>No</v>
      </c>
      <c r="U24" s="126" t="str">
        <f t="shared" si="2"/>
        <v>No</v>
      </c>
      <c r="V24" s="126" t="str">
        <f t="shared" si="2"/>
        <v>Yes</v>
      </c>
      <c r="W24" s="126" t="str">
        <f t="shared" si="2"/>
        <v>No</v>
      </c>
      <c r="X24" s="126" t="str">
        <f t="shared" si="2"/>
        <v>Yes</v>
      </c>
      <c r="Y24" s="126" t="str">
        <f t="shared" si="2"/>
        <v>No</v>
      </c>
      <c r="Z24" s="126" t="str">
        <f t="shared" si="2"/>
        <v>No</v>
      </c>
      <c r="AA24" s="126" t="str">
        <f t="shared" si="2"/>
        <v>No</v>
      </c>
    </row>
    <row r="25" spans="1:27" x14ac:dyDescent="0.3">
      <c r="A25" t="s">
        <v>112</v>
      </c>
      <c r="B25" t="s">
        <v>130</v>
      </c>
      <c r="C25" t="s">
        <v>72</v>
      </c>
      <c r="D25" t="s">
        <v>8</v>
      </c>
      <c r="E25" t="s">
        <v>70</v>
      </c>
      <c r="F25" t="s">
        <v>71</v>
      </c>
      <c r="G25">
        <v>1</v>
      </c>
      <c r="H25" t="s">
        <v>71</v>
      </c>
      <c r="I25" t="s">
        <v>148</v>
      </c>
      <c r="M25">
        <v>1</v>
      </c>
      <c r="N25" t="str">
        <f t="shared" si="0"/>
        <v>Yes</v>
      </c>
      <c r="O25" s="3" t="s">
        <v>152</v>
      </c>
      <c r="P25" s="126" t="str">
        <f t="shared" si="2"/>
        <v>No</v>
      </c>
      <c r="Q25" s="126" t="str">
        <f t="shared" si="2"/>
        <v>No</v>
      </c>
      <c r="R25" s="126" t="str">
        <f t="shared" si="2"/>
        <v>Yes</v>
      </c>
      <c r="S25" s="126" t="str">
        <f t="shared" si="2"/>
        <v>Yes</v>
      </c>
      <c r="T25" s="126" t="str">
        <f t="shared" si="2"/>
        <v>No</v>
      </c>
      <c r="U25" s="126" t="str">
        <f t="shared" si="2"/>
        <v>No</v>
      </c>
      <c r="V25" s="126" t="str">
        <f t="shared" si="2"/>
        <v>Yes</v>
      </c>
      <c r="W25" s="126" t="str">
        <f t="shared" si="2"/>
        <v>Yes</v>
      </c>
      <c r="X25" s="126" t="str">
        <f t="shared" si="2"/>
        <v>No</v>
      </c>
      <c r="Y25" s="126" t="str">
        <f t="shared" si="2"/>
        <v>Yes</v>
      </c>
      <c r="Z25" s="126" t="str">
        <f t="shared" si="2"/>
        <v>No</v>
      </c>
      <c r="AA25" s="126" t="str">
        <f t="shared" si="2"/>
        <v>No</v>
      </c>
    </row>
    <row r="26" spans="1:27" x14ac:dyDescent="0.3">
      <c r="A26" t="s">
        <v>112</v>
      </c>
      <c r="B26" t="s">
        <v>130</v>
      </c>
      <c r="C26" t="s">
        <v>72</v>
      </c>
      <c r="D26" t="s">
        <v>8</v>
      </c>
      <c r="E26" t="s">
        <v>70</v>
      </c>
      <c r="F26" t="s">
        <v>131</v>
      </c>
      <c r="G26">
        <v>0</v>
      </c>
      <c r="H26" t="s">
        <v>70</v>
      </c>
      <c r="I26" t="s">
        <v>19</v>
      </c>
      <c r="M26">
        <v>0</v>
      </c>
      <c r="N26" t="str">
        <f t="shared" si="0"/>
        <v>No</v>
      </c>
      <c r="O26" s="3" t="s">
        <v>152</v>
      </c>
      <c r="P26" s="126" t="str">
        <f t="shared" si="2"/>
        <v>No</v>
      </c>
      <c r="Q26" s="126" t="str">
        <f t="shared" si="2"/>
        <v>No</v>
      </c>
      <c r="R26" s="126" t="str">
        <f t="shared" si="2"/>
        <v>Yes</v>
      </c>
      <c r="S26" s="126" t="str">
        <f t="shared" si="2"/>
        <v>Yes</v>
      </c>
      <c r="T26" s="126" t="str">
        <f t="shared" si="2"/>
        <v>No</v>
      </c>
      <c r="U26" s="126" t="str">
        <f t="shared" si="2"/>
        <v>No</v>
      </c>
      <c r="V26" s="126" t="str">
        <f t="shared" si="2"/>
        <v>No</v>
      </c>
      <c r="W26" s="126" t="str">
        <f t="shared" si="2"/>
        <v>Yes</v>
      </c>
      <c r="X26" s="126" t="str">
        <f t="shared" si="2"/>
        <v>No</v>
      </c>
      <c r="Y26" s="126" t="str">
        <f t="shared" si="2"/>
        <v>Yes</v>
      </c>
      <c r="Z26" s="126" t="str">
        <f t="shared" si="2"/>
        <v>Yes</v>
      </c>
      <c r="AA26" s="126" t="str">
        <f t="shared" si="2"/>
        <v>No</v>
      </c>
    </row>
    <row r="27" spans="1:27" x14ac:dyDescent="0.3">
      <c r="A27" t="s">
        <v>112</v>
      </c>
      <c r="B27" t="s">
        <v>130</v>
      </c>
      <c r="C27" t="s">
        <v>72</v>
      </c>
      <c r="D27" t="s">
        <v>8</v>
      </c>
      <c r="E27" t="s">
        <v>70</v>
      </c>
      <c r="F27" t="s">
        <v>131</v>
      </c>
      <c r="G27">
        <v>0</v>
      </c>
      <c r="H27" t="s">
        <v>72</v>
      </c>
      <c r="I27" t="s">
        <v>19</v>
      </c>
      <c r="M27">
        <v>0</v>
      </c>
      <c r="N27" t="str">
        <f t="shared" si="0"/>
        <v>No</v>
      </c>
      <c r="O27" s="3" t="s">
        <v>152</v>
      </c>
      <c r="P27" s="126" t="str">
        <f t="shared" si="2"/>
        <v>No</v>
      </c>
      <c r="Q27" s="126" t="str">
        <f t="shared" si="2"/>
        <v>No</v>
      </c>
      <c r="R27" s="126" t="str">
        <f t="shared" si="2"/>
        <v>Yes</v>
      </c>
      <c r="S27" s="126" t="str">
        <f t="shared" si="2"/>
        <v>Yes</v>
      </c>
      <c r="T27" s="126" t="str">
        <f t="shared" si="2"/>
        <v>No</v>
      </c>
      <c r="U27" s="126" t="str">
        <f t="shared" si="2"/>
        <v>No</v>
      </c>
      <c r="V27" s="126" t="str">
        <f t="shared" si="2"/>
        <v>No</v>
      </c>
      <c r="W27" s="126" t="str">
        <f t="shared" si="2"/>
        <v>Yes</v>
      </c>
      <c r="X27" s="126" t="str">
        <f t="shared" si="2"/>
        <v>No</v>
      </c>
      <c r="Y27" s="126" t="str">
        <f t="shared" si="2"/>
        <v>Yes</v>
      </c>
      <c r="Z27" s="126" t="str">
        <f t="shared" si="2"/>
        <v>Yes</v>
      </c>
      <c r="AA27" s="126" t="str">
        <f t="shared" si="2"/>
        <v>No</v>
      </c>
    </row>
    <row r="28" spans="1:27" x14ac:dyDescent="0.3">
      <c r="A28" t="s">
        <v>112</v>
      </c>
      <c r="B28" t="s">
        <v>8</v>
      </c>
      <c r="C28" t="s">
        <v>72</v>
      </c>
      <c r="D28" t="s">
        <v>11</v>
      </c>
      <c r="E28" t="s">
        <v>70</v>
      </c>
      <c r="F28" t="s">
        <v>131</v>
      </c>
      <c r="G28">
        <v>1</v>
      </c>
      <c r="H28" t="s">
        <v>72</v>
      </c>
      <c r="I28" t="s">
        <v>19</v>
      </c>
      <c r="M28">
        <v>0</v>
      </c>
      <c r="N28" t="str">
        <f t="shared" si="0"/>
        <v>No</v>
      </c>
      <c r="O28" s="3" t="s">
        <v>152</v>
      </c>
      <c r="P28" s="126" t="str">
        <f t="shared" si="2"/>
        <v>No</v>
      </c>
      <c r="Q28" s="126" t="str">
        <f t="shared" si="2"/>
        <v>No</v>
      </c>
      <c r="R28" s="126" t="str">
        <f t="shared" si="2"/>
        <v>Yes</v>
      </c>
      <c r="S28" s="126" t="str">
        <f t="shared" si="2"/>
        <v>Yes</v>
      </c>
      <c r="T28" s="126" t="str">
        <f t="shared" si="2"/>
        <v>No</v>
      </c>
      <c r="U28" s="126" t="str">
        <f t="shared" si="2"/>
        <v>Yes</v>
      </c>
      <c r="V28" s="126" t="str">
        <f t="shared" si="2"/>
        <v>No</v>
      </c>
      <c r="W28" s="126" t="str">
        <f t="shared" si="2"/>
        <v>Yes</v>
      </c>
      <c r="X28" s="126" t="str">
        <f t="shared" si="2"/>
        <v>No</v>
      </c>
      <c r="Y28" s="126" t="str">
        <f t="shared" si="2"/>
        <v>No</v>
      </c>
      <c r="Z28" s="126" t="str">
        <f t="shared" si="2"/>
        <v>Yes</v>
      </c>
      <c r="AA28" s="126" t="str">
        <f t="shared" si="2"/>
        <v>No</v>
      </c>
    </row>
    <row r="29" spans="1:27" x14ac:dyDescent="0.3">
      <c r="A29" t="s">
        <v>112</v>
      </c>
      <c r="B29" t="s">
        <v>8</v>
      </c>
      <c r="C29" t="s">
        <v>72</v>
      </c>
      <c r="D29" t="s">
        <v>11</v>
      </c>
      <c r="E29" t="s">
        <v>70</v>
      </c>
      <c r="F29" t="s">
        <v>131</v>
      </c>
      <c r="G29">
        <v>1</v>
      </c>
      <c r="H29" t="s">
        <v>11</v>
      </c>
      <c r="I29" t="s">
        <v>15</v>
      </c>
      <c r="M29">
        <v>2</v>
      </c>
      <c r="N29" t="str">
        <f t="shared" si="0"/>
        <v>Yes</v>
      </c>
      <c r="O29" s="3" t="s">
        <v>152</v>
      </c>
      <c r="P29" s="126" t="str">
        <f t="shared" si="2"/>
        <v>No</v>
      </c>
      <c r="Q29" s="126" t="str">
        <f t="shared" si="2"/>
        <v>No</v>
      </c>
      <c r="R29" s="126" t="str">
        <f t="shared" si="2"/>
        <v>Yes</v>
      </c>
      <c r="S29" s="126" t="str">
        <f t="shared" si="2"/>
        <v>Yes</v>
      </c>
      <c r="T29" s="126" t="str">
        <f t="shared" si="2"/>
        <v>No</v>
      </c>
      <c r="U29" s="126" t="str">
        <f t="shared" si="2"/>
        <v>Yes</v>
      </c>
      <c r="V29" s="126" t="str">
        <f t="shared" si="2"/>
        <v>No</v>
      </c>
      <c r="W29" s="126" t="str">
        <f t="shared" si="2"/>
        <v>Yes</v>
      </c>
      <c r="X29" s="126" t="str">
        <f t="shared" si="2"/>
        <v>No</v>
      </c>
      <c r="Y29" s="126" t="str">
        <f t="shared" si="2"/>
        <v>No</v>
      </c>
      <c r="Z29" s="126" t="str">
        <f t="shared" si="2"/>
        <v>Yes</v>
      </c>
      <c r="AA29" s="126" t="str">
        <f t="shared" si="2"/>
        <v>No</v>
      </c>
    </row>
    <row r="30" spans="1:27" x14ac:dyDescent="0.3">
      <c r="A30" t="s">
        <v>112</v>
      </c>
      <c r="B30" t="s">
        <v>9</v>
      </c>
      <c r="C30" t="s">
        <v>14</v>
      </c>
      <c r="D30" t="s">
        <v>8</v>
      </c>
      <c r="E30" t="s">
        <v>70</v>
      </c>
      <c r="F30" t="s">
        <v>131</v>
      </c>
      <c r="G30">
        <v>1</v>
      </c>
      <c r="H30" t="s">
        <v>131</v>
      </c>
      <c r="I30" t="s">
        <v>20</v>
      </c>
      <c r="M30">
        <v>2</v>
      </c>
      <c r="N30" t="str">
        <f t="shared" si="0"/>
        <v>Yes</v>
      </c>
      <c r="O30" s="3" t="s">
        <v>152</v>
      </c>
      <c r="P30" s="126" t="str">
        <f t="shared" si="2"/>
        <v>No</v>
      </c>
      <c r="Q30" s="126" t="str">
        <f t="shared" si="2"/>
        <v>Yes</v>
      </c>
      <c r="R30" s="126" t="str">
        <f t="shared" si="2"/>
        <v>Yes</v>
      </c>
      <c r="S30" s="126" t="str">
        <f t="shared" si="2"/>
        <v>Yes</v>
      </c>
      <c r="T30" s="126" t="str">
        <f t="shared" si="2"/>
        <v>No</v>
      </c>
      <c r="U30" s="126" t="str">
        <f t="shared" si="2"/>
        <v>No</v>
      </c>
      <c r="V30" s="126" t="str">
        <f t="shared" si="2"/>
        <v>No</v>
      </c>
      <c r="W30" s="126" t="str">
        <f t="shared" si="2"/>
        <v>No</v>
      </c>
      <c r="X30" s="126" t="str">
        <f t="shared" si="2"/>
        <v>Yes</v>
      </c>
      <c r="Y30" s="126" t="str">
        <f t="shared" si="2"/>
        <v>No</v>
      </c>
      <c r="Z30" s="126" t="str">
        <f t="shared" si="2"/>
        <v>Yes</v>
      </c>
      <c r="AA30" s="126" t="str">
        <f t="shared" si="2"/>
        <v>No</v>
      </c>
    </row>
    <row r="31" spans="1:27" x14ac:dyDescent="0.3">
      <c r="A31" t="s">
        <v>112</v>
      </c>
      <c r="B31" t="s">
        <v>9</v>
      </c>
      <c r="C31" t="s">
        <v>14</v>
      </c>
      <c r="D31" t="s">
        <v>8</v>
      </c>
      <c r="E31" t="s">
        <v>70</v>
      </c>
      <c r="F31" t="s">
        <v>131</v>
      </c>
      <c r="G31">
        <v>0</v>
      </c>
      <c r="H31" t="s">
        <v>131</v>
      </c>
      <c r="I31" t="s">
        <v>17</v>
      </c>
      <c r="M31">
        <v>0</v>
      </c>
      <c r="N31" t="str">
        <f t="shared" si="0"/>
        <v>No</v>
      </c>
      <c r="O31" s="3" t="s">
        <v>152</v>
      </c>
      <c r="P31" s="126" t="str">
        <f t="shared" si="2"/>
        <v>No</v>
      </c>
      <c r="Q31" s="126" t="str">
        <f t="shared" si="2"/>
        <v>Yes</v>
      </c>
      <c r="R31" s="126" t="str">
        <f t="shared" si="2"/>
        <v>Yes</v>
      </c>
      <c r="S31" s="126" t="str">
        <f t="shared" si="2"/>
        <v>Yes</v>
      </c>
      <c r="T31" s="126" t="str">
        <f t="shared" si="2"/>
        <v>No</v>
      </c>
      <c r="U31" s="126" t="str">
        <f t="shared" si="2"/>
        <v>No</v>
      </c>
      <c r="V31" s="126" t="str">
        <f t="shared" si="2"/>
        <v>No</v>
      </c>
      <c r="W31" s="126" t="str">
        <f t="shared" si="2"/>
        <v>No</v>
      </c>
      <c r="X31" s="126" t="str">
        <f t="shared" si="2"/>
        <v>Yes</v>
      </c>
      <c r="Y31" s="126" t="str">
        <f t="shared" si="2"/>
        <v>No</v>
      </c>
      <c r="Z31" s="126" t="str">
        <f t="shared" si="2"/>
        <v>Yes</v>
      </c>
      <c r="AA31" s="126" t="str">
        <f t="shared" si="2"/>
        <v>No</v>
      </c>
    </row>
    <row r="32" spans="1:27" x14ac:dyDescent="0.3">
      <c r="A32" t="s">
        <v>112</v>
      </c>
      <c r="B32" t="s">
        <v>9</v>
      </c>
      <c r="C32" t="s">
        <v>14</v>
      </c>
      <c r="D32" t="s">
        <v>8</v>
      </c>
      <c r="E32" t="s">
        <v>70</v>
      </c>
      <c r="F32" t="s">
        <v>131</v>
      </c>
      <c r="G32">
        <v>1</v>
      </c>
      <c r="H32" t="s">
        <v>131</v>
      </c>
      <c r="I32" t="s">
        <v>17</v>
      </c>
      <c r="M32">
        <v>0</v>
      </c>
      <c r="N32" t="str">
        <f t="shared" si="0"/>
        <v>No</v>
      </c>
      <c r="O32" s="3" t="s">
        <v>152</v>
      </c>
      <c r="P32" s="126" t="str">
        <f t="shared" si="2"/>
        <v>No</v>
      </c>
      <c r="Q32" s="126" t="str">
        <f t="shared" si="2"/>
        <v>Yes</v>
      </c>
      <c r="R32" s="126" t="str">
        <f t="shared" si="2"/>
        <v>Yes</v>
      </c>
      <c r="S32" s="126" t="str">
        <f t="shared" si="2"/>
        <v>Yes</v>
      </c>
      <c r="T32" s="126" t="str">
        <f t="shared" si="2"/>
        <v>No</v>
      </c>
      <c r="U32" s="126" t="str">
        <f t="shared" si="2"/>
        <v>No</v>
      </c>
      <c r="V32" s="126" t="str">
        <f t="shared" si="2"/>
        <v>No</v>
      </c>
      <c r="W32" s="126" t="str">
        <f t="shared" si="2"/>
        <v>No</v>
      </c>
      <c r="X32" s="126" t="str">
        <f t="shared" si="2"/>
        <v>Yes</v>
      </c>
      <c r="Y32" s="126" t="str">
        <f t="shared" si="2"/>
        <v>No</v>
      </c>
      <c r="Z32" s="126" t="str">
        <f t="shared" si="2"/>
        <v>Yes</v>
      </c>
      <c r="AA32" s="126" t="str">
        <f t="shared" si="2"/>
        <v>No</v>
      </c>
    </row>
    <row r="33" spans="1:27" x14ac:dyDescent="0.3">
      <c r="A33" t="s">
        <v>112</v>
      </c>
      <c r="B33" t="s">
        <v>72</v>
      </c>
      <c r="C33" t="s">
        <v>14</v>
      </c>
      <c r="D33" t="s">
        <v>8</v>
      </c>
      <c r="E33" t="s">
        <v>70</v>
      </c>
      <c r="F33" t="s">
        <v>131</v>
      </c>
      <c r="G33">
        <v>0</v>
      </c>
      <c r="H33" t="s">
        <v>14</v>
      </c>
      <c r="I33" t="s">
        <v>15</v>
      </c>
      <c r="M33">
        <v>2</v>
      </c>
      <c r="N33" t="str">
        <f t="shared" si="0"/>
        <v>Yes</v>
      </c>
      <c r="O33" s="3" t="s">
        <v>152</v>
      </c>
      <c r="P33" s="126" t="str">
        <f t="shared" si="2"/>
        <v>No</v>
      </c>
      <c r="Q33" s="126" t="str">
        <f t="shared" si="2"/>
        <v>No</v>
      </c>
      <c r="R33" s="126" t="str">
        <f t="shared" si="2"/>
        <v>Yes</v>
      </c>
      <c r="S33" s="126" t="str">
        <f t="shared" si="2"/>
        <v>Yes</v>
      </c>
      <c r="T33" s="126" t="str">
        <f t="shared" si="2"/>
        <v>No</v>
      </c>
      <c r="U33" s="126" t="str">
        <f t="shared" si="2"/>
        <v>No</v>
      </c>
      <c r="V33" s="126" t="str">
        <f t="shared" si="2"/>
        <v>No</v>
      </c>
      <c r="W33" s="126" t="str">
        <f t="shared" si="2"/>
        <v>Yes</v>
      </c>
      <c r="X33" s="126" t="str">
        <f t="shared" si="2"/>
        <v>Yes</v>
      </c>
      <c r="Y33" s="126" t="str">
        <f t="shared" si="2"/>
        <v>No</v>
      </c>
      <c r="Z33" s="126" t="str">
        <f t="shared" si="2"/>
        <v>Yes</v>
      </c>
      <c r="AA33" s="126" t="str">
        <f t="shared" si="2"/>
        <v>No</v>
      </c>
    </row>
    <row r="34" spans="1:27" x14ac:dyDescent="0.3">
      <c r="A34" t="s">
        <v>112</v>
      </c>
      <c r="B34" t="s">
        <v>72</v>
      </c>
      <c r="C34" t="s">
        <v>14</v>
      </c>
      <c r="D34" t="s">
        <v>130</v>
      </c>
      <c r="E34" t="s">
        <v>70</v>
      </c>
      <c r="F34" t="s">
        <v>131</v>
      </c>
      <c r="G34">
        <v>1</v>
      </c>
      <c r="H34" t="s">
        <v>131</v>
      </c>
      <c r="I34" t="s">
        <v>18</v>
      </c>
      <c r="M34">
        <v>0</v>
      </c>
      <c r="N34" t="str">
        <f t="shared" si="0"/>
        <v>No</v>
      </c>
      <c r="O34" s="3" t="s">
        <v>152</v>
      </c>
      <c r="P34" s="126" t="str">
        <f t="shared" si="2"/>
        <v>No</v>
      </c>
      <c r="Q34" s="126" t="str">
        <f t="shared" si="2"/>
        <v>No</v>
      </c>
      <c r="R34" s="126" t="str">
        <f t="shared" si="2"/>
        <v>No</v>
      </c>
      <c r="S34" s="126" t="str">
        <f t="shared" si="2"/>
        <v>Yes</v>
      </c>
      <c r="T34" s="126" t="str">
        <f t="shared" si="2"/>
        <v>No</v>
      </c>
      <c r="U34" s="126" t="str">
        <f t="shared" si="2"/>
        <v>No</v>
      </c>
      <c r="V34" s="126" t="str">
        <f t="shared" si="2"/>
        <v>No</v>
      </c>
      <c r="W34" s="126" t="str">
        <f t="shared" si="2"/>
        <v>Yes</v>
      </c>
      <c r="X34" s="126" t="str">
        <f t="shared" si="2"/>
        <v>Yes</v>
      </c>
      <c r="Y34" s="126" t="str">
        <f t="shared" si="2"/>
        <v>Yes</v>
      </c>
      <c r="Z34" s="126" t="str">
        <f t="shared" si="2"/>
        <v>Yes</v>
      </c>
      <c r="AA34" s="126" t="str">
        <f t="shared" si="2"/>
        <v>No</v>
      </c>
    </row>
    <row r="35" spans="1:27" x14ac:dyDescent="0.3">
      <c r="A35" t="s">
        <v>112</v>
      </c>
      <c r="B35" t="s">
        <v>130</v>
      </c>
      <c r="C35" t="s">
        <v>70</v>
      </c>
      <c r="D35" t="s">
        <v>8</v>
      </c>
      <c r="E35" t="s">
        <v>11</v>
      </c>
      <c r="F35" t="s">
        <v>10</v>
      </c>
      <c r="G35">
        <v>2</v>
      </c>
      <c r="H35" t="s">
        <v>10</v>
      </c>
      <c r="I35" t="s">
        <v>18</v>
      </c>
      <c r="M35">
        <v>0</v>
      </c>
      <c r="N35" t="str">
        <f t="shared" si="0"/>
        <v>No</v>
      </c>
      <c r="O35" s="3" t="s">
        <v>152</v>
      </c>
      <c r="P35" s="126" t="str">
        <f t="shared" si="2"/>
        <v>No</v>
      </c>
      <c r="Q35" s="126" t="str">
        <f t="shared" si="2"/>
        <v>No</v>
      </c>
      <c r="R35" s="126" t="str">
        <f t="shared" si="2"/>
        <v>Yes</v>
      </c>
      <c r="S35" s="126" t="str">
        <f t="shared" si="2"/>
        <v>Yes</v>
      </c>
      <c r="T35" s="126" t="str">
        <f t="shared" si="2"/>
        <v>Yes</v>
      </c>
      <c r="U35" s="126" t="str">
        <f t="shared" si="2"/>
        <v>Yes</v>
      </c>
      <c r="V35" s="126" t="str">
        <f t="shared" si="2"/>
        <v>No</v>
      </c>
      <c r="W35" s="126" t="str">
        <f t="shared" si="2"/>
        <v>No</v>
      </c>
      <c r="X35" s="126" t="str">
        <f t="shared" si="2"/>
        <v>No</v>
      </c>
      <c r="Y35" s="126" t="str">
        <f t="shared" si="2"/>
        <v>Yes</v>
      </c>
      <c r="Z35" s="126" t="str">
        <f t="shared" si="2"/>
        <v>No</v>
      </c>
      <c r="AA35" s="126" t="str">
        <f t="shared" si="2"/>
        <v>No</v>
      </c>
    </row>
    <row r="36" spans="1:27" x14ac:dyDescent="0.3">
      <c r="A36" t="s">
        <v>112</v>
      </c>
      <c r="B36" t="s">
        <v>130</v>
      </c>
      <c r="C36" t="s">
        <v>70</v>
      </c>
      <c r="D36" t="s">
        <v>8</v>
      </c>
      <c r="E36" t="s">
        <v>11</v>
      </c>
      <c r="F36" t="s">
        <v>10</v>
      </c>
      <c r="G36">
        <v>0</v>
      </c>
      <c r="H36" t="s">
        <v>11</v>
      </c>
      <c r="I36" t="s">
        <v>15</v>
      </c>
      <c r="M36">
        <v>2</v>
      </c>
      <c r="N36" t="str">
        <f t="shared" si="0"/>
        <v>Yes</v>
      </c>
      <c r="O36" s="3" t="s">
        <v>152</v>
      </c>
      <c r="P36" s="126" t="str">
        <f t="shared" si="2"/>
        <v>No</v>
      </c>
      <c r="Q36" s="126" t="str">
        <f t="shared" si="2"/>
        <v>No</v>
      </c>
      <c r="R36" s="126" t="str">
        <f t="shared" si="2"/>
        <v>Yes</v>
      </c>
      <c r="S36" s="126" t="str">
        <f t="shared" si="2"/>
        <v>Yes</v>
      </c>
      <c r="T36" s="126" t="str">
        <f t="shared" si="2"/>
        <v>Yes</v>
      </c>
      <c r="U36" s="126" t="str">
        <f t="shared" si="2"/>
        <v>Yes</v>
      </c>
      <c r="V36" s="126" t="str">
        <f t="shared" si="2"/>
        <v>No</v>
      </c>
      <c r="W36" s="126" t="str">
        <f t="shared" si="2"/>
        <v>No</v>
      </c>
      <c r="X36" s="126" t="str">
        <f t="shared" si="2"/>
        <v>No</v>
      </c>
      <c r="Y36" s="126" t="str">
        <f t="shared" si="2"/>
        <v>Yes</v>
      </c>
      <c r="Z36" s="126" t="str">
        <f t="shared" si="2"/>
        <v>No</v>
      </c>
      <c r="AA36" s="126" t="str">
        <f t="shared" si="2"/>
        <v>No</v>
      </c>
    </row>
    <row r="37" spans="1:27" x14ac:dyDescent="0.3">
      <c r="A37" t="s">
        <v>112</v>
      </c>
      <c r="B37" t="s">
        <v>130</v>
      </c>
      <c r="C37" t="s">
        <v>70</v>
      </c>
      <c r="D37" t="s">
        <v>8</v>
      </c>
      <c r="E37" t="s">
        <v>11</v>
      </c>
      <c r="F37" t="s">
        <v>10</v>
      </c>
      <c r="G37">
        <v>0</v>
      </c>
      <c r="H37" t="s">
        <v>11</v>
      </c>
      <c r="I37" t="s">
        <v>19</v>
      </c>
      <c r="M37">
        <v>0</v>
      </c>
      <c r="N37" t="str">
        <f t="shared" si="0"/>
        <v>No</v>
      </c>
      <c r="O37" s="3" t="s">
        <v>152</v>
      </c>
      <c r="P37" s="126" t="str">
        <f t="shared" si="2"/>
        <v>No</v>
      </c>
      <c r="Q37" s="126" t="str">
        <f t="shared" si="2"/>
        <v>No</v>
      </c>
      <c r="R37" s="126" t="str">
        <f t="shared" si="2"/>
        <v>Yes</v>
      </c>
      <c r="S37" s="126" t="str">
        <f t="shared" si="2"/>
        <v>Yes</v>
      </c>
      <c r="T37" s="126" t="str">
        <f t="shared" si="2"/>
        <v>Yes</v>
      </c>
      <c r="U37" s="126" t="str">
        <f t="shared" si="2"/>
        <v>Yes</v>
      </c>
      <c r="V37" s="126" t="str">
        <f t="shared" si="2"/>
        <v>No</v>
      </c>
      <c r="W37" s="126" t="str">
        <f t="shared" si="2"/>
        <v>No</v>
      </c>
      <c r="X37" s="126" t="str">
        <f t="shared" si="2"/>
        <v>No</v>
      </c>
      <c r="Y37" s="126" t="str">
        <f t="shared" si="2"/>
        <v>Yes</v>
      </c>
      <c r="Z37" s="126" t="str">
        <f t="shared" si="2"/>
        <v>No</v>
      </c>
      <c r="AA37" s="126" t="str">
        <f t="shared" si="2"/>
        <v>No</v>
      </c>
    </row>
    <row r="38" spans="1:27" x14ac:dyDescent="0.3">
      <c r="A38" t="s">
        <v>112</v>
      </c>
      <c r="B38" t="s">
        <v>130</v>
      </c>
      <c r="C38" t="s">
        <v>70</v>
      </c>
      <c r="D38" t="s">
        <v>8</v>
      </c>
      <c r="E38" t="s">
        <v>11</v>
      </c>
      <c r="F38" t="s">
        <v>10</v>
      </c>
      <c r="G38">
        <v>2</v>
      </c>
      <c r="H38" t="s">
        <v>130</v>
      </c>
      <c r="I38" t="s">
        <v>15</v>
      </c>
      <c r="M38">
        <v>2</v>
      </c>
      <c r="N38" t="str">
        <f t="shared" si="0"/>
        <v>Yes</v>
      </c>
      <c r="O38" s="3" t="s">
        <v>152</v>
      </c>
      <c r="P38" s="126" t="str">
        <f t="shared" ref="P38:AA59" si="3">IF($A38="","",IF(OR($B38=P$1,$C38=P$1,$D38=P$1,$E38=P$1,$F38=P$1),"Yes","No"))</f>
        <v>No</v>
      </c>
      <c r="Q38" s="126" t="str">
        <f t="shared" si="3"/>
        <v>No</v>
      </c>
      <c r="R38" s="126" t="str">
        <f t="shared" si="3"/>
        <v>Yes</v>
      </c>
      <c r="S38" s="126" t="str">
        <f t="shared" si="3"/>
        <v>Yes</v>
      </c>
      <c r="T38" s="126" t="str">
        <f t="shared" si="3"/>
        <v>Yes</v>
      </c>
      <c r="U38" s="126" t="str">
        <f t="shared" si="3"/>
        <v>Yes</v>
      </c>
      <c r="V38" s="126" t="str">
        <f t="shared" si="3"/>
        <v>No</v>
      </c>
      <c r="W38" s="126" t="str">
        <f t="shared" si="3"/>
        <v>No</v>
      </c>
      <c r="X38" s="126" t="str">
        <f t="shared" si="3"/>
        <v>No</v>
      </c>
      <c r="Y38" s="126" t="str">
        <f t="shared" si="3"/>
        <v>Yes</v>
      </c>
      <c r="Z38" s="126" t="str">
        <f t="shared" si="3"/>
        <v>No</v>
      </c>
      <c r="AA38" s="126" t="str">
        <f t="shared" si="3"/>
        <v>No</v>
      </c>
    </row>
    <row r="39" spans="1:27" x14ac:dyDescent="0.3">
      <c r="A39" t="s">
        <v>112</v>
      </c>
      <c r="B39" t="s">
        <v>130</v>
      </c>
      <c r="C39" t="s">
        <v>70</v>
      </c>
      <c r="D39" t="s">
        <v>8</v>
      </c>
      <c r="E39" t="s">
        <v>11</v>
      </c>
      <c r="F39" t="s">
        <v>10</v>
      </c>
      <c r="G39">
        <v>0</v>
      </c>
      <c r="H39" t="s">
        <v>11</v>
      </c>
      <c r="I39" t="s">
        <v>15</v>
      </c>
      <c r="M39">
        <v>0</v>
      </c>
      <c r="N39" t="str">
        <f t="shared" si="0"/>
        <v>No</v>
      </c>
      <c r="O39" s="3" t="s">
        <v>152</v>
      </c>
      <c r="P39" s="126" t="str">
        <f t="shared" si="3"/>
        <v>No</v>
      </c>
      <c r="Q39" s="126" t="str">
        <f t="shared" si="3"/>
        <v>No</v>
      </c>
      <c r="R39" s="126" t="str">
        <f t="shared" si="3"/>
        <v>Yes</v>
      </c>
      <c r="S39" s="126" t="str">
        <f t="shared" si="3"/>
        <v>Yes</v>
      </c>
      <c r="T39" s="126" t="str">
        <f t="shared" si="3"/>
        <v>Yes</v>
      </c>
      <c r="U39" s="126" t="str">
        <f t="shared" si="3"/>
        <v>Yes</v>
      </c>
      <c r="V39" s="126" t="str">
        <f t="shared" si="3"/>
        <v>No</v>
      </c>
      <c r="W39" s="126" t="str">
        <f t="shared" si="3"/>
        <v>No</v>
      </c>
      <c r="X39" s="126" t="str">
        <f t="shared" si="3"/>
        <v>No</v>
      </c>
      <c r="Y39" s="126" t="str">
        <f t="shared" si="3"/>
        <v>Yes</v>
      </c>
      <c r="Z39" s="126" t="str">
        <f t="shared" si="3"/>
        <v>No</v>
      </c>
      <c r="AA39" s="126" t="str">
        <f t="shared" si="3"/>
        <v>No</v>
      </c>
    </row>
    <row r="40" spans="1:27" x14ac:dyDescent="0.3">
      <c r="A40" t="s">
        <v>112</v>
      </c>
      <c r="B40" t="s">
        <v>130</v>
      </c>
      <c r="C40" t="s">
        <v>70</v>
      </c>
      <c r="D40" t="s">
        <v>8</v>
      </c>
      <c r="E40" t="s">
        <v>11</v>
      </c>
      <c r="F40" t="s">
        <v>10</v>
      </c>
      <c r="G40">
        <v>1</v>
      </c>
      <c r="H40" t="s">
        <v>8</v>
      </c>
      <c r="I40" t="s">
        <v>16</v>
      </c>
      <c r="M40">
        <v>0</v>
      </c>
      <c r="N40" t="str">
        <f t="shared" si="0"/>
        <v>No</v>
      </c>
      <c r="O40" s="3" t="s">
        <v>152</v>
      </c>
      <c r="P40" s="126" t="str">
        <f t="shared" si="3"/>
        <v>No</v>
      </c>
      <c r="Q40" s="126" t="str">
        <f t="shared" si="3"/>
        <v>No</v>
      </c>
      <c r="R40" s="126" t="str">
        <f t="shared" si="3"/>
        <v>Yes</v>
      </c>
      <c r="S40" s="126" t="str">
        <f t="shared" si="3"/>
        <v>Yes</v>
      </c>
      <c r="T40" s="126" t="str">
        <f t="shared" si="3"/>
        <v>Yes</v>
      </c>
      <c r="U40" s="126" t="str">
        <f t="shared" si="3"/>
        <v>Yes</v>
      </c>
      <c r="V40" s="126" t="str">
        <f t="shared" si="3"/>
        <v>No</v>
      </c>
      <c r="W40" s="126" t="str">
        <f t="shared" si="3"/>
        <v>No</v>
      </c>
      <c r="X40" s="126" t="str">
        <f t="shared" si="3"/>
        <v>No</v>
      </c>
      <c r="Y40" s="126" t="str">
        <f t="shared" si="3"/>
        <v>Yes</v>
      </c>
      <c r="Z40" s="126" t="str">
        <f t="shared" si="3"/>
        <v>No</v>
      </c>
      <c r="AA40" s="126" t="str">
        <f t="shared" si="3"/>
        <v>No</v>
      </c>
    </row>
    <row r="41" spans="1:27" x14ac:dyDescent="0.3">
      <c r="A41" t="s">
        <v>112</v>
      </c>
      <c r="B41" t="s">
        <v>130</v>
      </c>
      <c r="C41" t="s">
        <v>70</v>
      </c>
      <c r="D41" t="s">
        <v>72</v>
      </c>
      <c r="E41" t="s">
        <v>11</v>
      </c>
      <c r="F41" t="s">
        <v>10</v>
      </c>
      <c r="G41">
        <v>1</v>
      </c>
      <c r="H41" t="s">
        <v>10</v>
      </c>
      <c r="I41" t="s">
        <v>18</v>
      </c>
      <c r="M41">
        <v>0</v>
      </c>
      <c r="N41" t="str">
        <f t="shared" si="0"/>
        <v>No</v>
      </c>
      <c r="O41" s="3" t="s">
        <v>152</v>
      </c>
      <c r="P41" s="126" t="str">
        <f t="shared" si="3"/>
        <v>No</v>
      </c>
      <c r="Q41" s="126" t="str">
        <f t="shared" si="3"/>
        <v>No</v>
      </c>
      <c r="R41" s="126" t="str">
        <f t="shared" si="3"/>
        <v>No</v>
      </c>
      <c r="S41" s="126" t="str">
        <f t="shared" si="3"/>
        <v>Yes</v>
      </c>
      <c r="T41" s="126" t="str">
        <f t="shared" si="3"/>
        <v>Yes</v>
      </c>
      <c r="U41" s="126" t="str">
        <f t="shared" si="3"/>
        <v>Yes</v>
      </c>
      <c r="V41" s="126" t="str">
        <f t="shared" si="3"/>
        <v>No</v>
      </c>
      <c r="W41" s="126" t="str">
        <f t="shared" si="3"/>
        <v>Yes</v>
      </c>
      <c r="X41" s="126" t="str">
        <f t="shared" si="3"/>
        <v>No</v>
      </c>
      <c r="Y41" s="126" t="str">
        <f t="shared" si="3"/>
        <v>Yes</v>
      </c>
      <c r="Z41" s="126" t="str">
        <f t="shared" si="3"/>
        <v>No</v>
      </c>
      <c r="AA41" s="126" t="str">
        <f t="shared" si="3"/>
        <v>No</v>
      </c>
    </row>
    <row r="42" spans="1:27" x14ac:dyDescent="0.3">
      <c r="A42" t="s">
        <v>112</v>
      </c>
      <c r="B42" t="s">
        <v>14</v>
      </c>
      <c r="C42" t="s">
        <v>70</v>
      </c>
      <c r="D42" t="s">
        <v>72</v>
      </c>
      <c r="E42" t="s">
        <v>71</v>
      </c>
      <c r="F42" t="s">
        <v>10</v>
      </c>
      <c r="G42">
        <v>0</v>
      </c>
      <c r="H42" t="s">
        <v>14</v>
      </c>
      <c r="I42" t="s">
        <v>16</v>
      </c>
      <c r="M42">
        <v>0</v>
      </c>
      <c r="N42" t="str">
        <f t="shared" si="0"/>
        <v>No</v>
      </c>
      <c r="O42" s="3" t="s">
        <v>152</v>
      </c>
      <c r="P42" s="126" t="str">
        <f t="shared" si="3"/>
        <v>No</v>
      </c>
      <c r="Q42" s="126" t="str">
        <f t="shared" si="3"/>
        <v>No</v>
      </c>
      <c r="R42" s="126" t="str">
        <f t="shared" si="3"/>
        <v>No</v>
      </c>
      <c r="S42" s="126" t="str">
        <f t="shared" si="3"/>
        <v>Yes</v>
      </c>
      <c r="T42" s="126" t="str">
        <f t="shared" si="3"/>
        <v>Yes</v>
      </c>
      <c r="U42" s="126" t="str">
        <f t="shared" si="3"/>
        <v>No</v>
      </c>
      <c r="V42" s="126" t="str">
        <f t="shared" si="3"/>
        <v>Yes</v>
      </c>
      <c r="W42" s="126" t="str">
        <f t="shared" si="3"/>
        <v>Yes</v>
      </c>
      <c r="X42" s="126" t="str">
        <f t="shared" si="3"/>
        <v>Yes</v>
      </c>
      <c r="Y42" s="126" t="str">
        <f t="shared" si="3"/>
        <v>No</v>
      </c>
      <c r="Z42" s="126" t="str">
        <f t="shared" si="3"/>
        <v>No</v>
      </c>
      <c r="AA42" s="126" t="str">
        <f t="shared" si="3"/>
        <v>No</v>
      </c>
    </row>
    <row r="43" spans="1:27" x14ac:dyDescent="0.3">
      <c r="A43" t="s">
        <v>112</v>
      </c>
      <c r="B43" t="s">
        <v>14</v>
      </c>
      <c r="C43" t="s">
        <v>70</v>
      </c>
      <c r="D43" t="s">
        <v>72</v>
      </c>
      <c r="E43" t="s">
        <v>71</v>
      </c>
      <c r="F43" t="s">
        <v>131</v>
      </c>
      <c r="G43">
        <v>0</v>
      </c>
      <c r="H43" t="s">
        <v>72</v>
      </c>
      <c r="I43" t="s">
        <v>19</v>
      </c>
      <c r="M43">
        <v>3</v>
      </c>
      <c r="N43" t="str">
        <f t="shared" si="0"/>
        <v>Yes</v>
      </c>
      <c r="O43" s="3" t="s">
        <v>152</v>
      </c>
      <c r="P43" s="126" t="str">
        <f t="shared" si="3"/>
        <v>No</v>
      </c>
      <c r="Q43" s="126" t="str">
        <f t="shared" si="3"/>
        <v>No</v>
      </c>
      <c r="R43" s="126" t="str">
        <f t="shared" si="3"/>
        <v>No</v>
      </c>
      <c r="S43" s="126" t="str">
        <f t="shared" si="3"/>
        <v>Yes</v>
      </c>
      <c r="T43" s="126" t="str">
        <f t="shared" si="3"/>
        <v>No</v>
      </c>
      <c r="U43" s="126" t="str">
        <f t="shared" si="3"/>
        <v>No</v>
      </c>
      <c r="V43" s="126" t="str">
        <f t="shared" si="3"/>
        <v>Yes</v>
      </c>
      <c r="W43" s="126" t="str">
        <f t="shared" si="3"/>
        <v>Yes</v>
      </c>
      <c r="X43" s="126" t="str">
        <f t="shared" si="3"/>
        <v>Yes</v>
      </c>
      <c r="Y43" s="126" t="str">
        <f t="shared" si="3"/>
        <v>No</v>
      </c>
      <c r="Z43" s="126" t="str">
        <f t="shared" si="3"/>
        <v>Yes</v>
      </c>
      <c r="AA43" s="126" t="str">
        <f t="shared" si="3"/>
        <v>No</v>
      </c>
    </row>
    <row r="44" spans="1:27" x14ac:dyDescent="0.3">
      <c r="A44" t="s">
        <v>113</v>
      </c>
      <c r="B44" t="s">
        <v>130</v>
      </c>
      <c r="C44" t="s">
        <v>9</v>
      </c>
      <c r="D44" t="s">
        <v>8</v>
      </c>
      <c r="E44" t="s">
        <v>11</v>
      </c>
      <c r="F44" t="s">
        <v>10</v>
      </c>
      <c r="G44">
        <v>1</v>
      </c>
      <c r="H44" t="s">
        <v>10</v>
      </c>
      <c r="I44" t="s">
        <v>17</v>
      </c>
      <c r="M44">
        <v>0</v>
      </c>
      <c r="N44" t="str">
        <f t="shared" si="0"/>
        <v>No</v>
      </c>
      <c r="O44" s="3" t="s">
        <v>152</v>
      </c>
      <c r="P44" s="126" t="str">
        <f t="shared" si="3"/>
        <v>No</v>
      </c>
      <c r="Q44" s="126" t="str">
        <f t="shared" si="3"/>
        <v>Yes</v>
      </c>
      <c r="R44" s="126" t="str">
        <f t="shared" si="3"/>
        <v>Yes</v>
      </c>
      <c r="S44" s="126" t="str">
        <f t="shared" si="3"/>
        <v>No</v>
      </c>
      <c r="T44" s="126" t="str">
        <f t="shared" si="3"/>
        <v>Yes</v>
      </c>
      <c r="U44" s="126" t="str">
        <f t="shared" si="3"/>
        <v>Yes</v>
      </c>
      <c r="V44" s="126" t="str">
        <f t="shared" si="3"/>
        <v>No</v>
      </c>
      <c r="W44" s="126" t="str">
        <f t="shared" si="3"/>
        <v>No</v>
      </c>
      <c r="X44" s="126" t="str">
        <f t="shared" si="3"/>
        <v>No</v>
      </c>
      <c r="Y44" s="126" t="str">
        <f t="shared" si="3"/>
        <v>Yes</v>
      </c>
      <c r="Z44" s="126" t="str">
        <f t="shared" si="3"/>
        <v>No</v>
      </c>
      <c r="AA44" s="126" t="str">
        <f t="shared" si="3"/>
        <v>No</v>
      </c>
    </row>
    <row r="45" spans="1:27" x14ac:dyDescent="0.3">
      <c r="A45" t="s">
        <v>113</v>
      </c>
      <c r="B45" t="s">
        <v>130</v>
      </c>
      <c r="C45" t="s">
        <v>9</v>
      </c>
      <c r="D45" t="s">
        <v>8</v>
      </c>
      <c r="E45" t="s">
        <v>11</v>
      </c>
      <c r="F45" t="s">
        <v>10</v>
      </c>
      <c r="G45">
        <v>1</v>
      </c>
      <c r="H45" t="s">
        <v>8</v>
      </c>
      <c r="I45" t="s">
        <v>19</v>
      </c>
      <c r="M45">
        <v>0</v>
      </c>
      <c r="N45" t="str">
        <f t="shared" si="0"/>
        <v>No</v>
      </c>
      <c r="O45" s="3" t="s">
        <v>152</v>
      </c>
      <c r="P45" s="126" t="str">
        <f t="shared" si="3"/>
        <v>No</v>
      </c>
      <c r="Q45" s="126" t="str">
        <f t="shared" si="3"/>
        <v>Yes</v>
      </c>
      <c r="R45" s="126" t="str">
        <f t="shared" si="3"/>
        <v>Yes</v>
      </c>
      <c r="S45" s="126" t="str">
        <f t="shared" si="3"/>
        <v>No</v>
      </c>
      <c r="T45" s="126" t="str">
        <f t="shared" si="3"/>
        <v>Yes</v>
      </c>
      <c r="U45" s="126" t="str">
        <f t="shared" si="3"/>
        <v>Yes</v>
      </c>
      <c r="V45" s="126" t="str">
        <f t="shared" si="3"/>
        <v>No</v>
      </c>
      <c r="W45" s="126" t="str">
        <f t="shared" si="3"/>
        <v>No</v>
      </c>
      <c r="X45" s="126" t="str">
        <f t="shared" si="3"/>
        <v>No</v>
      </c>
      <c r="Y45" s="126" t="str">
        <f t="shared" si="3"/>
        <v>Yes</v>
      </c>
      <c r="Z45" s="126" t="str">
        <f t="shared" si="3"/>
        <v>No</v>
      </c>
      <c r="AA45" s="126" t="str">
        <f t="shared" si="3"/>
        <v>No</v>
      </c>
    </row>
    <row r="46" spans="1:27" x14ac:dyDescent="0.3">
      <c r="A46" t="s">
        <v>113</v>
      </c>
      <c r="B46" t="s">
        <v>130</v>
      </c>
      <c r="C46" t="s">
        <v>9</v>
      </c>
      <c r="D46" t="s">
        <v>8</v>
      </c>
      <c r="E46" t="s">
        <v>11</v>
      </c>
      <c r="F46" t="s">
        <v>10</v>
      </c>
      <c r="G46">
        <v>0</v>
      </c>
      <c r="H46" t="s">
        <v>130</v>
      </c>
      <c r="I46" t="s">
        <v>17</v>
      </c>
      <c r="M46">
        <v>0</v>
      </c>
      <c r="N46" t="str">
        <f t="shared" si="0"/>
        <v>No</v>
      </c>
      <c r="O46" s="3" t="s">
        <v>152</v>
      </c>
      <c r="P46" s="126" t="str">
        <f t="shared" si="3"/>
        <v>No</v>
      </c>
      <c r="Q46" s="126" t="str">
        <f t="shared" si="3"/>
        <v>Yes</v>
      </c>
      <c r="R46" s="126" t="str">
        <f t="shared" si="3"/>
        <v>Yes</v>
      </c>
      <c r="S46" s="126" t="str">
        <f t="shared" si="3"/>
        <v>No</v>
      </c>
      <c r="T46" s="126" t="str">
        <f t="shared" si="3"/>
        <v>Yes</v>
      </c>
      <c r="U46" s="126" t="str">
        <f t="shared" si="3"/>
        <v>Yes</v>
      </c>
      <c r="V46" s="126" t="str">
        <f t="shared" si="3"/>
        <v>No</v>
      </c>
      <c r="W46" s="126" t="str">
        <f t="shared" si="3"/>
        <v>No</v>
      </c>
      <c r="X46" s="126" t="str">
        <f t="shared" si="3"/>
        <v>No</v>
      </c>
      <c r="Y46" s="126" t="str">
        <f t="shared" si="3"/>
        <v>Yes</v>
      </c>
      <c r="Z46" s="126" t="str">
        <f t="shared" si="3"/>
        <v>No</v>
      </c>
      <c r="AA46" s="126" t="str">
        <f t="shared" si="3"/>
        <v>No</v>
      </c>
    </row>
    <row r="47" spans="1:27" x14ac:dyDescent="0.3">
      <c r="A47" t="s">
        <v>113</v>
      </c>
      <c r="B47" t="s">
        <v>130</v>
      </c>
      <c r="C47" t="s">
        <v>9</v>
      </c>
      <c r="D47" t="s">
        <v>8</v>
      </c>
      <c r="E47" t="s">
        <v>11</v>
      </c>
      <c r="F47" t="s">
        <v>10</v>
      </c>
      <c r="G47">
        <v>2</v>
      </c>
      <c r="H47" t="s">
        <v>9</v>
      </c>
      <c r="I47" t="s">
        <v>15</v>
      </c>
      <c r="M47">
        <v>0</v>
      </c>
      <c r="N47" t="str">
        <f t="shared" si="0"/>
        <v>No</v>
      </c>
      <c r="O47" s="3" t="s">
        <v>152</v>
      </c>
      <c r="P47" s="126" t="str">
        <f t="shared" si="3"/>
        <v>No</v>
      </c>
      <c r="Q47" s="126" t="str">
        <f t="shared" si="3"/>
        <v>Yes</v>
      </c>
      <c r="R47" s="126" t="str">
        <f t="shared" si="3"/>
        <v>Yes</v>
      </c>
      <c r="S47" s="126" t="str">
        <f t="shared" si="3"/>
        <v>No</v>
      </c>
      <c r="T47" s="126" t="str">
        <f t="shared" si="3"/>
        <v>Yes</v>
      </c>
      <c r="U47" s="126" t="str">
        <f t="shared" si="3"/>
        <v>Yes</v>
      </c>
      <c r="V47" s="126" t="str">
        <f t="shared" si="3"/>
        <v>No</v>
      </c>
      <c r="W47" s="126" t="str">
        <f t="shared" si="3"/>
        <v>No</v>
      </c>
      <c r="X47" s="126" t="str">
        <f t="shared" si="3"/>
        <v>No</v>
      </c>
      <c r="Y47" s="126" t="str">
        <f t="shared" si="3"/>
        <v>Yes</v>
      </c>
      <c r="Z47" s="126" t="str">
        <f t="shared" si="3"/>
        <v>No</v>
      </c>
      <c r="AA47" s="126" t="str">
        <f t="shared" si="3"/>
        <v>No</v>
      </c>
    </row>
    <row r="48" spans="1:27" x14ac:dyDescent="0.3">
      <c r="A48" t="s">
        <v>113</v>
      </c>
      <c r="B48" t="s">
        <v>130</v>
      </c>
      <c r="C48" t="s">
        <v>9</v>
      </c>
      <c r="D48" t="s">
        <v>8</v>
      </c>
      <c r="E48" t="s">
        <v>11</v>
      </c>
      <c r="F48" t="s">
        <v>10</v>
      </c>
      <c r="G48">
        <v>1</v>
      </c>
      <c r="H48" t="s">
        <v>9</v>
      </c>
      <c r="I48" t="s">
        <v>18</v>
      </c>
      <c r="M48">
        <v>2</v>
      </c>
      <c r="N48" t="str">
        <f t="shared" si="0"/>
        <v>Yes</v>
      </c>
      <c r="O48" s="3" t="s">
        <v>152</v>
      </c>
      <c r="P48" s="126" t="str">
        <f t="shared" si="3"/>
        <v>No</v>
      </c>
      <c r="Q48" s="126" t="str">
        <f t="shared" si="3"/>
        <v>Yes</v>
      </c>
      <c r="R48" s="126" t="str">
        <f t="shared" si="3"/>
        <v>Yes</v>
      </c>
      <c r="S48" s="126" t="str">
        <f t="shared" si="3"/>
        <v>No</v>
      </c>
      <c r="T48" s="126" t="str">
        <f t="shared" si="3"/>
        <v>Yes</v>
      </c>
      <c r="U48" s="126" t="str">
        <f t="shared" si="3"/>
        <v>Yes</v>
      </c>
      <c r="V48" s="126" t="str">
        <f t="shared" si="3"/>
        <v>No</v>
      </c>
      <c r="W48" s="126" t="str">
        <f t="shared" si="3"/>
        <v>No</v>
      </c>
      <c r="X48" s="126" t="str">
        <f t="shared" si="3"/>
        <v>No</v>
      </c>
      <c r="Y48" s="126" t="str">
        <f t="shared" si="3"/>
        <v>Yes</v>
      </c>
      <c r="Z48" s="126" t="str">
        <f t="shared" si="3"/>
        <v>No</v>
      </c>
      <c r="AA48" s="126" t="str">
        <f t="shared" si="3"/>
        <v>No</v>
      </c>
    </row>
    <row r="49" spans="1:27" x14ac:dyDescent="0.3">
      <c r="A49" t="s">
        <v>113</v>
      </c>
      <c r="B49" t="s">
        <v>130</v>
      </c>
      <c r="C49" t="s">
        <v>9</v>
      </c>
      <c r="D49" t="s">
        <v>8</v>
      </c>
      <c r="E49" t="s">
        <v>11</v>
      </c>
      <c r="F49" t="s">
        <v>10</v>
      </c>
      <c r="G49">
        <v>1</v>
      </c>
      <c r="H49" t="s">
        <v>130</v>
      </c>
      <c r="I49" t="s">
        <v>15</v>
      </c>
      <c r="M49">
        <v>0</v>
      </c>
      <c r="N49" t="str">
        <f t="shared" si="0"/>
        <v>No</v>
      </c>
      <c r="O49" s="3" t="s">
        <v>152</v>
      </c>
      <c r="P49" s="126" t="str">
        <f t="shared" si="3"/>
        <v>No</v>
      </c>
      <c r="Q49" s="126" t="str">
        <f t="shared" si="3"/>
        <v>Yes</v>
      </c>
      <c r="R49" s="126" t="str">
        <f t="shared" si="3"/>
        <v>Yes</v>
      </c>
      <c r="S49" s="126" t="str">
        <f t="shared" si="3"/>
        <v>No</v>
      </c>
      <c r="T49" s="126" t="str">
        <f t="shared" si="3"/>
        <v>Yes</v>
      </c>
      <c r="U49" s="126" t="str">
        <f t="shared" si="3"/>
        <v>Yes</v>
      </c>
      <c r="V49" s="126" t="str">
        <f t="shared" si="3"/>
        <v>No</v>
      </c>
      <c r="W49" s="126" t="str">
        <f t="shared" si="3"/>
        <v>No</v>
      </c>
      <c r="X49" s="126" t="str">
        <f t="shared" si="3"/>
        <v>No</v>
      </c>
      <c r="Y49" s="126" t="str">
        <f t="shared" si="3"/>
        <v>Yes</v>
      </c>
      <c r="Z49" s="126" t="str">
        <f t="shared" si="3"/>
        <v>No</v>
      </c>
      <c r="AA49" s="126" t="str">
        <f t="shared" si="3"/>
        <v>No</v>
      </c>
    </row>
    <row r="50" spans="1:27" x14ac:dyDescent="0.3">
      <c r="A50" t="s">
        <v>113</v>
      </c>
      <c r="B50" t="s">
        <v>130</v>
      </c>
      <c r="C50" t="s">
        <v>9</v>
      </c>
      <c r="D50" t="s">
        <v>8</v>
      </c>
      <c r="E50" t="s">
        <v>11</v>
      </c>
      <c r="F50" t="s">
        <v>10</v>
      </c>
      <c r="G50">
        <v>0</v>
      </c>
      <c r="H50" t="s">
        <v>130</v>
      </c>
      <c r="I50" t="s">
        <v>19</v>
      </c>
      <c r="M50">
        <v>0</v>
      </c>
      <c r="N50" t="str">
        <f t="shared" si="0"/>
        <v>No</v>
      </c>
      <c r="O50" s="3" t="s">
        <v>152</v>
      </c>
      <c r="P50" s="126" t="str">
        <f t="shared" si="3"/>
        <v>No</v>
      </c>
      <c r="Q50" s="126" t="str">
        <f t="shared" si="3"/>
        <v>Yes</v>
      </c>
      <c r="R50" s="126" t="str">
        <f t="shared" si="3"/>
        <v>Yes</v>
      </c>
      <c r="S50" s="126" t="str">
        <f t="shared" si="3"/>
        <v>No</v>
      </c>
      <c r="T50" s="126" t="str">
        <f t="shared" si="3"/>
        <v>Yes</v>
      </c>
      <c r="U50" s="126" t="str">
        <f t="shared" si="3"/>
        <v>Yes</v>
      </c>
      <c r="V50" s="126" t="str">
        <f t="shared" si="3"/>
        <v>No</v>
      </c>
      <c r="W50" s="126" t="str">
        <f t="shared" si="3"/>
        <v>No</v>
      </c>
      <c r="X50" s="126" t="str">
        <f t="shared" si="3"/>
        <v>No</v>
      </c>
      <c r="Y50" s="126" t="str">
        <f t="shared" si="3"/>
        <v>Yes</v>
      </c>
      <c r="Z50" s="126" t="str">
        <f t="shared" si="3"/>
        <v>No</v>
      </c>
      <c r="AA50" s="126" t="str">
        <f t="shared" si="3"/>
        <v>No</v>
      </c>
    </row>
    <row r="51" spans="1:27" x14ac:dyDescent="0.3">
      <c r="A51" t="s">
        <v>113</v>
      </c>
      <c r="B51" t="s">
        <v>130</v>
      </c>
      <c r="C51" t="s">
        <v>9</v>
      </c>
      <c r="D51" t="s">
        <v>8</v>
      </c>
      <c r="E51" t="s">
        <v>11</v>
      </c>
      <c r="F51" t="s">
        <v>10</v>
      </c>
      <c r="G51">
        <v>1</v>
      </c>
      <c r="H51" t="s">
        <v>10</v>
      </c>
      <c r="I51" t="s">
        <v>17</v>
      </c>
      <c r="M51">
        <v>0</v>
      </c>
      <c r="N51" t="str">
        <f t="shared" si="0"/>
        <v>No</v>
      </c>
      <c r="O51" s="3" t="s">
        <v>152</v>
      </c>
      <c r="P51" s="126" t="str">
        <f t="shared" si="3"/>
        <v>No</v>
      </c>
      <c r="Q51" s="126" t="str">
        <f t="shared" si="3"/>
        <v>Yes</v>
      </c>
      <c r="R51" s="126" t="str">
        <f t="shared" si="3"/>
        <v>Yes</v>
      </c>
      <c r="S51" s="126" t="str">
        <f t="shared" si="3"/>
        <v>No</v>
      </c>
      <c r="T51" s="126" t="str">
        <f t="shared" si="3"/>
        <v>Yes</v>
      </c>
      <c r="U51" s="126" t="str">
        <f t="shared" si="3"/>
        <v>Yes</v>
      </c>
      <c r="V51" s="126" t="str">
        <f t="shared" si="3"/>
        <v>No</v>
      </c>
      <c r="W51" s="126" t="str">
        <f t="shared" si="3"/>
        <v>No</v>
      </c>
      <c r="X51" s="126" t="str">
        <f t="shared" si="3"/>
        <v>No</v>
      </c>
      <c r="Y51" s="126" t="str">
        <f t="shared" si="3"/>
        <v>Yes</v>
      </c>
      <c r="Z51" s="126" t="str">
        <f t="shared" si="3"/>
        <v>No</v>
      </c>
      <c r="AA51" s="126" t="str">
        <f t="shared" si="3"/>
        <v>No</v>
      </c>
    </row>
    <row r="52" spans="1:27" x14ac:dyDescent="0.3">
      <c r="A52" t="s">
        <v>113</v>
      </c>
      <c r="B52" t="s">
        <v>130</v>
      </c>
      <c r="C52" t="s">
        <v>9</v>
      </c>
      <c r="D52" t="s">
        <v>8</v>
      </c>
      <c r="E52" t="s">
        <v>11</v>
      </c>
      <c r="F52" t="s">
        <v>10</v>
      </c>
      <c r="G52">
        <v>0</v>
      </c>
      <c r="H52" t="s">
        <v>130</v>
      </c>
      <c r="I52" t="s">
        <v>19</v>
      </c>
      <c r="M52">
        <v>0</v>
      </c>
      <c r="N52" t="str">
        <f t="shared" si="0"/>
        <v>No</v>
      </c>
      <c r="O52" s="3" t="s">
        <v>152</v>
      </c>
      <c r="P52" s="126" t="str">
        <f t="shared" si="3"/>
        <v>No</v>
      </c>
      <c r="Q52" s="126" t="str">
        <f t="shared" si="3"/>
        <v>Yes</v>
      </c>
      <c r="R52" s="126" t="str">
        <f t="shared" si="3"/>
        <v>Yes</v>
      </c>
      <c r="S52" s="126" t="str">
        <f t="shared" si="3"/>
        <v>No</v>
      </c>
      <c r="T52" s="126" t="str">
        <f t="shared" si="3"/>
        <v>Yes</v>
      </c>
      <c r="U52" s="126" t="str">
        <f t="shared" si="3"/>
        <v>Yes</v>
      </c>
      <c r="V52" s="126" t="str">
        <f t="shared" si="3"/>
        <v>No</v>
      </c>
      <c r="W52" s="126" t="str">
        <f t="shared" si="3"/>
        <v>No</v>
      </c>
      <c r="X52" s="126" t="str">
        <f t="shared" si="3"/>
        <v>No</v>
      </c>
      <c r="Y52" s="126" t="str">
        <f t="shared" si="3"/>
        <v>Yes</v>
      </c>
      <c r="Z52" s="126" t="str">
        <f t="shared" si="3"/>
        <v>No</v>
      </c>
      <c r="AA52" s="126" t="str">
        <f t="shared" si="3"/>
        <v>No</v>
      </c>
    </row>
    <row r="53" spans="1:27" x14ac:dyDescent="0.3">
      <c r="A53" t="s">
        <v>113</v>
      </c>
      <c r="B53" t="s">
        <v>130</v>
      </c>
      <c r="C53" t="s">
        <v>9</v>
      </c>
      <c r="D53" t="s">
        <v>8</v>
      </c>
      <c r="E53" t="s">
        <v>11</v>
      </c>
      <c r="F53" t="s">
        <v>10</v>
      </c>
      <c r="G53">
        <v>0</v>
      </c>
      <c r="H53" t="s">
        <v>9</v>
      </c>
      <c r="I53" t="s">
        <v>19</v>
      </c>
      <c r="M53">
        <v>3</v>
      </c>
      <c r="N53" t="str">
        <f t="shared" si="0"/>
        <v>Yes</v>
      </c>
      <c r="O53" s="3" t="s">
        <v>152</v>
      </c>
      <c r="P53" s="126" t="str">
        <f t="shared" si="3"/>
        <v>No</v>
      </c>
      <c r="Q53" s="126" t="str">
        <f t="shared" si="3"/>
        <v>Yes</v>
      </c>
      <c r="R53" s="126" t="str">
        <f t="shared" si="3"/>
        <v>Yes</v>
      </c>
      <c r="S53" s="126" t="str">
        <f t="shared" si="3"/>
        <v>No</v>
      </c>
      <c r="T53" s="126" t="str">
        <f t="shared" si="3"/>
        <v>Yes</v>
      </c>
      <c r="U53" s="126" t="str">
        <f t="shared" si="3"/>
        <v>Yes</v>
      </c>
      <c r="V53" s="126" t="str">
        <f t="shared" si="3"/>
        <v>No</v>
      </c>
      <c r="W53" s="126" t="str">
        <f t="shared" si="3"/>
        <v>No</v>
      </c>
      <c r="X53" s="126" t="str">
        <f t="shared" si="3"/>
        <v>No</v>
      </c>
      <c r="Y53" s="126" t="str">
        <f t="shared" si="3"/>
        <v>Yes</v>
      </c>
      <c r="Z53" s="126" t="str">
        <f t="shared" si="3"/>
        <v>No</v>
      </c>
      <c r="AA53" s="126" t="str">
        <f t="shared" si="3"/>
        <v>No</v>
      </c>
    </row>
    <row r="54" spans="1:27" x14ac:dyDescent="0.3">
      <c r="A54" t="s">
        <v>113</v>
      </c>
      <c r="B54" t="s">
        <v>13</v>
      </c>
      <c r="C54" t="s">
        <v>70</v>
      </c>
      <c r="D54" t="s">
        <v>8</v>
      </c>
      <c r="E54" t="s">
        <v>11</v>
      </c>
      <c r="F54" t="s">
        <v>10</v>
      </c>
      <c r="G54">
        <v>0</v>
      </c>
      <c r="H54" t="s">
        <v>13</v>
      </c>
      <c r="I54" t="s">
        <v>17</v>
      </c>
      <c r="M54">
        <v>0</v>
      </c>
      <c r="N54" t="str">
        <f t="shared" si="0"/>
        <v>No</v>
      </c>
      <c r="O54" s="3" t="s">
        <v>152</v>
      </c>
      <c r="P54" s="126" t="str">
        <f t="shared" si="3"/>
        <v>Yes</v>
      </c>
      <c r="Q54" s="126" t="str">
        <f t="shared" si="3"/>
        <v>No</v>
      </c>
      <c r="R54" s="126" t="str">
        <f t="shared" si="3"/>
        <v>Yes</v>
      </c>
      <c r="S54" s="126" t="str">
        <f t="shared" si="3"/>
        <v>Yes</v>
      </c>
      <c r="T54" s="126" t="str">
        <f t="shared" si="3"/>
        <v>Yes</v>
      </c>
      <c r="U54" s="126" t="str">
        <f t="shared" si="3"/>
        <v>Yes</v>
      </c>
      <c r="V54" s="126" t="str">
        <f t="shared" si="3"/>
        <v>No</v>
      </c>
      <c r="W54" s="126" t="str">
        <f t="shared" si="3"/>
        <v>No</v>
      </c>
      <c r="X54" s="126" t="str">
        <f t="shared" si="3"/>
        <v>No</v>
      </c>
      <c r="Y54" s="126" t="str">
        <f t="shared" si="3"/>
        <v>No</v>
      </c>
      <c r="Z54" s="126" t="str">
        <f t="shared" si="3"/>
        <v>No</v>
      </c>
      <c r="AA54" s="126" t="str">
        <f t="shared" si="3"/>
        <v>No</v>
      </c>
    </row>
    <row r="55" spans="1:27" x14ac:dyDescent="0.3">
      <c r="A55" t="s">
        <v>113</v>
      </c>
      <c r="B55" t="s">
        <v>13</v>
      </c>
      <c r="C55" t="s">
        <v>70</v>
      </c>
      <c r="D55" t="s">
        <v>8</v>
      </c>
      <c r="E55" t="s">
        <v>11</v>
      </c>
      <c r="F55" t="s">
        <v>10</v>
      </c>
      <c r="G55">
        <v>1</v>
      </c>
      <c r="H55" t="s">
        <v>10</v>
      </c>
      <c r="I55" t="s">
        <v>18</v>
      </c>
      <c r="M55">
        <v>0</v>
      </c>
      <c r="N55" t="str">
        <f t="shared" si="0"/>
        <v>No</v>
      </c>
      <c r="O55" s="3" t="s">
        <v>152</v>
      </c>
      <c r="P55" s="126" t="str">
        <f t="shared" si="3"/>
        <v>Yes</v>
      </c>
      <c r="Q55" s="126" t="str">
        <f t="shared" si="3"/>
        <v>No</v>
      </c>
      <c r="R55" s="126" t="str">
        <f t="shared" si="3"/>
        <v>Yes</v>
      </c>
      <c r="S55" s="126" t="str">
        <f t="shared" si="3"/>
        <v>Yes</v>
      </c>
      <c r="T55" s="126" t="str">
        <f t="shared" si="3"/>
        <v>Yes</v>
      </c>
      <c r="U55" s="126" t="str">
        <f t="shared" si="3"/>
        <v>Yes</v>
      </c>
      <c r="V55" s="126" t="str">
        <f t="shared" si="3"/>
        <v>No</v>
      </c>
      <c r="W55" s="126" t="str">
        <f t="shared" si="3"/>
        <v>No</v>
      </c>
      <c r="X55" s="126" t="str">
        <f t="shared" si="3"/>
        <v>No</v>
      </c>
      <c r="Y55" s="126" t="str">
        <f t="shared" si="3"/>
        <v>No</v>
      </c>
      <c r="Z55" s="126" t="str">
        <f t="shared" si="3"/>
        <v>No</v>
      </c>
      <c r="AA55" s="126" t="str">
        <f t="shared" si="3"/>
        <v>No</v>
      </c>
    </row>
    <row r="56" spans="1:27" x14ac:dyDescent="0.3">
      <c r="A56" t="s">
        <v>113</v>
      </c>
      <c r="B56" t="s">
        <v>13</v>
      </c>
      <c r="C56" t="s">
        <v>70</v>
      </c>
      <c r="D56" t="s">
        <v>8</v>
      </c>
      <c r="E56" t="s">
        <v>11</v>
      </c>
      <c r="F56" t="s">
        <v>10</v>
      </c>
      <c r="G56">
        <v>1</v>
      </c>
      <c r="H56" t="s">
        <v>13</v>
      </c>
      <c r="I56" t="s">
        <v>148</v>
      </c>
      <c r="M56">
        <v>2</v>
      </c>
      <c r="N56" t="str">
        <f t="shared" si="0"/>
        <v>Yes</v>
      </c>
      <c r="O56" s="3" t="s">
        <v>152</v>
      </c>
      <c r="P56" s="126" t="str">
        <f t="shared" si="3"/>
        <v>Yes</v>
      </c>
      <c r="Q56" s="126" t="str">
        <f t="shared" si="3"/>
        <v>No</v>
      </c>
      <c r="R56" s="126" t="str">
        <f t="shared" si="3"/>
        <v>Yes</v>
      </c>
      <c r="S56" s="126" t="str">
        <f t="shared" si="3"/>
        <v>Yes</v>
      </c>
      <c r="T56" s="126" t="str">
        <f t="shared" si="3"/>
        <v>Yes</v>
      </c>
      <c r="U56" s="126" t="str">
        <f t="shared" si="3"/>
        <v>Yes</v>
      </c>
      <c r="V56" s="126" t="str">
        <f t="shared" si="3"/>
        <v>No</v>
      </c>
      <c r="W56" s="126" t="str">
        <f t="shared" si="3"/>
        <v>No</v>
      </c>
      <c r="X56" s="126" t="str">
        <f t="shared" si="3"/>
        <v>No</v>
      </c>
      <c r="Y56" s="126" t="str">
        <f t="shared" si="3"/>
        <v>No</v>
      </c>
      <c r="Z56" s="126" t="str">
        <f t="shared" si="3"/>
        <v>No</v>
      </c>
      <c r="AA56" s="126" t="str">
        <f t="shared" si="3"/>
        <v>No</v>
      </c>
    </row>
    <row r="57" spans="1:27" x14ac:dyDescent="0.3">
      <c r="A57" t="s">
        <v>113</v>
      </c>
      <c r="B57" t="s">
        <v>13</v>
      </c>
      <c r="C57" t="s">
        <v>14</v>
      </c>
      <c r="D57" t="s">
        <v>8</v>
      </c>
      <c r="E57" t="s">
        <v>11</v>
      </c>
      <c r="F57" t="s">
        <v>10</v>
      </c>
      <c r="G57">
        <v>1</v>
      </c>
      <c r="H57" t="s">
        <v>14</v>
      </c>
      <c r="I57" t="s">
        <v>18</v>
      </c>
      <c r="M57">
        <v>2</v>
      </c>
      <c r="N57" t="str">
        <f t="shared" si="0"/>
        <v>Yes</v>
      </c>
      <c r="O57" s="3" t="s">
        <v>152</v>
      </c>
      <c r="P57" s="126" t="str">
        <f t="shared" si="3"/>
        <v>Yes</v>
      </c>
      <c r="Q57" s="126" t="str">
        <f t="shared" si="3"/>
        <v>No</v>
      </c>
      <c r="R57" s="126" t="str">
        <f t="shared" si="3"/>
        <v>Yes</v>
      </c>
      <c r="S57" s="126" t="str">
        <f t="shared" si="3"/>
        <v>No</v>
      </c>
      <c r="T57" s="126" t="str">
        <f t="shared" si="3"/>
        <v>Yes</v>
      </c>
      <c r="U57" s="126" t="str">
        <f t="shared" si="3"/>
        <v>Yes</v>
      </c>
      <c r="V57" s="126" t="str">
        <f t="shared" si="3"/>
        <v>No</v>
      </c>
      <c r="W57" s="126" t="str">
        <f t="shared" si="3"/>
        <v>No</v>
      </c>
      <c r="X57" s="126" t="str">
        <f t="shared" si="3"/>
        <v>Yes</v>
      </c>
      <c r="Y57" s="126" t="str">
        <f t="shared" si="3"/>
        <v>No</v>
      </c>
      <c r="Z57" s="126" t="str">
        <f t="shared" si="3"/>
        <v>No</v>
      </c>
      <c r="AA57" s="126" t="str">
        <f t="shared" si="3"/>
        <v>No</v>
      </c>
    </row>
    <row r="58" spans="1:27" x14ac:dyDescent="0.3">
      <c r="A58" t="s">
        <v>113</v>
      </c>
      <c r="B58" t="s">
        <v>13</v>
      </c>
      <c r="C58" t="s">
        <v>14</v>
      </c>
      <c r="D58" t="s">
        <v>8</v>
      </c>
      <c r="E58" t="s">
        <v>11</v>
      </c>
      <c r="F58" t="s">
        <v>10</v>
      </c>
      <c r="G58">
        <v>0</v>
      </c>
      <c r="H58" t="s">
        <v>8</v>
      </c>
      <c r="I58" t="s">
        <v>19</v>
      </c>
      <c r="M58">
        <v>0</v>
      </c>
      <c r="N58" t="str">
        <f t="shared" si="0"/>
        <v>No</v>
      </c>
      <c r="O58" s="3" t="s">
        <v>152</v>
      </c>
      <c r="P58" s="126" t="str">
        <f t="shared" si="3"/>
        <v>Yes</v>
      </c>
      <c r="Q58" s="126" t="str">
        <f t="shared" si="3"/>
        <v>No</v>
      </c>
      <c r="R58" s="126" t="str">
        <f t="shared" si="3"/>
        <v>Yes</v>
      </c>
      <c r="S58" s="126" t="str">
        <f t="shared" si="3"/>
        <v>No</v>
      </c>
      <c r="T58" s="126" t="str">
        <f t="shared" si="3"/>
        <v>Yes</v>
      </c>
      <c r="U58" s="126" t="str">
        <f t="shared" si="3"/>
        <v>Yes</v>
      </c>
      <c r="V58" s="126" t="str">
        <f t="shared" si="3"/>
        <v>No</v>
      </c>
      <c r="W58" s="126" t="str">
        <f t="shared" si="3"/>
        <v>No</v>
      </c>
      <c r="X58" s="126" t="str">
        <f t="shared" si="3"/>
        <v>Yes</v>
      </c>
      <c r="Y58" s="126" t="str">
        <f t="shared" si="3"/>
        <v>No</v>
      </c>
      <c r="Z58" s="126" t="str">
        <f t="shared" si="3"/>
        <v>No</v>
      </c>
      <c r="AA58" s="126" t="str">
        <f t="shared" si="3"/>
        <v>No</v>
      </c>
    </row>
    <row r="59" spans="1:27" x14ac:dyDescent="0.3">
      <c r="A59" t="s">
        <v>113</v>
      </c>
      <c r="B59" t="s">
        <v>13</v>
      </c>
      <c r="C59" t="s">
        <v>14</v>
      </c>
      <c r="D59" t="s">
        <v>8</v>
      </c>
      <c r="E59" t="s">
        <v>11</v>
      </c>
      <c r="F59" t="s">
        <v>10</v>
      </c>
      <c r="G59">
        <v>0</v>
      </c>
      <c r="H59" t="s">
        <v>10</v>
      </c>
      <c r="I59" t="s">
        <v>19</v>
      </c>
      <c r="M59">
        <v>3</v>
      </c>
      <c r="N59" t="str">
        <f t="shared" si="0"/>
        <v>Yes</v>
      </c>
      <c r="O59" s="3" t="s">
        <v>152</v>
      </c>
      <c r="P59" s="126" t="str">
        <f t="shared" si="3"/>
        <v>Yes</v>
      </c>
      <c r="Q59" s="126" t="str">
        <f t="shared" si="3"/>
        <v>No</v>
      </c>
      <c r="R59" s="126" t="str">
        <f t="shared" si="3"/>
        <v>Yes</v>
      </c>
      <c r="S59" s="126" t="str">
        <f t="shared" ref="Q59:AA82" si="4">IF($A59="","",IF(OR($B59=S$1,$C59=S$1,$D59=S$1,$E59=S$1,$F59=S$1),"Yes","No"))</f>
        <v>No</v>
      </c>
      <c r="T59" s="126" t="str">
        <f t="shared" si="4"/>
        <v>Yes</v>
      </c>
      <c r="U59" s="126" t="str">
        <f t="shared" si="4"/>
        <v>Yes</v>
      </c>
      <c r="V59" s="126" t="str">
        <f t="shared" si="4"/>
        <v>No</v>
      </c>
      <c r="W59" s="126" t="str">
        <f t="shared" si="4"/>
        <v>No</v>
      </c>
      <c r="X59" s="126" t="str">
        <f t="shared" si="4"/>
        <v>Yes</v>
      </c>
      <c r="Y59" s="126" t="str">
        <f t="shared" si="4"/>
        <v>No</v>
      </c>
      <c r="Z59" s="126" t="str">
        <f t="shared" si="4"/>
        <v>No</v>
      </c>
      <c r="AA59" s="126" t="str">
        <f t="shared" si="4"/>
        <v>No</v>
      </c>
    </row>
    <row r="60" spans="1:27" x14ac:dyDescent="0.3">
      <c r="A60" t="s">
        <v>113</v>
      </c>
      <c r="B60" t="s">
        <v>13</v>
      </c>
      <c r="C60" t="s">
        <v>14</v>
      </c>
      <c r="D60" t="s">
        <v>8</v>
      </c>
      <c r="E60" t="s">
        <v>11</v>
      </c>
      <c r="F60" t="s">
        <v>10</v>
      </c>
      <c r="G60">
        <v>1</v>
      </c>
      <c r="H60" t="s">
        <v>70</v>
      </c>
      <c r="I60" t="s">
        <v>18</v>
      </c>
      <c r="M60">
        <v>2</v>
      </c>
      <c r="N60" t="str">
        <f t="shared" si="0"/>
        <v>Yes</v>
      </c>
      <c r="O60" s="3" t="s">
        <v>152</v>
      </c>
      <c r="P60" s="126" t="str">
        <f t="shared" ref="P60:P123" si="5">IF($A60="","",IF(OR($B60=P$1,$C60=P$1,$D60=P$1,$E60=P$1,$F60=P$1),"Yes","No"))</f>
        <v>Yes</v>
      </c>
      <c r="Q60" s="126" t="str">
        <f t="shared" si="4"/>
        <v>No</v>
      </c>
      <c r="R60" s="126" t="str">
        <f t="shared" si="4"/>
        <v>Yes</v>
      </c>
      <c r="S60" s="126" t="str">
        <f t="shared" si="4"/>
        <v>No</v>
      </c>
      <c r="T60" s="126" t="str">
        <f t="shared" si="4"/>
        <v>Yes</v>
      </c>
      <c r="U60" s="126" t="str">
        <f t="shared" si="4"/>
        <v>Yes</v>
      </c>
      <c r="V60" s="126" t="str">
        <f t="shared" si="4"/>
        <v>No</v>
      </c>
      <c r="W60" s="126" t="str">
        <f t="shared" si="4"/>
        <v>No</v>
      </c>
      <c r="X60" s="126" t="str">
        <f t="shared" si="4"/>
        <v>Yes</v>
      </c>
      <c r="Y60" s="126" t="str">
        <f t="shared" si="4"/>
        <v>No</v>
      </c>
      <c r="Z60" s="126" t="str">
        <f t="shared" si="4"/>
        <v>No</v>
      </c>
      <c r="AA60" s="126" t="str">
        <f t="shared" si="4"/>
        <v>No</v>
      </c>
    </row>
    <row r="61" spans="1:27" x14ac:dyDescent="0.3">
      <c r="A61" t="s">
        <v>113</v>
      </c>
      <c r="B61" t="s">
        <v>13</v>
      </c>
      <c r="C61" t="s">
        <v>14</v>
      </c>
      <c r="D61" t="s">
        <v>8</v>
      </c>
      <c r="E61" t="s">
        <v>11</v>
      </c>
      <c r="F61" t="s">
        <v>10</v>
      </c>
      <c r="G61">
        <v>1</v>
      </c>
      <c r="H61" t="s">
        <v>14</v>
      </c>
      <c r="I61" t="s">
        <v>15</v>
      </c>
      <c r="M61">
        <v>0</v>
      </c>
      <c r="N61" t="str">
        <f t="shared" si="0"/>
        <v>No</v>
      </c>
      <c r="O61" s="3" t="s">
        <v>152</v>
      </c>
      <c r="P61" s="126" t="str">
        <f t="shared" si="5"/>
        <v>Yes</v>
      </c>
      <c r="Q61" s="126" t="str">
        <f t="shared" si="4"/>
        <v>No</v>
      </c>
      <c r="R61" s="126" t="str">
        <f t="shared" si="4"/>
        <v>Yes</v>
      </c>
      <c r="S61" s="126" t="str">
        <f t="shared" si="4"/>
        <v>No</v>
      </c>
      <c r="T61" s="126" t="str">
        <f t="shared" si="4"/>
        <v>Yes</v>
      </c>
      <c r="U61" s="126" t="str">
        <f t="shared" si="4"/>
        <v>Yes</v>
      </c>
      <c r="V61" s="126" t="str">
        <f t="shared" si="4"/>
        <v>No</v>
      </c>
      <c r="W61" s="126" t="str">
        <f t="shared" si="4"/>
        <v>No</v>
      </c>
      <c r="X61" s="126" t="str">
        <f t="shared" si="4"/>
        <v>Yes</v>
      </c>
      <c r="Y61" s="126" t="str">
        <f t="shared" si="4"/>
        <v>No</v>
      </c>
      <c r="Z61" s="126" t="str">
        <f t="shared" si="4"/>
        <v>No</v>
      </c>
      <c r="AA61" s="126" t="str">
        <f t="shared" si="4"/>
        <v>No</v>
      </c>
    </row>
    <row r="62" spans="1:27" x14ac:dyDescent="0.3">
      <c r="A62" t="s">
        <v>113</v>
      </c>
      <c r="B62" t="s">
        <v>130</v>
      </c>
      <c r="C62" t="s">
        <v>9</v>
      </c>
      <c r="D62" t="s">
        <v>14</v>
      </c>
      <c r="E62" t="s">
        <v>70</v>
      </c>
      <c r="F62" t="s">
        <v>71</v>
      </c>
      <c r="G62">
        <v>0</v>
      </c>
      <c r="H62" t="s">
        <v>9</v>
      </c>
      <c r="I62" t="s">
        <v>19</v>
      </c>
      <c r="M62">
        <v>0</v>
      </c>
      <c r="N62" t="str">
        <f t="shared" si="0"/>
        <v>No</v>
      </c>
      <c r="O62" s="3" t="s">
        <v>152</v>
      </c>
      <c r="P62" s="126" t="str">
        <f t="shared" si="5"/>
        <v>No</v>
      </c>
      <c r="Q62" s="126" t="str">
        <f t="shared" si="4"/>
        <v>Yes</v>
      </c>
      <c r="R62" s="126" t="str">
        <f t="shared" si="4"/>
        <v>No</v>
      </c>
      <c r="S62" s="126" t="str">
        <f t="shared" si="4"/>
        <v>Yes</v>
      </c>
      <c r="T62" s="126" t="str">
        <f t="shared" si="4"/>
        <v>No</v>
      </c>
      <c r="U62" s="126" t="str">
        <f t="shared" si="4"/>
        <v>No</v>
      </c>
      <c r="V62" s="126" t="str">
        <f t="shared" si="4"/>
        <v>Yes</v>
      </c>
      <c r="W62" s="126" t="str">
        <f t="shared" si="4"/>
        <v>No</v>
      </c>
      <c r="X62" s="126" t="str">
        <f t="shared" si="4"/>
        <v>Yes</v>
      </c>
      <c r="Y62" s="126" t="str">
        <f t="shared" si="4"/>
        <v>Yes</v>
      </c>
      <c r="Z62" s="126" t="str">
        <f t="shared" si="4"/>
        <v>No</v>
      </c>
      <c r="AA62" s="126" t="str">
        <f t="shared" si="4"/>
        <v>No</v>
      </c>
    </row>
    <row r="63" spans="1:27" x14ac:dyDescent="0.3">
      <c r="A63" t="s">
        <v>113</v>
      </c>
      <c r="B63" t="s">
        <v>130</v>
      </c>
      <c r="C63" t="s">
        <v>9</v>
      </c>
      <c r="D63" t="s">
        <v>14</v>
      </c>
      <c r="E63" t="s">
        <v>70</v>
      </c>
      <c r="F63" t="s">
        <v>71</v>
      </c>
      <c r="G63">
        <v>1</v>
      </c>
      <c r="H63" t="s">
        <v>130</v>
      </c>
      <c r="I63" t="s">
        <v>18</v>
      </c>
      <c r="M63">
        <v>0</v>
      </c>
      <c r="N63" t="str">
        <f t="shared" si="0"/>
        <v>No</v>
      </c>
      <c r="O63" s="3" t="s">
        <v>152</v>
      </c>
      <c r="P63" s="126" t="str">
        <f t="shared" si="5"/>
        <v>No</v>
      </c>
      <c r="Q63" s="126" t="str">
        <f t="shared" si="4"/>
        <v>Yes</v>
      </c>
      <c r="R63" s="126" t="str">
        <f t="shared" si="4"/>
        <v>No</v>
      </c>
      <c r="S63" s="126" t="str">
        <f t="shared" si="4"/>
        <v>Yes</v>
      </c>
      <c r="T63" s="126" t="str">
        <f t="shared" si="4"/>
        <v>No</v>
      </c>
      <c r="U63" s="126" t="str">
        <f t="shared" si="4"/>
        <v>No</v>
      </c>
      <c r="V63" s="126" t="str">
        <f t="shared" si="4"/>
        <v>Yes</v>
      </c>
      <c r="W63" s="126" t="str">
        <f t="shared" si="4"/>
        <v>No</v>
      </c>
      <c r="X63" s="126" t="str">
        <f t="shared" si="4"/>
        <v>Yes</v>
      </c>
      <c r="Y63" s="126" t="str">
        <f t="shared" si="4"/>
        <v>Yes</v>
      </c>
      <c r="Z63" s="126" t="str">
        <f t="shared" si="4"/>
        <v>No</v>
      </c>
      <c r="AA63" s="126" t="str">
        <f t="shared" si="4"/>
        <v>No</v>
      </c>
    </row>
    <row r="64" spans="1:27" x14ac:dyDescent="0.3">
      <c r="A64" t="s">
        <v>113</v>
      </c>
      <c r="B64" t="s">
        <v>130</v>
      </c>
      <c r="C64" t="s">
        <v>9</v>
      </c>
      <c r="D64" t="s">
        <v>14</v>
      </c>
      <c r="E64" t="s">
        <v>70</v>
      </c>
      <c r="F64" t="s">
        <v>71</v>
      </c>
      <c r="G64">
        <v>0</v>
      </c>
      <c r="H64" t="s">
        <v>130</v>
      </c>
      <c r="I64" t="s">
        <v>19</v>
      </c>
      <c r="M64">
        <v>0</v>
      </c>
      <c r="N64" t="str">
        <f t="shared" si="0"/>
        <v>No</v>
      </c>
      <c r="O64" s="3" t="s">
        <v>152</v>
      </c>
      <c r="P64" s="126" t="str">
        <f t="shared" si="5"/>
        <v>No</v>
      </c>
      <c r="Q64" s="126" t="str">
        <f t="shared" si="4"/>
        <v>Yes</v>
      </c>
      <c r="R64" s="126" t="str">
        <f t="shared" si="4"/>
        <v>No</v>
      </c>
      <c r="S64" s="126" t="str">
        <f t="shared" si="4"/>
        <v>Yes</v>
      </c>
      <c r="T64" s="126" t="str">
        <f t="shared" si="4"/>
        <v>No</v>
      </c>
      <c r="U64" s="126" t="str">
        <f t="shared" si="4"/>
        <v>No</v>
      </c>
      <c r="V64" s="126" t="str">
        <f t="shared" si="4"/>
        <v>Yes</v>
      </c>
      <c r="W64" s="126" t="str">
        <f t="shared" si="4"/>
        <v>No</v>
      </c>
      <c r="X64" s="126" t="str">
        <f t="shared" si="4"/>
        <v>Yes</v>
      </c>
      <c r="Y64" s="126" t="str">
        <f t="shared" si="4"/>
        <v>Yes</v>
      </c>
      <c r="Z64" s="126" t="str">
        <f t="shared" si="4"/>
        <v>No</v>
      </c>
      <c r="AA64" s="126" t="str">
        <f t="shared" si="4"/>
        <v>No</v>
      </c>
    </row>
    <row r="65" spans="1:27" x14ac:dyDescent="0.3">
      <c r="A65" t="s">
        <v>113</v>
      </c>
      <c r="B65" t="s">
        <v>130</v>
      </c>
      <c r="C65" t="s">
        <v>9</v>
      </c>
      <c r="D65" t="s">
        <v>14</v>
      </c>
      <c r="E65" t="s">
        <v>70</v>
      </c>
      <c r="F65" t="s">
        <v>71</v>
      </c>
      <c r="G65">
        <v>1</v>
      </c>
      <c r="H65" t="s">
        <v>11</v>
      </c>
      <c r="I65" t="s">
        <v>19</v>
      </c>
      <c r="M65">
        <v>3</v>
      </c>
      <c r="N65" t="str">
        <f t="shared" si="0"/>
        <v>Yes</v>
      </c>
      <c r="O65" s="3" t="s">
        <v>152</v>
      </c>
      <c r="P65" s="126" t="str">
        <f t="shared" si="5"/>
        <v>No</v>
      </c>
      <c r="Q65" s="126" t="str">
        <f t="shared" si="4"/>
        <v>Yes</v>
      </c>
      <c r="R65" s="126" t="str">
        <f t="shared" si="4"/>
        <v>No</v>
      </c>
      <c r="S65" s="126" t="str">
        <f t="shared" si="4"/>
        <v>Yes</v>
      </c>
      <c r="T65" s="126" t="str">
        <f t="shared" si="4"/>
        <v>No</v>
      </c>
      <c r="U65" s="126" t="str">
        <f t="shared" si="4"/>
        <v>No</v>
      </c>
      <c r="V65" s="126" t="str">
        <f t="shared" si="4"/>
        <v>Yes</v>
      </c>
      <c r="W65" s="126" t="str">
        <f t="shared" si="4"/>
        <v>No</v>
      </c>
      <c r="X65" s="126" t="str">
        <f t="shared" si="4"/>
        <v>Yes</v>
      </c>
      <c r="Y65" s="126" t="str">
        <f t="shared" si="4"/>
        <v>Yes</v>
      </c>
      <c r="Z65" s="126" t="str">
        <f t="shared" si="4"/>
        <v>No</v>
      </c>
      <c r="AA65" s="126" t="str">
        <f t="shared" si="4"/>
        <v>No</v>
      </c>
    </row>
    <row r="66" spans="1:27" x14ac:dyDescent="0.3">
      <c r="A66" t="s">
        <v>113</v>
      </c>
      <c r="B66" t="s">
        <v>130</v>
      </c>
      <c r="C66" t="s">
        <v>9</v>
      </c>
      <c r="D66" t="s">
        <v>14</v>
      </c>
      <c r="E66" t="s">
        <v>70</v>
      </c>
      <c r="F66" t="s">
        <v>71</v>
      </c>
      <c r="G66">
        <v>1</v>
      </c>
      <c r="H66" t="s">
        <v>11</v>
      </c>
      <c r="I66" t="s">
        <v>19</v>
      </c>
      <c r="M66">
        <v>3</v>
      </c>
      <c r="N66" t="str">
        <f t="shared" si="0"/>
        <v>Yes</v>
      </c>
      <c r="O66" s="3" t="s">
        <v>152</v>
      </c>
      <c r="P66" s="126" t="str">
        <f t="shared" si="5"/>
        <v>No</v>
      </c>
      <c r="Q66" s="126" t="str">
        <f t="shared" si="4"/>
        <v>Yes</v>
      </c>
      <c r="R66" s="126" t="str">
        <f t="shared" si="4"/>
        <v>No</v>
      </c>
      <c r="S66" s="126" t="str">
        <f t="shared" si="4"/>
        <v>Yes</v>
      </c>
      <c r="T66" s="126" t="str">
        <f t="shared" si="4"/>
        <v>No</v>
      </c>
      <c r="U66" s="126" t="str">
        <f t="shared" si="4"/>
        <v>No</v>
      </c>
      <c r="V66" s="126" t="str">
        <f t="shared" si="4"/>
        <v>Yes</v>
      </c>
      <c r="W66" s="126" t="str">
        <f t="shared" si="4"/>
        <v>No</v>
      </c>
      <c r="X66" s="126" t="str">
        <f t="shared" si="4"/>
        <v>Yes</v>
      </c>
      <c r="Y66" s="126" t="str">
        <f t="shared" si="4"/>
        <v>Yes</v>
      </c>
      <c r="Z66" s="126" t="str">
        <f t="shared" si="4"/>
        <v>No</v>
      </c>
      <c r="AA66" s="126" t="str">
        <f t="shared" si="4"/>
        <v>No</v>
      </c>
    </row>
    <row r="67" spans="1:27" x14ac:dyDescent="0.3">
      <c r="A67" t="s">
        <v>113</v>
      </c>
      <c r="B67" t="s">
        <v>13</v>
      </c>
      <c r="C67" t="s">
        <v>8</v>
      </c>
      <c r="D67" t="s">
        <v>70</v>
      </c>
      <c r="E67" t="s">
        <v>11</v>
      </c>
      <c r="F67" t="s">
        <v>10</v>
      </c>
      <c r="G67">
        <v>0</v>
      </c>
      <c r="H67" t="s">
        <v>70</v>
      </c>
      <c r="I67" t="s">
        <v>17</v>
      </c>
      <c r="M67">
        <v>0</v>
      </c>
      <c r="N67" t="str">
        <f t="shared" ref="N67:N130" si="6">IF(M67="","",IF(I67="Foul","Yes",IF(M67=0,"No","Yes")))</f>
        <v>No</v>
      </c>
      <c r="O67" s="3" t="s">
        <v>152</v>
      </c>
      <c r="P67" s="126" t="str">
        <f t="shared" si="5"/>
        <v>Yes</v>
      </c>
      <c r="Q67" s="126" t="str">
        <f t="shared" si="4"/>
        <v>No</v>
      </c>
      <c r="R67" s="126" t="str">
        <f t="shared" si="4"/>
        <v>Yes</v>
      </c>
      <c r="S67" s="126" t="str">
        <f t="shared" si="4"/>
        <v>Yes</v>
      </c>
      <c r="T67" s="126" t="str">
        <f t="shared" si="4"/>
        <v>Yes</v>
      </c>
      <c r="U67" s="126" t="str">
        <f t="shared" si="4"/>
        <v>Yes</v>
      </c>
      <c r="V67" s="126" t="str">
        <f t="shared" si="4"/>
        <v>No</v>
      </c>
      <c r="W67" s="126" t="str">
        <f t="shared" si="4"/>
        <v>No</v>
      </c>
      <c r="X67" s="126" t="str">
        <f t="shared" si="4"/>
        <v>No</v>
      </c>
      <c r="Y67" s="126" t="str">
        <f t="shared" si="4"/>
        <v>No</v>
      </c>
      <c r="Z67" s="126" t="str">
        <f t="shared" si="4"/>
        <v>No</v>
      </c>
      <c r="AA67" s="126" t="str">
        <f t="shared" si="4"/>
        <v>No</v>
      </c>
    </row>
    <row r="68" spans="1:27" x14ac:dyDescent="0.3">
      <c r="A68" t="s">
        <v>113</v>
      </c>
      <c r="B68" t="s">
        <v>13</v>
      </c>
      <c r="C68" t="s">
        <v>8</v>
      </c>
      <c r="D68" t="s">
        <v>70</v>
      </c>
      <c r="E68" t="s">
        <v>11</v>
      </c>
      <c r="F68" t="s">
        <v>131</v>
      </c>
      <c r="G68">
        <v>1</v>
      </c>
      <c r="H68" t="s">
        <v>70</v>
      </c>
      <c r="I68" t="s">
        <v>18</v>
      </c>
      <c r="M68">
        <v>2</v>
      </c>
      <c r="N68" t="str">
        <f t="shared" si="6"/>
        <v>Yes</v>
      </c>
      <c r="O68" s="3" t="s">
        <v>152</v>
      </c>
      <c r="P68" s="126" t="str">
        <f t="shared" si="5"/>
        <v>Yes</v>
      </c>
      <c r="Q68" s="126" t="str">
        <f t="shared" si="4"/>
        <v>No</v>
      </c>
      <c r="R68" s="126" t="str">
        <f t="shared" si="4"/>
        <v>Yes</v>
      </c>
      <c r="S68" s="126" t="str">
        <f t="shared" si="4"/>
        <v>Yes</v>
      </c>
      <c r="T68" s="126" t="str">
        <f t="shared" si="4"/>
        <v>No</v>
      </c>
      <c r="U68" s="126" t="str">
        <f t="shared" si="4"/>
        <v>Yes</v>
      </c>
      <c r="V68" s="126" t="str">
        <f t="shared" si="4"/>
        <v>No</v>
      </c>
      <c r="W68" s="126" t="str">
        <f t="shared" si="4"/>
        <v>No</v>
      </c>
      <c r="X68" s="126" t="str">
        <f t="shared" si="4"/>
        <v>No</v>
      </c>
      <c r="Y68" s="126" t="str">
        <f t="shared" si="4"/>
        <v>No</v>
      </c>
      <c r="Z68" s="126" t="str">
        <f t="shared" si="4"/>
        <v>Yes</v>
      </c>
      <c r="AA68" s="126" t="str">
        <f t="shared" si="4"/>
        <v>No</v>
      </c>
    </row>
    <row r="69" spans="1:27" x14ac:dyDescent="0.3">
      <c r="A69" t="s">
        <v>113</v>
      </c>
      <c r="B69" t="s">
        <v>13</v>
      </c>
      <c r="C69" t="s">
        <v>8</v>
      </c>
      <c r="D69" t="s">
        <v>70</v>
      </c>
      <c r="E69" t="s">
        <v>11</v>
      </c>
      <c r="F69" t="s">
        <v>131</v>
      </c>
      <c r="G69">
        <v>1</v>
      </c>
      <c r="H69" t="s">
        <v>13</v>
      </c>
      <c r="I69" t="s">
        <v>18</v>
      </c>
      <c r="M69">
        <v>2</v>
      </c>
      <c r="N69" t="str">
        <f t="shared" si="6"/>
        <v>Yes</v>
      </c>
      <c r="O69" s="3" t="s">
        <v>152</v>
      </c>
      <c r="P69" s="126" t="str">
        <f t="shared" si="5"/>
        <v>Yes</v>
      </c>
      <c r="Q69" s="126" t="str">
        <f t="shared" si="4"/>
        <v>No</v>
      </c>
      <c r="R69" s="126" t="str">
        <f t="shared" si="4"/>
        <v>Yes</v>
      </c>
      <c r="S69" s="126" t="str">
        <f t="shared" si="4"/>
        <v>Yes</v>
      </c>
      <c r="T69" s="126" t="str">
        <f t="shared" si="4"/>
        <v>No</v>
      </c>
      <c r="U69" s="126" t="str">
        <f t="shared" si="4"/>
        <v>Yes</v>
      </c>
      <c r="V69" s="126" t="str">
        <f t="shared" si="4"/>
        <v>No</v>
      </c>
      <c r="W69" s="126" t="str">
        <f t="shared" si="4"/>
        <v>No</v>
      </c>
      <c r="X69" s="126" t="str">
        <f t="shared" si="4"/>
        <v>No</v>
      </c>
      <c r="Y69" s="126" t="str">
        <f t="shared" si="4"/>
        <v>No</v>
      </c>
      <c r="Z69" s="126" t="str">
        <f t="shared" si="4"/>
        <v>Yes</v>
      </c>
      <c r="AA69" s="126" t="str">
        <f t="shared" si="4"/>
        <v>No</v>
      </c>
    </row>
    <row r="70" spans="1:27" x14ac:dyDescent="0.3">
      <c r="A70" t="s">
        <v>113</v>
      </c>
      <c r="B70" t="s">
        <v>13</v>
      </c>
      <c r="C70" t="s">
        <v>8</v>
      </c>
      <c r="D70" t="s">
        <v>70</v>
      </c>
      <c r="E70" t="s">
        <v>11</v>
      </c>
      <c r="F70" t="s">
        <v>131</v>
      </c>
      <c r="G70">
        <v>1</v>
      </c>
      <c r="H70" t="s">
        <v>131</v>
      </c>
      <c r="I70" t="s">
        <v>17</v>
      </c>
      <c r="M70">
        <v>0</v>
      </c>
      <c r="N70" t="str">
        <f t="shared" si="6"/>
        <v>No</v>
      </c>
      <c r="O70" s="3" t="s">
        <v>152</v>
      </c>
      <c r="P70" s="126" t="str">
        <f t="shared" si="5"/>
        <v>Yes</v>
      </c>
      <c r="Q70" s="126" t="str">
        <f t="shared" si="4"/>
        <v>No</v>
      </c>
      <c r="R70" s="126" t="str">
        <f t="shared" si="4"/>
        <v>Yes</v>
      </c>
      <c r="S70" s="126" t="str">
        <f t="shared" si="4"/>
        <v>Yes</v>
      </c>
      <c r="T70" s="126" t="str">
        <f t="shared" si="4"/>
        <v>No</v>
      </c>
      <c r="U70" s="126" t="str">
        <f t="shared" si="4"/>
        <v>Yes</v>
      </c>
      <c r="V70" s="126" t="str">
        <f t="shared" si="4"/>
        <v>No</v>
      </c>
      <c r="W70" s="126" t="str">
        <f t="shared" si="4"/>
        <v>No</v>
      </c>
      <c r="X70" s="126" t="str">
        <f t="shared" si="4"/>
        <v>No</v>
      </c>
      <c r="Y70" s="126" t="str">
        <f t="shared" si="4"/>
        <v>No</v>
      </c>
      <c r="Z70" s="126" t="str">
        <f t="shared" si="4"/>
        <v>Yes</v>
      </c>
      <c r="AA70" s="126" t="str">
        <f t="shared" si="4"/>
        <v>No</v>
      </c>
    </row>
    <row r="71" spans="1:27" x14ac:dyDescent="0.3">
      <c r="A71" t="s">
        <v>113</v>
      </c>
      <c r="B71" t="s">
        <v>13</v>
      </c>
      <c r="C71" t="s">
        <v>8</v>
      </c>
      <c r="D71" t="s">
        <v>70</v>
      </c>
      <c r="E71" t="s">
        <v>11</v>
      </c>
      <c r="F71" t="s">
        <v>131</v>
      </c>
      <c r="G71">
        <v>1</v>
      </c>
      <c r="H71" t="s">
        <v>13</v>
      </c>
      <c r="I71" t="s">
        <v>17</v>
      </c>
      <c r="M71">
        <v>0</v>
      </c>
      <c r="N71" t="str">
        <f t="shared" si="6"/>
        <v>No</v>
      </c>
      <c r="O71" s="3" t="s">
        <v>152</v>
      </c>
      <c r="P71" s="126" t="str">
        <f t="shared" si="5"/>
        <v>Yes</v>
      </c>
      <c r="Q71" s="126" t="str">
        <f t="shared" si="4"/>
        <v>No</v>
      </c>
      <c r="R71" s="126" t="str">
        <f t="shared" si="4"/>
        <v>Yes</v>
      </c>
      <c r="S71" s="126" t="str">
        <f t="shared" si="4"/>
        <v>Yes</v>
      </c>
      <c r="T71" s="126" t="str">
        <f t="shared" si="4"/>
        <v>No</v>
      </c>
      <c r="U71" s="126" t="str">
        <f t="shared" si="4"/>
        <v>Yes</v>
      </c>
      <c r="V71" s="126" t="str">
        <f t="shared" si="4"/>
        <v>No</v>
      </c>
      <c r="W71" s="126" t="str">
        <f t="shared" si="4"/>
        <v>No</v>
      </c>
      <c r="X71" s="126" t="str">
        <f t="shared" si="4"/>
        <v>No</v>
      </c>
      <c r="Y71" s="126" t="str">
        <f t="shared" si="4"/>
        <v>No</v>
      </c>
      <c r="Z71" s="126" t="str">
        <f t="shared" si="4"/>
        <v>Yes</v>
      </c>
      <c r="AA71" s="126" t="str">
        <f t="shared" si="4"/>
        <v>No</v>
      </c>
    </row>
    <row r="72" spans="1:27" x14ac:dyDescent="0.3">
      <c r="A72" t="s">
        <v>113</v>
      </c>
      <c r="B72" t="s">
        <v>13</v>
      </c>
      <c r="C72" t="s">
        <v>8</v>
      </c>
      <c r="D72" t="s">
        <v>70</v>
      </c>
      <c r="E72" t="s">
        <v>11</v>
      </c>
      <c r="F72" t="s">
        <v>131</v>
      </c>
      <c r="G72">
        <v>0</v>
      </c>
      <c r="H72" t="s">
        <v>11</v>
      </c>
      <c r="I72" t="s">
        <v>19</v>
      </c>
      <c r="M72">
        <v>0</v>
      </c>
      <c r="N72" t="str">
        <f t="shared" si="6"/>
        <v>No</v>
      </c>
      <c r="O72" s="3" t="s">
        <v>152</v>
      </c>
      <c r="P72" s="126" t="str">
        <f t="shared" si="5"/>
        <v>Yes</v>
      </c>
      <c r="Q72" s="126" t="str">
        <f t="shared" si="4"/>
        <v>No</v>
      </c>
      <c r="R72" s="126" t="str">
        <f t="shared" si="4"/>
        <v>Yes</v>
      </c>
      <c r="S72" s="126" t="str">
        <f t="shared" si="4"/>
        <v>Yes</v>
      </c>
      <c r="T72" s="126" t="str">
        <f t="shared" si="4"/>
        <v>No</v>
      </c>
      <c r="U72" s="126" t="str">
        <f t="shared" si="4"/>
        <v>Yes</v>
      </c>
      <c r="V72" s="126" t="str">
        <f t="shared" si="4"/>
        <v>No</v>
      </c>
      <c r="W72" s="126" t="str">
        <f t="shared" si="4"/>
        <v>No</v>
      </c>
      <c r="X72" s="126" t="str">
        <f t="shared" si="4"/>
        <v>No</v>
      </c>
      <c r="Y72" s="126" t="str">
        <f t="shared" si="4"/>
        <v>No</v>
      </c>
      <c r="Z72" s="126" t="str">
        <f t="shared" si="4"/>
        <v>Yes</v>
      </c>
      <c r="AA72" s="126" t="str">
        <f t="shared" si="4"/>
        <v>No</v>
      </c>
    </row>
    <row r="73" spans="1:27" x14ac:dyDescent="0.3">
      <c r="A73" t="s">
        <v>113</v>
      </c>
      <c r="B73" t="s">
        <v>13</v>
      </c>
      <c r="C73" t="s">
        <v>8</v>
      </c>
      <c r="D73" t="s">
        <v>70</v>
      </c>
      <c r="E73" t="s">
        <v>11</v>
      </c>
      <c r="F73" t="s">
        <v>131</v>
      </c>
      <c r="G73">
        <v>1</v>
      </c>
      <c r="H73" t="s">
        <v>131</v>
      </c>
      <c r="I73" t="s">
        <v>18</v>
      </c>
      <c r="M73">
        <v>0</v>
      </c>
      <c r="N73" t="str">
        <f t="shared" si="6"/>
        <v>No</v>
      </c>
      <c r="O73" s="3" t="s">
        <v>152</v>
      </c>
      <c r="P73" s="126" t="str">
        <f t="shared" si="5"/>
        <v>Yes</v>
      </c>
      <c r="Q73" s="126" t="str">
        <f t="shared" si="4"/>
        <v>No</v>
      </c>
      <c r="R73" s="126" t="str">
        <f t="shared" si="4"/>
        <v>Yes</v>
      </c>
      <c r="S73" s="126" t="str">
        <f t="shared" si="4"/>
        <v>Yes</v>
      </c>
      <c r="T73" s="126" t="str">
        <f t="shared" si="4"/>
        <v>No</v>
      </c>
      <c r="U73" s="126" t="str">
        <f t="shared" si="4"/>
        <v>Yes</v>
      </c>
      <c r="V73" s="126" t="str">
        <f t="shared" si="4"/>
        <v>No</v>
      </c>
      <c r="W73" s="126" t="str">
        <f t="shared" si="4"/>
        <v>No</v>
      </c>
      <c r="X73" s="126" t="str">
        <f t="shared" si="4"/>
        <v>No</v>
      </c>
      <c r="Y73" s="126" t="str">
        <f t="shared" si="4"/>
        <v>No</v>
      </c>
      <c r="Z73" s="126" t="str">
        <f t="shared" si="4"/>
        <v>Yes</v>
      </c>
      <c r="AA73" s="126" t="str">
        <f t="shared" si="4"/>
        <v>No</v>
      </c>
    </row>
    <row r="74" spans="1:27" x14ac:dyDescent="0.3">
      <c r="A74" t="s">
        <v>113</v>
      </c>
      <c r="B74" t="s">
        <v>13</v>
      </c>
      <c r="C74" t="s">
        <v>8</v>
      </c>
      <c r="D74" t="s">
        <v>70</v>
      </c>
      <c r="E74" t="s">
        <v>11</v>
      </c>
      <c r="F74" t="s">
        <v>131</v>
      </c>
      <c r="G74">
        <v>1</v>
      </c>
      <c r="H74" t="s">
        <v>8</v>
      </c>
      <c r="I74" t="s">
        <v>19</v>
      </c>
      <c r="M74">
        <v>3</v>
      </c>
      <c r="N74" t="str">
        <f t="shared" si="6"/>
        <v>Yes</v>
      </c>
      <c r="O74" s="3" t="s">
        <v>152</v>
      </c>
      <c r="P74" s="126" t="str">
        <f t="shared" si="5"/>
        <v>Yes</v>
      </c>
      <c r="Q74" s="126" t="str">
        <f t="shared" si="4"/>
        <v>No</v>
      </c>
      <c r="R74" s="126" t="str">
        <f t="shared" si="4"/>
        <v>Yes</v>
      </c>
      <c r="S74" s="126" t="str">
        <f t="shared" si="4"/>
        <v>Yes</v>
      </c>
      <c r="T74" s="126" t="str">
        <f t="shared" si="4"/>
        <v>No</v>
      </c>
      <c r="U74" s="126" t="str">
        <f t="shared" si="4"/>
        <v>Yes</v>
      </c>
      <c r="V74" s="126" t="str">
        <f t="shared" si="4"/>
        <v>No</v>
      </c>
      <c r="W74" s="126" t="str">
        <f t="shared" si="4"/>
        <v>No</v>
      </c>
      <c r="X74" s="126" t="str">
        <f t="shared" si="4"/>
        <v>No</v>
      </c>
      <c r="Y74" s="126" t="str">
        <f t="shared" si="4"/>
        <v>No</v>
      </c>
      <c r="Z74" s="126" t="str">
        <f t="shared" si="4"/>
        <v>Yes</v>
      </c>
      <c r="AA74" s="126" t="str">
        <f t="shared" si="4"/>
        <v>No</v>
      </c>
    </row>
    <row r="75" spans="1:27" x14ac:dyDescent="0.3">
      <c r="A75" t="s">
        <v>113</v>
      </c>
      <c r="B75" t="s">
        <v>130</v>
      </c>
      <c r="C75" t="s">
        <v>8</v>
      </c>
      <c r="D75" t="s">
        <v>70</v>
      </c>
      <c r="E75" t="s">
        <v>11</v>
      </c>
      <c r="F75" t="s">
        <v>131</v>
      </c>
      <c r="G75">
        <v>1</v>
      </c>
      <c r="H75" t="s">
        <v>131</v>
      </c>
      <c r="I75" t="s">
        <v>148</v>
      </c>
      <c r="M75">
        <v>2</v>
      </c>
      <c r="N75" t="str">
        <f t="shared" si="6"/>
        <v>Yes</v>
      </c>
      <c r="O75" s="3" t="s">
        <v>152</v>
      </c>
      <c r="P75" s="126" t="str">
        <f t="shared" si="5"/>
        <v>No</v>
      </c>
      <c r="Q75" s="126" t="str">
        <f t="shared" si="4"/>
        <v>No</v>
      </c>
      <c r="R75" s="126" t="str">
        <f t="shared" si="4"/>
        <v>Yes</v>
      </c>
      <c r="S75" s="126" t="str">
        <f t="shared" si="4"/>
        <v>Yes</v>
      </c>
      <c r="T75" s="126" t="str">
        <f t="shared" si="4"/>
        <v>No</v>
      </c>
      <c r="U75" s="126" t="str">
        <f t="shared" si="4"/>
        <v>Yes</v>
      </c>
      <c r="V75" s="126" t="str">
        <f t="shared" si="4"/>
        <v>No</v>
      </c>
      <c r="W75" s="126" t="str">
        <f t="shared" si="4"/>
        <v>No</v>
      </c>
      <c r="X75" s="126" t="str">
        <f t="shared" si="4"/>
        <v>No</v>
      </c>
      <c r="Y75" s="126" t="str">
        <f t="shared" si="4"/>
        <v>Yes</v>
      </c>
      <c r="Z75" s="126" t="str">
        <f t="shared" si="4"/>
        <v>Yes</v>
      </c>
      <c r="AA75" s="126" t="str">
        <f t="shared" si="4"/>
        <v>No</v>
      </c>
    </row>
    <row r="76" spans="1:27" x14ac:dyDescent="0.3">
      <c r="A76" t="s">
        <v>113</v>
      </c>
      <c r="B76" t="s">
        <v>130</v>
      </c>
      <c r="C76" t="s">
        <v>9</v>
      </c>
      <c r="D76" t="s">
        <v>8</v>
      </c>
      <c r="E76" t="s">
        <v>11</v>
      </c>
      <c r="F76" t="s">
        <v>10</v>
      </c>
      <c r="G76">
        <v>1</v>
      </c>
      <c r="H76" t="s">
        <v>11</v>
      </c>
      <c r="I76" t="s">
        <v>18</v>
      </c>
      <c r="M76">
        <v>0</v>
      </c>
      <c r="N76" t="str">
        <f t="shared" si="6"/>
        <v>No</v>
      </c>
      <c r="O76" s="3" t="s">
        <v>152</v>
      </c>
      <c r="P76" s="126" t="str">
        <f t="shared" si="5"/>
        <v>No</v>
      </c>
      <c r="Q76" s="126" t="str">
        <f t="shared" si="4"/>
        <v>Yes</v>
      </c>
      <c r="R76" s="126" t="str">
        <f t="shared" si="4"/>
        <v>Yes</v>
      </c>
      <c r="S76" s="126" t="str">
        <f t="shared" si="4"/>
        <v>No</v>
      </c>
      <c r="T76" s="126" t="str">
        <f t="shared" si="4"/>
        <v>Yes</v>
      </c>
      <c r="U76" s="126" t="str">
        <f t="shared" si="4"/>
        <v>Yes</v>
      </c>
      <c r="V76" s="126" t="str">
        <f t="shared" si="4"/>
        <v>No</v>
      </c>
      <c r="W76" s="126" t="str">
        <f t="shared" si="4"/>
        <v>No</v>
      </c>
      <c r="X76" s="126" t="str">
        <f t="shared" si="4"/>
        <v>No</v>
      </c>
      <c r="Y76" s="126" t="str">
        <f t="shared" si="4"/>
        <v>Yes</v>
      </c>
      <c r="Z76" s="126" t="str">
        <f t="shared" si="4"/>
        <v>No</v>
      </c>
      <c r="AA76" s="126" t="str">
        <f t="shared" si="4"/>
        <v>No</v>
      </c>
    </row>
    <row r="77" spans="1:27" x14ac:dyDescent="0.3">
      <c r="A77" t="s">
        <v>113</v>
      </c>
      <c r="B77" t="s">
        <v>130</v>
      </c>
      <c r="C77" t="s">
        <v>9</v>
      </c>
      <c r="D77" t="s">
        <v>8</v>
      </c>
      <c r="E77" t="s">
        <v>11</v>
      </c>
      <c r="F77" t="s">
        <v>10</v>
      </c>
      <c r="G77">
        <v>0</v>
      </c>
      <c r="H77" t="s">
        <v>10</v>
      </c>
      <c r="I77" t="s">
        <v>19</v>
      </c>
      <c r="M77">
        <v>0</v>
      </c>
      <c r="N77" t="str">
        <f t="shared" si="6"/>
        <v>No</v>
      </c>
      <c r="O77" s="3" t="s">
        <v>152</v>
      </c>
      <c r="P77" s="126" t="str">
        <f t="shared" si="5"/>
        <v>No</v>
      </c>
      <c r="Q77" s="126" t="str">
        <f t="shared" si="4"/>
        <v>Yes</v>
      </c>
      <c r="R77" s="126" t="str">
        <f t="shared" si="4"/>
        <v>Yes</v>
      </c>
      <c r="S77" s="126" t="str">
        <f t="shared" si="4"/>
        <v>No</v>
      </c>
      <c r="T77" s="126" t="str">
        <f t="shared" si="4"/>
        <v>Yes</v>
      </c>
      <c r="U77" s="126" t="str">
        <f t="shared" si="4"/>
        <v>Yes</v>
      </c>
      <c r="V77" s="126" t="str">
        <f t="shared" si="4"/>
        <v>No</v>
      </c>
      <c r="W77" s="126" t="str">
        <f t="shared" si="4"/>
        <v>No</v>
      </c>
      <c r="X77" s="126" t="str">
        <f t="shared" si="4"/>
        <v>No</v>
      </c>
      <c r="Y77" s="126" t="str">
        <f t="shared" si="4"/>
        <v>Yes</v>
      </c>
      <c r="Z77" s="126" t="str">
        <f t="shared" si="4"/>
        <v>No</v>
      </c>
      <c r="AA77" s="126" t="str">
        <f t="shared" si="4"/>
        <v>No</v>
      </c>
    </row>
    <row r="78" spans="1:27" x14ac:dyDescent="0.3">
      <c r="A78" t="s">
        <v>113</v>
      </c>
      <c r="B78" t="s">
        <v>130</v>
      </c>
      <c r="C78" t="s">
        <v>9</v>
      </c>
      <c r="D78" t="s">
        <v>8</v>
      </c>
      <c r="E78" t="s">
        <v>11</v>
      </c>
      <c r="F78" t="s">
        <v>10</v>
      </c>
      <c r="G78">
        <v>2</v>
      </c>
      <c r="H78" t="s">
        <v>8</v>
      </c>
      <c r="I78" t="s">
        <v>16</v>
      </c>
      <c r="M78">
        <v>2</v>
      </c>
      <c r="N78" t="str">
        <f t="shared" si="6"/>
        <v>Yes</v>
      </c>
      <c r="O78" s="3" t="s">
        <v>152</v>
      </c>
      <c r="P78" s="126" t="str">
        <f t="shared" si="5"/>
        <v>No</v>
      </c>
      <c r="Q78" s="126" t="str">
        <f t="shared" si="4"/>
        <v>Yes</v>
      </c>
      <c r="R78" s="126" t="str">
        <f t="shared" si="4"/>
        <v>Yes</v>
      </c>
      <c r="S78" s="126" t="str">
        <f t="shared" si="4"/>
        <v>No</v>
      </c>
      <c r="T78" s="126" t="str">
        <f t="shared" si="4"/>
        <v>Yes</v>
      </c>
      <c r="U78" s="126" t="str">
        <f t="shared" si="4"/>
        <v>Yes</v>
      </c>
      <c r="V78" s="126" t="str">
        <f t="shared" si="4"/>
        <v>No</v>
      </c>
      <c r="W78" s="126" t="str">
        <f t="shared" si="4"/>
        <v>No</v>
      </c>
      <c r="X78" s="126" t="str">
        <f t="shared" si="4"/>
        <v>No</v>
      </c>
      <c r="Y78" s="126" t="str">
        <f t="shared" si="4"/>
        <v>Yes</v>
      </c>
      <c r="Z78" s="126" t="str">
        <f t="shared" si="4"/>
        <v>No</v>
      </c>
      <c r="AA78" s="126" t="str">
        <f t="shared" si="4"/>
        <v>No</v>
      </c>
    </row>
    <row r="79" spans="1:27" x14ac:dyDescent="0.3">
      <c r="A79" t="s">
        <v>113</v>
      </c>
      <c r="B79" t="s">
        <v>130</v>
      </c>
      <c r="C79" t="s">
        <v>9</v>
      </c>
      <c r="D79" t="s">
        <v>8</v>
      </c>
      <c r="E79" t="s">
        <v>11</v>
      </c>
      <c r="F79" t="s">
        <v>10</v>
      </c>
      <c r="G79">
        <v>2</v>
      </c>
      <c r="H79" t="s">
        <v>11</v>
      </c>
      <c r="I79" t="s">
        <v>16</v>
      </c>
      <c r="M79">
        <v>2</v>
      </c>
      <c r="N79" t="str">
        <f t="shared" si="6"/>
        <v>Yes</v>
      </c>
      <c r="O79" s="3" t="s">
        <v>152</v>
      </c>
      <c r="P79" s="126" t="str">
        <f t="shared" si="5"/>
        <v>No</v>
      </c>
      <c r="Q79" s="126" t="str">
        <f t="shared" si="4"/>
        <v>Yes</v>
      </c>
      <c r="R79" s="126" t="str">
        <f t="shared" si="4"/>
        <v>Yes</v>
      </c>
      <c r="S79" s="126" t="str">
        <f t="shared" si="4"/>
        <v>No</v>
      </c>
      <c r="T79" s="126" t="str">
        <f t="shared" si="4"/>
        <v>Yes</v>
      </c>
      <c r="U79" s="126" t="str">
        <f t="shared" si="4"/>
        <v>Yes</v>
      </c>
      <c r="V79" s="126" t="str">
        <f t="shared" si="4"/>
        <v>No</v>
      </c>
      <c r="W79" s="126" t="str">
        <f t="shared" si="4"/>
        <v>No</v>
      </c>
      <c r="X79" s="126" t="str">
        <f t="shared" si="4"/>
        <v>No</v>
      </c>
      <c r="Y79" s="126" t="str">
        <f t="shared" si="4"/>
        <v>Yes</v>
      </c>
      <c r="Z79" s="126" t="str">
        <f t="shared" si="4"/>
        <v>No</v>
      </c>
      <c r="AA79" s="126" t="str">
        <f t="shared" si="4"/>
        <v>No</v>
      </c>
    </row>
    <row r="80" spans="1:27" x14ac:dyDescent="0.3">
      <c r="A80" t="s">
        <v>113</v>
      </c>
      <c r="B80" t="s">
        <v>130</v>
      </c>
      <c r="C80" t="s">
        <v>70</v>
      </c>
      <c r="D80" t="s">
        <v>8</v>
      </c>
      <c r="E80" t="s">
        <v>11</v>
      </c>
      <c r="F80" t="s">
        <v>10</v>
      </c>
      <c r="G80">
        <v>0</v>
      </c>
      <c r="H80" t="s">
        <v>70</v>
      </c>
      <c r="I80" t="s">
        <v>19</v>
      </c>
      <c r="M80">
        <v>3</v>
      </c>
      <c r="N80" t="str">
        <f t="shared" si="6"/>
        <v>Yes</v>
      </c>
      <c r="O80" s="3" t="s">
        <v>152</v>
      </c>
      <c r="P80" s="126" t="str">
        <f t="shared" si="5"/>
        <v>No</v>
      </c>
      <c r="Q80" s="126" t="str">
        <f t="shared" si="4"/>
        <v>No</v>
      </c>
      <c r="R80" s="126" t="str">
        <f t="shared" si="4"/>
        <v>Yes</v>
      </c>
      <c r="S80" s="126" t="str">
        <f t="shared" si="4"/>
        <v>Yes</v>
      </c>
      <c r="T80" s="126" t="str">
        <f t="shared" si="4"/>
        <v>Yes</v>
      </c>
      <c r="U80" s="126" t="str">
        <f t="shared" si="4"/>
        <v>Yes</v>
      </c>
      <c r="V80" s="126" t="str">
        <f t="shared" si="4"/>
        <v>No</v>
      </c>
      <c r="W80" s="126" t="str">
        <f t="shared" si="4"/>
        <v>No</v>
      </c>
      <c r="X80" s="126" t="str">
        <f t="shared" si="4"/>
        <v>No</v>
      </c>
      <c r="Y80" s="126" t="str">
        <f t="shared" si="4"/>
        <v>Yes</v>
      </c>
      <c r="Z80" s="126" t="str">
        <f t="shared" si="4"/>
        <v>No</v>
      </c>
      <c r="AA80" s="126" t="str">
        <f t="shared" si="4"/>
        <v>No</v>
      </c>
    </row>
    <row r="81" spans="1:27" x14ac:dyDescent="0.3">
      <c r="A81" t="s">
        <v>113</v>
      </c>
      <c r="B81" t="s">
        <v>130</v>
      </c>
      <c r="C81" t="s">
        <v>70</v>
      </c>
      <c r="D81" t="s">
        <v>8</v>
      </c>
      <c r="E81" t="s">
        <v>11</v>
      </c>
      <c r="F81" t="s">
        <v>10</v>
      </c>
      <c r="G81">
        <v>0</v>
      </c>
      <c r="H81" t="s">
        <v>8</v>
      </c>
      <c r="I81" t="s">
        <v>19</v>
      </c>
      <c r="M81">
        <v>0</v>
      </c>
      <c r="N81" t="str">
        <f t="shared" si="6"/>
        <v>No</v>
      </c>
      <c r="O81" s="3" t="s">
        <v>152</v>
      </c>
      <c r="P81" s="126" t="str">
        <f t="shared" si="5"/>
        <v>No</v>
      </c>
      <c r="Q81" s="126" t="str">
        <f t="shared" si="4"/>
        <v>No</v>
      </c>
      <c r="R81" s="126" t="str">
        <f t="shared" si="4"/>
        <v>Yes</v>
      </c>
      <c r="S81" s="126" t="str">
        <f t="shared" si="4"/>
        <v>Yes</v>
      </c>
      <c r="T81" s="126" t="str">
        <f t="shared" si="4"/>
        <v>Yes</v>
      </c>
      <c r="U81" s="126" t="str">
        <f t="shared" si="4"/>
        <v>Yes</v>
      </c>
      <c r="V81" s="126" t="str">
        <f t="shared" si="4"/>
        <v>No</v>
      </c>
      <c r="W81" s="126" t="str">
        <f t="shared" si="4"/>
        <v>No</v>
      </c>
      <c r="X81" s="126" t="str">
        <f t="shared" si="4"/>
        <v>No</v>
      </c>
      <c r="Y81" s="126" t="str">
        <f t="shared" si="4"/>
        <v>Yes</v>
      </c>
      <c r="Z81" s="126" t="str">
        <f t="shared" si="4"/>
        <v>No</v>
      </c>
      <c r="AA81" s="126" t="str">
        <f t="shared" si="4"/>
        <v>No</v>
      </c>
    </row>
    <row r="82" spans="1:27" x14ac:dyDescent="0.3">
      <c r="A82" t="s">
        <v>113</v>
      </c>
      <c r="B82" t="s">
        <v>130</v>
      </c>
      <c r="C82" t="s">
        <v>70</v>
      </c>
      <c r="D82" t="s">
        <v>8</v>
      </c>
      <c r="E82" t="s">
        <v>11</v>
      </c>
      <c r="F82" t="s">
        <v>10</v>
      </c>
      <c r="G82">
        <v>1</v>
      </c>
      <c r="H82" t="s">
        <v>70</v>
      </c>
      <c r="I82" t="s">
        <v>18</v>
      </c>
      <c r="M82">
        <v>0</v>
      </c>
      <c r="N82" t="str">
        <f t="shared" si="6"/>
        <v>No</v>
      </c>
      <c r="O82" s="3" t="s">
        <v>152</v>
      </c>
      <c r="P82" s="126" t="str">
        <f t="shared" si="5"/>
        <v>No</v>
      </c>
      <c r="Q82" s="126" t="str">
        <f t="shared" si="4"/>
        <v>No</v>
      </c>
      <c r="R82" s="126" t="str">
        <f t="shared" si="4"/>
        <v>Yes</v>
      </c>
      <c r="S82" s="126" t="str">
        <f t="shared" si="4"/>
        <v>Yes</v>
      </c>
      <c r="T82" s="126" t="str">
        <f t="shared" si="4"/>
        <v>Yes</v>
      </c>
      <c r="U82" s="126" t="str">
        <f t="shared" ref="Q82:AA105" si="7">IF($A82="","",IF(OR($B82=U$1,$C82=U$1,$D82=U$1,$E82=U$1,$F82=U$1),"Yes","No"))</f>
        <v>Yes</v>
      </c>
      <c r="V82" s="126" t="str">
        <f t="shared" si="7"/>
        <v>No</v>
      </c>
      <c r="W82" s="126" t="str">
        <f t="shared" si="7"/>
        <v>No</v>
      </c>
      <c r="X82" s="126" t="str">
        <f t="shared" si="7"/>
        <v>No</v>
      </c>
      <c r="Y82" s="126" t="str">
        <f t="shared" si="7"/>
        <v>Yes</v>
      </c>
      <c r="Z82" s="126" t="str">
        <f t="shared" si="7"/>
        <v>No</v>
      </c>
      <c r="AA82" s="126" t="str">
        <f t="shared" si="7"/>
        <v>No</v>
      </c>
    </row>
    <row r="83" spans="1:27" x14ac:dyDescent="0.3">
      <c r="A83" t="s">
        <v>113</v>
      </c>
      <c r="B83" t="s">
        <v>130</v>
      </c>
      <c r="C83" t="s">
        <v>70</v>
      </c>
      <c r="D83" t="s">
        <v>8</v>
      </c>
      <c r="E83" t="s">
        <v>11</v>
      </c>
      <c r="F83" t="s">
        <v>10</v>
      </c>
      <c r="G83">
        <v>1</v>
      </c>
      <c r="H83" t="s">
        <v>10</v>
      </c>
      <c r="I83" t="s">
        <v>18</v>
      </c>
      <c r="M83">
        <v>2</v>
      </c>
      <c r="N83" t="str">
        <f t="shared" si="6"/>
        <v>Yes</v>
      </c>
      <c r="O83" s="3" t="s">
        <v>152</v>
      </c>
      <c r="P83" s="126" t="str">
        <f t="shared" si="5"/>
        <v>No</v>
      </c>
      <c r="Q83" s="126" t="str">
        <f t="shared" si="7"/>
        <v>No</v>
      </c>
      <c r="R83" s="126" t="str">
        <f t="shared" si="7"/>
        <v>Yes</v>
      </c>
      <c r="S83" s="126" t="str">
        <f t="shared" si="7"/>
        <v>Yes</v>
      </c>
      <c r="T83" s="126" t="str">
        <f t="shared" si="7"/>
        <v>Yes</v>
      </c>
      <c r="U83" s="126" t="str">
        <f t="shared" si="7"/>
        <v>Yes</v>
      </c>
      <c r="V83" s="126" t="str">
        <f t="shared" si="7"/>
        <v>No</v>
      </c>
      <c r="W83" s="126" t="str">
        <f t="shared" si="7"/>
        <v>No</v>
      </c>
      <c r="X83" s="126" t="str">
        <f t="shared" si="7"/>
        <v>No</v>
      </c>
      <c r="Y83" s="126" t="str">
        <f t="shared" si="7"/>
        <v>Yes</v>
      </c>
      <c r="Z83" s="126" t="str">
        <f t="shared" si="7"/>
        <v>No</v>
      </c>
      <c r="AA83" s="126" t="str">
        <f t="shared" si="7"/>
        <v>No</v>
      </c>
    </row>
    <row r="84" spans="1:27" x14ac:dyDescent="0.3">
      <c r="A84" t="s">
        <v>113</v>
      </c>
      <c r="B84" t="s">
        <v>13</v>
      </c>
      <c r="C84" t="s">
        <v>70</v>
      </c>
      <c r="D84" t="s">
        <v>8</v>
      </c>
      <c r="E84" t="s">
        <v>11</v>
      </c>
      <c r="F84" t="s">
        <v>71</v>
      </c>
      <c r="G84">
        <v>1</v>
      </c>
      <c r="H84" t="s">
        <v>13</v>
      </c>
      <c r="I84" t="s">
        <v>19</v>
      </c>
      <c r="M84">
        <v>0</v>
      </c>
      <c r="N84" t="str">
        <f t="shared" si="6"/>
        <v>No</v>
      </c>
      <c r="O84" s="3" t="s">
        <v>152</v>
      </c>
      <c r="P84" s="126" t="str">
        <f t="shared" si="5"/>
        <v>Yes</v>
      </c>
      <c r="Q84" s="126" t="str">
        <f t="shared" si="7"/>
        <v>No</v>
      </c>
      <c r="R84" s="126" t="str">
        <f t="shared" si="7"/>
        <v>Yes</v>
      </c>
      <c r="S84" s="126" t="str">
        <f t="shared" si="7"/>
        <v>Yes</v>
      </c>
      <c r="T84" s="126" t="str">
        <f t="shared" si="7"/>
        <v>No</v>
      </c>
      <c r="U84" s="126" t="str">
        <f t="shared" si="7"/>
        <v>Yes</v>
      </c>
      <c r="V84" s="126" t="str">
        <f t="shared" si="7"/>
        <v>Yes</v>
      </c>
      <c r="W84" s="126" t="str">
        <f t="shared" si="7"/>
        <v>No</v>
      </c>
      <c r="X84" s="126" t="str">
        <f t="shared" si="7"/>
        <v>No</v>
      </c>
      <c r="Y84" s="126" t="str">
        <f t="shared" si="7"/>
        <v>No</v>
      </c>
      <c r="Z84" s="126" t="str">
        <f t="shared" si="7"/>
        <v>No</v>
      </c>
      <c r="AA84" s="126" t="str">
        <f t="shared" si="7"/>
        <v>No</v>
      </c>
    </row>
    <row r="85" spans="1:27" x14ac:dyDescent="0.3">
      <c r="A85" t="s">
        <v>113</v>
      </c>
      <c r="B85" t="s">
        <v>13</v>
      </c>
      <c r="C85" t="s">
        <v>70</v>
      </c>
      <c r="D85" t="s">
        <v>8</v>
      </c>
      <c r="E85" t="s">
        <v>11</v>
      </c>
      <c r="F85" t="s">
        <v>71</v>
      </c>
      <c r="G85">
        <v>0</v>
      </c>
      <c r="H85" t="s">
        <v>8</v>
      </c>
      <c r="I85" t="s">
        <v>19</v>
      </c>
      <c r="M85">
        <v>3</v>
      </c>
      <c r="N85" t="str">
        <f t="shared" si="6"/>
        <v>Yes</v>
      </c>
      <c r="O85" s="3" t="s">
        <v>152</v>
      </c>
      <c r="P85" s="126" t="str">
        <f t="shared" si="5"/>
        <v>Yes</v>
      </c>
      <c r="Q85" s="126" t="str">
        <f t="shared" si="7"/>
        <v>No</v>
      </c>
      <c r="R85" s="126" t="str">
        <f t="shared" si="7"/>
        <v>Yes</v>
      </c>
      <c r="S85" s="126" t="str">
        <f t="shared" si="7"/>
        <v>Yes</v>
      </c>
      <c r="T85" s="126" t="str">
        <f t="shared" si="7"/>
        <v>No</v>
      </c>
      <c r="U85" s="126" t="str">
        <f t="shared" si="7"/>
        <v>Yes</v>
      </c>
      <c r="V85" s="126" t="str">
        <f t="shared" si="7"/>
        <v>Yes</v>
      </c>
      <c r="W85" s="126" t="str">
        <f t="shared" si="7"/>
        <v>No</v>
      </c>
      <c r="X85" s="126" t="str">
        <f t="shared" si="7"/>
        <v>No</v>
      </c>
      <c r="Y85" s="126" t="str">
        <f t="shared" si="7"/>
        <v>No</v>
      </c>
      <c r="Z85" s="126" t="str">
        <f t="shared" si="7"/>
        <v>No</v>
      </c>
      <c r="AA85" s="126" t="str">
        <f t="shared" si="7"/>
        <v>No</v>
      </c>
    </row>
    <row r="86" spans="1:27" x14ac:dyDescent="0.3">
      <c r="A86" t="s">
        <v>113</v>
      </c>
      <c r="B86" t="s">
        <v>13</v>
      </c>
      <c r="C86" t="s">
        <v>70</v>
      </c>
      <c r="D86" t="s">
        <v>8</v>
      </c>
      <c r="E86" t="s">
        <v>11</v>
      </c>
      <c r="F86" t="s">
        <v>71</v>
      </c>
      <c r="G86">
        <v>0</v>
      </c>
      <c r="H86" t="s">
        <v>11</v>
      </c>
      <c r="I86" t="s">
        <v>19</v>
      </c>
      <c r="M86">
        <v>3</v>
      </c>
      <c r="N86" t="str">
        <f t="shared" si="6"/>
        <v>Yes</v>
      </c>
      <c r="O86" s="3" t="s">
        <v>152</v>
      </c>
      <c r="P86" s="126" t="str">
        <f t="shared" si="5"/>
        <v>Yes</v>
      </c>
      <c r="Q86" s="126" t="str">
        <f t="shared" si="7"/>
        <v>No</v>
      </c>
      <c r="R86" s="126" t="str">
        <f t="shared" si="7"/>
        <v>Yes</v>
      </c>
      <c r="S86" s="126" t="str">
        <f t="shared" si="7"/>
        <v>Yes</v>
      </c>
      <c r="T86" s="126" t="str">
        <f t="shared" si="7"/>
        <v>No</v>
      </c>
      <c r="U86" s="126" t="str">
        <f t="shared" si="7"/>
        <v>Yes</v>
      </c>
      <c r="V86" s="126" t="str">
        <f t="shared" si="7"/>
        <v>Yes</v>
      </c>
      <c r="W86" s="126" t="str">
        <f t="shared" si="7"/>
        <v>No</v>
      </c>
      <c r="X86" s="126" t="str">
        <f t="shared" si="7"/>
        <v>No</v>
      </c>
      <c r="Y86" s="126" t="str">
        <f t="shared" si="7"/>
        <v>No</v>
      </c>
      <c r="Z86" s="126" t="str">
        <f t="shared" si="7"/>
        <v>No</v>
      </c>
      <c r="AA86" s="126" t="str">
        <f t="shared" si="7"/>
        <v>No</v>
      </c>
    </row>
    <row r="87" spans="1:27" x14ac:dyDescent="0.3">
      <c r="A87" t="s">
        <v>113</v>
      </c>
      <c r="B87" t="s">
        <v>13</v>
      </c>
      <c r="C87" t="s">
        <v>70</v>
      </c>
      <c r="D87" t="s">
        <v>8</v>
      </c>
      <c r="E87" t="s">
        <v>11</v>
      </c>
      <c r="F87" t="s">
        <v>71</v>
      </c>
      <c r="G87">
        <v>2</v>
      </c>
      <c r="H87" t="s">
        <v>70</v>
      </c>
      <c r="I87" t="s">
        <v>19</v>
      </c>
      <c r="M87">
        <v>3</v>
      </c>
      <c r="N87" t="str">
        <f t="shared" si="6"/>
        <v>Yes</v>
      </c>
      <c r="O87" s="3" t="s">
        <v>152</v>
      </c>
      <c r="P87" s="126" t="str">
        <f t="shared" si="5"/>
        <v>Yes</v>
      </c>
      <c r="Q87" s="126" t="str">
        <f t="shared" si="7"/>
        <v>No</v>
      </c>
      <c r="R87" s="126" t="str">
        <f t="shared" si="7"/>
        <v>Yes</v>
      </c>
      <c r="S87" s="126" t="str">
        <f t="shared" si="7"/>
        <v>Yes</v>
      </c>
      <c r="T87" s="126" t="str">
        <f t="shared" si="7"/>
        <v>No</v>
      </c>
      <c r="U87" s="126" t="str">
        <f t="shared" si="7"/>
        <v>Yes</v>
      </c>
      <c r="V87" s="126" t="str">
        <f t="shared" si="7"/>
        <v>Yes</v>
      </c>
      <c r="W87" s="126" t="str">
        <f t="shared" si="7"/>
        <v>No</v>
      </c>
      <c r="X87" s="126" t="str">
        <f t="shared" si="7"/>
        <v>No</v>
      </c>
      <c r="Y87" s="126" t="str">
        <f t="shared" si="7"/>
        <v>No</v>
      </c>
      <c r="Z87" s="126" t="str">
        <f t="shared" si="7"/>
        <v>No</v>
      </c>
      <c r="AA87" s="126" t="str">
        <f t="shared" si="7"/>
        <v>No</v>
      </c>
    </row>
    <row r="88" spans="1:27" x14ac:dyDescent="0.3">
      <c r="A88" t="s">
        <v>113</v>
      </c>
      <c r="B88" t="s">
        <v>13</v>
      </c>
      <c r="C88" t="s">
        <v>70</v>
      </c>
      <c r="D88" t="s">
        <v>8</v>
      </c>
      <c r="E88" t="s">
        <v>11</v>
      </c>
      <c r="F88" t="s">
        <v>71</v>
      </c>
      <c r="G88">
        <v>0</v>
      </c>
      <c r="H88" t="s">
        <v>8</v>
      </c>
      <c r="I88" t="s">
        <v>16</v>
      </c>
      <c r="M88">
        <v>0</v>
      </c>
      <c r="N88" t="str">
        <f t="shared" si="6"/>
        <v>No</v>
      </c>
      <c r="O88" s="3" t="s">
        <v>152</v>
      </c>
      <c r="P88" s="126" t="str">
        <f t="shared" si="5"/>
        <v>Yes</v>
      </c>
      <c r="Q88" s="126" t="str">
        <f t="shared" si="7"/>
        <v>No</v>
      </c>
      <c r="R88" s="126" t="str">
        <f t="shared" si="7"/>
        <v>Yes</v>
      </c>
      <c r="S88" s="126" t="str">
        <f t="shared" si="7"/>
        <v>Yes</v>
      </c>
      <c r="T88" s="126" t="str">
        <f t="shared" si="7"/>
        <v>No</v>
      </c>
      <c r="U88" s="126" t="str">
        <f t="shared" si="7"/>
        <v>Yes</v>
      </c>
      <c r="V88" s="126" t="str">
        <f t="shared" si="7"/>
        <v>Yes</v>
      </c>
      <c r="W88" s="126" t="str">
        <f t="shared" si="7"/>
        <v>No</v>
      </c>
      <c r="X88" s="126" t="str">
        <f t="shared" si="7"/>
        <v>No</v>
      </c>
      <c r="Y88" s="126" t="str">
        <f t="shared" si="7"/>
        <v>No</v>
      </c>
      <c r="Z88" s="126" t="str">
        <f t="shared" si="7"/>
        <v>No</v>
      </c>
      <c r="AA88" s="126" t="str">
        <f t="shared" si="7"/>
        <v>No</v>
      </c>
    </row>
    <row r="89" spans="1:27" x14ac:dyDescent="0.3">
      <c r="A89" t="s">
        <v>113</v>
      </c>
      <c r="B89" t="s">
        <v>13</v>
      </c>
      <c r="C89" t="s">
        <v>70</v>
      </c>
      <c r="D89" t="s">
        <v>8</v>
      </c>
      <c r="E89" t="s">
        <v>11</v>
      </c>
      <c r="F89" t="s">
        <v>71</v>
      </c>
      <c r="G89">
        <v>0</v>
      </c>
      <c r="H89" t="s">
        <v>70</v>
      </c>
      <c r="I89" t="s">
        <v>19</v>
      </c>
      <c r="M89">
        <v>3</v>
      </c>
      <c r="N89" t="str">
        <f t="shared" si="6"/>
        <v>Yes</v>
      </c>
      <c r="O89" s="3" t="s">
        <v>152</v>
      </c>
      <c r="P89" s="126" t="str">
        <f t="shared" si="5"/>
        <v>Yes</v>
      </c>
      <c r="Q89" s="126" t="str">
        <f t="shared" si="7"/>
        <v>No</v>
      </c>
      <c r="R89" s="126" t="str">
        <f t="shared" si="7"/>
        <v>Yes</v>
      </c>
      <c r="S89" s="126" t="str">
        <f t="shared" si="7"/>
        <v>Yes</v>
      </c>
      <c r="T89" s="126" t="str">
        <f t="shared" si="7"/>
        <v>No</v>
      </c>
      <c r="U89" s="126" t="str">
        <f t="shared" si="7"/>
        <v>Yes</v>
      </c>
      <c r="V89" s="126" t="str">
        <f t="shared" si="7"/>
        <v>Yes</v>
      </c>
      <c r="W89" s="126" t="str">
        <f t="shared" si="7"/>
        <v>No</v>
      </c>
      <c r="X89" s="126" t="str">
        <f t="shared" si="7"/>
        <v>No</v>
      </c>
      <c r="Y89" s="126" t="str">
        <f t="shared" si="7"/>
        <v>No</v>
      </c>
      <c r="Z89" s="126" t="str">
        <f t="shared" si="7"/>
        <v>No</v>
      </c>
      <c r="AA89" s="126" t="str">
        <f t="shared" si="7"/>
        <v>No</v>
      </c>
    </row>
    <row r="90" spans="1:27" x14ac:dyDescent="0.3">
      <c r="A90" t="s">
        <v>113</v>
      </c>
      <c r="B90" t="s">
        <v>130</v>
      </c>
      <c r="C90" t="s">
        <v>9</v>
      </c>
      <c r="D90" t="s">
        <v>70</v>
      </c>
      <c r="E90" t="s">
        <v>11</v>
      </c>
      <c r="F90" t="s">
        <v>71</v>
      </c>
      <c r="G90">
        <v>2</v>
      </c>
      <c r="H90" t="s">
        <v>130</v>
      </c>
      <c r="I90" t="s">
        <v>18</v>
      </c>
      <c r="M90">
        <v>1</v>
      </c>
      <c r="N90" t="str">
        <f t="shared" si="6"/>
        <v>Yes</v>
      </c>
      <c r="O90" s="3" t="s">
        <v>152</v>
      </c>
      <c r="P90" s="126" t="str">
        <f t="shared" si="5"/>
        <v>No</v>
      </c>
      <c r="Q90" s="126" t="str">
        <f t="shared" si="7"/>
        <v>Yes</v>
      </c>
      <c r="R90" s="126" t="str">
        <f t="shared" si="7"/>
        <v>No</v>
      </c>
      <c r="S90" s="126" t="str">
        <f t="shared" si="7"/>
        <v>Yes</v>
      </c>
      <c r="T90" s="126" t="str">
        <f t="shared" si="7"/>
        <v>No</v>
      </c>
      <c r="U90" s="126" t="str">
        <f t="shared" si="7"/>
        <v>Yes</v>
      </c>
      <c r="V90" s="126" t="str">
        <f t="shared" si="7"/>
        <v>Yes</v>
      </c>
      <c r="W90" s="126" t="str">
        <f t="shared" si="7"/>
        <v>No</v>
      </c>
      <c r="X90" s="126" t="str">
        <f t="shared" si="7"/>
        <v>No</v>
      </c>
      <c r="Y90" s="126" t="str">
        <f t="shared" si="7"/>
        <v>Yes</v>
      </c>
      <c r="Z90" s="126" t="str">
        <f t="shared" si="7"/>
        <v>No</v>
      </c>
      <c r="AA90" s="126" t="str">
        <f t="shared" si="7"/>
        <v>No</v>
      </c>
    </row>
    <row r="91" spans="1:27" x14ac:dyDescent="0.3">
      <c r="A91" t="s">
        <v>113</v>
      </c>
      <c r="B91" t="s">
        <v>130</v>
      </c>
      <c r="C91" t="s">
        <v>9</v>
      </c>
      <c r="D91" t="s">
        <v>70</v>
      </c>
      <c r="E91" t="s">
        <v>11</v>
      </c>
      <c r="F91" t="s">
        <v>71</v>
      </c>
      <c r="G91">
        <v>1</v>
      </c>
      <c r="H91" t="s">
        <v>11</v>
      </c>
      <c r="I91" t="s">
        <v>17</v>
      </c>
      <c r="M91">
        <v>0</v>
      </c>
      <c r="N91" t="str">
        <f t="shared" si="6"/>
        <v>No</v>
      </c>
      <c r="O91" s="3" t="s">
        <v>152</v>
      </c>
      <c r="P91" s="126" t="str">
        <f t="shared" si="5"/>
        <v>No</v>
      </c>
      <c r="Q91" s="126" t="str">
        <f t="shared" si="7"/>
        <v>Yes</v>
      </c>
      <c r="R91" s="126" t="str">
        <f t="shared" si="7"/>
        <v>No</v>
      </c>
      <c r="S91" s="126" t="str">
        <f t="shared" si="7"/>
        <v>Yes</v>
      </c>
      <c r="T91" s="126" t="str">
        <f t="shared" si="7"/>
        <v>No</v>
      </c>
      <c r="U91" s="126" t="str">
        <f t="shared" si="7"/>
        <v>Yes</v>
      </c>
      <c r="V91" s="126" t="str">
        <f t="shared" si="7"/>
        <v>Yes</v>
      </c>
      <c r="W91" s="126" t="str">
        <f t="shared" si="7"/>
        <v>No</v>
      </c>
      <c r="X91" s="126" t="str">
        <f t="shared" si="7"/>
        <v>No</v>
      </c>
      <c r="Y91" s="126" t="str">
        <f t="shared" si="7"/>
        <v>Yes</v>
      </c>
      <c r="Z91" s="126" t="str">
        <f t="shared" si="7"/>
        <v>No</v>
      </c>
      <c r="AA91" s="126" t="str">
        <f t="shared" si="7"/>
        <v>No</v>
      </c>
    </row>
    <row r="92" spans="1:27" x14ac:dyDescent="0.3">
      <c r="A92" t="s">
        <v>113</v>
      </c>
      <c r="B92" t="s">
        <v>130</v>
      </c>
      <c r="C92" t="s">
        <v>9</v>
      </c>
      <c r="D92" t="s">
        <v>70</v>
      </c>
      <c r="E92" t="s">
        <v>11</v>
      </c>
      <c r="F92" t="s">
        <v>71</v>
      </c>
      <c r="G92">
        <v>2</v>
      </c>
      <c r="H92" t="s">
        <v>71</v>
      </c>
      <c r="I92" t="s">
        <v>15</v>
      </c>
      <c r="M92">
        <v>0</v>
      </c>
      <c r="N92" t="str">
        <f t="shared" si="6"/>
        <v>No</v>
      </c>
      <c r="O92" s="3" t="s">
        <v>152</v>
      </c>
      <c r="P92" s="126" t="str">
        <f t="shared" si="5"/>
        <v>No</v>
      </c>
      <c r="Q92" s="126" t="str">
        <f t="shared" si="7"/>
        <v>Yes</v>
      </c>
      <c r="R92" s="126" t="str">
        <f t="shared" si="7"/>
        <v>No</v>
      </c>
      <c r="S92" s="126" t="str">
        <f t="shared" si="7"/>
        <v>Yes</v>
      </c>
      <c r="T92" s="126" t="str">
        <f t="shared" si="7"/>
        <v>No</v>
      </c>
      <c r="U92" s="126" t="str">
        <f t="shared" si="7"/>
        <v>Yes</v>
      </c>
      <c r="V92" s="126" t="str">
        <f t="shared" si="7"/>
        <v>Yes</v>
      </c>
      <c r="W92" s="126" t="str">
        <f t="shared" si="7"/>
        <v>No</v>
      </c>
      <c r="X92" s="126" t="str">
        <f t="shared" si="7"/>
        <v>No</v>
      </c>
      <c r="Y92" s="126" t="str">
        <f t="shared" si="7"/>
        <v>Yes</v>
      </c>
      <c r="Z92" s="126" t="str">
        <f t="shared" si="7"/>
        <v>No</v>
      </c>
      <c r="AA92" s="126" t="str">
        <f t="shared" si="7"/>
        <v>No</v>
      </c>
    </row>
    <row r="93" spans="1:27" x14ac:dyDescent="0.3">
      <c r="A93" t="s">
        <v>113</v>
      </c>
      <c r="B93" t="s">
        <v>130</v>
      </c>
      <c r="C93" t="s">
        <v>9</v>
      </c>
      <c r="D93" t="s">
        <v>70</v>
      </c>
      <c r="E93" t="s">
        <v>8</v>
      </c>
      <c r="F93" t="s">
        <v>10</v>
      </c>
      <c r="G93">
        <v>0</v>
      </c>
      <c r="H93" t="s">
        <v>70</v>
      </c>
      <c r="I93" t="s">
        <v>19</v>
      </c>
      <c r="M93">
        <v>0</v>
      </c>
      <c r="N93" t="str">
        <f t="shared" si="6"/>
        <v>No</v>
      </c>
      <c r="O93" s="3" t="s">
        <v>152</v>
      </c>
      <c r="P93" s="126" t="str">
        <f t="shared" si="5"/>
        <v>No</v>
      </c>
      <c r="Q93" s="126" t="str">
        <f t="shared" si="7"/>
        <v>Yes</v>
      </c>
      <c r="R93" s="126" t="str">
        <f t="shared" si="7"/>
        <v>Yes</v>
      </c>
      <c r="S93" s="126" t="str">
        <f t="shared" si="7"/>
        <v>Yes</v>
      </c>
      <c r="T93" s="126" t="str">
        <f t="shared" si="7"/>
        <v>Yes</v>
      </c>
      <c r="U93" s="126" t="str">
        <f t="shared" si="7"/>
        <v>No</v>
      </c>
      <c r="V93" s="126" t="str">
        <f t="shared" si="7"/>
        <v>No</v>
      </c>
      <c r="W93" s="126" t="str">
        <f t="shared" si="7"/>
        <v>No</v>
      </c>
      <c r="X93" s="126" t="str">
        <f t="shared" si="7"/>
        <v>No</v>
      </c>
      <c r="Y93" s="126" t="str">
        <f t="shared" si="7"/>
        <v>Yes</v>
      </c>
      <c r="Z93" s="126" t="str">
        <f t="shared" si="7"/>
        <v>No</v>
      </c>
      <c r="AA93" s="126" t="str">
        <f t="shared" si="7"/>
        <v>No</v>
      </c>
    </row>
    <row r="94" spans="1:27" x14ac:dyDescent="0.3">
      <c r="A94" t="s">
        <v>113</v>
      </c>
      <c r="B94" t="s">
        <v>130</v>
      </c>
      <c r="C94" t="s">
        <v>9</v>
      </c>
      <c r="D94" t="s">
        <v>70</v>
      </c>
      <c r="E94" t="s">
        <v>8</v>
      </c>
      <c r="F94" t="s">
        <v>10</v>
      </c>
      <c r="G94">
        <v>0</v>
      </c>
      <c r="H94" t="s">
        <v>8</v>
      </c>
      <c r="I94" t="s">
        <v>17</v>
      </c>
      <c r="M94">
        <v>0</v>
      </c>
      <c r="N94" t="str">
        <f t="shared" si="6"/>
        <v>No</v>
      </c>
      <c r="O94" s="3" t="s">
        <v>152</v>
      </c>
      <c r="P94" s="126" t="str">
        <f t="shared" si="5"/>
        <v>No</v>
      </c>
      <c r="Q94" s="126" t="str">
        <f t="shared" si="7"/>
        <v>Yes</v>
      </c>
      <c r="R94" s="126" t="str">
        <f t="shared" si="7"/>
        <v>Yes</v>
      </c>
      <c r="S94" s="126" t="str">
        <f t="shared" si="7"/>
        <v>Yes</v>
      </c>
      <c r="T94" s="126" t="str">
        <f t="shared" si="7"/>
        <v>Yes</v>
      </c>
      <c r="U94" s="126" t="str">
        <f t="shared" si="7"/>
        <v>No</v>
      </c>
      <c r="V94" s="126" t="str">
        <f t="shared" si="7"/>
        <v>No</v>
      </c>
      <c r="W94" s="126" t="str">
        <f t="shared" si="7"/>
        <v>No</v>
      </c>
      <c r="X94" s="126" t="str">
        <f t="shared" si="7"/>
        <v>No</v>
      </c>
      <c r="Y94" s="126" t="str">
        <f t="shared" si="7"/>
        <v>Yes</v>
      </c>
      <c r="Z94" s="126" t="str">
        <f t="shared" si="7"/>
        <v>No</v>
      </c>
      <c r="AA94" s="126" t="str">
        <f t="shared" si="7"/>
        <v>No</v>
      </c>
    </row>
    <row r="95" spans="1:27" x14ac:dyDescent="0.3">
      <c r="A95" t="s">
        <v>113</v>
      </c>
      <c r="B95" t="s">
        <v>130</v>
      </c>
      <c r="C95" t="s">
        <v>9</v>
      </c>
      <c r="D95" t="s">
        <v>70</v>
      </c>
      <c r="E95" t="s">
        <v>8</v>
      </c>
      <c r="F95" t="s">
        <v>10</v>
      </c>
      <c r="G95">
        <v>0</v>
      </c>
      <c r="H95" t="s">
        <v>130</v>
      </c>
      <c r="I95" t="s">
        <v>19</v>
      </c>
      <c r="M95">
        <v>3</v>
      </c>
      <c r="N95" t="str">
        <f t="shared" si="6"/>
        <v>Yes</v>
      </c>
      <c r="O95" s="3" t="s">
        <v>152</v>
      </c>
      <c r="P95" s="126" t="str">
        <f t="shared" si="5"/>
        <v>No</v>
      </c>
      <c r="Q95" s="126" t="str">
        <f t="shared" si="7"/>
        <v>Yes</v>
      </c>
      <c r="R95" s="126" t="str">
        <f t="shared" si="7"/>
        <v>Yes</v>
      </c>
      <c r="S95" s="126" t="str">
        <f t="shared" si="7"/>
        <v>Yes</v>
      </c>
      <c r="T95" s="126" t="str">
        <f t="shared" si="7"/>
        <v>Yes</v>
      </c>
      <c r="U95" s="126" t="str">
        <f t="shared" si="7"/>
        <v>No</v>
      </c>
      <c r="V95" s="126" t="str">
        <f t="shared" si="7"/>
        <v>No</v>
      </c>
      <c r="W95" s="126" t="str">
        <f t="shared" si="7"/>
        <v>No</v>
      </c>
      <c r="X95" s="126" t="str">
        <f t="shared" si="7"/>
        <v>No</v>
      </c>
      <c r="Y95" s="126" t="str">
        <f t="shared" si="7"/>
        <v>Yes</v>
      </c>
      <c r="Z95" s="126" t="str">
        <f t="shared" si="7"/>
        <v>No</v>
      </c>
      <c r="AA95" s="126" t="str">
        <f t="shared" si="7"/>
        <v>No</v>
      </c>
    </row>
    <row r="96" spans="1:27" x14ac:dyDescent="0.3">
      <c r="A96" t="s">
        <v>113</v>
      </c>
      <c r="B96" t="s">
        <v>13</v>
      </c>
      <c r="C96" t="s">
        <v>9</v>
      </c>
      <c r="D96" t="s">
        <v>70</v>
      </c>
      <c r="E96" t="s">
        <v>8</v>
      </c>
      <c r="F96" t="s">
        <v>10</v>
      </c>
      <c r="G96">
        <v>1</v>
      </c>
      <c r="H96" t="s">
        <v>13</v>
      </c>
      <c r="I96" t="s">
        <v>16</v>
      </c>
      <c r="M96">
        <v>0</v>
      </c>
      <c r="N96" t="str">
        <f t="shared" si="6"/>
        <v>No</v>
      </c>
      <c r="O96" s="3" t="s">
        <v>152</v>
      </c>
      <c r="P96" s="126" t="str">
        <f t="shared" si="5"/>
        <v>Yes</v>
      </c>
      <c r="Q96" s="126" t="str">
        <f t="shared" si="7"/>
        <v>Yes</v>
      </c>
      <c r="R96" s="126" t="str">
        <f t="shared" si="7"/>
        <v>Yes</v>
      </c>
      <c r="S96" s="126" t="str">
        <f t="shared" si="7"/>
        <v>Yes</v>
      </c>
      <c r="T96" s="126" t="str">
        <f t="shared" si="7"/>
        <v>Yes</v>
      </c>
      <c r="U96" s="126" t="str">
        <f t="shared" si="7"/>
        <v>No</v>
      </c>
      <c r="V96" s="126" t="str">
        <f t="shared" si="7"/>
        <v>No</v>
      </c>
      <c r="W96" s="126" t="str">
        <f t="shared" si="7"/>
        <v>No</v>
      </c>
      <c r="X96" s="126" t="str">
        <f t="shared" si="7"/>
        <v>No</v>
      </c>
      <c r="Y96" s="126" t="str">
        <f t="shared" si="7"/>
        <v>No</v>
      </c>
      <c r="Z96" s="126" t="str">
        <f t="shared" si="7"/>
        <v>No</v>
      </c>
      <c r="AA96" s="126" t="str">
        <f t="shared" si="7"/>
        <v>No</v>
      </c>
    </row>
    <row r="97" spans="1:27" x14ac:dyDescent="0.3">
      <c r="A97" t="s">
        <v>113</v>
      </c>
      <c r="B97" t="s">
        <v>13</v>
      </c>
      <c r="C97" t="s">
        <v>9</v>
      </c>
      <c r="D97" t="s">
        <v>70</v>
      </c>
      <c r="E97" t="s">
        <v>8</v>
      </c>
      <c r="F97" t="s">
        <v>10</v>
      </c>
      <c r="G97">
        <v>0</v>
      </c>
      <c r="H97" t="s">
        <v>10</v>
      </c>
      <c r="I97" t="s">
        <v>17</v>
      </c>
      <c r="M97">
        <v>0</v>
      </c>
      <c r="N97" t="str">
        <f t="shared" si="6"/>
        <v>No</v>
      </c>
      <c r="O97" s="3" t="s">
        <v>152</v>
      </c>
      <c r="P97" s="126" t="str">
        <f t="shared" si="5"/>
        <v>Yes</v>
      </c>
      <c r="Q97" s="126" t="str">
        <f t="shared" si="7"/>
        <v>Yes</v>
      </c>
      <c r="R97" s="126" t="str">
        <f t="shared" si="7"/>
        <v>Yes</v>
      </c>
      <c r="S97" s="126" t="str">
        <f t="shared" si="7"/>
        <v>Yes</v>
      </c>
      <c r="T97" s="126" t="str">
        <f t="shared" si="7"/>
        <v>Yes</v>
      </c>
      <c r="U97" s="126" t="str">
        <f t="shared" si="7"/>
        <v>No</v>
      </c>
      <c r="V97" s="126" t="str">
        <f t="shared" si="7"/>
        <v>No</v>
      </c>
      <c r="W97" s="126" t="str">
        <f t="shared" si="7"/>
        <v>No</v>
      </c>
      <c r="X97" s="126" t="str">
        <f t="shared" si="7"/>
        <v>No</v>
      </c>
      <c r="Y97" s="126" t="str">
        <f t="shared" si="7"/>
        <v>No</v>
      </c>
      <c r="Z97" s="126" t="str">
        <f t="shared" si="7"/>
        <v>No</v>
      </c>
      <c r="AA97" s="126" t="str">
        <f t="shared" si="7"/>
        <v>No</v>
      </c>
    </row>
    <row r="98" spans="1:27" x14ac:dyDescent="0.3">
      <c r="A98" t="s">
        <v>113</v>
      </c>
      <c r="B98" t="s">
        <v>13</v>
      </c>
      <c r="C98" t="s">
        <v>9</v>
      </c>
      <c r="D98" t="s">
        <v>70</v>
      </c>
      <c r="E98" t="s">
        <v>8</v>
      </c>
      <c r="F98" t="s">
        <v>10</v>
      </c>
      <c r="G98">
        <v>1</v>
      </c>
      <c r="H98" t="s">
        <v>10</v>
      </c>
      <c r="I98" t="s">
        <v>20</v>
      </c>
      <c r="M98">
        <v>0</v>
      </c>
      <c r="N98" t="str">
        <f t="shared" si="6"/>
        <v>No</v>
      </c>
      <c r="O98" s="3" t="s">
        <v>152</v>
      </c>
      <c r="P98" s="126" t="str">
        <f t="shared" si="5"/>
        <v>Yes</v>
      </c>
      <c r="Q98" s="126" t="str">
        <f t="shared" si="7"/>
        <v>Yes</v>
      </c>
      <c r="R98" s="126" t="str">
        <f t="shared" si="7"/>
        <v>Yes</v>
      </c>
      <c r="S98" s="126" t="str">
        <f t="shared" si="7"/>
        <v>Yes</v>
      </c>
      <c r="T98" s="126" t="str">
        <f t="shared" si="7"/>
        <v>Yes</v>
      </c>
      <c r="U98" s="126" t="str">
        <f t="shared" si="7"/>
        <v>No</v>
      </c>
      <c r="V98" s="126" t="str">
        <f t="shared" si="7"/>
        <v>No</v>
      </c>
      <c r="W98" s="126" t="str">
        <f t="shared" si="7"/>
        <v>No</v>
      </c>
      <c r="X98" s="126" t="str">
        <f t="shared" si="7"/>
        <v>No</v>
      </c>
      <c r="Y98" s="126" t="str">
        <f t="shared" si="7"/>
        <v>No</v>
      </c>
      <c r="Z98" s="126" t="str">
        <f t="shared" si="7"/>
        <v>No</v>
      </c>
      <c r="AA98" s="126" t="str">
        <f t="shared" si="7"/>
        <v>No</v>
      </c>
    </row>
    <row r="99" spans="1:27" x14ac:dyDescent="0.3">
      <c r="A99" t="s">
        <v>113</v>
      </c>
      <c r="B99" t="s">
        <v>13</v>
      </c>
      <c r="C99" t="s">
        <v>9</v>
      </c>
      <c r="D99" t="s">
        <v>70</v>
      </c>
      <c r="E99" t="s">
        <v>8</v>
      </c>
      <c r="F99" t="s">
        <v>10</v>
      </c>
      <c r="G99">
        <v>0</v>
      </c>
      <c r="H99" t="s">
        <v>10</v>
      </c>
      <c r="I99" t="s">
        <v>19</v>
      </c>
      <c r="M99">
        <v>0</v>
      </c>
      <c r="N99" t="str">
        <f t="shared" si="6"/>
        <v>No</v>
      </c>
      <c r="O99" s="3" t="s">
        <v>152</v>
      </c>
      <c r="P99" s="126" t="str">
        <f t="shared" si="5"/>
        <v>Yes</v>
      </c>
      <c r="Q99" s="126" t="str">
        <f t="shared" si="7"/>
        <v>Yes</v>
      </c>
      <c r="R99" s="126" t="str">
        <f t="shared" si="7"/>
        <v>Yes</v>
      </c>
      <c r="S99" s="126" t="str">
        <f t="shared" si="7"/>
        <v>Yes</v>
      </c>
      <c r="T99" s="126" t="str">
        <f t="shared" si="7"/>
        <v>Yes</v>
      </c>
      <c r="U99" s="126" t="str">
        <f t="shared" si="7"/>
        <v>No</v>
      </c>
      <c r="V99" s="126" t="str">
        <f t="shared" si="7"/>
        <v>No</v>
      </c>
      <c r="W99" s="126" t="str">
        <f t="shared" si="7"/>
        <v>No</v>
      </c>
      <c r="X99" s="126" t="str">
        <f t="shared" si="7"/>
        <v>No</v>
      </c>
      <c r="Y99" s="126" t="str">
        <f t="shared" si="7"/>
        <v>No</v>
      </c>
      <c r="Z99" s="126" t="str">
        <f t="shared" si="7"/>
        <v>No</v>
      </c>
      <c r="AA99" s="126" t="str">
        <f t="shared" si="7"/>
        <v>No</v>
      </c>
    </row>
    <row r="100" spans="1:27" x14ac:dyDescent="0.3">
      <c r="A100" t="s">
        <v>113</v>
      </c>
      <c r="B100" t="s">
        <v>13</v>
      </c>
      <c r="C100" t="s">
        <v>9</v>
      </c>
      <c r="D100" t="s">
        <v>70</v>
      </c>
      <c r="E100" t="s">
        <v>8</v>
      </c>
      <c r="F100" t="s">
        <v>10</v>
      </c>
      <c r="G100">
        <v>0</v>
      </c>
      <c r="H100" t="s">
        <v>10</v>
      </c>
      <c r="I100" t="s">
        <v>19</v>
      </c>
      <c r="M100">
        <v>0</v>
      </c>
      <c r="N100" t="str">
        <f t="shared" si="6"/>
        <v>No</v>
      </c>
      <c r="O100" s="3" t="s">
        <v>152</v>
      </c>
      <c r="P100" s="126" t="str">
        <f t="shared" si="5"/>
        <v>Yes</v>
      </c>
      <c r="Q100" s="126" t="str">
        <f t="shared" si="7"/>
        <v>Yes</v>
      </c>
      <c r="R100" s="126" t="str">
        <f t="shared" si="7"/>
        <v>Yes</v>
      </c>
      <c r="S100" s="126" t="str">
        <f t="shared" si="7"/>
        <v>Yes</v>
      </c>
      <c r="T100" s="126" t="str">
        <f t="shared" si="7"/>
        <v>Yes</v>
      </c>
      <c r="U100" s="126" t="str">
        <f t="shared" si="7"/>
        <v>No</v>
      </c>
      <c r="V100" s="126" t="str">
        <f t="shared" si="7"/>
        <v>No</v>
      </c>
      <c r="W100" s="126" t="str">
        <f t="shared" si="7"/>
        <v>No</v>
      </c>
      <c r="X100" s="126" t="str">
        <f t="shared" si="7"/>
        <v>No</v>
      </c>
      <c r="Y100" s="126" t="str">
        <f t="shared" si="7"/>
        <v>No</v>
      </c>
      <c r="Z100" s="126" t="str">
        <f t="shared" si="7"/>
        <v>No</v>
      </c>
      <c r="AA100" s="126" t="str">
        <f t="shared" si="7"/>
        <v>No</v>
      </c>
    </row>
    <row r="101" spans="1:27" x14ac:dyDescent="0.3">
      <c r="A101" t="s">
        <v>113</v>
      </c>
      <c r="B101" t="s">
        <v>13</v>
      </c>
      <c r="C101" t="s">
        <v>9</v>
      </c>
      <c r="D101" t="s">
        <v>70</v>
      </c>
      <c r="E101" t="s">
        <v>8</v>
      </c>
      <c r="F101" t="s">
        <v>10</v>
      </c>
      <c r="G101">
        <v>1</v>
      </c>
      <c r="H101" t="s">
        <v>70</v>
      </c>
      <c r="I101" t="s">
        <v>18</v>
      </c>
      <c r="M101">
        <v>2</v>
      </c>
      <c r="N101" t="str">
        <f t="shared" si="6"/>
        <v>Yes</v>
      </c>
      <c r="O101" s="3" t="s">
        <v>152</v>
      </c>
      <c r="P101" s="126" t="str">
        <f t="shared" si="5"/>
        <v>Yes</v>
      </c>
      <c r="Q101" s="126" t="str">
        <f t="shared" si="7"/>
        <v>Yes</v>
      </c>
      <c r="R101" s="126" t="str">
        <f t="shared" si="7"/>
        <v>Yes</v>
      </c>
      <c r="S101" s="126" t="str">
        <f t="shared" si="7"/>
        <v>Yes</v>
      </c>
      <c r="T101" s="126" t="str">
        <f t="shared" si="7"/>
        <v>Yes</v>
      </c>
      <c r="U101" s="126" t="str">
        <f t="shared" si="7"/>
        <v>No</v>
      </c>
      <c r="V101" s="126" t="str">
        <f t="shared" si="7"/>
        <v>No</v>
      </c>
      <c r="W101" s="126" t="str">
        <f t="shared" si="7"/>
        <v>No</v>
      </c>
      <c r="X101" s="126" t="str">
        <f t="shared" si="7"/>
        <v>No</v>
      </c>
      <c r="Y101" s="126" t="str">
        <f t="shared" si="7"/>
        <v>No</v>
      </c>
      <c r="Z101" s="126" t="str">
        <f t="shared" si="7"/>
        <v>No</v>
      </c>
      <c r="AA101" s="126" t="str">
        <f t="shared" si="7"/>
        <v>No</v>
      </c>
    </row>
    <row r="102" spans="1:27" x14ac:dyDescent="0.3">
      <c r="A102" t="s">
        <v>113</v>
      </c>
      <c r="B102" t="s">
        <v>13</v>
      </c>
      <c r="C102" t="s">
        <v>9</v>
      </c>
      <c r="D102" t="s">
        <v>11</v>
      </c>
      <c r="E102" t="s">
        <v>8</v>
      </c>
      <c r="F102" t="s">
        <v>130</v>
      </c>
      <c r="G102">
        <v>1</v>
      </c>
      <c r="H102" t="s">
        <v>9</v>
      </c>
      <c r="I102" t="s">
        <v>18</v>
      </c>
      <c r="M102">
        <v>2</v>
      </c>
      <c r="N102" t="str">
        <f t="shared" si="6"/>
        <v>Yes</v>
      </c>
      <c r="O102" s="3" t="s">
        <v>152</v>
      </c>
      <c r="P102" s="126" t="str">
        <f t="shared" si="5"/>
        <v>Yes</v>
      </c>
      <c r="Q102" s="126" t="str">
        <f t="shared" si="7"/>
        <v>Yes</v>
      </c>
      <c r="R102" s="126" t="str">
        <f t="shared" si="7"/>
        <v>Yes</v>
      </c>
      <c r="S102" s="126" t="str">
        <f t="shared" si="7"/>
        <v>No</v>
      </c>
      <c r="T102" s="126" t="str">
        <f t="shared" si="7"/>
        <v>No</v>
      </c>
      <c r="U102" s="126" t="str">
        <f t="shared" si="7"/>
        <v>Yes</v>
      </c>
      <c r="V102" s="126" t="str">
        <f t="shared" si="7"/>
        <v>No</v>
      </c>
      <c r="W102" s="126" t="str">
        <f t="shared" si="7"/>
        <v>No</v>
      </c>
      <c r="X102" s="126" t="str">
        <f t="shared" si="7"/>
        <v>No</v>
      </c>
      <c r="Y102" s="126" t="str">
        <f t="shared" si="7"/>
        <v>Yes</v>
      </c>
      <c r="Z102" s="126" t="str">
        <f t="shared" si="7"/>
        <v>No</v>
      </c>
      <c r="AA102" s="126" t="str">
        <f t="shared" si="7"/>
        <v>No</v>
      </c>
    </row>
    <row r="103" spans="1:27" x14ac:dyDescent="0.3">
      <c r="A103" t="s">
        <v>113</v>
      </c>
      <c r="B103" t="s">
        <v>13</v>
      </c>
      <c r="C103" t="s">
        <v>9</v>
      </c>
      <c r="D103" t="s">
        <v>11</v>
      </c>
      <c r="E103" t="s">
        <v>8</v>
      </c>
      <c r="F103" t="s">
        <v>130</v>
      </c>
      <c r="G103">
        <v>1</v>
      </c>
      <c r="H103" t="s">
        <v>11</v>
      </c>
      <c r="I103" t="s">
        <v>18</v>
      </c>
      <c r="M103">
        <v>2</v>
      </c>
      <c r="N103" t="str">
        <f t="shared" si="6"/>
        <v>Yes</v>
      </c>
      <c r="O103" s="3" t="s">
        <v>152</v>
      </c>
      <c r="P103" s="126" t="str">
        <f t="shared" si="5"/>
        <v>Yes</v>
      </c>
      <c r="Q103" s="126" t="str">
        <f t="shared" si="7"/>
        <v>Yes</v>
      </c>
      <c r="R103" s="126" t="str">
        <f t="shared" si="7"/>
        <v>Yes</v>
      </c>
      <c r="S103" s="126" t="str">
        <f t="shared" si="7"/>
        <v>No</v>
      </c>
      <c r="T103" s="126" t="str">
        <f t="shared" si="7"/>
        <v>No</v>
      </c>
      <c r="U103" s="126" t="str">
        <f t="shared" si="7"/>
        <v>Yes</v>
      </c>
      <c r="V103" s="126" t="str">
        <f t="shared" si="7"/>
        <v>No</v>
      </c>
      <c r="W103" s="126" t="str">
        <f t="shared" si="7"/>
        <v>No</v>
      </c>
      <c r="X103" s="126" t="str">
        <f t="shared" si="7"/>
        <v>No</v>
      </c>
      <c r="Y103" s="126" t="str">
        <f t="shared" si="7"/>
        <v>Yes</v>
      </c>
      <c r="Z103" s="126" t="str">
        <f t="shared" si="7"/>
        <v>No</v>
      </c>
      <c r="AA103" s="126" t="str">
        <f t="shared" si="7"/>
        <v>No</v>
      </c>
    </row>
    <row r="104" spans="1:27" x14ac:dyDescent="0.3">
      <c r="A104" t="s">
        <v>113</v>
      </c>
      <c r="B104" t="s">
        <v>13</v>
      </c>
      <c r="C104" t="s">
        <v>9</v>
      </c>
      <c r="D104" t="s">
        <v>11</v>
      </c>
      <c r="E104" t="s">
        <v>8</v>
      </c>
      <c r="F104" t="s">
        <v>130</v>
      </c>
      <c r="G104">
        <v>0</v>
      </c>
      <c r="H104" t="s">
        <v>130</v>
      </c>
      <c r="I104" t="s">
        <v>19</v>
      </c>
      <c r="M104">
        <v>0</v>
      </c>
      <c r="N104" t="str">
        <f t="shared" si="6"/>
        <v>No</v>
      </c>
      <c r="O104" s="3" t="s">
        <v>152</v>
      </c>
      <c r="P104" s="126" t="str">
        <f t="shared" si="5"/>
        <v>Yes</v>
      </c>
      <c r="Q104" s="126" t="str">
        <f t="shared" si="7"/>
        <v>Yes</v>
      </c>
      <c r="R104" s="126" t="str">
        <f t="shared" si="7"/>
        <v>Yes</v>
      </c>
      <c r="S104" s="126" t="str">
        <f t="shared" si="7"/>
        <v>No</v>
      </c>
      <c r="T104" s="126" t="str">
        <f t="shared" si="7"/>
        <v>No</v>
      </c>
      <c r="U104" s="126" t="str">
        <f t="shared" si="7"/>
        <v>Yes</v>
      </c>
      <c r="V104" s="126" t="str">
        <f t="shared" si="7"/>
        <v>No</v>
      </c>
      <c r="W104" s="126" t="str">
        <f t="shared" si="7"/>
        <v>No</v>
      </c>
      <c r="X104" s="126" t="str">
        <f t="shared" si="7"/>
        <v>No</v>
      </c>
      <c r="Y104" s="126" t="str">
        <f t="shared" si="7"/>
        <v>Yes</v>
      </c>
      <c r="Z104" s="126" t="str">
        <f t="shared" si="7"/>
        <v>No</v>
      </c>
      <c r="AA104" s="126" t="str">
        <f t="shared" si="7"/>
        <v>No</v>
      </c>
    </row>
    <row r="105" spans="1:27" x14ac:dyDescent="0.3">
      <c r="A105" t="s">
        <v>114</v>
      </c>
      <c r="B105" t="s">
        <v>130</v>
      </c>
      <c r="C105" t="s">
        <v>9</v>
      </c>
      <c r="D105" t="s">
        <v>8</v>
      </c>
      <c r="E105" t="s">
        <v>11</v>
      </c>
      <c r="F105" t="s">
        <v>10</v>
      </c>
      <c r="G105">
        <v>0</v>
      </c>
      <c r="H105" t="s">
        <v>130</v>
      </c>
      <c r="I105" t="s">
        <v>17</v>
      </c>
      <c r="M105">
        <v>0</v>
      </c>
      <c r="N105" t="str">
        <f t="shared" si="6"/>
        <v>No</v>
      </c>
      <c r="O105" s="3" t="s">
        <v>152</v>
      </c>
      <c r="P105" s="126" t="str">
        <f t="shared" si="5"/>
        <v>No</v>
      </c>
      <c r="Q105" s="126" t="str">
        <f t="shared" si="7"/>
        <v>Yes</v>
      </c>
      <c r="R105" s="126" t="str">
        <f t="shared" si="7"/>
        <v>Yes</v>
      </c>
      <c r="S105" s="126" t="str">
        <f t="shared" si="7"/>
        <v>No</v>
      </c>
      <c r="T105" s="126" t="str">
        <f t="shared" si="7"/>
        <v>Yes</v>
      </c>
      <c r="U105" s="126" t="str">
        <f t="shared" si="7"/>
        <v>Yes</v>
      </c>
      <c r="V105" s="126" t="str">
        <f t="shared" si="7"/>
        <v>No</v>
      </c>
      <c r="W105" s="126" t="str">
        <f t="shared" ref="Q105:AA128" si="8">IF($A105="","",IF(OR($B105=W$1,$C105=W$1,$D105=W$1,$E105=W$1,$F105=W$1),"Yes","No"))</f>
        <v>No</v>
      </c>
      <c r="X105" s="126" t="str">
        <f t="shared" si="8"/>
        <v>No</v>
      </c>
      <c r="Y105" s="126" t="str">
        <f t="shared" si="8"/>
        <v>Yes</v>
      </c>
      <c r="Z105" s="126" t="str">
        <f t="shared" si="8"/>
        <v>No</v>
      </c>
      <c r="AA105" s="126" t="str">
        <f t="shared" si="8"/>
        <v>No</v>
      </c>
    </row>
    <row r="106" spans="1:27" x14ac:dyDescent="0.3">
      <c r="A106" t="s">
        <v>114</v>
      </c>
      <c r="B106" t="s">
        <v>130</v>
      </c>
      <c r="C106" t="s">
        <v>9</v>
      </c>
      <c r="D106" t="s">
        <v>8</v>
      </c>
      <c r="E106" t="s">
        <v>11</v>
      </c>
      <c r="F106" t="s">
        <v>10</v>
      </c>
      <c r="G106">
        <v>3</v>
      </c>
      <c r="H106" t="s">
        <v>9</v>
      </c>
      <c r="I106" t="s">
        <v>17</v>
      </c>
      <c r="M106">
        <v>0</v>
      </c>
      <c r="N106" t="str">
        <f t="shared" si="6"/>
        <v>No</v>
      </c>
      <c r="O106" s="3" t="s">
        <v>152</v>
      </c>
      <c r="P106" s="126" t="str">
        <f t="shared" si="5"/>
        <v>No</v>
      </c>
      <c r="Q106" s="126" t="str">
        <f t="shared" si="8"/>
        <v>Yes</v>
      </c>
      <c r="R106" s="126" t="str">
        <f t="shared" si="8"/>
        <v>Yes</v>
      </c>
      <c r="S106" s="126" t="str">
        <f t="shared" si="8"/>
        <v>No</v>
      </c>
      <c r="T106" s="126" t="str">
        <f t="shared" si="8"/>
        <v>Yes</v>
      </c>
      <c r="U106" s="126" t="str">
        <f t="shared" si="8"/>
        <v>Yes</v>
      </c>
      <c r="V106" s="126" t="str">
        <f t="shared" si="8"/>
        <v>No</v>
      </c>
      <c r="W106" s="126" t="str">
        <f t="shared" si="8"/>
        <v>No</v>
      </c>
      <c r="X106" s="126" t="str">
        <f t="shared" si="8"/>
        <v>No</v>
      </c>
      <c r="Y106" s="126" t="str">
        <f t="shared" si="8"/>
        <v>Yes</v>
      </c>
      <c r="Z106" s="126" t="str">
        <f t="shared" si="8"/>
        <v>No</v>
      </c>
      <c r="AA106" s="126" t="str">
        <f t="shared" si="8"/>
        <v>No</v>
      </c>
    </row>
    <row r="107" spans="1:27" x14ac:dyDescent="0.3">
      <c r="A107" t="s">
        <v>114</v>
      </c>
      <c r="B107" t="s">
        <v>130</v>
      </c>
      <c r="C107" t="s">
        <v>9</v>
      </c>
      <c r="D107" t="s">
        <v>8</v>
      </c>
      <c r="E107" t="s">
        <v>11</v>
      </c>
      <c r="F107" t="s">
        <v>10</v>
      </c>
      <c r="G107">
        <v>0</v>
      </c>
      <c r="H107" t="s">
        <v>130</v>
      </c>
      <c r="I107" t="s">
        <v>19</v>
      </c>
      <c r="M107">
        <v>3</v>
      </c>
      <c r="N107" t="str">
        <f t="shared" si="6"/>
        <v>Yes</v>
      </c>
      <c r="O107" s="3" t="s">
        <v>152</v>
      </c>
      <c r="P107" s="126" t="str">
        <f t="shared" si="5"/>
        <v>No</v>
      </c>
      <c r="Q107" s="126" t="str">
        <f t="shared" si="8"/>
        <v>Yes</v>
      </c>
      <c r="R107" s="126" t="str">
        <f t="shared" si="8"/>
        <v>Yes</v>
      </c>
      <c r="S107" s="126" t="str">
        <f t="shared" si="8"/>
        <v>No</v>
      </c>
      <c r="T107" s="126" t="str">
        <f t="shared" si="8"/>
        <v>Yes</v>
      </c>
      <c r="U107" s="126" t="str">
        <f t="shared" si="8"/>
        <v>Yes</v>
      </c>
      <c r="V107" s="126" t="str">
        <f t="shared" si="8"/>
        <v>No</v>
      </c>
      <c r="W107" s="126" t="str">
        <f t="shared" si="8"/>
        <v>No</v>
      </c>
      <c r="X107" s="126" t="str">
        <f t="shared" si="8"/>
        <v>No</v>
      </c>
      <c r="Y107" s="126" t="str">
        <f t="shared" si="8"/>
        <v>Yes</v>
      </c>
      <c r="Z107" s="126" t="str">
        <f t="shared" si="8"/>
        <v>No</v>
      </c>
      <c r="AA107" s="126" t="str">
        <f t="shared" si="8"/>
        <v>No</v>
      </c>
    </row>
    <row r="108" spans="1:27" x14ac:dyDescent="0.3">
      <c r="A108" t="s">
        <v>114</v>
      </c>
      <c r="B108" t="s">
        <v>130</v>
      </c>
      <c r="C108" t="s">
        <v>9</v>
      </c>
      <c r="D108" t="s">
        <v>8</v>
      </c>
      <c r="E108" t="s">
        <v>11</v>
      </c>
      <c r="F108" t="s">
        <v>10</v>
      </c>
      <c r="G108">
        <v>1</v>
      </c>
      <c r="H108" t="s">
        <v>130</v>
      </c>
      <c r="I108" t="s">
        <v>17</v>
      </c>
      <c r="M108">
        <v>0</v>
      </c>
      <c r="N108" t="str">
        <f t="shared" si="6"/>
        <v>No</v>
      </c>
      <c r="O108" s="3" t="s">
        <v>152</v>
      </c>
      <c r="P108" s="126" t="str">
        <f t="shared" si="5"/>
        <v>No</v>
      </c>
      <c r="Q108" s="126" t="str">
        <f t="shared" si="8"/>
        <v>Yes</v>
      </c>
      <c r="R108" s="126" t="str">
        <f t="shared" si="8"/>
        <v>Yes</v>
      </c>
      <c r="S108" s="126" t="str">
        <f t="shared" si="8"/>
        <v>No</v>
      </c>
      <c r="T108" s="126" t="str">
        <f t="shared" si="8"/>
        <v>Yes</v>
      </c>
      <c r="U108" s="126" t="str">
        <f t="shared" si="8"/>
        <v>Yes</v>
      </c>
      <c r="V108" s="126" t="str">
        <f t="shared" si="8"/>
        <v>No</v>
      </c>
      <c r="W108" s="126" t="str">
        <f t="shared" si="8"/>
        <v>No</v>
      </c>
      <c r="X108" s="126" t="str">
        <f t="shared" si="8"/>
        <v>No</v>
      </c>
      <c r="Y108" s="126" t="str">
        <f t="shared" si="8"/>
        <v>Yes</v>
      </c>
      <c r="Z108" s="126" t="str">
        <f t="shared" si="8"/>
        <v>No</v>
      </c>
      <c r="AA108" s="126" t="str">
        <f t="shared" si="8"/>
        <v>No</v>
      </c>
    </row>
    <row r="109" spans="1:27" x14ac:dyDescent="0.3">
      <c r="A109" t="s">
        <v>114</v>
      </c>
      <c r="B109" t="s">
        <v>130</v>
      </c>
      <c r="C109" t="s">
        <v>9</v>
      </c>
      <c r="D109" t="s">
        <v>8</v>
      </c>
      <c r="E109" t="s">
        <v>11</v>
      </c>
      <c r="F109" t="s">
        <v>10</v>
      </c>
      <c r="G109">
        <v>0</v>
      </c>
      <c r="H109" t="s">
        <v>130</v>
      </c>
      <c r="I109" t="s">
        <v>19</v>
      </c>
      <c r="M109">
        <v>0</v>
      </c>
      <c r="N109" t="str">
        <f t="shared" si="6"/>
        <v>No</v>
      </c>
      <c r="O109" s="3" t="s">
        <v>152</v>
      </c>
      <c r="P109" s="126" t="str">
        <f t="shared" si="5"/>
        <v>No</v>
      </c>
      <c r="Q109" s="126" t="str">
        <f t="shared" si="8"/>
        <v>Yes</v>
      </c>
      <c r="R109" s="126" t="str">
        <f t="shared" si="8"/>
        <v>Yes</v>
      </c>
      <c r="S109" s="126" t="str">
        <f t="shared" si="8"/>
        <v>No</v>
      </c>
      <c r="T109" s="126" t="str">
        <f t="shared" si="8"/>
        <v>Yes</v>
      </c>
      <c r="U109" s="126" t="str">
        <f t="shared" si="8"/>
        <v>Yes</v>
      </c>
      <c r="V109" s="126" t="str">
        <f t="shared" si="8"/>
        <v>No</v>
      </c>
      <c r="W109" s="126" t="str">
        <f t="shared" si="8"/>
        <v>No</v>
      </c>
      <c r="X109" s="126" t="str">
        <f t="shared" si="8"/>
        <v>No</v>
      </c>
      <c r="Y109" s="126" t="str">
        <f t="shared" si="8"/>
        <v>Yes</v>
      </c>
      <c r="Z109" s="126" t="str">
        <f t="shared" si="8"/>
        <v>No</v>
      </c>
      <c r="AA109" s="126" t="str">
        <f t="shared" si="8"/>
        <v>No</v>
      </c>
    </row>
    <row r="110" spans="1:27" x14ac:dyDescent="0.3">
      <c r="A110" t="s">
        <v>114</v>
      </c>
      <c r="B110" t="s">
        <v>130</v>
      </c>
      <c r="C110" t="s">
        <v>9</v>
      </c>
      <c r="D110" t="s">
        <v>8</v>
      </c>
      <c r="E110" t="s">
        <v>11</v>
      </c>
      <c r="F110" t="s">
        <v>10</v>
      </c>
      <c r="G110">
        <v>3</v>
      </c>
      <c r="H110" t="s">
        <v>130</v>
      </c>
      <c r="I110" t="s">
        <v>18</v>
      </c>
      <c r="M110">
        <v>2</v>
      </c>
      <c r="N110" t="str">
        <f t="shared" si="6"/>
        <v>Yes</v>
      </c>
      <c r="O110" s="3" t="s">
        <v>152</v>
      </c>
      <c r="P110" s="126" t="str">
        <f t="shared" si="5"/>
        <v>No</v>
      </c>
      <c r="Q110" s="126" t="str">
        <f t="shared" si="8"/>
        <v>Yes</v>
      </c>
      <c r="R110" s="126" t="str">
        <f t="shared" si="8"/>
        <v>Yes</v>
      </c>
      <c r="S110" s="126" t="str">
        <f t="shared" si="8"/>
        <v>No</v>
      </c>
      <c r="T110" s="126" t="str">
        <f t="shared" si="8"/>
        <v>Yes</v>
      </c>
      <c r="U110" s="126" t="str">
        <f t="shared" si="8"/>
        <v>Yes</v>
      </c>
      <c r="V110" s="126" t="str">
        <f t="shared" si="8"/>
        <v>No</v>
      </c>
      <c r="W110" s="126" t="str">
        <f t="shared" si="8"/>
        <v>No</v>
      </c>
      <c r="X110" s="126" t="str">
        <f t="shared" si="8"/>
        <v>No</v>
      </c>
      <c r="Y110" s="126" t="str">
        <f t="shared" si="8"/>
        <v>Yes</v>
      </c>
      <c r="Z110" s="126" t="str">
        <f t="shared" si="8"/>
        <v>No</v>
      </c>
      <c r="AA110" s="126" t="str">
        <f t="shared" si="8"/>
        <v>No</v>
      </c>
    </row>
    <row r="111" spans="1:27" x14ac:dyDescent="0.3">
      <c r="A111" t="s">
        <v>114</v>
      </c>
      <c r="B111" t="s">
        <v>130</v>
      </c>
      <c r="C111" t="s">
        <v>14</v>
      </c>
      <c r="D111" t="s">
        <v>70</v>
      </c>
      <c r="E111" t="s">
        <v>11</v>
      </c>
      <c r="F111" t="s">
        <v>10</v>
      </c>
      <c r="G111">
        <v>1</v>
      </c>
      <c r="H111" t="s">
        <v>14</v>
      </c>
      <c r="I111" t="s">
        <v>148</v>
      </c>
      <c r="M111">
        <v>2</v>
      </c>
      <c r="N111" t="str">
        <f t="shared" si="6"/>
        <v>Yes</v>
      </c>
      <c r="O111" s="3" t="s">
        <v>152</v>
      </c>
      <c r="P111" s="126" t="str">
        <f t="shared" si="5"/>
        <v>No</v>
      </c>
      <c r="Q111" s="126" t="str">
        <f t="shared" si="8"/>
        <v>No</v>
      </c>
      <c r="R111" s="126" t="str">
        <f t="shared" si="8"/>
        <v>No</v>
      </c>
      <c r="S111" s="126" t="str">
        <f t="shared" si="8"/>
        <v>Yes</v>
      </c>
      <c r="T111" s="126" t="str">
        <f t="shared" si="8"/>
        <v>Yes</v>
      </c>
      <c r="U111" s="126" t="str">
        <f t="shared" si="8"/>
        <v>Yes</v>
      </c>
      <c r="V111" s="126" t="str">
        <f t="shared" si="8"/>
        <v>No</v>
      </c>
      <c r="W111" s="126" t="str">
        <f t="shared" si="8"/>
        <v>No</v>
      </c>
      <c r="X111" s="126" t="str">
        <f t="shared" si="8"/>
        <v>Yes</v>
      </c>
      <c r="Y111" s="126" t="str">
        <f t="shared" si="8"/>
        <v>Yes</v>
      </c>
      <c r="Z111" s="126" t="str">
        <f t="shared" si="8"/>
        <v>No</v>
      </c>
      <c r="AA111" s="126" t="str">
        <f t="shared" si="8"/>
        <v>No</v>
      </c>
    </row>
    <row r="112" spans="1:27" x14ac:dyDescent="0.3">
      <c r="A112" t="s">
        <v>114</v>
      </c>
      <c r="B112" t="s">
        <v>130</v>
      </c>
      <c r="C112" t="s">
        <v>14</v>
      </c>
      <c r="D112" t="s">
        <v>70</v>
      </c>
      <c r="E112" t="s">
        <v>11</v>
      </c>
      <c r="F112" t="s">
        <v>10</v>
      </c>
      <c r="G112">
        <v>2</v>
      </c>
      <c r="H112" t="s">
        <v>10</v>
      </c>
      <c r="I112" t="s">
        <v>18</v>
      </c>
      <c r="M112">
        <v>0</v>
      </c>
      <c r="N112" t="str">
        <f t="shared" si="6"/>
        <v>No</v>
      </c>
      <c r="O112" s="3" t="s">
        <v>152</v>
      </c>
      <c r="P112" s="126" t="str">
        <f t="shared" si="5"/>
        <v>No</v>
      </c>
      <c r="Q112" s="126" t="str">
        <f t="shared" si="8"/>
        <v>No</v>
      </c>
      <c r="R112" s="126" t="str">
        <f t="shared" si="8"/>
        <v>No</v>
      </c>
      <c r="S112" s="126" t="str">
        <f t="shared" si="8"/>
        <v>Yes</v>
      </c>
      <c r="T112" s="126" t="str">
        <f t="shared" si="8"/>
        <v>Yes</v>
      </c>
      <c r="U112" s="126" t="str">
        <f t="shared" si="8"/>
        <v>Yes</v>
      </c>
      <c r="V112" s="126" t="str">
        <f t="shared" si="8"/>
        <v>No</v>
      </c>
      <c r="W112" s="126" t="str">
        <f t="shared" si="8"/>
        <v>No</v>
      </c>
      <c r="X112" s="126" t="str">
        <f t="shared" si="8"/>
        <v>Yes</v>
      </c>
      <c r="Y112" s="126" t="str">
        <f t="shared" si="8"/>
        <v>Yes</v>
      </c>
      <c r="Z112" s="126" t="str">
        <f t="shared" si="8"/>
        <v>No</v>
      </c>
      <c r="AA112" s="126" t="str">
        <f t="shared" si="8"/>
        <v>No</v>
      </c>
    </row>
    <row r="113" spans="1:27" x14ac:dyDescent="0.3">
      <c r="A113" t="s">
        <v>114</v>
      </c>
      <c r="B113" t="s">
        <v>130</v>
      </c>
      <c r="C113" t="s">
        <v>14</v>
      </c>
      <c r="D113" t="s">
        <v>70</v>
      </c>
      <c r="E113" t="s">
        <v>11</v>
      </c>
      <c r="F113" t="s">
        <v>10</v>
      </c>
      <c r="G113">
        <v>2</v>
      </c>
      <c r="H113" t="s">
        <v>70</v>
      </c>
      <c r="I113" t="s">
        <v>16</v>
      </c>
      <c r="M113">
        <v>2</v>
      </c>
      <c r="N113" t="str">
        <f t="shared" si="6"/>
        <v>Yes</v>
      </c>
      <c r="O113" s="3" t="s">
        <v>152</v>
      </c>
      <c r="P113" s="126" t="str">
        <f t="shared" si="5"/>
        <v>No</v>
      </c>
      <c r="Q113" s="126" t="str">
        <f t="shared" si="8"/>
        <v>No</v>
      </c>
      <c r="R113" s="126" t="str">
        <f t="shared" si="8"/>
        <v>No</v>
      </c>
      <c r="S113" s="126" t="str">
        <f t="shared" si="8"/>
        <v>Yes</v>
      </c>
      <c r="T113" s="126" t="str">
        <f t="shared" si="8"/>
        <v>Yes</v>
      </c>
      <c r="U113" s="126" t="str">
        <f t="shared" si="8"/>
        <v>Yes</v>
      </c>
      <c r="V113" s="126" t="str">
        <f t="shared" si="8"/>
        <v>No</v>
      </c>
      <c r="W113" s="126" t="str">
        <f t="shared" si="8"/>
        <v>No</v>
      </c>
      <c r="X113" s="126" t="str">
        <f t="shared" si="8"/>
        <v>Yes</v>
      </c>
      <c r="Y113" s="126" t="str">
        <f t="shared" si="8"/>
        <v>Yes</v>
      </c>
      <c r="Z113" s="126" t="str">
        <f t="shared" si="8"/>
        <v>No</v>
      </c>
      <c r="AA113" s="126" t="str">
        <f t="shared" si="8"/>
        <v>No</v>
      </c>
    </row>
    <row r="114" spans="1:27" x14ac:dyDescent="0.3">
      <c r="A114" t="s">
        <v>114</v>
      </c>
      <c r="B114" t="s">
        <v>130</v>
      </c>
      <c r="C114" t="s">
        <v>14</v>
      </c>
      <c r="D114" t="s">
        <v>70</v>
      </c>
      <c r="E114" t="s">
        <v>11</v>
      </c>
      <c r="F114" t="s">
        <v>71</v>
      </c>
      <c r="G114">
        <v>0</v>
      </c>
      <c r="H114" t="s">
        <v>11</v>
      </c>
      <c r="I114" t="s">
        <v>16</v>
      </c>
      <c r="M114">
        <v>0</v>
      </c>
      <c r="N114" t="str">
        <f t="shared" si="6"/>
        <v>No</v>
      </c>
      <c r="O114" s="3" t="s">
        <v>152</v>
      </c>
      <c r="P114" s="126" t="str">
        <f t="shared" si="5"/>
        <v>No</v>
      </c>
      <c r="Q114" s="126" t="str">
        <f t="shared" si="8"/>
        <v>No</v>
      </c>
      <c r="R114" s="126" t="str">
        <f t="shared" si="8"/>
        <v>No</v>
      </c>
      <c r="S114" s="126" t="str">
        <f t="shared" si="8"/>
        <v>Yes</v>
      </c>
      <c r="T114" s="126" t="str">
        <f t="shared" si="8"/>
        <v>No</v>
      </c>
      <c r="U114" s="126" t="str">
        <f t="shared" si="8"/>
        <v>Yes</v>
      </c>
      <c r="V114" s="126" t="str">
        <f t="shared" si="8"/>
        <v>Yes</v>
      </c>
      <c r="W114" s="126" t="str">
        <f t="shared" si="8"/>
        <v>No</v>
      </c>
      <c r="X114" s="126" t="str">
        <f t="shared" si="8"/>
        <v>Yes</v>
      </c>
      <c r="Y114" s="126" t="str">
        <f t="shared" si="8"/>
        <v>Yes</v>
      </c>
      <c r="Z114" s="126" t="str">
        <f t="shared" si="8"/>
        <v>No</v>
      </c>
      <c r="AA114" s="126" t="str">
        <f t="shared" si="8"/>
        <v>No</v>
      </c>
    </row>
    <row r="115" spans="1:27" x14ac:dyDescent="0.3">
      <c r="A115" t="s">
        <v>114</v>
      </c>
      <c r="B115" t="s">
        <v>13</v>
      </c>
      <c r="C115" t="s">
        <v>14</v>
      </c>
      <c r="D115" t="s">
        <v>70</v>
      </c>
      <c r="E115" t="s">
        <v>8</v>
      </c>
      <c r="F115" t="s">
        <v>71</v>
      </c>
      <c r="G115">
        <v>1</v>
      </c>
      <c r="H115" t="s">
        <v>14</v>
      </c>
      <c r="I115" t="s">
        <v>17</v>
      </c>
      <c r="M115">
        <v>0</v>
      </c>
      <c r="N115" t="str">
        <f t="shared" si="6"/>
        <v>No</v>
      </c>
      <c r="O115" s="3" t="s">
        <v>152</v>
      </c>
      <c r="P115" s="126" t="str">
        <f t="shared" si="5"/>
        <v>Yes</v>
      </c>
      <c r="Q115" s="126" t="str">
        <f t="shared" si="8"/>
        <v>No</v>
      </c>
      <c r="R115" s="126" t="str">
        <f t="shared" si="8"/>
        <v>Yes</v>
      </c>
      <c r="S115" s="126" t="str">
        <f t="shared" si="8"/>
        <v>Yes</v>
      </c>
      <c r="T115" s="126" t="str">
        <f t="shared" si="8"/>
        <v>No</v>
      </c>
      <c r="U115" s="126" t="str">
        <f t="shared" si="8"/>
        <v>No</v>
      </c>
      <c r="V115" s="126" t="str">
        <f t="shared" si="8"/>
        <v>Yes</v>
      </c>
      <c r="W115" s="126" t="str">
        <f t="shared" si="8"/>
        <v>No</v>
      </c>
      <c r="X115" s="126" t="str">
        <f t="shared" si="8"/>
        <v>Yes</v>
      </c>
      <c r="Y115" s="126" t="str">
        <f t="shared" si="8"/>
        <v>No</v>
      </c>
      <c r="Z115" s="126" t="str">
        <f t="shared" si="8"/>
        <v>No</v>
      </c>
      <c r="AA115" s="126" t="str">
        <f t="shared" si="8"/>
        <v>No</v>
      </c>
    </row>
    <row r="116" spans="1:27" x14ac:dyDescent="0.3">
      <c r="A116" t="s">
        <v>114</v>
      </c>
      <c r="B116" t="s">
        <v>13</v>
      </c>
      <c r="C116" t="s">
        <v>14</v>
      </c>
      <c r="D116" t="s">
        <v>70</v>
      </c>
      <c r="E116" t="s">
        <v>8</v>
      </c>
      <c r="F116" t="s">
        <v>71</v>
      </c>
      <c r="G116">
        <v>1</v>
      </c>
      <c r="H116" t="s">
        <v>8</v>
      </c>
      <c r="I116" t="s">
        <v>18</v>
      </c>
      <c r="M116">
        <v>3</v>
      </c>
      <c r="N116" t="str">
        <f t="shared" si="6"/>
        <v>Yes</v>
      </c>
      <c r="O116" s="3" t="s">
        <v>152</v>
      </c>
      <c r="P116" s="126" t="str">
        <f t="shared" si="5"/>
        <v>Yes</v>
      </c>
      <c r="Q116" s="126" t="str">
        <f t="shared" si="8"/>
        <v>No</v>
      </c>
      <c r="R116" s="126" t="str">
        <f t="shared" si="8"/>
        <v>Yes</v>
      </c>
      <c r="S116" s="126" t="str">
        <f t="shared" si="8"/>
        <v>Yes</v>
      </c>
      <c r="T116" s="126" t="str">
        <f t="shared" si="8"/>
        <v>No</v>
      </c>
      <c r="U116" s="126" t="str">
        <f t="shared" si="8"/>
        <v>No</v>
      </c>
      <c r="V116" s="126" t="str">
        <f t="shared" si="8"/>
        <v>Yes</v>
      </c>
      <c r="W116" s="126" t="str">
        <f t="shared" si="8"/>
        <v>No</v>
      </c>
      <c r="X116" s="126" t="str">
        <f t="shared" si="8"/>
        <v>Yes</v>
      </c>
      <c r="Y116" s="126" t="str">
        <f t="shared" si="8"/>
        <v>No</v>
      </c>
      <c r="Z116" s="126" t="str">
        <f t="shared" si="8"/>
        <v>No</v>
      </c>
      <c r="AA116" s="126" t="str">
        <f t="shared" si="8"/>
        <v>No</v>
      </c>
    </row>
    <row r="117" spans="1:27" x14ac:dyDescent="0.3">
      <c r="A117" t="s">
        <v>114</v>
      </c>
      <c r="B117" t="s">
        <v>13</v>
      </c>
      <c r="C117" t="s">
        <v>14</v>
      </c>
      <c r="D117" t="s">
        <v>9</v>
      </c>
      <c r="E117" t="s">
        <v>70</v>
      </c>
      <c r="F117" t="s">
        <v>71</v>
      </c>
      <c r="G117">
        <v>1</v>
      </c>
      <c r="H117" t="s">
        <v>14</v>
      </c>
      <c r="I117" t="s">
        <v>16</v>
      </c>
      <c r="M117">
        <v>2</v>
      </c>
      <c r="N117" t="str">
        <f t="shared" si="6"/>
        <v>Yes</v>
      </c>
      <c r="O117" s="3" t="s">
        <v>152</v>
      </c>
      <c r="P117" s="126" t="str">
        <f t="shared" si="5"/>
        <v>Yes</v>
      </c>
      <c r="Q117" s="126" t="str">
        <f t="shared" si="8"/>
        <v>Yes</v>
      </c>
      <c r="R117" s="126" t="str">
        <f t="shared" si="8"/>
        <v>No</v>
      </c>
      <c r="S117" s="126" t="str">
        <f t="shared" si="8"/>
        <v>Yes</v>
      </c>
      <c r="T117" s="126" t="str">
        <f t="shared" si="8"/>
        <v>No</v>
      </c>
      <c r="U117" s="126" t="str">
        <f t="shared" si="8"/>
        <v>No</v>
      </c>
      <c r="V117" s="126" t="str">
        <f t="shared" si="8"/>
        <v>Yes</v>
      </c>
      <c r="W117" s="126" t="str">
        <f t="shared" si="8"/>
        <v>No</v>
      </c>
      <c r="X117" s="126" t="str">
        <f t="shared" si="8"/>
        <v>Yes</v>
      </c>
      <c r="Y117" s="126" t="str">
        <f t="shared" si="8"/>
        <v>No</v>
      </c>
      <c r="Z117" s="126" t="str">
        <f t="shared" si="8"/>
        <v>No</v>
      </c>
      <c r="AA117" s="126" t="str">
        <f t="shared" si="8"/>
        <v>No</v>
      </c>
    </row>
    <row r="118" spans="1:27" x14ac:dyDescent="0.3">
      <c r="A118" t="s">
        <v>114</v>
      </c>
      <c r="B118" t="s">
        <v>13</v>
      </c>
      <c r="C118" t="s">
        <v>14</v>
      </c>
      <c r="D118" t="s">
        <v>9</v>
      </c>
      <c r="E118" t="s">
        <v>70</v>
      </c>
      <c r="F118" t="s">
        <v>71</v>
      </c>
      <c r="G118">
        <v>1</v>
      </c>
      <c r="H118" t="s">
        <v>9</v>
      </c>
      <c r="I118" t="s">
        <v>18</v>
      </c>
      <c r="M118">
        <v>0</v>
      </c>
      <c r="N118" t="str">
        <f t="shared" si="6"/>
        <v>No</v>
      </c>
      <c r="O118" s="3" t="s">
        <v>152</v>
      </c>
      <c r="P118" s="126" t="str">
        <f t="shared" si="5"/>
        <v>Yes</v>
      </c>
      <c r="Q118" s="126" t="str">
        <f t="shared" si="8"/>
        <v>Yes</v>
      </c>
      <c r="R118" s="126" t="str">
        <f t="shared" si="8"/>
        <v>No</v>
      </c>
      <c r="S118" s="126" t="str">
        <f t="shared" si="8"/>
        <v>Yes</v>
      </c>
      <c r="T118" s="126" t="str">
        <f t="shared" si="8"/>
        <v>No</v>
      </c>
      <c r="U118" s="126" t="str">
        <f t="shared" si="8"/>
        <v>No</v>
      </c>
      <c r="V118" s="126" t="str">
        <f t="shared" si="8"/>
        <v>Yes</v>
      </c>
      <c r="W118" s="126" t="str">
        <f t="shared" si="8"/>
        <v>No</v>
      </c>
      <c r="X118" s="126" t="str">
        <f t="shared" si="8"/>
        <v>Yes</v>
      </c>
      <c r="Y118" s="126" t="str">
        <f t="shared" si="8"/>
        <v>No</v>
      </c>
      <c r="Z118" s="126" t="str">
        <f t="shared" si="8"/>
        <v>No</v>
      </c>
      <c r="AA118" s="126" t="str">
        <f t="shared" si="8"/>
        <v>No</v>
      </c>
    </row>
    <row r="119" spans="1:27" x14ac:dyDescent="0.3">
      <c r="A119" t="s">
        <v>114</v>
      </c>
      <c r="B119" t="s">
        <v>13</v>
      </c>
      <c r="C119" t="s">
        <v>14</v>
      </c>
      <c r="D119" t="s">
        <v>9</v>
      </c>
      <c r="E119" t="s">
        <v>70</v>
      </c>
      <c r="F119" t="s">
        <v>71</v>
      </c>
      <c r="G119">
        <v>0</v>
      </c>
      <c r="H119" t="s">
        <v>71</v>
      </c>
      <c r="I119" t="s">
        <v>15</v>
      </c>
      <c r="M119">
        <v>0</v>
      </c>
      <c r="N119" t="str">
        <f t="shared" si="6"/>
        <v>No</v>
      </c>
      <c r="O119" s="3" t="s">
        <v>152</v>
      </c>
      <c r="P119" s="126" t="str">
        <f t="shared" si="5"/>
        <v>Yes</v>
      </c>
      <c r="Q119" s="126" t="str">
        <f t="shared" si="8"/>
        <v>Yes</v>
      </c>
      <c r="R119" s="126" t="str">
        <f t="shared" si="8"/>
        <v>No</v>
      </c>
      <c r="S119" s="126" t="str">
        <f t="shared" si="8"/>
        <v>Yes</v>
      </c>
      <c r="T119" s="126" t="str">
        <f t="shared" si="8"/>
        <v>No</v>
      </c>
      <c r="U119" s="126" t="str">
        <f t="shared" si="8"/>
        <v>No</v>
      </c>
      <c r="V119" s="126" t="str">
        <f t="shared" si="8"/>
        <v>Yes</v>
      </c>
      <c r="W119" s="126" t="str">
        <f t="shared" si="8"/>
        <v>No</v>
      </c>
      <c r="X119" s="126" t="str">
        <f t="shared" si="8"/>
        <v>Yes</v>
      </c>
      <c r="Y119" s="126" t="str">
        <f t="shared" si="8"/>
        <v>No</v>
      </c>
      <c r="Z119" s="126" t="str">
        <f t="shared" si="8"/>
        <v>No</v>
      </c>
      <c r="AA119" s="126" t="str">
        <f t="shared" si="8"/>
        <v>No</v>
      </c>
    </row>
    <row r="120" spans="1:27" x14ac:dyDescent="0.3">
      <c r="A120" t="s">
        <v>114</v>
      </c>
      <c r="B120" t="s">
        <v>13</v>
      </c>
      <c r="C120" t="s">
        <v>14</v>
      </c>
      <c r="D120" t="s">
        <v>9</v>
      </c>
      <c r="E120" t="s">
        <v>70</v>
      </c>
      <c r="F120" t="s">
        <v>71</v>
      </c>
      <c r="G120">
        <v>0</v>
      </c>
      <c r="H120" t="s">
        <v>9</v>
      </c>
      <c r="I120" t="s">
        <v>19</v>
      </c>
      <c r="M120">
        <v>0</v>
      </c>
      <c r="N120" t="str">
        <f t="shared" si="6"/>
        <v>No</v>
      </c>
      <c r="O120" s="3" t="s">
        <v>152</v>
      </c>
      <c r="P120" s="126" t="str">
        <f t="shared" si="5"/>
        <v>Yes</v>
      </c>
      <c r="Q120" s="126" t="str">
        <f t="shared" si="8"/>
        <v>Yes</v>
      </c>
      <c r="R120" s="126" t="str">
        <f t="shared" si="8"/>
        <v>No</v>
      </c>
      <c r="S120" s="126" t="str">
        <f t="shared" si="8"/>
        <v>Yes</v>
      </c>
      <c r="T120" s="126" t="str">
        <f t="shared" si="8"/>
        <v>No</v>
      </c>
      <c r="U120" s="126" t="str">
        <f t="shared" si="8"/>
        <v>No</v>
      </c>
      <c r="V120" s="126" t="str">
        <f t="shared" si="8"/>
        <v>Yes</v>
      </c>
      <c r="W120" s="126" t="str">
        <f t="shared" si="8"/>
        <v>No</v>
      </c>
      <c r="X120" s="126" t="str">
        <f t="shared" si="8"/>
        <v>Yes</v>
      </c>
      <c r="Y120" s="126" t="str">
        <f t="shared" si="8"/>
        <v>No</v>
      </c>
      <c r="Z120" s="126" t="str">
        <f t="shared" si="8"/>
        <v>No</v>
      </c>
      <c r="AA120" s="126" t="str">
        <f t="shared" si="8"/>
        <v>No</v>
      </c>
    </row>
    <row r="121" spans="1:27" x14ac:dyDescent="0.3">
      <c r="A121" t="s">
        <v>114</v>
      </c>
      <c r="B121" t="s">
        <v>13</v>
      </c>
      <c r="C121" t="s">
        <v>14</v>
      </c>
      <c r="D121" t="s">
        <v>9</v>
      </c>
      <c r="E121" t="s">
        <v>70</v>
      </c>
      <c r="F121" t="s">
        <v>71</v>
      </c>
      <c r="G121">
        <v>0</v>
      </c>
      <c r="H121" t="s">
        <v>14</v>
      </c>
      <c r="I121" t="s">
        <v>15</v>
      </c>
      <c r="M121">
        <v>0</v>
      </c>
      <c r="N121" t="str">
        <f t="shared" si="6"/>
        <v>No</v>
      </c>
      <c r="O121" s="3" t="s">
        <v>152</v>
      </c>
      <c r="P121" s="126" t="str">
        <f t="shared" si="5"/>
        <v>Yes</v>
      </c>
      <c r="Q121" s="126" t="str">
        <f t="shared" si="8"/>
        <v>Yes</v>
      </c>
      <c r="R121" s="126" t="str">
        <f t="shared" si="8"/>
        <v>No</v>
      </c>
      <c r="S121" s="126" t="str">
        <f t="shared" si="8"/>
        <v>Yes</v>
      </c>
      <c r="T121" s="126" t="str">
        <f t="shared" si="8"/>
        <v>No</v>
      </c>
      <c r="U121" s="126" t="str">
        <f t="shared" si="8"/>
        <v>No</v>
      </c>
      <c r="V121" s="126" t="str">
        <f t="shared" si="8"/>
        <v>Yes</v>
      </c>
      <c r="W121" s="126" t="str">
        <f t="shared" si="8"/>
        <v>No</v>
      </c>
      <c r="X121" s="126" t="str">
        <f t="shared" si="8"/>
        <v>Yes</v>
      </c>
      <c r="Y121" s="126" t="str">
        <f t="shared" si="8"/>
        <v>No</v>
      </c>
      <c r="Z121" s="126" t="str">
        <f t="shared" si="8"/>
        <v>No</v>
      </c>
      <c r="AA121" s="126" t="str">
        <f t="shared" si="8"/>
        <v>No</v>
      </c>
    </row>
    <row r="122" spans="1:27" x14ac:dyDescent="0.3">
      <c r="A122" t="s">
        <v>114</v>
      </c>
      <c r="B122" t="s">
        <v>130</v>
      </c>
      <c r="C122" t="s">
        <v>9</v>
      </c>
      <c r="D122" t="s">
        <v>70</v>
      </c>
      <c r="E122" t="s">
        <v>11</v>
      </c>
      <c r="F122" t="s">
        <v>10</v>
      </c>
      <c r="G122">
        <v>0</v>
      </c>
      <c r="H122" t="s">
        <v>9</v>
      </c>
      <c r="I122" t="s">
        <v>17</v>
      </c>
      <c r="M122">
        <v>0</v>
      </c>
      <c r="N122" t="str">
        <f t="shared" si="6"/>
        <v>No</v>
      </c>
      <c r="O122" s="3" t="s">
        <v>152</v>
      </c>
      <c r="P122" s="126" t="str">
        <f t="shared" si="5"/>
        <v>No</v>
      </c>
      <c r="Q122" s="126" t="str">
        <f t="shared" si="8"/>
        <v>Yes</v>
      </c>
      <c r="R122" s="126" t="str">
        <f t="shared" si="8"/>
        <v>No</v>
      </c>
      <c r="S122" s="126" t="str">
        <f t="shared" si="8"/>
        <v>Yes</v>
      </c>
      <c r="T122" s="126" t="str">
        <f t="shared" si="8"/>
        <v>Yes</v>
      </c>
      <c r="U122" s="126" t="str">
        <f t="shared" si="8"/>
        <v>Yes</v>
      </c>
      <c r="V122" s="126" t="str">
        <f t="shared" si="8"/>
        <v>No</v>
      </c>
      <c r="W122" s="126" t="str">
        <f t="shared" si="8"/>
        <v>No</v>
      </c>
      <c r="X122" s="126" t="str">
        <f t="shared" si="8"/>
        <v>No</v>
      </c>
      <c r="Y122" s="126" t="str">
        <f t="shared" si="8"/>
        <v>Yes</v>
      </c>
      <c r="Z122" s="126" t="str">
        <f t="shared" si="8"/>
        <v>No</v>
      </c>
      <c r="AA122" s="126" t="str">
        <f t="shared" si="8"/>
        <v>No</v>
      </c>
    </row>
    <row r="123" spans="1:27" x14ac:dyDescent="0.3">
      <c r="A123" t="s">
        <v>114</v>
      </c>
      <c r="B123" t="s">
        <v>130</v>
      </c>
      <c r="C123" t="s">
        <v>9</v>
      </c>
      <c r="D123" t="s">
        <v>70</v>
      </c>
      <c r="E123" t="s">
        <v>11</v>
      </c>
      <c r="F123" t="s">
        <v>10</v>
      </c>
      <c r="G123">
        <v>0</v>
      </c>
      <c r="H123" t="s">
        <v>130</v>
      </c>
      <c r="I123" t="s">
        <v>17</v>
      </c>
      <c r="M123">
        <v>0</v>
      </c>
      <c r="N123" t="str">
        <f t="shared" si="6"/>
        <v>No</v>
      </c>
      <c r="O123" s="3" t="s">
        <v>152</v>
      </c>
      <c r="P123" s="126" t="str">
        <f t="shared" si="5"/>
        <v>No</v>
      </c>
      <c r="Q123" s="126" t="str">
        <f t="shared" si="8"/>
        <v>Yes</v>
      </c>
      <c r="R123" s="126" t="str">
        <f t="shared" si="8"/>
        <v>No</v>
      </c>
      <c r="S123" s="126" t="str">
        <f t="shared" si="8"/>
        <v>Yes</v>
      </c>
      <c r="T123" s="126" t="str">
        <f t="shared" si="8"/>
        <v>Yes</v>
      </c>
      <c r="U123" s="126" t="str">
        <f t="shared" si="8"/>
        <v>Yes</v>
      </c>
      <c r="V123" s="126" t="str">
        <f t="shared" si="8"/>
        <v>No</v>
      </c>
      <c r="W123" s="126" t="str">
        <f t="shared" si="8"/>
        <v>No</v>
      </c>
      <c r="X123" s="126" t="str">
        <f t="shared" si="8"/>
        <v>No</v>
      </c>
      <c r="Y123" s="126" t="str">
        <f t="shared" si="8"/>
        <v>Yes</v>
      </c>
      <c r="Z123" s="126" t="str">
        <f t="shared" si="8"/>
        <v>No</v>
      </c>
      <c r="AA123" s="126" t="str">
        <f t="shared" si="8"/>
        <v>No</v>
      </c>
    </row>
    <row r="124" spans="1:27" x14ac:dyDescent="0.3">
      <c r="A124" t="s">
        <v>114</v>
      </c>
      <c r="B124" t="s">
        <v>130</v>
      </c>
      <c r="C124" t="s">
        <v>8</v>
      </c>
      <c r="D124" t="s">
        <v>70</v>
      </c>
      <c r="E124" t="s">
        <v>11</v>
      </c>
      <c r="F124" t="s">
        <v>10</v>
      </c>
      <c r="G124">
        <v>1</v>
      </c>
      <c r="H124" t="s">
        <v>10</v>
      </c>
      <c r="I124" t="s">
        <v>18</v>
      </c>
      <c r="M124">
        <v>3</v>
      </c>
      <c r="N124" t="str">
        <f t="shared" si="6"/>
        <v>Yes</v>
      </c>
      <c r="O124" s="3" t="s">
        <v>152</v>
      </c>
      <c r="P124" s="126" t="str">
        <f t="shared" ref="P124:P187" si="9">IF($A124="","",IF(OR($B124=P$1,$C124=P$1,$D124=P$1,$E124=P$1,$F124=P$1),"Yes","No"))</f>
        <v>No</v>
      </c>
      <c r="Q124" s="126" t="str">
        <f t="shared" si="8"/>
        <v>No</v>
      </c>
      <c r="R124" s="126" t="str">
        <f t="shared" si="8"/>
        <v>Yes</v>
      </c>
      <c r="S124" s="126" t="str">
        <f t="shared" si="8"/>
        <v>Yes</v>
      </c>
      <c r="T124" s="126" t="str">
        <f t="shared" si="8"/>
        <v>Yes</v>
      </c>
      <c r="U124" s="126" t="str">
        <f t="shared" si="8"/>
        <v>Yes</v>
      </c>
      <c r="V124" s="126" t="str">
        <f t="shared" si="8"/>
        <v>No</v>
      </c>
      <c r="W124" s="126" t="str">
        <f t="shared" si="8"/>
        <v>No</v>
      </c>
      <c r="X124" s="126" t="str">
        <f t="shared" si="8"/>
        <v>No</v>
      </c>
      <c r="Y124" s="126" t="str">
        <f t="shared" si="8"/>
        <v>Yes</v>
      </c>
      <c r="Z124" s="126" t="str">
        <f t="shared" si="8"/>
        <v>No</v>
      </c>
      <c r="AA124" s="126" t="str">
        <f t="shared" si="8"/>
        <v>No</v>
      </c>
    </row>
    <row r="125" spans="1:27" x14ac:dyDescent="0.3">
      <c r="A125" t="s">
        <v>114</v>
      </c>
      <c r="B125" t="s">
        <v>130</v>
      </c>
      <c r="C125" t="s">
        <v>9</v>
      </c>
      <c r="D125" t="s">
        <v>70</v>
      </c>
      <c r="E125" t="s">
        <v>11</v>
      </c>
      <c r="F125" t="s">
        <v>10</v>
      </c>
      <c r="G125">
        <v>1</v>
      </c>
      <c r="H125" t="s">
        <v>11</v>
      </c>
      <c r="I125" t="s">
        <v>15</v>
      </c>
      <c r="M125">
        <v>0</v>
      </c>
      <c r="N125" t="str">
        <f t="shared" si="6"/>
        <v>No</v>
      </c>
      <c r="O125" s="3" t="s">
        <v>152</v>
      </c>
      <c r="P125" s="126" t="str">
        <f t="shared" si="9"/>
        <v>No</v>
      </c>
      <c r="Q125" s="126" t="str">
        <f t="shared" si="8"/>
        <v>Yes</v>
      </c>
      <c r="R125" s="126" t="str">
        <f t="shared" si="8"/>
        <v>No</v>
      </c>
      <c r="S125" s="126" t="str">
        <f t="shared" si="8"/>
        <v>Yes</v>
      </c>
      <c r="T125" s="126" t="str">
        <f t="shared" si="8"/>
        <v>Yes</v>
      </c>
      <c r="U125" s="126" t="str">
        <f t="shared" si="8"/>
        <v>Yes</v>
      </c>
      <c r="V125" s="126" t="str">
        <f t="shared" si="8"/>
        <v>No</v>
      </c>
      <c r="W125" s="126" t="str">
        <f t="shared" si="8"/>
        <v>No</v>
      </c>
      <c r="X125" s="126" t="str">
        <f t="shared" si="8"/>
        <v>No</v>
      </c>
      <c r="Y125" s="126" t="str">
        <f t="shared" si="8"/>
        <v>Yes</v>
      </c>
      <c r="Z125" s="126" t="str">
        <f t="shared" si="8"/>
        <v>No</v>
      </c>
      <c r="AA125" s="126" t="str">
        <f t="shared" si="8"/>
        <v>No</v>
      </c>
    </row>
    <row r="126" spans="1:27" x14ac:dyDescent="0.3">
      <c r="A126" t="s">
        <v>114</v>
      </c>
      <c r="B126" t="s">
        <v>130</v>
      </c>
      <c r="C126" t="s">
        <v>9</v>
      </c>
      <c r="D126" t="s">
        <v>8</v>
      </c>
      <c r="E126" t="s">
        <v>11</v>
      </c>
      <c r="F126" t="s">
        <v>10</v>
      </c>
      <c r="G126">
        <v>0</v>
      </c>
      <c r="H126" t="s">
        <v>9</v>
      </c>
      <c r="I126" t="s">
        <v>15</v>
      </c>
      <c r="M126">
        <v>0</v>
      </c>
      <c r="N126" t="str">
        <f t="shared" si="6"/>
        <v>No</v>
      </c>
      <c r="O126" s="3" t="s">
        <v>152</v>
      </c>
      <c r="P126" s="126" t="str">
        <f t="shared" si="9"/>
        <v>No</v>
      </c>
      <c r="Q126" s="126" t="str">
        <f t="shared" si="8"/>
        <v>Yes</v>
      </c>
      <c r="R126" s="126" t="str">
        <f t="shared" si="8"/>
        <v>Yes</v>
      </c>
      <c r="S126" s="126" t="str">
        <f t="shared" si="8"/>
        <v>No</v>
      </c>
      <c r="T126" s="126" t="str">
        <f t="shared" si="8"/>
        <v>Yes</v>
      </c>
      <c r="U126" s="126" t="str">
        <f t="shared" si="8"/>
        <v>Yes</v>
      </c>
      <c r="V126" s="126" t="str">
        <f t="shared" si="8"/>
        <v>No</v>
      </c>
      <c r="W126" s="126" t="str">
        <f t="shared" si="8"/>
        <v>No</v>
      </c>
      <c r="X126" s="126" t="str">
        <f t="shared" si="8"/>
        <v>No</v>
      </c>
      <c r="Y126" s="126" t="str">
        <f t="shared" si="8"/>
        <v>Yes</v>
      </c>
      <c r="Z126" s="126" t="str">
        <f t="shared" si="8"/>
        <v>No</v>
      </c>
      <c r="AA126" s="126" t="str">
        <f t="shared" si="8"/>
        <v>No</v>
      </c>
    </row>
    <row r="127" spans="1:27" x14ac:dyDescent="0.3">
      <c r="A127" t="s">
        <v>114</v>
      </c>
      <c r="B127" t="s">
        <v>130</v>
      </c>
      <c r="C127" t="s">
        <v>13</v>
      </c>
      <c r="D127" t="s">
        <v>70</v>
      </c>
      <c r="E127" t="s">
        <v>11</v>
      </c>
      <c r="F127" t="s">
        <v>10</v>
      </c>
      <c r="G127">
        <v>1</v>
      </c>
      <c r="H127" t="s">
        <v>130</v>
      </c>
      <c r="I127" t="s">
        <v>148</v>
      </c>
      <c r="M127">
        <v>2</v>
      </c>
      <c r="N127" t="str">
        <f t="shared" si="6"/>
        <v>Yes</v>
      </c>
      <c r="O127" s="3" t="s">
        <v>152</v>
      </c>
      <c r="P127" s="126" t="str">
        <f t="shared" si="9"/>
        <v>Yes</v>
      </c>
      <c r="Q127" s="126" t="str">
        <f t="shared" si="8"/>
        <v>No</v>
      </c>
      <c r="R127" s="126" t="str">
        <f t="shared" si="8"/>
        <v>No</v>
      </c>
      <c r="S127" s="126" t="str">
        <f t="shared" si="8"/>
        <v>Yes</v>
      </c>
      <c r="T127" s="126" t="str">
        <f t="shared" si="8"/>
        <v>Yes</v>
      </c>
      <c r="U127" s="126" t="str">
        <f t="shared" si="8"/>
        <v>Yes</v>
      </c>
      <c r="V127" s="126" t="str">
        <f t="shared" si="8"/>
        <v>No</v>
      </c>
      <c r="W127" s="126" t="str">
        <f t="shared" si="8"/>
        <v>No</v>
      </c>
      <c r="X127" s="126" t="str">
        <f t="shared" si="8"/>
        <v>No</v>
      </c>
      <c r="Y127" s="126" t="str">
        <f t="shared" si="8"/>
        <v>Yes</v>
      </c>
      <c r="Z127" s="126" t="str">
        <f t="shared" si="8"/>
        <v>No</v>
      </c>
      <c r="AA127" s="126" t="str">
        <f t="shared" si="8"/>
        <v>No</v>
      </c>
    </row>
    <row r="128" spans="1:27" x14ac:dyDescent="0.3">
      <c r="A128" t="s">
        <v>114</v>
      </c>
      <c r="B128" t="s">
        <v>13</v>
      </c>
      <c r="C128" t="s">
        <v>8</v>
      </c>
      <c r="D128" t="s">
        <v>70</v>
      </c>
      <c r="E128" t="s">
        <v>11</v>
      </c>
      <c r="F128" t="s">
        <v>10</v>
      </c>
      <c r="G128">
        <v>2</v>
      </c>
      <c r="H128" t="s">
        <v>11</v>
      </c>
      <c r="I128" t="s">
        <v>18</v>
      </c>
      <c r="M128">
        <v>2</v>
      </c>
      <c r="N128" t="str">
        <f t="shared" si="6"/>
        <v>Yes</v>
      </c>
      <c r="O128" s="3" t="s">
        <v>152</v>
      </c>
      <c r="P128" s="126" t="str">
        <f t="shared" si="9"/>
        <v>Yes</v>
      </c>
      <c r="Q128" s="126" t="str">
        <f t="shared" si="8"/>
        <v>No</v>
      </c>
      <c r="R128" s="126" t="str">
        <f t="shared" si="8"/>
        <v>Yes</v>
      </c>
      <c r="S128" s="126" t="str">
        <f t="shared" si="8"/>
        <v>Yes</v>
      </c>
      <c r="T128" s="126" t="str">
        <f t="shared" si="8"/>
        <v>Yes</v>
      </c>
      <c r="U128" s="126" t="str">
        <f t="shared" si="8"/>
        <v>Yes</v>
      </c>
      <c r="V128" s="126" t="str">
        <f t="shared" si="8"/>
        <v>No</v>
      </c>
      <c r="W128" s="126" t="str">
        <f t="shared" si="8"/>
        <v>No</v>
      </c>
      <c r="X128" s="126" t="str">
        <f t="shared" si="8"/>
        <v>No</v>
      </c>
      <c r="Y128" s="126" t="str">
        <f t="shared" ref="Q128:AA151" si="10">IF($A128="","",IF(OR($B128=Y$1,$C128=Y$1,$D128=Y$1,$E128=Y$1,$F128=Y$1),"Yes","No"))</f>
        <v>No</v>
      </c>
      <c r="Z128" s="126" t="str">
        <f t="shared" si="10"/>
        <v>No</v>
      </c>
      <c r="AA128" s="126" t="str">
        <f t="shared" si="10"/>
        <v>No</v>
      </c>
    </row>
    <row r="129" spans="1:27" x14ac:dyDescent="0.3">
      <c r="A129" t="s">
        <v>114</v>
      </c>
      <c r="B129" t="s">
        <v>13</v>
      </c>
      <c r="C129" t="s">
        <v>8</v>
      </c>
      <c r="D129" t="s">
        <v>70</v>
      </c>
      <c r="E129" t="s">
        <v>11</v>
      </c>
      <c r="F129" t="s">
        <v>10</v>
      </c>
      <c r="G129">
        <v>1</v>
      </c>
      <c r="H129" t="s">
        <v>70</v>
      </c>
      <c r="I129" t="s">
        <v>148</v>
      </c>
      <c r="M129">
        <v>2</v>
      </c>
      <c r="N129" t="str">
        <f t="shared" si="6"/>
        <v>Yes</v>
      </c>
      <c r="O129" s="3" t="s">
        <v>152</v>
      </c>
      <c r="P129" s="126" t="str">
        <f t="shared" si="9"/>
        <v>Yes</v>
      </c>
      <c r="Q129" s="126" t="str">
        <f t="shared" si="10"/>
        <v>No</v>
      </c>
      <c r="R129" s="126" t="str">
        <f t="shared" si="10"/>
        <v>Yes</v>
      </c>
      <c r="S129" s="126" t="str">
        <f t="shared" si="10"/>
        <v>Yes</v>
      </c>
      <c r="T129" s="126" t="str">
        <f t="shared" si="10"/>
        <v>Yes</v>
      </c>
      <c r="U129" s="126" t="str">
        <f t="shared" si="10"/>
        <v>Yes</v>
      </c>
      <c r="V129" s="126" t="str">
        <f t="shared" si="10"/>
        <v>No</v>
      </c>
      <c r="W129" s="126" t="str">
        <f t="shared" si="10"/>
        <v>No</v>
      </c>
      <c r="X129" s="126" t="str">
        <f t="shared" si="10"/>
        <v>No</v>
      </c>
      <c r="Y129" s="126" t="str">
        <f t="shared" si="10"/>
        <v>No</v>
      </c>
      <c r="Z129" s="126" t="str">
        <f t="shared" si="10"/>
        <v>No</v>
      </c>
      <c r="AA129" s="126" t="str">
        <f t="shared" si="10"/>
        <v>No</v>
      </c>
    </row>
    <row r="130" spans="1:27" x14ac:dyDescent="0.3">
      <c r="A130" t="s">
        <v>114</v>
      </c>
      <c r="B130" t="s">
        <v>13</v>
      </c>
      <c r="C130" t="s">
        <v>8</v>
      </c>
      <c r="D130" t="s">
        <v>70</v>
      </c>
      <c r="E130" t="s">
        <v>11</v>
      </c>
      <c r="F130" t="s">
        <v>10</v>
      </c>
      <c r="G130">
        <v>0</v>
      </c>
      <c r="H130" t="s">
        <v>70</v>
      </c>
      <c r="I130" t="s">
        <v>19</v>
      </c>
      <c r="M130">
        <v>3</v>
      </c>
      <c r="N130" t="str">
        <f t="shared" si="6"/>
        <v>Yes</v>
      </c>
      <c r="O130" s="3" t="s">
        <v>152</v>
      </c>
      <c r="P130" s="126" t="str">
        <f t="shared" si="9"/>
        <v>Yes</v>
      </c>
      <c r="Q130" s="126" t="str">
        <f t="shared" si="10"/>
        <v>No</v>
      </c>
      <c r="R130" s="126" t="str">
        <f t="shared" si="10"/>
        <v>Yes</v>
      </c>
      <c r="S130" s="126" t="str">
        <f t="shared" si="10"/>
        <v>Yes</v>
      </c>
      <c r="T130" s="126" t="str">
        <f t="shared" si="10"/>
        <v>Yes</v>
      </c>
      <c r="U130" s="126" t="str">
        <f t="shared" si="10"/>
        <v>Yes</v>
      </c>
      <c r="V130" s="126" t="str">
        <f t="shared" si="10"/>
        <v>No</v>
      </c>
      <c r="W130" s="126" t="str">
        <f t="shared" si="10"/>
        <v>No</v>
      </c>
      <c r="X130" s="126" t="str">
        <f t="shared" si="10"/>
        <v>No</v>
      </c>
      <c r="Y130" s="126" t="str">
        <f t="shared" si="10"/>
        <v>No</v>
      </c>
      <c r="Z130" s="126" t="str">
        <f t="shared" si="10"/>
        <v>No</v>
      </c>
      <c r="AA130" s="126" t="str">
        <f t="shared" si="10"/>
        <v>No</v>
      </c>
    </row>
    <row r="131" spans="1:27" x14ac:dyDescent="0.3">
      <c r="A131" t="s">
        <v>114</v>
      </c>
      <c r="B131" t="s">
        <v>13</v>
      </c>
      <c r="C131" t="s">
        <v>8</v>
      </c>
      <c r="D131" t="s">
        <v>70</v>
      </c>
      <c r="E131" t="s">
        <v>11</v>
      </c>
      <c r="F131" t="s">
        <v>10</v>
      </c>
      <c r="G131">
        <v>1</v>
      </c>
      <c r="H131" t="s">
        <v>11</v>
      </c>
      <c r="I131" t="s">
        <v>16</v>
      </c>
      <c r="M131">
        <v>2</v>
      </c>
      <c r="N131" t="str">
        <f t="shared" ref="N131:N194" si="11">IF(M131="","",IF(I131="Foul","Yes",IF(M131=0,"No","Yes")))</f>
        <v>Yes</v>
      </c>
      <c r="O131" s="3" t="s">
        <v>152</v>
      </c>
      <c r="P131" s="126" t="str">
        <f t="shared" si="9"/>
        <v>Yes</v>
      </c>
      <c r="Q131" s="126" t="str">
        <f t="shared" si="10"/>
        <v>No</v>
      </c>
      <c r="R131" s="126" t="str">
        <f t="shared" si="10"/>
        <v>Yes</v>
      </c>
      <c r="S131" s="126" t="str">
        <f t="shared" si="10"/>
        <v>Yes</v>
      </c>
      <c r="T131" s="126" t="str">
        <f t="shared" si="10"/>
        <v>Yes</v>
      </c>
      <c r="U131" s="126" t="str">
        <f t="shared" si="10"/>
        <v>Yes</v>
      </c>
      <c r="V131" s="126" t="str">
        <f t="shared" si="10"/>
        <v>No</v>
      </c>
      <c r="W131" s="126" t="str">
        <f t="shared" si="10"/>
        <v>No</v>
      </c>
      <c r="X131" s="126" t="str">
        <f t="shared" si="10"/>
        <v>No</v>
      </c>
      <c r="Y131" s="126" t="str">
        <f t="shared" si="10"/>
        <v>No</v>
      </c>
      <c r="Z131" s="126" t="str">
        <f t="shared" si="10"/>
        <v>No</v>
      </c>
      <c r="AA131" s="126" t="str">
        <f t="shared" si="10"/>
        <v>No</v>
      </c>
    </row>
    <row r="132" spans="1:27" x14ac:dyDescent="0.3">
      <c r="A132" t="s">
        <v>114</v>
      </c>
      <c r="B132" t="s">
        <v>13</v>
      </c>
      <c r="C132" t="s">
        <v>8</v>
      </c>
      <c r="D132" t="s">
        <v>70</v>
      </c>
      <c r="E132" t="s">
        <v>11</v>
      </c>
      <c r="F132" t="s">
        <v>10</v>
      </c>
      <c r="G132">
        <v>1</v>
      </c>
      <c r="H132" t="s">
        <v>11</v>
      </c>
      <c r="I132" t="s">
        <v>15</v>
      </c>
      <c r="M132">
        <v>0</v>
      </c>
      <c r="N132" t="str">
        <f t="shared" si="11"/>
        <v>No</v>
      </c>
      <c r="O132" s="3" t="s">
        <v>152</v>
      </c>
      <c r="P132" s="126" t="str">
        <f t="shared" si="9"/>
        <v>Yes</v>
      </c>
      <c r="Q132" s="126" t="str">
        <f t="shared" si="10"/>
        <v>No</v>
      </c>
      <c r="R132" s="126" t="str">
        <f t="shared" si="10"/>
        <v>Yes</v>
      </c>
      <c r="S132" s="126" t="str">
        <f t="shared" si="10"/>
        <v>Yes</v>
      </c>
      <c r="T132" s="126" t="str">
        <f t="shared" si="10"/>
        <v>Yes</v>
      </c>
      <c r="U132" s="126" t="str">
        <f t="shared" si="10"/>
        <v>Yes</v>
      </c>
      <c r="V132" s="126" t="str">
        <f t="shared" si="10"/>
        <v>No</v>
      </c>
      <c r="W132" s="126" t="str">
        <f t="shared" si="10"/>
        <v>No</v>
      </c>
      <c r="X132" s="126" t="str">
        <f t="shared" si="10"/>
        <v>No</v>
      </c>
      <c r="Y132" s="126" t="str">
        <f t="shared" si="10"/>
        <v>No</v>
      </c>
      <c r="Z132" s="126" t="str">
        <f t="shared" si="10"/>
        <v>No</v>
      </c>
      <c r="AA132" s="126" t="str">
        <f t="shared" si="10"/>
        <v>No</v>
      </c>
    </row>
    <row r="133" spans="1:27" x14ac:dyDescent="0.3">
      <c r="A133" t="s">
        <v>114</v>
      </c>
      <c r="B133" t="s">
        <v>13</v>
      </c>
      <c r="C133" t="s">
        <v>9</v>
      </c>
      <c r="D133" t="s">
        <v>70</v>
      </c>
      <c r="E133" t="s">
        <v>11</v>
      </c>
      <c r="F133" t="s">
        <v>71</v>
      </c>
      <c r="G133">
        <v>0</v>
      </c>
      <c r="H133" t="s">
        <v>13</v>
      </c>
      <c r="I133" t="s">
        <v>19</v>
      </c>
      <c r="M133">
        <v>3</v>
      </c>
      <c r="N133" t="str">
        <f t="shared" si="11"/>
        <v>Yes</v>
      </c>
      <c r="O133" s="3" t="s">
        <v>152</v>
      </c>
      <c r="P133" s="126" t="str">
        <f t="shared" si="9"/>
        <v>Yes</v>
      </c>
      <c r="Q133" s="126" t="str">
        <f t="shared" si="10"/>
        <v>Yes</v>
      </c>
      <c r="R133" s="126" t="str">
        <f t="shared" si="10"/>
        <v>No</v>
      </c>
      <c r="S133" s="126" t="str">
        <f t="shared" si="10"/>
        <v>Yes</v>
      </c>
      <c r="T133" s="126" t="str">
        <f t="shared" si="10"/>
        <v>No</v>
      </c>
      <c r="U133" s="126" t="str">
        <f t="shared" si="10"/>
        <v>Yes</v>
      </c>
      <c r="V133" s="126" t="str">
        <f t="shared" si="10"/>
        <v>Yes</v>
      </c>
      <c r="W133" s="126" t="str">
        <f t="shared" si="10"/>
        <v>No</v>
      </c>
      <c r="X133" s="126" t="str">
        <f t="shared" si="10"/>
        <v>No</v>
      </c>
      <c r="Y133" s="126" t="str">
        <f t="shared" si="10"/>
        <v>No</v>
      </c>
      <c r="Z133" s="126" t="str">
        <f t="shared" si="10"/>
        <v>No</v>
      </c>
      <c r="AA133" s="126" t="str">
        <f t="shared" si="10"/>
        <v>No</v>
      </c>
    </row>
    <row r="134" spans="1:27" x14ac:dyDescent="0.3">
      <c r="A134" t="s">
        <v>114</v>
      </c>
      <c r="B134" t="s">
        <v>13</v>
      </c>
      <c r="C134" t="s">
        <v>9</v>
      </c>
      <c r="D134" t="s">
        <v>70</v>
      </c>
      <c r="E134" t="s">
        <v>11</v>
      </c>
      <c r="F134" t="s">
        <v>71</v>
      </c>
      <c r="G134">
        <v>0</v>
      </c>
      <c r="H134" t="s">
        <v>9</v>
      </c>
      <c r="I134" t="s">
        <v>17</v>
      </c>
      <c r="M134">
        <v>0</v>
      </c>
      <c r="N134" t="str">
        <f t="shared" si="11"/>
        <v>No</v>
      </c>
      <c r="O134" s="3" t="s">
        <v>152</v>
      </c>
      <c r="P134" s="126" t="str">
        <f t="shared" si="9"/>
        <v>Yes</v>
      </c>
      <c r="Q134" s="126" t="str">
        <f t="shared" si="10"/>
        <v>Yes</v>
      </c>
      <c r="R134" s="126" t="str">
        <f t="shared" si="10"/>
        <v>No</v>
      </c>
      <c r="S134" s="126" t="str">
        <f t="shared" si="10"/>
        <v>Yes</v>
      </c>
      <c r="T134" s="126" t="str">
        <f t="shared" si="10"/>
        <v>No</v>
      </c>
      <c r="U134" s="126" t="str">
        <f t="shared" si="10"/>
        <v>Yes</v>
      </c>
      <c r="V134" s="126" t="str">
        <f t="shared" si="10"/>
        <v>Yes</v>
      </c>
      <c r="W134" s="126" t="str">
        <f t="shared" si="10"/>
        <v>No</v>
      </c>
      <c r="X134" s="126" t="str">
        <f t="shared" si="10"/>
        <v>No</v>
      </c>
      <c r="Y134" s="126" t="str">
        <f t="shared" si="10"/>
        <v>No</v>
      </c>
      <c r="Z134" s="126" t="str">
        <f t="shared" si="10"/>
        <v>No</v>
      </c>
      <c r="AA134" s="126" t="str">
        <f t="shared" si="10"/>
        <v>No</v>
      </c>
    </row>
    <row r="135" spans="1:27" x14ac:dyDescent="0.3">
      <c r="A135" t="s">
        <v>114</v>
      </c>
      <c r="B135" t="s">
        <v>13</v>
      </c>
      <c r="C135" t="s">
        <v>9</v>
      </c>
      <c r="D135" t="s">
        <v>70</v>
      </c>
      <c r="E135" t="s">
        <v>11</v>
      </c>
      <c r="F135" t="s">
        <v>71</v>
      </c>
      <c r="G135">
        <v>1</v>
      </c>
      <c r="H135" t="s">
        <v>71</v>
      </c>
      <c r="I135" t="s">
        <v>18</v>
      </c>
      <c r="M135">
        <v>2</v>
      </c>
      <c r="N135" t="str">
        <f t="shared" si="11"/>
        <v>Yes</v>
      </c>
      <c r="O135" s="3" t="s">
        <v>152</v>
      </c>
      <c r="P135" s="126" t="str">
        <f t="shared" si="9"/>
        <v>Yes</v>
      </c>
      <c r="Q135" s="126" t="str">
        <f t="shared" si="10"/>
        <v>Yes</v>
      </c>
      <c r="R135" s="126" t="str">
        <f t="shared" si="10"/>
        <v>No</v>
      </c>
      <c r="S135" s="126" t="str">
        <f t="shared" si="10"/>
        <v>Yes</v>
      </c>
      <c r="T135" s="126" t="str">
        <f t="shared" si="10"/>
        <v>No</v>
      </c>
      <c r="U135" s="126" t="str">
        <f t="shared" si="10"/>
        <v>Yes</v>
      </c>
      <c r="V135" s="126" t="str">
        <f t="shared" si="10"/>
        <v>Yes</v>
      </c>
      <c r="W135" s="126" t="str">
        <f t="shared" si="10"/>
        <v>No</v>
      </c>
      <c r="X135" s="126" t="str">
        <f t="shared" si="10"/>
        <v>No</v>
      </c>
      <c r="Y135" s="126" t="str">
        <f t="shared" si="10"/>
        <v>No</v>
      </c>
      <c r="Z135" s="126" t="str">
        <f t="shared" si="10"/>
        <v>No</v>
      </c>
      <c r="AA135" s="126" t="str">
        <f t="shared" si="10"/>
        <v>No</v>
      </c>
    </row>
    <row r="136" spans="1:27" x14ac:dyDescent="0.3">
      <c r="A136" t="s">
        <v>114</v>
      </c>
      <c r="B136" t="s">
        <v>130</v>
      </c>
      <c r="C136" t="s">
        <v>9</v>
      </c>
      <c r="D136" t="s">
        <v>8</v>
      </c>
      <c r="E136" t="s">
        <v>11</v>
      </c>
      <c r="F136" t="s">
        <v>10</v>
      </c>
      <c r="G136">
        <v>1</v>
      </c>
      <c r="H136" t="s">
        <v>130</v>
      </c>
      <c r="I136" t="s">
        <v>16</v>
      </c>
      <c r="M136">
        <v>0</v>
      </c>
      <c r="N136" t="str">
        <f t="shared" si="11"/>
        <v>No</v>
      </c>
      <c r="O136" s="3" t="s">
        <v>152</v>
      </c>
      <c r="P136" s="126" t="str">
        <f t="shared" si="9"/>
        <v>No</v>
      </c>
      <c r="Q136" s="126" t="str">
        <f t="shared" si="10"/>
        <v>Yes</v>
      </c>
      <c r="R136" s="126" t="str">
        <f t="shared" si="10"/>
        <v>Yes</v>
      </c>
      <c r="S136" s="126" t="str">
        <f t="shared" si="10"/>
        <v>No</v>
      </c>
      <c r="T136" s="126" t="str">
        <f t="shared" si="10"/>
        <v>Yes</v>
      </c>
      <c r="U136" s="126" t="str">
        <f t="shared" si="10"/>
        <v>Yes</v>
      </c>
      <c r="V136" s="126" t="str">
        <f t="shared" si="10"/>
        <v>No</v>
      </c>
      <c r="W136" s="126" t="str">
        <f t="shared" si="10"/>
        <v>No</v>
      </c>
      <c r="X136" s="126" t="str">
        <f t="shared" si="10"/>
        <v>No</v>
      </c>
      <c r="Y136" s="126" t="str">
        <f t="shared" si="10"/>
        <v>Yes</v>
      </c>
      <c r="Z136" s="126" t="str">
        <f t="shared" si="10"/>
        <v>No</v>
      </c>
      <c r="AA136" s="126" t="str">
        <f t="shared" si="10"/>
        <v>No</v>
      </c>
    </row>
    <row r="137" spans="1:27" x14ac:dyDescent="0.3">
      <c r="A137" t="s">
        <v>114</v>
      </c>
      <c r="B137" t="s">
        <v>130</v>
      </c>
      <c r="C137" t="s">
        <v>9</v>
      </c>
      <c r="D137" t="s">
        <v>8</v>
      </c>
      <c r="E137" t="s">
        <v>11</v>
      </c>
      <c r="F137" t="s">
        <v>10</v>
      </c>
      <c r="G137">
        <v>0</v>
      </c>
      <c r="H137" t="s">
        <v>8</v>
      </c>
      <c r="I137" t="s">
        <v>15</v>
      </c>
      <c r="M137">
        <v>0</v>
      </c>
      <c r="N137" t="str">
        <f t="shared" si="11"/>
        <v>No</v>
      </c>
      <c r="O137" s="3" t="s">
        <v>152</v>
      </c>
      <c r="P137" s="126" t="str">
        <f t="shared" si="9"/>
        <v>No</v>
      </c>
      <c r="Q137" s="126" t="str">
        <f t="shared" si="10"/>
        <v>Yes</v>
      </c>
      <c r="R137" s="126" t="str">
        <f t="shared" si="10"/>
        <v>Yes</v>
      </c>
      <c r="S137" s="126" t="str">
        <f t="shared" si="10"/>
        <v>No</v>
      </c>
      <c r="T137" s="126" t="str">
        <f t="shared" si="10"/>
        <v>Yes</v>
      </c>
      <c r="U137" s="126" t="str">
        <f t="shared" si="10"/>
        <v>Yes</v>
      </c>
      <c r="V137" s="126" t="str">
        <f t="shared" si="10"/>
        <v>No</v>
      </c>
      <c r="W137" s="126" t="str">
        <f t="shared" si="10"/>
        <v>No</v>
      </c>
      <c r="X137" s="126" t="str">
        <f t="shared" si="10"/>
        <v>No</v>
      </c>
      <c r="Y137" s="126" t="str">
        <f t="shared" si="10"/>
        <v>Yes</v>
      </c>
      <c r="Z137" s="126" t="str">
        <f t="shared" si="10"/>
        <v>No</v>
      </c>
      <c r="AA137" s="126" t="str">
        <f t="shared" si="10"/>
        <v>No</v>
      </c>
    </row>
    <row r="138" spans="1:27" x14ac:dyDescent="0.3">
      <c r="A138" t="s">
        <v>114</v>
      </c>
      <c r="B138" t="s">
        <v>130</v>
      </c>
      <c r="C138" t="s">
        <v>9</v>
      </c>
      <c r="D138" t="s">
        <v>8</v>
      </c>
      <c r="E138" t="s">
        <v>11</v>
      </c>
      <c r="F138" t="s">
        <v>10</v>
      </c>
      <c r="G138">
        <v>0</v>
      </c>
      <c r="H138" t="s">
        <v>11</v>
      </c>
      <c r="I138" t="s">
        <v>19</v>
      </c>
      <c r="M138">
        <v>0</v>
      </c>
      <c r="N138" t="str">
        <f t="shared" si="11"/>
        <v>No</v>
      </c>
      <c r="O138" s="3" t="s">
        <v>152</v>
      </c>
      <c r="P138" s="126" t="str">
        <f t="shared" si="9"/>
        <v>No</v>
      </c>
      <c r="Q138" s="126" t="str">
        <f t="shared" si="10"/>
        <v>Yes</v>
      </c>
      <c r="R138" s="126" t="str">
        <f t="shared" si="10"/>
        <v>Yes</v>
      </c>
      <c r="S138" s="126" t="str">
        <f t="shared" si="10"/>
        <v>No</v>
      </c>
      <c r="T138" s="126" t="str">
        <f t="shared" si="10"/>
        <v>Yes</v>
      </c>
      <c r="U138" s="126" t="str">
        <f t="shared" si="10"/>
        <v>Yes</v>
      </c>
      <c r="V138" s="126" t="str">
        <f t="shared" si="10"/>
        <v>No</v>
      </c>
      <c r="W138" s="126" t="str">
        <f t="shared" si="10"/>
        <v>No</v>
      </c>
      <c r="X138" s="126" t="str">
        <f t="shared" si="10"/>
        <v>No</v>
      </c>
      <c r="Y138" s="126" t="str">
        <f t="shared" si="10"/>
        <v>Yes</v>
      </c>
      <c r="Z138" s="126" t="str">
        <f t="shared" si="10"/>
        <v>No</v>
      </c>
      <c r="AA138" s="126" t="str">
        <f t="shared" si="10"/>
        <v>No</v>
      </c>
    </row>
    <row r="139" spans="1:27" x14ac:dyDescent="0.3">
      <c r="A139" t="s">
        <v>114</v>
      </c>
      <c r="B139" t="s">
        <v>130</v>
      </c>
      <c r="C139" t="s">
        <v>9</v>
      </c>
      <c r="D139" t="s">
        <v>8</v>
      </c>
      <c r="E139" t="s">
        <v>11</v>
      </c>
      <c r="F139" t="s">
        <v>10</v>
      </c>
      <c r="G139">
        <v>1</v>
      </c>
      <c r="H139" t="s">
        <v>130</v>
      </c>
      <c r="I139" t="s">
        <v>17</v>
      </c>
      <c r="M139">
        <v>0</v>
      </c>
      <c r="N139" t="str">
        <f t="shared" si="11"/>
        <v>No</v>
      </c>
      <c r="O139" s="3" t="s">
        <v>152</v>
      </c>
      <c r="P139" s="126" t="str">
        <f t="shared" si="9"/>
        <v>No</v>
      </c>
      <c r="Q139" s="126" t="str">
        <f t="shared" si="10"/>
        <v>Yes</v>
      </c>
      <c r="R139" s="126" t="str">
        <f t="shared" si="10"/>
        <v>Yes</v>
      </c>
      <c r="S139" s="126" t="str">
        <f t="shared" si="10"/>
        <v>No</v>
      </c>
      <c r="T139" s="126" t="str">
        <f t="shared" si="10"/>
        <v>Yes</v>
      </c>
      <c r="U139" s="126" t="str">
        <f t="shared" si="10"/>
        <v>Yes</v>
      </c>
      <c r="V139" s="126" t="str">
        <f t="shared" si="10"/>
        <v>No</v>
      </c>
      <c r="W139" s="126" t="str">
        <f t="shared" si="10"/>
        <v>No</v>
      </c>
      <c r="X139" s="126" t="str">
        <f t="shared" si="10"/>
        <v>No</v>
      </c>
      <c r="Y139" s="126" t="str">
        <f t="shared" si="10"/>
        <v>Yes</v>
      </c>
      <c r="Z139" s="126" t="str">
        <f t="shared" si="10"/>
        <v>No</v>
      </c>
      <c r="AA139" s="126" t="str">
        <f t="shared" si="10"/>
        <v>No</v>
      </c>
    </row>
    <row r="140" spans="1:27" x14ac:dyDescent="0.3">
      <c r="A140" t="s">
        <v>114</v>
      </c>
      <c r="B140" t="s">
        <v>130</v>
      </c>
      <c r="C140" t="s">
        <v>9</v>
      </c>
      <c r="D140" t="s">
        <v>8</v>
      </c>
      <c r="E140" t="s">
        <v>11</v>
      </c>
      <c r="F140" t="s">
        <v>10</v>
      </c>
      <c r="G140">
        <v>1</v>
      </c>
      <c r="H140" t="s">
        <v>9</v>
      </c>
      <c r="I140" t="s">
        <v>19</v>
      </c>
      <c r="M140">
        <v>0</v>
      </c>
      <c r="N140" t="str">
        <f t="shared" si="11"/>
        <v>No</v>
      </c>
      <c r="O140" s="3" t="s">
        <v>152</v>
      </c>
      <c r="P140" s="126" t="str">
        <f t="shared" si="9"/>
        <v>No</v>
      </c>
      <c r="Q140" s="126" t="str">
        <f t="shared" si="10"/>
        <v>Yes</v>
      </c>
      <c r="R140" s="126" t="str">
        <f t="shared" si="10"/>
        <v>Yes</v>
      </c>
      <c r="S140" s="126" t="str">
        <f t="shared" si="10"/>
        <v>No</v>
      </c>
      <c r="T140" s="126" t="str">
        <f t="shared" si="10"/>
        <v>Yes</v>
      </c>
      <c r="U140" s="126" t="str">
        <f t="shared" si="10"/>
        <v>Yes</v>
      </c>
      <c r="V140" s="126" t="str">
        <f t="shared" si="10"/>
        <v>No</v>
      </c>
      <c r="W140" s="126" t="str">
        <f t="shared" si="10"/>
        <v>No</v>
      </c>
      <c r="X140" s="126" t="str">
        <f t="shared" si="10"/>
        <v>No</v>
      </c>
      <c r="Y140" s="126" t="str">
        <f t="shared" si="10"/>
        <v>Yes</v>
      </c>
      <c r="Z140" s="126" t="str">
        <f t="shared" si="10"/>
        <v>No</v>
      </c>
      <c r="AA140" s="126" t="str">
        <f t="shared" si="10"/>
        <v>No</v>
      </c>
    </row>
    <row r="141" spans="1:27" x14ac:dyDescent="0.3">
      <c r="A141" t="s">
        <v>114</v>
      </c>
      <c r="B141" t="s">
        <v>130</v>
      </c>
      <c r="C141" t="s">
        <v>9</v>
      </c>
      <c r="D141" t="s">
        <v>8</v>
      </c>
      <c r="E141" t="s">
        <v>11</v>
      </c>
      <c r="F141" t="s">
        <v>10</v>
      </c>
      <c r="G141">
        <v>1</v>
      </c>
      <c r="H141" t="s">
        <v>9</v>
      </c>
      <c r="I141" t="s">
        <v>18</v>
      </c>
      <c r="M141">
        <v>2</v>
      </c>
      <c r="N141" t="str">
        <f t="shared" si="11"/>
        <v>Yes</v>
      </c>
      <c r="O141" s="3" t="s">
        <v>152</v>
      </c>
      <c r="P141" s="126" t="str">
        <f t="shared" si="9"/>
        <v>No</v>
      </c>
      <c r="Q141" s="126" t="str">
        <f t="shared" si="10"/>
        <v>Yes</v>
      </c>
      <c r="R141" s="126" t="str">
        <f t="shared" si="10"/>
        <v>Yes</v>
      </c>
      <c r="S141" s="126" t="str">
        <f t="shared" si="10"/>
        <v>No</v>
      </c>
      <c r="T141" s="126" t="str">
        <f t="shared" si="10"/>
        <v>Yes</v>
      </c>
      <c r="U141" s="126" t="str">
        <f t="shared" si="10"/>
        <v>Yes</v>
      </c>
      <c r="V141" s="126" t="str">
        <f t="shared" si="10"/>
        <v>No</v>
      </c>
      <c r="W141" s="126" t="str">
        <f t="shared" si="10"/>
        <v>No</v>
      </c>
      <c r="X141" s="126" t="str">
        <f t="shared" si="10"/>
        <v>No</v>
      </c>
      <c r="Y141" s="126" t="str">
        <f t="shared" si="10"/>
        <v>Yes</v>
      </c>
      <c r="Z141" s="126" t="str">
        <f t="shared" si="10"/>
        <v>No</v>
      </c>
      <c r="AA141" s="126" t="str">
        <f t="shared" si="10"/>
        <v>No</v>
      </c>
    </row>
    <row r="142" spans="1:27" x14ac:dyDescent="0.3">
      <c r="A142" t="s">
        <v>114</v>
      </c>
      <c r="B142" t="s">
        <v>130</v>
      </c>
      <c r="C142" t="s">
        <v>9</v>
      </c>
      <c r="D142" t="s">
        <v>8</v>
      </c>
      <c r="E142" t="s">
        <v>11</v>
      </c>
      <c r="F142" t="s">
        <v>10</v>
      </c>
      <c r="G142">
        <v>1</v>
      </c>
      <c r="H142" t="s">
        <v>9</v>
      </c>
      <c r="I142" t="s">
        <v>18</v>
      </c>
      <c r="M142">
        <v>2</v>
      </c>
      <c r="N142" t="str">
        <f t="shared" si="11"/>
        <v>Yes</v>
      </c>
      <c r="O142" s="3" t="s">
        <v>152</v>
      </c>
      <c r="P142" s="126" t="str">
        <f t="shared" si="9"/>
        <v>No</v>
      </c>
      <c r="Q142" s="126" t="str">
        <f t="shared" si="10"/>
        <v>Yes</v>
      </c>
      <c r="R142" s="126" t="str">
        <f t="shared" si="10"/>
        <v>Yes</v>
      </c>
      <c r="S142" s="126" t="str">
        <f t="shared" si="10"/>
        <v>No</v>
      </c>
      <c r="T142" s="126" t="str">
        <f t="shared" si="10"/>
        <v>Yes</v>
      </c>
      <c r="U142" s="126" t="str">
        <f t="shared" si="10"/>
        <v>Yes</v>
      </c>
      <c r="V142" s="126" t="str">
        <f t="shared" si="10"/>
        <v>No</v>
      </c>
      <c r="W142" s="126" t="str">
        <f t="shared" si="10"/>
        <v>No</v>
      </c>
      <c r="X142" s="126" t="str">
        <f t="shared" si="10"/>
        <v>No</v>
      </c>
      <c r="Y142" s="126" t="str">
        <f t="shared" si="10"/>
        <v>Yes</v>
      </c>
      <c r="Z142" s="126" t="str">
        <f t="shared" si="10"/>
        <v>No</v>
      </c>
      <c r="AA142" s="126" t="str">
        <f t="shared" si="10"/>
        <v>No</v>
      </c>
    </row>
    <row r="143" spans="1:27" x14ac:dyDescent="0.3">
      <c r="A143" t="s">
        <v>114</v>
      </c>
      <c r="B143" t="s">
        <v>130</v>
      </c>
      <c r="C143" t="s">
        <v>9</v>
      </c>
      <c r="D143" t="s">
        <v>8</v>
      </c>
      <c r="E143" t="s">
        <v>11</v>
      </c>
      <c r="F143" t="s">
        <v>10</v>
      </c>
      <c r="G143">
        <v>2</v>
      </c>
      <c r="H143" t="s">
        <v>9</v>
      </c>
      <c r="I143" t="s">
        <v>20</v>
      </c>
      <c r="M143">
        <v>2</v>
      </c>
      <c r="N143" t="str">
        <f t="shared" si="11"/>
        <v>Yes</v>
      </c>
      <c r="O143" s="3" t="s">
        <v>152</v>
      </c>
      <c r="P143" s="126" t="str">
        <f t="shared" si="9"/>
        <v>No</v>
      </c>
      <c r="Q143" s="126" t="str">
        <f t="shared" si="10"/>
        <v>Yes</v>
      </c>
      <c r="R143" s="126" t="str">
        <f t="shared" si="10"/>
        <v>Yes</v>
      </c>
      <c r="S143" s="126" t="str">
        <f t="shared" si="10"/>
        <v>No</v>
      </c>
      <c r="T143" s="126" t="str">
        <f t="shared" si="10"/>
        <v>Yes</v>
      </c>
      <c r="U143" s="126" t="str">
        <f t="shared" si="10"/>
        <v>Yes</v>
      </c>
      <c r="V143" s="126" t="str">
        <f t="shared" si="10"/>
        <v>No</v>
      </c>
      <c r="W143" s="126" t="str">
        <f t="shared" si="10"/>
        <v>No</v>
      </c>
      <c r="X143" s="126" t="str">
        <f t="shared" si="10"/>
        <v>No</v>
      </c>
      <c r="Y143" s="126" t="str">
        <f t="shared" si="10"/>
        <v>Yes</v>
      </c>
      <c r="Z143" s="126" t="str">
        <f t="shared" si="10"/>
        <v>No</v>
      </c>
      <c r="AA143" s="126" t="str">
        <f t="shared" si="10"/>
        <v>No</v>
      </c>
    </row>
    <row r="144" spans="1:27" x14ac:dyDescent="0.3">
      <c r="A144" t="s">
        <v>114</v>
      </c>
      <c r="B144" t="s">
        <v>130</v>
      </c>
      <c r="C144" t="s">
        <v>9</v>
      </c>
      <c r="D144" t="s">
        <v>8</v>
      </c>
      <c r="E144" t="s">
        <v>11</v>
      </c>
      <c r="F144" t="s">
        <v>10</v>
      </c>
      <c r="G144">
        <v>3</v>
      </c>
      <c r="H144" t="s">
        <v>10</v>
      </c>
      <c r="I144" t="s">
        <v>18</v>
      </c>
      <c r="M144">
        <v>2</v>
      </c>
      <c r="N144" t="str">
        <f t="shared" si="11"/>
        <v>Yes</v>
      </c>
      <c r="O144" s="3" t="s">
        <v>152</v>
      </c>
      <c r="P144" s="126" t="str">
        <f t="shared" si="9"/>
        <v>No</v>
      </c>
      <c r="Q144" s="126" t="str">
        <f t="shared" si="10"/>
        <v>Yes</v>
      </c>
      <c r="R144" s="126" t="str">
        <f t="shared" si="10"/>
        <v>Yes</v>
      </c>
      <c r="S144" s="126" t="str">
        <f t="shared" si="10"/>
        <v>No</v>
      </c>
      <c r="T144" s="126" t="str">
        <f t="shared" si="10"/>
        <v>Yes</v>
      </c>
      <c r="U144" s="126" t="str">
        <f t="shared" si="10"/>
        <v>Yes</v>
      </c>
      <c r="V144" s="126" t="str">
        <f t="shared" si="10"/>
        <v>No</v>
      </c>
      <c r="W144" s="126" t="str">
        <f t="shared" si="10"/>
        <v>No</v>
      </c>
      <c r="X144" s="126" t="str">
        <f t="shared" si="10"/>
        <v>No</v>
      </c>
      <c r="Y144" s="126" t="str">
        <f t="shared" si="10"/>
        <v>Yes</v>
      </c>
      <c r="Z144" s="126" t="str">
        <f t="shared" si="10"/>
        <v>No</v>
      </c>
      <c r="AA144" s="126" t="str">
        <f t="shared" si="10"/>
        <v>No</v>
      </c>
    </row>
    <row r="145" spans="1:27" x14ac:dyDescent="0.3">
      <c r="A145" t="s">
        <v>114</v>
      </c>
      <c r="B145" t="s">
        <v>13</v>
      </c>
      <c r="C145" t="s">
        <v>14</v>
      </c>
      <c r="D145" t="s">
        <v>8</v>
      </c>
      <c r="E145" t="s">
        <v>70</v>
      </c>
      <c r="F145" t="s">
        <v>10</v>
      </c>
      <c r="G145">
        <v>1</v>
      </c>
      <c r="H145" t="s">
        <v>10</v>
      </c>
      <c r="I145" t="s">
        <v>17</v>
      </c>
      <c r="M145">
        <v>0</v>
      </c>
      <c r="N145" t="str">
        <f t="shared" si="11"/>
        <v>No</v>
      </c>
      <c r="O145" s="3" t="s">
        <v>152</v>
      </c>
      <c r="P145" s="126" t="str">
        <f t="shared" si="9"/>
        <v>Yes</v>
      </c>
      <c r="Q145" s="126" t="str">
        <f t="shared" si="10"/>
        <v>No</v>
      </c>
      <c r="R145" s="126" t="str">
        <f t="shared" si="10"/>
        <v>Yes</v>
      </c>
      <c r="S145" s="126" t="str">
        <f t="shared" si="10"/>
        <v>Yes</v>
      </c>
      <c r="T145" s="126" t="str">
        <f t="shared" si="10"/>
        <v>Yes</v>
      </c>
      <c r="U145" s="126" t="str">
        <f t="shared" si="10"/>
        <v>No</v>
      </c>
      <c r="V145" s="126" t="str">
        <f t="shared" si="10"/>
        <v>No</v>
      </c>
      <c r="W145" s="126" t="str">
        <f t="shared" si="10"/>
        <v>No</v>
      </c>
      <c r="X145" s="126" t="str">
        <f t="shared" si="10"/>
        <v>Yes</v>
      </c>
      <c r="Y145" s="126" t="str">
        <f t="shared" si="10"/>
        <v>No</v>
      </c>
      <c r="Z145" s="126" t="str">
        <f t="shared" si="10"/>
        <v>No</v>
      </c>
      <c r="AA145" s="126" t="str">
        <f t="shared" si="10"/>
        <v>No</v>
      </c>
    </row>
    <row r="146" spans="1:27" x14ac:dyDescent="0.3">
      <c r="A146" t="s">
        <v>114</v>
      </c>
      <c r="B146" t="s">
        <v>13</v>
      </c>
      <c r="C146" t="s">
        <v>14</v>
      </c>
      <c r="D146" t="s">
        <v>8</v>
      </c>
      <c r="E146" t="s">
        <v>70</v>
      </c>
      <c r="F146" t="s">
        <v>10</v>
      </c>
      <c r="G146">
        <v>1</v>
      </c>
      <c r="H146" t="s">
        <v>13</v>
      </c>
      <c r="I146" t="s">
        <v>148</v>
      </c>
      <c r="M146">
        <v>2</v>
      </c>
      <c r="N146" t="str">
        <f t="shared" si="11"/>
        <v>Yes</v>
      </c>
      <c r="O146" s="3" t="s">
        <v>152</v>
      </c>
      <c r="P146" s="126" t="str">
        <f t="shared" si="9"/>
        <v>Yes</v>
      </c>
      <c r="Q146" s="126" t="str">
        <f t="shared" si="10"/>
        <v>No</v>
      </c>
      <c r="R146" s="126" t="str">
        <f t="shared" si="10"/>
        <v>Yes</v>
      </c>
      <c r="S146" s="126" t="str">
        <f t="shared" si="10"/>
        <v>Yes</v>
      </c>
      <c r="T146" s="126" t="str">
        <f t="shared" si="10"/>
        <v>Yes</v>
      </c>
      <c r="U146" s="126" t="str">
        <f t="shared" si="10"/>
        <v>No</v>
      </c>
      <c r="V146" s="126" t="str">
        <f t="shared" si="10"/>
        <v>No</v>
      </c>
      <c r="W146" s="126" t="str">
        <f t="shared" si="10"/>
        <v>No</v>
      </c>
      <c r="X146" s="126" t="str">
        <f t="shared" si="10"/>
        <v>Yes</v>
      </c>
      <c r="Y146" s="126" t="str">
        <f t="shared" si="10"/>
        <v>No</v>
      </c>
      <c r="Z146" s="126" t="str">
        <f t="shared" si="10"/>
        <v>No</v>
      </c>
      <c r="AA146" s="126" t="str">
        <f t="shared" si="10"/>
        <v>No</v>
      </c>
    </row>
    <row r="147" spans="1:27" x14ac:dyDescent="0.3">
      <c r="A147" t="s">
        <v>114</v>
      </c>
      <c r="B147" t="s">
        <v>13</v>
      </c>
      <c r="C147" t="s">
        <v>14</v>
      </c>
      <c r="D147" t="s">
        <v>8</v>
      </c>
      <c r="E147" t="s">
        <v>70</v>
      </c>
      <c r="F147" t="s">
        <v>10</v>
      </c>
      <c r="G147">
        <v>0</v>
      </c>
      <c r="H147" t="s">
        <v>8</v>
      </c>
      <c r="I147" t="s">
        <v>19</v>
      </c>
      <c r="M147">
        <v>0</v>
      </c>
      <c r="N147" t="str">
        <f t="shared" si="11"/>
        <v>No</v>
      </c>
      <c r="O147" s="3" t="s">
        <v>152</v>
      </c>
      <c r="P147" s="126" t="str">
        <f t="shared" si="9"/>
        <v>Yes</v>
      </c>
      <c r="Q147" s="126" t="str">
        <f t="shared" si="10"/>
        <v>No</v>
      </c>
      <c r="R147" s="126" t="str">
        <f t="shared" si="10"/>
        <v>Yes</v>
      </c>
      <c r="S147" s="126" t="str">
        <f t="shared" si="10"/>
        <v>Yes</v>
      </c>
      <c r="T147" s="126" t="str">
        <f t="shared" si="10"/>
        <v>Yes</v>
      </c>
      <c r="U147" s="126" t="str">
        <f t="shared" si="10"/>
        <v>No</v>
      </c>
      <c r="V147" s="126" t="str">
        <f t="shared" si="10"/>
        <v>No</v>
      </c>
      <c r="W147" s="126" t="str">
        <f t="shared" si="10"/>
        <v>No</v>
      </c>
      <c r="X147" s="126" t="str">
        <f t="shared" si="10"/>
        <v>Yes</v>
      </c>
      <c r="Y147" s="126" t="str">
        <f t="shared" si="10"/>
        <v>No</v>
      </c>
      <c r="Z147" s="126" t="str">
        <f t="shared" si="10"/>
        <v>No</v>
      </c>
      <c r="AA147" s="126" t="str">
        <f t="shared" si="10"/>
        <v>No</v>
      </c>
    </row>
    <row r="148" spans="1:27" x14ac:dyDescent="0.3">
      <c r="A148" t="s">
        <v>114</v>
      </c>
      <c r="B148" t="s">
        <v>13</v>
      </c>
      <c r="C148" t="s">
        <v>14</v>
      </c>
      <c r="D148" t="s">
        <v>8</v>
      </c>
      <c r="E148" t="s">
        <v>70</v>
      </c>
      <c r="F148" t="s">
        <v>10</v>
      </c>
      <c r="G148">
        <v>1</v>
      </c>
      <c r="H148" t="s">
        <v>10</v>
      </c>
      <c r="I148" t="s">
        <v>18</v>
      </c>
      <c r="M148">
        <v>0</v>
      </c>
      <c r="N148" t="str">
        <f t="shared" si="11"/>
        <v>No</v>
      </c>
      <c r="O148" s="3" t="s">
        <v>152</v>
      </c>
      <c r="P148" s="126" t="str">
        <f t="shared" si="9"/>
        <v>Yes</v>
      </c>
      <c r="Q148" s="126" t="str">
        <f t="shared" si="10"/>
        <v>No</v>
      </c>
      <c r="R148" s="126" t="str">
        <f t="shared" si="10"/>
        <v>Yes</v>
      </c>
      <c r="S148" s="126" t="str">
        <f t="shared" si="10"/>
        <v>Yes</v>
      </c>
      <c r="T148" s="126" t="str">
        <f t="shared" si="10"/>
        <v>Yes</v>
      </c>
      <c r="U148" s="126" t="str">
        <f t="shared" si="10"/>
        <v>No</v>
      </c>
      <c r="V148" s="126" t="str">
        <f t="shared" si="10"/>
        <v>No</v>
      </c>
      <c r="W148" s="126" t="str">
        <f t="shared" si="10"/>
        <v>No</v>
      </c>
      <c r="X148" s="126" t="str">
        <f t="shared" si="10"/>
        <v>Yes</v>
      </c>
      <c r="Y148" s="126" t="str">
        <f t="shared" si="10"/>
        <v>No</v>
      </c>
      <c r="Z148" s="126" t="str">
        <f t="shared" si="10"/>
        <v>No</v>
      </c>
      <c r="AA148" s="126" t="str">
        <f t="shared" si="10"/>
        <v>No</v>
      </c>
    </row>
    <row r="149" spans="1:27" x14ac:dyDescent="0.3">
      <c r="A149" t="s">
        <v>114</v>
      </c>
      <c r="B149" t="s">
        <v>13</v>
      </c>
      <c r="C149" t="s">
        <v>14</v>
      </c>
      <c r="D149" t="s">
        <v>8</v>
      </c>
      <c r="E149" t="s">
        <v>70</v>
      </c>
      <c r="F149" t="s">
        <v>10</v>
      </c>
      <c r="G149">
        <v>0</v>
      </c>
      <c r="H149" t="s">
        <v>8</v>
      </c>
      <c r="I149" t="s">
        <v>19</v>
      </c>
      <c r="M149">
        <v>0</v>
      </c>
      <c r="N149" t="str">
        <f t="shared" si="11"/>
        <v>No</v>
      </c>
      <c r="O149" s="3" t="s">
        <v>152</v>
      </c>
      <c r="P149" s="126" t="str">
        <f t="shared" si="9"/>
        <v>Yes</v>
      </c>
      <c r="Q149" s="126" t="str">
        <f t="shared" si="10"/>
        <v>No</v>
      </c>
      <c r="R149" s="126" t="str">
        <f t="shared" si="10"/>
        <v>Yes</v>
      </c>
      <c r="S149" s="126" t="str">
        <f t="shared" si="10"/>
        <v>Yes</v>
      </c>
      <c r="T149" s="126" t="str">
        <f t="shared" si="10"/>
        <v>Yes</v>
      </c>
      <c r="U149" s="126" t="str">
        <f t="shared" si="10"/>
        <v>No</v>
      </c>
      <c r="V149" s="126" t="str">
        <f t="shared" si="10"/>
        <v>No</v>
      </c>
      <c r="W149" s="126" t="str">
        <f t="shared" si="10"/>
        <v>No</v>
      </c>
      <c r="X149" s="126" t="str">
        <f t="shared" si="10"/>
        <v>Yes</v>
      </c>
      <c r="Y149" s="126" t="str">
        <f t="shared" si="10"/>
        <v>No</v>
      </c>
      <c r="Z149" s="126" t="str">
        <f t="shared" si="10"/>
        <v>No</v>
      </c>
      <c r="AA149" s="126" t="str">
        <f t="shared" si="10"/>
        <v>No</v>
      </c>
    </row>
    <row r="150" spans="1:27" x14ac:dyDescent="0.3">
      <c r="A150" t="s">
        <v>114</v>
      </c>
      <c r="B150" t="s">
        <v>13</v>
      </c>
      <c r="C150" t="s">
        <v>14</v>
      </c>
      <c r="D150" t="s">
        <v>8</v>
      </c>
      <c r="E150" t="s">
        <v>70</v>
      </c>
      <c r="F150" t="s">
        <v>10</v>
      </c>
      <c r="G150">
        <v>1</v>
      </c>
      <c r="H150" t="s">
        <v>70</v>
      </c>
      <c r="I150" t="s">
        <v>18</v>
      </c>
      <c r="M150">
        <v>0</v>
      </c>
      <c r="N150" t="str">
        <f t="shared" si="11"/>
        <v>No</v>
      </c>
      <c r="O150" s="3" t="s">
        <v>152</v>
      </c>
      <c r="P150" s="126" t="str">
        <f t="shared" si="9"/>
        <v>Yes</v>
      </c>
      <c r="Q150" s="126" t="str">
        <f t="shared" si="10"/>
        <v>No</v>
      </c>
      <c r="R150" s="126" t="str">
        <f t="shared" si="10"/>
        <v>Yes</v>
      </c>
      <c r="S150" s="126" t="str">
        <f t="shared" si="10"/>
        <v>Yes</v>
      </c>
      <c r="T150" s="126" t="str">
        <f t="shared" si="10"/>
        <v>Yes</v>
      </c>
      <c r="U150" s="126" t="str">
        <f t="shared" si="10"/>
        <v>No</v>
      </c>
      <c r="V150" s="126" t="str">
        <f t="shared" si="10"/>
        <v>No</v>
      </c>
      <c r="W150" s="126" t="str">
        <f t="shared" si="10"/>
        <v>No</v>
      </c>
      <c r="X150" s="126" t="str">
        <f t="shared" si="10"/>
        <v>Yes</v>
      </c>
      <c r="Y150" s="126" t="str">
        <f t="shared" si="10"/>
        <v>No</v>
      </c>
      <c r="Z150" s="126" t="str">
        <f t="shared" si="10"/>
        <v>No</v>
      </c>
      <c r="AA150" s="126" t="str">
        <f t="shared" si="10"/>
        <v>No</v>
      </c>
    </row>
    <row r="151" spans="1:27" x14ac:dyDescent="0.3">
      <c r="A151" t="s">
        <v>114</v>
      </c>
      <c r="B151" t="s">
        <v>13</v>
      </c>
      <c r="C151" t="s">
        <v>14</v>
      </c>
      <c r="D151" t="s">
        <v>8</v>
      </c>
      <c r="E151" t="s">
        <v>70</v>
      </c>
      <c r="F151" t="s">
        <v>10</v>
      </c>
      <c r="G151">
        <v>0</v>
      </c>
      <c r="H151" t="s">
        <v>8</v>
      </c>
      <c r="I151" t="s">
        <v>17</v>
      </c>
      <c r="M151">
        <v>0</v>
      </c>
      <c r="N151" t="str">
        <f t="shared" si="11"/>
        <v>No</v>
      </c>
      <c r="O151" s="3" t="s">
        <v>152</v>
      </c>
      <c r="P151" s="126" t="str">
        <f t="shared" si="9"/>
        <v>Yes</v>
      </c>
      <c r="Q151" s="126" t="str">
        <f t="shared" si="10"/>
        <v>No</v>
      </c>
      <c r="R151" s="126" t="str">
        <f t="shared" si="10"/>
        <v>Yes</v>
      </c>
      <c r="S151" s="126" t="str">
        <f t="shared" si="10"/>
        <v>Yes</v>
      </c>
      <c r="T151" s="126" t="str">
        <f t="shared" si="10"/>
        <v>Yes</v>
      </c>
      <c r="U151" s="126" t="str">
        <f t="shared" si="10"/>
        <v>No</v>
      </c>
      <c r="V151" s="126" t="str">
        <f t="shared" si="10"/>
        <v>No</v>
      </c>
      <c r="W151" s="126" t="str">
        <f t="shared" si="10"/>
        <v>No</v>
      </c>
      <c r="X151" s="126" t="str">
        <f t="shared" si="10"/>
        <v>Yes</v>
      </c>
      <c r="Y151" s="126" t="str">
        <f t="shared" si="10"/>
        <v>No</v>
      </c>
      <c r="Z151" s="126" t="str">
        <f t="shared" si="10"/>
        <v>No</v>
      </c>
      <c r="AA151" s="126" t="str">
        <f t="shared" ref="Q151:AA175" si="12">IF($A151="","",IF(OR($B151=AA$1,$C151=AA$1,$D151=AA$1,$E151=AA$1,$F151=AA$1),"Yes","No"))</f>
        <v>No</v>
      </c>
    </row>
    <row r="152" spans="1:27" x14ac:dyDescent="0.3">
      <c r="A152" t="s">
        <v>114</v>
      </c>
      <c r="B152" t="s">
        <v>130</v>
      </c>
      <c r="C152" t="s">
        <v>14</v>
      </c>
      <c r="D152" t="s">
        <v>8</v>
      </c>
      <c r="E152" t="s">
        <v>70</v>
      </c>
      <c r="F152" t="s">
        <v>10</v>
      </c>
      <c r="G152">
        <v>1</v>
      </c>
      <c r="H152" t="s">
        <v>130</v>
      </c>
      <c r="I152" t="s">
        <v>16</v>
      </c>
      <c r="M152">
        <v>0</v>
      </c>
      <c r="N152" t="str">
        <f t="shared" si="11"/>
        <v>No</v>
      </c>
      <c r="O152" s="3" t="s">
        <v>152</v>
      </c>
      <c r="P152" s="126" t="str">
        <f t="shared" si="9"/>
        <v>No</v>
      </c>
      <c r="Q152" s="126" t="str">
        <f t="shared" si="12"/>
        <v>No</v>
      </c>
      <c r="R152" s="126" t="str">
        <f t="shared" si="12"/>
        <v>Yes</v>
      </c>
      <c r="S152" s="126" t="str">
        <f t="shared" si="12"/>
        <v>Yes</v>
      </c>
      <c r="T152" s="126" t="str">
        <f t="shared" si="12"/>
        <v>Yes</v>
      </c>
      <c r="U152" s="126" t="str">
        <f t="shared" si="12"/>
        <v>No</v>
      </c>
      <c r="V152" s="126" t="str">
        <f t="shared" si="12"/>
        <v>No</v>
      </c>
      <c r="W152" s="126" t="str">
        <f t="shared" si="12"/>
        <v>No</v>
      </c>
      <c r="X152" s="126" t="str">
        <f t="shared" si="12"/>
        <v>Yes</v>
      </c>
      <c r="Y152" s="126" t="str">
        <f t="shared" si="12"/>
        <v>Yes</v>
      </c>
      <c r="Z152" s="126" t="str">
        <f t="shared" si="12"/>
        <v>No</v>
      </c>
      <c r="AA152" s="126" t="str">
        <f t="shared" si="12"/>
        <v>No</v>
      </c>
    </row>
    <row r="153" spans="1:27" x14ac:dyDescent="0.3">
      <c r="A153" t="s">
        <v>114</v>
      </c>
      <c r="B153" t="s">
        <v>130</v>
      </c>
      <c r="C153" t="s">
        <v>14</v>
      </c>
      <c r="D153" t="s">
        <v>8</v>
      </c>
      <c r="E153" t="s">
        <v>70</v>
      </c>
      <c r="F153" t="s">
        <v>10</v>
      </c>
      <c r="G153">
        <v>0</v>
      </c>
      <c r="H153" t="s">
        <v>70</v>
      </c>
      <c r="I153" t="s">
        <v>16</v>
      </c>
      <c r="M153">
        <v>0</v>
      </c>
      <c r="N153" t="str">
        <f t="shared" si="11"/>
        <v>No</v>
      </c>
      <c r="O153" s="3" t="s">
        <v>152</v>
      </c>
      <c r="P153" s="126" t="str">
        <f t="shared" si="9"/>
        <v>No</v>
      </c>
      <c r="Q153" s="126" t="str">
        <f t="shared" si="12"/>
        <v>No</v>
      </c>
      <c r="R153" s="126" t="str">
        <f t="shared" si="12"/>
        <v>Yes</v>
      </c>
      <c r="S153" s="126" t="str">
        <f t="shared" si="12"/>
        <v>Yes</v>
      </c>
      <c r="T153" s="126" t="str">
        <f t="shared" si="12"/>
        <v>Yes</v>
      </c>
      <c r="U153" s="126" t="str">
        <f t="shared" si="12"/>
        <v>No</v>
      </c>
      <c r="V153" s="126" t="str">
        <f t="shared" si="12"/>
        <v>No</v>
      </c>
      <c r="W153" s="126" t="str">
        <f t="shared" si="12"/>
        <v>No</v>
      </c>
      <c r="X153" s="126" t="str">
        <f t="shared" si="12"/>
        <v>Yes</v>
      </c>
      <c r="Y153" s="126" t="str">
        <f t="shared" si="12"/>
        <v>Yes</v>
      </c>
      <c r="Z153" s="126" t="str">
        <f t="shared" si="12"/>
        <v>No</v>
      </c>
      <c r="AA153" s="126" t="str">
        <f t="shared" si="12"/>
        <v>No</v>
      </c>
    </row>
    <row r="154" spans="1:27" x14ac:dyDescent="0.3">
      <c r="A154" t="s">
        <v>114</v>
      </c>
      <c r="B154" t="s">
        <v>130</v>
      </c>
      <c r="C154" t="s">
        <v>14</v>
      </c>
      <c r="D154" t="s">
        <v>8</v>
      </c>
      <c r="E154" t="s">
        <v>70</v>
      </c>
      <c r="F154" t="s">
        <v>10</v>
      </c>
      <c r="G154">
        <v>1</v>
      </c>
      <c r="H154" t="s">
        <v>8</v>
      </c>
      <c r="I154" t="s">
        <v>19</v>
      </c>
      <c r="M154">
        <v>0</v>
      </c>
      <c r="N154" t="str">
        <f t="shared" si="11"/>
        <v>No</v>
      </c>
      <c r="O154" s="3" t="s">
        <v>152</v>
      </c>
      <c r="P154" s="126" t="str">
        <f t="shared" si="9"/>
        <v>No</v>
      </c>
      <c r="Q154" s="126" t="str">
        <f t="shared" si="12"/>
        <v>No</v>
      </c>
      <c r="R154" s="126" t="str">
        <f t="shared" si="12"/>
        <v>Yes</v>
      </c>
      <c r="S154" s="126" t="str">
        <f t="shared" si="12"/>
        <v>Yes</v>
      </c>
      <c r="T154" s="126" t="str">
        <f t="shared" si="12"/>
        <v>Yes</v>
      </c>
      <c r="U154" s="126" t="str">
        <f t="shared" si="12"/>
        <v>No</v>
      </c>
      <c r="V154" s="126" t="str">
        <f t="shared" si="12"/>
        <v>No</v>
      </c>
      <c r="W154" s="126" t="str">
        <f t="shared" si="12"/>
        <v>No</v>
      </c>
      <c r="X154" s="126" t="str">
        <f t="shared" si="12"/>
        <v>Yes</v>
      </c>
      <c r="Y154" s="126" t="str">
        <f t="shared" si="12"/>
        <v>Yes</v>
      </c>
      <c r="Z154" s="126" t="str">
        <f t="shared" si="12"/>
        <v>No</v>
      </c>
      <c r="AA154" s="126" t="str">
        <f t="shared" si="12"/>
        <v>No</v>
      </c>
    </row>
    <row r="155" spans="1:27" x14ac:dyDescent="0.3">
      <c r="A155" t="s">
        <v>114</v>
      </c>
      <c r="B155" t="s">
        <v>130</v>
      </c>
      <c r="C155" t="s">
        <v>9</v>
      </c>
      <c r="D155" t="s">
        <v>8</v>
      </c>
      <c r="E155" t="s">
        <v>70</v>
      </c>
      <c r="F155" t="s">
        <v>10</v>
      </c>
      <c r="G155">
        <v>1</v>
      </c>
      <c r="H155" t="s">
        <v>8</v>
      </c>
      <c r="I155" t="s">
        <v>16</v>
      </c>
      <c r="M155">
        <v>2</v>
      </c>
      <c r="N155" t="str">
        <f t="shared" si="11"/>
        <v>Yes</v>
      </c>
      <c r="O155" s="3" t="s">
        <v>152</v>
      </c>
      <c r="P155" s="126" t="str">
        <f t="shared" si="9"/>
        <v>No</v>
      </c>
      <c r="Q155" s="126" t="str">
        <f t="shared" si="12"/>
        <v>Yes</v>
      </c>
      <c r="R155" s="126" t="str">
        <f t="shared" si="12"/>
        <v>Yes</v>
      </c>
      <c r="S155" s="126" t="str">
        <f t="shared" si="12"/>
        <v>Yes</v>
      </c>
      <c r="T155" s="126" t="str">
        <f t="shared" si="12"/>
        <v>Yes</v>
      </c>
      <c r="U155" s="126" t="str">
        <f t="shared" si="12"/>
        <v>No</v>
      </c>
      <c r="V155" s="126" t="str">
        <f t="shared" si="12"/>
        <v>No</v>
      </c>
      <c r="W155" s="126" t="str">
        <f t="shared" si="12"/>
        <v>No</v>
      </c>
      <c r="X155" s="126" t="str">
        <f t="shared" si="12"/>
        <v>No</v>
      </c>
      <c r="Y155" s="126" t="str">
        <f t="shared" si="12"/>
        <v>Yes</v>
      </c>
      <c r="Z155" s="126" t="str">
        <f t="shared" si="12"/>
        <v>No</v>
      </c>
      <c r="AA155" s="126" t="str">
        <f t="shared" si="12"/>
        <v>No</v>
      </c>
    </row>
    <row r="156" spans="1:27" x14ac:dyDescent="0.3">
      <c r="A156" t="s">
        <v>114</v>
      </c>
      <c r="B156" t="s">
        <v>130</v>
      </c>
      <c r="C156" t="s">
        <v>9</v>
      </c>
      <c r="D156" t="s">
        <v>8</v>
      </c>
      <c r="E156" t="s">
        <v>70</v>
      </c>
      <c r="F156" t="s">
        <v>10</v>
      </c>
      <c r="G156">
        <v>1</v>
      </c>
      <c r="H156" t="s">
        <v>10</v>
      </c>
      <c r="I156" t="s">
        <v>18</v>
      </c>
      <c r="M156">
        <v>2</v>
      </c>
      <c r="N156" t="str">
        <f t="shared" si="11"/>
        <v>Yes</v>
      </c>
      <c r="O156" s="3" t="s">
        <v>152</v>
      </c>
      <c r="P156" s="126" t="str">
        <f t="shared" si="9"/>
        <v>No</v>
      </c>
      <c r="Q156" s="126" t="str">
        <f t="shared" si="12"/>
        <v>Yes</v>
      </c>
      <c r="R156" s="126" t="str">
        <f t="shared" si="12"/>
        <v>Yes</v>
      </c>
      <c r="S156" s="126" t="str">
        <f t="shared" si="12"/>
        <v>Yes</v>
      </c>
      <c r="T156" s="126" t="str">
        <f t="shared" si="12"/>
        <v>Yes</v>
      </c>
      <c r="U156" s="126" t="str">
        <f t="shared" si="12"/>
        <v>No</v>
      </c>
      <c r="V156" s="126" t="str">
        <f t="shared" si="12"/>
        <v>No</v>
      </c>
      <c r="W156" s="126" t="str">
        <f t="shared" si="12"/>
        <v>No</v>
      </c>
      <c r="X156" s="126" t="str">
        <f t="shared" si="12"/>
        <v>No</v>
      </c>
      <c r="Y156" s="126" t="str">
        <f t="shared" si="12"/>
        <v>Yes</v>
      </c>
      <c r="Z156" s="126" t="str">
        <f t="shared" si="12"/>
        <v>No</v>
      </c>
      <c r="AA156" s="126" t="str">
        <f t="shared" si="12"/>
        <v>No</v>
      </c>
    </row>
    <row r="157" spans="1:27" x14ac:dyDescent="0.3">
      <c r="A157" t="s">
        <v>114</v>
      </c>
      <c r="B157" t="s">
        <v>13</v>
      </c>
      <c r="C157" t="s">
        <v>9</v>
      </c>
      <c r="D157" t="s">
        <v>8</v>
      </c>
      <c r="E157" t="s">
        <v>11</v>
      </c>
      <c r="F157" t="s">
        <v>10</v>
      </c>
      <c r="G157">
        <v>0</v>
      </c>
      <c r="H157" t="s">
        <v>11</v>
      </c>
      <c r="I157" t="s">
        <v>19</v>
      </c>
      <c r="M157">
        <v>0</v>
      </c>
      <c r="N157" t="str">
        <f t="shared" si="11"/>
        <v>No</v>
      </c>
      <c r="O157" s="3" t="s">
        <v>152</v>
      </c>
      <c r="P157" s="126" t="str">
        <f t="shared" si="9"/>
        <v>Yes</v>
      </c>
      <c r="Q157" s="126" t="str">
        <f t="shared" si="12"/>
        <v>Yes</v>
      </c>
      <c r="R157" s="126" t="str">
        <f t="shared" si="12"/>
        <v>Yes</v>
      </c>
      <c r="S157" s="126" t="str">
        <f t="shared" si="12"/>
        <v>No</v>
      </c>
      <c r="T157" s="126" t="str">
        <f t="shared" si="12"/>
        <v>Yes</v>
      </c>
      <c r="U157" s="126" t="str">
        <f t="shared" si="12"/>
        <v>Yes</v>
      </c>
      <c r="V157" s="126" t="str">
        <f t="shared" si="12"/>
        <v>No</v>
      </c>
      <c r="W157" s="126" t="str">
        <f t="shared" si="12"/>
        <v>No</v>
      </c>
      <c r="X157" s="126" t="str">
        <f t="shared" si="12"/>
        <v>No</v>
      </c>
      <c r="Y157" s="126" t="str">
        <f t="shared" si="12"/>
        <v>No</v>
      </c>
      <c r="Z157" s="126" t="str">
        <f t="shared" si="12"/>
        <v>No</v>
      </c>
      <c r="AA157" s="126" t="str">
        <f t="shared" si="12"/>
        <v>No</v>
      </c>
    </row>
    <row r="158" spans="1:27" x14ac:dyDescent="0.3">
      <c r="A158" t="s">
        <v>114</v>
      </c>
      <c r="B158" t="s">
        <v>13</v>
      </c>
      <c r="C158" t="s">
        <v>9</v>
      </c>
      <c r="D158" t="s">
        <v>8</v>
      </c>
      <c r="E158" t="s">
        <v>11</v>
      </c>
      <c r="F158" t="s">
        <v>10</v>
      </c>
      <c r="G158">
        <v>0</v>
      </c>
      <c r="H158" t="s">
        <v>9</v>
      </c>
      <c r="I158" t="s">
        <v>19</v>
      </c>
      <c r="M158">
        <v>3</v>
      </c>
      <c r="N158" t="str">
        <f t="shared" si="11"/>
        <v>Yes</v>
      </c>
      <c r="O158" s="3" t="s">
        <v>152</v>
      </c>
      <c r="P158" s="126" t="str">
        <f t="shared" si="9"/>
        <v>Yes</v>
      </c>
      <c r="Q158" s="126" t="str">
        <f t="shared" si="12"/>
        <v>Yes</v>
      </c>
      <c r="R158" s="126" t="str">
        <f t="shared" si="12"/>
        <v>Yes</v>
      </c>
      <c r="S158" s="126" t="str">
        <f t="shared" si="12"/>
        <v>No</v>
      </c>
      <c r="T158" s="126" t="str">
        <f t="shared" si="12"/>
        <v>Yes</v>
      </c>
      <c r="U158" s="126" t="str">
        <f t="shared" si="12"/>
        <v>Yes</v>
      </c>
      <c r="V158" s="126" t="str">
        <f t="shared" si="12"/>
        <v>No</v>
      </c>
      <c r="W158" s="126" t="str">
        <f t="shared" si="12"/>
        <v>No</v>
      </c>
      <c r="X158" s="126" t="str">
        <f t="shared" si="12"/>
        <v>No</v>
      </c>
      <c r="Y158" s="126" t="str">
        <f t="shared" si="12"/>
        <v>No</v>
      </c>
      <c r="Z158" s="126" t="str">
        <f t="shared" si="12"/>
        <v>No</v>
      </c>
      <c r="AA158" s="126" t="str">
        <f t="shared" si="12"/>
        <v>No</v>
      </c>
    </row>
    <row r="159" spans="1:27" x14ac:dyDescent="0.3">
      <c r="A159" t="s">
        <v>114</v>
      </c>
      <c r="B159" t="s">
        <v>13</v>
      </c>
      <c r="C159" t="s">
        <v>9</v>
      </c>
      <c r="D159" t="s">
        <v>8</v>
      </c>
      <c r="E159" t="s">
        <v>11</v>
      </c>
      <c r="F159" t="s">
        <v>10</v>
      </c>
      <c r="G159">
        <v>1</v>
      </c>
      <c r="H159" t="s">
        <v>13</v>
      </c>
      <c r="I159" t="s">
        <v>148</v>
      </c>
      <c r="M159">
        <v>1</v>
      </c>
      <c r="N159" t="str">
        <f t="shared" si="11"/>
        <v>Yes</v>
      </c>
      <c r="O159" s="3" t="s">
        <v>152</v>
      </c>
      <c r="P159" s="126" t="str">
        <f t="shared" si="9"/>
        <v>Yes</v>
      </c>
      <c r="Q159" s="126" t="str">
        <f t="shared" si="12"/>
        <v>Yes</v>
      </c>
      <c r="R159" s="126" t="str">
        <f t="shared" si="12"/>
        <v>Yes</v>
      </c>
      <c r="S159" s="126" t="str">
        <f t="shared" si="12"/>
        <v>No</v>
      </c>
      <c r="T159" s="126" t="str">
        <f t="shared" si="12"/>
        <v>Yes</v>
      </c>
      <c r="U159" s="126" t="str">
        <f t="shared" si="12"/>
        <v>Yes</v>
      </c>
      <c r="V159" s="126" t="str">
        <f t="shared" si="12"/>
        <v>No</v>
      </c>
      <c r="W159" s="126" t="str">
        <f t="shared" si="12"/>
        <v>No</v>
      </c>
      <c r="X159" s="126" t="str">
        <f t="shared" si="12"/>
        <v>No</v>
      </c>
      <c r="Y159" s="126" t="str">
        <f t="shared" si="12"/>
        <v>No</v>
      </c>
      <c r="Z159" s="126" t="str">
        <f t="shared" si="12"/>
        <v>No</v>
      </c>
      <c r="AA159" s="126" t="str">
        <f t="shared" si="12"/>
        <v>No</v>
      </c>
    </row>
    <row r="160" spans="1:27" x14ac:dyDescent="0.3">
      <c r="A160" t="s">
        <v>114</v>
      </c>
      <c r="B160" t="s">
        <v>13</v>
      </c>
      <c r="C160" t="s">
        <v>9</v>
      </c>
      <c r="D160" t="s">
        <v>70</v>
      </c>
      <c r="E160" t="s">
        <v>11</v>
      </c>
      <c r="F160" t="s">
        <v>10</v>
      </c>
      <c r="G160">
        <v>0</v>
      </c>
      <c r="H160" t="s">
        <v>13</v>
      </c>
      <c r="I160" t="s">
        <v>15</v>
      </c>
      <c r="M160">
        <v>0</v>
      </c>
      <c r="N160" t="str">
        <f t="shared" si="11"/>
        <v>No</v>
      </c>
      <c r="O160" s="3" t="s">
        <v>152</v>
      </c>
      <c r="P160" s="126" t="str">
        <f t="shared" si="9"/>
        <v>Yes</v>
      </c>
      <c r="Q160" s="126" t="str">
        <f t="shared" si="12"/>
        <v>Yes</v>
      </c>
      <c r="R160" s="126" t="str">
        <f t="shared" si="12"/>
        <v>No</v>
      </c>
      <c r="S160" s="126" t="str">
        <f t="shared" si="12"/>
        <v>Yes</v>
      </c>
      <c r="T160" s="126" t="str">
        <f t="shared" si="12"/>
        <v>Yes</v>
      </c>
      <c r="U160" s="126" t="str">
        <f t="shared" si="12"/>
        <v>Yes</v>
      </c>
      <c r="V160" s="126" t="str">
        <f t="shared" si="12"/>
        <v>No</v>
      </c>
      <c r="W160" s="126" t="str">
        <f t="shared" si="12"/>
        <v>No</v>
      </c>
      <c r="X160" s="126" t="str">
        <f t="shared" si="12"/>
        <v>No</v>
      </c>
      <c r="Y160" s="126" t="str">
        <f t="shared" si="12"/>
        <v>No</v>
      </c>
      <c r="Z160" s="126" t="str">
        <f t="shared" si="12"/>
        <v>No</v>
      </c>
      <c r="AA160" s="126" t="str">
        <f t="shared" si="12"/>
        <v>No</v>
      </c>
    </row>
    <row r="161" spans="1:27" x14ac:dyDescent="0.3">
      <c r="A161" t="s">
        <v>114</v>
      </c>
      <c r="B161" t="s">
        <v>13</v>
      </c>
      <c r="C161" t="s">
        <v>9</v>
      </c>
      <c r="D161" t="s">
        <v>70</v>
      </c>
      <c r="E161" t="s">
        <v>11</v>
      </c>
      <c r="F161" t="s">
        <v>10</v>
      </c>
      <c r="G161">
        <v>1</v>
      </c>
      <c r="H161" t="s">
        <v>10</v>
      </c>
      <c r="I161" t="s">
        <v>18</v>
      </c>
      <c r="M161">
        <v>0</v>
      </c>
      <c r="N161" t="str">
        <f t="shared" si="11"/>
        <v>No</v>
      </c>
      <c r="O161" s="3" t="s">
        <v>152</v>
      </c>
      <c r="P161" s="126" t="str">
        <f t="shared" si="9"/>
        <v>Yes</v>
      </c>
      <c r="Q161" s="126" t="str">
        <f t="shared" si="12"/>
        <v>Yes</v>
      </c>
      <c r="R161" s="126" t="str">
        <f t="shared" si="12"/>
        <v>No</v>
      </c>
      <c r="S161" s="126" t="str">
        <f t="shared" si="12"/>
        <v>Yes</v>
      </c>
      <c r="T161" s="126" t="str">
        <f t="shared" si="12"/>
        <v>Yes</v>
      </c>
      <c r="U161" s="126" t="str">
        <f t="shared" si="12"/>
        <v>Yes</v>
      </c>
      <c r="V161" s="126" t="str">
        <f t="shared" si="12"/>
        <v>No</v>
      </c>
      <c r="W161" s="126" t="str">
        <f t="shared" si="12"/>
        <v>No</v>
      </c>
      <c r="X161" s="126" t="str">
        <f t="shared" si="12"/>
        <v>No</v>
      </c>
      <c r="Y161" s="126" t="str">
        <f t="shared" si="12"/>
        <v>No</v>
      </c>
      <c r="Z161" s="126" t="str">
        <f t="shared" si="12"/>
        <v>No</v>
      </c>
      <c r="AA161" s="126" t="str">
        <f t="shared" si="12"/>
        <v>No</v>
      </c>
    </row>
    <row r="162" spans="1:27" x14ac:dyDescent="0.3">
      <c r="A162" t="s">
        <v>114</v>
      </c>
      <c r="B162" t="s">
        <v>13</v>
      </c>
      <c r="C162" t="s">
        <v>9</v>
      </c>
      <c r="D162" t="s">
        <v>70</v>
      </c>
      <c r="E162" t="s">
        <v>11</v>
      </c>
      <c r="F162" t="s">
        <v>10</v>
      </c>
      <c r="G162">
        <v>1</v>
      </c>
      <c r="H162" t="s">
        <v>10</v>
      </c>
      <c r="I162" t="s">
        <v>148</v>
      </c>
      <c r="M162">
        <v>2</v>
      </c>
      <c r="N162" t="str">
        <f t="shared" si="11"/>
        <v>Yes</v>
      </c>
      <c r="O162" s="3" t="s">
        <v>152</v>
      </c>
      <c r="P162" s="126" t="str">
        <f t="shared" si="9"/>
        <v>Yes</v>
      </c>
      <c r="Q162" s="126" t="str">
        <f t="shared" si="12"/>
        <v>Yes</v>
      </c>
      <c r="R162" s="126" t="str">
        <f t="shared" si="12"/>
        <v>No</v>
      </c>
      <c r="S162" s="126" t="str">
        <f t="shared" si="12"/>
        <v>Yes</v>
      </c>
      <c r="T162" s="126" t="str">
        <f t="shared" si="12"/>
        <v>Yes</v>
      </c>
      <c r="U162" s="126" t="str">
        <f t="shared" si="12"/>
        <v>Yes</v>
      </c>
      <c r="V162" s="126" t="str">
        <f t="shared" si="12"/>
        <v>No</v>
      </c>
      <c r="W162" s="126" t="str">
        <f t="shared" si="12"/>
        <v>No</v>
      </c>
      <c r="X162" s="126" t="str">
        <f t="shared" si="12"/>
        <v>No</v>
      </c>
      <c r="Y162" s="126" t="str">
        <f t="shared" si="12"/>
        <v>No</v>
      </c>
      <c r="Z162" s="126" t="str">
        <f t="shared" si="12"/>
        <v>No</v>
      </c>
      <c r="AA162" s="126" t="str">
        <f t="shared" si="12"/>
        <v>No</v>
      </c>
    </row>
    <row r="163" spans="1:27" x14ac:dyDescent="0.3">
      <c r="A163" t="s">
        <v>114</v>
      </c>
      <c r="B163" t="s">
        <v>13</v>
      </c>
      <c r="C163" t="s">
        <v>8</v>
      </c>
      <c r="D163" t="s">
        <v>70</v>
      </c>
      <c r="E163" t="s">
        <v>11</v>
      </c>
      <c r="F163" t="s">
        <v>10</v>
      </c>
      <c r="G163">
        <v>2</v>
      </c>
      <c r="H163" t="s">
        <v>70</v>
      </c>
      <c r="I163" t="s">
        <v>16</v>
      </c>
      <c r="M163">
        <v>2</v>
      </c>
      <c r="N163" t="str">
        <f t="shared" si="11"/>
        <v>Yes</v>
      </c>
      <c r="O163" s="3" t="s">
        <v>152</v>
      </c>
      <c r="P163" s="126" t="str">
        <f t="shared" si="9"/>
        <v>Yes</v>
      </c>
      <c r="Q163" s="126" t="str">
        <f t="shared" si="12"/>
        <v>No</v>
      </c>
      <c r="R163" s="126" t="str">
        <f t="shared" si="12"/>
        <v>Yes</v>
      </c>
      <c r="S163" s="126" t="str">
        <f t="shared" si="12"/>
        <v>Yes</v>
      </c>
      <c r="T163" s="126" t="str">
        <f t="shared" si="12"/>
        <v>Yes</v>
      </c>
      <c r="U163" s="126" t="str">
        <f t="shared" si="12"/>
        <v>Yes</v>
      </c>
      <c r="V163" s="126" t="str">
        <f t="shared" si="12"/>
        <v>No</v>
      </c>
      <c r="W163" s="126" t="str">
        <f t="shared" si="12"/>
        <v>No</v>
      </c>
      <c r="X163" s="126" t="str">
        <f t="shared" si="12"/>
        <v>No</v>
      </c>
      <c r="Y163" s="126" t="str">
        <f t="shared" si="12"/>
        <v>No</v>
      </c>
      <c r="Z163" s="126" t="str">
        <f t="shared" si="12"/>
        <v>No</v>
      </c>
      <c r="AA163" s="126" t="str">
        <f t="shared" si="12"/>
        <v>No</v>
      </c>
    </row>
    <row r="164" spans="1:27" x14ac:dyDescent="0.3">
      <c r="A164" t="s">
        <v>114</v>
      </c>
      <c r="B164" t="s">
        <v>13</v>
      </c>
      <c r="C164" t="s">
        <v>8</v>
      </c>
      <c r="D164" t="s">
        <v>70</v>
      </c>
      <c r="E164" t="s">
        <v>11</v>
      </c>
      <c r="F164" t="s">
        <v>10</v>
      </c>
      <c r="G164">
        <v>1</v>
      </c>
      <c r="H164" t="s">
        <v>13</v>
      </c>
      <c r="I164" t="s">
        <v>148</v>
      </c>
      <c r="M164">
        <v>0</v>
      </c>
      <c r="N164" t="str">
        <f t="shared" si="11"/>
        <v>Yes</v>
      </c>
      <c r="O164" s="3" t="s">
        <v>152</v>
      </c>
      <c r="P164" s="126" t="str">
        <f t="shared" si="9"/>
        <v>Yes</v>
      </c>
      <c r="Q164" s="126" t="str">
        <f t="shared" si="12"/>
        <v>No</v>
      </c>
      <c r="R164" s="126" t="str">
        <f t="shared" si="12"/>
        <v>Yes</v>
      </c>
      <c r="S164" s="126" t="str">
        <f t="shared" si="12"/>
        <v>Yes</v>
      </c>
      <c r="T164" s="126" t="str">
        <f t="shared" si="12"/>
        <v>Yes</v>
      </c>
      <c r="U164" s="126" t="str">
        <f t="shared" si="12"/>
        <v>Yes</v>
      </c>
      <c r="V164" s="126" t="str">
        <f t="shared" si="12"/>
        <v>No</v>
      </c>
      <c r="W164" s="126" t="str">
        <f t="shared" si="12"/>
        <v>No</v>
      </c>
      <c r="X164" s="126" t="str">
        <f t="shared" si="12"/>
        <v>No</v>
      </c>
      <c r="Y164" s="126" t="str">
        <f t="shared" si="12"/>
        <v>No</v>
      </c>
      <c r="Z164" s="126" t="str">
        <f t="shared" si="12"/>
        <v>No</v>
      </c>
      <c r="AA164" s="126" t="str">
        <f t="shared" si="12"/>
        <v>No</v>
      </c>
    </row>
    <row r="165" spans="1:27" x14ac:dyDescent="0.3">
      <c r="A165" t="s">
        <v>114</v>
      </c>
      <c r="B165" t="s">
        <v>13</v>
      </c>
      <c r="C165" t="s">
        <v>8</v>
      </c>
      <c r="D165" t="s">
        <v>9</v>
      </c>
      <c r="E165" t="s">
        <v>11</v>
      </c>
      <c r="F165" t="s">
        <v>10</v>
      </c>
      <c r="G165">
        <v>1</v>
      </c>
      <c r="H165" t="s">
        <v>13</v>
      </c>
      <c r="I165" t="s">
        <v>16</v>
      </c>
      <c r="M165">
        <v>0</v>
      </c>
      <c r="N165" t="str">
        <f t="shared" si="11"/>
        <v>No</v>
      </c>
      <c r="O165" s="3" t="s">
        <v>152</v>
      </c>
      <c r="P165" s="126" t="str">
        <f t="shared" si="9"/>
        <v>Yes</v>
      </c>
      <c r="Q165" s="126" t="str">
        <f t="shared" si="12"/>
        <v>Yes</v>
      </c>
      <c r="R165" s="126" t="str">
        <f t="shared" si="12"/>
        <v>Yes</v>
      </c>
      <c r="S165" s="126" t="str">
        <f t="shared" si="12"/>
        <v>No</v>
      </c>
      <c r="T165" s="126" t="str">
        <f t="shared" si="12"/>
        <v>Yes</v>
      </c>
      <c r="U165" s="126" t="str">
        <f t="shared" si="12"/>
        <v>Yes</v>
      </c>
      <c r="V165" s="126" t="str">
        <f t="shared" si="12"/>
        <v>No</v>
      </c>
      <c r="W165" s="126" t="str">
        <f t="shared" si="12"/>
        <v>No</v>
      </c>
      <c r="X165" s="126" t="str">
        <f t="shared" si="12"/>
        <v>No</v>
      </c>
      <c r="Y165" s="126" t="str">
        <f t="shared" si="12"/>
        <v>No</v>
      </c>
      <c r="Z165" s="126" t="str">
        <f t="shared" si="12"/>
        <v>No</v>
      </c>
      <c r="AA165" s="126" t="str">
        <f t="shared" si="12"/>
        <v>No</v>
      </c>
    </row>
    <row r="166" spans="1:27" x14ac:dyDescent="0.3">
      <c r="A166" t="s">
        <v>114</v>
      </c>
      <c r="B166" t="s">
        <v>13</v>
      </c>
      <c r="C166" t="s">
        <v>130</v>
      </c>
      <c r="D166" t="s">
        <v>9</v>
      </c>
      <c r="E166" t="s">
        <v>11</v>
      </c>
      <c r="F166" t="s">
        <v>10</v>
      </c>
      <c r="G166">
        <v>0</v>
      </c>
      <c r="H166" t="s">
        <v>130</v>
      </c>
      <c r="I166" t="s">
        <v>19</v>
      </c>
      <c r="M166">
        <v>0</v>
      </c>
      <c r="N166" t="str">
        <f t="shared" si="11"/>
        <v>No</v>
      </c>
      <c r="O166" s="3" t="s">
        <v>152</v>
      </c>
      <c r="P166" s="126" t="str">
        <f t="shared" si="9"/>
        <v>Yes</v>
      </c>
      <c r="Q166" s="126" t="str">
        <f t="shared" si="12"/>
        <v>Yes</v>
      </c>
      <c r="R166" s="126" t="str">
        <f t="shared" si="12"/>
        <v>No</v>
      </c>
      <c r="S166" s="126" t="str">
        <f t="shared" si="12"/>
        <v>No</v>
      </c>
      <c r="T166" s="126" t="str">
        <f t="shared" si="12"/>
        <v>Yes</v>
      </c>
      <c r="U166" s="126" t="str">
        <f t="shared" si="12"/>
        <v>Yes</v>
      </c>
      <c r="V166" s="126" t="str">
        <f t="shared" si="12"/>
        <v>No</v>
      </c>
      <c r="W166" s="126" t="str">
        <f t="shared" si="12"/>
        <v>No</v>
      </c>
      <c r="X166" s="126" t="str">
        <f t="shared" si="12"/>
        <v>No</v>
      </c>
      <c r="Y166" s="126" t="str">
        <f t="shared" si="12"/>
        <v>Yes</v>
      </c>
      <c r="Z166" s="126" t="str">
        <f t="shared" si="12"/>
        <v>No</v>
      </c>
      <c r="AA166" s="126" t="str">
        <f t="shared" si="12"/>
        <v>No</v>
      </c>
    </row>
    <row r="167" spans="1:27" x14ac:dyDescent="0.3">
      <c r="A167" t="s">
        <v>114</v>
      </c>
      <c r="B167" t="s">
        <v>13</v>
      </c>
      <c r="C167" t="s">
        <v>8</v>
      </c>
      <c r="D167" t="s">
        <v>9</v>
      </c>
      <c r="E167" t="s">
        <v>11</v>
      </c>
      <c r="F167" t="s">
        <v>10</v>
      </c>
      <c r="G167">
        <v>1</v>
      </c>
      <c r="H167" t="s">
        <v>8</v>
      </c>
      <c r="I167" t="s">
        <v>148</v>
      </c>
      <c r="M167">
        <v>2</v>
      </c>
      <c r="N167" t="str">
        <f t="shared" si="11"/>
        <v>Yes</v>
      </c>
      <c r="O167" s="3" t="s">
        <v>152</v>
      </c>
      <c r="P167" s="126" t="str">
        <f t="shared" si="9"/>
        <v>Yes</v>
      </c>
      <c r="Q167" s="126" t="str">
        <f t="shared" si="12"/>
        <v>Yes</v>
      </c>
      <c r="R167" s="126" t="str">
        <f t="shared" si="12"/>
        <v>Yes</v>
      </c>
      <c r="S167" s="126" t="str">
        <f t="shared" si="12"/>
        <v>No</v>
      </c>
      <c r="T167" s="126" t="str">
        <f t="shared" si="12"/>
        <v>Yes</v>
      </c>
      <c r="U167" s="126" t="str">
        <f t="shared" si="12"/>
        <v>Yes</v>
      </c>
      <c r="V167" s="126" t="str">
        <f t="shared" si="12"/>
        <v>No</v>
      </c>
      <c r="W167" s="126" t="str">
        <f t="shared" si="12"/>
        <v>No</v>
      </c>
      <c r="X167" s="126" t="str">
        <f t="shared" si="12"/>
        <v>No</v>
      </c>
      <c r="Y167" s="126" t="str">
        <f t="shared" si="12"/>
        <v>No</v>
      </c>
      <c r="Z167" s="126" t="str">
        <f t="shared" si="12"/>
        <v>No</v>
      </c>
      <c r="AA167" s="126" t="str">
        <f t="shared" si="12"/>
        <v>No</v>
      </c>
    </row>
    <row r="168" spans="1:27" x14ac:dyDescent="0.3">
      <c r="A168" t="s">
        <v>114</v>
      </c>
      <c r="B168" t="s">
        <v>13</v>
      </c>
      <c r="C168" t="s">
        <v>130</v>
      </c>
      <c r="D168" t="s">
        <v>9</v>
      </c>
      <c r="E168" t="s">
        <v>11</v>
      </c>
      <c r="F168" t="s">
        <v>10</v>
      </c>
      <c r="G168">
        <v>1</v>
      </c>
      <c r="H168" t="s">
        <v>130</v>
      </c>
      <c r="I168" t="s">
        <v>17</v>
      </c>
      <c r="M168">
        <v>0</v>
      </c>
      <c r="N168" t="str">
        <f t="shared" si="11"/>
        <v>No</v>
      </c>
      <c r="O168" s="3" t="s">
        <v>152</v>
      </c>
      <c r="P168" s="126" t="str">
        <f t="shared" si="9"/>
        <v>Yes</v>
      </c>
      <c r="Q168" s="126" t="str">
        <f t="shared" si="12"/>
        <v>Yes</v>
      </c>
      <c r="R168" s="126" t="str">
        <f t="shared" si="12"/>
        <v>No</v>
      </c>
      <c r="S168" s="126" t="str">
        <f t="shared" si="12"/>
        <v>No</v>
      </c>
      <c r="T168" s="126" t="str">
        <f t="shared" si="12"/>
        <v>Yes</v>
      </c>
      <c r="U168" s="126" t="str">
        <f t="shared" si="12"/>
        <v>Yes</v>
      </c>
      <c r="V168" s="126" t="str">
        <f t="shared" si="12"/>
        <v>No</v>
      </c>
      <c r="W168" s="126" t="str">
        <f t="shared" si="12"/>
        <v>No</v>
      </c>
      <c r="X168" s="126" t="str">
        <f t="shared" si="12"/>
        <v>No</v>
      </c>
      <c r="Y168" s="126" t="str">
        <f t="shared" si="12"/>
        <v>Yes</v>
      </c>
      <c r="Z168" s="126" t="str">
        <f t="shared" si="12"/>
        <v>No</v>
      </c>
      <c r="AA168" s="126" t="str">
        <f t="shared" si="12"/>
        <v>No</v>
      </c>
    </row>
    <row r="169" spans="1:27" x14ac:dyDescent="0.3">
      <c r="A169" t="s">
        <v>114</v>
      </c>
      <c r="B169" t="s">
        <v>13</v>
      </c>
      <c r="C169" t="s">
        <v>70</v>
      </c>
      <c r="D169" t="s">
        <v>9</v>
      </c>
      <c r="E169" t="s">
        <v>11</v>
      </c>
      <c r="F169" t="s">
        <v>10</v>
      </c>
      <c r="G169">
        <v>0</v>
      </c>
      <c r="H169" t="s">
        <v>9</v>
      </c>
      <c r="I169" t="s">
        <v>16</v>
      </c>
      <c r="M169">
        <v>0</v>
      </c>
      <c r="N169" t="str">
        <f t="shared" si="11"/>
        <v>No</v>
      </c>
      <c r="O169" s="3" t="s">
        <v>152</v>
      </c>
      <c r="P169" s="126" t="str">
        <f t="shared" si="9"/>
        <v>Yes</v>
      </c>
      <c r="Q169" s="126" t="str">
        <f t="shared" si="12"/>
        <v>Yes</v>
      </c>
      <c r="R169" s="126" t="str">
        <f t="shared" si="12"/>
        <v>No</v>
      </c>
      <c r="S169" s="126" t="str">
        <f t="shared" si="12"/>
        <v>Yes</v>
      </c>
      <c r="T169" s="126" t="str">
        <f t="shared" si="12"/>
        <v>Yes</v>
      </c>
      <c r="U169" s="126" t="str">
        <f t="shared" si="12"/>
        <v>Yes</v>
      </c>
      <c r="V169" s="126" t="str">
        <f t="shared" si="12"/>
        <v>No</v>
      </c>
      <c r="W169" s="126" t="str">
        <f t="shared" si="12"/>
        <v>No</v>
      </c>
      <c r="X169" s="126" t="str">
        <f t="shared" si="12"/>
        <v>No</v>
      </c>
      <c r="Y169" s="126" t="str">
        <f t="shared" si="12"/>
        <v>No</v>
      </c>
      <c r="Z169" s="126" t="str">
        <f t="shared" si="12"/>
        <v>No</v>
      </c>
      <c r="AA169" s="126" t="str">
        <f t="shared" si="12"/>
        <v>No</v>
      </c>
    </row>
    <row r="170" spans="1:27" x14ac:dyDescent="0.3">
      <c r="A170" t="s">
        <v>114</v>
      </c>
      <c r="B170" t="s">
        <v>13</v>
      </c>
      <c r="C170" t="s">
        <v>130</v>
      </c>
      <c r="D170" t="s">
        <v>9</v>
      </c>
      <c r="E170" t="s">
        <v>11</v>
      </c>
      <c r="F170" t="s">
        <v>10</v>
      </c>
      <c r="G170">
        <v>1</v>
      </c>
      <c r="H170" t="s">
        <v>13</v>
      </c>
      <c r="I170" t="s">
        <v>16</v>
      </c>
      <c r="M170">
        <v>0</v>
      </c>
      <c r="N170" t="str">
        <f t="shared" si="11"/>
        <v>No</v>
      </c>
      <c r="O170" s="3" t="s">
        <v>152</v>
      </c>
      <c r="P170" s="126" t="str">
        <f t="shared" si="9"/>
        <v>Yes</v>
      </c>
      <c r="Q170" s="126" t="str">
        <f t="shared" si="12"/>
        <v>Yes</v>
      </c>
      <c r="R170" s="126" t="str">
        <f t="shared" si="12"/>
        <v>No</v>
      </c>
      <c r="S170" s="126" t="str">
        <f t="shared" si="12"/>
        <v>No</v>
      </c>
      <c r="T170" s="126" t="str">
        <f t="shared" si="12"/>
        <v>Yes</v>
      </c>
      <c r="U170" s="126" t="str">
        <f t="shared" si="12"/>
        <v>Yes</v>
      </c>
      <c r="V170" s="126" t="str">
        <f t="shared" si="12"/>
        <v>No</v>
      </c>
      <c r="W170" s="126" t="str">
        <f t="shared" si="12"/>
        <v>No</v>
      </c>
      <c r="X170" s="126" t="str">
        <f t="shared" si="12"/>
        <v>No</v>
      </c>
      <c r="Y170" s="126" t="str">
        <f t="shared" si="12"/>
        <v>Yes</v>
      </c>
      <c r="Z170" s="126" t="str">
        <f t="shared" si="12"/>
        <v>No</v>
      </c>
      <c r="AA170" s="126" t="str">
        <f t="shared" si="12"/>
        <v>No</v>
      </c>
    </row>
    <row r="171" spans="1:27" x14ac:dyDescent="0.3">
      <c r="A171" t="s">
        <v>114</v>
      </c>
      <c r="B171" t="s">
        <v>13</v>
      </c>
      <c r="C171" t="s">
        <v>130</v>
      </c>
      <c r="D171" t="s">
        <v>9</v>
      </c>
      <c r="E171" t="s">
        <v>11</v>
      </c>
      <c r="F171" t="s">
        <v>10</v>
      </c>
      <c r="G171">
        <v>0</v>
      </c>
      <c r="H171" t="s">
        <v>130</v>
      </c>
      <c r="I171" t="s">
        <v>15</v>
      </c>
      <c r="M171">
        <v>0</v>
      </c>
      <c r="N171" t="str">
        <f t="shared" si="11"/>
        <v>No</v>
      </c>
      <c r="O171" s="3" t="s">
        <v>152</v>
      </c>
      <c r="P171" s="126" t="str">
        <f t="shared" si="9"/>
        <v>Yes</v>
      </c>
      <c r="Q171" s="126" t="str">
        <f t="shared" si="12"/>
        <v>Yes</v>
      </c>
      <c r="R171" s="126" t="str">
        <f t="shared" si="12"/>
        <v>No</v>
      </c>
      <c r="S171" s="126" t="str">
        <f t="shared" si="12"/>
        <v>No</v>
      </c>
      <c r="T171" s="126" t="str">
        <f t="shared" si="12"/>
        <v>Yes</v>
      </c>
      <c r="U171" s="126" t="str">
        <f t="shared" si="12"/>
        <v>Yes</v>
      </c>
      <c r="V171" s="126" t="str">
        <f t="shared" si="12"/>
        <v>No</v>
      </c>
      <c r="W171" s="126" t="str">
        <f t="shared" si="12"/>
        <v>No</v>
      </c>
      <c r="X171" s="126" t="str">
        <f t="shared" si="12"/>
        <v>No</v>
      </c>
      <c r="Y171" s="126" t="str">
        <f t="shared" si="12"/>
        <v>Yes</v>
      </c>
      <c r="Z171" s="126" t="str">
        <f t="shared" si="12"/>
        <v>No</v>
      </c>
      <c r="AA171" s="126" t="str">
        <f t="shared" si="12"/>
        <v>No</v>
      </c>
    </row>
    <row r="172" spans="1:27" x14ac:dyDescent="0.3">
      <c r="A172" t="s">
        <v>114</v>
      </c>
      <c r="B172" t="s">
        <v>13</v>
      </c>
      <c r="C172" t="s">
        <v>130</v>
      </c>
      <c r="D172" t="s">
        <v>9</v>
      </c>
      <c r="E172" t="s">
        <v>11</v>
      </c>
      <c r="F172" t="s">
        <v>10</v>
      </c>
      <c r="G172">
        <v>0</v>
      </c>
      <c r="H172" t="s">
        <v>10</v>
      </c>
      <c r="I172" t="s">
        <v>19</v>
      </c>
      <c r="M172">
        <v>0</v>
      </c>
      <c r="N172" t="str">
        <f t="shared" si="11"/>
        <v>No</v>
      </c>
      <c r="O172" s="3" t="s">
        <v>152</v>
      </c>
      <c r="P172" s="126" t="str">
        <f t="shared" si="9"/>
        <v>Yes</v>
      </c>
      <c r="Q172" s="126" t="str">
        <f t="shared" si="12"/>
        <v>Yes</v>
      </c>
      <c r="R172" s="126" t="str">
        <f t="shared" si="12"/>
        <v>No</v>
      </c>
      <c r="S172" s="126" t="str">
        <f t="shared" si="12"/>
        <v>No</v>
      </c>
      <c r="T172" s="126" t="str">
        <f t="shared" si="12"/>
        <v>Yes</v>
      </c>
      <c r="U172" s="126" t="str">
        <f t="shared" si="12"/>
        <v>Yes</v>
      </c>
      <c r="V172" s="126" t="str">
        <f t="shared" si="12"/>
        <v>No</v>
      </c>
      <c r="W172" s="126" t="str">
        <f t="shared" si="12"/>
        <v>No</v>
      </c>
      <c r="X172" s="126" t="str">
        <f t="shared" si="12"/>
        <v>No</v>
      </c>
      <c r="Y172" s="126" t="str">
        <f t="shared" si="12"/>
        <v>Yes</v>
      </c>
      <c r="Z172" s="126" t="str">
        <f t="shared" si="12"/>
        <v>No</v>
      </c>
      <c r="AA172" s="126" t="str">
        <f t="shared" si="12"/>
        <v>No</v>
      </c>
    </row>
    <row r="173" spans="1:27" x14ac:dyDescent="0.3">
      <c r="A173" t="s">
        <v>156</v>
      </c>
      <c r="B173" t="s">
        <v>13</v>
      </c>
      <c r="C173" t="s">
        <v>9</v>
      </c>
      <c r="D173" t="s">
        <v>8</v>
      </c>
      <c r="E173" t="s">
        <v>11</v>
      </c>
      <c r="F173" t="s">
        <v>10</v>
      </c>
      <c r="G173">
        <v>0</v>
      </c>
      <c r="H173" t="s">
        <v>10</v>
      </c>
      <c r="I173" t="s">
        <v>19</v>
      </c>
      <c r="M173">
        <v>0</v>
      </c>
      <c r="N173" t="str">
        <f t="shared" si="11"/>
        <v>No</v>
      </c>
      <c r="O173" s="3" t="s">
        <v>152</v>
      </c>
      <c r="P173" s="126" t="str">
        <f t="shared" si="9"/>
        <v>Yes</v>
      </c>
      <c r="Q173" s="126" t="str">
        <f t="shared" si="12"/>
        <v>Yes</v>
      </c>
      <c r="R173" s="126" t="str">
        <f t="shared" si="12"/>
        <v>Yes</v>
      </c>
      <c r="S173" s="126" t="str">
        <f t="shared" si="12"/>
        <v>No</v>
      </c>
      <c r="T173" s="126" t="str">
        <f t="shared" si="12"/>
        <v>Yes</v>
      </c>
      <c r="U173" s="126" t="str">
        <f t="shared" si="12"/>
        <v>Yes</v>
      </c>
      <c r="V173" s="126" t="str">
        <f t="shared" si="12"/>
        <v>No</v>
      </c>
      <c r="W173" s="126" t="str">
        <f t="shared" si="12"/>
        <v>No</v>
      </c>
      <c r="X173" s="126" t="str">
        <f t="shared" si="12"/>
        <v>No</v>
      </c>
      <c r="Y173" s="126" t="str">
        <f t="shared" si="12"/>
        <v>No</v>
      </c>
      <c r="Z173" s="126" t="str">
        <f t="shared" si="12"/>
        <v>No</v>
      </c>
      <c r="AA173" s="126" t="str">
        <f t="shared" si="12"/>
        <v>No</v>
      </c>
    </row>
    <row r="174" spans="1:27" x14ac:dyDescent="0.3">
      <c r="A174" t="s">
        <v>156</v>
      </c>
      <c r="B174" t="s">
        <v>13</v>
      </c>
      <c r="C174" t="s">
        <v>9</v>
      </c>
      <c r="D174" t="s">
        <v>8</v>
      </c>
      <c r="E174" t="s">
        <v>11</v>
      </c>
      <c r="F174" t="s">
        <v>10</v>
      </c>
      <c r="G174">
        <v>0</v>
      </c>
      <c r="H174" t="s">
        <v>13</v>
      </c>
      <c r="I174" t="s">
        <v>17</v>
      </c>
      <c r="M174">
        <v>0</v>
      </c>
      <c r="N174" t="str">
        <f t="shared" si="11"/>
        <v>No</v>
      </c>
      <c r="O174" s="3" t="s">
        <v>152</v>
      </c>
      <c r="P174" s="126" t="str">
        <f t="shared" si="9"/>
        <v>Yes</v>
      </c>
      <c r="Q174" s="126" t="str">
        <f t="shared" si="12"/>
        <v>Yes</v>
      </c>
      <c r="R174" s="126" t="str">
        <f t="shared" si="12"/>
        <v>Yes</v>
      </c>
      <c r="S174" s="126" t="str">
        <f t="shared" si="12"/>
        <v>No</v>
      </c>
      <c r="T174" s="126" t="str">
        <f t="shared" si="12"/>
        <v>Yes</v>
      </c>
      <c r="U174" s="126" t="str">
        <f t="shared" si="12"/>
        <v>Yes</v>
      </c>
      <c r="V174" s="126" t="str">
        <f t="shared" si="12"/>
        <v>No</v>
      </c>
      <c r="W174" s="126" t="str">
        <f t="shared" si="12"/>
        <v>No</v>
      </c>
      <c r="X174" s="126" t="str">
        <f t="shared" si="12"/>
        <v>No</v>
      </c>
      <c r="Y174" s="126" t="str">
        <f t="shared" si="12"/>
        <v>No</v>
      </c>
      <c r="Z174" s="126" t="str">
        <f t="shared" si="12"/>
        <v>No</v>
      </c>
      <c r="AA174" s="126" t="str">
        <f t="shared" si="12"/>
        <v>No</v>
      </c>
    </row>
    <row r="175" spans="1:27" x14ac:dyDescent="0.3">
      <c r="A175" t="s">
        <v>156</v>
      </c>
      <c r="B175" t="s">
        <v>13</v>
      </c>
      <c r="C175" t="s">
        <v>9</v>
      </c>
      <c r="D175" t="s">
        <v>8</v>
      </c>
      <c r="E175" t="s">
        <v>11</v>
      </c>
      <c r="F175" t="s">
        <v>10</v>
      </c>
      <c r="G175">
        <v>2</v>
      </c>
      <c r="H175" t="s">
        <v>9</v>
      </c>
      <c r="I175" t="s">
        <v>19</v>
      </c>
      <c r="M175">
        <v>3</v>
      </c>
      <c r="N175" t="str">
        <f t="shared" si="11"/>
        <v>Yes</v>
      </c>
      <c r="O175" s="3" t="s">
        <v>152</v>
      </c>
      <c r="P175" s="126" t="str">
        <f t="shared" si="9"/>
        <v>Yes</v>
      </c>
      <c r="Q175" s="126" t="str">
        <f t="shared" si="12"/>
        <v>Yes</v>
      </c>
      <c r="R175" s="126" t="str">
        <f t="shared" ref="Q175:AA198" si="13">IF($A175="","",IF(OR($B175=R$1,$C175=R$1,$D175=R$1,$E175=R$1,$F175=R$1),"Yes","No"))</f>
        <v>Yes</v>
      </c>
      <c r="S175" s="126" t="str">
        <f t="shared" si="13"/>
        <v>No</v>
      </c>
      <c r="T175" s="126" t="str">
        <f t="shared" si="13"/>
        <v>Yes</v>
      </c>
      <c r="U175" s="126" t="str">
        <f t="shared" si="13"/>
        <v>Yes</v>
      </c>
      <c r="V175" s="126" t="str">
        <f t="shared" si="13"/>
        <v>No</v>
      </c>
      <c r="W175" s="126" t="str">
        <f t="shared" si="13"/>
        <v>No</v>
      </c>
      <c r="X175" s="126" t="str">
        <f t="shared" si="13"/>
        <v>No</v>
      </c>
      <c r="Y175" s="126" t="str">
        <f t="shared" si="13"/>
        <v>No</v>
      </c>
      <c r="Z175" s="126" t="str">
        <f t="shared" si="13"/>
        <v>No</v>
      </c>
      <c r="AA175" s="126" t="str">
        <f t="shared" si="13"/>
        <v>No</v>
      </c>
    </row>
    <row r="176" spans="1:27" x14ac:dyDescent="0.3">
      <c r="A176" t="s">
        <v>156</v>
      </c>
      <c r="B176" t="s">
        <v>13</v>
      </c>
      <c r="C176" t="s">
        <v>9</v>
      </c>
      <c r="D176" t="s">
        <v>8</v>
      </c>
      <c r="E176" t="s">
        <v>11</v>
      </c>
      <c r="F176" t="s">
        <v>10</v>
      </c>
      <c r="G176">
        <v>1</v>
      </c>
      <c r="H176" t="s">
        <v>13</v>
      </c>
      <c r="I176" t="s">
        <v>18</v>
      </c>
      <c r="M176">
        <v>0</v>
      </c>
      <c r="N176" t="str">
        <f t="shared" si="11"/>
        <v>No</v>
      </c>
      <c r="O176" s="3" t="s">
        <v>152</v>
      </c>
      <c r="P176" s="126" t="str">
        <f t="shared" si="9"/>
        <v>Yes</v>
      </c>
      <c r="Q176" s="126" t="str">
        <f t="shared" si="13"/>
        <v>Yes</v>
      </c>
      <c r="R176" s="126" t="str">
        <f t="shared" si="13"/>
        <v>Yes</v>
      </c>
      <c r="S176" s="126" t="str">
        <f t="shared" si="13"/>
        <v>No</v>
      </c>
      <c r="T176" s="126" t="str">
        <f t="shared" si="13"/>
        <v>Yes</v>
      </c>
      <c r="U176" s="126" t="str">
        <f t="shared" si="13"/>
        <v>Yes</v>
      </c>
      <c r="V176" s="126" t="str">
        <f t="shared" si="13"/>
        <v>No</v>
      </c>
      <c r="W176" s="126" t="str">
        <f t="shared" si="13"/>
        <v>No</v>
      </c>
      <c r="X176" s="126" t="str">
        <f t="shared" si="13"/>
        <v>No</v>
      </c>
      <c r="Y176" s="126" t="str">
        <f t="shared" si="13"/>
        <v>No</v>
      </c>
      <c r="Z176" s="126" t="str">
        <f t="shared" si="13"/>
        <v>No</v>
      </c>
      <c r="AA176" s="126" t="str">
        <f t="shared" si="13"/>
        <v>No</v>
      </c>
    </row>
    <row r="177" spans="1:27" x14ac:dyDescent="0.3">
      <c r="A177" t="s">
        <v>156</v>
      </c>
      <c r="B177" t="s">
        <v>130</v>
      </c>
      <c r="C177" t="s">
        <v>9</v>
      </c>
      <c r="D177" t="s">
        <v>8</v>
      </c>
      <c r="E177" t="s">
        <v>11</v>
      </c>
      <c r="F177" t="s">
        <v>10</v>
      </c>
      <c r="G177">
        <v>0</v>
      </c>
      <c r="H177" t="s">
        <v>8</v>
      </c>
      <c r="I177" t="s">
        <v>19</v>
      </c>
      <c r="M177">
        <v>0</v>
      </c>
      <c r="N177" t="str">
        <f t="shared" si="11"/>
        <v>No</v>
      </c>
      <c r="O177" s="3" t="s">
        <v>152</v>
      </c>
      <c r="P177" s="126" t="str">
        <f t="shared" si="9"/>
        <v>No</v>
      </c>
      <c r="Q177" s="126" t="str">
        <f t="shared" si="13"/>
        <v>Yes</v>
      </c>
      <c r="R177" s="126" t="str">
        <f t="shared" si="13"/>
        <v>Yes</v>
      </c>
      <c r="S177" s="126" t="str">
        <f t="shared" si="13"/>
        <v>No</v>
      </c>
      <c r="T177" s="126" t="str">
        <f t="shared" si="13"/>
        <v>Yes</v>
      </c>
      <c r="U177" s="126" t="str">
        <f t="shared" si="13"/>
        <v>Yes</v>
      </c>
      <c r="V177" s="126" t="str">
        <f t="shared" si="13"/>
        <v>No</v>
      </c>
      <c r="W177" s="126" t="str">
        <f t="shared" si="13"/>
        <v>No</v>
      </c>
      <c r="X177" s="126" t="str">
        <f t="shared" si="13"/>
        <v>No</v>
      </c>
      <c r="Y177" s="126" t="str">
        <f t="shared" si="13"/>
        <v>Yes</v>
      </c>
      <c r="Z177" s="126" t="str">
        <f t="shared" si="13"/>
        <v>No</v>
      </c>
      <c r="AA177" s="126" t="str">
        <f t="shared" si="13"/>
        <v>No</v>
      </c>
    </row>
    <row r="178" spans="1:27" x14ac:dyDescent="0.3">
      <c r="A178" t="s">
        <v>156</v>
      </c>
      <c r="B178" t="s">
        <v>130</v>
      </c>
      <c r="C178" t="s">
        <v>9</v>
      </c>
      <c r="D178" t="s">
        <v>8</v>
      </c>
      <c r="E178" t="s">
        <v>11</v>
      </c>
      <c r="F178" t="s">
        <v>10</v>
      </c>
      <c r="G178">
        <v>1</v>
      </c>
      <c r="H178" t="s">
        <v>8</v>
      </c>
      <c r="I178" t="s">
        <v>19</v>
      </c>
      <c r="M178">
        <v>0</v>
      </c>
      <c r="N178" t="str">
        <f t="shared" si="11"/>
        <v>No</v>
      </c>
      <c r="O178" s="3" t="s">
        <v>152</v>
      </c>
      <c r="P178" s="126" t="str">
        <f t="shared" si="9"/>
        <v>No</v>
      </c>
      <c r="Q178" s="126" t="str">
        <f t="shared" si="13"/>
        <v>Yes</v>
      </c>
      <c r="R178" s="126" t="str">
        <f t="shared" si="13"/>
        <v>Yes</v>
      </c>
      <c r="S178" s="126" t="str">
        <f t="shared" si="13"/>
        <v>No</v>
      </c>
      <c r="T178" s="126" t="str">
        <f t="shared" si="13"/>
        <v>Yes</v>
      </c>
      <c r="U178" s="126" t="str">
        <f t="shared" si="13"/>
        <v>Yes</v>
      </c>
      <c r="V178" s="126" t="str">
        <f t="shared" si="13"/>
        <v>No</v>
      </c>
      <c r="W178" s="126" t="str">
        <f t="shared" si="13"/>
        <v>No</v>
      </c>
      <c r="X178" s="126" t="str">
        <f t="shared" si="13"/>
        <v>No</v>
      </c>
      <c r="Y178" s="126" t="str">
        <f t="shared" si="13"/>
        <v>Yes</v>
      </c>
      <c r="Z178" s="126" t="str">
        <f t="shared" si="13"/>
        <v>No</v>
      </c>
      <c r="AA178" s="126" t="str">
        <f t="shared" si="13"/>
        <v>No</v>
      </c>
    </row>
    <row r="179" spans="1:27" x14ac:dyDescent="0.3">
      <c r="A179" t="s">
        <v>156</v>
      </c>
      <c r="B179" t="s">
        <v>130</v>
      </c>
      <c r="C179" t="s">
        <v>70</v>
      </c>
      <c r="D179" t="s">
        <v>8</v>
      </c>
      <c r="E179" t="s">
        <v>11</v>
      </c>
      <c r="F179" t="s">
        <v>10</v>
      </c>
      <c r="G179">
        <v>1</v>
      </c>
      <c r="H179" t="s">
        <v>11</v>
      </c>
      <c r="I179" t="s">
        <v>18</v>
      </c>
      <c r="M179">
        <v>0</v>
      </c>
      <c r="N179" t="str">
        <f t="shared" si="11"/>
        <v>No</v>
      </c>
      <c r="O179" s="3" t="s">
        <v>152</v>
      </c>
      <c r="P179" s="126" t="str">
        <f t="shared" si="9"/>
        <v>No</v>
      </c>
      <c r="Q179" s="126" t="str">
        <f t="shared" si="13"/>
        <v>No</v>
      </c>
      <c r="R179" s="126" t="str">
        <f t="shared" si="13"/>
        <v>Yes</v>
      </c>
      <c r="S179" s="126" t="str">
        <f t="shared" si="13"/>
        <v>Yes</v>
      </c>
      <c r="T179" s="126" t="str">
        <f t="shared" si="13"/>
        <v>Yes</v>
      </c>
      <c r="U179" s="126" t="str">
        <f t="shared" si="13"/>
        <v>Yes</v>
      </c>
      <c r="V179" s="126" t="str">
        <f t="shared" si="13"/>
        <v>No</v>
      </c>
      <c r="W179" s="126" t="str">
        <f t="shared" si="13"/>
        <v>No</v>
      </c>
      <c r="X179" s="126" t="str">
        <f t="shared" si="13"/>
        <v>No</v>
      </c>
      <c r="Y179" s="126" t="str">
        <f t="shared" si="13"/>
        <v>Yes</v>
      </c>
      <c r="Z179" s="126" t="str">
        <f t="shared" si="13"/>
        <v>No</v>
      </c>
      <c r="AA179" s="126" t="str">
        <f t="shared" si="13"/>
        <v>No</v>
      </c>
    </row>
    <row r="180" spans="1:27" x14ac:dyDescent="0.3">
      <c r="A180" t="s">
        <v>156</v>
      </c>
      <c r="B180" t="s">
        <v>130</v>
      </c>
      <c r="C180" t="s">
        <v>70</v>
      </c>
      <c r="D180" t="s">
        <v>8</v>
      </c>
      <c r="E180" t="s">
        <v>11</v>
      </c>
      <c r="F180" t="s">
        <v>10</v>
      </c>
      <c r="G180">
        <v>1</v>
      </c>
      <c r="H180" t="s">
        <v>130</v>
      </c>
      <c r="I180" t="s">
        <v>19</v>
      </c>
      <c r="M180">
        <v>0</v>
      </c>
      <c r="N180" t="str">
        <f t="shared" si="11"/>
        <v>No</v>
      </c>
      <c r="O180" s="3" t="s">
        <v>152</v>
      </c>
      <c r="P180" s="126" t="str">
        <f t="shared" si="9"/>
        <v>No</v>
      </c>
      <c r="Q180" s="126" t="str">
        <f t="shared" si="13"/>
        <v>No</v>
      </c>
      <c r="R180" s="126" t="str">
        <f t="shared" si="13"/>
        <v>Yes</v>
      </c>
      <c r="S180" s="126" t="str">
        <f t="shared" si="13"/>
        <v>Yes</v>
      </c>
      <c r="T180" s="126" t="str">
        <f t="shared" si="13"/>
        <v>Yes</v>
      </c>
      <c r="U180" s="126" t="str">
        <f t="shared" si="13"/>
        <v>Yes</v>
      </c>
      <c r="V180" s="126" t="str">
        <f t="shared" si="13"/>
        <v>No</v>
      </c>
      <c r="W180" s="126" t="str">
        <f t="shared" si="13"/>
        <v>No</v>
      </c>
      <c r="X180" s="126" t="str">
        <f t="shared" si="13"/>
        <v>No</v>
      </c>
      <c r="Y180" s="126" t="str">
        <f t="shared" si="13"/>
        <v>Yes</v>
      </c>
      <c r="Z180" s="126" t="str">
        <f t="shared" si="13"/>
        <v>No</v>
      </c>
      <c r="AA180" s="126" t="str">
        <f t="shared" si="13"/>
        <v>No</v>
      </c>
    </row>
    <row r="181" spans="1:27" x14ac:dyDescent="0.3">
      <c r="A181" t="s">
        <v>156</v>
      </c>
      <c r="B181" t="s">
        <v>130</v>
      </c>
      <c r="C181" t="s">
        <v>70</v>
      </c>
      <c r="D181" t="s">
        <v>8</v>
      </c>
      <c r="E181" t="s">
        <v>11</v>
      </c>
      <c r="F181" t="s">
        <v>71</v>
      </c>
      <c r="G181">
        <v>1</v>
      </c>
      <c r="H181" t="s">
        <v>11</v>
      </c>
      <c r="I181" t="s">
        <v>17</v>
      </c>
      <c r="M181">
        <v>0</v>
      </c>
      <c r="N181" t="str">
        <f t="shared" si="11"/>
        <v>No</v>
      </c>
      <c r="O181" s="3" t="s">
        <v>152</v>
      </c>
      <c r="P181" s="126" t="str">
        <f t="shared" si="9"/>
        <v>No</v>
      </c>
      <c r="Q181" s="126" t="str">
        <f t="shared" si="13"/>
        <v>No</v>
      </c>
      <c r="R181" s="126" t="str">
        <f t="shared" si="13"/>
        <v>Yes</v>
      </c>
      <c r="S181" s="126" t="str">
        <f t="shared" si="13"/>
        <v>Yes</v>
      </c>
      <c r="T181" s="126" t="str">
        <f t="shared" si="13"/>
        <v>No</v>
      </c>
      <c r="U181" s="126" t="str">
        <f t="shared" si="13"/>
        <v>Yes</v>
      </c>
      <c r="V181" s="126" t="str">
        <f t="shared" si="13"/>
        <v>Yes</v>
      </c>
      <c r="W181" s="126" t="str">
        <f t="shared" si="13"/>
        <v>No</v>
      </c>
      <c r="X181" s="126" t="str">
        <f t="shared" si="13"/>
        <v>No</v>
      </c>
      <c r="Y181" s="126" t="str">
        <f t="shared" si="13"/>
        <v>Yes</v>
      </c>
      <c r="Z181" s="126" t="str">
        <f t="shared" si="13"/>
        <v>No</v>
      </c>
      <c r="AA181" s="126" t="str">
        <f t="shared" si="13"/>
        <v>No</v>
      </c>
    </row>
    <row r="182" spans="1:27" x14ac:dyDescent="0.3">
      <c r="A182" t="s">
        <v>156</v>
      </c>
      <c r="B182" t="s">
        <v>130</v>
      </c>
      <c r="C182" t="s">
        <v>70</v>
      </c>
      <c r="D182" t="s">
        <v>8</v>
      </c>
      <c r="E182" t="s">
        <v>11</v>
      </c>
      <c r="F182" t="s">
        <v>71</v>
      </c>
      <c r="G182">
        <v>1</v>
      </c>
      <c r="H182" t="s">
        <v>71</v>
      </c>
      <c r="I182" t="s">
        <v>20</v>
      </c>
      <c r="M182">
        <v>2</v>
      </c>
      <c r="N182" t="str">
        <f t="shared" si="11"/>
        <v>Yes</v>
      </c>
      <c r="O182" s="3" t="s">
        <v>152</v>
      </c>
      <c r="P182" s="126" t="str">
        <f t="shared" si="9"/>
        <v>No</v>
      </c>
      <c r="Q182" s="126" t="str">
        <f t="shared" si="13"/>
        <v>No</v>
      </c>
      <c r="R182" s="126" t="str">
        <f t="shared" si="13"/>
        <v>Yes</v>
      </c>
      <c r="S182" s="126" t="str">
        <f t="shared" si="13"/>
        <v>Yes</v>
      </c>
      <c r="T182" s="126" t="str">
        <f t="shared" si="13"/>
        <v>No</v>
      </c>
      <c r="U182" s="126" t="str">
        <f t="shared" si="13"/>
        <v>Yes</v>
      </c>
      <c r="V182" s="126" t="str">
        <f t="shared" si="13"/>
        <v>Yes</v>
      </c>
      <c r="W182" s="126" t="str">
        <f t="shared" si="13"/>
        <v>No</v>
      </c>
      <c r="X182" s="126" t="str">
        <f t="shared" si="13"/>
        <v>No</v>
      </c>
      <c r="Y182" s="126" t="str">
        <f t="shared" si="13"/>
        <v>Yes</v>
      </c>
      <c r="Z182" s="126" t="str">
        <f t="shared" si="13"/>
        <v>No</v>
      </c>
      <c r="AA182" s="126" t="str">
        <f t="shared" si="13"/>
        <v>No</v>
      </c>
    </row>
    <row r="183" spans="1:27" x14ac:dyDescent="0.3">
      <c r="A183" t="s">
        <v>156</v>
      </c>
      <c r="B183" t="s">
        <v>130</v>
      </c>
      <c r="C183" t="s">
        <v>70</v>
      </c>
      <c r="D183" t="s">
        <v>8</v>
      </c>
      <c r="E183" t="s">
        <v>11</v>
      </c>
      <c r="F183" t="s">
        <v>71</v>
      </c>
      <c r="G183">
        <v>1</v>
      </c>
      <c r="H183" t="s">
        <v>70</v>
      </c>
      <c r="I183" t="s">
        <v>20</v>
      </c>
      <c r="M183">
        <v>2</v>
      </c>
      <c r="N183" t="str">
        <f t="shared" si="11"/>
        <v>Yes</v>
      </c>
      <c r="O183" s="3" t="s">
        <v>152</v>
      </c>
      <c r="P183" s="126" t="str">
        <f t="shared" si="9"/>
        <v>No</v>
      </c>
      <c r="Q183" s="126" t="str">
        <f t="shared" si="13"/>
        <v>No</v>
      </c>
      <c r="R183" s="126" t="str">
        <f t="shared" si="13"/>
        <v>Yes</v>
      </c>
      <c r="S183" s="126" t="str">
        <f t="shared" si="13"/>
        <v>Yes</v>
      </c>
      <c r="T183" s="126" t="str">
        <f t="shared" si="13"/>
        <v>No</v>
      </c>
      <c r="U183" s="126" t="str">
        <f t="shared" si="13"/>
        <v>Yes</v>
      </c>
      <c r="V183" s="126" t="str">
        <f t="shared" si="13"/>
        <v>Yes</v>
      </c>
      <c r="W183" s="126" t="str">
        <f t="shared" si="13"/>
        <v>No</v>
      </c>
      <c r="X183" s="126" t="str">
        <f t="shared" si="13"/>
        <v>No</v>
      </c>
      <c r="Y183" s="126" t="str">
        <f t="shared" si="13"/>
        <v>Yes</v>
      </c>
      <c r="Z183" s="126" t="str">
        <f t="shared" si="13"/>
        <v>No</v>
      </c>
      <c r="AA183" s="126" t="str">
        <f t="shared" si="13"/>
        <v>No</v>
      </c>
    </row>
    <row r="184" spans="1:27" x14ac:dyDescent="0.3">
      <c r="A184" t="s">
        <v>156</v>
      </c>
      <c r="B184" t="s">
        <v>130</v>
      </c>
      <c r="C184" t="s">
        <v>70</v>
      </c>
      <c r="D184" t="s">
        <v>8</v>
      </c>
      <c r="E184" t="s">
        <v>11</v>
      </c>
      <c r="F184" t="s">
        <v>71</v>
      </c>
      <c r="G184">
        <v>1</v>
      </c>
      <c r="H184" t="s">
        <v>11</v>
      </c>
      <c r="I184" t="s">
        <v>17</v>
      </c>
      <c r="M184">
        <v>0</v>
      </c>
      <c r="N184" t="str">
        <f t="shared" si="11"/>
        <v>No</v>
      </c>
      <c r="O184" s="3" t="s">
        <v>152</v>
      </c>
      <c r="P184" s="126" t="str">
        <f t="shared" si="9"/>
        <v>No</v>
      </c>
      <c r="Q184" s="126" t="str">
        <f t="shared" si="13"/>
        <v>No</v>
      </c>
      <c r="R184" s="126" t="str">
        <f t="shared" si="13"/>
        <v>Yes</v>
      </c>
      <c r="S184" s="126" t="str">
        <f t="shared" si="13"/>
        <v>Yes</v>
      </c>
      <c r="T184" s="126" t="str">
        <f t="shared" si="13"/>
        <v>No</v>
      </c>
      <c r="U184" s="126" t="str">
        <f t="shared" si="13"/>
        <v>Yes</v>
      </c>
      <c r="V184" s="126" t="str">
        <f t="shared" si="13"/>
        <v>Yes</v>
      </c>
      <c r="W184" s="126" t="str">
        <f t="shared" si="13"/>
        <v>No</v>
      </c>
      <c r="X184" s="126" t="str">
        <f t="shared" si="13"/>
        <v>No</v>
      </c>
      <c r="Y184" s="126" t="str">
        <f t="shared" si="13"/>
        <v>Yes</v>
      </c>
      <c r="Z184" s="126" t="str">
        <f t="shared" si="13"/>
        <v>No</v>
      </c>
      <c r="AA184" s="126" t="str">
        <f t="shared" si="13"/>
        <v>No</v>
      </c>
    </row>
    <row r="185" spans="1:27" x14ac:dyDescent="0.3">
      <c r="A185" t="s">
        <v>156</v>
      </c>
      <c r="B185" t="s">
        <v>130</v>
      </c>
      <c r="C185" t="s">
        <v>70</v>
      </c>
      <c r="D185" t="s">
        <v>8</v>
      </c>
      <c r="E185" t="s">
        <v>11</v>
      </c>
      <c r="F185" t="s">
        <v>71</v>
      </c>
      <c r="G185">
        <v>0</v>
      </c>
      <c r="H185" t="s">
        <v>8</v>
      </c>
      <c r="I185" t="s">
        <v>148</v>
      </c>
      <c r="M185">
        <v>2</v>
      </c>
      <c r="N185" t="str">
        <f t="shared" si="11"/>
        <v>Yes</v>
      </c>
      <c r="O185" s="3" t="s">
        <v>152</v>
      </c>
      <c r="P185" s="126" t="str">
        <f t="shared" si="9"/>
        <v>No</v>
      </c>
      <c r="Q185" s="126" t="str">
        <f t="shared" si="13"/>
        <v>No</v>
      </c>
      <c r="R185" s="126" t="str">
        <f t="shared" si="13"/>
        <v>Yes</v>
      </c>
      <c r="S185" s="126" t="str">
        <f t="shared" si="13"/>
        <v>Yes</v>
      </c>
      <c r="T185" s="126" t="str">
        <f t="shared" si="13"/>
        <v>No</v>
      </c>
      <c r="U185" s="126" t="str">
        <f t="shared" si="13"/>
        <v>Yes</v>
      </c>
      <c r="V185" s="126" t="str">
        <f t="shared" si="13"/>
        <v>Yes</v>
      </c>
      <c r="W185" s="126" t="str">
        <f t="shared" si="13"/>
        <v>No</v>
      </c>
      <c r="X185" s="126" t="str">
        <f t="shared" si="13"/>
        <v>No</v>
      </c>
      <c r="Y185" s="126" t="str">
        <f t="shared" si="13"/>
        <v>Yes</v>
      </c>
      <c r="Z185" s="126" t="str">
        <f t="shared" si="13"/>
        <v>No</v>
      </c>
      <c r="AA185" s="126" t="str">
        <f t="shared" si="13"/>
        <v>No</v>
      </c>
    </row>
    <row r="186" spans="1:27" x14ac:dyDescent="0.3">
      <c r="A186" t="s">
        <v>156</v>
      </c>
      <c r="B186" t="s">
        <v>130</v>
      </c>
      <c r="C186" t="s">
        <v>70</v>
      </c>
      <c r="D186" t="s">
        <v>9</v>
      </c>
      <c r="E186" t="s">
        <v>11</v>
      </c>
      <c r="F186" t="s">
        <v>71</v>
      </c>
      <c r="G186">
        <v>2</v>
      </c>
      <c r="H186" t="s">
        <v>70</v>
      </c>
      <c r="I186" t="s">
        <v>16</v>
      </c>
      <c r="M186">
        <v>0</v>
      </c>
      <c r="N186" t="str">
        <f t="shared" si="11"/>
        <v>No</v>
      </c>
      <c r="O186" s="3" t="s">
        <v>152</v>
      </c>
      <c r="P186" s="126" t="str">
        <f t="shared" si="9"/>
        <v>No</v>
      </c>
      <c r="Q186" s="126" t="str">
        <f t="shared" si="13"/>
        <v>Yes</v>
      </c>
      <c r="R186" s="126" t="str">
        <f t="shared" si="13"/>
        <v>No</v>
      </c>
      <c r="S186" s="126" t="str">
        <f t="shared" si="13"/>
        <v>Yes</v>
      </c>
      <c r="T186" s="126" t="str">
        <f t="shared" si="13"/>
        <v>No</v>
      </c>
      <c r="U186" s="126" t="str">
        <f t="shared" si="13"/>
        <v>Yes</v>
      </c>
      <c r="V186" s="126" t="str">
        <f t="shared" si="13"/>
        <v>Yes</v>
      </c>
      <c r="W186" s="126" t="str">
        <f t="shared" si="13"/>
        <v>No</v>
      </c>
      <c r="X186" s="126" t="str">
        <f t="shared" si="13"/>
        <v>No</v>
      </c>
      <c r="Y186" s="126" t="str">
        <f t="shared" si="13"/>
        <v>Yes</v>
      </c>
      <c r="Z186" s="126" t="str">
        <f t="shared" si="13"/>
        <v>No</v>
      </c>
      <c r="AA186" s="126" t="str">
        <f t="shared" si="13"/>
        <v>No</v>
      </c>
    </row>
    <row r="187" spans="1:27" x14ac:dyDescent="0.3">
      <c r="A187" t="s">
        <v>156</v>
      </c>
      <c r="B187" t="s">
        <v>130</v>
      </c>
      <c r="C187" t="s">
        <v>70</v>
      </c>
      <c r="D187" t="s">
        <v>9</v>
      </c>
      <c r="E187" t="s">
        <v>11</v>
      </c>
      <c r="F187" t="s">
        <v>71</v>
      </c>
      <c r="G187">
        <v>0</v>
      </c>
      <c r="H187" t="s">
        <v>71</v>
      </c>
      <c r="I187" t="s">
        <v>19</v>
      </c>
      <c r="M187">
        <v>3</v>
      </c>
      <c r="N187" t="str">
        <f t="shared" si="11"/>
        <v>Yes</v>
      </c>
      <c r="O187" s="3" t="s">
        <v>152</v>
      </c>
      <c r="P187" s="126" t="str">
        <f t="shared" si="9"/>
        <v>No</v>
      </c>
      <c r="Q187" s="126" t="str">
        <f t="shared" si="13"/>
        <v>Yes</v>
      </c>
      <c r="R187" s="126" t="str">
        <f t="shared" si="13"/>
        <v>No</v>
      </c>
      <c r="S187" s="126" t="str">
        <f t="shared" si="13"/>
        <v>Yes</v>
      </c>
      <c r="T187" s="126" t="str">
        <f t="shared" si="13"/>
        <v>No</v>
      </c>
      <c r="U187" s="126" t="str">
        <f t="shared" si="13"/>
        <v>Yes</v>
      </c>
      <c r="V187" s="126" t="str">
        <f t="shared" si="13"/>
        <v>Yes</v>
      </c>
      <c r="W187" s="126" t="str">
        <f t="shared" si="13"/>
        <v>No</v>
      </c>
      <c r="X187" s="126" t="str">
        <f t="shared" si="13"/>
        <v>No</v>
      </c>
      <c r="Y187" s="126" t="str">
        <f t="shared" si="13"/>
        <v>Yes</v>
      </c>
      <c r="Z187" s="126" t="str">
        <f t="shared" si="13"/>
        <v>No</v>
      </c>
      <c r="AA187" s="126" t="str">
        <f t="shared" si="13"/>
        <v>No</v>
      </c>
    </row>
    <row r="188" spans="1:27" x14ac:dyDescent="0.3">
      <c r="A188" t="s">
        <v>156</v>
      </c>
      <c r="B188" t="s">
        <v>13</v>
      </c>
      <c r="C188" t="s">
        <v>9</v>
      </c>
      <c r="D188" t="s">
        <v>70</v>
      </c>
      <c r="E188" t="s">
        <v>8</v>
      </c>
      <c r="F188" t="s">
        <v>10</v>
      </c>
      <c r="G188">
        <v>1</v>
      </c>
      <c r="H188" t="s">
        <v>8</v>
      </c>
      <c r="I188" t="s">
        <v>15</v>
      </c>
      <c r="M188">
        <v>2</v>
      </c>
      <c r="N188" t="str">
        <f t="shared" si="11"/>
        <v>Yes</v>
      </c>
      <c r="O188" s="3" t="s">
        <v>152</v>
      </c>
      <c r="P188" s="126" t="str">
        <f t="shared" ref="P188:P251" si="14">IF($A188="","",IF(OR($B188=P$1,$C188=P$1,$D188=P$1,$E188=P$1,$F188=P$1),"Yes","No"))</f>
        <v>Yes</v>
      </c>
      <c r="Q188" s="126" t="str">
        <f t="shared" si="13"/>
        <v>Yes</v>
      </c>
      <c r="R188" s="126" t="str">
        <f t="shared" si="13"/>
        <v>Yes</v>
      </c>
      <c r="S188" s="126" t="str">
        <f t="shared" si="13"/>
        <v>Yes</v>
      </c>
      <c r="T188" s="126" t="str">
        <f t="shared" si="13"/>
        <v>Yes</v>
      </c>
      <c r="U188" s="126" t="str">
        <f t="shared" si="13"/>
        <v>No</v>
      </c>
      <c r="V188" s="126" t="str">
        <f t="shared" si="13"/>
        <v>No</v>
      </c>
      <c r="W188" s="126" t="str">
        <f t="shared" si="13"/>
        <v>No</v>
      </c>
      <c r="X188" s="126" t="str">
        <f t="shared" si="13"/>
        <v>No</v>
      </c>
      <c r="Y188" s="126" t="str">
        <f t="shared" si="13"/>
        <v>No</v>
      </c>
      <c r="Z188" s="126" t="str">
        <f t="shared" si="13"/>
        <v>No</v>
      </c>
      <c r="AA188" s="126" t="str">
        <f t="shared" si="13"/>
        <v>No</v>
      </c>
    </row>
    <row r="189" spans="1:27" x14ac:dyDescent="0.3">
      <c r="A189" t="s">
        <v>156</v>
      </c>
      <c r="B189" t="s">
        <v>13</v>
      </c>
      <c r="C189" t="s">
        <v>9</v>
      </c>
      <c r="D189" t="s">
        <v>70</v>
      </c>
      <c r="E189" t="s">
        <v>8</v>
      </c>
      <c r="F189" t="s">
        <v>10</v>
      </c>
      <c r="G189">
        <v>0</v>
      </c>
      <c r="H189" t="s">
        <v>13</v>
      </c>
      <c r="I189" t="s">
        <v>17</v>
      </c>
      <c r="M189">
        <v>0</v>
      </c>
      <c r="N189" t="str">
        <f t="shared" si="11"/>
        <v>No</v>
      </c>
      <c r="O189" s="3" t="s">
        <v>152</v>
      </c>
      <c r="P189" s="126" t="str">
        <f t="shared" si="14"/>
        <v>Yes</v>
      </c>
      <c r="Q189" s="126" t="str">
        <f t="shared" si="13"/>
        <v>Yes</v>
      </c>
      <c r="R189" s="126" t="str">
        <f t="shared" si="13"/>
        <v>Yes</v>
      </c>
      <c r="S189" s="126" t="str">
        <f t="shared" si="13"/>
        <v>Yes</v>
      </c>
      <c r="T189" s="126" t="str">
        <f t="shared" si="13"/>
        <v>Yes</v>
      </c>
      <c r="U189" s="126" t="str">
        <f t="shared" si="13"/>
        <v>No</v>
      </c>
      <c r="V189" s="126" t="str">
        <f t="shared" si="13"/>
        <v>No</v>
      </c>
      <c r="W189" s="126" t="str">
        <f t="shared" si="13"/>
        <v>No</v>
      </c>
      <c r="X189" s="126" t="str">
        <f t="shared" si="13"/>
        <v>No</v>
      </c>
      <c r="Y189" s="126" t="str">
        <f t="shared" si="13"/>
        <v>No</v>
      </c>
      <c r="Z189" s="126" t="str">
        <f t="shared" si="13"/>
        <v>No</v>
      </c>
      <c r="AA189" s="126" t="str">
        <f t="shared" si="13"/>
        <v>No</v>
      </c>
    </row>
    <row r="190" spans="1:27" x14ac:dyDescent="0.3">
      <c r="A190" t="s">
        <v>156</v>
      </c>
      <c r="B190" t="s">
        <v>13</v>
      </c>
      <c r="C190" t="s">
        <v>9</v>
      </c>
      <c r="D190" t="s">
        <v>70</v>
      </c>
      <c r="E190" t="s">
        <v>8</v>
      </c>
      <c r="F190" t="s">
        <v>10</v>
      </c>
      <c r="G190">
        <v>2</v>
      </c>
      <c r="H190" t="s">
        <v>10</v>
      </c>
      <c r="I190" t="s">
        <v>17</v>
      </c>
      <c r="M190">
        <v>0</v>
      </c>
      <c r="N190" t="str">
        <f t="shared" si="11"/>
        <v>No</v>
      </c>
      <c r="O190" s="3" t="s">
        <v>152</v>
      </c>
      <c r="P190" s="126" t="str">
        <f t="shared" si="14"/>
        <v>Yes</v>
      </c>
      <c r="Q190" s="126" t="str">
        <f t="shared" si="13"/>
        <v>Yes</v>
      </c>
      <c r="R190" s="126" t="str">
        <f t="shared" si="13"/>
        <v>Yes</v>
      </c>
      <c r="S190" s="126" t="str">
        <f t="shared" si="13"/>
        <v>Yes</v>
      </c>
      <c r="T190" s="126" t="str">
        <f t="shared" si="13"/>
        <v>Yes</v>
      </c>
      <c r="U190" s="126" t="str">
        <f t="shared" si="13"/>
        <v>No</v>
      </c>
      <c r="V190" s="126" t="str">
        <f t="shared" si="13"/>
        <v>No</v>
      </c>
      <c r="W190" s="126" t="str">
        <f t="shared" si="13"/>
        <v>No</v>
      </c>
      <c r="X190" s="126" t="str">
        <f t="shared" si="13"/>
        <v>No</v>
      </c>
      <c r="Y190" s="126" t="str">
        <f t="shared" si="13"/>
        <v>No</v>
      </c>
      <c r="Z190" s="126" t="str">
        <f t="shared" si="13"/>
        <v>No</v>
      </c>
      <c r="AA190" s="126" t="str">
        <f t="shared" si="13"/>
        <v>No</v>
      </c>
    </row>
    <row r="191" spans="1:27" x14ac:dyDescent="0.3">
      <c r="A191" t="s">
        <v>156</v>
      </c>
      <c r="B191" t="s">
        <v>13</v>
      </c>
      <c r="C191" t="s">
        <v>9</v>
      </c>
      <c r="D191" t="s">
        <v>70</v>
      </c>
      <c r="E191" t="s">
        <v>8</v>
      </c>
      <c r="F191" t="s">
        <v>10</v>
      </c>
      <c r="G191">
        <v>2</v>
      </c>
      <c r="H191" t="s">
        <v>13</v>
      </c>
      <c r="I191" t="s">
        <v>148</v>
      </c>
      <c r="M191">
        <v>1</v>
      </c>
      <c r="N191" t="str">
        <f t="shared" si="11"/>
        <v>Yes</v>
      </c>
      <c r="O191" s="3" t="s">
        <v>152</v>
      </c>
      <c r="P191" s="126" t="str">
        <f t="shared" si="14"/>
        <v>Yes</v>
      </c>
      <c r="Q191" s="126" t="str">
        <f t="shared" si="13"/>
        <v>Yes</v>
      </c>
      <c r="R191" s="126" t="str">
        <f t="shared" si="13"/>
        <v>Yes</v>
      </c>
      <c r="S191" s="126" t="str">
        <f t="shared" si="13"/>
        <v>Yes</v>
      </c>
      <c r="T191" s="126" t="str">
        <f t="shared" si="13"/>
        <v>Yes</v>
      </c>
      <c r="U191" s="126" t="str">
        <f t="shared" si="13"/>
        <v>No</v>
      </c>
      <c r="V191" s="126" t="str">
        <f t="shared" si="13"/>
        <v>No</v>
      </c>
      <c r="W191" s="126" t="str">
        <f t="shared" si="13"/>
        <v>No</v>
      </c>
      <c r="X191" s="126" t="str">
        <f t="shared" si="13"/>
        <v>No</v>
      </c>
      <c r="Y191" s="126" t="str">
        <f t="shared" si="13"/>
        <v>No</v>
      </c>
      <c r="Z191" s="126" t="str">
        <f t="shared" si="13"/>
        <v>No</v>
      </c>
      <c r="AA191" s="126" t="str">
        <f t="shared" si="13"/>
        <v>No</v>
      </c>
    </row>
    <row r="192" spans="1:27" x14ac:dyDescent="0.3">
      <c r="A192" t="s">
        <v>156</v>
      </c>
      <c r="B192" t="s">
        <v>13</v>
      </c>
      <c r="C192" t="s">
        <v>9</v>
      </c>
      <c r="D192" t="s">
        <v>11</v>
      </c>
      <c r="E192" t="s">
        <v>8</v>
      </c>
      <c r="F192" t="s">
        <v>10</v>
      </c>
      <c r="G192">
        <v>0</v>
      </c>
      <c r="H192" t="s">
        <v>11</v>
      </c>
      <c r="I192" t="s">
        <v>19</v>
      </c>
      <c r="M192">
        <v>0</v>
      </c>
      <c r="N192" t="str">
        <f t="shared" si="11"/>
        <v>No</v>
      </c>
      <c r="O192" s="3" t="s">
        <v>152</v>
      </c>
      <c r="P192" s="126" t="str">
        <f t="shared" si="14"/>
        <v>Yes</v>
      </c>
      <c r="Q192" s="126" t="str">
        <f t="shared" si="13"/>
        <v>Yes</v>
      </c>
      <c r="R192" s="126" t="str">
        <f t="shared" si="13"/>
        <v>Yes</v>
      </c>
      <c r="S192" s="126" t="str">
        <f t="shared" si="13"/>
        <v>No</v>
      </c>
      <c r="T192" s="126" t="str">
        <f t="shared" si="13"/>
        <v>Yes</v>
      </c>
      <c r="U192" s="126" t="str">
        <f t="shared" si="13"/>
        <v>Yes</v>
      </c>
      <c r="V192" s="126" t="str">
        <f t="shared" si="13"/>
        <v>No</v>
      </c>
      <c r="W192" s="126" t="str">
        <f t="shared" si="13"/>
        <v>No</v>
      </c>
      <c r="X192" s="126" t="str">
        <f t="shared" si="13"/>
        <v>No</v>
      </c>
      <c r="Y192" s="126" t="str">
        <f t="shared" si="13"/>
        <v>No</v>
      </c>
      <c r="Z192" s="126" t="str">
        <f t="shared" si="13"/>
        <v>No</v>
      </c>
      <c r="AA192" s="126" t="str">
        <f t="shared" si="13"/>
        <v>No</v>
      </c>
    </row>
    <row r="193" spans="1:27" x14ac:dyDescent="0.3">
      <c r="A193" t="s">
        <v>156</v>
      </c>
      <c r="B193" t="s">
        <v>13</v>
      </c>
      <c r="C193" t="s">
        <v>9</v>
      </c>
      <c r="D193" t="s">
        <v>11</v>
      </c>
      <c r="E193" t="s">
        <v>8</v>
      </c>
      <c r="F193" t="s">
        <v>10</v>
      </c>
      <c r="G193">
        <v>1</v>
      </c>
      <c r="H193" t="s">
        <v>10</v>
      </c>
      <c r="I193" t="s">
        <v>19</v>
      </c>
      <c r="M193">
        <v>0</v>
      </c>
      <c r="N193" t="str">
        <f t="shared" si="11"/>
        <v>No</v>
      </c>
      <c r="O193" s="3" t="s">
        <v>152</v>
      </c>
      <c r="P193" s="126" t="str">
        <f t="shared" si="14"/>
        <v>Yes</v>
      </c>
      <c r="Q193" s="126" t="str">
        <f t="shared" si="13"/>
        <v>Yes</v>
      </c>
      <c r="R193" s="126" t="str">
        <f t="shared" si="13"/>
        <v>Yes</v>
      </c>
      <c r="S193" s="126" t="str">
        <f t="shared" si="13"/>
        <v>No</v>
      </c>
      <c r="T193" s="126" t="str">
        <f t="shared" si="13"/>
        <v>Yes</v>
      </c>
      <c r="U193" s="126" t="str">
        <f t="shared" si="13"/>
        <v>Yes</v>
      </c>
      <c r="V193" s="126" t="str">
        <f t="shared" si="13"/>
        <v>No</v>
      </c>
      <c r="W193" s="126" t="str">
        <f t="shared" si="13"/>
        <v>No</v>
      </c>
      <c r="X193" s="126" t="str">
        <f t="shared" si="13"/>
        <v>No</v>
      </c>
      <c r="Y193" s="126" t="str">
        <f t="shared" si="13"/>
        <v>No</v>
      </c>
      <c r="Z193" s="126" t="str">
        <f t="shared" si="13"/>
        <v>No</v>
      </c>
      <c r="AA193" s="126" t="str">
        <f t="shared" si="13"/>
        <v>No</v>
      </c>
    </row>
    <row r="194" spans="1:27" x14ac:dyDescent="0.3">
      <c r="A194" t="s">
        <v>156</v>
      </c>
      <c r="B194" t="s">
        <v>130</v>
      </c>
      <c r="C194" t="s">
        <v>70</v>
      </c>
      <c r="D194" t="s">
        <v>11</v>
      </c>
      <c r="E194" t="s">
        <v>8</v>
      </c>
      <c r="F194" t="s">
        <v>10</v>
      </c>
      <c r="G194">
        <v>1</v>
      </c>
      <c r="H194" t="s">
        <v>130</v>
      </c>
      <c r="I194" t="s">
        <v>17</v>
      </c>
      <c r="M194">
        <v>0</v>
      </c>
      <c r="N194" t="str">
        <f t="shared" si="11"/>
        <v>No</v>
      </c>
      <c r="O194" s="3" t="s">
        <v>152</v>
      </c>
      <c r="P194" s="126" t="str">
        <f t="shared" si="14"/>
        <v>No</v>
      </c>
      <c r="Q194" s="126" t="str">
        <f t="shared" si="13"/>
        <v>No</v>
      </c>
      <c r="R194" s="126" t="str">
        <f t="shared" si="13"/>
        <v>Yes</v>
      </c>
      <c r="S194" s="126" t="str">
        <f t="shared" si="13"/>
        <v>Yes</v>
      </c>
      <c r="T194" s="126" t="str">
        <f t="shared" si="13"/>
        <v>Yes</v>
      </c>
      <c r="U194" s="126" t="str">
        <f t="shared" si="13"/>
        <v>Yes</v>
      </c>
      <c r="V194" s="126" t="str">
        <f t="shared" si="13"/>
        <v>No</v>
      </c>
      <c r="W194" s="126" t="str">
        <f t="shared" si="13"/>
        <v>No</v>
      </c>
      <c r="X194" s="126" t="str">
        <f t="shared" si="13"/>
        <v>No</v>
      </c>
      <c r="Y194" s="126" t="str">
        <f t="shared" si="13"/>
        <v>Yes</v>
      </c>
      <c r="Z194" s="126" t="str">
        <f t="shared" si="13"/>
        <v>No</v>
      </c>
      <c r="AA194" s="126" t="str">
        <f t="shared" si="13"/>
        <v>No</v>
      </c>
    </row>
    <row r="195" spans="1:27" x14ac:dyDescent="0.3">
      <c r="A195" t="s">
        <v>156</v>
      </c>
      <c r="B195" t="s">
        <v>130</v>
      </c>
      <c r="C195" t="s">
        <v>70</v>
      </c>
      <c r="D195" t="s">
        <v>11</v>
      </c>
      <c r="E195" t="s">
        <v>8</v>
      </c>
      <c r="F195" t="s">
        <v>10</v>
      </c>
      <c r="G195">
        <v>1</v>
      </c>
      <c r="H195" t="s">
        <v>11</v>
      </c>
      <c r="I195" t="s">
        <v>16</v>
      </c>
      <c r="M195">
        <v>0</v>
      </c>
      <c r="N195" t="str">
        <f t="shared" ref="N195:N258" si="15">IF(M195="","",IF(I195="Foul","Yes",IF(M195=0,"No","Yes")))</f>
        <v>No</v>
      </c>
      <c r="O195" s="3" t="s">
        <v>152</v>
      </c>
      <c r="P195" s="126" t="str">
        <f t="shared" si="14"/>
        <v>No</v>
      </c>
      <c r="Q195" s="126" t="str">
        <f t="shared" si="13"/>
        <v>No</v>
      </c>
      <c r="R195" s="126" t="str">
        <f t="shared" si="13"/>
        <v>Yes</v>
      </c>
      <c r="S195" s="126" t="str">
        <f t="shared" si="13"/>
        <v>Yes</v>
      </c>
      <c r="T195" s="126" t="str">
        <f t="shared" si="13"/>
        <v>Yes</v>
      </c>
      <c r="U195" s="126" t="str">
        <f t="shared" si="13"/>
        <v>Yes</v>
      </c>
      <c r="V195" s="126" t="str">
        <f t="shared" si="13"/>
        <v>No</v>
      </c>
      <c r="W195" s="126" t="str">
        <f t="shared" si="13"/>
        <v>No</v>
      </c>
      <c r="X195" s="126" t="str">
        <f t="shared" si="13"/>
        <v>No</v>
      </c>
      <c r="Y195" s="126" t="str">
        <f t="shared" si="13"/>
        <v>Yes</v>
      </c>
      <c r="Z195" s="126" t="str">
        <f t="shared" si="13"/>
        <v>No</v>
      </c>
      <c r="AA195" s="126" t="str">
        <f t="shared" si="13"/>
        <v>No</v>
      </c>
    </row>
    <row r="196" spans="1:27" x14ac:dyDescent="0.3">
      <c r="A196" t="s">
        <v>156</v>
      </c>
      <c r="B196" t="s">
        <v>130</v>
      </c>
      <c r="C196" t="s">
        <v>70</v>
      </c>
      <c r="D196" t="s">
        <v>11</v>
      </c>
      <c r="E196" t="s">
        <v>8</v>
      </c>
      <c r="F196" t="s">
        <v>10</v>
      </c>
      <c r="G196">
        <v>2</v>
      </c>
      <c r="H196" t="s">
        <v>10</v>
      </c>
      <c r="I196" t="s">
        <v>18</v>
      </c>
      <c r="M196">
        <v>0</v>
      </c>
      <c r="N196" t="str">
        <f t="shared" si="15"/>
        <v>No</v>
      </c>
      <c r="O196" s="3" t="s">
        <v>152</v>
      </c>
      <c r="P196" s="126" t="str">
        <f t="shared" si="14"/>
        <v>No</v>
      </c>
      <c r="Q196" s="126" t="str">
        <f t="shared" si="13"/>
        <v>No</v>
      </c>
      <c r="R196" s="126" t="str">
        <f t="shared" si="13"/>
        <v>Yes</v>
      </c>
      <c r="S196" s="126" t="str">
        <f t="shared" si="13"/>
        <v>Yes</v>
      </c>
      <c r="T196" s="126" t="str">
        <f t="shared" si="13"/>
        <v>Yes</v>
      </c>
      <c r="U196" s="126" t="str">
        <f t="shared" si="13"/>
        <v>Yes</v>
      </c>
      <c r="V196" s="126" t="str">
        <f t="shared" si="13"/>
        <v>No</v>
      </c>
      <c r="W196" s="126" t="str">
        <f t="shared" si="13"/>
        <v>No</v>
      </c>
      <c r="X196" s="126" t="str">
        <f t="shared" si="13"/>
        <v>No</v>
      </c>
      <c r="Y196" s="126" t="str">
        <f t="shared" si="13"/>
        <v>Yes</v>
      </c>
      <c r="Z196" s="126" t="str">
        <f t="shared" si="13"/>
        <v>No</v>
      </c>
      <c r="AA196" s="126" t="str">
        <f t="shared" si="13"/>
        <v>No</v>
      </c>
    </row>
    <row r="197" spans="1:27" x14ac:dyDescent="0.3">
      <c r="A197" t="s">
        <v>156</v>
      </c>
      <c r="B197" t="s">
        <v>130</v>
      </c>
      <c r="C197" t="s">
        <v>70</v>
      </c>
      <c r="D197" t="s">
        <v>11</v>
      </c>
      <c r="E197" t="s">
        <v>8</v>
      </c>
      <c r="F197" t="s">
        <v>10</v>
      </c>
      <c r="G197">
        <v>0</v>
      </c>
      <c r="H197" t="s">
        <v>130</v>
      </c>
      <c r="I197" t="s">
        <v>17</v>
      </c>
      <c r="M197">
        <v>0</v>
      </c>
      <c r="N197" t="str">
        <f t="shared" si="15"/>
        <v>No</v>
      </c>
      <c r="O197" s="3" t="s">
        <v>152</v>
      </c>
      <c r="P197" s="126" t="str">
        <f t="shared" si="14"/>
        <v>No</v>
      </c>
      <c r="Q197" s="126" t="str">
        <f t="shared" si="13"/>
        <v>No</v>
      </c>
      <c r="R197" s="126" t="str">
        <f t="shared" si="13"/>
        <v>Yes</v>
      </c>
      <c r="S197" s="126" t="str">
        <f t="shared" si="13"/>
        <v>Yes</v>
      </c>
      <c r="T197" s="126" t="str">
        <f t="shared" si="13"/>
        <v>Yes</v>
      </c>
      <c r="U197" s="126" t="str">
        <f t="shared" si="13"/>
        <v>Yes</v>
      </c>
      <c r="V197" s="126" t="str">
        <f t="shared" si="13"/>
        <v>No</v>
      </c>
      <c r="W197" s="126" t="str">
        <f t="shared" si="13"/>
        <v>No</v>
      </c>
      <c r="X197" s="126" t="str">
        <f t="shared" si="13"/>
        <v>No</v>
      </c>
      <c r="Y197" s="126" t="str">
        <f t="shared" si="13"/>
        <v>Yes</v>
      </c>
      <c r="Z197" s="126" t="str">
        <f t="shared" si="13"/>
        <v>No</v>
      </c>
      <c r="AA197" s="126" t="str">
        <f t="shared" si="13"/>
        <v>No</v>
      </c>
    </row>
    <row r="198" spans="1:27" x14ac:dyDescent="0.3">
      <c r="A198" t="s">
        <v>156</v>
      </c>
      <c r="B198" t="s">
        <v>130</v>
      </c>
      <c r="C198" t="s">
        <v>70</v>
      </c>
      <c r="D198" t="s">
        <v>11</v>
      </c>
      <c r="E198" t="s">
        <v>8</v>
      </c>
      <c r="F198" t="s">
        <v>10</v>
      </c>
      <c r="G198">
        <v>1</v>
      </c>
      <c r="H198" t="s">
        <v>8</v>
      </c>
      <c r="I198" t="s">
        <v>19</v>
      </c>
      <c r="M198">
        <v>3</v>
      </c>
      <c r="N198" t="str">
        <f t="shared" si="15"/>
        <v>Yes</v>
      </c>
      <c r="O198" s="3" t="s">
        <v>152</v>
      </c>
      <c r="P198" s="126" t="str">
        <f t="shared" si="14"/>
        <v>No</v>
      </c>
      <c r="Q198" s="126" t="str">
        <f t="shared" si="13"/>
        <v>No</v>
      </c>
      <c r="R198" s="126" t="str">
        <f t="shared" si="13"/>
        <v>Yes</v>
      </c>
      <c r="S198" s="126" t="str">
        <f t="shared" si="13"/>
        <v>Yes</v>
      </c>
      <c r="T198" s="126" t="str">
        <f t="shared" ref="Q198:AA221" si="16">IF($A198="","",IF(OR($B198=T$1,$C198=T$1,$D198=T$1,$E198=T$1,$F198=T$1),"Yes","No"))</f>
        <v>Yes</v>
      </c>
      <c r="U198" s="126" t="str">
        <f t="shared" si="16"/>
        <v>Yes</v>
      </c>
      <c r="V198" s="126" t="str">
        <f t="shared" si="16"/>
        <v>No</v>
      </c>
      <c r="W198" s="126" t="str">
        <f t="shared" si="16"/>
        <v>No</v>
      </c>
      <c r="X198" s="126" t="str">
        <f t="shared" si="16"/>
        <v>No</v>
      </c>
      <c r="Y198" s="126" t="str">
        <f t="shared" si="16"/>
        <v>Yes</v>
      </c>
      <c r="Z198" s="126" t="str">
        <f t="shared" si="16"/>
        <v>No</v>
      </c>
      <c r="AA198" s="126" t="str">
        <f t="shared" si="16"/>
        <v>No</v>
      </c>
    </row>
    <row r="199" spans="1:27" x14ac:dyDescent="0.3">
      <c r="A199" t="s">
        <v>156</v>
      </c>
      <c r="B199" t="s">
        <v>130</v>
      </c>
      <c r="C199" t="s">
        <v>70</v>
      </c>
      <c r="D199" t="s">
        <v>11</v>
      </c>
      <c r="E199" t="s">
        <v>8</v>
      </c>
      <c r="F199" t="s">
        <v>10</v>
      </c>
      <c r="G199">
        <v>1</v>
      </c>
      <c r="H199" t="s">
        <v>70</v>
      </c>
      <c r="I199" t="s">
        <v>15</v>
      </c>
      <c r="M199">
        <v>0</v>
      </c>
      <c r="N199" t="str">
        <f t="shared" si="15"/>
        <v>No</v>
      </c>
      <c r="O199" s="3" t="s">
        <v>152</v>
      </c>
      <c r="P199" s="126" t="str">
        <f t="shared" si="14"/>
        <v>No</v>
      </c>
      <c r="Q199" s="126" t="str">
        <f t="shared" si="16"/>
        <v>No</v>
      </c>
      <c r="R199" s="126" t="str">
        <f t="shared" si="16"/>
        <v>Yes</v>
      </c>
      <c r="S199" s="126" t="str">
        <f t="shared" si="16"/>
        <v>Yes</v>
      </c>
      <c r="T199" s="126" t="str">
        <f t="shared" si="16"/>
        <v>Yes</v>
      </c>
      <c r="U199" s="126" t="str">
        <f t="shared" si="16"/>
        <v>Yes</v>
      </c>
      <c r="V199" s="126" t="str">
        <f t="shared" si="16"/>
        <v>No</v>
      </c>
      <c r="W199" s="126" t="str">
        <f t="shared" si="16"/>
        <v>No</v>
      </c>
      <c r="X199" s="126" t="str">
        <f t="shared" si="16"/>
        <v>No</v>
      </c>
      <c r="Y199" s="126" t="str">
        <f t="shared" si="16"/>
        <v>Yes</v>
      </c>
      <c r="Z199" s="126" t="str">
        <f t="shared" si="16"/>
        <v>No</v>
      </c>
      <c r="AA199" s="126" t="str">
        <f t="shared" si="16"/>
        <v>No</v>
      </c>
    </row>
    <row r="200" spans="1:27" x14ac:dyDescent="0.3">
      <c r="A200" t="s">
        <v>156</v>
      </c>
      <c r="B200" t="s">
        <v>130</v>
      </c>
      <c r="C200" t="s">
        <v>70</v>
      </c>
      <c r="D200" t="s">
        <v>11</v>
      </c>
      <c r="E200" t="s">
        <v>8</v>
      </c>
      <c r="F200" t="s">
        <v>10</v>
      </c>
      <c r="G200">
        <v>0</v>
      </c>
      <c r="H200" t="s">
        <v>10</v>
      </c>
      <c r="I200" t="s">
        <v>19</v>
      </c>
      <c r="M200">
        <v>0</v>
      </c>
      <c r="N200" t="str">
        <f t="shared" si="15"/>
        <v>No</v>
      </c>
      <c r="O200" s="3" t="s">
        <v>152</v>
      </c>
      <c r="P200" s="126" t="str">
        <f t="shared" si="14"/>
        <v>No</v>
      </c>
      <c r="Q200" s="126" t="str">
        <f t="shared" si="16"/>
        <v>No</v>
      </c>
      <c r="R200" s="126" t="str">
        <f t="shared" si="16"/>
        <v>Yes</v>
      </c>
      <c r="S200" s="126" t="str">
        <f t="shared" si="16"/>
        <v>Yes</v>
      </c>
      <c r="T200" s="126" t="str">
        <f t="shared" si="16"/>
        <v>Yes</v>
      </c>
      <c r="U200" s="126" t="str">
        <f t="shared" si="16"/>
        <v>Yes</v>
      </c>
      <c r="V200" s="126" t="str">
        <f t="shared" si="16"/>
        <v>No</v>
      </c>
      <c r="W200" s="126" t="str">
        <f t="shared" si="16"/>
        <v>No</v>
      </c>
      <c r="X200" s="126" t="str">
        <f t="shared" si="16"/>
        <v>No</v>
      </c>
      <c r="Y200" s="126" t="str">
        <f t="shared" si="16"/>
        <v>Yes</v>
      </c>
      <c r="Z200" s="126" t="str">
        <f t="shared" si="16"/>
        <v>No</v>
      </c>
      <c r="AA200" s="126" t="str">
        <f t="shared" si="16"/>
        <v>No</v>
      </c>
    </row>
    <row r="201" spans="1:27" x14ac:dyDescent="0.3">
      <c r="A201" t="s">
        <v>156</v>
      </c>
      <c r="B201" t="s">
        <v>130</v>
      </c>
      <c r="C201" t="s">
        <v>70</v>
      </c>
      <c r="D201" t="s">
        <v>11</v>
      </c>
      <c r="E201" t="s">
        <v>8</v>
      </c>
      <c r="F201" t="s">
        <v>10</v>
      </c>
      <c r="G201">
        <v>0</v>
      </c>
      <c r="H201" t="s">
        <v>130</v>
      </c>
      <c r="I201" t="s">
        <v>17</v>
      </c>
      <c r="M201">
        <v>0</v>
      </c>
      <c r="N201" t="str">
        <f t="shared" si="15"/>
        <v>No</v>
      </c>
      <c r="O201" s="3" t="s">
        <v>152</v>
      </c>
      <c r="P201" s="126" t="str">
        <f t="shared" si="14"/>
        <v>No</v>
      </c>
      <c r="Q201" s="126" t="str">
        <f t="shared" si="16"/>
        <v>No</v>
      </c>
      <c r="R201" s="126" t="str">
        <f t="shared" si="16"/>
        <v>Yes</v>
      </c>
      <c r="S201" s="126" t="str">
        <f t="shared" si="16"/>
        <v>Yes</v>
      </c>
      <c r="T201" s="126" t="str">
        <f t="shared" si="16"/>
        <v>Yes</v>
      </c>
      <c r="U201" s="126" t="str">
        <f t="shared" si="16"/>
        <v>Yes</v>
      </c>
      <c r="V201" s="126" t="str">
        <f t="shared" si="16"/>
        <v>No</v>
      </c>
      <c r="W201" s="126" t="str">
        <f t="shared" si="16"/>
        <v>No</v>
      </c>
      <c r="X201" s="126" t="str">
        <f t="shared" si="16"/>
        <v>No</v>
      </c>
      <c r="Y201" s="126" t="str">
        <f t="shared" si="16"/>
        <v>Yes</v>
      </c>
      <c r="Z201" s="126" t="str">
        <f t="shared" si="16"/>
        <v>No</v>
      </c>
      <c r="AA201" s="126" t="str">
        <f t="shared" si="16"/>
        <v>No</v>
      </c>
    </row>
    <row r="202" spans="1:27" x14ac:dyDescent="0.3">
      <c r="A202" t="s">
        <v>156</v>
      </c>
      <c r="B202" t="s">
        <v>130</v>
      </c>
      <c r="C202" t="s">
        <v>70</v>
      </c>
      <c r="D202" t="s">
        <v>11</v>
      </c>
      <c r="E202" t="s">
        <v>8</v>
      </c>
      <c r="F202" t="s">
        <v>10</v>
      </c>
      <c r="G202">
        <v>1</v>
      </c>
      <c r="H202" t="s">
        <v>130</v>
      </c>
      <c r="I202" t="s">
        <v>17</v>
      </c>
      <c r="M202">
        <v>0</v>
      </c>
      <c r="N202" t="str">
        <f t="shared" si="15"/>
        <v>No</v>
      </c>
      <c r="O202" s="3" t="s">
        <v>152</v>
      </c>
      <c r="P202" s="126" t="str">
        <f t="shared" si="14"/>
        <v>No</v>
      </c>
      <c r="Q202" s="126" t="str">
        <f t="shared" si="16"/>
        <v>No</v>
      </c>
      <c r="R202" s="126" t="str">
        <f t="shared" si="16"/>
        <v>Yes</v>
      </c>
      <c r="S202" s="126" t="str">
        <f t="shared" si="16"/>
        <v>Yes</v>
      </c>
      <c r="T202" s="126" t="str">
        <f t="shared" si="16"/>
        <v>Yes</v>
      </c>
      <c r="U202" s="126" t="str">
        <f t="shared" si="16"/>
        <v>Yes</v>
      </c>
      <c r="V202" s="126" t="str">
        <f t="shared" si="16"/>
        <v>No</v>
      </c>
      <c r="W202" s="126" t="str">
        <f t="shared" si="16"/>
        <v>No</v>
      </c>
      <c r="X202" s="126" t="str">
        <f t="shared" si="16"/>
        <v>No</v>
      </c>
      <c r="Y202" s="126" t="str">
        <f t="shared" si="16"/>
        <v>Yes</v>
      </c>
      <c r="Z202" s="126" t="str">
        <f t="shared" si="16"/>
        <v>No</v>
      </c>
      <c r="AA202" s="126" t="str">
        <f t="shared" si="16"/>
        <v>No</v>
      </c>
    </row>
    <row r="203" spans="1:27" x14ac:dyDescent="0.3">
      <c r="A203" t="s">
        <v>156</v>
      </c>
      <c r="B203" t="s">
        <v>130</v>
      </c>
      <c r="C203" t="s">
        <v>70</v>
      </c>
      <c r="D203" t="s">
        <v>11</v>
      </c>
      <c r="E203" t="s">
        <v>8</v>
      </c>
      <c r="F203" t="s">
        <v>10</v>
      </c>
      <c r="G203">
        <v>1</v>
      </c>
      <c r="H203" t="s">
        <v>130</v>
      </c>
      <c r="I203" t="s">
        <v>19</v>
      </c>
      <c r="M203">
        <v>0</v>
      </c>
      <c r="N203" t="str">
        <f t="shared" si="15"/>
        <v>No</v>
      </c>
      <c r="O203" s="3" t="s">
        <v>152</v>
      </c>
      <c r="P203" s="126" t="str">
        <f t="shared" si="14"/>
        <v>No</v>
      </c>
      <c r="Q203" s="126" t="str">
        <f t="shared" si="16"/>
        <v>No</v>
      </c>
      <c r="R203" s="126" t="str">
        <f t="shared" si="16"/>
        <v>Yes</v>
      </c>
      <c r="S203" s="126" t="str">
        <f t="shared" si="16"/>
        <v>Yes</v>
      </c>
      <c r="T203" s="126" t="str">
        <f t="shared" si="16"/>
        <v>Yes</v>
      </c>
      <c r="U203" s="126" t="str">
        <f t="shared" si="16"/>
        <v>Yes</v>
      </c>
      <c r="V203" s="126" t="str">
        <f t="shared" si="16"/>
        <v>No</v>
      </c>
      <c r="W203" s="126" t="str">
        <f t="shared" si="16"/>
        <v>No</v>
      </c>
      <c r="X203" s="126" t="str">
        <f t="shared" si="16"/>
        <v>No</v>
      </c>
      <c r="Y203" s="126" t="str">
        <f t="shared" si="16"/>
        <v>Yes</v>
      </c>
      <c r="Z203" s="126" t="str">
        <f t="shared" si="16"/>
        <v>No</v>
      </c>
      <c r="AA203" s="126" t="str">
        <f t="shared" si="16"/>
        <v>No</v>
      </c>
    </row>
    <row r="204" spans="1:27" x14ac:dyDescent="0.3">
      <c r="A204" t="s">
        <v>156</v>
      </c>
      <c r="B204" t="s">
        <v>130</v>
      </c>
      <c r="C204" t="s">
        <v>70</v>
      </c>
      <c r="D204" t="s">
        <v>11</v>
      </c>
      <c r="E204" t="s">
        <v>8</v>
      </c>
      <c r="F204" t="s">
        <v>10</v>
      </c>
      <c r="G204">
        <v>0</v>
      </c>
      <c r="H204" t="s">
        <v>10</v>
      </c>
      <c r="I204" t="s">
        <v>16</v>
      </c>
      <c r="M204">
        <v>0</v>
      </c>
      <c r="N204" t="str">
        <f t="shared" si="15"/>
        <v>No</v>
      </c>
      <c r="O204" s="3" t="s">
        <v>152</v>
      </c>
      <c r="P204" s="126" t="str">
        <f t="shared" si="14"/>
        <v>No</v>
      </c>
      <c r="Q204" s="126" t="str">
        <f t="shared" si="16"/>
        <v>No</v>
      </c>
      <c r="R204" s="126" t="str">
        <f t="shared" si="16"/>
        <v>Yes</v>
      </c>
      <c r="S204" s="126" t="str">
        <f t="shared" si="16"/>
        <v>Yes</v>
      </c>
      <c r="T204" s="126" t="str">
        <f t="shared" si="16"/>
        <v>Yes</v>
      </c>
      <c r="U204" s="126" t="str">
        <f t="shared" si="16"/>
        <v>Yes</v>
      </c>
      <c r="V204" s="126" t="str">
        <f t="shared" si="16"/>
        <v>No</v>
      </c>
      <c r="W204" s="126" t="str">
        <f t="shared" si="16"/>
        <v>No</v>
      </c>
      <c r="X204" s="126" t="str">
        <f t="shared" si="16"/>
        <v>No</v>
      </c>
      <c r="Y204" s="126" t="str">
        <f t="shared" si="16"/>
        <v>Yes</v>
      </c>
      <c r="Z204" s="126" t="str">
        <f t="shared" si="16"/>
        <v>No</v>
      </c>
      <c r="AA204" s="126" t="str">
        <f t="shared" si="16"/>
        <v>No</v>
      </c>
    </row>
    <row r="205" spans="1:27" x14ac:dyDescent="0.3">
      <c r="A205" t="s">
        <v>156</v>
      </c>
      <c r="B205" t="s">
        <v>130</v>
      </c>
      <c r="C205" t="s">
        <v>70</v>
      </c>
      <c r="D205" t="s">
        <v>11</v>
      </c>
      <c r="E205" t="s">
        <v>8</v>
      </c>
      <c r="F205" t="s">
        <v>10</v>
      </c>
      <c r="G205">
        <v>0</v>
      </c>
      <c r="H205" t="s">
        <v>70</v>
      </c>
      <c r="I205" t="s">
        <v>15</v>
      </c>
      <c r="M205">
        <v>0</v>
      </c>
      <c r="N205" t="str">
        <f t="shared" si="15"/>
        <v>No</v>
      </c>
      <c r="O205" s="3" t="s">
        <v>152</v>
      </c>
      <c r="P205" s="126" t="str">
        <f t="shared" si="14"/>
        <v>No</v>
      </c>
      <c r="Q205" s="126" t="str">
        <f t="shared" si="16"/>
        <v>No</v>
      </c>
      <c r="R205" s="126" t="str">
        <f t="shared" si="16"/>
        <v>Yes</v>
      </c>
      <c r="S205" s="126" t="str">
        <f t="shared" si="16"/>
        <v>Yes</v>
      </c>
      <c r="T205" s="126" t="str">
        <f t="shared" si="16"/>
        <v>Yes</v>
      </c>
      <c r="U205" s="126" t="str">
        <f t="shared" si="16"/>
        <v>Yes</v>
      </c>
      <c r="V205" s="126" t="str">
        <f t="shared" si="16"/>
        <v>No</v>
      </c>
      <c r="W205" s="126" t="str">
        <f t="shared" si="16"/>
        <v>No</v>
      </c>
      <c r="X205" s="126" t="str">
        <f t="shared" si="16"/>
        <v>No</v>
      </c>
      <c r="Y205" s="126" t="str">
        <f t="shared" si="16"/>
        <v>Yes</v>
      </c>
      <c r="Z205" s="126" t="str">
        <f t="shared" si="16"/>
        <v>No</v>
      </c>
      <c r="AA205" s="126" t="str">
        <f t="shared" si="16"/>
        <v>No</v>
      </c>
    </row>
    <row r="206" spans="1:27" x14ac:dyDescent="0.3">
      <c r="A206" t="s">
        <v>156</v>
      </c>
      <c r="B206" t="s">
        <v>13</v>
      </c>
      <c r="C206" t="s">
        <v>9</v>
      </c>
      <c r="D206" t="s">
        <v>11</v>
      </c>
      <c r="E206" t="s">
        <v>8</v>
      </c>
      <c r="F206" t="s">
        <v>10</v>
      </c>
      <c r="G206">
        <v>1</v>
      </c>
      <c r="H206" t="s">
        <v>10</v>
      </c>
      <c r="I206" t="s">
        <v>19</v>
      </c>
      <c r="M206">
        <v>3</v>
      </c>
      <c r="N206" t="str">
        <f t="shared" si="15"/>
        <v>Yes</v>
      </c>
      <c r="O206" s="3" t="s">
        <v>152</v>
      </c>
      <c r="P206" s="126" t="str">
        <f t="shared" si="14"/>
        <v>Yes</v>
      </c>
      <c r="Q206" s="126" t="str">
        <f t="shared" si="16"/>
        <v>Yes</v>
      </c>
      <c r="R206" s="126" t="str">
        <f t="shared" si="16"/>
        <v>Yes</v>
      </c>
      <c r="S206" s="126" t="str">
        <f t="shared" si="16"/>
        <v>No</v>
      </c>
      <c r="T206" s="126" t="str">
        <f t="shared" si="16"/>
        <v>Yes</v>
      </c>
      <c r="U206" s="126" t="str">
        <f t="shared" si="16"/>
        <v>Yes</v>
      </c>
      <c r="V206" s="126" t="str">
        <f t="shared" si="16"/>
        <v>No</v>
      </c>
      <c r="W206" s="126" t="str">
        <f t="shared" si="16"/>
        <v>No</v>
      </c>
      <c r="X206" s="126" t="str">
        <f t="shared" si="16"/>
        <v>No</v>
      </c>
      <c r="Y206" s="126" t="str">
        <f t="shared" si="16"/>
        <v>No</v>
      </c>
      <c r="Z206" s="126" t="str">
        <f t="shared" si="16"/>
        <v>No</v>
      </c>
      <c r="AA206" s="126" t="str">
        <f t="shared" si="16"/>
        <v>No</v>
      </c>
    </row>
    <row r="207" spans="1:27" x14ac:dyDescent="0.3">
      <c r="A207" t="s">
        <v>156</v>
      </c>
      <c r="B207" t="s">
        <v>13</v>
      </c>
      <c r="C207" t="s">
        <v>9</v>
      </c>
      <c r="D207" t="s">
        <v>11</v>
      </c>
      <c r="E207" t="s">
        <v>8</v>
      </c>
      <c r="F207" t="s">
        <v>10</v>
      </c>
      <c r="G207">
        <v>1</v>
      </c>
      <c r="H207" t="s">
        <v>10</v>
      </c>
      <c r="I207" t="s">
        <v>19</v>
      </c>
      <c r="M207">
        <v>3</v>
      </c>
      <c r="N207" t="str">
        <f t="shared" si="15"/>
        <v>Yes</v>
      </c>
      <c r="O207" s="3" t="s">
        <v>152</v>
      </c>
      <c r="P207" s="126" t="str">
        <f t="shared" si="14"/>
        <v>Yes</v>
      </c>
      <c r="Q207" s="126" t="str">
        <f t="shared" si="16"/>
        <v>Yes</v>
      </c>
      <c r="R207" s="126" t="str">
        <f t="shared" si="16"/>
        <v>Yes</v>
      </c>
      <c r="S207" s="126" t="str">
        <f t="shared" si="16"/>
        <v>No</v>
      </c>
      <c r="T207" s="126" t="str">
        <f t="shared" si="16"/>
        <v>Yes</v>
      </c>
      <c r="U207" s="126" t="str">
        <f t="shared" si="16"/>
        <v>Yes</v>
      </c>
      <c r="V207" s="126" t="str">
        <f t="shared" si="16"/>
        <v>No</v>
      </c>
      <c r="W207" s="126" t="str">
        <f t="shared" si="16"/>
        <v>No</v>
      </c>
      <c r="X207" s="126" t="str">
        <f t="shared" si="16"/>
        <v>No</v>
      </c>
      <c r="Y207" s="126" t="str">
        <f t="shared" si="16"/>
        <v>No</v>
      </c>
      <c r="Z207" s="126" t="str">
        <f t="shared" si="16"/>
        <v>No</v>
      </c>
      <c r="AA207" s="126" t="str">
        <f t="shared" si="16"/>
        <v>No</v>
      </c>
    </row>
    <row r="208" spans="1:27" x14ac:dyDescent="0.3">
      <c r="A208" t="s">
        <v>156</v>
      </c>
      <c r="B208" t="s">
        <v>13</v>
      </c>
      <c r="C208" t="s">
        <v>9</v>
      </c>
      <c r="D208" t="s">
        <v>11</v>
      </c>
      <c r="E208" t="s">
        <v>8</v>
      </c>
      <c r="F208" t="s">
        <v>10</v>
      </c>
      <c r="G208">
        <v>0</v>
      </c>
      <c r="H208" t="s">
        <v>9</v>
      </c>
      <c r="I208" t="s">
        <v>19</v>
      </c>
      <c r="M208">
        <v>0</v>
      </c>
      <c r="N208" t="str">
        <f t="shared" si="15"/>
        <v>No</v>
      </c>
      <c r="O208" s="3" t="s">
        <v>152</v>
      </c>
      <c r="P208" s="126" t="str">
        <f t="shared" si="14"/>
        <v>Yes</v>
      </c>
      <c r="Q208" s="126" t="str">
        <f t="shared" si="16"/>
        <v>Yes</v>
      </c>
      <c r="R208" s="126" t="str">
        <f t="shared" si="16"/>
        <v>Yes</v>
      </c>
      <c r="S208" s="126" t="str">
        <f t="shared" si="16"/>
        <v>No</v>
      </c>
      <c r="T208" s="126" t="str">
        <f t="shared" si="16"/>
        <v>Yes</v>
      </c>
      <c r="U208" s="126" t="str">
        <f t="shared" si="16"/>
        <v>Yes</v>
      </c>
      <c r="V208" s="126" t="str">
        <f t="shared" si="16"/>
        <v>No</v>
      </c>
      <c r="W208" s="126" t="str">
        <f t="shared" si="16"/>
        <v>No</v>
      </c>
      <c r="X208" s="126" t="str">
        <f t="shared" si="16"/>
        <v>No</v>
      </c>
      <c r="Y208" s="126" t="str">
        <f t="shared" si="16"/>
        <v>No</v>
      </c>
      <c r="Z208" s="126" t="str">
        <f t="shared" si="16"/>
        <v>No</v>
      </c>
      <c r="AA208" s="126" t="str">
        <f t="shared" si="16"/>
        <v>No</v>
      </c>
    </row>
    <row r="209" spans="1:27" x14ac:dyDescent="0.3">
      <c r="A209" t="s">
        <v>156</v>
      </c>
      <c r="B209" t="s">
        <v>13</v>
      </c>
      <c r="C209" t="s">
        <v>9</v>
      </c>
      <c r="D209" t="s">
        <v>11</v>
      </c>
      <c r="E209" t="s">
        <v>8</v>
      </c>
      <c r="F209" t="s">
        <v>10</v>
      </c>
      <c r="G209">
        <v>1</v>
      </c>
      <c r="H209" t="s">
        <v>10</v>
      </c>
      <c r="I209" t="s">
        <v>18</v>
      </c>
      <c r="M209">
        <v>2</v>
      </c>
      <c r="N209" t="str">
        <f t="shared" si="15"/>
        <v>Yes</v>
      </c>
      <c r="O209" s="3" t="s">
        <v>152</v>
      </c>
      <c r="P209" s="126" t="str">
        <f t="shared" si="14"/>
        <v>Yes</v>
      </c>
      <c r="Q209" s="126" t="str">
        <f t="shared" si="16"/>
        <v>Yes</v>
      </c>
      <c r="R209" s="126" t="str">
        <f t="shared" si="16"/>
        <v>Yes</v>
      </c>
      <c r="S209" s="126" t="str">
        <f t="shared" si="16"/>
        <v>No</v>
      </c>
      <c r="T209" s="126" t="str">
        <f t="shared" si="16"/>
        <v>Yes</v>
      </c>
      <c r="U209" s="126" t="str">
        <f t="shared" si="16"/>
        <v>Yes</v>
      </c>
      <c r="V209" s="126" t="str">
        <f t="shared" si="16"/>
        <v>No</v>
      </c>
      <c r="W209" s="126" t="str">
        <f t="shared" si="16"/>
        <v>No</v>
      </c>
      <c r="X209" s="126" t="str">
        <f t="shared" si="16"/>
        <v>No</v>
      </c>
      <c r="Y209" s="126" t="str">
        <f t="shared" si="16"/>
        <v>No</v>
      </c>
      <c r="Z209" s="126" t="str">
        <f t="shared" si="16"/>
        <v>No</v>
      </c>
      <c r="AA209" s="126" t="str">
        <f t="shared" si="16"/>
        <v>No</v>
      </c>
    </row>
    <row r="210" spans="1:27" x14ac:dyDescent="0.3">
      <c r="A210" t="s">
        <v>156</v>
      </c>
      <c r="B210" t="s">
        <v>13</v>
      </c>
      <c r="C210" t="s">
        <v>9</v>
      </c>
      <c r="D210" t="s">
        <v>11</v>
      </c>
      <c r="E210" t="s">
        <v>8</v>
      </c>
      <c r="F210" t="s">
        <v>10</v>
      </c>
      <c r="G210">
        <v>0</v>
      </c>
      <c r="H210" t="s">
        <v>10</v>
      </c>
      <c r="I210" t="s">
        <v>19</v>
      </c>
      <c r="M210">
        <v>0</v>
      </c>
      <c r="N210" t="str">
        <f t="shared" si="15"/>
        <v>No</v>
      </c>
      <c r="O210" s="3" t="s">
        <v>152</v>
      </c>
      <c r="P210" s="126" t="str">
        <f t="shared" si="14"/>
        <v>Yes</v>
      </c>
      <c r="Q210" s="126" t="str">
        <f t="shared" si="16"/>
        <v>Yes</v>
      </c>
      <c r="R210" s="126" t="str">
        <f t="shared" si="16"/>
        <v>Yes</v>
      </c>
      <c r="S210" s="126" t="str">
        <f t="shared" si="16"/>
        <v>No</v>
      </c>
      <c r="T210" s="126" t="str">
        <f t="shared" si="16"/>
        <v>Yes</v>
      </c>
      <c r="U210" s="126" t="str">
        <f t="shared" si="16"/>
        <v>Yes</v>
      </c>
      <c r="V210" s="126" t="str">
        <f t="shared" si="16"/>
        <v>No</v>
      </c>
      <c r="W210" s="126" t="str">
        <f t="shared" si="16"/>
        <v>No</v>
      </c>
      <c r="X210" s="126" t="str">
        <f t="shared" si="16"/>
        <v>No</v>
      </c>
      <c r="Y210" s="126" t="str">
        <f t="shared" si="16"/>
        <v>No</v>
      </c>
      <c r="Z210" s="126" t="str">
        <f t="shared" si="16"/>
        <v>No</v>
      </c>
      <c r="AA210" s="126" t="str">
        <f t="shared" si="16"/>
        <v>No</v>
      </c>
    </row>
    <row r="211" spans="1:27" x14ac:dyDescent="0.3">
      <c r="A211" t="s">
        <v>156</v>
      </c>
      <c r="B211" t="s">
        <v>13</v>
      </c>
      <c r="C211" t="s">
        <v>9</v>
      </c>
      <c r="D211" t="s">
        <v>11</v>
      </c>
      <c r="E211" t="s">
        <v>8</v>
      </c>
      <c r="F211" t="s">
        <v>10</v>
      </c>
      <c r="G211">
        <v>0</v>
      </c>
      <c r="H211" t="s">
        <v>10</v>
      </c>
      <c r="I211" t="s">
        <v>15</v>
      </c>
      <c r="M211">
        <v>0</v>
      </c>
      <c r="N211" t="str">
        <f t="shared" si="15"/>
        <v>No</v>
      </c>
      <c r="O211" s="3" t="s">
        <v>152</v>
      </c>
      <c r="P211" s="126" t="str">
        <f t="shared" si="14"/>
        <v>Yes</v>
      </c>
      <c r="Q211" s="126" t="str">
        <f t="shared" si="16"/>
        <v>Yes</v>
      </c>
      <c r="R211" s="126" t="str">
        <f t="shared" si="16"/>
        <v>Yes</v>
      </c>
      <c r="S211" s="126" t="str">
        <f t="shared" si="16"/>
        <v>No</v>
      </c>
      <c r="T211" s="126" t="str">
        <f t="shared" si="16"/>
        <v>Yes</v>
      </c>
      <c r="U211" s="126" t="str">
        <f t="shared" si="16"/>
        <v>Yes</v>
      </c>
      <c r="V211" s="126" t="str">
        <f t="shared" si="16"/>
        <v>No</v>
      </c>
      <c r="W211" s="126" t="str">
        <f t="shared" si="16"/>
        <v>No</v>
      </c>
      <c r="X211" s="126" t="str">
        <f t="shared" si="16"/>
        <v>No</v>
      </c>
      <c r="Y211" s="126" t="str">
        <f t="shared" si="16"/>
        <v>No</v>
      </c>
      <c r="Z211" s="126" t="str">
        <f t="shared" si="16"/>
        <v>No</v>
      </c>
      <c r="AA211" s="126" t="str">
        <f t="shared" si="16"/>
        <v>No</v>
      </c>
    </row>
    <row r="212" spans="1:27" x14ac:dyDescent="0.3">
      <c r="A212" t="s">
        <v>156</v>
      </c>
      <c r="B212" t="s">
        <v>13</v>
      </c>
      <c r="C212" t="s">
        <v>9</v>
      </c>
      <c r="D212" t="s">
        <v>11</v>
      </c>
      <c r="E212" t="s">
        <v>8</v>
      </c>
      <c r="F212" t="s">
        <v>10</v>
      </c>
      <c r="G212">
        <v>1</v>
      </c>
      <c r="H212" t="s">
        <v>11</v>
      </c>
      <c r="I212" t="s">
        <v>20</v>
      </c>
      <c r="M212">
        <v>2</v>
      </c>
      <c r="N212" t="str">
        <f t="shared" si="15"/>
        <v>Yes</v>
      </c>
      <c r="O212" s="3" t="s">
        <v>152</v>
      </c>
      <c r="P212" s="126" t="str">
        <f t="shared" si="14"/>
        <v>Yes</v>
      </c>
      <c r="Q212" s="126" t="str">
        <f t="shared" si="16"/>
        <v>Yes</v>
      </c>
      <c r="R212" s="126" t="str">
        <f t="shared" si="16"/>
        <v>Yes</v>
      </c>
      <c r="S212" s="126" t="str">
        <f t="shared" si="16"/>
        <v>No</v>
      </c>
      <c r="T212" s="126" t="str">
        <f t="shared" si="16"/>
        <v>Yes</v>
      </c>
      <c r="U212" s="126" t="str">
        <f t="shared" si="16"/>
        <v>Yes</v>
      </c>
      <c r="V212" s="126" t="str">
        <f t="shared" si="16"/>
        <v>No</v>
      </c>
      <c r="W212" s="126" t="str">
        <f t="shared" si="16"/>
        <v>No</v>
      </c>
      <c r="X212" s="126" t="str">
        <f t="shared" si="16"/>
        <v>No</v>
      </c>
      <c r="Y212" s="126" t="str">
        <f t="shared" si="16"/>
        <v>No</v>
      </c>
      <c r="Z212" s="126" t="str">
        <f t="shared" si="16"/>
        <v>No</v>
      </c>
      <c r="AA212" s="126" t="str">
        <f t="shared" si="16"/>
        <v>No</v>
      </c>
    </row>
    <row r="213" spans="1:27" x14ac:dyDescent="0.3">
      <c r="A213" t="s">
        <v>156</v>
      </c>
      <c r="B213" t="s">
        <v>13</v>
      </c>
      <c r="C213" t="s">
        <v>9</v>
      </c>
      <c r="D213" t="s">
        <v>11</v>
      </c>
      <c r="E213" t="s">
        <v>8</v>
      </c>
      <c r="F213" t="s">
        <v>10</v>
      </c>
      <c r="G213">
        <v>1</v>
      </c>
      <c r="H213" t="s">
        <v>8</v>
      </c>
      <c r="I213" t="s">
        <v>20</v>
      </c>
      <c r="M213">
        <v>2</v>
      </c>
      <c r="N213" t="str">
        <f t="shared" si="15"/>
        <v>Yes</v>
      </c>
      <c r="O213" s="3" t="s">
        <v>152</v>
      </c>
      <c r="P213" s="126" t="str">
        <f t="shared" si="14"/>
        <v>Yes</v>
      </c>
      <c r="Q213" s="126" t="str">
        <f t="shared" si="16"/>
        <v>Yes</v>
      </c>
      <c r="R213" s="126" t="str">
        <f t="shared" si="16"/>
        <v>Yes</v>
      </c>
      <c r="S213" s="126" t="str">
        <f t="shared" si="16"/>
        <v>No</v>
      </c>
      <c r="T213" s="126" t="str">
        <f t="shared" si="16"/>
        <v>Yes</v>
      </c>
      <c r="U213" s="126" t="str">
        <f t="shared" si="16"/>
        <v>Yes</v>
      </c>
      <c r="V213" s="126" t="str">
        <f t="shared" si="16"/>
        <v>No</v>
      </c>
      <c r="W213" s="126" t="str">
        <f t="shared" si="16"/>
        <v>No</v>
      </c>
      <c r="X213" s="126" t="str">
        <f t="shared" si="16"/>
        <v>No</v>
      </c>
      <c r="Y213" s="126" t="str">
        <f t="shared" si="16"/>
        <v>No</v>
      </c>
      <c r="Z213" s="126" t="str">
        <f t="shared" si="16"/>
        <v>No</v>
      </c>
      <c r="AA213" s="126" t="str">
        <f t="shared" si="16"/>
        <v>No</v>
      </c>
    </row>
    <row r="214" spans="1:27" x14ac:dyDescent="0.3">
      <c r="A214" t="s">
        <v>156</v>
      </c>
      <c r="B214" t="s">
        <v>13</v>
      </c>
      <c r="C214" t="s">
        <v>9</v>
      </c>
      <c r="D214" t="s">
        <v>11</v>
      </c>
      <c r="E214" t="s">
        <v>8</v>
      </c>
      <c r="F214" t="s">
        <v>10</v>
      </c>
      <c r="G214">
        <v>1</v>
      </c>
      <c r="H214" t="s">
        <v>8</v>
      </c>
      <c r="I214" t="s">
        <v>18</v>
      </c>
      <c r="M214">
        <v>2</v>
      </c>
      <c r="N214" t="str">
        <f t="shared" si="15"/>
        <v>Yes</v>
      </c>
      <c r="O214" s="3" t="s">
        <v>152</v>
      </c>
      <c r="P214" s="126" t="str">
        <f t="shared" si="14"/>
        <v>Yes</v>
      </c>
      <c r="Q214" s="126" t="str">
        <f t="shared" si="16"/>
        <v>Yes</v>
      </c>
      <c r="R214" s="126" t="str">
        <f t="shared" si="16"/>
        <v>Yes</v>
      </c>
      <c r="S214" s="126" t="str">
        <f t="shared" si="16"/>
        <v>No</v>
      </c>
      <c r="T214" s="126" t="str">
        <f t="shared" si="16"/>
        <v>Yes</v>
      </c>
      <c r="U214" s="126" t="str">
        <f t="shared" si="16"/>
        <v>Yes</v>
      </c>
      <c r="V214" s="126" t="str">
        <f t="shared" si="16"/>
        <v>No</v>
      </c>
      <c r="W214" s="126" t="str">
        <f t="shared" si="16"/>
        <v>No</v>
      </c>
      <c r="X214" s="126" t="str">
        <f t="shared" si="16"/>
        <v>No</v>
      </c>
      <c r="Y214" s="126" t="str">
        <f t="shared" si="16"/>
        <v>No</v>
      </c>
      <c r="Z214" s="126" t="str">
        <f t="shared" si="16"/>
        <v>No</v>
      </c>
      <c r="AA214" s="126" t="str">
        <f t="shared" si="16"/>
        <v>No</v>
      </c>
    </row>
    <row r="215" spans="1:27" x14ac:dyDescent="0.3">
      <c r="A215" t="s">
        <v>156</v>
      </c>
      <c r="B215" t="s">
        <v>130</v>
      </c>
      <c r="C215" t="s">
        <v>70</v>
      </c>
      <c r="D215" t="s">
        <v>11</v>
      </c>
      <c r="E215" t="s">
        <v>8</v>
      </c>
      <c r="F215" t="s">
        <v>10</v>
      </c>
      <c r="G215">
        <v>2</v>
      </c>
      <c r="H215" t="s">
        <v>70</v>
      </c>
      <c r="I215" t="s">
        <v>18</v>
      </c>
      <c r="M215">
        <v>3</v>
      </c>
      <c r="N215" t="str">
        <f t="shared" si="15"/>
        <v>Yes</v>
      </c>
      <c r="O215" s="3" t="s">
        <v>152</v>
      </c>
      <c r="P215" s="126" t="str">
        <f t="shared" si="14"/>
        <v>No</v>
      </c>
      <c r="Q215" s="126" t="str">
        <f t="shared" si="16"/>
        <v>No</v>
      </c>
      <c r="R215" s="126" t="str">
        <f t="shared" si="16"/>
        <v>Yes</v>
      </c>
      <c r="S215" s="126" t="str">
        <f t="shared" si="16"/>
        <v>Yes</v>
      </c>
      <c r="T215" s="126" t="str">
        <f t="shared" si="16"/>
        <v>Yes</v>
      </c>
      <c r="U215" s="126" t="str">
        <f t="shared" si="16"/>
        <v>Yes</v>
      </c>
      <c r="V215" s="126" t="str">
        <f t="shared" si="16"/>
        <v>No</v>
      </c>
      <c r="W215" s="126" t="str">
        <f t="shared" si="16"/>
        <v>No</v>
      </c>
      <c r="X215" s="126" t="str">
        <f t="shared" si="16"/>
        <v>No</v>
      </c>
      <c r="Y215" s="126" t="str">
        <f t="shared" si="16"/>
        <v>Yes</v>
      </c>
      <c r="Z215" s="126" t="str">
        <f t="shared" si="16"/>
        <v>No</v>
      </c>
      <c r="AA215" s="126" t="str">
        <f t="shared" si="16"/>
        <v>No</v>
      </c>
    </row>
    <row r="216" spans="1:27" x14ac:dyDescent="0.3">
      <c r="A216" t="s">
        <v>156</v>
      </c>
      <c r="B216" t="s">
        <v>130</v>
      </c>
      <c r="C216" t="s">
        <v>70</v>
      </c>
      <c r="D216" t="s">
        <v>11</v>
      </c>
      <c r="E216" t="s">
        <v>8</v>
      </c>
      <c r="F216" t="s">
        <v>10</v>
      </c>
      <c r="G216">
        <v>1</v>
      </c>
      <c r="H216" t="s">
        <v>10</v>
      </c>
      <c r="I216" t="s">
        <v>19</v>
      </c>
      <c r="M216">
        <v>0</v>
      </c>
      <c r="N216" t="str">
        <f t="shared" si="15"/>
        <v>No</v>
      </c>
      <c r="O216" s="3" t="s">
        <v>152</v>
      </c>
      <c r="P216" s="126" t="str">
        <f t="shared" si="14"/>
        <v>No</v>
      </c>
      <c r="Q216" s="126" t="str">
        <f t="shared" si="16"/>
        <v>No</v>
      </c>
      <c r="R216" s="126" t="str">
        <f t="shared" si="16"/>
        <v>Yes</v>
      </c>
      <c r="S216" s="126" t="str">
        <f t="shared" si="16"/>
        <v>Yes</v>
      </c>
      <c r="T216" s="126" t="str">
        <f t="shared" si="16"/>
        <v>Yes</v>
      </c>
      <c r="U216" s="126" t="str">
        <f t="shared" si="16"/>
        <v>Yes</v>
      </c>
      <c r="V216" s="126" t="str">
        <f t="shared" si="16"/>
        <v>No</v>
      </c>
      <c r="W216" s="126" t="str">
        <f t="shared" si="16"/>
        <v>No</v>
      </c>
      <c r="X216" s="126" t="str">
        <f t="shared" si="16"/>
        <v>No</v>
      </c>
      <c r="Y216" s="126" t="str">
        <f t="shared" si="16"/>
        <v>Yes</v>
      </c>
      <c r="Z216" s="126" t="str">
        <f t="shared" si="16"/>
        <v>No</v>
      </c>
      <c r="AA216" s="126" t="str">
        <f t="shared" si="16"/>
        <v>No</v>
      </c>
    </row>
    <row r="217" spans="1:27" x14ac:dyDescent="0.3">
      <c r="A217" t="s">
        <v>156</v>
      </c>
      <c r="B217" t="s">
        <v>130</v>
      </c>
      <c r="C217" t="s">
        <v>70</v>
      </c>
      <c r="D217" t="s">
        <v>11</v>
      </c>
      <c r="E217" t="s">
        <v>8</v>
      </c>
      <c r="F217" t="s">
        <v>71</v>
      </c>
      <c r="G217">
        <v>1</v>
      </c>
      <c r="H217" t="s">
        <v>8</v>
      </c>
      <c r="I217" t="s">
        <v>148</v>
      </c>
      <c r="M217">
        <v>1</v>
      </c>
      <c r="N217" t="str">
        <f t="shared" si="15"/>
        <v>Yes</v>
      </c>
      <c r="O217" s="3" t="s">
        <v>152</v>
      </c>
      <c r="P217" s="126" t="str">
        <f t="shared" si="14"/>
        <v>No</v>
      </c>
      <c r="Q217" s="126" t="str">
        <f t="shared" si="16"/>
        <v>No</v>
      </c>
      <c r="R217" s="126" t="str">
        <f t="shared" si="16"/>
        <v>Yes</v>
      </c>
      <c r="S217" s="126" t="str">
        <f t="shared" si="16"/>
        <v>Yes</v>
      </c>
      <c r="T217" s="126" t="str">
        <f t="shared" si="16"/>
        <v>No</v>
      </c>
      <c r="U217" s="126" t="str">
        <f t="shared" si="16"/>
        <v>Yes</v>
      </c>
      <c r="V217" s="126" t="str">
        <f t="shared" si="16"/>
        <v>Yes</v>
      </c>
      <c r="W217" s="126" t="str">
        <f t="shared" si="16"/>
        <v>No</v>
      </c>
      <c r="X217" s="126" t="str">
        <f t="shared" si="16"/>
        <v>No</v>
      </c>
      <c r="Y217" s="126" t="str">
        <f t="shared" si="16"/>
        <v>Yes</v>
      </c>
      <c r="Z217" s="126" t="str">
        <f t="shared" si="16"/>
        <v>No</v>
      </c>
      <c r="AA217" s="126" t="str">
        <f t="shared" si="16"/>
        <v>No</v>
      </c>
    </row>
    <row r="218" spans="1:27" x14ac:dyDescent="0.3">
      <c r="A218" t="s">
        <v>156</v>
      </c>
      <c r="B218" t="s">
        <v>13</v>
      </c>
      <c r="C218" t="s">
        <v>70</v>
      </c>
      <c r="D218" t="s">
        <v>11</v>
      </c>
      <c r="E218" t="s">
        <v>8</v>
      </c>
      <c r="F218" t="s">
        <v>71</v>
      </c>
      <c r="G218">
        <v>2</v>
      </c>
      <c r="H218" t="s">
        <v>13</v>
      </c>
      <c r="I218" t="s">
        <v>148</v>
      </c>
      <c r="M218">
        <v>0</v>
      </c>
      <c r="N218" t="str">
        <f t="shared" si="15"/>
        <v>Yes</v>
      </c>
      <c r="O218" s="3" t="s">
        <v>152</v>
      </c>
      <c r="P218" s="126" t="str">
        <f t="shared" si="14"/>
        <v>Yes</v>
      </c>
      <c r="Q218" s="126" t="str">
        <f t="shared" si="16"/>
        <v>No</v>
      </c>
      <c r="R218" s="126" t="str">
        <f t="shared" si="16"/>
        <v>Yes</v>
      </c>
      <c r="S218" s="126" t="str">
        <f t="shared" si="16"/>
        <v>Yes</v>
      </c>
      <c r="T218" s="126" t="str">
        <f t="shared" si="16"/>
        <v>No</v>
      </c>
      <c r="U218" s="126" t="str">
        <f t="shared" si="16"/>
        <v>Yes</v>
      </c>
      <c r="V218" s="126" t="str">
        <f t="shared" si="16"/>
        <v>Yes</v>
      </c>
      <c r="W218" s="126" t="str">
        <f t="shared" si="16"/>
        <v>No</v>
      </c>
      <c r="X218" s="126" t="str">
        <f t="shared" si="16"/>
        <v>No</v>
      </c>
      <c r="Y218" s="126" t="str">
        <f t="shared" si="16"/>
        <v>No</v>
      </c>
      <c r="Z218" s="126" t="str">
        <f t="shared" si="16"/>
        <v>No</v>
      </c>
      <c r="AA218" s="126" t="str">
        <f t="shared" si="16"/>
        <v>No</v>
      </c>
    </row>
    <row r="219" spans="1:27" x14ac:dyDescent="0.3">
      <c r="A219" t="s">
        <v>156</v>
      </c>
      <c r="B219" t="s">
        <v>13</v>
      </c>
      <c r="C219" t="s">
        <v>70</v>
      </c>
      <c r="D219" t="s">
        <v>11</v>
      </c>
      <c r="E219" t="s">
        <v>8</v>
      </c>
      <c r="F219" t="s">
        <v>71</v>
      </c>
      <c r="G219">
        <v>2</v>
      </c>
      <c r="H219" t="s">
        <v>11</v>
      </c>
      <c r="I219" t="s">
        <v>16</v>
      </c>
      <c r="M219">
        <v>0</v>
      </c>
      <c r="N219" t="str">
        <f t="shared" si="15"/>
        <v>No</v>
      </c>
      <c r="O219" s="3" t="s">
        <v>152</v>
      </c>
      <c r="P219" s="126" t="str">
        <f t="shared" si="14"/>
        <v>Yes</v>
      </c>
      <c r="Q219" s="126" t="str">
        <f t="shared" si="16"/>
        <v>No</v>
      </c>
      <c r="R219" s="126" t="str">
        <f t="shared" si="16"/>
        <v>Yes</v>
      </c>
      <c r="S219" s="126" t="str">
        <f t="shared" si="16"/>
        <v>Yes</v>
      </c>
      <c r="T219" s="126" t="str">
        <f t="shared" si="16"/>
        <v>No</v>
      </c>
      <c r="U219" s="126" t="str">
        <f t="shared" si="16"/>
        <v>Yes</v>
      </c>
      <c r="V219" s="126" t="str">
        <f t="shared" si="16"/>
        <v>Yes</v>
      </c>
      <c r="W219" s="126" t="str">
        <f t="shared" si="16"/>
        <v>No</v>
      </c>
      <c r="X219" s="126" t="str">
        <f t="shared" si="16"/>
        <v>No</v>
      </c>
      <c r="Y219" s="126" t="str">
        <f t="shared" si="16"/>
        <v>No</v>
      </c>
      <c r="Z219" s="126" t="str">
        <f t="shared" si="16"/>
        <v>No</v>
      </c>
      <c r="AA219" s="126" t="str">
        <f t="shared" si="16"/>
        <v>No</v>
      </c>
    </row>
    <row r="220" spans="1:27" x14ac:dyDescent="0.3">
      <c r="A220" t="s">
        <v>156</v>
      </c>
      <c r="B220" t="s">
        <v>13</v>
      </c>
      <c r="C220" t="s">
        <v>70</v>
      </c>
      <c r="D220" t="s">
        <v>11</v>
      </c>
      <c r="E220" t="s">
        <v>8</v>
      </c>
      <c r="F220" t="s">
        <v>71</v>
      </c>
      <c r="G220">
        <v>0</v>
      </c>
      <c r="H220" t="s">
        <v>11</v>
      </c>
      <c r="I220" t="s">
        <v>17</v>
      </c>
      <c r="M220">
        <v>0</v>
      </c>
      <c r="N220" t="str">
        <f t="shared" si="15"/>
        <v>No</v>
      </c>
      <c r="O220" s="3" t="s">
        <v>152</v>
      </c>
      <c r="P220" s="126" t="str">
        <f t="shared" si="14"/>
        <v>Yes</v>
      </c>
      <c r="Q220" s="126" t="str">
        <f t="shared" si="16"/>
        <v>No</v>
      </c>
      <c r="R220" s="126" t="str">
        <f t="shared" si="16"/>
        <v>Yes</v>
      </c>
      <c r="S220" s="126" t="str">
        <f t="shared" si="16"/>
        <v>Yes</v>
      </c>
      <c r="T220" s="126" t="str">
        <f t="shared" si="16"/>
        <v>No</v>
      </c>
      <c r="U220" s="126" t="str">
        <f t="shared" si="16"/>
        <v>Yes</v>
      </c>
      <c r="V220" s="126" t="str">
        <f t="shared" si="16"/>
        <v>Yes</v>
      </c>
      <c r="W220" s="126" t="str">
        <f t="shared" si="16"/>
        <v>No</v>
      </c>
      <c r="X220" s="126" t="str">
        <f t="shared" si="16"/>
        <v>No</v>
      </c>
      <c r="Y220" s="126" t="str">
        <f t="shared" si="16"/>
        <v>No</v>
      </c>
      <c r="Z220" s="126" t="str">
        <f t="shared" si="16"/>
        <v>No</v>
      </c>
      <c r="AA220" s="126" t="str">
        <f t="shared" si="16"/>
        <v>No</v>
      </c>
    </row>
    <row r="221" spans="1:27" x14ac:dyDescent="0.3">
      <c r="A221" t="s">
        <v>156</v>
      </c>
      <c r="B221" t="s">
        <v>13</v>
      </c>
      <c r="C221" t="s">
        <v>70</v>
      </c>
      <c r="D221" t="s">
        <v>11</v>
      </c>
      <c r="E221" t="s">
        <v>8</v>
      </c>
      <c r="F221" t="s">
        <v>71</v>
      </c>
      <c r="G221">
        <v>0</v>
      </c>
      <c r="H221" t="s">
        <v>71</v>
      </c>
      <c r="I221" t="s">
        <v>19</v>
      </c>
      <c r="M221">
        <v>0</v>
      </c>
      <c r="N221" t="str">
        <f t="shared" si="15"/>
        <v>No</v>
      </c>
      <c r="O221" s="3" t="s">
        <v>152</v>
      </c>
      <c r="P221" s="126" t="str">
        <f t="shared" si="14"/>
        <v>Yes</v>
      </c>
      <c r="Q221" s="126" t="str">
        <f t="shared" si="16"/>
        <v>No</v>
      </c>
      <c r="R221" s="126" t="str">
        <f t="shared" si="16"/>
        <v>Yes</v>
      </c>
      <c r="S221" s="126" t="str">
        <f t="shared" si="16"/>
        <v>Yes</v>
      </c>
      <c r="T221" s="126" t="str">
        <f t="shared" si="16"/>
        <v>No</v>
      </c>
      <c r="U221" s="126" t="str">
        <f t="shared" si="16"/>
        <v>Yes</v>
      </c>
      <c r="V221" s="126" t="str">
        <f t="shared" ref="Q221:AA244" si="17">IF($A221="","",IF(OR($B221=V$1,$C221=V$1,$D221=V$1,$E221=V$1,$F221=V$1),"Yes","No"))</f>
        <v>Yes</v>
      </c>
      <c r="W221" s="126" t="str">
        <f t="shared" si="17"/>
        <v>No</v>
      </c>
      <c r="X221" s="126" t="str">
        <f t="shared" si="17"/>
        <v>No</v>
      </c>
      <c r="Y221" s="126" t="str">
        <f t="shared" si="17"/>
        <v>No</v>
      </c>
      <c r="Z221" s="126" t="str">
        <f t="shared" si="17"/>
        <v>No</v>
      </c>
      <c r="AA221" s="126" t="str">
        <f t="shared" si="17"/>
        <v>No</v>
      </c>
    </row>
    <row r="222" spans="1:27" x14ac:dyDescent="0.3">
      <c r="A222" t="s">
        <v>156</v>
      </c>
      <c r="B222" t="s">
        <v>13</v>
      </c>
      <c r="C222" t="s">
        <v>70</v>
      </c>
      <c r="D222" t="s">
        <v>11</v>
      </c>
      <c r="E222" t="s">
        <v>8</v>
      </c>
      <c r="F222" t="s">
        <v>71</v>
      </c>
      <c r="G222">
        <v>1</v>
      </c>
      <c r="H222" t="s">
        <v>11</v>
      </c>
      <c r="I222" t="s">
        <v>148</v>
      </c>
      <c r="M222">
        <v>1</v>
      </c>
      <c r="N222" t="str">
        <f t="shared" si="15"/>
        <v>Yes</v>
      </c>
      <c r="O222" s="3" t="s">
        <v>152</v>
      </c>
      <c r="P222" s="126" t="str">
        <f t="shared" si="14"/>
        <v>Yes</v>
      </c>
      <c r="Q222" s="126" t="str">
        <f t="shared" si="17"/>
        <v>No</v>
      </c>
      <c r="R222" s="126" t="str">
        <f t="shared" si="17"/>
        <v>Yes</v>
      </c>
      <c r="S222" s="126" t="str">
        <f t="shared" si="17"/>
        <v>Yes</v>
      </c>
      <c r="T222" s="126" t="str">
        <f t="shared" si="17"/>
        <v>No</v>
      </c>
      <c r="U222" s="126" t="str">
        <f t="shared" si="17"/>
        <v>Yes</v>
      </c>
      <c r="V222" s="126" t="str">
        <f t="shared" si="17"/>
        <v>Yes</v>
      </c>
      <c r="W222" s="126" t="str">
        <f t="shared" si="17"/>
        <v>No</v>
      </c>
      <c r="X222" s="126" t="str">
        <f t="shared" si="17"/>
        <v>No</v>
      </c>
      <c r="Y222" s="126" t="str">
        <f t="shared" si="17"/>
        <v>No</v>
      </c>
      <c r="Z222" s="126" t="str">
        <f t="shared" si="17"/>
        <v>No</v>
      </c>
      <c r="AA222" s="126" t="str">
        <f t="shared" si="17"/>
        <v>No</v>
      </c>
    </row>
    <row r="223" spans="1:27" x14ac:dyDescent="0.3">
      <c r="A223" t="s">
        <v>156</v>
      </c>
      <c r="B223" t="s">
        <v>130</v>
      </c>
      <c r="C223" t="s">
        <v>9</v>
      </c>
      <c r="D223" t="s">
        <v>11</v>
      </c>
      <c r="E223" t="s">
        <v>8</v>
      </c>
      <c r="F223" t="s">
        <v>10</v>
      </c>
      <c r="G223">
        <v>0</v>
      </c>
      <c r="H223" t="s">
        <v>10</v>
      </c>
      <c r="I223" t="s">
        <v>19</v>
      </c>
      <c r="M223">
        <v>0</v>
      </c>
      <c r="N223" t="str">
        <f t="shared" si="15"/>
        <v>No</v>
      </c>
      <c r="O223" s="3" t="s">
        <v>152</v>
      </c>
      <c r="P223" s="126" t="str">
        <f t="shared" si="14"/>
        <v>No</v>
      </c>
      <c r="Q223" s="126" t="str">
        <f t="shared" si="17"/>
        <v>Yes</v>
      </c>
      <c r="R223" s="126" t="str">
        <f t="shared" si="17"/>
        <v>Yes</v>
      </c>
      <c r="S223" s="126" t="str">
        <f t="shared" si="17"/>
        <v>No</v>
      </c>
      <c r="T223" s="126" t="str">
        <f t="shared" si="17"/>
        <v>Yes</v>
      </c>
      <c r="U223" s="126" t="str">
        <f t="shared" si="17"/>
        <v>Yes</v>
      </c>
      <c r="V223" s="126" t="str">
        <f t="shared" si="17"/>
        <v>No</v>
      </c>
      <c r="W223" s="126" t="str">
        <f t="shared" si="17"/>
        <v>No</v>
      </c>
      <c r="X223" s="126" t="str">
        <f t="shared" si="17"/>
        <v>No</v>
      </c>
      <c r="Y223" s="126" t="str">
        <f t="shared" si="17"/>
        <v>Yes</v>
      </c>
      <c r="Z223" s="126" t="str">
        <f t="shared" si="17"/>
        <v>No</v>
      </c>
      <c r="AA223" s="126" t="str">
        <f t="shared" si="17"/>
        <v>No</v>
      </c>
    </row>
    <row r="224" spans="1:27" x14ac:dyDescent="0.3">
      <c r="A224" t="s">
        <v>156</v>
      </c>
      <c r="B224" t="s">
        <v>130</v>
      </c>
      <c r="C224" t="s">
        <v>9</v>
      </c>
      <c r="D224" t="s">
        <v>11</v>
      </c>
      <c r="E224" t="s">
        <v>8</v>
      </c>
      <c r="F224" t="s">
        <v>10</v>
      </c>
      <c r="G224">
        <v>1</v>
      </c>
      <c r="H224" t="s">
        <v>8</v>
      </c>
      <c r="I224" t="s">
        <v>20</v>
      </c>
      <c r="M224">
        <v>0</v>
      </c>
      <c r="N224" t="str">
        <f t="shared" si="15"/>
        <v>No</v>
      </c>
      <c r="O224" s="3" t="s">
        <v>152</v>
      </c>
      <c r="P224" s="126" t="str">
        <f t="shared" si="14"/>
        <v>No</v>
      </c>
      <c r="Q224" s="126" t="str">
        <f t="shared" si="17"/>
        <v>Yes</v>
      </c>
      <c r="R224" s="126" t="str">
        <f t="shared" si="17"/>
        <v>Yes</v>
      </c>
      <c r="S224" s="126" t="str">
        <f t="shared" si="17"/>
        <v>No</v>
      </c>
      <c r="T224" s="126" t="str">
        <f t="shared" si="17"/>
        <v>Yes</v>
      </c>
      <c r="U224" s="126" t="str">
        <f t="shared" si="17"/>
        <v>Yes</v>
      </c>
      <c r="V224" s="126" t="str">
        <f t="shared" si="17"/>
        <v>No</v>
      </c>
      <c r="W224" s="126" t="str">
        <f t="shared" si="17"/>
        <v>No</v>
      </c>
      <c r="X224" s="126" t="str">
        <f t="shared" si="17"/>
        <v>No</v>
      </c>
      <c r="Y224" s="126" t="str">
        <f t="shared" si="17"/>
        <v>Yes</v>
      </c>
      <c r="Z224" s="126" t="str">
        <f t="shared" si="17"/>
        <v>No</v>
      </c>
      <c r="AA224" s="126" t="str">
        <f t="shared" si="17"/>
        <v>No</v>
      </c>
    </row>
    <row r="225" spans="1:27" x14ac:dyDescent="0.3">
      <c r="A225" t="s">
        <v>156</v>
      </c>
      <c r="B225" t="s">
        <v>130</v>
      </c>
      <c r="C225" t="s">
        <v>9</v>
      </c>
      <c r="D225" t="s">
        <v>11</v>
      </c>
      <c r="E225" t="s">
        <v>8</v>
      </c>
      <c r="F225" t="s">
        <v>10</v>
      </c>
      <c r="G225">
        <v>0</v>
      </c>
      <c r="H225" t="s">
        <v>130</v>
      </c>
      <c r="I225" t="s">
        <v>17</v>
      </c>
      <c r="M225">
        <v>0</v>
      </c>
      <c r="N225" t="str">
        <f t="shared" si="15"/>
        <v>No</v>
      </c>
      <c r="O225" s="3" t="s">
        <v>152</v>
      </c>
      <c r="P225" s="126" t="str">
        <f t="shared" si="14"/>
        <v>No</v>
      </c>
      <c r="Q225" s="126" t="str">
        <f t="shared" si="17"/>
        <v>Yes</v>
      </c>
      <c r="R225" s="126" t="str">
        <f t="shared" si="17"/>
        <v>Yes</v>
      </c>
      <c r="S225" s="126" t="str">
        <f t="shared" si="17"/>
        <v>No</v>
      </c>
      <c r="T225" s="126" t="str">
        <f t="shared" si="17"/>
        <v>Yes</v>
      </c>
      <c r="U225" s="126" t="str">
        <f t="shared" si="17"/>
        <v>Yes</v>
      </c>
      <c r="V225" s="126" t="str">
        <f t="shared" si="17"/>
        <v>No</v>
      </c>
      <c r="W225" s="126" t="str">
        <f t="shared" si="17"/>
        <v>No</v>
      </c>
      <c r="X225" s="126" t="str">
        <f t="shared" si="17"/>
        <v>No</v>
      </c>
      <c r="Y225" s="126" t="str">
        <f t="shared" si="17"/>
        <v>Yes</v>
      </c>
      <c r="Z225" s="126" t="str">
        <f t="shared" si="17"/>
        <v>No</v>
      </c>
      <c r="AA225" s="126" t="str">
        <f t="shared" si="17"/>
        <v>No</v>
      </c>
    </row>
    <row r="226" spans="1:27" x14ac:dyDescent="0.3">
      <c r="A226" t="s">
        <v>156</v>
      </c>
      <c r="B226" t="s">
        <v>130</v>
      </c>
      <c r="C226" t="s">
        <v>9</v>
      </c>
      <c r="D226" t="s">
        <v>11</v>
      </c>
      <c r="E226" t="s">
        <v>8</v>
      </c>
      <c r="F226" t="s">
        <v>10</v>
      </c>
      <c r="G226">
        <v>1</v>
      </c>
      <c r="H226" t="s">
        <v>130</v>
      </c>
      <c r="I226" t="s">
        <v>17</v>
      </c>
      <c r="M226">
        <v>0</v>
      </c>
      <c r="N226" t="str">
        <f t="shared" si="15"/>
        <v>No</v>
      </c>
      <c r="O226" s="3" t="s">
        <v>152</v>
      </c>
      <c r="P226" s="126" t="str">
        <f t="shared" si="14"/>
        <v>No</v>
      </c>
      <c r="Q226" s="126" t="str">
        <f t="shared" si="17"/>
        <v>Yes</v>
      </c>
      <c r="R226" s="126" t="str">
        <f t="shared" si="17"/>
        <v>Yes</v>
      </c>
      <c r="S226" s="126" t="str">
        <f t="shared" si="17"/>
        <v>No</v>
      </c>
      <c r="T226" s="126" t="str">
        <f t="shared" si="17"/>
        <v>Yes</v>
      </c>
      <c r="U226" s="126" t="str">
        <f t="shared" si="17"/>
        <v>Yes</v>
      </c>
      <c r="V226" s="126" t="str">
        <f t="shared" si="17"/>
        <v>No</v>
      </c>
      <c r="W226" s="126" t="str">
        <f t="shared" si="17"/>
        <v>No</v>
      </c>
      <c r="X226" s="126" t="str">
        <f t="shared" si="17"/>
        <v>No</v>
      </c>
      <c r="Y226" s="126" t="str">
        <f t="shared" si="17"/>
        <v>Yes</v>
      </c>
      <c r="Z226" s="126" t="str">
        <f t="shared" si="17"/>
        <v>No</v>
      </c>
      <c r="AA226" s="126" t="str">
        <f t="shared" si="17"/>
        <v>No</v>
      </c>
    </row>
    <row r="227" spans="1:27" x14ac:dyDescent="0.3">
      <c r="A227" t="s">
        <v>156</v>
      </c>
      <c r="B227" t="s">
        <v>130</v>
      </c>
      <c r="C227" t="s">
        <v>9</v>
      </c>
      <c r="D227" t="s">
        <v>11</v>
      </c>
      <c r="E227" t="s">
        <v>8</v>
      </c>
      <c r="F227" t="s">
        <v>10</v>
      </c>
      <c r="G227">
        <v>1</v>
      </c>
      <c r="H227" t="s">
        <v>9</v>
      </c>
      <c r="I227" t="s">
        <v>18</v>
      </c>
      <c r="M227">
        <v>2</v>
      </c>
      <c r="N227" t="str">
        <f t="shared" si="15"/>
        <v>Yes</v>
      </c>
      <c r="O227" s="3" t="s">
        <v>152</v>
      </c>
      <c r="P227" s="126" t="str">
        <f t="shared" si="14"/>
        <v>No</v>
      </c>
      <c r="Q227" s="126" t="str">
        <f t="shared" si="17"/>
        <v>Yes</v>
      </c>
      <c r="R227" s="126" t="str">
        <f t="shared" si="17"/>
        <v>Yes</v>
      </c>
      <c r="S227" s="126" t="str">
        <f t="shared" si="17"/>
        <v>No</v>
      </c>
      <c r="T227" s="126" t="str">
        <f t="shared" si="17"/>
        <v>Yes</v>
      </c>
      <c r="U227" s="126" t="str">
        <f t="shared" si="17"/>
        <v>Yes</v>
      </c>
      <c r="V227" s="126" t="str">
        <f t="shared" si="17"/>
        <v>No</v>
      </c>
      <c r="W227" s="126" t="str">
        <f t="shared" si="17"/>
        <v>No</v>
      </c>
      <c r="X227" s="126" t="str">
        <f t="shared" si="17"/>
        <v>No</v>
      </c>
      <c r="Y227" s="126" t="str">
        <f t="shared" si="17"/>
        <v>Yes</v>
      </c>
      <c r="Z227" s="126" t="str">
        <f t="shared" si="17"/>
        <v>No</v>
      </c>
      <c r="AA227" s="126" t="str">
        <f t="shared" si="17"/>
        <v>No</v>
      </c>
    </row>
    <row r="228" spans="1:27" x14ac:dyDescent="0.3">
      <c r="A228" t="s">
        <v>156</v>
      </c>
      <c r="B228" t="s">
        <v>130</v>
      </c>
      <c r="C228" t="s">
        <v>9</v>
      </c>
      <c r="D228" t="s">
        <v>11</v>
      </c>
      <c r="E228" t="s">
        <v>8</v>
      </c>
      <c r="F228" t="s">
        <v>10</v>
      </c>
      <c r="G228">
        <v>1</v>
      </c>
      <c r="H228" t="s">
        <v>130</v>
      </c>
      <c r="I228" t="s">
        <v>18</v>
      </c>
      <c r="M228">
        <v>2</v>
      </c>
      <c r="N228" t="str">
        <f t="shared" si="15"/>
        <v>Yes</v>
      </c>
      <c r="O228" s="3" t="s">
        <v>152</v>
      </c>
      <c r="P228" s="126" t="str">
        <f t="shared" si="14"/>
        <v>No</v>
      </c>
      <c r="Q228" s="126" t="str">
        <f t="shared" si="17"/>
        <v>Yes</v>
      </c>
      <c r="R228" s="126" t="str">
        <f t="shared" si="17"/>
        <v>Yes</v>
      </c>
      <c r="S228" s="126" t="str">
        <f t="shared" si="17"/>
        <v>No</v>
      </c>
      <c r="T228" s="126" t="str">
        <f t="shared" si="17"/>
        <v>Yes</v>
      </c>
      <c r="U228" s="126" t="str">
        <f t="shared" si="17"/>
        <v>Yes</v>
      </c>
      <c r="V228" s="126" t="str">
        <f t="shared" si="17"/>
        <v>No</v>
      </c>
      <c r="W228" s="126" t="str">
        <f t="shared" si="17"/>
        <v>No</v>
      </c>
      <c r="X228" s="126" t="str">
        <f t="shared" si="17"/>
        <v>No</v>
      </c>
      <c r="Y228" s="126" t="str">
        <f t="shared" si="17"/>
        <v>Yes</v>
      </c>
      <c r="Z228" s="126" t="str">
        <f t="shared" si="17"/>
        <v>No</v>
      </c>
      <c r="AA228" s="126" t="str">
        <f t="shared" si="17"/>
        <v>No</v>
      </c>
    </row>
    <row r="229" spans="1:27" x14ac:dyDescent="0.3">
      <c r="A229" t="s">
        <v>156</v>
      </c>
      <c r="B229" t="s">
        <v>130</v>
      </c>
      <c r="C229" t="s">
        <v>9</v>
      </c>
      <c r="D229" t="s">
        <v>11</v>
      </c>
      <c r="E229" t="s">
        <v>8</v>
      </c>
      <c r="F229" t="s">
        <v>10</v>
      </c>
      <c r="G229">
        <v>0</v>
      </c>
      <c r="H229" t="s">
        <v>8</v>
      </c>
      <c r="I229" t="s">
        <v>19</v>
      </c>
      <c r="M229">
        <v>3</v>
      </c>
      <c r="N229" t="str">
        <f t="shared" si="15"/>
        <v>Yes</v>
      </c>
      <c r="O229" s="3" t="s">
        <v>152</v>
      </c>
      <c r="P229" s="126" t="str">
        <f t="shared" si="14"/>
        <v>No</v>
      </c>
      <c r="Q229" s="126" t="str">
        <f t="shared" si="17"/>
        <v>Yes</v>
      </c>
      <c r="R229" s="126" t="str">
        <f t="shared" si="17"/>
        <v>Yes</v>
      </c>
      <c r="S229" s="126" t="str">
        <f t="shared" si="17"/>
        <v>No</v>
      </c>
      <c r="T229" s="126" t="str">
        <f t="shared" si="17"/>
        <v>Yes</v>
      </c>
      <c r="U229" s="126" t="str">
        <f t="shared" si="17"/>
        <v>Yes</v>
      </c>
      <c r="V229" s="126" t="str">
        <f t="shared" si="17"/>
        <v>No</v>
      </c>
      <c r="W229" s="126" t="str">
        <f t="shared" si="17"/>
        <v>No</v>
      </c>
      <c r="X229" s="126" t="str">
        <f t="shared" si="17"/>
        <v>No</v>
      </c>
      <c r="Y229" s="126" t="str">
        <f t="shared" si="17"/>
        <v>Yes</v>
      </c>
      <c r="Z229" s="126" t="str">
        <f t="shared" si="17"/>
        <v>No</v>
      </c>
      <c r="AA229" s="126" t="str">
        <f t="shared" si="17"/>
        <v>No</v>
      </c>
    </row>
    <row r="230" spans="1:27" x14ac:dyDescent="0.3">
      <c r="A230" t="s">
        <v>156</v>
      </c>
      <c r="B230" t="s">
        <v>130</v>
      </c>
      <c r="C230" t="s">
        <v>9</v>
      </c>
      <c r="D230" t="s">
        <v>11</v>
      </c>
      <c r="E230" t="s">
        <v>8</v>
      </c>
      <c r="F230" t="s">
        <v>10</v>
      </c>
      <c r="G230">
        <v>0</v>
      </c>
      <c r="H230" t="s">
        <v>130</v>
      </c>
      <c r="I230" t="s">
        <v>17</v>
      </c>
      <c r="M230">
        <v>0</v>
      </c>
      <c r="N230" t="str">
        <f t="shared" si="15"/>
        <v>No</v>
      </c>
      <c r="O230" s="3" t="s">
        <v>152</v>
      </c>
      <c r="P230" s="126" t="str">
        <f t="shared" si="14"/>
        <v>No</v>
      </c>
      <c r="Q230" s="126" t="str">
        <f t="shared" si="17"/>
        <v>Yes</v>
      </c>
      <c r="R230" s="126" t="str">
        <f t="shared" si="17"/>
        <v>Yes</v>
      </c>
      <c r="S230" s="126" t="str">
        <f t="shared" si="17"/>
        <v>No</v>
      </c>
      <c r="T230" s="126" t="str">
        <f t="shared" si="17"/>
        <v>Yes</v>
      </c>
      <c r="U230" s="126" t="str">
        <f t="shared" si="17"/>
        <v>Yes</v>
      </c>
      <c r="V230" s="126" t="str">
        <f t="shared" si="17"/>
        <v>No</v>
      </c>
      <c r="W230" s="126" t="str">
        <f t="shared" si="17"/>
        <v>No</v>
      </c>
      <c r="X230" s="126" t="str">
        <f t="shared" si="17"/>
        <v>No</v>
      </c>
      <c r="Y230" s="126" t="str">
        <f t="shared" si="17"/>
        <v>Yes</v>
      </c>
      <c r="Z230" s="126" t="str">
        <f t="shared" si="17"/>
        <v>No</v>
      </c>
      <c r="AA230" s="126" t="str">
        <f t="shared" si="17"/>
        <v>No</v>
      </c>
    </row>
    <row r="231" spans="1:27" x14ac:dyDescent="0.3">
      <c r="A231" t="s">
        <v>156</v>
      </c>
      <c r="B231" t="s">
        <v>130</v>
      </c>
      <c r="C231" t="s">
        <v>9</v>
      </c>
      <c r="D231" t="s">
        <v>11</v>
      </c>
      <c r="E231" t="s">
        <v>8</v>
      </c>
      <c r="F231" t="s">
        <v>10</v>
      </c>
      <c r="G231">
        <v>1</v>
      </c>
      <c r="H231" t="s">
        <v>10</v>
      </c>
      <c r="I231" t="s">
        <v>18</v>
      </c>
      <c r="M231">
        <v>2</v>
      </c>
      <c r="N231" t="str">
        <f t="shared" si="15"/>
        <v>Yes</v>
      </c>
      <c r="O231" s="3" t="s">
        <v>152</v>
      </c>
      <c r="P231" s="126" t="str">
        <f t="shared" si="14"/>
        <v>No</v>
      </c>
      <c r="Q231" s="126" t="str">
        <f t="shared" si="17"/>
        <v>Yes</v>
      </c>
      <c r="R231" s="126" t="str">
        <f t="shared" si="17"/>
        <v>Yes</v>
      </c>
      <c r="S231" s="126" t="str">
        <f t="shared" si="17"/>
        <v>No</v>
      </c>
      <c r="T231" s="126" t="str">
        <f t="shared" si="17"/>
        <v>Yes</v>
      </c>
      <c r="U231" s="126" t="str">
        <f t="shared" si="17"/>
        <v>Yes</v>
      </c>
      <c r="V231" s="126" t="str">
        <f t="shared" si="17"/>
        <v>No</v>
      </c>
      <c r="W231" s="126" t="str">
        <f t="shared" si="17"/>
        <v>No</v>
      </c>
      <c r="X231" s="126" t="str">
        <f t="shared" si="17"/>
        <v>No</v>
      </c>
      <c r="Y231" s="126" t="str">
        <f t="shared" si="17"/>
        <v>Yes</v>
      </c>
      <c r="Z231" s="126" t="str">
        <f t="shared" si="17"/>
        <v>No</v>
      </c>
      <c r="AA231" s="126" t="str">
        <f t="shared" si="17"/>
        <v>No</v>
      </c>
    </row>
    <row r="232" spans="1:27" x14ac:dyDescent="0.3">
      <c r="A232" t="s">
        <v>156</v>
      </c>
      <c r="B232" t="s">
        <v>130</v>
      </c>
      <c r="C232" t="s">
        <v>9</v>
      </c>
      <c r="D232" t="s">
        <v>11</v>
      </c>
      <c r="E232" t="s">
        <v>8</v>
      </c>
      <c r="F232" t="s">
        <v>10</v>
      </c>
      <c r="G232">
        <v>1</v>
      </c>
      <c r="H232" t="s">
        <v>8</v>
      </c>
      <c r="I232" t="s">
        <v>19</v>
      </c>
      <c r="M232">
        <v>3</v>
      </c>
      <c r="N232" t="str">
        <f t="shared" si="15"/>
        <v>Yes</v>
      </c>
      <c r="O232" s="3" t="s">
        <v>152</v>
      </c>
      <c r="P232" s="126" t="str">
        <f t="shared" si="14"/>
        <v>No</v>
      </c>
      <c r="Q232" s="126" t="str">
        <f t="shared" si="17"/>
        <v>Yes</v>
      </c>
      <c r="R232" s="126" t="str">
        <f t="shared" si="17"/>
        <v>Yes</v>
      </c>
      <c r="S232" s="126" t="str">
        <f t="shared" si="17"/>
        <v>No</v>
      </c>
      <c r="T232" s="126" t="str">
        <f t="shared" si="17"/>
        <v>Yes</v>
      </c>
      <c r="U232" s="126" t="str">
        <f t="shared" si="17"/>
        <v>Yes</v>
      </c>
      <c r="V232" s="126" t="str">
        <f t="shared" si="17"/>
        <v>No</v>
      </c>
      <c r="W232" s="126" t="str">
        <f t="shared" si="17"/>
        <v>No</v>
      </c>
      <c r="X232" s="126" t="str">
        <f t="shared" si="17"/>
        <v>No</v>
      </c>
      <c r="Y232" s="126" t="str">
        <f t="shared" si="17"/>
        <v>Yes</v>
      </c>
      <c r="Z232" s="126" t="str">
        <f t="shared" si="17"/>
        <v>No</v>
      </c>
      <c r="AA232" s="126" t="str">
        <f t="shared" si="17"/>
        <v>No</v>
      </c>
    </row>
    <row r="233" spans="1:27" x14ac:dyDescent="0.3">
      <c r="A233" t="s">
        <v>156</v>
      </c>
      <c r="B233" t="s">
        <v>13</v>
      </c>
      <c r="C233" t="s">
        <v>9</v>
      </c>
      <c r="D233" t="s">
        <v>11</v>
      </c>
      <c r="E233" t="s">
        <v>8</v>
      </c>
      <c r="F233" t="s">
        <v>130</v>
      </c>
      <c r="G233">
        <v>1</v>
      </c>
      <c r="H233" t="s">
        <v>8</v>
      </c>
      <c r="I233" t="s">
        <v>17</v>
      </c>
      <c r="M233">
        <v>0</v>
      </c>
      <c r="N233" t="str">
        <f t="shared" si="15"/>
        <v>No</v>
      </c>
      <c r="O233" s="3" t="s">
        <v>152</v>
      </c>
      <c r="P233" s="126" t="str">
        <f t="shared" si="14"/>
        <v>Yes</v>
      </c>
      <c r="Q233" s="126" t="str">
        <f t="shared" si="17"/>
        <v>Yes</v>
      </c>
      <c r="R233" s="126" t="str">
        <f t="shared" si="17"/>
        <v>Yes</v>
      </c>
      <c r="S233" s="126" t="str">
        <f t="shared" si="17"/>
        <v>No</v>
      </c>
      <c r="T233" s="126" t="str">
        <f t="shared" si="17"/>
        <v>No</v>
      </c>
      <c r="U233" s="126" t="str">
        <f t="shared" si="17"/>
        <v>Yes</v>
      </c>
      <c r="V233" s="126" t="str">
        <f t="shared" si="17"/>
        <v>No</v>
      </c>
      <c r="W233" s="126" t="str">
        <f t="shared" si="17"/>
        <v>No</v>
      </c>
      <c r="X233" s="126" t="str">
        <f t="shared" si="17"/>
        <v>No</v>
      </c>
      <c r="Y233" s="126" t="str">
        <f t="shared" si="17"/>
        <v>Yes</v>
      </c>
      <c r="Z233" s="126" t="str">
        <f t="shared" si="17"/>
        <v>No</v>
      </c>
      <c r="AA233" s="126" t="str">
        <f t="shared" si="17"/>
        <v>No</v>
      </c>
    </row>
    <row r="234" spans="1:27" x14ac:dyDescent="0.3">
      <c r="A234" t="s">
        <v>157</v>
      </c>
      <c r="B234" t="s">
        <v>13</v>
      </c>
      <c r="C234" t="s">
        <v>9</v>
      </c>
      <c r="D234" t="s">
        <v>8</v>
      </c>
      <c r="E234" t="s">
        <v>11</v>
      </c>
      <c r="F234" t="s">
        <v>10</v>
      </c>
      <c r="G234">
        <v>0</v>
      </c>
      <c r="H234" t="s">
        <v>13</v>
      </c>
      <c r="I234" t="s">
        <v>19</v>
      </c>
      <c r="M234">
        <v>0</v>
      </c>
      <c r="N234" t="str">
        <f t="shared" si="15"/>
        <v>No</v>
      </c>
      <c r="O234" s="3" t="s">
        <v>152</v>
      </c>
      <c r="P234" s="126" t="str">
        <f t="shared" si="14"/>
        <v>Yes</v>
      </c>
      <c r="Q234" s="126" t="str">
        <f t="shared" si="17"/>
        <v>Yes</v>
      </c>
      <c r="R234" s="126" t="str">
        <f t="shared" si="17"/>
        <v>Yes</v>
      </c>
      <c r="S234" s="126" t="str">
        <f t="shared" si="17"/>
        <v>No</v>
      </c>
      <c r="T234" s="126" t="str">
        <f t="shared" si="17"/>
        <v>Yes</v>
      </c>
      <c r="U234" s="126" t="str">
        <f t="shared" si="17"/>
        <v>Yes</v>
      </c>
      <c r="V234" s="126" t="str">
        <f t="shared" si="17"/>
        <v>No</v>
      </c>
      <c r="W234" s="126" t="str">
        <f t="shared" si="17"/>
        <v>No</v>
      </c>
      <c r="X234" s="126" t="str">
        <f t="shared" si="17"/>
        <v>No</v>
      </c>
      <c r="Y234" s="126" t="str">
        <f t="shared" si="17"/>
        <v>No</v>
      </c>
      <c r="Z234" s="126" t="str">
        <f t="shared" si="17"/>
        <v>No</v>
      </c>
      <c r="AA234" s="126" t="str">
        <f t="shared" si="17"/>
        <v>No</v>
      </c>
    </row>
    <row r="235" spans="1:27" x14ac:dyDescent="0.3">
      <c r="A235" t="s">
        <v>157</v>
      </c>
      <c r="B235" t="s">
        <v>13</v>
      </c>
      <c r="C235" t="s">
        <v>9</v>
      </c>
      <c r="D235" t="s">
        <v>8</v>
      </c>
      <c r="E235" t="s">
        <v>11</v>
      </c>
      <c r="F235" t="s">
        <v>10</v>
      </c>
      <c r="G235">
        <v>1</v>
      </c>
      <c r="H235" t="s">
        <v>11</v>
      </c>
      <c r="I235" t="s">
        <v>18</v>
      </c>
      <c r="M235">
        <v>0</v>
      </c>
      <c r="N235" t="str">
        <f t="shared" si="15"/>
        <v>No</v>
      </c>
      <c r="O235" s="3" t="s">
        <v>152</v>
      </c>
      <c r="P235" s="126" t="str">
        <f t="shared" si="14"/>
        <v>Yes</v>
      </c>
      <c r="Q235" s="126" t="str">
        <f t="shared" si="17"/>
        <v>Yes</v>
      </c>
      <c r="R235" s="126" t="str">
        <f t="shared" si="17"/>
        <v>Yes</v>
      </c>
      <c r="S235" s="126" t="str">
        <f t="shared" si="17"/>
        <v>No</v>
      </c>
      <c r="T235" s="126" t="str">
        <f t="shared" si="17"/>
        <v>Yes</v>
      </c>
      <c r="U235" s="126" t="str">
        <f t="shared" si="17"/>
        <v>Yes</v>
      </c>
      <c r="V235" s="126" t="str">
        <f t="shared" si="17"/>
        <v>No</v>
      </c>
      <c r="W235" s="126" t="str">
        <f t="shared" si="17"/>
        <v>No</v>
      </c>
      <c r="X235" s="126" t="str">
        <f t="shared" si="17"/>
        <v>No</v>
      </c>
      <c r="Y235" s="126" t="str">
        <f t="shared" si="17"/>
        <v>No</v>
      </c>
      <c r="Z235" s="126" t="str">
        <f t="shared" si="17"/>
        <v>No</v>
      </c>
      <c r="AA235" s="126" t="str">
        <f t="shared" si="17"/>
        <v>No</v>
      </c>
    </row>
    <row r="236" spans="1:27" x14ac:dyDescent="0.3">
      <c r="A236" t="s">
        <v>157</v>
      </c>
      <c r="B236" t="s">
        <v>13</v>
      </c>
      <c r="C236" t="s">
        <v>9</v>
      </c>
      <c r="D236" t="s">
        <v>8</v>
      </c>
      <c r="E236" t="s">
        <v>11</v>
      </c>
      <c r="F236" t="s">
        <v>10</v>
      </c>
      <c r="G236">
        <v>0</v>
      </c>
      <c r="H236" t="s">
        <v>13</v>
      </c>
      <c r="I236" t="s">
        <v>15</v>
      </c>
      <c r="M236">
        <v>0</v>
      </c>
      <c r="N236" t="str">
        <f t="shared" si="15"/>
        <v>No</v>
      </c>
      <c r="O236" s="3" t="s">
        <v>152</v>
      </c>
      <c r="P236" s="126" t="str">
        <f t="shared" si="14"/>
        <v>Yes</v>
      </c>
      <c r="Q236" s="126" t="str">
        <f t="shared" si="17"/>
        <v>Yes</v>
      </c>
      <c r="R236" s="126" t="str">
        <f t="shared" si="17"/>
        <v>Yes</v>
      </c>
      <c r="S236" s="126" t="str">
        <f t="shared" si="17"/>
        <v>No</v>
      </c>
      <c r="T236" s="126" t="str">
        <f t="shared" si="17"/>
        <v>Yes</v>
      </c>
      <c r="U236" s="126" t="str">
        <f t="shared" si="17"/>
        <v>Yes</v>
      </c>
      <c r="V236" s="126" t="str">
        <f t="shared" si="17"/>
        <v>No</v>
      </c>
      <c r="W236" s="126" t="str">
        <f t="shared" si="17"/>
        <v>No</v>
      </c>
      <c r="X236" s="126" t="str">
        <f t="shared" si="17"/>
        <v>No</v>
      </c>
      <c r="Y236" s="126" t="str">
        <f t="shared" si="17"/>
        <v>No</v>
      </c>
      <c r="Z236" s="126" t="str">
        <f t="shared" si="17"/>
        <v>No</v>
      </c>
      <c r="AA236" s="126" t="str">
        <f t="shared" si="17"/>
        <v>No</v>
      </c>
    </row>
    <row r="237" spans="1:27" x14ac:dyDescent="0.3">
      <c r="A237" t="s">
        <v>157</v>
      </c>
      <c r="B237" t="s">
        <v>13</v>
      </c>
      <c r="C237" t="s">
        <v>9</v>
      </c>
      <c r="D237" t="s">
        <v>8</v>
      </c>
      <c r="E237" t="s">
        <v>11</v>
      </c>
      <c r="F237" t="s">
        <v>10</v>
      </c>
      <c r="G237">
        <v>1</v>
      </c>
      <c r="H237" t="s">
        <v>10</v>
      </c>
      <c r="I237" t="s">
        <v>18</v>
      </c>
      <c r="M237">
        <v>0</v>
      </c>
      <c r="N237" t="str">
        <f t="shared" si="15"/>
        <v>No</v>
      </c>
      <c r="O237" s="3" t="s">
        <v>152</v>
      </c>
      <c r="P237" s="126" t="str">
        <f t="shared" si="14"/>
        <v>Yes</v>
      </c>
      <c r="Q237" s="126" t="str">
        <f t="shared" si="17"/>
        <v>Yes</v>
      </c>
      <c r="R237" s="126" t="str">
        <f t="shared" si="17"/>
        <v>Yes</v>
      </c>
      <c r="S237" s="126" t="str">
        <f t="shared" si="17"/>
        <v>No</v>
      </c>
      <c r="T237" s="126" t="str">
        <f t="shared" si="17"/>
        <v>Yes</v>
      </c>
      <c r="U237" s="126" t="str">
        <f t="shared" si="17"/>
        <v>Yes</v>
      </c>
      <c r="V237" s="126" t="str">
        <f t="shared" si="17"/>
        <v>No</v>
      </c>
      <c r="W237" s="126" t="str">
        <f t="shared" si="17"/>
        <v>No</v>
      </c>
      <c r="X237" s="126" t="str">
        <f t="shared" si="17"/>
        <v>No</v>
      </c>
      <c r="Y237" s="126" t="str">
        <f t="shared" si="17"/>
        <v>No</v>
      </c>
      <c r="Z237" s="126" t="str">
        <f t="shared" si="17"/>
        <v>No</v>
      </c>
      <c r="AA237" s="126" t="str">
        <f t="shared" si="17"/>
        <v>No</v>
      </c>
    </row>
    <row r="238" spans="1:27" x14ac:dyDescent="0.3">
      <c r="A238" t="s">
        <v>157</v>
      </c>
      <c r="B238" t="s">
        <v>13</v>
      </c>
      <c r="C238" t="s">
        <v>9</v>
      </c>
      <c r="D238" t="s">
        <v>8</v>
      </c>
      <c r="E238" t="s">
        <v>11</v>
      </c>
      <c r="F238" t="s">
        <v>10</v>
      </c>
      <c r="G238">
        <v>0</v>
      </c>
      <c r="H238" t="s">
        <v>11</v>
      </c>
      <c r="I238" t="s">
        <v>19</v>
      </c>
      <c r="M238">
        <v>0</v>
      </c>
      <c r="N238" t="str">
        <f t="shared" si="15"/>
        <v>No</v>
      </c>
      <c r="O238" s="3" t="s">
        <v>152</v>
      </c>
      <c r="P238" s="126" t="str">
        <f t="shared" si="14"/>
        <v>Yes</v>
      </c>
      <c r="Q238" s="126" t="str">
        <f t="shared" si="17"/>
        <v>Yes</v>
      </c>
      <c r="R238" s="126" t="str">
        <f t="shared" si="17"/>
        <v>Yes</v>
      </c>
      <c r="S238" s="126" t="str">
        <f t="shared" si="17"/>
        <v>No</v>
      </c>
      <c r="T238" s="126" t="str">
        <f t="shared" si="17"/>
        <v>Yes</v>
      </c>
      <c r="U238" s="126" t="str">
        <f t="shared" si="17"/>
        <v>Yes</v>
      </c>
      <c r="V238" s="126" t="str">
        <f t="shared" si="17"/>
        <v>No</v>
      </c>
      <c r="W238" s="126" t="str">
        <f t="shared" si="17"/>
        <v>No</v>
      </c>
      <c r="X238" s="126" t="str">
        <f t="shared" si="17"/>
        <v>No</v>
      </c>
      <c r="Y238" s="126" t="str">
        <f t="shared" si="17"/>
        <v>No</v>
      </c>
      <c r="Z238" s="126" t="str">
        <f t="shared" si="17"/>
        <v>No</v>
      </c>
      <c r="AA238" s="126" t="str">
        <f t="shared" si="17"/>
        <v>No</v>
      </c>
    </row>
    <row r="239" spans="1:27" x14ac:dyDescent="0.3">
      <c r="A239" t="s">
        <v>157</v>
      </c>
      <c r="B239" t="s">
        <v>13</v>
      </c>
      <c r="C239" t="s">
        <v>9</v>
      </c>
      <c r="D239" t="s">
        <v>8</v>
      </c>
      <c r="E239" t="s">
        <v>11</v>
      </c>
      <c r="F239" t="s">
        <v>10</v>
      </c>
      <c r="G239">
        <v>0</v>
      </c>
      <c r="H239" t="s">
        <v>8</v>
      </c>
      <c r="I239" t="s">
        <v>19</v>
      </c>
      <c r="M239">
        <v>3</v>
      </c>
      <c r="N239" t="str">
        <f t="shared" si="15"/>
        <v>Yes</v>
      </c>
      <c r="O239" s="3" t="s">
        <v>152</v>
      </c>
      <c r="P239" s="126" t="str">
        <f t="shared" si="14"/>
        <v>Yes</v>
      </c>
      <c r="Q239" s="126" t="str">
        <f t="shared" si="17"/>
        <v>Yes</v>
      </c>
      <c r="R239" s="126" t="str">
        <f t="shared" si="17"/>
        <v>Yes</v>
      </c>
      <c r="S239" s="126" t="str">
        <f t="shared" si="17"/>
        <v>No</v>
      </c>
      <c r="T239" s="126" t="str">
        <f t="shared" si="17"/>
        <v>Yes</v>
      </c>
      <c r="U239" s="126" t="str">
        <f t="shared" si="17"/>
        <v>Yes</v>
      </c>
      <c r="V239" s="126" t="str">
        <f t="shared" si="17"/>
        <v>No</v>
      </c>
      <c r="W239" s="126" t="str">
        <f t="shared" si="17"/>
        <v>No</v>
      </c>
      <c r="X239" s="126" t="str">
        <f t="shared" si="17"/>
        <v>No</v>
      </c>
      <c r="Y239" s="126" t="str">
        <f t="shared" si="17"/>
        <v>No</v>
      </c>
      <c r="Z239" s="126" t="str">
        <f t="shared" si="17"/>
        <v>No</v>
      </c>
      <c r="AA239" s="126" t="str">
        <f t="shared" si="17"/>
        <v>No</v>
      </c>
    </row>
    <row r="240" spans="1:27" x14ac:dyDescent="0.3">
      <c r="A240" t="s">
        <v>157</v>
      </c>
      <c r="B240" t="s">
        <v>13</v>
      </c>
      <c r="C240" t="s">
        <v>9</v>
      </c>
      <c r="D240" t="s">
        <v>8</v>
      </c>
      <c r="E240" t="s">
        <v>11</v>
      </c>
      <c r="F240" t="s">
        <v>10</v>
      </c>
      <c r="G240">
        <v>0</v>
      </c>
      <c r="H240" t="s">
        <v>8</v>
      </c>
      <c r="I240" t="s">
        <v>15</v>
      </c>
      <c r="M240">
        <v>0</v>
      </c>
      <c r="N240" t="str">
        <f t="shared" si="15"/>
        <v>No</v>
      </c>
      <c r="O240" s="3" t="s">
        <v>152</v>
      </c>
      <c r="P240" s="126" t="str">
        <f t="shared" si="14"/>
        <v>Yes</v>
      </c>
      <c r="Q240" s="126" t="str">
        <f t="shared" si="17"/>
        <v>Yes</v>
      </c>
      <c r="R240" s="126" t="str">
        <f t="shared" si="17"/>
        <v>Yes</v>
      </c>
      <c r="S240" s="126" t="str">
        <f t="shared" si="17"/>
        <v>No</v>
      </c>
      <c r="T240" s="126" t="str">
        <f t="shared" si="17"/>
        <v>Yes</v>
      </c>
      <c r="U240" s="126" t="str">
        <f t="shared" si="17"/>
        <v>Yes</v>
      </c>
      <c r="V240" s="126" t="str">
        <f t="shared" si="17"/>
        <v>No</v>
      </c>
      <c r="W240" s="126" t="str">
        <f t="shared" si="17"/>
        <v>No</v>
      </c>
      <c r="X240" s="126" t="str">
        <f t="shared" si="17"/>
        <v>No</v>
      </c>
      <c r="Y240" s="126" t="str">
        <f t="shared" si="17"/>
        <v>No</v>
      </c>
      <c r="Z240" s="126" t="str">
        <f t="shared" si="17"/>
        <v>No</v>
      </c>
      <c r="AA240" s="126" t="str">
        <f t="shared" si="17"/>
        <v>No</v>
      </c>
    </row>
    <row r="241" spans="1:27" x14ac:dyDescent="0.3">
      <c r="A241" t="s">
        <v>157</v>
      </c>
      <c r="B241" t="s">
        <v>130</v>
      </c>
      <c r="C241" t="s">
        <v>9</v>
      </c>
      <c r="D241" t="s">
        <v>8</v>
      </c>
      <c r="E241" t="s">
        <v>70</v>
      </c>
      <c r="F241" t="s">
        <v>10</v>
      </c>
      <c r="G241">
        <v>1</v>
      </c>
      <c r="H241" t="s">
        <v>11</v>
      </c>
      <c r="I241" t="s">
        <v>20</v>
      </c>
      <c r="M241">
        <v>2</v>
      </c>
      <c r="N241" t="str">
        <f t="shared" si="15"/>
        <v>Yes</v>
      </c>
      <c r="O241" s="3" t="s">
        <v>152</v>
      </c>
      <c r="P241" s="126" t="str">
        <f t="shared" si="14"/>
        <v>No</v>
      </c>
      <c r="Q241" s="126" t="str">
        <f t="shared" si="17"/>
        <v>Yes</v>
      </c>
      <c r="R241" s="126" t="str">
        <f t="shared" si="17"/>
        <v>Yes</v>
      </c>
      <c r="S241" s="126" t="str">
        <f t="shared" si="17"/>
        <v>Yes</v>
      </c>
      <c r="T241" s="126" t="str">
        <f t="shared" si="17"/>
        <v>Yes</v>
      </c>
      <c r="U241" s="126" t="str">
        <f t="shared" si="17"/>
        <v>No</v>
      </c>
      <c r="V241" s="126" t="str">
        <f t="shared" si="17"/>
        <v>No</v>
      </c>
      <c r="W241" s="126" t="str">
        <f t="shared" si="17"/>
        <v>No</v>
      </c>
      <c r="X241" s="126" t="str">
        <f t="shared" si="17"/>
        <v>No</v>
      </c>
      <c r="Y241" s="126" t="str">
        <f t="shared" si="17"/>
        <v>Yes</v>
      </c>
      <c r="Z241" s="126" t="str">
        <f t="shared" si="17"/>
        <v>No</v>
      </c>
      <c r="AA241" s="126" t="str">
        <f t="shared" si="17"/>
        <v>No</v>
      </c>
    </row>
    <row r="242" spans="1:27" x14ac:dyDescent="0.3">
      <c r="A242" t="s">
        <v>157</v>
      </c>
      <c r="B242" t="s">
        <v>130</v>
      </c>
      <c r="C242" t="s">
        <v>9</v>
      </c>
      <c r="D242" t="s">
        <v>8</v>
      </c>
      <c r="E242" t="s">
        <v>70</v>
      </c>
      <c r="F242" t="s">
        <v>10</v>
      </c>
      <c r="G242">
        <v>1</v>
      </c>
      <c r="H242" t="s">
        <v>10</v>
      </c>
      <c r="I242" t="s">
        <v>18</v>
      </c>
      <c r="M242">
        <v>0</v>
      </c>
      <c r="N242" t="str">
        <f t="shared" si="15"/>
        <v>No</v>
      </c>
      <c r="O242" s="3" t="s">
        <v>152</v>
      </c>
      <c r="P242" s="126" t="str">
        <f t="shared" si="14"/>
        <v>No</v>
      </c>
      <c r="Q242" s="126" t="str">
        <f t="shared" si="17"/>
        <v>Yes</v>
      </c>
      <c r="R242" s="126" t="str">
        <f t="shared" si="17"/>
        <v>Yes</v>
      </c>
      <c r="S242" s="126" t="str">
        <f t="shared" si="17"/>
        <v>Yes</v>
      </c>
      <c r="T242" s="126" t="str">
        <f t="shared" si="17"/>
        <v>Yes</v>
      </c>
      <c r="U242" s="126" t="str">
        <f t="shared" si="17"/>
        <v>No</v>
      </c>
      <c r="V242" s="126" t="str">
        <f t="shared" si="17"/>
        <v>No</v>
      </c>
      <c r="W242" s="126" t="str">
        <f t="shared" si="17"/>
        <v>No</v>
      </c>
      <c r="X242" s="126" t="str">
        <f t="shared" si="17"/>
        <v>No</v>
      </c>
      <c r="Y242" s="126" t="str">
        <f t="shared" si="17"/>
        <v>Yes</v>
      </c>
      <c r="Z242" s="126" t="str">
        <f t="shared" si="17"/>
        <v>No</v>
      </c>
      <c r="AA242" s="126" t="str">
        <f t="shared" si="17"/>
        <v>No</v>
      </c>
    </row>
    <row r="243" spans="1:27" x14ac:dyDescent="0.3">
      <c r="A243" t="s">
        <v>157</v>
      </c>
      <c r="B243" t="s">
        <v>130</v>
      </c>
      <c r="C243" t="s">
        <v>9</v>
      </c>
      <c r="D243" t="s">
        <v>8</v>
      </c>
      <c r="E243" t="s">
        <v>70</v>
      </c>
      <c r="F243" t="s">
        <v>10</v>
      </c>
      <c r="G243">
        <v>0</v>
      </c>
      <c r="H243" t="s">
        <v>8</v>
      </c>
      <c r="I243" t="s">
        <v>19</v>
      </c>
      <c r="M243">
        <v>0</v>
      </c>
      <c r="N243" t="str">
        <f t="shared" si="15"/>
        <v>No</v>
      </c>
      <c r="O243" s="3" t="s">
        <v>152</v>
      </c>
      <c r="P243" s="126" t="str">
        <f t="shared" si="14"/>
        <v>No</v>
      </c>
      <c r="Q243" s="126" t="str">
        <f t="shared" si="17"/>
        <v>Yes</v>
      </c>
      <c r="R243" s="126" t="str">
        <f t="shared" si="17"/>
        <v>Yes</v>
      </c>
      <c r="S243" s="126" t="str">
        <f t="shared" si="17"/>
        <v>Yes</v>
      </c>
      <c r="T243" s="126" t="str">
        <f t="shared" si="17"/>
        <v>Yes</v>
      </c>
      <c r="U243" s="126" t="str">
        <f t="shared" si="17"/>
        <v>No</v>
      </c>
      <c r="V243" s="126" t="str">
        <f t="shared" si="17"/>
        <v>No</v>
      </c>
      <c r="W243" s="126" t="str">
        <f t="shared" si="17"/>
        <v>No</v>
      </c>
      <c r="X243" s="126" t="str">
        <f t="shared" si="17"/>
        <v>No</v>
      </c>
      <c r="Y243" s="126" t="str">
        <f t="shared" si="17"/>
        <v>Yes</v>
      </c>
      <c r="Z243" s="126" t="str">
        <f t="shared" si="17"/>
        <v>No</v>
      </c>
      <c r="AA243" s="126" t="str">
        <f t="shared" si="17"/>
        <v>No</v>
      </c>
    </row>
    <row r="244" spans="1:27" x14ac:dyDescent="0.3">
      <c r="A244" t="s">
        <v>157</v>
      </c>
      <c r="B244" t="s">
        <v>13</v>
      </c>
      <c r="C244" t="s">
        <v>9</v>
      </c>
      <c r="D244" t="s">
        <v>8</v>
      </c>
      <c r="E244" t="s">
        <v>70</v>
      </c>
      <c r="F244" t="s">
        <v>71</v>
      </c>
      <c r="G244">
        <v>0</v>
      </c>
      <c r="H244" t="s">
        <v>8</v>
      </c>
      <c r="I244" t="s">
        <v>19</v>
      </c>
      <c r="M244">
        <v>0</v>
      </c>
      <c r="N244" t="str">
        <f t="shared" si="15"/>
        <v>No</v>
      </c>
      <c r="O244" s="3" t="s">
        <v>152</v>
      </c>
      <c r="P244" s="126" t="str">
        <f t="shared" si="14"/>
        <v>Yes</v>
      </c>
      <c r="Q244" s="126" t="str">
        <f t="shared" si="17"/>
        <v>Yes</v>
      </c>
      <c r="R244" s="126" t="str">
        <f t="shared" si="17"/>
        <v>Yes</v>
      </c>
      <c r="S244" s="126" t="str">
        <f t="shared" si="17"/>
        <v>Yes</v>
      </c>
      <c r="T244" s="126" t="str">
        <f t="shared" si="17"/>
        <v>No</v>
      </c>
      <c r="U244" s="126" t="str">
        <f t="shared" si="17"/>
        <v>No</v>
      </c>
      <c r="V244" s="126" t="str">
        <f t="shared" si="17"/>
        <v>Yes</v>
      </c>
      <c r="W244" s="126" t="str">
        <f t="shared" si="17"/>
        <v>No</v>
      </c>
      <c r="X244" s="126" t="str">
        <f t="shared" ref="Q244:AA267" si="18">IF($A244="","",IF(OR($B244=X$1,$C244=X$1,$D244=X$1,$E244=X$1,$F244=X$1),"Yes","No"))</f>
        <v>No</v>
      </c>
      <c r="Y244" s="126" t="str">
        <f t="shared" si="18"/>
        <v>No</v>
      </c>
      <c r="Z244" s="126" t="str">
        <f t="shared" si="18"/>
        <v>No</v>
      </c>
      <c r="AA244" s="126" t="str">
        <f t="shared" si="18"/>
        <v>No</v>
      </c>
    </row>
    <row r="245" spans="1:27" x14ac:dyDescent="0.3">
      <c r="A245" t="s">
        <v>157</v>
      </c>
      <c r="B245" t="s">
        <v>13</v>
      </c>
      <c r="C245" t="s">
        <v>9</v>
      </c>
      <c r="D245" t="s">
        <v>8</v>
      </c>
      <c r="E245" t="s">
        <v>70</v>
      </c>
      <c r="F245" t="s">
        <v>71</v>
      </c>
      <c r="G245">
        <v>1</v>
      </c>
      <c r="H245" t="s">
        <v>70</v>
      </c>
      <c r="I245" t="s">
        <v>18</v>
      </c>
      <c r="M245">
        <v>0</v>
      </c>
      <c r="N245" t="str">
        <f t="shared" si="15"/>
        <v>No</v>
      </c>
      <c r="O245" s="3" t="s">
        <v>152</v>
      </c>
      <c r="P245" s="126" t="str">
        <f t="shared" si="14"/>
        <v>Yes</v>
      </c>
      <c r="Q245" s="126" t="str">
        <f t="shared" si="18"/>
        <v>Yes</v>
      </c>
      <c r="R245" s="126" t="str">
        <f t="shared" si="18"/>
        <v>Yes</v>
      </c>
      <c r="S245" s="126" t="str">
        <f t="shared" si="18"/>
        <v>Yes</v>
      </c>
      <c r="T245" s="126" t="str">
        <f t="shared" si="18"/>
        <v>No</v>
      </c>
      <c r="U245" s="126" t="str">
        <f t="shared" si="18"/>
        <v>No</v>
      </c>
      <c r="V245" s="126" t="str">
        <f t="shared" si="18"/>
        <v>Yes</v>
      </c>
      <c r="W245" s="126" t="str">
        <f t="shared" si="18"/>
        <v>No</v>
      </c>
      <c r="X245" s="126" t="str">
        <f t="shared" si="18"/>
        <v>No</v>
      </c>
      <c r="Y245" s="126" t="str">
        <f t="shared" si="18"/>
        <v>No</v>
      </c>
      <c r="Z245" s="126" t="str">
        <f t="shared" si="18"/>
        <v>No</v>
      </c>
      <c r="AA245" s="126" t="str">
        <f t="shared" si="18"/>
        <v>No</v>
      </c>
    </row>
    <row r="246" spans="1:27" x14ac:dyDescent="0.3">
      <c r="A246" t="s">
        <v>157</v>
      </c>
      <c r="B246" t="s">
        <v>13</v>
      </c>
      <c r="C246" t="s">
        <v>9</v>
      </c>
      <c r="D246" t="s">
        <v>8</v>
      </c>
      <c r="E246" t="s">
        <v>70</v>
      </c>
      <c r="F246" t="s">
        <v>71</v>
      </c>
      <c r="G246">
        <v>1</v>
      </c>
      <c r="H246" t="s">
        <v>13</v>
      </c>
      <c r="I246" t="s">
        <v>19</v>
      </c>
      <c r="M246">
        <v>0</v>
      </c>
      <c r="N246" t="str">
        <f t="shared" si="15"/>
        <v>No</v>
      </c>
      <c r="O246" s="3" t="s">
        <v>152</v>
      </c>
      <c r="P246" s="126" t="str">
        <f t="shared" si="14"/>
        <v>Yes</v>
      </c>
      <c r="Q246" s="126" t="str">
        <f t="shared" si="18"/>
        <v>Yes</v>
      </c>
      <c r="R246" s="126" t="str">
        <f t="shared" si="18"/>
        <v>Yes</v>
      </c>
      <c r="S246" s="126" t="str">
        <f t="shared" si="18"/>
        <v>Yes</v>
      </c>
      <c r="T246" s="126" t="str">
        <f t="shared" si="18"/>
        <v>No</v>
      </c>
      <c r="U246" s="126" t="str">
        <f t="shared" si="18"/>
        <v>No</v>
      </c>
      <c r="V246" s="126" t="str">
        <f t="shared" si="18"/>
        <v>Yes</v>
      </c>
      <c r="W246" s="126" t="str">
        <f t="shared" si="18"/>
        <v>No</v>
      </c>
      <c r="X246" s="126" t="str">
        <f t="shared" si="18"/>
        <v>No</v>
      </c>
      <c r="Y246" s="126" t="str">
        <f t="shared" si="18"/>
        <v>No</v>
      </c>
      <c r="Z246" s="126" t="str">
        <f t="shared" si="18"/>
        <v>No</v>
      </c>
      <c r="AA246" s="126" t="str">
        <f t="shared" si="18"/>
        <v>No</v>
      </c>
    </row>
    <row r="247" spans="1:27" x14ac:dyDescent="0.3">
      <c r="A247" t="s">
        <v>157</v>
      </c>
      <c r="B247" t="s">
        <v>13</v>
      </c>
      <c r="C247" t="s">
        <v>11</v>
      </c>
      <c r="D247" t="s">
        <v>8</v>
      </c>
      <c r="E247" t="s">
        <v>70</v>
      </c>
      <c r="F247" t="s">
        <v>71</v>
      </c>
      <c r="G247">
        <v>0</v>
      </c>
      <c r="H247" t="s">
        <v>71</v>
      </c>
      <c r="I247" t="s">
        <v>19</v>
      </c>
      <c r="M247">
        <v>0</v>
      </c>
      <c r="N247" t="str">
        <f t="shared" si="15"/>
        <v>No</v>
      </c>
      <c r="O247" s="3" t="s">
        <v>152</v>
      </c>
      <c r="P247" s="126" t="str">
        <f t="shared" si="14"/>
        <v>Yes</v>
      </c>
      <c r="Q247" s="126" t="str">
        <f t="shared" si="18"/>
        <v>No</v>
      </c>
      <c r="R247" s="126" t="str">
        <f t="shared" si="18"/>
        <v>Yes</v>
      </c>
      <c r="S247" s="126" t="str">
        <f t="shared" si="18"/>
        <v>Yes</v>
      </c>
      <c r="T247" s="126" t="str">
        <f t="shared" si="18"/>
        <v>No</v>
      </c>
      <c r="U247" s="126" t="str">
        <f t="shared" si="18"/>
        <v>Yes</v>
      </c>
      <c r="V247" s="126" t="str">
        <f t="shared" si="18"/>
        <v>Yes</v>
      </c>
      <c r="W247" s="126" t="str">
        <f t="shared" si="18"/>
        <v>No</v>
      </c>
      <c r="X247" s="126" t="str">
        <f t="shared" si="18"/>
        <v>No</v>
      </c>
      <c r="Y247" s="126" t="str">
        <f t="shared" si="18"/>
        <v>No</v>
      </c>
      <c r="Z247" s="126" t="str">
        <f t="shared" si="18"/>
        <v>No</v>
      </c>
      <c r="AA247" s="126" t="str">
        <f t="shared" si="18"/>
        <v>No</v>
      </c>
    </row>
    <row r="248" spans="1:27" x14ac:dyDescent="0.3">
      <c r="A248" t="s">
        <v>157</v>
      </c>
      <c r="B248" t="s">
        <v>13</v>
      </c>
      <c r="C248" t="s">
        <v>11</v>
      </c>
      <c r="D248" t="s">
        <v>8</v>
      </c>
      <c r="E248" t="s">
        <v>70</v>
      </c>
      <c r="F248" t="s">
        <v>71</v>
      </c>
      <c r="G248">
        <v>1</v>
      </c>
      <c r="H248" t="s">
        <v>11</v>
      </c>
      <c r="I248" t="s">
        <v>18</v>
      </c>
      <c r="M248">
        <v>0</v>
      </c>
      <c r="N248" t="str">
        <f t="shared" si="15"/>
        <v>No</v>
      </c>
      <c r="O248" s="3" t="s">
        <v>152</v>
      </c>
      <c r="P248" s="126" t="str">
        <f t="shared" si="14"/>
        <v>Yes</v>
      </c>
      <c r="Q248" s="126" t="str">
        <f t="shared" si="18"/>
        <v>No</v>
      </c>
      <c r="R248" s="126" t="str">
        <f t="shared" si="18"/>
        <v>Yes</v>
      </c>
      <c r="S248" s="126" t="str">
        <f t="shared" si="18"/>
        <v>Yes</v>
      </c>
      <c r="T248" s="126" t="str">
        <f t="shared" si="18"/>
        <v>No</v>
      </c>
      <c r="U248" s="126" t="str">
        <f t="shared" si="18"/>
        <v>Yes</v>
      </c>
      <c r="V248" s="126" t="str">
        <f t="shared" si="18"/>
        <v>Yes</v>
      </c>
      <c r="W248" s="126" t="str">
        <f t="shared" si="18"/>
        <v>No</v>
      </c>
      <c r="X248" s="126" t="str">
        <f t="shared" si="18"/>
        <v>No</v>
      </c>
      <c r="Y248" s="126" t="str">
        <f t="shared" si="18"/>
        <v>No</v>
      </c>
      <c r="Z248" s="126" t="str">
        <f t="shared" si="18"/>
        <v>No</v>
      </c>
      <c r="AA248" s="126" t="str">
        <f t="shared" si="18"/>
        <v>No</v>
      </c>
    </row>
    <row r="249" spans="1:27" x14ac:dyDescent="0.3">
      <c r="A249" t="s">
        <v>157</v>
      </c>
      <c r="B249" t="s">
        <v>13</v>
      </c>
      <c r="C249" t="s">
        <v>11</v>
      </c>
      <c r="D249" t="s">
        <v>8</v>
      </c>
      <c r="E249" t="s">
        <v>70</v>
      </c>
      <c r="F249" t="s">
        <v>71</v>
      </c>
      <c r="G249">
        <v>1</v>
      </c>
      <c r="H249" t="s">
        <v>13</v>
      </c>
      <c r="I249" t="s">
        <v>18</v>
      </c>
      <c r="M249">
        <v>3</v>
      </c>
      <c r="N249" t="str">
        <f t="shared" si="15"/>
        <v>Yes</v>
      </c>
      <c r="O249" s="3" t="s">
        <v>152</v>
      </c>
      <c r="P249" s="126" t="str">
        <f t="shared" si="14"/>
        <v>Yes</v>
      </c>
      <c r="Q249" s="126" t="str">
        <f t="shared" si="18"/>
        <v>No</v>
      </c>
      <c r="R249" s="126" t="str">
        <f t="shared" si="18"/>
        <v>Yes</v>
      </c>
      <c r="S249" s="126" t="str">
        <f t="shared" si="18"/>
        <v>Yes</v>
      </c>
      <c r="T249" s="126" t="str">
        <f t="shared" si="18"/>
        <v>No</v>
      </c>
      <c r="U249" s="126" t="str">
        <f t="shared" si="18"/>
        <v>Yes</v>
      </c>
      <c r="V249" s="126" t="str">
        <f t="shared" si="18"/>
        <v>Yes</v>
      </c>
      <c r="W249" s="126" t="str">
        <f t="shared" si="18"/>
        <v>No</v>
      </c>
      <c r="X249" s="126" t="str">
        <f t="shared" si="18"/>
        <v>No</v>
      </c>
      <c r="Y249" s="126" t="str">
        <f t="shared" si="18"/>
        <v>No</v>
      </c>
      <c r="Z249" s="126" t="str">
        <f t="shared" si="18"/>
        <v>No</v>
      </c>
      <c r="AA249" s="126" t="str">
        <f t="shared" si="18"/>
        <v>No</v>
      </c>
    </row>
    <row r="250" spans="1:27" x14ac:dyDescent="0.3">
      <c r="A250" t="s">
        <v>157</v>
      </c>
      <c r="B250" t="s">
        <v>130</v>
      </c>
      <c r="C250" t="s">
        <v>9</v>
      </c>
      <c r="D250" t="s">
        <v>8</v>
      </c>
      <c r="E250" t="s">
        <v>11</v>
      </c>
      <c r="F250" t="s">
        <v>10</v>
      </c>
      <c r="G250">
        <v>0</v>
      </c>
      <c r="H250" t="s">
        <v>10</v>
      </c>
      <c r="I250" t="s">
        <v>15</v>
      </c>
      <c r="M250">
        <v>2</v>
      </c>
      <c r="N250" t="str">
        <f t="shared" si="15"/>
        <v>Yes</v>
      </c>
      <c r="O250" s="3" t="s">
        <v>152</v>
      </c>
      <c r="P250" s="126" t="str">
        <f t="shared" si="14"/>
        <v>No</v>
      </c>
      <c r="Q250" s="126" t="str">
        <f t="shared" si="18"/>
        <v>Yes</v>
      </c>
      <c r="R250" s="126" t="str">
        <f t="shared" si="18"/>
        <v>Yes</v>
      </c>
      <c r="S250" s="126" t="str">
        <f t="shared" si="18"/>
        <v>No</v>
      </c>
      <c r="T250" s="126" t="str">
        <f t="shared" si="18"/>
        <v>Yes</v>
      </c>
      <c r="U250" s="126" t="str">
        <f t="shared" si="18"/>
        <v>Yes</v>
      </c>
      <c r="V250" s="126" t="str">
        <f t="shared" si="18"/>
        <v>No</v>
      </c>
      <c r="W250" s="126" t="str">
        <f t="shared" si="18"/>
        <v>No</v>
      </c>
      <c r="X250" s="126" t="str">
        <f t="shared" si="18"/>
        <v>No</v>
      </c>
      <c r="Y250" s="126" t="str">
        <f t="shared" si="18"/>
        <v>Yes</v>
      </c>
      <c r="Z250" s="126" t="str">
        <f t="shared" si="18"/>
        <v>No</v>
      </c>
      <c r="AA250" s="126" t="str">
        <f t="shared" si="18"/>
        <v>No</v>
      </c>
    </row>
    <row r="251" spans="1:27" x14ac:dyDescent="0.3">
      <c r="A251" t="s">
        <v>157</v>
      </c>
      <c r="B251" t="s">
        <v>130</v>
      </c>
      <c r="C251" t="s">
        <v>9</v>
      </c>
      <c r="D251" t="s">
        <v>8</v>
      </c>
      <c r="E251" t="s">
        <v>11</v>
      </c>
      <c r="F251" t="s">
        <v>10</v>
      </c>
      <c r="G251">
        <v>0</v>
      </c>
      <c r="H251" t="s">
        <v>130</v>
      </c>
      <c r="I251" t="s">
        <v>17</v>
      </c>
      <c r="M251">
        <v>0</v>
      </c>
      <c r="N251" t="str">
        <f t="shared" si="15"/>
        <v>No</v>
      </c>
      <c r="O251" s="3" t="s">
        <v>152</v>
      </c>
      <c r="P251" s="126" t="str">
        <f t="shared" si="14"/>
        <v>No</v>
      </c>
      <c r="Q251" s="126" t="str">
        <f t="shared" si="18"/>
        <v>Yes</v>
      </c>
      <c r="R251" s="126" t="str">
        <f t="shared" si="18"/>
        <v>Yes</v>
      </c>
      <c r="S251" s="126" t="str">
        <f t="shared" si="18"/>
        <v>No</v>
      </c>
      <c r="T251" s="126" t="str">
        <f t="shared" si="18"/>
        <v>Yes</v>
      </c>
      <c r="U251" s="126" t="str">
        <f t="shared" si="18"/>
        <v>Yes</v>
      </c>
      <c r="V251" s="126" t="str">
        <f t="shared" si="18"/>
        <v>No</v>
      </c>
      <c r="W251" s="126" t="str">
        <f t="shared" si="18"/>
        <v>No</v>
      </c>
      <c r="X251" s="126" t="str">
        <f t="shared" si="18"/>
        <v>No</v>
      </c>
      <c r="Y251" s="126" t="str">
        <f t="shared" si="18"/>
        <v>Yes</v>
      </c>
      <c r="Z251" s="126" t="str">
        <f t="shared" si="18"/>
        <v>No</v>
      </c>
      <c r="AA251" s="126" t="str">
        <f t="shared" si="18"/>
        <v>No</v>
      </c>
    </row>
    <row r="252" spans="1:27" x14ac:dyDescent="0.3">
      <c r="A252" t="s">
        <v>157</v>
      </c>
      <c r="B252" t="s">
        <v>130</v>
      </c>
      <c r="C252" t="s">
        <v>9</v>
      </c>
      <c r="D252" t="s">
        <v>8</v>
      </c>
      <c r="E252" t="s">
        <v>11</v>
      </c>
      <c r="F252" t="s">
        <v>10</v>
      </c>
      <c r="G252">
        <v>1</v>
      </c>
      <c r="H252" t="s">
        <v>9</v>
      </c>
      <c r="I252" t="s">
        <v>16</v>
      </c>
      <c r="M252">
        <v>2</v>
      </c>
      <c r="N252" t="str">
        <f t="shared" si="15"/>
        <v>Yes</v>
      </c>
      <c r="O252" s="3" t="s">
        <v>152</v>
      </c>
      <c r="P252" s="126" t="str">
        <f t="shared" ref="P252:AA308" si="19">IF($A252="","",IF(OR($B252=P$1,$C252=P$1,$D252=P$1,$E252=P$1,$F252=P$1),"Yes","No"))</f>
        <v>No</v>
      </c>
      <c r="Q252" s="126" t="str">
        <f t="shared" si="18"/>
        <v>Yes</v>
      </c>
      <c r="R252" s="126" t="str">
        <f t="shared" si="18"/>
        <v>Yes</v>
      </c>
      <c r="S252" s="126" t="str">
        <f t="shared" si="18"/>
        <v>No</v>
      </c>
      <c r="T252" s="126" t="str">
        <f t="shared" si="18"/>
        <v>Yes</v>
      </c>
      <c r="U252" s="126" t="str">
        <f t="shared" si="18"/>
        <v>Yes</v>
      </c>
      <c r="V252" s="126" t="str">
        <f t="shared" si="18"/>
        <v>No</v>
      </c>
      <c r="W252" s="126" t="str">
        <f t="shared" si="18"/>
        <v>No</v>
      </c>
      <c r="X252" s="126" t="str">
        <f t="shared" si="18"/>
        <v>No</v>
      </c>
      <c r="Y252" s="126" t="str">
        <f t="shared" si="18"/>
        <v>Yes</v>
      </c>
      <c r="Z252" s="126" t="str">
        <f t="shared" si="18"/>
        <v>No</v>
      </c>
      <c r="AA252" s="126" t="str">
        <f t="shared" si="18"/>
        <v>No</v>
      </c>
    </row>
    <row r="253" spans="1:27" x14ac:dyDescent="0.3">
      <c r="A253" t="s">
        <v>157</v>
      </c>
      <c r="B253" t="s">
        <v>13</v>
      </c>
      <c r="C253" t="s">
        <v>9</v>
      </c>
      <c r="D253" t="s">
        <v>8</v>
      </c>
      <c r="E253" t="s">
        <v>11</v>
      </c>
      <c r="F253" t="s">
        <v>10</v>
      </c>
      <c r="G253">
        <v>1</v>
      </c>
      <c r="H253" t="s">
        <v>9</v>
      </c>
      <c r="I253" t="s">
        <v>148</v>
      </c>
      <c r="M253">
        <v>0</v>
      </c>
      <c r="N253" t="str">
        <f t="shared" si="15"/>
        <v>Yes</v>
      </c>
      <c r="O253" s="3" t="s">
        <v>152</v>
      </c>
      <c r="P253" s="126" t="str">
        <f t="shared" si="19"/>
        <v>Yes</v>
      </c>
      <c r="Q253" s="126" t="str">
        <f t="shared" si="18"/>
        <v>Yes</v>
      </c>
      <c r="R253" s="126" t="str">
        <f t="shared" si="18"/>
        <v>Yes</v>
      </c>
      <c r="S253" s="126" t="str">
        <f t="shared" si="18"/>
        <v>No</v>
      </c>
      <c r="T253" s="126" t="str">
        <f t="shared" si="18"/>
        <v>Yes</v>
      </c>
      <c r="U253" s="126" t="str">
        <f t="shared" si="18"/>
        <v>Yes</v>
      </c>
      <c r="V253" s="126" t="str">
        <f t="shared" si="18"/>
        <v>No</v>
      </c>
      <c r="W253" s="126" t="str">
        <f t="shared" si="18"/>
        <v>No</v>
      </c>
      <c r="X253" s="126" t="str">
        <f t="shared" si="18"/>
        <v>No</v>
      </c>
      <c r="Y253" s="126" t="str">
        <f t="shared" si="18"/>
        <v>No</v>
      </c>
      <c r="Z253" s="126" t="str">
        <f t="shared" si="18"/>
        <v>No</v>
      </c>
      <c r="AA253" s="126" t="str">
        <f t="shared" si="18"/>
        <v>No</v>
      </c>
    </row>
    <row r="254" spans="1:27" x14ac:dyDescent="0.3">
      <c r="A254" t="s">
        <v>157</v>
      </c>
      <c r="B254" t="s">
        <v>13</v>
      </c>
      <c r="C254" t="s">
        <v>9</v>
      </c>
      <c r="D254" t="s">
        <v>8</v>
      </c>
      <c r="E254" t="s">
        <v>11</v>
      </c>
      <c r="F254" t="s">
        <v>10</v>
      </c>
      <c r="G254">
        <v>0</v>
      </c>
      <c r="H254" t="s">
        <v>13</v>
      </c>
      <c r="I254" t="s">
        <v>15</v>
      </c>
      <c r="M254">
        <v>2</v>
      </c>
      <c r="N254" t="str">
        <f t="shared" si="15"/>
        <v>Yes</v>
      </c>
      <c r="O254" s="3" t="s">
        <v>152</v>
      </c>
      <c r="P254" s="126" t="str">
        <f t="shared" si="19"/>
        <v>Yes</v>
      </c>
      <c r="Q254" s="126" t="str">
        <f t="shared" si="18"/>
        <v>Yes</v>
      </c>
      <c r="R254" s="126" t="str">
        <f t="shared" si="18"/>
        <v>Yes</v>
      </c>
      <c r="S254" s="126" t="str">
        <f t="shared" si="18"/>
        <v>No</v>
      </c>
      <c r="T254" s="126" t="str">
        <f t="shared" si="18"/>
        <v>Yes</v>
      </c>
      <c r="U254" s="126" t="str">
        <f t="shared" si="18"/>
        <v>Yes</v>
      </c>
      <c r="V254" s="126" t="str">
        <f t="shared" si="18"/>
        <v>No</v>
      </c>
      <c r="W254" s="126" t="str">
        <f t="shared" si="18"/>
        <v>No</v>
      </c>
      <c r="X254" s="126" t="str">
        <f t="shared" si="18"/>
        <v>No</v>
      </c>
      <c r="Y254" s="126" t="str">
        <f t="shared" si="18"/>
        <v>No</v>
      </c>
      <c r="Z254" s="126" t="str">
        <f t="shared" si="18"/>
        <v>No</v>
      </c>
      <c r="AA254" s="126" t="str">
        <f t="shared" si="18"/>
        <v>No</v>
      </c>
    </row>
    <row r="255" spans="1:27" x14ac:dyDescent="0.3">
      <c r="A255" t="s">
        <v>157</v>
      </c>
      <c r="B255" t="s">
        <v>13</v>
      </c>
      <c r="C255" t="s">
        <v>9</v>
      </c>
      <c r="D255" t="s">
        <v>8</v>
      </c>
      <c r="E255" t="s">
        <v>11</v>
      </c>
      <c r="F255" t="s">
        <v>10</v>
      </c>
      <c r="G255">
        <v>0</v>
      </c>
      <c r="H255" t="s">
        <v>10</v>
      </c>
      <c r="I255" t="s">
        <v>15</v>
      </c>
      <c r="M255">
        <v>2</v>
      </c>
      <c r="N255" t="str">
        <f t="shared" si="15"/>
        <v>Yes</v>
      </c>
      <c r="O255" s="3" t="s">
        <v>152</v>
      </c>
      <c r="P255" s="126" t="str">
        <f t="shared" si="19"/>
        <v>Yes</v>
      </c>
      <c r="Q255" s="126" t="str">
        <f t="shared" si="18"/>
        <v>Yes</v>
      </c>
      <c r="R255" s="126" t="str">
        <f t="shared" si="18"/>
        <v>Yes</v>
      </c>
      <c r="S255" s="126" t="str">
        <f t="shared" si="18"/>
        <v>No</v>
      </c>
      <c r="T255" s="126" t="str">
        <f t="shared" si="18"/>
        <v>Yes</v>
      </c>
      <c r="U255" s="126" t="str">
        <f t="shared" si="18"/>
        <v>Yes</v>
      </c>
      <c r="V255" s="126" t="str">
        <f t="shared" si="18"/>
        <v>No</v>
      </c>
      <c r="W255" s="126" t="str">
        <f t="shared" si="18"/>
        <v>No</v>
      </c>
      <c r="X255" s="126" t="str">
        <f t="shared" si="18"/>
        <v>No</v>
      </c>
      <c r="Y255" s="126" t="str">
        <f t="shared" si="18"/>
        <v>No</v>
      </c>
      <c r="Z255" s="126" t="str">
        <f t="shared" si="18"/>
        <v>No</v>
      </c>
      <c r="AA255" s="126" t="str">
        <f t="shared" si="18"/>
        <v>No</v>
      </c>
    </row>
    <row r="256" spans="1:27" x14ac:dyDescent="0.3">
      <c r="A256" t="s">
        <v>157</v>
      </c>
      <c r="B256" t="s">
        <v>13</v>
      </c>
      <c r="C256" t="s">
        <v>9</v>
      </c>
      <c r="D256" t="s">
        <v>8</v>
      </c>
      <c r="E256" t="s">
        <v>11</v>
      </c>
      <c r="F256" t="s">
        <v>10</v>
      </c>
      <c r="G256">
        <v>0</v>
      </c>
      <c r="H256" t="s">
        <v>9</v>
      </c>
      <c r="I256" t="s">
        <v>19</v>
      </c>
      <c r="M256">
        <v>0</v>
      </c>
      <c r="N256" t="str">
        <f t="shared" si="15"/>
        <v>No</v>
      </c>
      <c r="O256" s="3" t="s">
        <v>152</v>
      </c>
      <c r="P256" s="126" t="str">
        <f t="shared" si="19"/>
        <v>Yes</v>
      </c>
      <c r="Q256" s="126" t="str">
        <f t="shared" si="18"/>
        <v>Yes</v>
      </c>
      <c r="R256" s="126" t="str">
        <f t="shared" si="18"/>
        <v>Yes</v>
      </c>
      <c r="S256" s="126" t="str">
        <f t="shared" si="18"/>
        <v>No</v>
      </c>
      <c r="T256" s="126" t="str">
        <f t="shared" si="18"/>
        <v>Yes</v>
      </c>
      <c r="U256" s="126" t="str">
        <f t="shared" si="18"/>
        <v>Yes</v>
      </c>
      <c r="V256" s="126" t="str">
        <f t="shared" si="18"/>
        <v>No</v>
      </c>
      <c r="W256" s="126" t="str">
        <f t="shared" si="18"/>
        <v>No</v>
      </c>
      <c r="X256" s="126" t="str">
        <f t="shared" si="18"/>
        <v>No</v>
      </c>
      <c r="Y256" s="126" t="str">
        <f t="shared" si="18"/>
        <v>No</v>
      </c>
      <c r="Z256" s="126" t="str">
        <f t="shared" si="18"/>
        <v>No</v>
      </c>
      <c r="AA256" s="126" t="str">
        <f t="shared" si="18"/>
        <v>No</v>
      </c>
    </row>
    <row r="257" spans="1:27" x14ac:dyDescent="0.3">
      <c r="A257" t="s">
        <v>157</v>
      </c>
      <c r="B257" t="s">
        <v>13</v>
      </c>
      <c r="C257" t="s">
        <v>9</v>
      </c>
      <c r="D257" t="s">
        <v>8</v>
      </c>
      <c r="E257" t="s">
        <v>11</v>
      </c>
      <c r="F257" t="s">
        <v>71</v>
      </c>
      <c r="G257">
        <v>0</v>
      </c>
      <c r="H257" t="s">
        <v>13</v>
      </c>
      <c r="I257" t="s">
        <v>15</v>
      </c>
      <c r="M257">
        <v>0</v>
      </c>
      <c r="N257" t="str">
        <f t="shared" si="15"/>
        <v>No</v>
      </c>
      <c r="O257" s="3" t="s">
        <v>152</v>
      </c>
      <c r="P257" s="126" t="str">
        <f t="shared" si="19"/>
        <v>Yes</v>
      </c>
      <c r="Q257" s="126" t="str">
        <f t="shared" si="18"/>
        <v>Yes</v>
      </c>
      <c r="R257" s="126" t="str">
        <f t="shared" si="18"/>
        <v>Yes</v>
      </c>
      <c r="S257" s="126" t="str">
        <f t="shared" si="18"/>
        <v>No</v>
      </c>
      <c r="T257" s="126" t="str">
        <f t="shared" si="18"/>
        <v>No</v>
      </c>
      <c r="U257" s="126" t="str">
        <f t="shared" si="18"/>
        <v>Yes</v>
      </c>
      <c r="V257" s="126" t="str">
        <f t="shared" si="18"/>
        <v>Yes</v>
      </c>
      <c r="W257" s="126" t="str">
        <f t="shared" si="18"/>
        <v>No</v>
      </c>
      <c r="X257" s="126" t="str">
        <f t="shared" si="18"/>
        <v>No</v>
      </c>
      <c r="Y257" s="126" t="str">
        <f t="shared" si="18"/>
        <v>No</v>
      </c>
      <c r="Z257" s="126" t="str">
        <f t="shared" si="18"/>
        <v>No</v>
      </c>
      <c r="AA257" s="126" t="str">
        <f t="shared" si="18"/>
        <v>No</v>
      </c>
    </row>
    <row r="258" spans="1:27" x14ac:dyDescent="0.3">
      <c r="A258" t="s">
        <v>157</v>
      </c>
      <c r="B258" t="s">
        <v>13</v>
      </c>
      <c r="C258" t="s">
        <v>9</v>
      </c>
      <c r="D258" t="s">
        <v>8</v>
      </c>
      <c r="E258" t="s">
        <v>11</v>
      </c>
      <c r="F258" t="s">
        <v>71</v>
      </c>
      <c r="G258">
        <v>0</v>
      </c>
      <c r="H258" t="s">
        <v>8</v>
      </c>
      <c r="I258" t="s">
        <v>16</v>
      </c>
      <c r="M258">
        <v>0</v>
      </c>
      <c r="N258" t="str">
        <f t="shared" si="15"/>
        <v>No</v>
      </c>
      <c r="O258" s="3" t="s">
        <v>152</v>
      </c>
      <c r="P258" s="126" t="str">
        <f t="shared" si="19"/>
        <v>Yes</v>
      </c>
      <c r="Q258" s="126" t="str">
        <f t="shared" si="18"/>
        <v>Yes</v>
      </c>
      <c r="R258" s="126" t="str">
        <f t="shared" si="18"/>
        <v>Yes</v>
      </c>
      <c r="S258" s="126" t="str">
        <f t="shared" si="18"/>
        <v>No</v>
      </c>
      <c r="T258" s="126" t="str">
        <f t="shared" si="18"/>
        <v>No</v>
      </c>
      <c r="U258" s="126" t="str">
        <f t="shared" si="18"/>
        <v>Yes</v>
      </c>
      <c r="V258" s="126" t="str">
        <f t="shared" si="18"/>
        <v>Yes</v>
      </c>
      <c r="W258" s="126" t="str">
        <f t="shared" si="18"/>
        <v>No</v>
      </c>
      <c r="X258" s="126" t="str">
        <f t="shared" si="18"/>
        <v>No</v>
      </c>
      <c r="Y258" s="126" t="str">
        <f t="shared" si="18"/>
        <v>No</v>
      </c>
      <c r="Z258" s="126" t="str">
        <f t="shared" si="18"/>
        <v>No</v>
      </c>
      <c r="AA258" s="126" t="str">
        <f t="shared" si="18"/>
        <v>No</v>
      </c>
    </row>
    <row r="259" spans="1:27" x14ac:dyDescent="0.3">
      <c r="A259" t="s">
        <v>157</v>
      </c>
      <c r="B259" t="s">
        <v>13</v>
      </c>
      <c r="C259" t="s">
        <v>9</v>
      </c>
      <c r="D259" t="s">
        <v>8</v>
      </c>
      <c r="E259" t="s">
        <v>11</v>
      </c>
      <c r="F259" t="s">
        <v>71</v>
      </c>
      <c r="G259">
        <v>0</v>
      </c>
      <c r="H259" t="s">
        <v>11</v>
      </c>
      <c r="I259" t="s">
        <v>17</v>
      </c>
      <c r="M259">
        <v>0</v>
      </c>
      <c r="N259" t="str">
        <f t="shared" ref="N259:N322" si="20">IF(M259="","",IF(I259="Foul","Yes",IF(M259=0,"No","Yes")))</f>
        <v>No</v>
      </c>
      <c r="O259" s="3" t="s">
        <v>152</v>
      </c>
      <c r="P259" s="126" t="str">
        <f t="shared" si="19"/>
        <v>Yes</v>
      </c>
      <c r="Q259" s="126" t="str">
        <f t="shared" si="18"/>
        <v>Yes</v>
      </c>
      <c r="R259" s="126" t="str">
        <f t="shared" si="18"/>
        <v>Yes</v>
      </c>
      <c r="S259" s="126" t="str">
        <f t="shared" si="18"/>
        <v>No</v>
      </c>
      <c r="T259" s="126" t="str">
        <f t="shared" si="18"/>
        <v>No</v>
      </c>
      <c r="U259" s="126" t="str">
        <f t="shared" si="18"/>
        <v>Yes</v>
      </c>
      <c r="V259" s="126" t="str">
        <f t="shared" si="18"/>
        <v>Yes</v>
      </c>
      <c r="W259" s="126" t="str">
        <f t="shared" si="18"/>
        <v>No</v>
      </c>
      <c r="X259" s="126" t="str">
        <f t="shared" si="18"/>
        <v>No</v>
      </c>
      <c r="Y259" s="126" t="str">
        <f t="shared" si="18"/>
        <v>No</v>
      </c>
      <c r="Z259" s="126" t="str">
        <f t="shared" si="18"/>
        <v>No</v>
      </c>
      <c r="AA259" s="126" t="str">
        <f t="shared" si="18"/>
        <v>No</v>
      </c>
    </row>
    <row r="260" spans="1:27" x14ac:dyDescent="0.3">
      <c r="A260" t="s">
        <v>157</v>
      </c>
      <c r="B260" t="s">
        <v>13</v>
      </c>
      <c r="C260" t="s">
        <v>9</v>
      </c>
      <c r="D260" t="s">
        <v>8</v>
      </c>
      <c r="E260" t="s">
        <v>11</v>
      </c>
      <c r="F260" t="s">
        <v>71</v>
      </c>
      <c r="G260">
        <v>1</v>
      </c>
      <c r="H260" t="s">
        <v>13</v>
      </c>
      <c r="I260" t="s">
        <v>148</v>
      </c>
      <c r="M260">
        <v>1</v>
      </c>
      <c r="N260" t="str">
        <f t="shared" si="20"/>
        <v>Yes</v>
      </c>
      <c r="O260" s="3" t="s">
        <v>152</v>
      </c>
      <c r="P260" s="126" t="str">
        <f t="shared" si="19"/>
        <v>Yes</v>
      </c>
      <c r="Q260" s="126" t="str">
        <f t="shared" si="18"/>
        <v>Yes</v>
      </c>
      <c r="R260" s="126" t="str">
        <f t="shared" si="18"/>
        <v>Yes</v>
      </c>
      <c r="S260" s="126" t="str">
        <f t="shared" si="18"/>
        <v>No</v>
      </c>
      <c r="T260" s="126" t="str">
        <f t="shared" si="18"/>
        <v>No</v>
      </c>
      <c r="U260" s="126" t="str">
        <f t="shared" si="18"/>
        <v>Yes</v>
      </c>
      <c r="V260" s="126" t="str">
        <f t="shared" si="18"/>
        <v>Yes</v>
      </c>
      <c r="W260" s="126" t="str">
        <f t="shared" si="18"/>
        <v>No</v>
      </c>
      <c r="X260" s="126" t="str">
        <f t="shared" si="18"/>
        <v>No</v>
      </c>
      <c r="Y260" s="126" t="str">
        <f t="shared" si="18"/>
        <v>No</v>
      </c>
      <c r="Z260" s="126" t="str">
        <f t="shared" si="18"/>
        <v>No</v>
      </c>
      <c r="AA260" s="126" t="str">
        <f t="shared" si="18"/>
        <v>No</v>
      </c>
    </row>
    <row r="261" spans="1:27" x14ac:dyDescent="0.3">
      <c r="A261" t="s">
        <v>157</v>
      </c>
      <c r="B261" t="s">
        <v>13</v>
      </c>
      <c r="C261" t="s">
        <v>9</v>
      </c>
      <c r="D261" t="s">
        <v>8</v>
      </c>
      <c r="E261" t="s">
        <v>11</v>
      </c>
      <c r="F261" t="s">
        <v>71</v>
      </c>
      <c r="G261">
        <v>1</v>
      </c>
      <c r="H261" t="s">
        <v>8</v>
      </c>
      <c r="I261" t="s">
        <v>20</v>
      </c>
      <c r="M261">
        <v>0</v>
      </c>
      <c r="N261" t="str">
        <f t="shared" si="20"/>
        <v>No</v>
      </c>
      <c r="O261" s="3" t="s">
        <v>152</v>
      </c>
      <c r="P261" s="126" t="str">
        <f t="shared" si="19"/>
        <v>Yes</v>
      </c>
      <c r="Q261" s="126" t="str">
        <f t="shared" si="18"/>
        <v>Yes</v>
      </c>
      <c r="R261" s="126" t="str">
        <f t="shared" si="18"/>
        <v>Yes</v>
      </c>
      <c r="S261" s="126" t="str">
        <f t="shared" si="18"/>
        <v>No</v>
      </c>
      <c r="T261" s="126" t="str">
        <f t="shared" si="18"/>
        <v>No</v>
      </c>
      <c r="U261" s="126" t="str">
        <f t="shared" si="18"/>
        <v>Yes</v>
      </c>
      <c r="V261" s="126" t="str">
        <f t="shared" si="18"/>
        <v>Yes</v>
      </c>
      <c r="W261" s="126" t="str">
        <f t="shared" si="18"/>
        <v>No</v>
      </c>
      <c r="X261" s="126" t="str">
        <f t="shared" si="18"/>
        <v>No</v>
      </c>
      <c r="Y261" s="126" t="str">
        <f t="shared" si="18"/>
        <v>No</v>
      </c>
      <c r="Z261" s="126" t="str">
        <f t="shared" si="18"/>
        <v>No</v>
      </c>
      <c r="AA261" s="126" t="str">
        <f t="shared" si="18"/>
        <v>No</v>
      </c>
    </row>
    <row r="262" spans="1:27" x14ac:dyDescent="0.3">
      <c r="A262" t="s">
        <v>157</v>
      </c>
      <c r="B262" t="s">
        <v>130</v>
      </c>
      <c r="C262" t="s">
        <v>9</v>
      </c>
      <c r="D262" t="s">
        <v>8</v>
      </c>
      <c r="E262" t="s">
        <v>11</v>
      </c>
      <c r="F262" t="s">
        <v>71</v>
      </c>
      <c r="G262">
        <v>0</v>
      </c>
      <c r="H262" t="s">
        <v>130</v>
      </c>
      <c r="I262" t="s">
        <v>19</v>
      </c>
      <c r="M262">
        <v>0</v>
      </c>
      <c r="N262" t="str">
        <f t="shared" si="20"/>
        <v>No</v>
      </c>
      <c r="O262" s="3" t="s">
        <v>152</v>
      </c>
      <c r="P262" s="126" t="str">
        <f t="shared" si="19"/>
        <v>No</v>
      </c>
      <c r="Q262" s="126" t="str">
        <f t="shared" si="18"/>
        <v>Yes</v>
      </c>
      <c r="R262" s="126" t="str">
        <f t="shared" si="18"/>
        <v>Yes</v>
      </c>
      <c r="S262" s="126" t="str">
        <f t="shared" si="18"/>
        <v>No</v>
      </c>
      <c r="T262" s="126" t="str">
        <f t="shared" si="18"/>
        <v>No</v>
      </c>
      <c r="U262" s="126" t="str">
        <f t="shared" si="18"/>
        <v>Yes</v>
      </c>
      <c r="V262" s="126" t="str">
        <f t="shared" si="18"/>
        <v>Yes</v>
      </c>
      <c r="W262" s="126" t="str">
        <f t="shared" si="18"/>
        <v>No</v>
      </c>
      <c r="X262" s="126" t="str">
        <f t="shared" si="18"/>
        <v>No</v>
      </c>
      <c r="Y262" s="126" t="str">
        <f t="shared" si="18"/>
        <v>Yes</v>
      </c>
      <c r="Z262" s="126" t="str">
        <f t="shared" si="18"/>
        <v>No</v>
      </c>
      <c r="AA262" s="126" t="str">
        <f t="shared" si="18"/>
        <v>No</v>
      </c>
    </row>
    <row r="263" spans="1:27" x14ac:dyDescent="0.3">
      <c r="A263" t="s">
        <v>157</v>
      </c>
      <c r="B263" t="s">
        <v>13</v>
      </c>
      <c r="C263" t="s">
        <v>9</v>
      </c>
      <c r="D263" t="s">
        <v>8</v>
      </c>
      <c r="E263" t="s">
        <v>11</v>
      </c>
      <c r="F263" t="s">
        <v>10</v>
      </c>
      <c r="G263">
        <v>1</v>
      </c>
      <c r="H263" t="s">
        <v>13</v>
      </c>
      <c r="I263" t="s">
        <v>17</v>
      </c>
      <c r="M263">
        <v>0</v>
      </c>
      <c r="N263" t="str">
        <f t="shared" si="20"/>
        <v>No</v>
      </c>
      <c r="O263" s="3" t="s">
        <v>152</v>
      </c>
      <c r="P263" s="126" t="str">
        <f t="shared" si="19"/>
        <v>Yes</v>
      </c>
      <c r="Q263" s="126" t="str">
        <f t="shared" si="18"/>
        <v>Yes</v>
      </c>
      <c r="R263" s="126" t="str">
        <f t="shared" si="18"/>
        <v>Yes</v>
      </c>
      <c r="S263" s="126" t="str">
        <f t="shared" si="18"/>
        <v>No</v>
      </c>
      <c r="T263" s="126" t="str">
        <f t="shared" si="18"/>
        <v>Yes</v>
      </c>
      <c r="U263" s="126" t="str">
        <f t="shared" si="18"/>
        <v>Yes</v>
      </c>
      <c r="V263" s="126" t="str">
        <f t="shared" si="18"/>
        <v>No</v>
      </c>
      <c r="W263" s="126" t="str">
        <f t="shared" si="18"/>
        <v>No</v>
      </c>
      <c r="X263" s="126" t="str">
        <f t="shared" si="18"/>
        <v>No</v>
      </c>
      <c r="Y263" s="126" t="str">
        <f t="shared" si="18"/>
        <v>No</v>
      </c>
      <c r="Z263" s="126" t="str">
        <f t="shared" si="18"/>
        <v>No</v>
      </c>
      <c r="AA263" s="126" t="str">
        <f t="shared" si="18"/>
        <v>No</v>
      </c>
    </row>
    <row r="264" spans="1:27" x14ac:dyDescent="0.3">
      <c r="A264" t="s">
        <v>157</v>
      </c>
      <c r="B264" t="s">
        <v>13</v>
      </c>
      <c r="C264" t="s">
        <v>9</v>
      </c>
      <c r="D264" t="s">
        <v>8</v>
      </c>
      <c r="E264" t="s">
        <v>11</v>
      </c>
      <c r="F264" t="s">
        <v>10</v>
      </c>
      <c r="G264">
        <v>1</v>
      </c>
      <c r="H264" t="s">
        <v>11</v>
      </c>
      <c r="I264" t="s">
        <v>148</v>
      </c>
      <c r="M264">
        <v>2</v>
      </c>
      <c r="N264" t="str">
        <f t="shared" si="20"/>
        <v>Yes</v>
      </c>
      <c r="O264" s="3" t="s">
        <v>152</v>
      </c>
      <c r="P264" s="126" t="str">
        <f t="shared" si="19"/>
        <v>Yes</v>
      </c>
      <c r="Q264" s="126" t="str">
        <f t="shared" si="18"/>
        <v>Yes</v>
      </c>
      <c r="R264" s="126" t="str">
        <f t="shared" si="18"/>
        <v>Yes</v>
      </c>
      <c r="S264" s="126" t="str">
        <f t="shared" si="18"/>
        <v>No</v>
      </c>
      <c r="T264" s="126" t="str">
        <f t="shared" si="18"/>
        <v>Yes</v>
      </c>
      <c r="U264" s="126" t="str">
        <f t="shared" si="18"/>
        <v>Yes</v>
      </c>
      <c r="V264" s="126" t="str">
        <f t="shared" si="18"/>
        <v>No</v>
      </c>
      <c r="W264" s="126" t="str">
        <f t="shared" si="18"/>
        <v>No</v>
      </c>
      <c r="X264" s="126" t="str">
        <f t="shared" si="18"/>
        <v>No</v>
      </c>
      <c r="Y264" s="126" t="str">
        <f t="shared" si="18"/>
        <v>No</v>
      </c>
      <c r="Z264" s="126" t="str">
        <f t="shared" si="18"/>
        <v>No</v>
      </c>
      <c r="AA264" s="126" t="str">
        <f t="shared" si="18"/>
        <v>No</v>
      </c>
    </row>
    <row r="265" spans="1:27" x14ac:dyDescent="0.3">
      <c r="A265" t="s">
        <v>157</v>
      </c>
      <c r="B265" t="s">
        <v>13</v>
      </c>
      <c r="C265" t="s">
        <v>9</v>
      </c>
      <c r="D265" t="s">
        <v>8</v>
      </c>
      <c r="E265" t="s">
        <v>11</v>
      </c>
      <c r="F265" t="s">
        <v>10</v>
      </c>
      <c r="G265">
        <v>1</v>
      </c>
      <c r="H265" t="s">
        <v>11</v>
      </c>
      <c r="I265" t="s">
        <v>18</v>
      </c>
      <c r="M265">
        <v>2</v>
      </c>
      <c r="N265" t="str">
        <f t="shared" si="20"/>
        <v>Yes</v>
      </c>
      <c r="O265" s="3" t="s">
        <v>152</v>
      </c>
      <c r="P265" s="126" t="str">
        <f t="shared" si="19"/>
        <v>Yes</v>
      </c>
      <c r="Q265" s="126" t="str">
        <f t="shared" si="18"/>
        <v>Yes</v>
      </c>
      <c r="R265" s="126" t="str">
        <f t="shared" si="18"/>
        <v>Yes</v>
      </c>
      <c r="S265" s="126" t="str">
        <f t="shared" si="18"/>
        <v>No</v>
      </c>
      <c r="T265" s="126" t="str">
        <f t="shared" si="18"/>
        <v>Yes</v>
      </c>
      <c r="U265" s="126" t="str">
        <f t="shared" si="18"/>
        <v>Yes</v>
      </c>
      <c r="V265" s="126" t="str">
        <f t="shared" si="18"/>
        <v>No</v>
      </c>
      <c r="W265" s="126" t="str">
        <f t="shared" si="18"/>
        <v>No</v>
      </c>
      <c r="X265" s="126" t="str">
        <f t="shared" si="18"/>
        <v>No</v>
      </c>
      <c r="Y265" s="126" t="str">
        <f t="shared" si="18"/>
        <v>No</v>
      </c>
      <c r="Z265" s="126" t="str">
        <f t="shared" si="18"/>
        <v>No</v>
      </c>
      <c r="AA265" s="126" t="str">
        <f t="shared" si="18"/>
        <v>No</v>
      </c>
    </row>
    <row r="266" spans="1:27" x14ac:dyDescent="0.3">
      <c r="A266" t="s">
        <v>157</v>
      </c>
      <c r="B266" t="s">
        <v>13</v>
      </c>
      <c r="C266" t="s">
        <v>9</v>
      </c>
      <c r="D266" t="s">
        <v>8</v>
      </c>
      <c r="E266" t="s">
        <v>11</v>
      </c>
      <c r="F266" t="s">
        <v>10</v>
      </c>
      <c r="G266">
        <v>1</v>
      </c>
      <c r="H266" t="s">
        <v>10</v>
      </c>
      <c r="I266" t="s">
        <v>148</v>
      </c>
      <c r="M266">
        <v>1</v>
      </c>
      <c r="N266" t="str">
        <f t="shared" si="20"/>
        <v>Yes</v>
      </c>
      <c r="O266" s="3" t="s">
        <v>152</v>
      </c>
      <c r="P266" s="126" t="str">
        <f t="shared" si="19"/>
        <v>Yes</v>
      </c>
      <c r="Q266" s="126" t="str">
        <f t="shared" si="18"/>
        <v>Yes</v>
      </c>
      <c r="R266" s="126" t="str">
        <f t="shared" si="18"/>
        <v>Yes</v>
      </c>
      <c r="S266" s="126" t="str">
        <f t="shared" si="18"/>
        <v>No</v>
      </c>
      <c r="T266" s="126" t="str">
        <f t="shared" si="18"/>
        <v>Yes</v>
      </c>
      <c r="U266" s="126" t="str">
        <f t="shared" si="18"/>
        <v>Yes</v>
      </c>
      <c r="V266" s="126" t="str">
        <f t="shared" si="18"/>
        <v>No</v>
      </c>
      <c r="W266" s="126" t="str">
        <f t="shared" si="18"/>
        <v>No</v>
      </c>
      <c r="X266" s="126" t="str">
        <f t="shared" si="18"/>
        <v>No</v>
      </c>
      <c r="Y266" s="126" t="str">
        <f t="shared" si="18"/>
        <v>No</v>
      </c>
      <c r="Z266" s="126" t="str">
        <f t="shared" si="18"/>
        <v>No</v>
      </c>
      <c r="AA266" s="126" t="str">
        <f t="shared" si="18"/>
        <v>No</v>
      </c>
    </row>
    <row r="267" spans="1:27" x14ac:dyDescent="0.3">
      <c r="A267" t="s">
        <v>157</v>
      </c>
      <c r="B267" t="s">
        <v>13</v>
      </c>
      <c r="C267" t="s">
        <v>9</v>
      </c>
      <c r="D267" t="s">
        <v>8</v>
      </c>
      <c r="E267" t="s">
        <v>11</v>
      </c>
      <c r="F267" t="s">
        <v>10</v>
      </c>
      <c r="G267">
        <v>1</v>
      </c>
      <c r="H267" t="s">
        <v>10</v>
      </c>
      <c r="I267" t="s">
        <v>18</v>
      </c>
      <c r="M267">
        <v>0</v>
      </c>
      <c r="N267" t="str">
        <f t="shared" si="20"/>
        <v>No</v>
      </c>
      <c r="O267" s="3" t="s">
        <v>152</v>
      </c>
      <c r="P267" s="126" t="str">
        <f t="shared" si="19"/>
        <v>Yes</v>
      </c>
      <c r="Q267" s="126" t="str">
        <f t="shared" si="18"/>
        <v>Yes</v>
      </c>
      <c r="R267" s="126" t="str">
        <f t="shared" si="18"/>
        <v>Yes</v>
      </c>
      <c r="S267" s="126" t="str">
        <f t="shared" si="18"/>
        <v>No</v>
      </c>
      <c r="T267" s="126" t="str">
        <f t="shared" si="18"/>
        <v>Yes</v>
      </c>
      <c r="U267" s="126" t="str">
        <f t="shared" si="18"/>
        <v>Yes</v>
      </c>
      <c r="V267" s="126" t="str">
        <f t="shared" si="18"/>
        <v>No</v>
      </c>
      <c r="W267" s="126" t="str">
        <f t="shared" si="18"/>
        <v>No</v>
      </c>
      <c r="X267" s="126" t="str">
        <f t="shared" si="18"/>
        <v>No</v>
      </c>
      <c r="Y267" s="126" t="str">
        <f t="shared" si="18"/>
        <v>No</v>
      </c>
      <c r="Z267" s="126" t="str">
        <f t="shared" ref="Q267:AA290" si="21">IF($A267="","",IF(OR($B267=Z$1,$C267=Z$1,$D267=Z$1,$E267=Z$1,$F267=Z$1),"Yes","No"))</f>
        <v>No</v>
      </c>
      <c r="AA267" s="126" t="str">
        <f t="shared" si="21"/>
        <v>No</v>
      </c>
    </row>
    <row r="268" spans="1:27" x14ac:dyDescent="0.3">
      <c r="A268" t="s">
        <v>157</v>
      </c>
      <c r="B268" t="s">
        <v>130</v>
      </c>
      <c r="C268" t="s">
        <v>70</v>
      </c>
      <c r="D268" t="s">
        <v>8</v>
      </c>
      <c r="E268" t="s">
        <v>11</v>
      </c>
      <c r="F268" t="s">
        <v>71</v>
      </c>
      <c r="G268">
        <v>1</v>
      </c>
      <c r="H268" t="s">
        <v>130</v>
      </c>
      <c r="I268" t="s">
        <v>17</v>
      </c>
      <c r="M268">
        <v>0</v>
      </c>
      <c r="N268" t="str">
        <f t="shared" si="20"/>
        <v>No</v>
      </c>
      <c r="O268" s="3" t="s">
        <v>152</v>
      </c>
      <c r="P268" s="126" t="str">
        <f t="shared" si="19"/>
        <v>No</v>
      </c>
      <c r="Q268" s="126" t="str">
        <f t="shared" si="21"/>
        <v>No</v>
      </c>
      <c r="R268" s="126" t="str">
        <f t="shared" si="21"/>
        <v>Yes</v>
      </c>
      <c r="S268" s="126" t="str">
        <f t="shared" si="21"/>
        <v>Yes</v>
      </c>
      <c r="T268" s="126" t="str">
        <f t="shared" si="21"/>
        <v>No</v>
      </c>
      <c r="U268" s="126" t="str">
        <f t="shared" si="21"/>
        <v>Yes</v>
      </c>
      <c r="V268" s="126" t="str">
        <f t="shared" si="21"/>
        <v>Yes</v>
      </c>
      <c r="W268" s="126" t="str">
        <f t="shared" si="21"/>
        <v>No</v>
      </c>
      <c r="X268" s="126" t="str">
        <f t="shared" si="21"/>
        <v>No</v>
      </c>
      <c r="Y268" s="126" t="str">
        <f t="shared" si="21"/>
        <v>Yes</v>
      </c>
      <c r="Z268" s="126" t="str">
        <f t="shared" si="21"/>
        <v>No</v>
      </c>
      <c r="AA268" s="126" t="str">
        <f t="shared" si="21"/>
        <v>No</v>
      </c>
    </row>
    <row r="269" spans="1:27" x14ac:dyDescent="0.3">
      <c r="A269" t="s">
        <v>157</v>
      </c>
      <c r="B269" t="s">
        <v>130</v>
      </c>
      <c r="C269" t="s">
        <v>70</v>
      </c>
      <c r="D269" t="s">
        <v>8</v>
      </c>
      <c r="E269" t="s">
        <v>11</v>
      </c>
      <c r="F269" t="s">
        <v>71</v>
      </c>
      <c r="G269">
        <v>1</v>
      </c>
      <c r="H269" t="s">
        <v>71</v>
      </c>
      <c r="I269" t="s">
        <v>17</v>
      </c>
      <c r="M269">
        <v>0</v>
      </c>
      <c r="N269" t="str">
        <f t="shared" si="20"/>
        <v>No</v>
      </c>
      <c r="O269" s="3" t="s">
        <v>152</v>
      </c>
      <c r="P269" s="126" t="str">
        <f t="shared" si="19"/>
        <v>No</v>
      </c>
      <c r="Q269" s="126" t="str">
        <f t="shared" si="21"/>
        <v>No</v>
      </c>
      <c r="R269" s="126" t="str">
        <f t="shared" si="21"/>
        <v>Yes</v>
      </c>
      <c r="S269" s="126" t="str">
        <f t="shared" si="21"/>
        <v>Yes</v>
      </c>
      <c r="T269" s="126" t="str">
        <f t="shared" si="21"/>
        <v>No</v>
      </c>
      <c r="U269" s="126" t="str">
        <f t="shared" si="21"/>
        <v>Yes</v>
      </c>
      <c r="V269" s="126" t="str">
        <f t="shared" si="21"/>
        <v>Yes</v>
      </c>
      <c r="W269" s="126" t="str">
        <f t="shared" si="21"/>
        <v>No</v>
      </c>
      <c r="X269" s="126" t="str">
        <f t="shared" si="21"/>
        <v>No</v>
      </c>
      <c r="Y269" s="126" t="str">
        <f t="shared" si="21"/>
        <v>Yes</v>
      </c>
      <c r="Z269" s="126" t="str">
        <f t="shared" si="21"/>
        <v>No</v>
      </c>
      <c r="AA269" s="126" t="str">
        <f t="shared" si="21"/>
        <v>No</v>
      </c>
    </row>
    <row r="270" spans="1:27" x14ac:dyDescent="0.3">
      <c r="A270" t="s">
        <v>157</v>
      </c>
      <c r="B270" t="s">
        <v>130</v>
      </c>
      <c r="C270" t="s">
        <v>70</v>
      </c>
      <c r="D270" t="s">
        <v>8</v>
      </c>
      <c r="E270" t="s">
        <v>11</v>
      </c>
      <c r="F270" t="s">
        <v>71</v>
      </c>
      <c r="G270">
        <v>1</v>
      </c>
      <c r="H270" t="s">
        <v>8</v>
      </c>
      <c r="I270" t="s">
        <v>18</v>
      </c>
      <c r="M270">
        <v>0</v>
      </c>
      <c r="N270" t="str">
        <f t="shared" si="20"/>
        <v>No</v>
      </c>
      <c r="O270" s="3" t="s">
        <v>152</v>
      </c>
      <c r="P270" s="126" t="str">
        <f t="shared" si="19"/>
        <v>No</v>
      </c>
      <c r="Q270" s="126" t="str">
        <f t="shared" si="21"/>
        <v>No</v>
      </c>
      <c r="R270" s="126" t="str">
        <f t="shared" si="21"/>
        <v>Yes</v>
      </c>
      <c r="S270" s="126" t="str">
        <f t="shared" si="21"/>
        <v>Yes</v>
      </c>
      <c r="T270" s="126" t="str">
        <f t="shared" si="21"/>
        <v>No</v>
      </c>
      <c r="U270" s="126" t="str">
        <f t="shared" si="21"/>
        <v>Yes</v>
      </c>
      <c r="V270" s="126" t="str">
        <f t="shared" si="21"/>
        <v>Yes</v>
      </c>
      <c r="W270" s="126" t="str">
        <f t="shared" si="21"/>
        <v>No</v>
      </c>
      <c r="X270" s="126" t="str">
        <f t="shared" si="21"/>
        <v>No</v>
      </c>
      <c r="Y270" s="126" t="str">
        <f t="shared" si="21"/>
        <v>Yes</v>
      </c>
      <c r="Z270" s="126" t="str">
        <f t="shared" si="21"/>
        <v>No</v>
      </c>
      <c r="AA270" s="126" t="str">
        <f t="shared" si="21"/>
        <v>No</v>
      </c>
    </row>
    <row r="271" spans="1:27" x14ac:dyDescent="0.3">
      <c r="A271" t="s">
        <v>157</v>
      </c>
      <c r="B271" t="s">
        <v>130</v>
      </c>
      <c r="C271" t="s">
        <v>70</v>
      </c>
      <c r="D271" t="s">
        <v>8</v>
      </c>
      <c r="E271" t="s">
        <v>11</v>
      </c>
      <c r="F271" t="s">
        <v>71</v>
      </c>
      <c r="G271">
        <v>0</v>
      </c>
      <c r="H271" t="s">
        <v>8</v>
      </c>
      <c r="I271" t="s">
        <v>19</v>
      </c>
      <c r="M271">
        <v>0</v>
      </c>
      <c r="N271" t="str">
        <f t="shared" si="20"/>
        <v>No</v>
      </c>
      <c r="O271" s="3" t="s">
        <v>152</v>
      </c>
      <c r="P271" s="126" t="str">
        <f t="shared" si="19"/>
        <v>No</v>
      </c>
      <c r="Q271" s="126" t="str">
        <f t="shared" si="21"/>
        <v>No</v>
      </c>
      <c r="R271" s="126" t="str">
        <f t="shared" si="21"/>
        <v>Yes</v>
      </c>
      <c r="S271" s="126" t="str">
        <f t="shared" si="21"/>
        <v>Yes</v>
      </c>
      <c r="T271" s="126" t="str">
        <f t="shared" si="21"/>
        <v>No</v>
      </c>
      <c r="U271" s="126" t="str">
        <f t="shared" si="21"/>
        <v>Yes</v>
      </c>
      <c r="V271" s="126" t="str">
        <f t="shared" si="21"/>
        <v>Yes</v>
      </c>
      <c r="W271" s="126" t="str">
        <f t="shared" si="21"/>
        <v>No</v>
      </c>
      <c r="X271" s="126" t="str">
        <f t="shared" si="21"/>
        <v>No</v>
      </c>
      <c r="Y271" s="126" t="str">
        <f t="shared" si="21"/>
        <v>Yes</v>
      </c>
      <c r="Z271" s="126" t="str">
        <f t="shared" si="21"/>
        <v>No</v>
      </c>
      <c r="AA271" s="126" t="str">
        <f t="shared" si="21"/>
        <v>No</v>
      </c>
    </row>
    <row r="272" spans="1:27" x14ac:dyDescent="0.3">
      <c r="A272" t="s">
        <v>157</v>
      </c>
      <c r="B272" t="s">
        <v>130</v>
      </c>
      <c r="C272" t="s">
        <v>70</v>
      </c>
      <c r="D272" t="s">
        <v>8</v>
      </c>
      <c r="E272" t="s">
        <v>11</v>
      </c>
      <c r="F272" t="s">
        <v>71</v>
      </c>
      <c r="G272">
        <v>2</v>
      </c>
      <c r="H272" t="s">
        <v>71</v>
      </c>
      <c r="I272" t="s">
        <v>19</v>
      </c>
      <c r="M272">
        <v>3</v>
      </c>
      <c r="N272" t="str">
        <f t="shared" si="20"/>
        <v>Yes</v>
      </c>
      <c r="O272" s="3" t="s">
        <v>152</v>
      </c>
      <c r="P272" s="126" t="str">
        <f t="shared" si="19"/>
        <v>No</v>
      </c>
      <c r="Q272" s="126" t="str">
        <f t="shared" si="21"/>
        <v>No</v>
      </c>
      <c r="R272" s="126" t="str">
        <f t="shared" si="21"/>
        <v>Yes</v>
      </c>
      <c r="S272" s="126" t="str">
        <f t="shared" si="21"/>
        <v>Yes</v>
      </c>
      <c r="T272" s="126" t="str">
        <f t="shared" si="21"/>
        <v>No</v>
      </c>
      <c r="U272" s="126" t="str">
        <f t="shared" si="21"/>
        <v>Yes</v>
      </c>
      <c r="V272" s="126" t="str">
        <f t="shared" si="21"/>
        <v>Yes</v>
      </c>
      <c r="W272" s="126" t="str">
        <f t="shared" si="21"/>
        <v>No</v>
      </c>
      <c r="X272" s="126" t="str">
        <f t="shared" si="21"/>
        <v>No</v>
      </c>
      <c r="Y272" s="126" t="str">
        <f t="shared" si="21"/>
        <v>Yes</v>
      </c>
      <c r="Z272" s="126" t="str">
        <f t="shared" si="21"/>
        <v>No</v>
      </c>
      <c r="AA272" s="126" t="str">
        <f t="shared" si="21"/>
        <v>No</v>
      </c>
    </row>
    <row r="273" spans="1:27" x14ac:dyDescent="0.3">
      <c r="A273" t="s">
        <v>157</v>
      </c>
      <c r="B273" t="s">
        <v>130</v>
      </c>
      <c r="C273" t="s">
        <v>70</v>
      </c>
      <c r="D273" t="s">
        <v>8</v>
      </c>
      <c r="E273" t="s">
        <v>11</v>
      </c>
      <c r="F273" t="s">
        <v>71</v>
      </c>
      <c r="G273">
        <v>1</v>
      </c>
      <c r="H273" t="s">
        <v>11</v>
      </c>
      <c r="I273" t="s">
        <v>16</v>
      </c>
      <c r="M273">
        <v>2</v>
      </c>
      <c r="N273" t="str">
        <f t="shared" si="20"/>
        <v>Yes</v>
      </c>
      <c r="O273" s="3" t="s">
        <v>152</v>
      </c>
      <c r="P273" s="126" t="str">
        <f t="shared" si="19"/>
        <v>No</v>
      </c>
      <c r="Q273" s="126" t="str">
        <f t="shared" si="21"/>
        <v>No</v>
      </c>
      <c r="R273" s="126" t="str">
        <f t="shared" si="21"/>
        <v>Yes</v>
      </c>
      <c r="S273" s="126" t="str">
        <f t="shared" si="21"/>
        <v>Yes</v>
      </c>
      <c r="T273" s="126" t="str">
        <f t="shared" si="21"/>
        <v>No</v>
      </c>
      <c r="U273" s="126" t="str">
        <f t="shared" si="21"/>
        <v>Yes</v>
      </c>
      <c r="V273" s="126" t="str">
        <f t="shared" si="21"/>
        <v>Yes</v>
      </c>
      <c r="W273" s="126" t="str">
        <f t="shared" si="21"/>
        <v>No</v>
      </c>
      <c r="X273" s="126" t="str">
        <f t="shared" si="21"/>
        <v>No</v>
      </c>
      <c r="Y273" s="126" t="str">
        <f t="shared" si="21"/>
        <v>Yes</v>
      </c>
      <c r="Z273" s="126" t="str">
        <f t="shared" si="21"/>
        <v>No</v>
      </c>
      <c r="AA273" s="126" t="str">
        <f t="shared" si="21"/>
        <v>No</v>
      </c>
    </row>
    <row r="274" spans="1:27" x14ac:dyDescent="0.3">
      <c r="A274" t="s">
        <v>157</v>
      </c>
      <c r="B274" t="s">
        <v>130</v>
      </c>
      <c r="C274" t="s">
        <v>9</v>
      </c>
      <c r="D274" t="s">
        <v>70</v>
      </c>
      <c r="E274" t="s">
        <v>11</v>
      </c>
      <c r="F274" t="s">
        <v>71</v>
      </c>
      <c r="G274">
        <v>1</v>
      </c>
      <c r="H274" t="s">
        <v>11</v>
      </c>
      <c r="I274" t="s">
        <v>18</v>
      </c>
      <c r="M274">
        <v>2</v>
      </c>
      <c r="N274" t="str">
        <f t="shared" si="20"/>
        <v>Yes</v>
      </c>
      <c r="O274" s="3" t="s">
        <v>152</v>
      </c>
      <c r="P274" s="126" t="str">
        <f t="shared" si="19"/>
        <v>No</v>
      </c>
      <c r="Q274" s="126" t="str">
        <f t="shared" si="21"/>
        <v>Yes</v>
      </c>
      <c r="R274" s="126" t="str">
        <f t="shared" si="21"/>
        <v>No</v>
      </c>
      <c r="S274" s="126" t="str">
        <f t="shared" si="21"/>
        <v>Yes</v>
      </c>
      <c r="T274" s="126" t="str">
        <f t="shared" si="21"/>
        <v>No</v>
      </c>
      <c r="U274" s="126" t="str">
        <f t="shared" si="21"/>
        <v>Yes</v>
      </c>
      <c r="V274" s="126" t="str">
        <f t="shared" si="21"/>
        <v>Yes</v>
      </c>
      <c r="W274" s="126" t="str">
        <f t="shared" si="21"/>
        <v>No</v>
      </c>
      <c r="X274" s="126" t="str">
        <f t="shared" si="21"/>
        <v>No</v>
      </c>
      <c r="Y274" s="126" t="str">
        <f t="shared" si="21"/>
        <v>Yes</v>
      </c>
      <c r="Z274" s="126" t="str">
        <f t="shared" si="21"/>
        <v>No</v>
      </c>
      <c r="AA274" s="126" t="str">
        <f t="shared" si="21"/>
        <v>No</v>
      </c>
    </row>
    <row r="275" spans="1:27" x14ac:dyDescent="0.3">
      <c r="A275" t="s">
        <v>157</v>
      </c>
      <c r="B275" t="s">
        <v>130</v>
      </c>
      <c r="C275" t="s">
        <v>9</v>
      </c>
      <c r="D275" t="s">
        <v>70</v>
      </c>
      <c r="E275" t="s">
        <v>11</v>
      </c>
      <c r="F275" t="s">
        <v>71</v>
      </c>
      <c r="G275">
        <v>0</v>
      </c>
      <c r="H275" t="s">
        <v>71</v>
      </c>
      <c r="I275" t="s">
        <v>19</v>
      </c>
      <c r="M275">
        <v>3</v>
      </c>
      <c r="N275" t="str">
        <f t="shared" si="20"/>
        <v>Yes</v>
      </c>
      <c r="O275" s="3" t="s">
        <v>152</v>
      </c>
      <c r="P275" s="126" t="str">
        <f t="shared" si="19"/>
        <v>No</v>
      </c>
      <c r="Q275" s="126" t="str">
        <f t="shared" si="21"/>
        <v>Yes</v>
      </c>
      <c r="R275" s="126" t="str">
        <f t="shared" si="21"/>
        <v>No</v>
      </c>
      <c r="S275" s="126" t="str">
        <f t="shared" si="21"/>
        <v>Yes</v>
      </c>
      <c r="T275" s="126" t="str">
        <f t="shared" si="21"/>
        <v>No</v>
      </c>
      <c r="U275" s="126" t="str">
        <f t="shared" si="21"/>
        <v>Yes</v>
      </c>
      <c r="V275" s="126" t="str">
        <f t="shared" si="21"/>
        <v>Yes</v>
      </c>
      <c r="W275" s="126" t="str">
        <f t="shared" si="21"/>
        <v>No</v>
      </c>
      <c r="X275" s="126" t="str">
        <f t="shared" si="21"/>
        <v>No</v>
      </c>
      <c r="Y275" s="126" t="str">
        <f t="shared" si="21"/>
        <v>Yes</v>
      </c>
      <c r="Z275" s="126" t="str">
        <f t="shared" si="21"/>
        <v>No</v>
      </c>
      <c r="AA275" s="126" t="str">
        <f t="shared" si="21"/>
        <v>No</v>
      </c>
    </row>
    <row r="276" spans="1:27" x14ac:dyDescent="0.3">
      <c r="A276" t="s">
        <v>157</v>
      </c>
      <c r="B276" t="s">
        <v>130</v>
      </c>
      <c r="C276" t="s">
        <v>9</v>
      </c>
      <c r="D276" t="s">
        <v>8</v>
      </c>
      <c r="E276" t="s">
        <v>11</v>
      </c>
      <c r="F276" t="s">
        <v>71</v>
      </c>
      <c r="G276">
        <v>1</v>
      </c>
      <c r="H276" t="s">
        <v>11</v>
      </c>
      <c r="I276" t="s">
        <v>19</v>
      </c>
      <c r="M276">
        <v>3</v>
      </c>
      <c r="N276" t="str">
        <f t="shared" si="20"/>
        <v>Yes</v>
      </c>
      <c r="O276" s="3" t="s">
        <v>152</v>
      </c>
      <c r="P276" s="126" t="str">
        <f t="shared" si="19"/>
        <v>No</v>
      </c>
      <c r="Q276" s="126" t="str">
        <f t="shared" si="21"/>
        <v>Yes</v>
      </c>
      <c r="R276" s="126" t="str">
        <f t="shared" si="21"/>
        <v>Yes</v>
      </c>
      <c r="S276" s="126" t="str">
        <f t="shared" si="21"/>
        <v>No</v>
      </c>
      <c r="T276" s="126" t="str">
        <f t="shared" si="21"/>
        <v>No</v>
      </c>
      <c r="U276" s="126" t="str">
        <f t="shared" si="21"/>
        <v>Yes</v>
      </c>
      <c r="V276" s="126" t="str">
        <f t="shared" si="21"/>
        <v>Yes</v>
      </c>
      <c r="W276" s="126" t="str">
        <f t="shared" si="21"/>
        <v>No</v>
      </c>
      <c r="X276" s="126" t="str">
        <f t="shared" si="21"/>
        <v>No</v>
      </c>
      <c r="Y276" s="126" t="str">
        <f t="shared" si="21"/>
        <v>Yes</v>
      </c>
      <c r="Z276" s="126" t="str">
        <f t="shared" si="21"/>
        <v>No</v>
      </c>
      <c r="AA276" s="126" t="str">
        <f t="shared" si="21"/>
        <v>No</v>
      </c>
    </row>
    <row r="277" spans="1:27" x14ac:dyDescent="0.3">
      <c r="A277" t="s">
        <v>157</v>
      </c>
      <c r="B277" t="s">
        <v>13</v>
      </c>
      <c r="C277" t="s">
        <v>9</v>
      </c>
      <c r="D277" t="s">
        <v>8</v>
      </c>
      <c r="E277" t="s">
        <v>11</v>
      </c>
      <c r="F277" t="s">
        <v>10</v>
      </c>
      <c r="G277">
        <v>0</v>
      </c>
      <c r="H277" t="s">
        <v>10</v>
      </c>
      <c r="I277" t="s">
        <v>19</v>
      </c>
      <c r="M277">
        <v>0</v>
      </c>
      <c r="N277" t="str">
        <f t="shared" si="20"/>
        <v>No</v>
      </c>
      <c r="O277" s="3" t="s">
        <v>152</v>
      </c>
      <c r="P277" s="126" t="str">
        <f t="shared" si="19"/>
        <v>Yes</v>
      </c>
      <c r="Q277" s="126" t="str">
        <f t="shared" si="21"/>
        <v>Yes</v>
      </c>
      <c r="R277" s="126" t="str">
        <f t="shared" si="21"/>
        <v>Yes</v>
      </c>
      <c r="S277" s="126" t="str">
        <f t="shared" si="21"/>
        <v>No</v>
      </c>
      <c r="T277" s="126" t="str">
        <f t="shared" si="21"/>
        <v>Yes</v>
      </c>
      <c r="U277" s="126" t="str">
        <f t="shared" si="21"/>
        <v>Yes</v>
      </c>
      <c r="V277" s="126" t="str">
        <f t="shared" si="21"/>
        <v>No</v>
      </c>
      <c r="W277" s="126" t="str">
        <f t="shared" si="21"/>
        <v>No</v>
      </c>
      <c r="X277" s="126" t="str">
        <f t="shared" si="21"/>
        <v>No</v>
      </c>
      <c r="Y277" s="126" t="str">
        <f t="shared" si="21"/>
        <v>No</v>
      </c>
      <c r="Z277" s="126" t="str">
        <f t="shared" si="21"/>
        <v>No</v>
      </c>
      <c r="AA277" s="126" t="str">
        <f t="shared" si="21"/>
        <v>No</v>
      </c>
    </row>
    <row r="278" spans="1:27" x14ac:dyDescent="0.3">
      <c r="A278" t="s">
        <v>157</v>
      </c>
      <c r="B278" t="s">
        <v>13</v>
      </c>
      <c r="C278" t="s">
        <v>9</v>
      </c>
      <c r="D278" t="s">
        <v>8</v>
      </c>
      <c r="E278" t="s">
        <v>11</v>
      </c>
      <c r="F278" t="s">
        <v>10</v>
      </c>
      <c r="G278">
        <v>1</v>
      </c>
      <c r="H278" t="s">
        <v>13</v>
      </c>
      <c r="I278" t="s">
        <v>20</v>
      </c>
      <c r="M278">
        <v>0</v>
      </c>
      <c r="N278" t="str">
        <f t="shared" si="20"/>
        <v>No</v>
      </c>
      <c r="O278" s="3" t="s">
        <v>152</v>
      </c>
      <c r="P278" s="126" t="str">
        <f t="shared" si="19"/>
        <v>Yes</v>
      </c>
      <c r="Q278" s="126" t="str">
        <f t="shared" si="21"/>
        <v>Yes</v>
      </c>
      <c r="R278" s="126" t="str">
        <f t="shared" si="21"/>
        <v>Yes</v>
      </c>
      <c r="S278" s="126" t="str">
        <f t="shared" si="21"/>
        <v>No</v>
      </c>
      <c r="T278" s="126" t="str">
        <f t="shared" si="21"/>
        <v>Yes</v>
      </c>
      <c r="U278" s="126" t="str">
        <f t="shared" si="21"/>
        <v>Yes</v>
      </c>
      <c r="V278" s="126" t="str">
        <f t="shared" si="21"/>
        <v>No</v>
      </c>
      <c r="W278" s="126" t="str">
        <f t="shared" si="21"/>
        <v>No</v>
      </c>
      <c r="X278" s="126" t="str">
        <f t="shared" si="21"/>
        <v>No</v>
      </c>
      <c r="Y278" s="126" t="str">
        <f t="shared" si="21"/>
        <v>No</v>
      </c>
      <c r="Z278" s="126" t="str">
        <f t="shared" si="21"/>
        <v>No</v>
      </c>
      <c r="AA278" s="126" t="str">
        <f t="shared" si="21"/>
        <v>No</v>
      </c>
    </row>
    <row r="279" spans="1:27" x14ac:dyDescent="0.3">
      <c r="A279" t="s">
        <v>157</v>
      </c>
      <c r="B279" t="s">
        <v>13</v>
      </c>
      <c r="C279" t="s">
        <v>9</v>
      </c>
      <c r="D279" t="s">
        <v>8</v>
      </c>
      <c r="E279" t="s">
        <v>11</v>
      </c>
      <c r="F279" t="s">
        <v>10</v>
      </c>
      <c r="G279">
        <v>0</v>
      </c>
      <c r="H279" t="s">
        <v>8</v>
      </c>
      <c r="I279" t="s">
        <v>15</v>
      </c>
      <c r="M279">
        <v>0</v>
      </c>
      <c r="N279" t="str">
        <f t="shared" si="20"/>
        <v>No</v>
      </c>
      <c r="O279" s="3" t="s">
        <v>152</v>
      </c>
      <c r="P279" s="126" t="str">
        <f t="shared" si="19"/>
        <v>Yes</v>
      </c>
      <c r="Q279" s="126" t="str">
        <f t="shared" si="21"/>
        <v>Yes</v>
      </c>
      <c r="R279" s="126" t="str">
        <f t="shared" si="21"/>
        <v>Yes</v>
      </c>
      <c r="S279" s="126" t="str">
        <f t="shared" si="21"/>
        <v>No</v>
      </c>
      <c r="T279" s="126" t="str">
        <f t="shared" si="21"/>
        <v>Yes</v>
      </c>
      <c r="U279" s="126" t="str">
        <f t="shared" si="21"/>
        <v>Yes</v>
      </c>
      <c r="V279" s="126" t="str">
        <f t="shared" si="21"/>
        <v>No</v>
      </c>
      <c r="W279" s="126" t="str">
        <f t="shared" si="21"/>
        <v>No</v>
      </c>
      <c r="X279" s="126" t="str">
        <f t="shared" si="21"/>
        <v>No</v>
      </c>
      <c r="Y279" s="126" t="str">
        <f t="shared" si="21"/>
        <v>No</v>
      </c>
      <c r="Z279" s="126" t="str">
        <f t="shared" si="21"/>
        <v>No</v>
      </c>
      <c r="AA279" s="126" t="str">
        <f t="shared" si="21"/>
        <v>No</v>
      </c>
    </row>
    <row r="280" spans="1:27" x14ac:dyDescent="0.3">
      <c r="A280" t="s">
        <v>157</v>
      </c>
      <c r="B280" t="s">
        <v>13</v>
      </c>
      <c r="C280" t="s">
        <v>9</v>
      </c>
      <c r="D280" t="s">
        <v>8</v>
      </c>
      <c r="E280" t="s">
        <v>11</v>
      </c>
      <c r="F280" t="s">
        <v>10</v>
      </c>
      <c r="G280">
        <v>1</v>
      </c>
      <c r="H280" t="s">
        <v>11</v>
      </c>
      <c r="I280" t="s">
        <v>17</v>
      </c>
      <c r="M280">
        <v>0</v>
      </c>
      <c r="N280" t="str">
        <f t="shared" si="20"/>
        <v>No</v>
      </c>
      <c r="O280" s="3" t="s">
        <v>152</v>
      </c>
      <c r="P280" s="126" t="str">
        <f t="shared" si="19"/>
        <v>Yes</v>
      </c>
      <c r="Q280" s="126" t="str">
        <f t="shared" si="21"/>
        <v>Yes</v>
      </c>
      <c r="R280" s="126" t="str">
        <f t="shared" si="21"/>
        <v>Yes</v>
      </c>
      <c r="S280" s="126" t="str">
        <f t="shared" si="21"/>
        <v>No</v>
      </c>
      <c r="T280" s="126" t="str">
        <f t="shared" si="21"/>
        <v>Yes</v>
      </c>
      <c r="U280" s="126" t="str">
        <f t="shared" si="21"/>
        <v>Yes</v>
      </c>
      <c r="V280" s="126" t="str">
        <f t="shared" si="21"/>
        <v>No</v>
      </c>
      <c r="W280" s="126" t="str">
        <f t="shared" si="21"/>
        <v>No</v>
      </c>
      <c r="X280" s="126" t="str">
        <f t="shared" si="21"/>
        <v>No</v>
      </c>
      <c r="Y280" s="126" t="str">
        <f t="shared" si="21"/>
        <v>No</v>
      </c>
      <c r="Z280" s="126" t="str">
        <f t="shared" si="21"/>
        <v>No</v>
      </c>
      <c r="AA280" s="126" t="str">
        <f t="shared" si="21"/>
        <v>No</v>
      </c>
    </row>
    <row r="281" spans="1:27" x14ac:dyDescent="0.3">
      <c r="A281" t="s">
        <v>157</v>
      </c>
      <c r="B281" t="s">
        <v>130</v>
      </c>
      <c r="C281" t="s">
        <v>70</v>
      </c>
      <c r="D281" t="s">
        <v>8</v>
      </c>
      <c r="E281" t="s">
        <v>11</v>
      </c>
      <c r="F281" t="s">
        <v>10</v>
      </c>
      <c r="G281">
        <v>1</v>
      </c>
      <c r="H281" t="s">
        <v>11</v>
      </c>
      <c r="I281" t="s">
        <v>16</v>
      </c>
      <c r="M281">
        <v>2</v>
      </c>
      <c r="N281" t="str">
        <f t="shared" si="20"/>
        <v>Yes</v>
      </c>
      <c r="O281" s="3" t="s">
        <v>152</v>
      </c>
      <c r="P281" s="126" t="str">
        <f t="shared" si="19"/>
        <v>No</v>
      </c>
      <c r="Q281" s="126" t="str">
        <f t="shared" si="21"/>
        <v>No</v>
      </c>
      <c r="R281" s="126" t="str">
        <f t="shared" si="21"/>
        <v>Yes</v>
      </c>
      <c r="S281" s="126" t="str">
        <f t="shared" si="21"/>
        <v>Yes</v>
      </c>
      <c r="T281" s="126" t="str">
        <f t="shared" si="21"/>
        <v>Yes</v>
      </c>
      <c r="U281" s="126" t="str">
        <f t="shared" si="21"/>
        <v>Yes</v>
      </c>
      <c r="V281" s="126" t="str">
        <f t="shared" si="21"/>
        <v>No</v>
      </c>
      <c r="W281" s="126" t="str">
        <f t="shared" si="21"/>
        <v>No</v>
      </c>
      <c r="X281" s="126" t="str">
        <f t="shared" si="21"/>
        <v>No</v>
      </c>
      <c r="Y281" s="126" t="str">
        <f t="shared" si="21"/>
        <v>Yes</v>
      </c>
      <c r="Z281" s="126" t="str">
        <f t="shared" si="21"/>
        <v>No</v>
      </c>
      <c r="AA281" s="126" t="str">
        <f t="shared" si="21"/>
        <v>No</v>
      </c>
    </row>
    <row r="282" spans="1:27" x14ac:dyDescent="0.3">
      <c r="A282" t="s">
        <v>157</v>
      </c>
      <c r="B282" t="s">
        <v>13</v>
      </c>
      <c r="C282" t="s">
        <v>70</v>
      </c>
      <c r="D282" t="s">
        <v>8</v>
      </c>
      <c r="E282" t="s">
        <v>11</v>
      </c>
      <c r="F282" t="s">
        <v>10</v>
      </c>
      <c r="G282">
        <v>2</v>
      </c>
      <c r="H282" t="s">
        <v>10</v>
      </c>
      <c r="I282" t="s">
        <v>19</v>
      </c>
      <c r="M282">
        <v>0</v>
      </c>
      <c r="N282" t="str">
        <f t="shared" si="20"/>
        <v>No</v>
      </c>
      <c r="O282" s="3" t="s">
        <v>152</v>
      </c>
      <c r="P282" s="126" t="str">
        <f t="shared" si="19"/>
        <v>Yes</v>
      </c>
      <c r="Q282" s="126" t="str">
        <f t="shared" si="21"/>
        <v>No</v>
      </c>
      <c r="R282" s="126" t="str">
        <f t="shared" si="21"/>
        <v>Yes</v>
      </c>
      <c r="S282" s="126" t="str">
        <f t="shared" si="21"/>
        <v>Yes</v>
      </c>
      <c r="T282" s="126" t="str">
        <f t="shared" si="21"/>
        <v>Yes</v>
      </c>
      <c r="U282" s="126" t="str">
        <f t="shared" si="21"/>
        <v>Yes</v>
      </c>
      <c r="V282" s="126" t="str">
        <f t="shared" si="21"/>
        <v>No</v>
      </c>
      <c r="W282" s="126" t="str">
        <f t="shared" si="21"/>
        <v>No</v>
      </c>
      <c r="X282" s="126" t="str">
        <f t="shared" si="21"/>
        <v>No</v>
      </c>
      <c r="Y282" s="126" t="str">
        <f t="shared" si="21"/>
        <v>No</v>
      </c>
      <c r="Z282" s="126" t="str">
        <f t="shared" si="21"/>
        <v>No</v>
      </c>
      <c r="AA282" s="126" t="str">
        <f t="shared" si="21"/>
        <v>No</v>
      </c>
    </row>
    <row r="283" spans="1:27" x14ac:dyDescent="0.3">
      <c r="A283" t="s">
        <v>157</v>
      </c>
      <c r="B283" t="s">
        <v>13</v>
      </c>
      <c r="C283" t="s">
        <v>70</v>
      </c>
      <c r="D283" t="s">
        <v>8</v>
      </c>
      <c r="E283" t="s">
        <v>11</v>
      </c>
      <c r="F283" t="s">
        <v>10</v>
      </c>
      <c r="G283">
        <v>0</v>
      </c>
      <c r="H283" t="s">
        <v>13</v>
      </c>
      <c r="I283" t="s">
        <v>17</v>
      </c>
      <c r="M283">
        <v>0</v>
      </c>
      <c r="N283" t="str">
        <f t="shared" si="20"/>
        <v>No</v>
      </c>
      <c r="O283" s="3" t="s">
        <v>152</v>
      </c>
      <c r="P283" s="126" t="str">
        <f t="shared" si="19"/>
        <v>Yes</v>
      </c>
      <c r="Q283" s="126" t="str">
        <f t="shared" si="21"/>
        <v>No</v>
      </c>
      <c r="R283" s="126" t="str">
        <f t="shared" si="21"/>
        <v>Yes</v>
      </c>
      <c r="S283" s="126" t="str">
        <f t="shared" si="21"/>
        <v>Yes</v>
      </c>
      <c r="T283" s="126" t="str">
        <f t="shared" si="21"/>
        <v>Yes</v>
      </c>
      <c r="U283" s="126" t="str">
        <f t="shared" si="21"/>
        <v>Yes</v>
      </c>
      <c r="V283" s="126" t="str">
        <f t="shared" si="21"/>
        <v>No</v>
      </c>
      <c r="W283" s="126" t="str">
        <f t="shared" si="21"/>
        <v>No</v>
      </c>
      <c r="X283" s="126" t="str">
        <f t="shared" si="21"/>
        <v>No</v>
      </c>
      <c r="Y283" s="126" t="str">
        <f t="shared" si="21"/>
        <v>No</v>
      </c>
      <c r="Z283" s="126" t="str">
        <f t="shared" si="21"/>
        <v>No</v>
      </c>
      <c r="AA283" s="126" t="str">
        <f t="shared" si="21"/>
        <v>No</v>
      </c>
    </row>
    <row r="284" spans="1:27" x14ac:dyDescent="0.3">
      <c r="A284" t="s">
        <v>157</v>
      </c>
      <c r="B284" t="s">
        <v>13</v>
      </c>
      <c r="C284" t="s">
        <v>9</v>
      </c>
      <c r="D284" t="s">
        <v>8</v>
      </c>
      <c r="E284" t="s">
        <v>11</v>
      </c>
      <c r="F284" t="s">
        <v>10</v>
      </c>
      <c r="G284">
        <v>1</v>
      </c>
      <c r="H284" t="s">
        <v>8</v>
      </c>
      <c r="I284" t="s">
        <v>18</v>
      </c>
      <c r="M284">
        <v>0</v>
      </c>
      <c r="N284" t="str">
        <f t="shared" si="20"/>
        <v>No</v>
      </c>
      <c r="O284" s="3" t="s">
        <v>152</v>
      </c>
      <c r="P284" s="126" t="str">
        <f t="shared" si="19"/>
        <v>Yes</v>
      </c>
      <c r="Q284" s="126" t="str">
        <f t="shared" si="21"/>
        <v>Yes</v>
      </c>
      <c r="R284" s="126" t="str">
        <f t="shared" si="21"/>
        <v>Yes</v>
      </c>
      <c r="S284" s="126" t="str">
        <f t="shared" si="21"/>
        <v>No</v>
      </c>
      <c r="T284" s="126" t="str">
        <f t="shared" si="21"/>
        <v>Yes</v>
      </c>
      <c r="U284" s="126" t="str">
        <f t="shared" si="21"/>
        <v>Yes</v>
      </c>
      <c r="V284" s="126" t="str">
        <f t="shared" si="21"/>
        <v>No</v>
      </c>
      <c r="W284" s="126" t="str">
        <f t="shared" si="21"/>
        <v>No</v>
      </c>
      <c r="X284" s="126" t="str">
        <f t="shared" si="21"/>
        <v>No</v>
      </c>
      <c r="Y284" s="126" t="str">
        <f t="shared" si="21"/>
        <v>No</v>
      </c>
      <c r="Z284" s="126" t="str">
        <f t="shared" si="21"/>
        <v>No</v>
      </c>
      <c r="AA284" s="126" t="str">
        <f t="shared" si="21"/>
        <v>No</v>
      </c>
    </row>
    <row r="285" spans="1:27" x14ac:dyDescent="0.3">
      <c r="A285" t="s">
        <v>157</v>
      </c>
      <c r="B285" t="s">
        <v>13</v>
      </c>
      <c r="C285" t="s">
        <v>9</v>
      </c>
      <c r="D285" t="s">
        <v>8</v>
      </c>
      <c r="E285" t="s">
        <v>11</v>
      </c>
      <c r="F285" t="s">
        <v>10</v>
      </c>
      <c r="G285">
        <v>0</v>
      </c>
      <c r="H285" t="s">
        <v>11</v>
      </c>
      <c r="I285" t="s">
        <v>19</v>
      </c>
      <c r="M285">
        <v>0</v>
      </c>
      <c r="N285" t="str">
        <f t="shared" si="20"/>
        <v>No</v>
      </c>
      <c r="O285" s="3" t="s">
        <v>152</v>
      </c>
      <c r="P285" s="126" t="str">
        <f t="shared" si="19"/>
        <v>Yes</v>
      </c>
      <c r="Q285" s="126" t="str">
        <f t="shared" si="21"/>
        <v>Yes</v>
      </c>
      <c r="R285" s="126" t="str">
        <f t="shared" si="21"/>
        <v>Yes</v>
      </c>
      <c r="S285" s="126" t="str">
        <f t="shared" si="21"/>
        <v>No</v>
      </c>
      <c r="T285" s="126" t="str">
        <f t="shared" si="21"/>
        <v>Yes</v>
      </c>
      <c r="U285" s="126" t="str">
        <f t="shared" si="21"/>
        <v>Yes</v>
      </c>
      <c r="V285" s="126" t="str">
        <f t="shared" si="21"/>
        <v>No</v>
      </c>
      <c r="W285" s="126" t="str">
        <f t="shared" si="21"/>
        <v>No</v>
      </c>
      <c r="X285" s="126" t="str">
        <f t="shared" si="21"/>
        <v>No</v>
      </c>
      <c r="Y285" s="126" t="str">
        <f t="shared" si="21"/>
        <v>No</v>
      </c>
      <c r="Z285" s="126" t="str">
        <f t="shared" si="21"/>
        <v>No</v>
      </c>
      <c r="AA285" s="126" t="str">
        <f t="shared" si="21"/>
        <v>No</v>
      </c>
    </row>
    <row r="286" spans="1:27" x14ac:dyDescent="0.3">
      <c r="A286" t="s">
        <v>157</v>
      </c>
      <c r="B286" t="s">
        <v>13</v>
      </c>
      <c r="C286" t="s">
        <v>9</v>
      </c>
      <c r="D286" t="s">
        <v>8</v>
      </c>
      <c r="E286" t="s">
        <v>11</v>
      </c>
      <c r="F286" t="s">
        <v>10</v>
      </c>
      <c r="G286">
        <v>1</v>
      </c>
      <c r="H286" t="s">
        <v>11</v>
      </c>
      <c r="I286" t="s">
        <v>148</v>
      </c>
      <c r="M286">
        <v>1</v>
      </c>
      <c r="N286" t="str">
        <f t="shared" si="20"/>
        <v>Yes</v>
      </c>
      <c r="O286" s="3" t="s">
        <v>152</v>
      </c>
      <c r="P286" s="126" t="str">
        <f t="shared" si="19"/>
        <v>Yes</v>
      </c>
      <c r="Q286" s="126" t="str">
        <f t="shared" si="21"/>
        <v>Yes</v>
      </c>
      <c r="R286" s="126" t="str">
        <f t="shared" si="21"/>
        <v>Yes</v>
      </c>
      <c r="S286" s="126" t="str">
        <f t="shared" si="21"/>
        <v>No</v>
      </c>
      <c r="T286" s="126" t="str">
        <f t="shared" si="21"/>
        <v>Yes</v>
      </c>
      <c r="U286" s="126" t="str">
        <f t="shared" si="21"/>
        <v>Yes</v>
      </c>
      <c r="V286" s="126" t="str">
        <f t="shared" si="21"/>
        <v>No</v>
      </c>
      <c r="W286" s="126" t="str">
        <f t="shared" si="21"/>
        <v>No</v>
      </c>
      <c r="X286" s="126" t="str">
        <f t="shared" si="21"/>
        <v>No</v>
      </c>
      <c r="Y286" s="126" t="str">
        <f t="shared" si="21"/>
        <v>No</v>
      </c>
      <c r="Z286" s="126" t="str">
        <f t="shared" si="21"/>
        <v>No</v>
      </c>
      <c r="AA286" s="126" t="str">
        <f t="shared" si="21"/>
        <v>No</v>
      </c>
    </row>
    <row r="287" spans="1:27" x14ac:dyDescent="0.3">
      <c r="A287" t="s">
        <v>157</v>
      </c>
      <c r="B287" t="s">
        <v>13</v>
      </c>
      <c r="C287" t="s">
        <v>9</v>
      </c>
      <c r="D287" t="s">
        <v>8</v>
      </c>
      <c r="E287" t="s">
        <v>11</v>
      </c>
      <c r="F287" t="s">
        <v>10</v>
      </c>
      <c r="G287">
        <v>1</v>
      </c>
      <c r="H287" t="s">
        <v>10</v>
      </c>
      <c r="I287" t="s">
        <v>17</v>
      </c>
      <c r="M287">
        <v>0</v>
      </c>
      <c r="N287" t="str">
        <f t="shared" si="20"/>
        <v>No</v>
      </c>
      <c r="O287" s="3" t="s">
        <v>152</v>
      </c>
      <c r="P287" s="126" t="str">
        <f t="shared" si="19"/>
        <v>Yes</v>
      </c>
      <c r="Q287" s="126" t="str">
        <f t="shared" si="21"/>
        <v>Yes</v>
      </c>
      <c r="R287" s="126" t="str">
        <f t="shared" si="21"/>
        <v>Yes</v>
      </c>
      <c r="S287" s="126" t="str">
        <f t="shared" si="21"/>
        <v>No</v>
      </c>
      <c r="T287" s="126" t="str">
        <f t="shared" si="21"/>
        <v>Yes</v>
      </c>
      <c r="U287" s="126" t="str">
        <f t="shared" si="21"/>
        <v>Yes</v>
      </c>
      <c r="V287" s="126" t="str">
        <f t="shared" si="21"/>
        <v>No</v>
      </c>
      <c r="W287" s="126" t="str">
        <f t="shared" si="21"/>
        <v>No</v>
      </c>
      <c r="X287" s="126" t="str">
        <f t="shared" si="21"/>
        <v>No</v>
      </c>
      <c r="Y287" s="126" t="str">
        <f t="shared" si="21"/>
        <v>No</v>
      </c>
      <c r="Z287" s="126" t="str">
        <f t="shared" si="21"/>
        <v>No</v>
      </c>
      <c r="AA287" s="126" t="str">
        <f t="shared" si="21"/>
        <v>No</v>
      </c>
    </row>
    <row r="288" spans="1:27" x14ac:dyDescent="0.3">
      <c r="A288" t="s">
        <v>157</v>
      </c>
      <c r="B288" t="s">
        <v>13</v>
      </c>
      <c r="C288" t="s">
        <v>9</v>
      </c>
      <c r="D288" t="s">
        <v>8</v>
      </c>
      <c r="E288" t="s">
        <v>11</v>
      </c>
      <c r="F288" t="s">
        <v>10</v>
      </c>
      <c r="G288">
        <v>1</v>
      </c>
      <c r="H288" t="s">
        <v>11</v>
      </c>
      <c r="I288" t="s">
        <v>148</v>
      </c>
      <c r="M288">
        <v>2</v>
      </c>
      <c r="N288" t="str">
        <f t="shared" si="20"/>
        <v>Yes</v>
      </c>
      <c r="O288" s="3" t="s">
        <v>152</v>
      </c>
      <c r="P288" s="126" t="str">
        <f t="shared" si="19"/>
        <v>Yes</v>
      </c>
      <c r="Q288" s="126" t="str">
        <f t="shared" si="21"/>
        <v>Yes</v>
      </c>
      <c r="R288" s="126" t="str">
        <f t="shared" si="21"/>
        <v>Yes</v>
      </c>
      <c r="S288" s="126" t="str">
        <f t="shared" si="21"/>
        <v>No</v>
      </c>
      <c r="T288" s="126" t="str">
        <f t="shared" si="21"/>
        <v>Yes</v>
      </c>
      <c r="U288" s="126" t="str">
        <f t="shared" si="21"/>
        <v>Yes</v>
      </c>
      <c r="V288" s="126" t="str">
        <f t="shared" si="21"/>
        <v>No</v>
      </c>
      <c r="W288" s="126" t="str">
        <f t="shared" si="21"/>
        <v>No</v>
      </c>
      <c r="X288" s="126" t="str">
        <f t="shared" si="21"/>
        <v>No</v>
      </c>
      <c r="Y288" s="126" t="str">
        <f t="shared" si="21"/>
        <v>No</v>
      </c>
      <c r="Z288" s="126" t="str">
        <f t="shared" si="21"/>
        <v>No</v>
      </c>
      <c r="AA288" s="126" t="str">
        <f t="shared" si="21"/>
        <v>No</v>
      </c>
    </row>
    <row r="289" spans="1:27" x14ac:dyDescent="0.3">
      <c r="A289" t="s">
        <v>157</v>
      </c>
      <c r="B289" t="s">
        <v>13</v>
      </c>
      <c r="C289" t="s">
        <v>9</v>
      </c>
      <c r="D289" t="s">
        <v>8</v>
      </c>
      <c r="E289" t="s">
        <v>11</v>
      </c>
      <c r="F289" t="s">
        <v>10</v>
      </c>
      <c r="G289">
        <v>1</v>
      </c>
      <c r="H289" t="s">
        <v>9</v>
      </c>
      <c r="I289" t="s">
        <v>18</v>
      </c>
      <c r="M289">
        <v>0</v>
      </c>
      <c r="N289" t="str">
        <f t="shared" si="20"/>
        <v>No</v>
      </c>
      <c r="O289" s="3" t="s">
        <v>152</v>
      </c>
      <c r="P289" s="126" t="str">
        <f t="shared" si="19"/>
        <v>Yes</v>
      </c>
      <c r="Q289" s="126" t="str">
        <f t="shared" si="21"/>
        <v>Yes</v>
      </c>
      <c r="R289" s="126" t="str">
        <f t="shared" si="21"/>
        <v>Yes</v>
      </c>
      <c r="S289" s="126" t="str">
        <f t="shared" si="21"/>
        <v>No</v>
      </c>
      <c r="T289" s="126" t="str">
        <f t="shared" si="21"/>
        <v>Yes</v>
      </c>
      <c r="U289" s="126" t="str">
        <f t="shared" si="21"/>
        <v>Yes</v>
      </c>
      <c r="V289" s="126" t="str">
        <f t="shared" si="21"/>
        <v>No</v>
      </c>
      <c r="W289" s="126" t="str">
        <f t="shared" si="21"/>
        <v>No</v>
      </c>
      <c r="X289" s="126" t="str">
        <f t="shared" si="21"/>
        <v>No</v>
      </c>
      <c r="Y289" s="126" t="str">
        <f t="shared" si="21"/>
        <v>No</v>
      </c>
      <c r="Z289" s="126" t="str">
        <f t="shared" si="21"/>
        <v>No</v>
      </c>
      <c r="AA289" s="126" t="str">
        <f t="shared" si="21"/>
        <v>No</v>
      </c>
    </row>
    <row r="290" spans="1:27" x14ac:dyDescent="0.3">
      <c r="A290" t="s">
        <v>157</v>
      </c>
      <c r="B290" t="s">
        <v>13</v>
      </c>
      <c r="C290" t="s">
        <v>9</v>
      </c>
      <c r="D290" t="s">
        <v>8</v>
      </c>
      <c r="E290" t="s">
        <v>11</v>
      </c>
      <c r="F290" t="s">
        <v>10</v>
      </c>
      <c r="G290">
        <v>1</v>
      </c>
      <c r="H290" t="s">
        <v>11</v>
      </c>
      <c r="I290" t="s">
        <v>20</v>
      </c>
      <c r="M290">
        <v>0</v>
      </c>
      <c r="N290" t="str">
        <f t="shared" si="20"/>
        <v>No</v>
      </c>
      <c r="O290" s="3" t="s">
        <v>152</v>
      </c>
      <c r="P290" s="126" t="str">
        <f t="shared" si="19"/>
        <v>Yes</v>
      </c>
      <c r="Q290" s="126" t="str">
        <f t="shared" si="21"/>
        <v>Yes</v>
      </c>
      <c r="R290" s="126" t="str">
        <f t="shared" si="21"/>
        <v>Yes</v>
      </c>
      <c r="S290" s="126" t="str">
        <f t="shared" si="21"/>
        <v>No</v>
      </c>
      <c r="T290" s="126" t="str">
        <f t="shared" si="21"/>
        <v>Yes</v>
      </c>
      <c r="U290" s="126" t="str">
        <f t="shared" si="21"/>
        <v>Yes</v>
      </c>
      <c r="V290" s="126" t="str">
        <f t="shared" si="21"/>
        <v>No</v>
      </c>
      <c r="W290" s="126" t="str">
        <f t="shared" si="21"/>
        <v>No</v>
      </c>
      <c r="X290" s="126" t="str">
        <f t="shared" si="21"/>
        <v>No</v>
      </c>
      <c r="Y290" s="126" t="str">
        <f t="shared" si="21"/>
        <v>No</v>
      </c>
      <c r="Z290" s="126" t="str">
        <f t="shared" si="21"/>
        <v>No</v>
      </c>
      <c r="AA290" s="126" t="str">
        <f t="shared" si="21"/>
        <v>No</v>
      </c>
    </row>
    <row r="291" spans="1:27" x14ac:dyDescent="0.3">
      <c r="A291" t="s">
        <v>157</v>
      </c>
      <c r="B291" t="s">
        <v>13</v>
      </c>
      <c r="C291" t="s">
        <v>9</v>
      </c>
      <c r="D291" t="s">
        <v>8</v>
      </c>
      <c r="E291" t="s">
        <v>11</v>
      </c>
      <c r="F291" t="s">
        <v>10</v>
      </c>
      <c r="G291">
        <v>1</v>
      </c>
      <c r="H291" t="s">
        <v>13</v>
      </c>
      <c r="I291" t="s">
        <v>18</v>
      </c>
      <c r="M291">
        <v>2</v>
      </c>
      <c r="N291" t="str">
        <f t="shared" si="20"/>
        <v>Yes</v>
      </c>
      <c r="O291" s="3" t="s">
        <v>152</v>
      </c>
      <c r="P291" s="126" t="str">
        <f t="shared" si="19"/>
        <v>Yes</v>
      </c>
      <c r="Q291" s="126" t="str">
        <f t="shared" si="19"/>
        <v>Yes</v>
      </c>
      <c r="R291" s="126" t="str">
        <f t="shared" si="19"/>
        <v>Yes</v>
      </c>
      <c r="S291" s="126" t="str">
        <f t="shared" si="19"/>
        <v>No</v>
      </c>
      <c r="T291" s="126" t="str">
        <f t="shared" si="19"/>
        <v>Yes</v>
      </c>
      <c r="U291" s="126" t="str">
        <f t="shared" si="19"/>
        <v>Yes</v>
      </c>
      <c r="V291" s="126" t="str">
        <f t="shared" si="19"/>
        <v>No</v>
      </c>
      <c r="W291" s="126" t="str">
        <f t="shared" si="19"/>
        <v>No</v>
      </c>
      <c r="X291" s="126" t="str">
        <f t="shared" si="19"/>
        <v>No</v>
      </c>
      <c r="Y291" s="126" t="str">
        <f t="shared" si="19"/>
        <v>No</v>
      </c>
      <c r="Z291" s="126" t="str">
        <f t="shared" si="19"/>
        <v>No</v>
      </c>
      <c r="AA291" s="126" t="str">
        <f t="shared" si="19"/>
        <v>No</v>
      </c>
    </row>
    <row r="292" spans="1:27" x14ac:dyDescent="0.3">
      <c r="A292" t="s">
        <v>157</v>
      </c>
      <c r="B292" t="s">
        <v>13</v>
      </c>
      <c r="C292" t="s">
        <v>9</v>
      </c>
      <c r="D292" t="s">
        <v>8</v>
      </c>
      <c r="E292" t="s">
        <v>11</v>
      </c>
      <c r="F292" t="s">
        <v>10</v>
      </c>
      <c r="G292">
        <v>1</v>
      </c>
      <c r="H292" t="s">
        <v>9</v>
      </c>
      <c r="I292" t="s">
        <v>20</v>
      </c>
      <c r="M292">
        <v>2</v>
      </c>
      <c r="N292" t="str">
        <f t="shared" si="20"/>
        <v>Yes</v>
      </c>
      <c r="O292" s="3" t="s">
        <v>152</v>
      </c>
      <c r="P292" s="126" t="str">
        <f t="shared" si="19"/>
        <v>Yes</v>
      </c>
      <c r="Q292" s="126" t="str">
        <f t="shared" si="19"/>
        <v>Yes</v>
      </c>
      <c r="R292" s="126" t="str">
        <f t="shared" si="19"/>
        <v>Yes</v>
      </c>
      <c r="S292" s="126" t="str">
        <f t="shared" si="19"/>
        <v>No</v>
      </c>
      <c r="T292" s="126" t="str">
        <f t="shared" si="19"/>
        <v>Yes</v>
      </c>
      <c r="U292" s="126" t="str">
        <f t="shared" si="19"/>
        <v>Yes</v>
      </c>
      <c r="V292" s="126" t="str">
        <f t="shared" si="19"/>
        <v>No</v>
      </c>
      <c r="W292" s="126" t="str">
        <f t="shared" si="19"/>
        <v>No</v>
      </c>
      <c r="X292" s="126" t="str">
        <f t="shared" si="19"/>
        <v>No</v>
      </c>
      <c r="Y292" s="126" t="str">
        <f t="shared" si="19"/>
        <v>No</v>
      </c>
      <c r="Z292" s="126" t="str">
        <f t="shared" si="19"/>
        <v>No</v>
      </c>
      <c r="AA292" s="126" t="str">
        <f t="shared" si="19"/>
        <v>No</v>
      </c>
    </row>
    <row r="293" spans="1:27" x14ac:dyDescent="0.3">
      <c r="A293" t="s">
        <v>157</v>
      </c>
      <c r="B293" t="s">
        <v>13</v>
      </c>
      <c r="C293" t="s">
        <v>9</v>
      </c>
      <c r="D293" t="s">
        <v>8</v>
      </c>
      <c r="E293" t="s">
        <v>11</v>
      </c>
      <c r="F293" t="s">
        <v>10</v>
      </c>
      <c r="G293">
        <v>0</v>
      </c>
      <c r="H293" t="s">
        <v>11</v>
      </c>
      <c r="I293" t="s">
        <v>19</v>
      </c>
      <c r="M293">
        <v>0</v>
      </c>
      <c r="N293" t="str">
        <f t="shared" si="20"/>
        <v>No</v>
      </c>
      <c r="O293" s="3" t="s">
        <v>152</v>
      </c>
      <c r="P293" s="126" t="str">
        <f t="shared" si="19"/>
        <v>Yes</v>
      </c>
      <c r="Q293" s="126" t="str">
        <f t="shared" si="19"/>
        <v>Yes</v>
      </c>
      <c r="R293" s="126" t="str">
        <f t="shared" si="19"/>
        <v>Yes</v>
      </c>
      <c r="S293" s="126" t="str">
        <f t="shared" si="19"/>
        <v>No</v>
      </c>
      <c r="T293" s="126" t="str">
        <f t="shared" si="19"/>
        <v>Yes</v>
      </c>
      <c r="U293" s="126" t="str">
        <f t="shared" si="19"/>
        <v>Yes</v>
      </c>
      <c r="V293" s="126" t="str">
        <f t="shared" si="19"/>
        <v>No</v>
      </c>
      <c r="W293" s="126" t="str">
        <f t="shared" si="19"/>
        <v>No</v>
      </c>
      <c r="X293" s="126" t="str">
        <f t="shared" si="19"/>
        <v>No</v>
      </c>
      <c r="Y293" s="126" t="str">
        <f t="shared" si="19"/>
        <v>No</v>
      </c>
      <c r="Z293" s="126" t="str">
        <f t="shared" si="19"/>
        <v>No</v>
      </c>
      <c r="AA293" s="126" t="str">
        <f t="shared" si="19"/>
        <v>No</v>
      </c>
    </row>
    <row r="294" spans="1:27" x14ac:dyDescent="0.3">
      <c r="A294" t="s">
        <v>157</v>
      </c>
      <c r="B294" t="s">
        <v>13</v>
      </c>
      <c r="C294" t="s">
        <v>9</v>
      </c>
      <c r="D294" t="s">
        <v>8</v>
      </c>
      <c r="E294" t="s">
        <v>11</v>
      </c>
      <c r="F294" t="s">
        <v>10</v>
      </c>
      <c r="G294">
        <v>1</v>
      </c>
      <c r="H294" t="s">
        <v>13</v>
      </c>
      <c r="I294" t="s">
        <v>18</v>
      </c>
      <c r="M294">
        <v>0</v>
      </c>
      <c r="N294" t="str">
        <f t="shared" si="20"/>
        <v>No</v>
      </c>
      <c r="O294" s="3" t="s">
        <v>152</v>
      </c>
      <c r="P294" s="126" t="str">
        <f t="shared" si="19"/>
        <v>Yes</v>
      </c>
      <c r="Q294" s="126" t="str">
        <f t="shared" si="19"/>
        <v>Yes</v>
      </c>
      <c r="R294" s="126" t="str">
        <f t="shared" si="19"/>
        <v>Yes</v>
      </c>
      <c r="S294" s="126" t="str">
        <f t="shared" si="19"/>
        <v>No</v>
      </c>
      <c r="T294" s="126" t="str">
        <f t="shared" si="19"/>
        <v>Yes</v>
      </c>
      <c r="U294" s="126" t="str">
        <f t="shared" si="19"/>
        <v>Yes</v>
      </c>
      <c r="V294" s="126" t="str">
        <f t="shared" si="19"/>
        <v>No</v>
      </c>
      <c r="W294" s="126" t="str">
        <f t="shared" si="19"/>
        <v>No</v>
      </c>
      <c r="X294" s="126" t="str">
        <f t="shared" si="19"/>
        <v>No</v>
      </c>
      <c r="Y294" s="126" t="str">
        <f t="shared" si="19"/>
        <v>No</v>
      </c>
      <c r="Z294" s="126" t="str">
        <f t="shared" si="19"/>
        <v>No</v>
      </c>
      <c r="AA294" s="126" t="str">
        <f t="shared" si="19"/>
        <v>No</v>
      </c>
    </row>
    <row r="295" spans="1:27" x14ac:dyDescent="0.3">
      <c r="A295" t="s">
        <v>157</v>
      </c>
      <c r="B295" t="s">
        <v>130</v>
      </c>
      <c r="C295" t="s">
        <v>9</v>
      </c>
      <c r="D295" t="s">
        <v>8</v>
      </c>
      <c r="E295" t="s">
        <v>11</v>
      </c>
      <c r="F295" t="s">
        <v>10</v>
      </c>
      <c r="G295">
        <v>1</v>
      </c>
      <c r="H295" t="s">
        <v>10</v>
      </c>
      <c r="I295" t="s">
        <v>148</v>
      </c>
      <c r="M295">
        <v>1</v>
      </c>
      <c r="N295" t="str">
        <f t="shared" si="20"/>
        <v>Yes</v>
      </c>
      <c r="O295" s="3" t="s">
        <v>152</v>
      </c>
      <c r="P295" s="126" t="str">
        <f t="shared" si="19"/>
        <v>No</v>
      </c>
      <c r="Q295" s="126" t="str">
        <f t="shared" si="19"/>
        <v>Yes</v>
      </c>
      <c r="R295" s="126" t="str">
        <f t="shared" si="19"/>
        <v>Yes</v>
      </c>
      <c r="S295" s="126" t="str">
        <f t="shared" si="19"/>
        <v>No</v>
      </c>
      <c r="T295" s="126" t="str">
        <f t="shared" si="19"/>
        <v>Yes</v>
      </c>
      <c r="U295" s="126" t="str">
        <f t="shared" si="19"/>
        <v>Yes</v>
      </c>
      <c r="V295" s="126" t="str">
        <f t="shared" si="19"/>
        <v>No</v>
      </c>
      <c r="W295" s="126" t="str">
        <f t="shared" si="19"/>
        <v>No</v>
      </c>
      <c r="X295" s="126" t="str">
        <f t="shared" si="19"/>
        <v>No</v>
      </c>
      <c r="Y295" s="126" t="str">
        <f t="shared" si="19"/>
        <v>Yes</v>
      </c>
      <c r="Z295" s="126" t="str">
        <f t="shared" si="19"/>
        <v>No</v>
      </c>
      <c r="AA295" s="126" t="str">
        <f t="shared" si="19"/>
        <v>No</v>
      </c>
    </row>
    <row r="296" spans="1:27" x14ac:dyDescent="0.3">
      <c r="A296" t="s">
        <v>157</v>
      </c>
      <c r="B296" t="s">
        <v>130</v>
      </c>
      <c r="C296" t="s">
        <v>9</v>
      </c>
      <c r="D296" t="s">
        <v>8</v>
      </c>
      <c r="E296" t="s">
        <v>11</v>
      </c>
      <c r="F296" t="s">
        <v>10</v>
      </c>
      <c r="G296">
        <v>0</v>
      </c>
      <c r="H296" t="s">
        <v>130</v>
      </c>
      <c r="I296" t="s">
        <v>19</v>
      </c>
      <c r="M296">
        <v>0</v>
      </c>
      <c r="N296" t="str">
        <f t="shared" si="20"/>
        <v>No</v>
      </c>
      <c r="O296" s="3" t="s">
        <v>152</v>
      </c>
      <c r="P296" s="126" t="str">
        <f t="shared" si="19"/>
        <v>No</v>
      </c>
      <c r="Q296" s="126" t="str">
        <f t="shared" si="19"/>
        <v>Yes</v>
      </c>
      <c r="R296" s="126" t="str">
        <f t="shared" si="19"/>
        <v>Yes</v>
      </c>
      <c r="S296" s="126" t="str">
        <f t="shared" si="19"/>
        <v>No</v>
      </c>
      <c r="T296" s="126" t="str">
        <f t="shared" si="19"/>
        <v>Yes</v>
      </c>
      <c r="U296" s="126" t="str">
        <f t="shared" si="19"/>
        <v>Yes</v>
      </c>
      <c r="V296" s="126" t="str">
        <f t="shared" si="19"/>
        <v>No</v>
      </c>
      <c r="W296" s="126" t="str">
        <f t="shared" si="19"/>
        <v>No</v>
      </c>
      <c r="X296" s="126" t="str">
        <f t="shared" si="19"/>
        <v>No</v>
      </c>
      <c r="Y296" s="126" t="str">
        <f t="shared" si="19"/>
        <v>Yes</v>
      </c>
      <c r="Z296" s="126" t="str">
        <f t="shared" si="19"/>
        <v>No</v>
      </c>
      <c r="AA296" s="126" t="str">
        <f t="shared" si="19"/>
        <v>No</v>
      </c>
    </row>
    <row r="297" spans="1:27" x14ac:dyDescent="0.3">
      <c r="A297" t="s">
        <v>115</v>
      </c>
      <c r="B297" t="s">
        <v>13</v>
      </c>
      <c r="C297" t="s">
        <v>9</v>
      </c>
      <c r="D297" t="s">
        <v>8</v>
      </c>
      <c r="E297" t="s">
        <v>11</v>
      </c>
      <c r="F297" t="s">
        <v>10</v>
      </c>
      <c r="G297">
        <v>0</v>
      </c>
      <c r="H297" t="s">
        <v>9</v>
      </c>
      <c r="I297" t="s">
        <v>19</v>
      </c>
      <c r="M297">
        <v>0</v>
      </c>
      <c r="N297" t="str">
        <f t="shared" si="20"/>
        <v>No</v>
      </c>
      <c r="O297" s="3" t="s">
        <v>152</v>
      </c>
      <c r="P297" s="126" t="str">
        <f t="shared" si="19"/>
        <v>Yes</v>
      </c>
      <c r="Q297" s="126" t="str">
        <f t="shared" si="19"/>
        <v>Yes</v>
      </c>
      <c r="R297" s="126" t="str">
        <f t="shared" si="19"/>
        <v>Yes</v>
      </c>
      <c r="S297" s="126" t="str">
        <f t="shared" si="19"/>
        <v>No</v>
      </c>
      <c r="T297" s="126" t="str">
        <f t="shared" si="19"/>
        <v>Yes</v>
      </c>
      <c r="U297" s="126" t="str">
        <f t="shared" si="19"/>
        <v>Yes</v>
      </c>
      <c r="V297" s="126" t="str">
        <f t="shared" si="19"/>
        <v>No</v>
      </c>
      <c r="W297" s="126" t="str">
        <f t="shared" si="19"/>
        <v>No</v>
      </c>
      <c r="X297" s="126" t="str">
        <f t="shared" si="19"/>
        <v>No</v>
      </c>
      <c r="Y297" s="126" t="str">
        <f t="shared" si="19"/>
        <v>No</v>
      </c>
      <c r="Z297" s="126" t="str">
        <f t="shared" si="19"/>
        <v>No</v>
      </c>
      <c r="AA297" s="126" t="str">
        <f t="shared" si="19"/>
        <v>No</v>
      </c>
    </row>
    <row r="298" spans="1:27" x14ac:dyDescent="0.3">
      <c r="A298" t="s">
        <v>115</v>
      </c>
      <c r="B298" t="s">
        <v>13</v>
      </c>
      <c r="C298" t="s">
        <v>9</v>
      </c>
      <c r="D298" t="s">
        <v>8</v>
      </c>
      <c r="E298" t="s">
        <v>11</v>
      </c>
      <c r="F298" t="s">
        <v>10</v>
      </c>
      <c r="G298">
        <v>1</v>
      </c>
      <c r="H298" t="s">
        <v>8</v>
      </c>
      <c r="I298" t="s">
        <v>16</v>
      </c>
      <c r="M298">
        <v>2</v>
      </c>
      <c r="N298" t="str">
        <f t="shared" si="20"/>
        <v>Yes</v>
      </c>
      <c r="O298" s="3" t="s">
        <v>152</v>
      </c>
      <c r="P298" s="126" t="str">
        <f t="shared" si="19"/>
        <v>Yes</v>
      </c>
      <c r="Q298" s="126" t="str">
        <f t="shared" si="19"/>
        <v>Yes</v>
      </c>
      <c r="R298" s="126" t="str">
        <f t="shared" si="19"/>
        <v>Yes</v>
      </c>
      <c r="S298" s="126" t="str">
        <f t="shared" si="19"/>
        <v>No</v>
      </c>
      <c r="T298" s="126" t="str">
        <f t="shared" si="19"/>
        <v>Yes</v>
      </c>
      <c r="U298" s="126" t="str">
        <f t="shared" si="19"/>
        <v>Yes</v>
      </c>
      <c r="V298" s="126" t="str">
        <f t="shared" si="19"/>
        <v>No</v>
      </c>
      <c r="W298" s="126" t="str">
        <f t="shared" si="19"/>
        <v>No</v>
      </c>
      <c r="X298" s="126" t="str">
        <f t="shared" si="19"/>
        <v>No</v>
      </c>
      <c r="Y298" s="126" t="str">
        <f t="shared" si="19"/>
        <v>No</v>
      </c>
      <c r="Z298" s="126" t="str">
        <f t="shared" si="19"/>
        <v>No</v>
      </c>
      <c r="AA298" s="126" t="str">
        <f t="shared" si="19"/>
        <v>No</v>
      </c>
    </row>
    <row r="299" spans="1:27" x14ac:dyDescent="0.3">
      <c r="A299" t="s">
        <v>115</v>
      </c>
      <c r="B299" t="s">
        <v>13</v>
      </c>
      <c r="C299" t="s">
        <v>9</v>
      </c>
      <c r="D299" t="s">
        <v>8</v>
      </c>
      <c r="E299" t="s">
        <v>11</v>
      </c>
      <c r="F299" t="s">
        <v>10</v>
      </c>
      <c r="G299">
        <v>0</v>
      </c>
      <c r="H299" t="s">
        <v>10</v>
      </c>
      <c r="I299" t="s">
        <v>15</v>
      </c>
      <c r="M299">
        <v>0</v>
      </c>
      <c r="N299" t="str">
        <f t="shared" si="20"/>
        <v>No</v>
      </c>
      <c r="O299" s="3" t="s">
        <v>152</v>
      </c>
      <c r="P299" s="126" t="str">
        <f t="shared" si="19"/>
        <v>Yes</v>
      </c>
      <c r="Q299" s="126" t="str">
        <f t="shared" si="19"/>
        <v>Yes</v>
      </c>
      <c r="R299" s="126" t="str">
        <f t="shared" si="19"/>
        <v>Yes</v>
      </c>
      <c r="S299" s="126" t="str">
        <f t="shared" si="19"/>
        <v>No</v>
      </c>
      <c r="T299" s="126" t="str">
        <f t="shared" si="19"/>
        <v>Yes</v>
      </c>
      <c r="U299" s="126" t="str">
        <f t="shared" si="19"/>
        <v>Yes</v>
      </c>
      <c r="V299" s="126" t="str">
        <f t="shared" si="19"/>
        <v>No</v>
      </c>
      <c r="W299" s="126" t="str">
        <f t="shared" si="19"/>
        <v>No</v>
      </c>
      <c r="X299" s="126" t="str">
        <f t="shared" si="19"/>
        <v>No</v>
      </c>
      <c r="Y299" s="126" t="str">
        <f t="shared" si="19"/>
        <v>No</v>
      </c>
      <c r="Z299" s="126" t="str">
        <f t="shared" si="19"/>
        <v>No</v>
      </c>
      <c r="AA299" s="126" t="str">
        <f t="shared" si="19"/>
        <v>No</v>
      </c>
    </row>
    <row r="300" spans="1:27" x14ac:dyDescent="0.3">
      <c r="A300" t="s">
        <v>115</v>
      </c>
      <c r="B300" t="s">
        <v>13</v>
      </c>
      <c r="C300" t="s">
        <v>9</v>
      </c>
      <c r="D300" t="s">
        <v>8</v>
      </c>
      <c r="E300" t="s">
        <v>11</v>
      </c>
      <c r="F300" t="s">
        <v>10</v>
      </c>
      <c r="G300">
        <v>1</v>
      </c>
      <c r="H300" t="s">
        <v>11</v>
      </c>
      <c r="I300" t="s">
        <v>18</v>
      </c>
      <c r="M300">
        <v>2</v>
      </c>
      <c r="N300" t="str">
        <f t="shared" si="20"/>
        <v>Yes</v>
      </c>
      <c r="O300" s="3" t="s">
        <v>152</v>
      </c>
      <c r="P300" s="126" t="str">
        <f t="shared" si="19"/>
        <v>Yes</v>
      </c>
      <c r="Q300" s="126" t="str">
        <f t="shared" si="19"/>
        <v>Yes</v>
      </c>
      <c r="R300" s="126" t="str">
        <f t="shared" si="19"/>
        <v>Yes</v>
      </c>
      <c r="S300" s="126" t="str">
        <f t="shared" si="19"/>
        <v>No</v>
      </c>
      <c r="T300" s="126" t="str">
        <f t="shared" si="19"/>
        <v>Yes</v>
      </c>
      <c r="U300" s="126" t="str">
        <f t="shared" si="19"/>
        <v>Yes</v>
      </c>
      <c r="V300" s="126" t="str">
        <f t="shared" si="19"/>
        <v>No</v>
      </c>
      <c r="W300" s="126" t="str">
        <f t="shared" si="19"/>
        <v>No</v>
      </c>
      <c r="X300" s="126" t="str">
        <f t="shared" si="19"/>
        <v>No</v>
      </c>
      <c r="Y300" s="126" t="str">
        <f t="shared" si="19"/>
        <v>No</v>
      </c>
      <c r="Z300" s="126" t="str">
        <f t="shared" si="19"/>
        <v>No</v>
      </c>
      <c r="AA300" s="126" t="str">
        <f t="shared" si="19"/>
        <v>No</v>
      </c>
    </row>
    <row r="301" spans="1:27" x14ac:dyDescent="0.3">
      <c r="A301" t="s">
        <v>115</v>
      </c>
      <c r="B301" t="s">
        <v>13</v>
      </c>
      <c r="C301" t="s">
        <v>9</v>
      </c>
      <c r="D301" t="s">
        <v>8</v>
      </c>
      <c r="E301" t="s">
        <v>11</v>
      </c>
      <c r="F301" t="s">
        <v>10</v>
      </c>
      <c r="G301">
        <v>1</v>
      </c>
      <c r="H301" t="s">
        <v>13</v>
      </c>
      <c r="I301" t="s">
        <v>18</v>
      </c>
      <c r="M301">
        <v>2</v>
      </c>
      <c r="N301" t="str">
        <f t="shared" si="20"/>
        <v>Yes</v>
      </c>
      <c r="O301" s="3" t="s">
        <v>152</v>
      </c>
      <c r="P301" s="126" t="str">
        <f t="shared" si="19"/>
        <v>Yes</v>
      </c>
      <c r="Q301" s="126" t="str">
        <f t="shared" si="19"/>
        <v>Yes</v>
      </c>
      <c r="R301" s="126" t="str">
        <f t="shared" si="19"/>
        <v>Yes</v>
      </c>
      <c r="S301" s="126" t="str">
        <f t="shared" si="19"/>
        <v>No</v>
      </c>
      <c r="T301" s="126" t="str">
        <f t="shared" si="19"/>
        <v>Yes</v>
      </c>
      <c r="U301" s="126" t="str">
        <f t="shared" si="19"/>
        <v>Yes</v>
      </c>
      <c r="V301" s="126" t="str">
        <f t="shared" si="19"/>
        <v>No</v>
      </c>
      <c r="W301" s="126" t="str">
        <f t="shared" si="19"/>
        <v>No</v>
      </c>
      <c r="X301" s="126" t="str">
        <f t="shared" si="19"/>
        <v>No</v>
      </c>
      <c r="Y301" s="126" t="str">
        <f t="shared" si="19"/>
        <v>No</v>
      </c>
      <c r="Z301" s="126" t="str">
        <f t="shared" si="19"/>
        <v>No</v>
      </c>
      <c r="AA301" s="126" t="str">
        <f t="shared" si="19"/>
        <v>No</v>
      </c>
    </row>
    <row r="302" spans="1:27" x14ac:dyDescent="0.3">
      <c r="A302" t="s">
        <v>115</v>
      </c>
      <c r="B302" t="s">
        <v>13</v>
      </c>
      <c r="C302" t="s">
        <v>9</v>
      </c>
      <c r="D302" t="s">
        <v>8</v>
      </c>
      <c r="E302" t="s">
        <v>11</v>
      </c>
      <c r="F302" t="s">
        <v>10</v>
      </c>
      <c r="G302">
        <v>1</v>
      </c>
      <c r="H302" t="s">
        <v>8</v>
      </c>
      <c r="I302" t="s">
        <v>16</v>
      </c>
      <c r="M302">
        <v>0</v>
      </c>
      <c r="N302" t="str">
        <f t="shared" si="20"/>
        <v>No</v>
      </c>
      <c r="O302" s="3" t="s">
        <v>152</v>
      </c>
      <c r="P302" s="126" t="str">
        <f t="shared" si="19"/>
        <v>Yes</v>
      </c>
      <c r="Q302" s="126" t="str">
        <f t="shared" si="19"/>
        <v>Yes</v>
      </c>
      <c r="R302" s="126" t="str">
        <f t="shared" si="19"/>
        <v>Yes</v>
      </c>
      <c r="S302" s="126" t="str">
        <f t="shared" si="19"/>
        <v>No</v>
      </c>
      <c r="T302" s="126" t="str">
        <f t="shared" si="19"/>
        <v>Yes</v>
      </c>
      <c r="U302" s="126" t="str">
        <f t="shared" si="19"/>
        <v>Yes</v>
      </c>
      <c r="V302" s="126" t="str">
        <f t="shared" si="19"/>
        <v>No</v>
      </c>
      <c r="W302" s="126" t="str">
        <f t="shared" si="19"/>
        <v>No</v>
      </c>
      <c r="X302" s="126" t="str">
        <f t="shared" si="19"/>
        <v>No</v>
      </c>
      <c r="Y302" s="126" t="str">
        <f t="shared" si="19"/>
        <v>No</v>
      </c>
      <c r="Z302" s="126" t="str">
        <f t="shared" si="19"/>
        <v>No</v>
      </c>
      <c r="AA302" s="126" t="str">
        <f t="shared" si="19"/>
        <v>No</v>
      </c>
    </row>
    <row r="303" spans="1:27" x14ac:dyDescent="0.3">
      <c r="A303" t="s">
        <v>115</v>
      </c>
      <c r="B303" t="s">
        <v>130</v>
      </c>
      <c r="C303" t="s">
        <v>9</v>
      </c>
      <c r="D303" t="s">
        <v>8</v>
      </c>
      <c r="E303" t="s">
        <v>70</v>
      </c>
      <c r="F303" t="s">
        <v>71</v>
      </c>
      <c r="G303">
        <v>1</v>
      </c>
      <c r="H303" t="s">
        <v>70</v>
      </c>
      <c r="I303" t="s">
        <v>18</v>
      </c>
      <c r="M303">
        <v>2</v>
      </c>
      <c r="N303" t="str">
        <f t="shared" si="20"/>
        <v>Yes</v>
      </c>
      <c r="O303" s="3" t="s">
        <v>152</v>
      </c>
      <c r="P303" s="126" t="str">
        <f t="shared" si="19"/>
        <v>No</v>
      </c>
      <c r="Q303" s="126" t="str">
        <f t="shared" si="19"/>
        <v>Yes</v>
      </c>
      <c r="R303" s="126" t="str">
        <f t="shared" si="19"/>
        <v>Yes</v>
      </c>
      <c r="S303" s="126" t="str">
        <f t="shared" si="19"/>
        <v>Yes</v>
      </c>
      <c r="T303" s="126" t="str">
        <f t="shared" si="19"/>
        <v>No</v>
      </c>
      <c r="U303" s="126" t="str">
        <f t="shared" si="19"/>
        <v>No</v>
      </c>
      <c r="V303" s="126" t="str">
        <f t="shared" si="19"/>
        <v>Yes</v>
      </c>
      <c r="W303" s="126" t="str">
        <f t="shared" si="19"/>
        <v>No</v>
      </c>
      <c r="X303" s="126" t="str">
        <f t="shared" si="19"/>
        <v>No</v>
      </c>
      <c r="Y303" s="126" t="str">
        <f t="shared" si="19"/>
        <v>Yes</v>
      </c>
      <c r="Z303" s="126" t="str">
        <f t="shared" si="19"/>
        <v>No</v>
      </c>
      <c r="AA303" s="126" t="str">
        <f t="shared" si="19"/>
        <v>No</v>
      </c>
    </row>
    <row r="304" spans="1:27" x14ac:dyDescent="0.3">
      <c r="A304" t="s">
        <v>115</v>
      </c>
      <c r="B304" t="s">
        <v>130</v>
      </c>
      <c r="C304" t="s">
        <v>9</v>
      </c>
      <c r="D304" t="s">
        <v>8</v>
      </c>
      <c r="E304" t="s">
        <v>70</v>
      </c>
      <c r="F304" t="s">
        <v>71</v>
      </c>
      <c r="G304">
        <v>2</v>
      </c>
      <c r="H304" t="s">
        <v>130</v>
      </c>
      <c r="I304" t="s">
        <v>16</v>
      </c>
      <c r="M304">
        <v>2</v>
      </c>
      <c r="N304" t="str">
        <f t="shared" si="20"/>
        <v>Yes</v>
      </c>
      <c r="O304" s="3" t="s">
        <v>152</v>
      </c>
      <c r="P304" s="126" t="str">
        <f t="shared" si="19"/>
        <v>No</v>
      </c>
      <c r="Q304" s="126" t="str">
        <f t="shared" si="19"/>
        <v>Yes</v>
      </c>
      <c r="R304" s="126" t="str">
        <f t="shared" si="19"/>
        <v>Yes</v>
      </c>
      <c r="S304" s="126" t="str">
        <f t="shared" si="19"/>
        <v>Yes</v>
      </c>
      <c r="T304" s="126" t="str">
        <f t="shared" si="19"/>
        <v>No</v>
      </c>
      <c r="U304" s="126" t="str">
        <f t="shared" si="19"/>
        <v>No</v>
      </c>
      <c r="V304" s="126" t="str">
        <f t="shared" si="19"/>
        <v>Yes</v>
      </c>
      <c r="W304" s="126" t="str">
        <f t="shared" si="19"/>
        <v>No</v>
      </c>
      <c r="X304" s="126" t="str">
        <f t="shared" si="19"/>
        <v>No</v>
      </c>
      <c r="Y304" s="126" t="str">
        <f t="shared" si="19"/>
        <v>Yes</v>
      </c>
      <c r="Z304" s="126" t="str">
        <f t="shared" si="19"/>
        <v>No</v>
      </c>
      <c r="AA304" s="126" t="str">
        <f t="shared" si="19"/>
        <v>No</v>
      </c>
    </row>
    <row r="305" spans="1:27" x14ac:dyDescent="0.3">
      <c r="A305" t="s">
        <v>115</v>
      </c>
      <c r="B305" t="s">
        <v>130</v>
      </c>
      <c r="C305" t="s">
        <v>9</v>
      </c>
      <c r="D305" t="s">
        <v>8</v>
      </c>
      <c r="E305" t="s">
        <v>70</v>
      </c>
      <c r="F305" t="s">
        <v>71</v>
      </c>
      <c r="G305">
        <v>0</v>
      </c>
      <c r="H305" t="s">
        <v>9</v>
      </c>
      <c r="I305" t="s">
        <v>19</v>
      </c>
      <c r="M305">
        <v>0</v>
      </c>
      <c r="N305" t="str">
        <f t="shared" si="20"/>
        <v>No</v>
      </c>
      <c r="O305" s="3" t="s">
        <v>152</v>
      </c>
      <c r="P305" s="126" t="str">
        <f t="shared" si="19"/>
        <v>No</v>
      </c>
      <c r="Q305" s="126" t="str">
        <f t="shared" si="19"/>
        <v>Yes</v>
      </c>
      <c r="R305" s="126" t="str">
        <f t="shared" si="19"/>
        <v>Yes</v>
      </c>
      <c r="S305" s="126" t="str">
        <f t="shared" si="19"/>
        <v>Yes</v>
      </c>
      <c r="T305" s="126" t="str">
        <f t="shared" si="19"/>
        <v>No</v>
      </c>
      <c r="U305" s="126" t="str">
        <f t="shared" si="19"/>
        <v>No</v>
      </c>
      <c r="V305" s="126" t="str">
        <f t="shared" si="19"/>
        <v>Yes</v>
      </c>
      <c r="W305" s="126" t="str">
        <f t="shared" si="19"/>
        <v>No</v>
      </c>
      <c r="X305" s="126" t="str">
        <f t="shared" si="19"/>
        <v>No</v>
      </c>
      <c r="Y305" s="126" t="str">
        <f t="shared" si="19"/>
        <v>Yes</v>
      </c>
      <c r="Z305" s="126" t="str">
        <f t="shared" si="19"/>
        <v>No</v>
      </c>
      <c r="AA305" s="126" t="str">
        <f t="shared" si="19"/>
        <v>No</v>
      </c>
    </row>
    <row r="306" spans="1:27" x14ac:dyDescent="0.3">
      <c r="A306" t="s">
        <v>115</v>
      </c>
      <c r="B306" t="s">
        <v>130</v>
      </c>
      <c r="C306" t="s">
        <v>9</v>
      </c>
      <c r="D306" t="s">
        <v>8</v>
      </c>
      <c r="E306" t="s">
        <v>70</v>
      </c>
      <c r="F306" t="s">
        <v>71</v>
      </c>
      <c r="G306">
        <v>1</v>
      </c>
      <c r="H306" t="s">
        <v>70</v>
      </c>
      <c r="I306" t="s">
        <v>16</v>
      </c>
      <c r="M306">
        <v>2</v>
      </c>
      <c r="N306" t="str">
        <f t="shared" si="20"/>
        <v>Yes</v>
      </c>
      <c r="O306" s="3" t="s">
        <v>152</v>
      </c>
      <c r="P306" s="126" t="str">
        <f t="shared" si="19"/>
        <v>No</v>
      </c>
      <c r="Q306" s="126" t="str">
        <f t="shared" si="19"/>
        <v>Yes</v>
      </c>
      <c r="R306" s="126" t="str">
        <f t="shared" si="19"/>
        <v>Yes</v>
      </c>
      <c r="S306" s="126" t="str">
        <f t="shared" si="19"/>
        <v>Yes</v>
      </c>
      <c r="T306" s="126" t="str">
        <f t="shared" si="19"/>
        <v>No</v>
      </c>
      <c r="U306" s="126" t="str">
        <f t="shared" si="19"/>
        <v>No</v>
      </c>
      <c r="V306" s="126" t="str">
        <f t="shared" si="19"/>
        <v>Yes</v>
      </c>
      <c r="W306" s="126" t="str">
        <f t="shared" si="19"/>
        <v>No</v>
      </c>
      <c r="X306" s="126" t="str">
        <f t="shared" si="19"/>
        <v>No</v>
      </c>
      <c r="Y306" s="126" t="str">
        <f t="shared" si="19"/>
        <v>Yes</v>
      </c>
      <c r="Z306" s="126" t="str">
        <f t="shared" si="19"/>
        <v>No</v>
      </c>
      <c r="AA306" s="126" t="str">
        <f t="shared" si="19"/>
        <v>No</v>
      </c>
    </row>
    <row r="307" spans="1:27" x14ac:dyDescent="0.3">
      <c r="A307" t="s">
        <v>115</v>
      </c>
      <c r="B307" t="s">
        <v>130</v>
      </c>
      <c r="C307" t="s">
        <v>9</v>
      </c>
      <c r="D307" t="s">
        <v>8</v>
      </c>
      <c r="E307" t="s">
        <v>70</v>
      </c>
      <c r="F307" t="s">
        <v>71</v>
      </c>
      <c r="G307">
        <v>0</v>
      </c>
      <c r="H307" t="s">
        <v>9</v>
      </c>
      <c r="I307" t="s">
        <v>17</v>
      </c>
      <c r="M307">
        <v>0</v>
      </c>
      <c r="N307" t="str">
        <f t="shared" si="20"/>
        <v>No</v>
      </c>
      <c r="O307" s="3" t="s">
        <v>152</v>
      </c>
      <c r="P307" s="126" t="str">
        <f t="shared" si="19"/>
        <v>No</v>
      </c>
      <c r="Q307" s="126" t="str">
        <f t="shared" si="19"/>
        <v>Yes</v>
      </c>
      <c r="R307" s="126" t="str">
        <f t="shared" si="19"/>
        <v>Yes</v>
      </c>
      <c r="S307" s="126" t="str">
        <f t="shared" si="19"/>
        <v>Yes</v>
      </c>
      <c r="T307" s="126" t="str">
        <f t="shared" si="19"/>
        <v>No</v>
      </c>
      <c r="U307" s="126" t="str">
        <f t="shared" si="19"/>
        <v>No</v>
      </c>
      <c r="V307" s="126" t="str">
        <f t="shared" si="19"/>
        <v>Yes</v>
      </c>
      <c r="W307" s="126" t="str">
        <f t="shared" si="19"/>
        <v>No</v>
      </c>
      <c r="X307" s="126" t="str">
        <f t="shared" si="19"/>
        <v>No</v>
      </c>
      <c r="Y307" s="126" t="str">
        <f t="shared" si="19"/>
        <v>Yes</v>
      </c>
      <c r="Z307" s="126" t="str">
        <f t="shared" si="19"/>
        <v>No</v>
      </c>
      <c r="AA307" s="126" t="str">
        <f t="shared" si="19"/>
        <v>No</v>
      </c>
    </row>
    <row r="308" spans="1:27" x14ac:dyDescent="0.3">
      <c r="A308" t="s">
        <v>115</v>
      </c>
      <c r="B308" t="s">
        <v>130</v>
      </c>
      <c r="C308" t="s">
        <v>9</v>
      </c>
      <c r="D308" t="s">
        <v>11</v>
      </c>
      <c r="E308" t="s">
        <v>70</v>
      </c>
      <c r="F308" t="s">
        <v>131</v>
      </c>
      <c r="G308">
        <v>0</v>
      </c>
      <c r="H308" t="s">
        <v>11</v>
      </c>
      <c r="I308" t="s">
        <v>19</v>
      </c>
      <c r="M308">
        <v>0</v>
      </c>
      <c r="N308" t="str">
        <f t="shared" si="20"/>
        <v>No</v>
      </c>
      <c r="O308" s="3" t="s">
        <v>152</v>
      </c>
      <c r="P308" s="126" t="str">
        <f t="shared" si="19"/>
        <v>No</v>
      </c>
      <c r="Q308" s="126" t="str">
        <f t="shared" si="19"/>
        <v>Yes</v>
      </c>
      <c r="R308" s="126" t="str">
        <f t="shared" si="19"/>
        <v>No</v>
      </c>
      <c r="S308" s="126" t="str">
        <f t="shared" si="19"/>
        <v>Yes</v>
      </c>
      <c r="T308" s="126" t="str">
        <f t="shared" si="19"/>
        <v>No</v>
      </c>
      <c r="U308" s="126" t="str">
        <f t="shared" si="19"/>
        <v>Yes</v>
      </c>
      <c r="V308" s="126" t="str">
        <f t="shared" si="19"/>
        <v>No</v>
      </c>
      <c r="W308" s="126" t="str">
        <f t="shared" si="19"/>
        <v>No</v>
      </c>
      <c r="X308" s="126" t="str">
        <f t="shared" si="19"/>
        <v>No</v>
      </c>
      <c r="Y308" s="126" t="str">
        <f t="shared" si="19"/>
        <v>Yes</v>
      </c>
      <c r="Z308" s="126" t="str">
        <f t="shared" si="19"/>
        <v>Yes</v>
      </c>
      <c r="AA308" s="126" t="str">
        <f t="shared" si="19"/>
        <v>No</v>
      </c>
    </row>
    <row r="309" spans="1:27" x14ac:dyDescent="0.3">
      <c r="A309" t="s">
        <v>115</v>
      </c>
      <c r="B309" t="s">
        <v>130</v>
      </c>
      <c r="C309" t="s">
        <v>9</v>
      </c>
      <c r="D309" t="s">
        <v>11</v>
      </c>
      <c r="E309" t="s">
        <v>70</v>
      </c>
      <c r="F309" t="s">
        <v>131</v>
      </c>
      <c r="G309">
        <v>0</v>
      </c>
      <c r="H309" t="s">
        <v>130</v>
      </c>
      <c r="I309" t="s">
        <v>19</v>
      </c>
      <c r="M309">
        <v>0</v>
      </c>
      <c r="N309" t="str">
        <f t="shared" si="20"/>
        <v>No</v>
      </c>
      <c r="O309" s="3" t="s">
        <v>152</v>
      </c>
      <c r="P309" s="126" t="str">
        <f t="shared" ref="P309:AA330" si="22">IF($A309="","",IF(OR($B309=P$1,$C309=P$1,$D309=P$1,$E309=P$1,$F309=P$1),"Yes","No"))</f>
        <v>No</v>
      </c>
      <c r="Q309" s="126" t="str">
        <f t="shared" si="22"/>
        <v>Yes</v>
      </c>
      <c r="R309" s="126" t="str">
        <f t="shared" si="22"/>
        <v>No</v>
      </c>
      <c r="S309" s="126" t="str">
        <f t="shared" si="22"/>
        <v>Yes</v>
      </c>
      <c r="T309" s="126" t="str">
        <f t="shared" si="22"/>
        <v>No</v>
      </c>
      <c r="U309" s="126" t="str">
        <f t="shared" si="22"/>
        <v>Yes</v>
      </c>
      <c r="V309" s="126" t="str">
        <f t="shared" si="22"/>
        <v>No</v>
      </c>
      <c r="W309" s="126" t="str">
        <f t="shared" si="22"/>
        <v>No</v>
      </c>
      <c r="X309" s="126" t="str">
        <f t="shared" si="22"/>
        <v>No</v>
      </c>
      <c r="Y309" s="126" t="str">
        <f t="shared" si="22"/>
        <v>Yes</v>
      </c>
      <c r="Z309" s="126" t="str">
        <f t="shared" si="22"/>
        <v>Yes</v>
      </c>
      <c r="AA309" s="126" t="str">
        <f t="shared" si="22"/>
        <v>No</v>
      </c>
    </row>
    <row r="310" spans="1:27" x14ac:dyDescent="0.3">
      <c r="A310" t="s">
        <v>115</v>
      </c>
      <c r="B310" t="s">
        <v>130</v>
      </c>
      <c r="C310" t="s">
        <v>9</v>
      </c>
      <c r="D310" t="s">
        <v>11</v>
      </c>
      <c r="E310" t="s">
        <v>70</v>
      </c>
      <c r="F310" t="s">
        <v>131</v>
      </c>
      <c r="G310">
        <v>2</v>
      </c>
      <c r="H310" t="s">
        <v>131</v>
      </c>
      <c r="I310" t="s">
        <v>16</v>
      </c>
      <c r="M310">
        <v>0</v>
      </c>
      <c r="N310" t="str">
        <f t="shared" si="20"/>
        <v>No</v>
      </c>
      <c r="O310" s="3" t="s">
        <v>152</v>
      </c>
      <c r="P310" s="126" t="str">
        <f t="shared" si="22"/>
        <v>No</v>
      </c>
      <c r="Q310" s="126" t="str">
        <f t="shared" si="22"/>
        <v>Yes</v>
      </c>
      <c r="R310" s="126" t="str">
        <f t="shared" si="22"/>
        <v>No</v>
      </c>
      <c r="S310" s="126" t="str">
        <f t="shared" si="22"/>
        <v>Yes</v>
      </c>
      <c r="T310" s="126" t="str">
        <f t="shared" si="22"/>
        <v>No</v>
      </c>
      <c r="U310" s="126" t="str">
        <f t="shared" si="22"/>
        <v>Yes</v>
      </c>
      <c r="V310" s="126" t="str">
        <f t="shared" si="22"/>
        <v>No</v>
      </c>
      <c r="W310" s="126" t="str">
        <f t="shared" si="22"/>
        <v>No</v>
      </c>
      <c r="X310" s="126" t="str">
        <f t="shared" si="22"/>
        <v>No</v>
      </c>
      <c r="Y310" s="126" t="str">
        <f t="shared" si="22"/>
        <v>Yes</v>
      </c>
      <c r="Z310" s="126" t="str">
        <f t="shared" si="22"/>
        <v>Yes</v>
      </c>
      <c r="AA310" s="126" t="str">
        <f t="shared" si="22"/>
        <v>No</v>
      </c>
    </row>
    <row r="311" spans="1:27" x14ac:dyDescent="0.3">
      <c r="A311" t="s">
        <v>115</v>
      </c>
      <c r="B311" t="s">
        <v>130</v>
      </c>
      <c r="C311" t="s">
        <v>14</v>
      </c>
      <c r="D311" t="s">
        <v>11</v>
      </c>
      <c r="E311" t="s">
        <v>8</v>
      </c>
      <c r="F311" t="s">
        <v>10</v>
      </c>
      <c r="G311">
        <v>0</v>
      </c>
      <c r="H311" t="s">
        <v>14</v>
      </c>
      <c r="I311" t="s">
        <v>19</v>
      </c>
      <c r="M311">
        <v>0</v>
      </c>
      <c r="N311" t="str">
        <f t="shared" si="20"/>
        <v>No</v>
      </c>
      <c r="O311" s="3" t="s">
        <v>152</v>
      </c>
      <c r="P311" s="126" t="str">
        <f t="shared" si="22"/>
        <v>No</v>
      </c>
      <c r="Q311" s="126" t="str">
        <f t="shared" si="22"/>
        <v>No</v>
      </c>
      <c r="R311" s="126" t="str">
        <f t="shared" si="22"/>
        <v>Yes</v>
      </c>
      <c r="S311" s="126" t="str">
        <f t="shared" si="22"/>
        <v>No</v>
      </c>
      <c r="T311" s="126" t="str">
        <f t="shared" si="22"/>
        <v>Yes</v>
      </c>
      <c r="U311" s="126" t="str">
        <f t="shared" si="22"/>
        <v>Yes</v>
      </c>
      <c r="V311" s="126" t="str">
        <f t="shared" si="22"/>
        <v>No</v>
      </c>
      <c r="W311" s="126" t="str">
        <f t="shared" si="22"/>
        <v>No</v>
      </c>
      <c r="X311" s="126" t="str">
        <f t="shared" si="22"/>
        <v>Yes</v>
      </c>
      <c r="Y311" s="126" t="str">
        <f t="shared" si="22"/>
        <v>Yes</v>
      </c>
      <c r="Z311" s="126" t="str">
        <f t="shared" si="22"/>
        <v>No</v>
      </c>
      <c r="AA311" s="126" t="str">
        <f t="shared" si="22"/>
        <v>No</v>
      </c>
    </row>
    <row r="312" spans="1:27" x14ac:dyDescent="0.3">
      <c r="A312" t="s">
        <v>115</v>
      </c>
      <c r="B312" t="s">
        <v>130</v>
      </c>
      <c r="C312" t="s">
        <v>14</v>
      </c>
      <c r="D312" t="s">
        <v>11</v>
      </c>
      <c r="E312" t="s">
        <v>8</v>
      </c>
      <c r="F312" t="s">
        <v>10</v>
      </c>
      <c r="G312">
        <v>1</v>
      </c>
      <c r="H312" t="s">
        <v>11</v>
      </c>
      <c r="I312" t="s">
        <v>19</v>
      </c>
      <c r="M312">
        <v>3</v>
      </c>
      <c r="N312" t="str">
        <f t="shared" si="20"/>
        <v>Yes</v>
      </c>
      <c r="O312" s="3" t="s">
        <v>152</v>
      </c>
      <c r="P312" s="126" t="str">
        <f t="shared" si="22"/>
        <v>No</v>
      </c>
      <c r="Q312" s="126" t="str">
        <f t="shared" si="22"/>
        <v>No</v>
      </c>
      <c r="R312" s="126" t="str">
        <f t="shared" si="22"/>
        <v>Yes</v>
      </c>
      <c r="S312" s="126" t="str">
        <f t="shared" si="22"/>
        <v>No</v>
      </c>
      <c r="T312" s="126" t="str">
        <f t="shared" si="22"/>
        <v>Yes</v>
      </c>
      <c r="U312" s="126" t="str">
        <f t="shared" si="22"/>
        <v>Yes</v>
      </c>
      <c r="V312" s="126" t="str">
        <f t="shared" si="22"/>
        <v>No</v>
      </c>
      <c r="W312" s="126" t="str">
        <f t="shared" si="22"/>
        <v>No</v>
      </c>
      <c r="X312" s="126" t="str">
        <f t="shared" si="22"/>
        <v>Yes</v>
      </c>
      <c r="Y312" s="126" t="str">
        <f t="shared" si="22"/>
        <v>Yes</v>
      </c>
      <c r="Z312" s="126" t="str">
        <f t="shared" si="22"/>
        <v>No</v>
      </c>
      <c r="AA312" s="126" t="str">
        <f t="shared" si="22"/>
        <v>No</v>
      </c>
    </row>
    <row r="313" spans="1:27" x14ac:dyDescent="0.3">
      <c r="A313" t="s">
        <v>115</v>
      </c>
      <c r="B313" t="s">
        <v>130</v>
      </c>
      <c r="C313" t="s">
        <v>14</v>
      </c>
      <c r="D313" t="s">
        <v>11</v>
      </c>
      <c r="E313" t="s">
        <v>8</v>
      </c>
      <c r="F313" t="s">
        <v>10</v>
      </c>
      <c r="G313">
        <v>0</v>
      </c>
      <c r="H313" t="s">
        <v>130</v>
      </c>
      <c r="I313" t="s">
        <v>19</v>
      </c>
      <c r="M313">
        <v>0</v>
      </c>
      <c r="N313" t="str">
        <f t="shared" si="20"/>
        <v>No</v>
      </c>
      <c r="O313" s="3" t="s">
        <v>152</v>
      </c>
      <c r="P313" s="126" t="str">
        <f t="shared" si="22"/>
        <v>No</v>
      </c>
      <c r="Q313" s="126" t="str">
        <f t="shared" si="22"/>
        <v>No</v>
      </c>
      <c r="R313" s="126" t="str">
        <f t="shared" si="22"/>
        <v>Yes</v>
      </c>
      <c r="S313" s="126" t="str">
        <f t="shared" si="22"/>
        <v>No</v>
      </c>
      <c r="T313" s="126" t="str">
        <f t="shared" si="22"/>
        <v>Yes</v>
      </c>
      <c r="U313" s="126" t="str">
        <f t="shared" si="22"/>
        <v>Yes</v>
      </c>
      <c r="V313" s="126" t="str">
        <f t="shared" si="22"/>
        <v>No</v>
      </c>
      <c r="W313" s="126" t="str">
        <f t="shared" si="22"/>
        <v>No</v>
      </c>
      <c r="X313" s="126" t="str">
        <f t="shared" si="22"/>
        <v>Yes</v>
      </c>
      <c r="Y313" s="126" t="str">
        <f t="shared" si="22"/>
        <v>Yes</v>
      </c>
      <c r="Z313" s="126" t="str">
        <f t="shared" si="22"/>
        <v>No</v>
      </c>
      <c r="AA313" s="126" t="str">
        <f t="shared" si="22"/>
        <v>No</v>
      </c>
    </row>
    <row r="314" spans="1:27" x14ac:dyDescent="0.3">
      <c r="A314" t="s">
        <v>115</v>
      </c>
      <c r="B314" t="s">
        <v>130</v>
      </c>
      <c r="C314" t="s">
        <v>14</v>
      </c>
      <c r="D314" t="s">
        <v>11</v>
      </c>
      <c r="E314" t="s">
        <v>8</v>
      </c>
      <c r="F314" t="s">
        <v>10</v>
      </c>
      <c r="G314">
        <v>0</v>
      </c>
      <c r="H314" t="s">
        <v>130</v>
      </c>
      <c r="I314" t="s">
        <v>19</v>
      </c>
      <c r="M314">
        <v>0</v>
      </c>
      <c r="N314" t="str">
        <f t="shared" si="20"/>
        <v>No</v>
      </c>
      <c r="O314" s="3" t="s">
        <v>152</v>
      </c>
      <c r="P314" s="126" t="str">
        <f t="shared" si="22"/>
        <v>No</v>
      </c>
      <c r="Q314" s="126" t="str">
        <f t="shared" si="22"/>
        <v>No</v>
      </c>
      <c r="R314" s="126" t="str">
        <f t="shared" si="22"/>
        <v>Yes</v>
      </c>
      <c r="S314" s="126" t="str">
        <f t="shared" si="22"/>
        <v>No</v>
      </c>
      <c r="T314" s="126" t="str">
        <f t="shared" si="22"/>
        <v>Yes</v>
      </c>
      <c r="U314" s="126" t="str">
        <f t="shared" si="22"/>
        <v>Yes</v>
      </c>
      <c r="V314" s="126" t="str">
        <f t="shared" si="22"/>
        <v>No</v>
      </c>
      <c r="W314" s="126" t="str">
        <f t="shared" si="22"/>
        <v>No</v>
      </c>
      <c r="X314" s="126" t="str">
        <f t="shared" si="22"/>
        <v>Yes</v>
      </c>
      <c r="Y314" s="126" t="str">
        <f t="shared" si="22"/>
        <v>Yes</v>
      </c>
      <c r="Z314" s="126" t="str">
        <f t="shared" si="22"/>
        <v>No</v>
      </c>
      <c r="AA314" s="126" t="str">
        <f t="shared" si="22"/>
        <v>No</v>
      </c>
    </row>
    <row r="315" spans="1:27" x14ac:dyDescent="0.3">
      <c r="A315" t="s">
        <v>115</v>
      </c>
      <c r="B315" t="s">
        <v>130</v>
      </c>
      <c r="C315" t="s">
        <v>14</v>
      </c>
      <c r="D315" t="s">
        <v>11</v>
      </c>
      <c r="E315" t="s">
        <v>8</v>
      </c>
      <c r="F315" t="s">
        <v>10</v>
      </c>
      <c r="G315">
        <v>0</v>
      </c>
      <c r="H315" t="s">
        <v>11</v>
      </c>
      <c r="I315" t="s">
        <v>19</v>
      </c>
      <c r="M315">
        <v>0</v>
      </c>
      <c r="N315" t="str">
        <f t="shared" si="20"/>
        <v>No</v>
      </c>
      <c r="O315" s="3" t="s">
        <v>152</v>
      </c>
      <c r="P315" s="126" t="str">
        <f t="shared" si="22"/>
        <v>No</v>
      </c>
      <c r="Q315" s="126" t="str">
        <f t="shared" si="22"/>
        <v>No</v>
      </c>
      <c r="R315" s="126" t="str">
        <f t="shared" si="22"/>
        <v>Yes</v>
      </c>
      <c r="S315" s="126" t="str">
        <f t="shared" si="22"/>
        <v>No</v>
      </c>
      <c r="T315" s="126" t="str">
        <f t="shared" si="22"/>
        <v>Yes</v>
      </c>
      <c r="U315" s="126" t="str">
        <f t="shared" si="22"/>
        <v>Yes</v>
      </c>
      <c r="V315" s="126" t="str">
        <f t="shared" si="22"/>
        <v>No</v>
      </c>
      <c r="W315" s="126" t="str">
        <f t="shared" si="22"/>
        <v>No</v>
      </c>
      <c r="X315" s="126" t="str">
        <f t="shared" si="22"/>
        <v>Yes</v>
      </c>
      <c r="Y315" s="126" t="str">
        <f t="shared" si="22"/>
        <v>Yes</v>
      </c>
      <c r="Z315" s="126" t="str">
        <f t="shared" si="22"/>
        <v>No</v>
      </c>
      <c r="AA315" s="126" t="str">
        <f t="shared" si="22"/>
        <v>No</v>
      </c>
    </row>
    <row r="316" spans="1:27" x14ac:dyDescent="0.3">
      <c r="A316" t="s">
        <v>115</v>
      </c>
      <c r="B316" t="s">
        <v>13</v>
      </c>
      <c r="C316" t="s">
        <v>9</v>
      </c>
      <c r="D316" t="s">
        <v>11</v>
      </c>
      <c r="E316" t="s">
        <v>8</v>
      </c>
      <c r="F316" t="s">
        <v>10</v>
      </c>
      <c r="G316">
        <v>2</v>
      </c>
      <c r="H316" t="s">
        <v>9</v>
      </c>
      <c r="I316" t="s">
        <v>148</v>
      </c>
      <c r="M316">
        <v>1</v>
      </c>
      <c r="N316" t="str">
        <f t="shared" si="20"/>
        <v>Yes</v>
      </c>
      <c r="O316" s="3" t="s">
        <v>152</v>
      </c>
      <c r="P316" s="126" t="str">
        <f t="shared" si="22"/>
        <v>Yes</v>
      </c>
      <c r="Q316" s="126" t="str">
        <f t="shared" si="22"/>
        <v>Yes</v>
      </c>
      <c r="R316" s="126" t="str">
        <f t="shared" si="22"/>
        <v>Yes</v>
      </c>
      <c r="S316" s="126" t="str">
        <f t="shared" si="22"/>
        <v>No</v>
      </c>
      <c r="T316" s="126" t="str">
        <f t="shared" si="22"/>
        <v>Yes</v>
      </c>
      <c r="U316" s="126" t="str">
        <f t="shared" si="22"/>
        <v>Yes</v>
      </c>
      <c r="V316" s="126" t="str">
        <f t="shared" si="22"/>
        <v>No</v>
      </c>
      <c r="W316" s="126" t="str">
        <f t="shared" si="22"/>
        <v>No</v>
      </c>
      <c r="X316" s="126" t="str">
        <f t="shared" si="22"/>
        <v>No</v>
      </c>
      <c r="Y316" s="126" t="str">
        <f t="shared" si="22"/>
        <v>No</v>
      </c>
      <c r="Z316" s="126" t="str">
        <f t="shared" si="22"/>
        <v>No</v>
      </c>
      <c r="AA316" s="126" t="str">
        <f t="shared" si="22"/>
        <v>No</v>
      </c>
    </row>
    <row r="317" spans="1:27" x14ac:dyDescent="0.3">
      <c r="A317" t="s">
        <v>115</v>
      </c>
      <c r="B317" t="s">
        <v>13</v>
      </c>
      <c r="C317" t="s">
        <v>9</v>
      </c>
      <c r="D317" t="s">
        <v>70</v>
      </c>
      <c r="E317" t="s">
        <v>8</v>
      </c>
      <c r="F317" t="s">
        <v>10</v>
      </c>
      <c r="G317">
        <v>0</v>
      </c>
      <c r="H317" t="s">
        <v>9</v>
      </c>
      <c r="I317" t="s">
        <v>148</v>
      </c>
      <c r="M317">
        <v>0</v>
      </c>
      <c r="N317" t="str">
        <f t="shared" si="20"/>
        <v>Yes</v>
      </c>
      <c r="O317" s="3" t="s">
        <v>152</v>
      </c>
      <c r="P317" s="126" t="str">
        <f t="shared" si="22"/>
        <v>Yes</v>
      </c>
      <c r="Q317" s="126" t="str">
        <f t="shared" si="22"/>
        <v>Yes</v>
      </c>
      <c r="R317" s="126" t="str">
        <f t="shared" si="22"/>
        <v>Yes</v>
      </c>
      <c r="S317" s="126" t="str">
        <f t="shared" si="22"/>
        <v>Yes</v>
      </c>
      <c r="T317" s="126" t="str">
        <f t="shared" si="22"/>
        <v>Yes</v>
      </c>
      <c r="U317" s="126" t="str">
        <f t="shared" si="22"/>
        <v>No</v>
      </c>
      <c r="V317" s="126" t="str">
        <f t="shared" si="22"/>
        <v>No</v>
      </c>
      <c r="W317" s="126" t="str">
        <f t="shared" si="22"/>
        <v>No</v>
      </c>
      <c r="X317" s="126" t="str">
        <f t="shared" si="22"/>
        <v>No</v>
      </c>
      <c r="Y317" s="126" t="str">
        <f t="shared" si="22"/>
        <v>No</v>
      </c>
      <c r="Z317" s="126" t="str">
        <f t="shared" si="22"/>
        <v>No</v>
      </c>
      <c r="AA317" s="126" t="str">
        <f t="shared" si="22"/>
        <v>No</v>
      </c>
    </row>
    <row r="318" spans="1:27" x14ac:dyDescent="0.3">
      <c r="A318" t="s">
        <v>115</v>
      </c>
      <c r="B318" t="s">
        <v>13</v>
      </c>
      <c r="C318" t="s">
        <v>9</v>
      </c>
      <c r="D318" t="s">
        <v>70</v>
      </c>
      <c r="E318" t="s">
        <v>8</v>
      </c>
      <c r="F318" t="s">
        <v>71</v>
      </c>
      <c r="G318">
        <v>1</v>
      </c>
      <c r="H318" t="s">
        <v>8</v>
      </c>
      <c r="I318" t="s">
        <v>16</v>
      </c>
      <c r="M318">
        <v>0</v>
      </c>
      <c r="N318" t="str">
        <f t="shared" si="20"/>
        <v>No</v>
      </c>
      <c r="O318" s="3" t="s">
        <v>152</v>
      </c>
      <c r="P318" s="126" t="str">
        <f t="shared" si="22"/>
        <v>Yes</v>
      </c>
      <c r="Q318" s="126" t="str">
        <f t="shared" si="22"/>
        <v>Yes</v>
      </c>
      <c r="R318" s="126" t="str">
        <f t="shared" si="22"/>
        <v>Yes</v>
      </c>
      <c r="S318" s="126" t="str">
        <f t="shared" si="22"/>
        <v>Yes</v>
      </c>
      <c r="T318" s="126" t="str">
        <f t="shared" si="22"/>
        <v>No</v>
      </c>
      <c r="U318" s="126" t="str">
        <f t="shared" si="22"/>
        <v>No</v>
      </c>
      <c r="V318" s="126" t="str">
        <f t="shared" si="22"/>
        <v>Yes</v>
      </c>
      <c r="W318" s="126" t="str">
        <f t="shared" si="22"/>
        <v>No</v>
      </c>
      <c r="X318" s="126" t="str">
        <f t="shared" si="22"/>
        <v>No</v>
      </c>
      <c r="Y318" s="126" t="str">
        <f t="shared" si="22"/>
        <v>No</v>
      </c>
      <c r="Z318" s="126" t="str">
        <f t="shared" si="22"/>
        <v>No</v>
      </c>
      <c r="AA318" s="126" t="str">
        <f t="shared" si="22"/>
        <v>No</v>
      </c>
    </row>
    <row r="319" spans="1:27" x14ac:dyDescent="0.3">
      <c r="A319" t="s">
        <v>115</v>
      </c>
      <c r="B319" t="s">
        <v>13</v>
      </c>
      <c r="C319" t="s">
        <v>9</v>
      </c>
      <c r="D319" t="s">
        <v>70</v>
      </c>
      <c r="E319" t="s">
        <v>8</v>
      </c>
      <c r="F319" t="s">
        <v>71</v>
      </c>
      <c r="G319">
        <v>1</v>
      </c>
      <c r="H319" t="s">
        <v>71</v>
      </c>
      <c r="I319" t="s">
        <v>19</v>
      </c>
      <c r="M319">
        <v>0</v>
      </c>
      <c r="N319" t="str">
        <f t="shared" si="20"/>
        <v>No</v>
      </c>
      <c r="O319" s="3" t="s">
        <v>152</v>
      </c>
      <c r="P319" s="126" t="str">
        <f t="shared" si="22"/>
        <v>Yes</v>
      </c>
      <c r="Q319" s="126" t="str">
        <f t="shared" si="22"/>
        <v>Yes</v>
      </c>
      <c r="R319" s="126" t="str">
        <f t="shared" si="22"/>
        <v>Yes</v>
      </c>
      <c r="S319" s="126" t="str">
        <f t="shared" si="22"/>
        <v>Yes</v>
      </c>
      <c r="T319" s="126" t="str">
        <f t="shared" si="22"/>
        <v>No</v>
      </c>
      <c r="U319" s="126" t="str">
        <f t="shared" si="22"/>
        <v>No</v>
      </c>
      <c r="V319" s="126" t="str">
        <f t="shared" si="22"/>
        <v>Yes</v>
      </c>
      <c r="W319" s="126" t="str">
        <f t="shared" si="22"/>
        <v>No</v>
      </c>
      <c r="X319" s="126" t="str">
        <f t="shared" si="22"/>
        <v>No</v>
      </c>
      <c r="Y319" s="126" t="str">
        <f t="shared" si="22"/>
        <v>No</v>
      </c>
      <c r="Z319" s="126" t="str">
        <f t="shared" si="22"/>
        <v>No</v>
      </c>
      <c r="AA319" s="126" t="str">
        <f t="shared" si="22"/>
        <v>No</v>
      </c>
    </row>
    <row r="320" spans="1:27" x14ac:dyDescent="0.3">
      <c r="A320" t="s">
        <v>115</v>
      </c>
      <c r="B320" t="s">
        <v>13</v>
      </c>
      <c r="C320" t="s">
        <v>9</v>
      </c>
      <c r="D320" t="s">
        <v>70</v>
      </c>
      <c r="E320" t="s">
        <v>8</v>
      </c>
      <c r="F320" t="s">
        <v>71</v>
      </c>
      <c r="G320">
        <v>1</v>
      </c>
      <c r="H320" t="s">
        <v>71</v>
      </c>
      <c r="I320" t="s">
        <v>17</v>
      </c>
      <c r="M320">
        <v>0</v>
      </c>
      <c r="N320" t="str">
        <f t="shared" si="20"/>
        <v>No</v>
      </c>
      <c r="O320" s="3" t="s">
        <v>152</v>
      </c>
      <c r="P320" s="126" t="str">
        <f t="shared" si="22"/>
        <v>Yes</v>
      </c>
      <c r="Q320" s="126" t="str">
        <f t="shared" si="22"/>
        <v>Yes</v>
      </c>
      <c r="R320" s="126" t="str">
        <f t="shared" si="22"/>
        <v>Yes</v>
      </c>
      <c r="S320" s="126" t="str">
        <f t="shared" si="22"/>
        <v>Yes</v>
      </c>
      <c r="T320" s="126" t="str">
        <f t="shared" si="22"/>
        <v>No</v>
      </c>
      <c r="U320" s="126" t="str">
        <f t="shared" si="22"/>
        <v>No</v>
      </c>
      <c r="V320" s="126" t="str">
        <f t="shared" si="22"/>
        <v>Yes</v>
      </c>
      <c r="W320" s="126" t="str">
        <f t="shared" si="22"/>
        <v>No</v>
      </c>
      <c r="X320" s="126" t="str">
        <f t="shared" si="22"/>
        <v>No</v>
      </c>
      <c r="Y320" s="126" t="str">
        <f t="shared" si="22"/>
        <v>No</v>
      </c>
      <c r="Z320" s="126" t="str">
        <f t="shared" si="22"/>
        <v>No</v>
      </c>
      <c r="AA320" s="126" t="str">
        <f t="shared" si="22"/>
        <v>No</v>
      </c>
    </row>
    <row r="321" spans="1:27" x14ac:dyDescent="0.3">
      <c r="A321" t="s">
        <v>115</v>
      </c>
      <c r="B321" t="s">
        <v>13</v>
      </c>
      <c r="C321" t="s">
        <v>9</v>
      </c>
      <c r="D321" t="s">
        <v>70</v>
      </c>
      <c r="E321" t="s">
        <v>8</v>
      </c>
      <c r="F321" t="s">
        <v>71</v>
      </c>
      <c r="G321">
        <v>0</v>
      </c>
      <c r="H321" t="s">
        <v>71</v>
      </c>
      <c r="I321" t="s">
        <v>16</v>
      </c>
      <c r="M321">
        <v>0</v>
      </c>
      <c r="N321" t="str">
        <f t="shared" si="20"/>
        <v>No</v>
      </c>
      <c r="O321" s="3" t="s">
        <v>152</v>
      </c>
      <c r="P321" s="126" t="str">
        <f t="shared" si="22"/>
        <v>Yes</v>
      </c>
      <c r="Q321" s="126" t="str">
        <f t="shared" si="22"/>
        <v>Yes</v>
      </c>
      <c r="R321" s="126" t="str">
        <f t="shared" si="22"/>
        <v>Yes</v>
      </c>
      <c r="S321" s="126" t="str">
        <f t="shared" si="22"/>
        <v>Yes</v>
      </c>
      <c r="T321" s="126" t="str">
        <f t="shared" si="22"/>
        <v>No</v>
      </c>
      <c r="U321" s="126" t="str">
        <f t="shared" si="22"/>
        <v>No</v>
      </c>
      <c r="V321" s="126" t="str">
        <f t="shared" si="22"/>
        <v>Yes</v>
      </c>
      <c r="W321" s="126" t="str">
        <f t="shared" si="22"/>
        <v>No</v>
      </c>
      <c r="X321" s="126" t="str">
        <f t="shared" si="22"/>
        <v>No</v>
      </c>
      <c r="Y321" s="126" t="str">
        <f t="shared" si="22"/>
        <v>No</v>
      </c>
      <c r="Z321" s="126" t="str">
        <f t="shared" si="22"/>
        <v>No</v>
      </c>
      <c r="AA321" s="126" t="str">
        <f t="shared" si="22"/>
        <v>No</v>
      </c>
    </row>
    <row r="322" spans="1:27" x14ac:dyDescent="0.3">
      <c r="A322" t="s">
        <v>115</v>
      </c>
      <c r="B322" t="s">
        <v>13</v>
      </c>
      <c r="C322" t="s">
        <v>9</v>
      </c>
      <c r="D322" t="s">
        <v>70</v>
      </c>
      <c r="E322" t="s">
        <v>8</v>
      </c>
      <c r="F322" t="s">
        <v>71</v>
      </c>
      <c r="G322">
        <v>2</v>
      </c>
      <c r="H322" t="s">
        <v>8</v>
      </c>
      <c r="I322" t="s">
        <v>20</v>
      </c>
      <c r="M322">
        <v>0</v>
      </c>
      <c r="N322" t="str">
        <f t="shared" si="20"/>
        <v>No</v>
      </c>
      <c r="O322" s="3" t="s">
        <v>152</v>
      </c>
      <c r="P322" s="126" t="str">
        <f t="shared" si="22"/>
        <v>Yes</v>
      </c>
      <c r="Q322" s="126" t="str">
        <f t="shared" si="22"/>
        <v>Yes</v>
      </c>
      <c r="R322" s="126" t="str">
        <f t="shared" si="22"/>
        <v>Yes</v>
      </c>
      <c r="S322" s="126" t="str">
        <f t="shared" si="22"/>
        <v>Yes</v>
      </c>
      <c r="T322" s="126" t="str">
        <f t="shared" si="22"/>
        <v>No</v>
      </c>
      <c r="U322" s="126" t="str">
        <f t="shared" si="22"/>
        <v>No</v>
      </c>
      <c r="V322" s="126" t="str">
        <f t="shared" si="22"/>
        <v>Yes</v>
      </c>
      <c r="W322" s="126" t="str">
        <f t="shared" si="22"/>
        <v>No</v>
      </c>
      <c r="X322" s="126" t="str">
        <f t="shared" si="22"/>
        <v>No</v>
      </c>
      <c r="Y322" s="126" t="str">
        <f t="shared" si="22"/>
        <v>No</v>
      </c>
      <c r="Z322" s="126" t="str">
        <f t="shared" si="22"/>
        <v>No</v>
      </c>
      <c r="AA322" s="126" t="str">
        <f t="shared" si="22"/>
        <v>No</v>
      </c>
    </row>
    <row r="323" spans="1:27" x14ac:dyDescent="0.3">
      <c r="A323" t="s">
        <v>115</v>
      </c>
      <c r="B323" t="s">
        <v>13</v>
      </c>
      <c r="C323" t="s">
        <v>9</v>
      </c>
      <c r="D323" t="s">
        <v>70</v>
      </c>
      <c r="E323" t="s">
        <v>8</v>
      </c>
      <c r="F323" t="s">
        <v>71</v>
      </c>
      <c r="G323">
        <v>1</v>
      </c>
      <c r="H323" t="s">
        <v>70</v>
      </c>
      <c r="I323" t="s">
        <v>18</v>
      </c>
      <c r="M323">
        <v>0</v>
      </c>
      <c r="N323" t="str">
        <f t="shared" ref="N323:N386" si="23">IF(M323="","",IF(I323="Foul","Yes",IF(M323=0,"No","Yes")))</f>
        <v>No</v>
      </c>
      <c r="O323" s="3" t="s">
        <v>152</v>
      </c>
      <c r="P323" s="126" t="str">
        <f t="shared" si="22"/>
        <v>Yes</v>
      </c>
      <c r="Q323" s="126" t="str">
        <f t="shared" si="22"/>
        <v>Yes</v>
      </c>
      <c r="R323" s="126" t="str">
        <f t="shared" si="22"/>
        <v>Yes</v>
      </c>
      <c r="S323" s="126" t="str">
        <f t="shared" si="22"/>
        <v>Yes</v>
      </c>
      <c r="T323" s="126" t="str">
        <f t="shared" si="22"/>
        <v>No</v>
      </c>
      <c r="U323" s="126" t="str">
        <f t="shared" si="22"/>
        <v>No</v>
      </c>
      <c r="V323" s="126" t="str">
        <f t="shared" si="22"/>
        <v>Yes</v>
      </c>
      <c r="W323" s="126" t="str">
        <f t="shared" si="22"/>
        <v>No</v>
      </c>
      <c r="X323" s="126" t="str">
        <f t="shared" si="22"/>
        <v>No</v>
      </c>
      <c r="Y323" s="126" t="str">
        <f t="shared" si="22"/>
        <v>No</v>
      </c>
      <c r="Z323" s="126" t="str">
        <f t="shared" si="22"/>
        <v>No</v>
      </c>
      <c r="AA323" s="126" t="str">
        <f t="shared" si="22"/>
        <v>No</v>
      </c>
    </row>
    <row r="324" spans="1:27" x14ac:dyDescent="0.3">
      <c r="A324" t="s">
        <v>115</v>
      </c>
      <c r="B324" t="s">
        <v>13</v>
      </c>
      <c r="C324" t="s">
        <v>9</v>
      </c>
      <c r="D324" t="s">
        <v>70</v>
      </c>
      <c r="E324" t="s">
        <v>8</v>
      </c>
      <c r="F324" t="s">
        <v>71</v>
      </c>
      <c r="G324">
        <v>1</v>
      </c>
      <c r="H324" t="s">
        <v>13</v>
      </c>
      <c r="I324" t="s">
        <v>18</v>
      </c>
      <c r="M324">
        <v>0</v>
      </c>
      <c r="N324" t="str">
        <f t="shared" si="23"/>
        <v>No</v>
      </c>
      <c r="O324" s="3" t="s">
        <v>152</v>
      </c>
      <c r="P324" s="126" t="str">
        <f t="shared" si="22"/>
        <v>Yes</v>
      </c>
      <c r="Q324" s="126" t="str">
        <f t="shared" si="22"/>
        <v>Yes</v>
      </c>
      <c r="R324" s="126" t="str">
        <f t="shared" si="22"/>
        <v>Yes</v>
      </c>
      <c r="S324" s="126" t="str">
        <f t="shared" si="22"/>
        <v>Yes</v>
      </c>
      <c r="T324" s="126" t="str">
        <f t="shared" si="22"/>
        <v>No</v>
      </c>
      <c r="U324" s="126" t="str">
        <f t="shared" si="22"/>
        <v>No</v>
      </c>
      <c r="V324" s="126" t="str">
        <f t="shared" si="22"/>
        <v>Yes</v>
      </c>
      <c r="W324" s="126" t="str">
        <f t="shared" si="22"/>
        <v>No</v>
      </c>
      <c r="X324" s="126" t="str">
        <f t="shared" si="22"/>
        <v>No</v>
      </c>
      <c r="Y324" s="126" t="str">
        <f t="shared" si="22"/>
        <v>No</v>
      </c>
      <c r="Z324" s="126" t="str">
        <f t="shared" si="22"/>
        <v>No</v>
      </c>
      <c r="AA324" s="126" t="str">
        <f t="shared" si="22"/>
        <v>No</v>
      </c>
    </row>
    <row r="325" spans="1:27" x14ac:dyDescent="0.3">
      <c r="A325" t="s">
        <v>115</v>
      </c>
      <c r="B325" t="s">
        <v>13</v>
      </c>
      <c r="C325" t="s">
        <v>9</v>
      </c>
      <c r="D325" t="s">
        <v>70</v>
      </c>
      <c r="E325" t="s">
        <v>8</v>
      </c>
      <c r="F325" t="s">
        <v>71</v>
      </c>
      <c r="G325">
        <v>1</v>
      </c>
      <c r="H325" t="s">
        <v>8</v>
      </c>
      <c r="I325" t="s">
        <v>17</v>
      </c>
      <c r="M325">
        <v>0</v>
      </c>
      <c r="N325" t="str">
        <f t="shared" si="23"/>
        <v>No</v>
      </c>
      <c r="O325" s="3" t="s">
        <v>152</v>
      </c>
      <c r="P325" s="126" t="str">
        <f t="shared" si="22"/>
        <v>Yes</v>
      </c>
      <c r="Q325" s="126" t="str">
        <f t="shared" si="22"/>
        <v>Yes</v>
      </c>
      <c r="R325" s="126" t="str">
        <f t="shared" si="22"/>
        <v>Yes</v>
      </c>
      <c r="S325" s="126" t="str">
        <f t="shared" si="22"/>
        <v>Yes</v>
      </c>
      <c r="T325" s="126" t="str">
        <f t="shared" si="22"/>
        <v>No</v>
      </c>
      <c r="U325" s="126" t="str">
        <f t="shared" si="22"/>
        <v>No</v>
      </c>
      <c r="V325" s="126" t="str">
        <f t="shared" si="22"/>
        <v>Yes</v>
      </c>
      <c r="W325" s="126" t="str">
        <f t="shared" si="22"/>
        <v>No</v>
      </c>
      <c r="X325" s="126" t="str">
        <f t="shared" si="22"/>
        <v>No</v>
      </c>
      <c r="Y325" s="126" t="str">
        <f t="shared" si="22"/>
        <v>No</v>
      </c>
      <c r="Z325" s="126" t="str">
        <f t="shared" si="22"/>
        <v>No</v>
      </c>
      <c r="AA325" s="126" t="str">
        <f t="shared" si="22"/>
        <v>No</v>
      </c>
    </row>
    <row r="326" spans="1:27" x14ac:dyDescent="0.3">
      <c r="A326" t="s">
        <v>115</v>
      </c>
      <c r="B326" t="s">
        <v>130</v>
      </c>
      <c r="C326" t="s">
        <v>9</v>
      </c>
      <c r="D326" t="s">
        <v>70</v>
      </c>
      <c r="E326" t="s">
        <v>8</v>
      </c>
      <c r="F326" t="s">
        <v>71</v>
      </c>
      <c r="G326">
        <v>0</v>
      </c>
      <c r="H326" t="s">
        <v>70</v>
      </c>
      <c r="I326" t="s">
        <v>19</v>
      </c>
      <c r="M326">
        <v>0</v>
      </c>
      <c r="N326" t="str">
        <f t="shared" si="23"/>
        <v>No</v>
      </c>
      <c r="O326" s="3" t="s">
        <v>152</v>
      </c>
      <c r="P326" s="126" t="str">
        <f t="shared" si="22"/>
        <v>No</v>
      </c>
      <c r="Q326" s="126" t="str">
        <f t="shared" si="22"/>
        <v>Yes</v>
      </c>
      <c r="R326" s="126" t="str">
        <f t="shared" si="22"/>
        <v>Yes</v>
      </c>
      <c r="S326" s="126" t="str">
        <f t="shared" si="22"/>
        <v>Yes</v>
      </c>
      <c r="T326" s="126" t="str">
        <f t="shared" si="22"/>
        <v>No</v>
      </c>
      <c r="U326" s="126" t="str">
        <f t="shared" si="22"/>
        <v>No</v>
      </c>
      <c r="V326" s="126" t="str">
        <f t="shared" si="22"/>
        <v>Yes</v>
      </c>
      <c r="W326" s="126" t="str">
        <f t="shared" si="22"/>
        <v>No</v>
      </c>
      <c r="X326" s="126" t="str">
        <f t="shared" si="22"/>
        <v>No</v>
      </c>
      <c r="Y326" s="126" t="str">
        <f t="shared" si="22"/>
        <v>Yes</v>
      </c>
      <c r="Z326" s="126" t="str">
        <f t="shared" si="22"/>
        <v>No</v>
      </c>
      <c r="AA326" s="126" t="str">
        <f t="shared" si="22"/>
        <v>No</v>
      </c>
    </row>
    <row r="327" spans="1:27" x14ac:dyDescent="0.3">
      <c r="A327" t="s">
        <v>115</v>
      </c>
      <c r="B327" t="s">
        <v>130</v>
      </c>
      <c r="C327" t="s">
        <v>9</v>
      </c>
      <c r="D327" t="s">
        <v>70</v>
      </c>
      <c r="E327" t="s">
        <v>8</v>
      </c>
      <c r="F327" t="s">
        <v>71</v>
      </c>
      <c r="G327">
        <v>0</v>
      </c>
      <c r="H327" t="s">
        <v>130</v>
      </c>
      <c r="I327" t="s">
        <v>15</v>
      </c>
      <c r="M327">
        <v>0</v>
      </c>
      <c r="N327" t="str">
        <f t="shared" si="23"/>
        <v>No</v>
      </c>
      <c r="O327" s="3" t="s">
        <v>152</v>
      </c>
      <c r="P327" s="126" t="str">
        <f t="shared" si="22"/>
        <v>No</v>
      </c>
      <c r="Q327" s="126" t="str">
        <f t="shared" si="22"/>
        <v>Yes</v>
      </c>
      <c r="R327" s="126" t="str">
        <f t="shared" si="22"/>
        <v>Yes</v>
      </c>
      <c r="S327" s="126" t="str">
        <f t="shared" si="22"/>
        <v>Yes</v>
      </c>
      <c r="T327" s="126" t="str">
        <f t="shared" si="22"/>
        <v>No</v>
      </c>
      <c r="U327" s="126" t="str">
        <f t="shared" si="22"/>
        <v>No</v>
      </c>
      <c r="V327" s="126" t="str">
        <f t="shared" si="22"/>
        <v>Yes</v>
      </c>
      <c r="W327" s="126" t="str">
        <f t="shared" si="22"/>
        <v>No</v>
      </c>
      <c r="X327" s="126" t="str">
        <f t="shared" si="22"/>
        <v>No</v>
      </c>
      <c r="Y327" s="126" t="str">
        <f t="shared" si="22"/>
        <v>Yes</v>
      </c>
      <c r="Z327" s="126" t="str">
        <f t="shared" si="22"/>
        <v>No</v>
      </c>
      <c r="AA327" s="126" t="str">
        <f t="shared" si="22"/>
        <v>No</v>
      </c>
    </row>
    <row r="328" spans="1:27" x14ac:dyDescent="0.3">
      <c r="A328" t="s">
        <v>115</v>
      </c>
      <c r="B328" t="s">
        <v>130</v>
      </c>
      <c r="C328" t="s">
        <v>9</v>
      </c>
      <c r="D328" t="s">
        <v>70</v>
      </c>
      <c r="E328" t="s">
        <v>8</v>
      </c>
      <c r="F328" t="s">
        <v>71</v>
      </c>
      <c r="G328">
        <v>0</v>
      </c>
      <c r="H328" t="s">
        <v>9</v>
      </c>
      <c r="I328" t="s">
        <v>19</v>
      </c>
      <c r="M328">
        <v>0</v>
      </c>
      <c r="N328" t="str">
        <f t="shared" si="23"/>
        <v>No</v>
      </c>
      <c r="O328" s="3" t="s">
        <v>152</v>
      </c>
      <c r="P328" s="126" t="str">
        <f t="shared" si="22"/>
        <v>No</v>
      </c>
      <c r="Q328" s="126" t="str">
        <f t="shared" si="22"/>
        <v>Yes</v>
      </c>
      <c r="R328" s="126" t="str">
        <f t="shared" si="22"/>
        <v>Yes</v>
      </c>
      <c r="S328" s="126" t="str">
        <f t="shared" si="22"/>
        <v>Yes</v>
      </c>
      <c r="T328" s="126" t="str">
        <f t="shared" si="22"/>
        <v>No</v>
      </c>
      <c r="U328" s="126" t="str">
        <f t="shared" si="22"/>
        <v>No</v>
      </c>
      <c r="V328" s="126" t="str">
        <f t="shared" si="22"/>
        <v>Yes</v>
      </c>
      <c r="W328" s="126" t="str">
        <f t="shared" si="22"/>
        <v>No</v>
      </c>
      <c r="X328" s="126" t="str">
        <f t="shared" si="22"/>
        <v>No</v>
      </c>
      <c r="Y328" s="126" t="str">
        <f t="shared" si="22"/>
        <v>Yes</v>
      </c>
      <c r="Z328" s="126" t="str">
        <f t="shared" si="22"/>
        <v>No</v>
      </c>
      <c r="AA328" s="126" t="str">
        <f t="shared" si="22"/>
        <v>No</v>
      </c>
    </row>
    <row r="329" spans="1:27" x14ac:dyDescent="0.3">
      <c r="A329" t="s">
        <v>115</v>
      </c>
      <c r="B329" t="s">
        <v>130</v>
      </c>
      <c r="C329" t="s">
        <v>9</v>
      </c>
      <c r="D329" t="s">
        <v>70</v>
      </c>
      <c r="E329" t="s">
        <v>8</v>
      </c>
      <c r="F329" t="s">
        <v>71</v>
      </c>
      <c r="G329">
        <v>0</v>
      </c>
      <c r="H329" t="s">
        <v>8</v>
      </c>
      <c r="I329" t="s">
        <v>15</v>
      </c>
      <c r="M329">
        <v>0</v>
      </c>
      <c r="N329" t="str">
        <f t="shared" si="23"/>
        <v>No</v>
      </c>
      <c r="O329" s="3" t="s">
        <v>152</v>
      </c>
      <c r="P329" s="126" t="str">
        <f t="shared" si="22"/>
        <v>No</v>
      </c>
      <c r="Q329" s="126" t="str">
        <f t="shared" si="22"/>
        <v>Yes</v>
      </c>
      <c r="R329" s="126" t="str">
        <f t="shared" si="22"/>
        <v>Yes</v>
      </c>
      <c r="S329" s="126" t="str">
        <f t="shared" si="22"/>
        <v>Yes</v>
      </c>
      <c r="T329" s="126" t="str">
        <f t="shared" si="22"/>
        <v>No</v>
      </c>
      <c r="U329" s="126" t="str">
        <f t="shared" si="22"/>
        <v>No</v>
      </c>
      <c r="V329" s="126" t="str">
        <f t="shared" si="22"/>
        <v>Yes</v>
      </c>
      <c r="W329" s="126" t="str">
        <f t="shared" si="22"/>
        <v>No</v>
      </c>
      <c r="X329" s="126" t="str">
        <f t="shared" si="22"/>
        <v>No</v>
      </c>
      <c r="Y329" s="126" t="str">
        <f t="shared" si="22"/>
        <v>Yes</v>
      </c>
      <c r="Z329" s="126" t="str">
        <f t="shared" si="22"/>
        <v>No</v>
      </c>
      <c r="AA329" s="126" t="str">
        <f t="shared" si="22"/>
        <v>No</v>
      </c>
    </row>
    <row r="330" spans="1:27" x14ac:dyDescent="0.3">
      <c r="A330" t="s">
        <v>115</v>
      </c>
      <c r="B330" t="s">
        <v>130</v>
      </c>
      <c r="C330" t="s">
        <v>9</v>
      </c>
      <c r="D330" t="s">
        <v>70</v>
      </c>
      <c r="E330" t="s">
        <v>8</v>
      </c>
      <c r="F330" t="s">
        <v>71</v>
      </c>
      <c r="G330">
        <v>0</v>
      </c>
      <c r="H330" t="s">
        <v>130</v>
      </c>
      <c r="I330" t="s">
        <v>17</v>
      </c>
      <c r="M330">
        <v>0</v>
      </c>
      <c r="N330" t="str">
        <f t="shared" si="23"/>
        <v>No</v>
      </c>
      <c r="O330" s="3" t="s">
        <v>152</v>
      </c>
      <c r="P330" s="126" t="str">
        <f t="shared" si="22"/>
        <v>No</v>
      </c>
      <c r="Q330" s="126" t="str">
        <f t="shared" si="22"/>
        <v>Yes</v>
      </c>
      <c r="R330" s="126" t="str">
        <f t="shared" si="22"/>
        <v>Yes</v>
      </c>
      <c r="S330" s="126" t="str">
        <f t="shared" ref="Q330:AA353" si="24">IF($A330="","",IF(OR($B330=S$1,$C330=S$1,$D330=S$1,$E330=S$1,$F330=S$1),"Yes","No"))</f>
        <v>Yes</v>
      </c>
      <c r="T330" s="126" t="str">
        <f t="shared" si="24"/>
        <v>No</v>
      </c>
      <c r="U330" s="126" t="str">
        <f t="shared" si="24"/>
        <v>No</v>
      </c>
      <c r="V330" s="126" t="str">
        <f t="shared" si="24"/>
        <v>Yes</v>
      </c>
      <c r="W330" s="126" t="str">
        <f t="shared" si="24"/>
        <v>No</v>
      </c>
      <c r="X330" s="126" t="str">
        <f t="shared" si="24"/>
        <v>No</v>
      </c>
      <c r="Y330" s="126" t="str">
        <f t="shared" si="24"/>
        <v>Yes</v>
      </c>
      <c r="Z330" s="126" t="str">
        <f t="shared" si="24"/>
        <v>No</v>
      </c>
      <c r="AA330" s="126" t="str">
        <f t="shared" si="24"/>
        <v>No</v>
      </c>
    </row>
    <row r="331" spans="1:27" x14ac:dyDescent="0.3">
      <c r="A331" t="s">
        <v>115</v>
      </c>
      <c r="B331" t="s">
        <v>130</v>
      </c>
      <c r="C331" t="s">
        <v>9</v>
      </c>
      <c r="D331" t="s">
        <v>70</v>
      </c>
      <c r="E331" t="s">
        <v>8</v>
      </c>
      <c r="F331" t="s">
        <v>71</v>
      </c>
      <c r="G331">
        <v>1</v>
      </c>
      <c r="H331" t="s">
        <v>71</v>
      </c>
      <c r="I331" t="s">
        <v>18</v>
      </c>
      <c r="M331">
        <v>2</v>
      </c>
      <c r="N331" t="str">
        <f t="shared" si="23"/>
        <v>Yes</v>
      </c>
      <c r="O331" s="3" t="s">
        <v>152</v>
      </c>
      <c r="P331" s="126" t="str">
        <f t="shared" ref="P331:P394" si="25">IF($A331="","",IF(OR($B331=P$1,$C331=P$1,$D331=P$1,$E331=P$1,$F331=P$1),"Yes","No"))</f>
        <v>No</v>
      </c>
      <c r="Q331" s="126" t="str">
        <f t="shared" si="24"/>
        <v>Yes</v>
      </c>
      <c r="R331" s="126" t="str">
        <f t="shared" si="24"/>
        <v>Yes</v>
      </c>
      <c r="S331" s="126" t="str">
        <f t="shared" si="24"/>
        <v>Yes</v>
      </c>
      <c r="T331" s="126" t="str">
        <f t="shared" si="24"/>
        <v>No</v>
      </c>
      <c r="U331" s="126" t="str">
        <f t="shared" si="24"/>
        <v>No</v>
      </c>
      <c r="V331" s="126" t="str">
        <f t="shared" si="24"/>
        <v>Yes</v>
      </c>
      <c r="W331" s="126" t="str">
        <f t="shared" si="24"/>
        <v>No</v>
      </c>
      <c r="X331" s="126" t="str">
        <f t="shared" si="24"/>
        <v>No</v>
      </c>
      <c r="Y331" s="126" t="str">
        <f t="shared" si="24"/>
        <v>Yes</v>
      </c>
      <c r="Z331" s="126" t="str">
        <f t="shared" si="24"/>
        <v>No</v>
      </c>
      <c r="AA331" s="126" t="str">
        <f t="shared" si="24"/>
        <v>No</v>
      </c>
    </row>
    <row r="332" spans="1:27" x14ac:dyDescent="0.3">
      <c r="A332" t="s">
        <v>115</v>
      </c>
      <c r="B332" t="s">
        <v>13</v>
      </c>
      <c r="C332" t="s">
        <v>9</v>
      </c>
      <c r="D332" t="s">
        <v>11</v>
      </c>
      <c r="E332" t="s">
        <v>8</v>
      </c>
      <c r="F332" t="s">
        <v>10</v>
      </c>
      <c r="G332">
        <v>1</v>
      </c>
      <c r="H332" t="s">
        <v>10</v>
      </c>
      <c r="I332" t="s">
        <v>17</v>
      </c>
      <c r="M332">
        <v>0</v>
      </c>
      <c r="N332" t="str">
        <f t="shared" si="23"/>
        <v>No</v>
      </c>
      <c r="O332" s="3" t="s">
        <v>152</v>
      </c>
      <c r="P332" s="126" t="str">
        <f t="shared" si="25"/>
        <v>Yes</v>
      </c>
      <c r="Q332" s="126" t="str">
        <f t="shared" si="24"/>
        <v>Yes</v>
      </c>
      <c r="R332" s="126" t="str">
        <f t="shared" si="24"/>
        <v>Yes</v>
      </c>
      <c r="S332" s="126" t="str">
        <f t="shared" si="24"/>
        <v>No</v>
      </c>
      <c r="T332" s="126" t="str">
        <f t="shared" si="24"/>
        <v>Yes</v>
      </c>
      <c r="U332" s="126" t="str">
        <f t="shared" si="24"/>
        <v>Yes</v>
      </c>
      <c r="V332" s="126" t="str">
        <f t="shared" si="24"/>
        <v>No</v>
      </c>
      <c r="W332" s="126" t="str">
        <f t="shared" si="24"/>
        <v>No</v>
      </c>
      <c r="X332" s="126" t="str">
        <f t="shared" si="24"/>
        <v>No</v>
      </c>
      <c r="Y332" s="126" t="str">
        <f t="shared" si="24"/>
        <v>No</v>
      </c>
      <c r="Z332" s="126" t="str">
        <f t="shared" si="24"/>
        <v>No</v>
      </c>
      <c r="AA332" s="126" t="str">
        <f t="shared" si="24"/>
        <v>No</v>
      </c>
    </row>
    <row r="333" spans="1:27" x14ac:dyDescent="0.3">
      <c r="A333" t="s">
        <v>115</v>
      </c>
      <c r="B333" t="s">
        <v>13</v>
      </c>
      <c r="C333" t="s">
        <v>9</v>
      </c>
      <c r="D333" t="s">
        <v>11</v>
      </c>
      <c r="E333" t="s">
        <v>8</v>
      </c>
      <c r="F333" t="s">
        <v>10</v>
      </c>
      <c r="G333">
        <v>0</v>
      </c>
      <c r="H333" t="s">
        <v>11</v>
      </c>
      <c r="I333" t="s">
        <v>19</v>
      </c>
      <c r="M333">
        <v>0</v>
      </c>
      <c r="N333" t="str">
        <f t="shared" si="23"/>
        <v>No</v>
      </c>
      <c r="O333" s="3" t="s">
        <v>152</v>
      </c>
      <c r="P333" s="126" t="str">
        <f t="shared" si="25"/>
        <v>Yes</v>
      </c>
      <c r="Q333" s="126" t="str">
        <f t="shared" si="24"/>
        <v>Yes</v>
      </c>
      <c r="R333" s="126" t="str">
        <f t="shared" si="24"/>
        <v>Yes</v>
      </c>
      <c r="S333" s="126" t="str">
        <f t="shared" si="24"/>
        <v>No</v>
      </c>
      <c r="T333" s="126" t="str">
        <f t="shared" si="24"/>
        <v>Yes</v>
      </c>
      <c r="U333" s="126" t="str">
        <f t="shared" si="24"/>
        <v>Yes</v>
      </c>
      <c r="V333" s="126" t="str">
        <f t="shared" si="24"/>
        <v>No</v>
      </c>
      <c r="W333" s="126" t="str">
        <f t="shared" si="24"/>
        <v>No</v>
      </c>
      <c r="X333" s="126" t="str">
        <f t="shared" si="24"/>
        <v>No</v>
      </c>
      <c r="Y333" s="126" t="str">
        <f t="shared" si="24"/>
        <v>No</v>
      </c>
      <c r="Z333" s="126" t="str">
        <f t="shared" si="24"/>
        <v>No</v>
      </c>
      <c r="AA333" s="126" t="str">
        <f t="shared" si="24"/>
        <v>No</v>
      </c>
    </row>
    <row r="334" spans="1:27" x14ac:dyDescent="0.3">
      <c r="A334" t="s">
        <v>115</v>
      </c>
      <c r="B334" t="s">
        <v>13</v>
      </c>
      <c r="C334" t="s">
        <v>9</v>
      </c>
      <c r="D334" t="s">
        <v>11</v>
      </c>
      <c r="E334" t="s">
        <v>8</v>
      </c>
      <c r="F334" t="s">
        <v>10</v>
      </c>
      <c r="G334">
        <v>1</v>
      </c>
      <c r="H334" t="s">
        <v>13</v>
      </c>
      <c r="I334" t="s">
        <v>18</v>
      </c>
      <c r="M334">
        <v>2</v>
      </c>
      <c r="N334" t="str">
        <f t="shared" si="23"/>
        <v>Yes</v>
      </c>
      <c r="O334" s="3" t="s">
        <v>152</v>
      </c>
      <c r="P334" s="126" t="str">
        <f t="shared" si="25"/>
        <v>Yes</v>
      </c>
      <c r="Q334" s="126" t="str">
        <f t="shared" si="24"/>
        <v>Yes</v>
      </c>
      <c r="R334" s="126" t="str">
        <f t="shared" si="24"/>
        <v>Yes</v>
      </c>
      <c r="S334" s="126" t="str">
        <f t="shared" si="24"/>
        <v>No</v>
      </c>
      <c r="T334" s="126" t="str">
        <f t="shared" si="24"/>
        <v>Yes</v>
      </c>
      <c r="U334" s="126" t="str">
        <f t="shared" si="24"/>
        <v>Yes</v>
      </c>
      <c r="V334" s="126" t="str">
        <f t="shared" si="24"/>
        <v>No</v>
      </c>
      <c r="W334" s="126" t="str">
        <f t="shared" si="24"/>
        <v>No</v>
      </c>
      <c r="X334" s="126" t="str">
        <f t="shared" si="24"/>
        <v>No</v>
      </c>
      <c r="Y334" s="126" t="str">
        <f t="shared" si="24"/>
        <v>No</v>
      </c>
      <c r="Z334" s="126" t="str">
        <f t="shared" si="24"/>
        <v>No</v>
      </c>
      <c r="AA334" s="126" t="str">
        <f t="shared" si="24"/>
        <v>No</v>
      </c>
    </row>
    <row r="335" spans="1:27" x14ac:dyDescent="0.3">
      <c r="A335" t="s">
        <v>115</v>
      </c>
      <c r="B335" t="s">
        <v>13</v>
      </c>
      <c r="C335" t="s">
        <v>9</v>
      </c>
      <c r="D335" t="s">
        <v>70</v>
      </c>
      <c r="E335" t="s">
        <v>8</v>
      </c>
      <c r="F335" t="s">
        <v>10</v>
      </c>
      <c r="G335">
        <v>1</v>
      </c>
      <c r="H335" t="s">
        <v>10</v>
      </c>
      <c r="I335" t="s">
        <v>18</v>
      </c>
      <c r="M335">
        <v>0</v>
      </c>
      <c r="N335" t="str">
        <f t="shared" si="23"/>
        <v>No</v>
      </c>
      <c r="O335" s="3" t="s">
        <v>152</v>
      </c>
      <c r="P335" s="126" t="str">
        <f t="shared" si="25"/>
        <v>Yes</v>
      </c>
      <c r="Q335" s="126" t="str">
        <f t="shared" si="24"/>
        <v>Yes</v>
      </c>
      <c r="R335" s="126" t="str">
        <f t="shared" si="24"/>
        <v>Yes</v>
      </c>
      <c r="S335" s="126" t="str">
        <f t="shared" si="24"/>
        <v>Yes</v>
      </c>
      <c r="T335" s="126" t="str">
        <f t="shared" si="24"/>
        <v>Yes</v>
      </c>
      <c r="U335" s="126" t="str">
        <f t="shared" si="24"/>
        <v>No</v>
      </c>
      <c r="V335" s="126" t="str">
        <f t="shared" si="24"/>
        <v>No</v>
      </c>
      <c r="W335" s="126" t="str">
        <f t="shared" si="24"/>
        <v>No</v>
      </c>
      <c r="X335" s="126" t="str">
        <f t="shared" si="24"/>
        <v>No</v>
      </c>
      <c r="Y335" s="126" t="str">
        <f t="shared" si="24"/>
        <v>No</v>
      </c>
      <c r="Z335" s="126" t="str">
        <f t="shared" si="24"/>
        <v>No</v>
      </c>
      <c r="AA335" s="126" t="str">
        <f t="shared" si="24"/>
        <v>No</v>
      </c>
    </row>
    <row r="336" spans="1:27" x14ac:dyDescent="0.3">
      <c r="A336" t="s">
        <v>115</v>
      </c>
      <c r="B336" t="s">
        <v>13</v>
      </c>
      <c r="C336" t="s">
        <v>9</v>
      </c>
      <c r="D336" t="s">
        <v>70</v>
      </c>
      <c r="E336" t="s">
        <v>8</v>
      </c>
      <c r="F336" t="s">
        <v>10</v>
      </c>
      <c r="G336">
        <v>1</v>
      </c>
      <c r="H336" t="s">
        <v>70</v>
      </c>
      <c r="I336" t="s">
        <v>148</v>
      </c>
      <c r="M336">
        <v>2</v>
      </c>
      <c r="N336" t="str">
        <f t="shared" si="23"/>
        <v>Yes</v>
      </c>
      <c r="O336" s="3" t="s">
        <v>152</v>
      </c>
      <c r="P336" s="126" t="str">
        <f t="shared" si="25"/>
        <v>Yes</v>
      </c>
      <c r="Q336" s="126" t="str">
        <f t="shared" si="24"/>
        <v>Yes</v>
      </c>
      <c r="R336" s="126" t="str">
        <f t="shared" si="24"/>
        <v>Yes</v>
      </c>
      <c r="S336" s="126" t="str">
        <f t="shared" si="24"/>
        <v>Yes</v>
      </c>
      <c r="T336" s="126" t="str">
        <f t="shared" si="24"/>
        <v>Yes</v>
      </c>
      <c r="U336" s="126" t="str">
        <f t="shared" si="24"/>
        <v>No</v>
      </c>
      <c r="V336" s="126" t="str">
        <f t="shared" si="24"/>
        <v>No</v>
      </c>
      <c r="W336" s="126" t="str">
        <f t="shared" si="24"/>
        <v>No</v>
      </c>
      <c r="X336" s="126" t="str">
        <f t="shared" si="24"/>
        <v>No</v>
      </c>
      <c r="Y336" s="126" t="str">
        <f t="shared" si="24"/>
        <v>No</v>
      </c>
      <c r="Z336" s="126" t="str">
        <f t="shared" si="24"/>
        <v>No</v>
      </c>
      <c r="AA336" s="126" t="str">
        <f t="shared" si="24"/>
        <v>No</v>
      </c>
    </row>
    <row r="337" spans="1:27" x14ac:dyDescent="0.3">
      <c r="A337" t="s">
        <v>115</v>
      </c>
      <c r="B337" t="s">
        <v>130</v>
      </c>
      <c r="C337" t="s">
        <v>9</v>
      </c>
      <c r="D337" t="s">
        <v>70</v>
      </c>
      <c r="E337" t="s">
        <v>8</v>
      </c>
      <c r="F337" t="s">
        <v>10</v>
      </c>
      <c r="G337">
        <v>1</v>
      </c>
      <c r="H337" t="s">
        <v>70</v>
      </c>
      <c r="I337" t="s">
        <v>16</v>
      </c>
      <c r="M337">
        <v>0</v>
      </c>
      <c r="N337" t="str">
        <f t="shared" si="23"/>
        <v>No</v>
      </c>
      <c r="O337" s="3" t="s">
        <v>152</v>
      </c>
      <c r="P337" s="126" t="str">
        <f t="shared" si="25"/>
        <v>No</v>
      </c>
      <c r="Q337" s="126" t="str">
        <f t="shared" si="24"/>
        <v>Yes</v>
      </c>
      <c r="R337" s="126" t="str">
        <f t="shared" si="24"/>
        <v>Yes</v>
      </c>
      <c r="S337" s="126" t="str">
        <f t="shared" si="24"/>
        <v>Yes</v>
      </c>
      <c r="T337" s="126" t="str">
        <f t="shared" si="24"/>
        <v>Yes</v>
      </c>
      <c r="U337" s="126" t="str">
        <f t="shared" si="24"/>
        <v>No</v>
      </c>
      <c r="V337" s="126" t="str">
        <f t="shared" si="24"/>
        <v>No</v>
      </c>
      <c r="W337" s="126" t="str">
        <f t="shared" si="24"/>
        <v>No</v>
      </c>
      <c r="X337" s="126" t="str">
        <f t="shared" si="24"/>
        <v>No</v>
      </c>
      <c r="Y337" s="126" t="str">
        <f t="shared" si="24"/>
        <v>Yes</v>
      </c>
      <c r="Z337" s="126" t="str">
        <f t="shared" si="24"/>
        <v>No</v>
      </c>
      <c r="AA337" s="126" t="str">
        <f t="shared" si="24"/>
        <v>No</v>
      </c>
    </row>
    <row r="338" spans="1:27" x14ac:dyDescent="0.3">
      <c r="A338" t="s">
        <v>115</v>
      </c>
      <c r="B338" t="s">
        <v>130</v>
      </c>
      <c r="C338" t="s">
        <v>9</v>
      </c>
      <c r="D338" t="s">
        <v>70</v>
      </c>
      <c r="E338" t="s">
        <v>8</v>
      </c>
      <c r="F338" t="s">
        <v>10</v>
      </c>
      <c r="G338">
        <v>2</v>
      </c>
      <c r="H338" t="s">
        <v>8</v>
      </c>
      <c r="I338" t="s">
        <v>18</v>
      </c>
      <c r="M338">
        <v>3</v>
      </c>
      <c r="N338" t="str">
        <f t="shared" si="23"/>
        <v>Yes</v>
      </c>
      <c r="O338" s="3" t="s">
        <v>152</v>
      </c>
      <c r="P338" s="126" t="str">
        <f t="shared" si="25"/>
        <v>No</v>
      </c>
      <c r="Q338" s="126" t="str">
        <f t="shared" si="24"/>
        <v>Yes</v>
      </c>
      <c r="R338" s="126" t="str">
        <f t="shared" si="24"/>
        <v>Yes</v>
      </c>
      <c r="S338" s="126" t="str">
        <f t="shared" si="24"/>
        <v>Yes</v>
      </c>
      <c r="T338" s="126" t="str">
        <f t="shared" si="24"/>
        <v>Yes</v>
      </c>
      <c r="U338" s="126" t="str">
        <f t="shared" si="24"/>
        <v>No</v>
      </c>
      <c r="V338" s="126" t="str">
        <f t="shared" si="24"/>
        <v>No</v>
      </c>
      <c r="W338" s="126" t="str">
        <f t="shared" si="24"/>
        <v>No</v>
      </c>
      <c r="X338" s="126" t="str">
        <f t="shared" si="24"/>
        <v>No</v>
      </c>
      <c r="Y338" s="126" t="str">
        <f t="shared" si="24"/>
        <v>Yes</v>
      </c>
      <c r="Z338" s="126" t="str">
        <f t="shared" si="24"/>
        <v>No</v>
      </c>
      <c r="AA338" s="126" t="str">
        <f t="shared" si="24"/>
        <v>No</v>
      </c>
    </row>
    <row r="339" spans="1:27" x14ac:dyDescent="0.3">
      <c r="A339" t="s">
        <v>115</v>
      </c>
      <c r="B339" t="s">
        <v>130</v>
      </c>
      <c r="C339" t="s">
        <v>9</v>
      </c>
      <c r="D339" t="s">
        <v>70</v>
      </c>
      <c r="E339" t="s">
        <v>8</v>
      </c>
      <c r="F339" t="s">
        <v>71</v>
      </c>
      <c r="G339">
        <v>1</v>
      </c>
      <c r="H339" t="s">
        <v>71</v>
      </c>
      <c r="I339" t="s">
        <v>16</v>
      </c>
      <c r="M339">
        <v>2</v>
      </c>
      <c r="N339" t="str">
        <f t="shared" si="23"/>
        <v>Yes</v>
      </c>
      <c r="O339" s="3" t="s">
        <v>152</v>
      </c>
      <c r="P339" s="126" t="str">
        <f t="shared" si="25"/>
        <v>No</v>
      </c>
      <c r="Q339" s="126" t="str">
        <f t="shared" si="24"/>
        <v>Yes</v>
      </c>
      <c r="R339" s="126" t="str">
        <f t="shared" si="24"/>
        <v>Yes</v>
      </c>
      <c r="S339" s="126" t="str">
        <f t="shared" si="24"/>
        <v>Yes</v>
      </c>
      <c r="T339" s="126" t="str">
        <f t="shared" si="24"/>
        <v>No</v>
      </c>
      <c r="U339" s="126" t="str">
        <f t="shared" si="24"/>
        <v>No</v>
      </c>
      <c r="V339" s="126" t="str">
        <f t="shared" si="24"/>
        <v>Yes</v>
      </c>
      <c r="W339" s="126" t="str">
        <f t="shared" si="24"/>
        <v>No</v>
      </c>
      <c r="X339" s="126" t="str">
        <f t="shared" si="24"/>
        <v>No</v>
      </c>
      <c r="Y339" s="126" t="str">
        <f t="shared" si="24"/>
        <v>Yes</v>
      </c>
      <c r="Z339" s="126" t="str">
        <f t="shared" si="24"/>
        <v>No</v>
      </c>
      <c r="AA339" s="126" t="str">
        <f t="shared" si="24"/>
        <v>No</v>
      </c>
    </row>
    <row r="340" spans="1:27" x14ac:dyDescent="0.3">
      <c r="A340" t="s">
        <v>115</v>
      </c>
      <c r="B340" t="s">
        <v>130</v>
      </c>
      <c r="C340" t="s">
        <v>9</v>
      </c>
      <c r="D340" t="s">
        <v>70</v>
      </c>
      <c r="E340" t="s">
        <v>8</v>
      </c>
      <c r="F340" t="s">
        <v>71</v>
      </c>
      <c r="G340">
        <v>1</v>
      </c>
      <c r="H340" t="s">
        <v>130</v>
      </c>
      <c r="I340" t="s">
        <v>18</v>
      </c>
      <c r="M340">
        <v>2</v>
      </c>
      <c r="N340" t="str">
        <f t="shared" si="23"/>
        <v>Yes</v>
      </c>
      <c r="O340" s="3" t="s">
        <v>152</v>
      </c>
      <c r="P340" s="126" t="str">
        <f t="shared" si="25"/>
        <v>No</v>
      </c>
      <c r="Q340" s="126" t="str">
        <f t="shared" si="24"/>
        <v>Yes</v>
      </c>
      <c r="R340" s="126" t="str">
        <f t="shared" si="24"/>
        <v>Yes</v>
      </c>
      <c r="S340" s="126" t="str">
        <f t="shared" si="24"/>
        <v>Yes</v>
      </c>
      <c r="T340" s="126" t="str">
        <f t="shared" si="24"/>
        <v>No</v>
      </c>
      <c r="U340" s="126" t="str">
        <f t="shared" si="24"/>
        <v>No</v>
      </c>
      <c r="V340" s="126" t="str">
        <f t="shared" si="24"/>
        <v>Yes</v>
      </c>
      <c r="W340" s="126" t="str">
        <f t="shared" si="24"/>
        <v>No</v>
      </c>
      <c r="X340" s="126" t="str">
        <f t="shared" si="24"/>
        <v>No</v>
      </c>
      <c r="Y340" s="126" t="str">
        <f t="shared" si="24"/>
        <v>Yes</v>
      </c>
      <c r="Z340" s="126" t="str">
        <f t="shared" si="24"/>
        <v>No</v>
      </c>
      <c r="AA340" s="126" t="str">
        <f t="shared" si="24"/>
        <v>No</v>
      </c>
    </row>
    <row r="341" spans="1:27" x14ac:dyDescent="0.3">
      <c r="A341" t="s">
        <v>115</v>
      </c>
      <c r="B341" t="s">
        <v>13</v>
      </c>
      <c r="C341" t="s">
        <v>9</v>
      </c>
      <c r="D341" t="s">
        <v>70</v>
      </c>
      <c r="E341" t="s">
        <v>8</v>
      </c>
      <c r="F341" t="s">
        <v>71</v>
      </c>
      <c r="G341">
        <v>0</v>
      </c>
      <c r="H341" t="s">
        <v>71</v>
      </c>
      <c r="I341" t="s">
        <v>17</v>
      </c>
      <c r="M341">
        <v>0</v>
      </c>
      <c r="N341" t="str">
        <f t="shared" si="23"/>
        <v>No</v>
      </c>
      <c r="O341" s="3" t="s">
        <v>152</v>
      </c>
      <c r="P341" s="126" t="str">
        <f t="shared" si="25"/>
        <v>Yes</v>
      </c>
      <c r="Q341" s="126" t="str">
        <f t="shared" si="24"/>
        <v>Yes</v>
      </c>
      <c r="R341" s="126" t="str">
        <f t="shared" si="24"/>
        <v>Yes</v>
      </c>
      <c r="S341" s="126" t="str">
        <f t="shared" si="24"/>
        <v>Yes</v>
      </c>
      <c r="T341" s="126" t="str">
        <f t="shared" si="24"/>
        <v>No</v>
      </c>
      <c r="U341" s="126" t="str">
        <f t="shared" si="24"/>
        <v>No</v>
      </c>
      <c r="V341" s="126" t="str">
        <f t="shared" si="24"/>
        <v>Yes</v>
      </c>
      <c r="W341" s="126" t="str">
        <f t="shared" si="24"/>
        <v>No</v>
      </c>
      <c r="X341" s="126" t="str">
        <f t="shared" si="24"/>
        <v>No</v>
      </c>
      <c r="Y341" s="126" t="str">
        <f t="shared" si="24"/>
        <v>No</v>
      </c>
      <c r="Z341" s="126" t="str">
        <f t="shared" si="24"/>
        <v>No</v>
      </c>
      <c r="AA341" s="126" t="str">
        <f t="shared" si="24"/>
        <v>No</v>
      </c>
    </row>
    <row r="342" spans="1:27" x14ac:dyDescent="0.3">
      <c r="A342" t="s">
        <v>115</v>
      </c>
      <c r="B342" t="s">
        <v>13</v>
      </c>
      <c r="C342" t="s">
        <v>9</v>
      </c>
      <c r="D342" t="s">
        <v>70</v>
      </c>
      <c r="E342" t="s">
        <v>11</v>
      </c>
      <c r="F342" t="s">
        <v>10</v>
      </c>
      <c r="G342">
        <v>1</v>
      </c>
      <c r="H342" t="s">
        <v>13</v>
      </c>
      <c r="I342" t="s">
        <v>18</v>
      </c>
      <c r="M342">
        <v>0</v>
      </c>
      <c r="N342" t="str">
        <f t="shared" si="23"/>
        <v>No</v>
      </c>
      <c r="O342" s="3" t="s">
        <v>152</v>
      </c>
      <c r="P342" s="126" t="str">
        <f t="shared" si="25"/>
        <v>Yes</v>
      </c>
      <c r="Q342" s="126" t="str">
        <f t="shared" si="24"/>
        <v>Yes</v>
      </c>
      <c r="R342" s="126" t="str">
        <f t="shared" si="24"/>
        <v>No</v>
      </c>
      <c r="S342" s="126" t="str">
        <f t="shared" si="24"/>
        <v>Yes</v>
      </c>
      <c r="T342" s="126" t="str">
        <f t="shared" si="24"/>
        <v>Yes</v>
      </c>
      <c r="U342" s="126" t="str">
        <f t="shared" si="24"/>
        <v>Yes</v>
      </c>
      <c r="V342" s="126" t="str">
        <f t="shared" si="24"/>
        <v>No</v>
      </c>
      <c r="W342" s="126" t="str">
        <f t="shared" si="24"/>
        <v>No</v>
      </c>
      <c r="X342" s="126" t="str">
        <f t="shared" si="24"/>
        <v>No</v>
      </c>
      <c r="Y342" s="126" t="str">
        <f t="shared" si="24"/>
        <v>No</v>
      </c>
      <c r="Z342" s="126" t="str">
        <f t="shared" si="24"/>
        <v>No</v>
      </c>
      <c r="AA342" s="126" t="str">
        <f t="shared" si="24"/>
        <v>No</v>
      </c>
    </row>
    <row r="343" spans="1:27" x14ac:dyDescent="0.3">
      <c r="A343" t="s">
        <v>115</v>
      </c>
      <c r="B343" t="s">
        <v>13</v>
      </c>
      <c r="C343" t="s">
        <v>9</v>
      </c>
      <c r="D343" t="s">
        <v>70</v>
      </c>
      <c r="E343" t="s">
        <v>11</v>
      </c>
      <c r="F343" t="s">
        <v>10</v>
      </c>
      <c r="G343">
        <v>0</v>
      </c>
      <c r="H343" t="s">
        <v>11</v>
      </c>
      <c r="I343" t="s">
        <v>19</v>
      </c>
      <c r="M343">
        <v>0</v>
      </c>
      <c r="N343" t="str">
        <f t="shared" si="23"/>
        <v>No</v>
      </c>
      <c r="O343" s="3" t="s">
        <v>152</v>
      </c>
      <c r="P343" s="126" t="str">
        <f t="shared" si="25"/>
        <v>Yes</v>
      </c>
      <c r="Q343" s="126" t="str">
        <f t="shared" si="24"/>
        <v>Yes</v>
      </c>
      <c r="R343" s="126" t="str">
        <f t="shared" si="24"/>
        <v>No</v>
      </c>
      <c r="S343" s="126" t="str">
        <f t="shared" si="24"/>
        <v>Yes</v>
      </c>
      <c r="T343" s="126" t="str">
        <f t="shared" si="24"/>
        <v>Yes</v>
      </c>
      <c r="U343" s="126" t="str">
        <f t="shared" si="24"/>
        <v>Yes</v>
      </c>
      <c r="V343" s="126" t="str">
        <f t="shared" si="24"/>
        <v>No</v>
      </c>
      <c r="W343" s="126" t="str">
        <f t="shared" si="24"/>
        <v>No</v>
      </c>
      <c r="X343" s="126" t="str">
        <f t="shared" si="24"/>
        <v>No</v>
      </c>
      <c r="Y343" s="126" t="str">
        <f t="shared" si="24"/>
        <v>No</v>
      </c>
      <c r="Z343" s="126" t="str">
        <f t="shared" si="24"/>
        <v>No</v>
      </c>
      <c r="AA343" s="126" t="str">
        <f t="shared" si="24"/>
        <v>No</v>
      </c>
    </row>
    <row r="344" spans="1:27" x14ac:dyDescent="0.3">
      <c r="A344" t="s">
        <v>115</v>
      </c>
      <c r="B344" t="s">
        <v>13</v>
      </c>
      <c r="C344" t="s">
        <v>9</v>
      </c>
      <c r="D344" t="s">
        <v>70</v>
      </c>
      <c r="E344" t="s">
        <v>11</v>
      </c>
      <c r="F344" t="s">
        <v>10</v>
      </c>
      <c r="G344">
        <v>1</v>
      </c>
      <c r="H344" t="s">
        <v>70</v>
      </c>
      <c r="I344" t="s">
        <v>17</v>
      </c>
      <c r="M344">
        <v>0</v>
      </c>
      <c r="N344" t="str">
        <f t="shared" si="23"/>
        <v>No</v>
      </c>
      <c r="O344" s="3" t="s">
        <v>152</v>
      </c>
      <c r="P344" s="126" t="str">
        <f t="shared" si="25"/>
        <v>Yes</v>
      </c>
      <c r="Q344" s="126" t="str">
        <f t="shared" si="24"/>
        <v>Yes</v>
      </c>
      <c r="R344" s="126" t="str">
        <f t="shared" si="24"/>
        <v>No</v>
      </c>
      <c r="S344" s="126" t="str">
        <f t="shared" si="24"/>
        <v>Yes</v>
      </c>
      <c r="T344" s="126" t="str">
        <f t="shared" si="24"/>
        <v>Yes</v>
      </c>
      <c r="U344" s="126" t="str">
        <f t="shared" si="24"/>
        <v>Yes</v>
      </c>
      <c r="V344" s="126" t="str">
        <f t="shared" si="24"/>
        <v>No</v>
      </c>
      <c r="W344" s="126" t="str">
        <f t="shared" si="24"/>
        <v>No</v>
      </c>
      <c r="X344" s="126" t="str">
        <f t="shared" si="24"/>
        <v>No</v>
      </c>
      <c r="Y344" s="126" t="str">
        <f t="shared" si="24"/>
        <v>No</v>
      </c>
      <c r="Z344" s="126" t="str">
        <f t="shared" si="24"/>
        <v>No</v>
      </c>
      <c r="AA344" s="126" t="str">
        <f t="shared" si="24"/>
        <v>No</v>
      </c>
    </row>
    <row r="345" spans="1:27" x14ac:dyDescent="0.3">
      <c r="A345" t="s">
        <v>115</v>
      </c>
      <c r="B345" t="s">
        <v>13</v>
      </c>
      <c r="C345" t="s">
        <v>9</v>
      </c>
      <c r="D345" t="s">
        <v>70</v>
      </c>
      <c r="E345" t="s">
        <v>11</v>
      </c>
      <c r="F345" t="s">
        <v>10</v>
      </c>
      <c r="G345">
        <v>1</v>
      </c>
      <c r="H345" t="s">
        <v>13</v>
      </c>
      <c r="I345" t="s">
        <v>21</v>
      </c>
      <c r="M345">
        <v>2</v>
      </c>
      <c r="N345" t="str">
        <f t="shared" si="23"/>
        <v>Yes</v>
      </c>
      <c r="O345" s="3" t="s">
        <v>152</v>
      </c>
      <c r="P345" s="126" t="str">
        <f t="shared" si="25"/>
        <v>Yes</v>
      </c>
      <c r="Q345" s="126" t="str">
        <f t="shared" si="24"/>
        <v>Yes</v>
      </c>
      <c r="R345" s="126" t="str">
        <f t="shared" si="24"/>
        <v>No</v>
      </c>
      <c r="S345" s="126" t="str">
        <f t="shared" si="24"/>
        <v>Yes</v>
      </c>
      <c r="T345" s="126" t="str">
        <f t="shared" si="24"/>
        <v>Yes</v>
      </c>
      <c r="U345" s="126" t="str">
        <f t="shared" si="24"/>
        <v>Yes</v>
      </c>
      <c r="V345" s="126" t="str">
        <f t="shared" si="24"/>
        <v>No</v>
      </c>
      <c r="W345" s="126" t="str">
        <f t="shared" si="24"/>
        <v>No</v>
      </c>
      <c r="X345" s="126" t="str">
        <f t="shared" si="24"/>
        <v>No</v>
      </c>
      <c r="Y345" s="126" t="str">
        <f t="shared" si="24"/>
        <v>No</v>
      </c>
      <c r="Z345" s="126" t="str">
        <f t="shared" si="24"/>
        <v>No</v>
      </c>
      <c r="AA345" s="126" t="str">
        <f t="shared" si="24"/>
        <v>No</v>
      </c>
    </row>
    <row r="346" spans="1:27" x14ac:dyDescent="0.3">
      <c r="A346" t="s">
        <v>115</v>
      </c>
      <c r="B346" t="s">
        <v>13</v>
      </c>
      <c r="C346" t="s">
        <v>9</v>
      </c>
      <c r="D346" t="s">
        <v>70</v>
      </c>
      <c r="E346" t="s">
        <v>11</v>
      </c>
      <c r="F346" t="s">
        <v>10</v>
      </c>
      <c r="G346">
        <v>2</v>
      </c>
      <c r="H346" t="s">
        <v>9</v>
      </c>
      <c r="I346" t="s">
        <v>19</v>
      </c>
      <c r="M346">
        <v>0</v>
      </c>
      <c r="N346" t="str">
        <f t="shared" si="23"/>
        <v>No</v>
      </c>
      <c r="O346" s="3" t="s">
        <v>152</v>
      </c>
      <c r="P346" s="126" t="str">
        <f t="shared" si="25"/>
        <v>Yes</v>
      </c>
      <c r="Q346" s="126" t="str">
        <f t="shared" si="24"/>
        <v>Yes</v>
      </c>
      <c r="R346" s="126" t="str">
        <f t="shared" si="24"/>
        <v>No</v>
      </c>
      <c r="S346" s="126" t="str">
        <f t="shared" si="24"/>
        <v>Yes</v>
      </c>
      <c r="T346" s="126" t="str">
        <f t="shared" si="24"/>
        <v>Yes</v>
      </c>
      <c r="U346" s="126" t="str">
        <f t="shared" si="24"/>
        <v>Yes</v>
      </c>
      <c r="V346" s="126" t="str">
        <f t="shared" si="24"/>
        <v>No</v>
      </c>
      <c r="W346" s="126" t="str">
        <f t="shared" si="24"/>
        <v>No</v>
      </c>
      <c r="X346" s="126" t="str">
        <f t="shared" si="24"/>
        <v>No</v>
      </c>
      <c r="Y346" s="126" t="str">
        <f t="shared" si="24"/>
        <v>No</v>
      </c>
      <c r="Z346" s="126" t="str">
        <f t="shared" si="24"/>
        <v>No</v>
      </c>
      <c r="AA346" s="126" t="str">
        <f t="shared" si="24"/>
        <v>No</v>
      </c>
    </row>
    <row r="347" spans="1:27" x14ac:dyDescent="0.3">
      <c r="A347" t="s">
        <v>115</v>
      </c>
      <c r="B347" t="s">
        <v>13</v>
      </c>
      <c r="C347" t="s">
        <v>9</v>
      </c>
      <c r="D347" t="s">
        <v>70</v>
      </c>
      <c r="E347" t="s">
        <v>11</v>
      </c>
      <c r="F347" t="s">
        <v>10</v>
      </c>
      <c r="G347">
        <v>1</v>
      </c>
      <c r="H347" t="s">
        <v>10</v>
      </c>
      <c r="I347" t="s">
        <v>18</v>
      </c>
      <c r="M347">
        <v>2</v>
      </c>
      <c r="N347" t="str">
        <f t="shared" si="23"/>
        <v>Yes</v>
      </c>
      <c r="O347" s="3" t="s">
        <v>152</v>
      </c>
      <c r="P347" s="126" t="str">
        <f t="shared" si="25"/>
        <v>Yes</v>
      </c>
      <c r="Q347" s="126" t="str">
        <f t="shared" si="24"/>
        <v>Yes</v>
      </c>
      <c r="R347" s="126" t="str">
        <f t="shared" si="24"/>
        <v>No</v>
      </c>
      <c r="S347" s="126" t="str">
        <f t="shared" si="24"/>
        <v>Yes</v>
      </c>
      <c r="T347" s="126" t="str">
        <f t="shared" si="24"/>
        <v>Yes</v>
      </c>
      <c r="U347" s="126" t="str">
        <f t="shared" si="24"/>
        <v>Yes</v>
      </c>
      <c r="V347" s="126" t="str">
        <f t="shared" si="24"/>
        <v>No</v>
      </c>
      <c r="W347" s="126" t="str">
        <f t="shared" si="24"/>
        <v>No</v>
      </c>
      <c r="X347" s="126" t="str">
        <f t="shared" si="24"/>
        <v>No</v>
      </c>
      <c r="Y347" s="126" t="str">
        <f t="shared" si="24"/>
        <v>No</v>
      </c>
      <c r="Z347" s="126" t="str">
        <f t="shared" si="24"/>
        <v>No</v>
      </c>
      <c r="AA347" s="126" t="str">
        <f t="shared" si="24"/>
        <v>No</v>
      </c>
    </row>
    <row r="348" spans="1:27" x14ac:dyDescent="0.3">
      <c r="A348" t="s">
        <v>115</v>
      </c>
      <c r="B348" t="s">
        <v>130</v>
      </c>
      <c r="C348" t="s">
        <v>9</v>
      </c>
      <c r="D348" t="s">
        <v>8</v>
      </c>
      <c r="E348" t="s">
        <v>11</v>
      </c>
      <c r="F348" t="s">
        <v>71</v>
      </c>
      <c r="G348">
        <v>1</v>
      </c>
      <c r="H348" t="s">
        <v>11</v>
      </c>
      <c r="I348" t="s">
        <v>15</v>
      </c>
      <c r="M348">
        <v>2</v>
      </c>
      <c r="N348" t="str">
        <f t="shared" si="23"/>
        <v>Yes</v>
      </c>
      <c r="O348" s="3" t="s">
        <v>152</v>
      </c>
      <c r="P348" s="126" t="str">
        <f t="shared" si="25"/>
        <v>No</v>
      </c>
      <c r="Q348" s="126" t="str">
        <f t="shared" si="24"/>
        <v>Yes</v>
      </c>
      <c r="R348" s="126" t="str">
        <f t="shared" si="24"/>
        <v>Yes</v>
      </c>
      <c r="S348" s="126" t="str">
        <f t="shared" si="24"/>
        <v>No</v>
      </c>
      <c r="T348" s="126" t="str">
        <f t="shared" si="24"/>
        <v>No</v>
      </c>
      <c r="U348" s="126" t="str">
        <f t="shared" si="24"/>
        <v>Yes</v>
      </c>
      <c r="V348" s="126" t="str">
        <f t="shared" si="24"/>
        <v>Yes</v>
      </c>
      <c r="W348" s="126" t="str">
        <f t="shared" si="24"/>
        <v>No</v>
      </c>
      <c r="X348" s="126" t="str">
        <f t="shared" si="24"/>
        <v>No</v>
      </c>
      <c r="Y348" s="126" t="str">
        <f t="shared" si="24"/>
        <v>Yes</v>
      </c>
      <c r="Z348" s="126" t="str">
        <f t="shared" si="24"/>
        <v>No</v>
      </c>
      <c r="AA348" s="126" t="str">
        <f t="shared" si="24"/>
        <v>No</v>
      </c>
    </row>
    <row r="349" spans="1:27" x14ac:dyDescent="0.3">
      <c r="A349" t="s">
        <v>115</v>
      </c>
      <c r="B349" t="s">
        <v>130</v>
      </c>
      <c r="C349" t="s">
        <v>9</v>
      </c>
      <c r="D349" t="s">
        <v>8</v>
      </c>
      <c r="E349" t="s">
        <v>11</v>
      </c>
      <c r="F349" t="s">
        <v>71</v>
      </c>
      <c r="G349">
        <v>2</v>
      </c>
      <c r="H349" t="s">
        <v>71</v>
      </c>
      <c r="I349" t="s">
        <v>148</v>
      </c>
      <c r="M349">
        <v>1</v>
      </c>
      <c r="N349" t="str">
        <f t="shared" si="23"/>
        <v>Yes</v>
      </c>
      <c r="O349" s="3" t="s">
        <v>152</v>
      </c>
      <c r="P349" s="126" t="str">
        <f t="shared" si="25"/>
        <v>No</v>
      </c>
      <c r="Q349" s="126" t="str">
        <f t="shared" si="24"/>
        <v>Yes</v>
      </c>
      <c r="R349" s="126" t="str">
        <f t="shared" si="24"/>
        <v>Yes</v>
      </c>
      <c r="S349" s="126" t="str">
        <f t="shared" si="24"/>
        <v>No</v>
      </c>
      <c r="T349" s="126" t="str">
        <f t="shared" si="24"/>
        <v>No</v>
      </c>
      <c r="U349" s="126" t="str">
        <f t="shared" si="24"/>
        <v>Yes</v>
      </c>
      <c r="V349" s="126" t="str">
        <f t="shared" si="24"/>
        <v>Yes</v>
      </c>
      <c r="W349" s="126" t="str">
        <f t="shared" si="24"/>
        <v>No</v>
      </c>
      <c r="X349" s="126" t="str">
        <f t="shared" si="24"/>
        <v>No</v>
      </c>
      <c r="Y349" s="126" t="str">
        <f t="shared" si="24"/>
        <v>Yes</v>
      </c>
      <c r="Z349" s="126" t="str">
        <f t="shared" si="24"/>
        <v>No</v>
      </c>
      <c r="AA349" s="126" t="str">
        <f t="shared" si="24"/>
        <v>No</v>
      </c>
    </row>
    <row r="350" spans="1:27" x14ac:dyDescent="0.3">
      <c r="A350" t="s">
        <v>115</v>
      </c>
      <c r="B350" t="s">
        <v>130</v>
      </c>
      <c r="C350" t="s">
        <v>9</v>
      </c>
      <c r="D350" t="s">
        <v>8</v>
      </c>
      <c r="E350" t="s">
        <v>11</v>
      </c>
      <c r="F350" t="s">
        <v>71</v>
      </c>
      <c r="G350">
        <v>1</v>
      </c>
      <c r="H350" t="s">
        <v>71</v>
      </c>
      <c r="I350" t="s">
        <v>15</v>
      </c>
      <c r="M350">
        <v>2</v>
      </c>
      <c r="N350" t="str">
        <f t="shared" si="23"/>
        <v>Yes</v>
      </c>
      <c r="O350" s="3" t="s">
        <v>152</v>
      </c>
      <c r="P350" s="126" t="str">
        <f t="shared" si="25"/>
        <v>No</v>
      </c>
      <c r="Q350" s="126" t="str">
        <f t="shared" si="24"/>
        <v>Yes</v>
      </c>
      <c r="R350" s="126" t="str">
        <f t="shared" si="24"/>
        <v>Yes</v>
      </c>
      <c r="S350" s="126" t="str">
        <f t="shared" si="24"/>
        <v>No</v>
      </c>
      <c r="T350" s="126" t="str">
        <f t="shared" si="24"/>
        <v>No</v>
      </c>
      <c r="U350" s="126" t="str">
        <f t="shared" si="24"/>
        <v>Yes</v>
      </c>
      <c r="V350" s="126" t="str">
        <f t="shared" si="24"/>
        <v>Yes</v>
      </c>
      <c r="W350" s="126" t="str">
        <f t="shared" si="24"/>
        <v>No</v>
      </c>
      <c r="X350" s="126" t="str">
        <f t="shared" si="24"/>
        <v>No</v>
      </c>
      <c r="Y350" s="126" t="str">
        <f t="shared" si="24"/>
        <v>Yes</v>
      </c>
      <c r="Z350" s="126" t="str">
        <f t="shared" si="24"/>
        <v>No</v>
      </c>
      <c r="AA350" s="126" t="str">
        <f t="shared" si="24"/>
        <v>No</v>
      </c>
    </row>
    <row r="351" spans="1:27" x14ac:dyDescent="0.3">
      <c r="A351" t="s">
        <v>115</v>
      </c>
      <c r="B351" t="s">
        <v>130</v>
      </c>
      <c r="C351" t="s">
        <v>9</v>
      </c>
      <c r="D351" t="s">
        <v>8</v>
      </c>
      <c r="E351" t="s">
        <v>11</v>
      </c>
      <c r="F351" t="s">
        <v>71</v>
      </c>
      <c r="G351">
        <v>1</v>
      </c>
      <c r="H351" t="s">
        <v>130</v>
      </c>
      <c r="I351" t="s">
        <v>19</v>
      </c>
      <c r="M351">
        <v>0</v>
      </c>
      <c r="N351" t="str">
        <f t="shared" si="23"/>
        <v>No</v>
      </c>
      <c r="O351" s="3" t="s">
        <v>152</v>
      </c>
      <c r="P351" s="126" t="str">
        <f t="shared" si="25"/>
        <v>No</v>
      </c>
      <c r="Q351" s="126" t="str">
        <f t="shared" si="24"/>
        <v>Yes</v>
      </c>
      <c r="R351" s="126" t="str">
        <f t="shared" si="24"/>
        <v>Yes</v>
      </c>
      <c r="S351" s="126" t="str">
        <f t="shared" si="24"/>
        <v>No</v>
      </c>
      <c r="T351" s="126" t="str">
        <f t="shared" si="24"/>
        <v>No</v>
      </c>
      <c r="U351" s="126" t="str">
        <f t="shared" si="24"/>
        <v>Yes</v>
      </c>
      <c r="V351" s="126" t="str">
        <f t="shared" si="24"/>
        <v>Yes</v>
      </c>
      <c r="W351" s="126" t="str">
        <f t="shared" si="24"/>
        <v>No</v>
      </c>
      <c r="X351" s="126" t="str">
        <f t="shared" si="24"/>
        <v>No</v>
      </c>
      <c r="Y351" s="126" t="str">
        <f t="shared" si="24"/>
        <v>Yes</v>
      </c>
      <c r="Z351" s="126" t="str">
        <f t="shared" si="24"/>
        <v>No</v>
      </c>
      <c r="AA351" s="126" t="str">
        <f t="shared" si="24"/>
        <v>No</v>
      </c>
    </row>
    <row r="352" spans="1:27" x14ac:dyDescent="0.3">
      <c r="A352" t="s">
        <v>115</v>
      </c>
      <c r="B352" t="s">
        <v>130</v>
      </c>
      <c r="C352" t="s">
        <v>9</v>
      </c>
      <c r="D352" t="s">
        <v>8</v>
      </c>
      <c r="E352" t="s">
        <v>11</v>
      </c>
      <c r="F352" t="s">
        <v>71</v>
      </c>
      <c r="G352">
        <v>1</v>
      </c>
      <c r="H352" t="s">
        <v>130</v>
      </c>
      <c r="I352" t="s">
        <v>17</v>
      </c>
      <c r="M352">
        <v>0</v>
      </c>
      <c r="N352" t="str">
        <f t="shared" si="23"/>
        <v>No</v>
      </c>
      <c r="O352" s="3" t="s">
        <v>152</v>
      </c>
      <c r="P352" s="126" t="str">
        <f t="shared" si="25"/>
        <v>No</v>
      </c>
      <c r="Q352" s="126" t="str">
        <f t="shared" si="24"/>
        <v>Yes</v>
      </c>
      <c r="R352" s="126" t="str">
        <f t="shared" si="24"/>
        <v>Yes</v>
      </c>
      <c r="S352" s="126" t="str">
        <f t="shared" si="24"/>
        <v>No</v>
      </c>
      <c r="T352" s="126" t="str">
        <f t="shared" si="24"/>
        <v>No</v>
      </c>
      <c r="U352" s="126" t="str">
        <f t="shared" si="24"/>
        <v>Yes</v>
      </c>
      <c r="V352" s="126" t="str">
        <f t="shared" si="24"/>
        <v>Yes</v>
      </c>
      <c r="W352" s="126" t="str">
        <f t="shared" si="24"/>
        <v>No</v>
      </c>
      <c r="X352" s="126" t="str">
        <f t="shared" si="24"/>
        <v>No</v>
      </c>
      <c r="Y352" s="126" t="str">
        <f t="shared" si="24"/>
        <v>Yes</v>
      </c>
      <c r="Z352" s="126" t="str">
        <f t="shared" si="24"/>
        <v>No</v>
      </c>
      <c r="AA352" s="126" t="str">
        <f t="shared" si="24"/>
        <v>No</v>
      </c>
    </row>
    <row r="353" spans="1:27" x14ac:dyDescent="0.3">
      <c r="A353" t="s">
        <v>115</v>
      </c>
      <c r="B353" t="s">
        <v>130</v>
      </c>
      <c r="C353" t="s">
        <v>9</v>
      </c>
      <c r="D353" t="s">
        <v>8</v>
      </c>
      <c r="E353" t="s">
        <v>11</v>
      </c>
      <c r="F353" t="s">
        <v>10</v>
      </c>
      <c r="G353">
        <v>1</v>
      </c>
      <c r="H353" t="s">
        <v>10</v>
      </c>
      <c r="I353" t="s">
        <v>15</v>
      </c>
      <c r="M353">
        <v>2</v>
      </c>
      <c r="N353" t="str">
        <f t="shared" si="23"/>
        <v>Yes</v>
      </c>
      <c r="O353" s="3" t="s">
        <v>152</v>
      </c>
      <c r="P353" s="126" t="str">
        <f t="shared" si="25"/>
        <v>No</v>
      </c>
      <c r="Q353" s="126" t="str">
        <f t="shared" si="24"/>
        <v>Yes</v>
      </c>
      <c r="R353" s="126" t="str">
        <f t="shared" si="24"/>
        <v>Yes</v>
      </c>
      <c r="S353" s="126" t="str">
        <f t="shared" si="24"/>
        <v>No</v>
      </c>
      <c r="T353" s="126" t="str">
        <f t="shared" si="24"/>
        <v>Yes</v>
      </c>
      <c r="U353" s="126" t="str">
        <f t="shared" ref="Q353:AA376" si="26">IF($A353="","",IF(OR($B353=U$1,$C353=U$1,$D353=U$1,$E353=U$1,$F353=U$1),"Yes","No"))</f>
        <v>Yes</v>
      </c>
      <c r="V353" s="126" t="str">
        <f t="shared" si="26"/>
        <v>No</v>
      </c>
      <c r="W353" s="126" t="str">
        <f t="shared" si="26"/>
        <v>No</v>
      </c>
      <c r="X353" s="126" t="str">
        <f t="shared" si="26"/>
        <v>No</v>
      </c>
      <c r="Y353" s="126" t="str">
        <f t="shared" si="26"/>
        <v>Yes</v>
      </c>
      <c r="Z353" s="126" t="str">
        <f t="shared" si="26"/>
        <v>No</v>
      </c>
      <c r="AA353" s="126" t="str">
        <f t="shared" si="26"/>
        <v>No</v>
      </c>
    </row>
    <row r="354" spans="1:27" x14ac:dyDescent="0.3">
      <c r="A354" t="s">
        <v>115</v>
      </c>
      <c r="B354" t="s">
        <v>130</v>
      </c>
      <c r="C354" t="s">
        <v>9</v>
      </c>
      <c r="D354" t="s">
        <v>8</v>
      </c>
      <c r="E354" t="s">
        <v>11</v>
      </c>
      <c r="F354" t="s">
        <v>10</v>
      </c>
      <c r="G354">
        <v>0</v>
      </c>
      <c r="H354" t="s">
        <v>9</v>
      </c>
      <c r="I354" t="s">
        <v>17</v>
      </c>
      <c r="M354">
        <v>0</v>
      </c>
      <c r="N354" t="str">
        <f t="shared" si="23"/>
        <v>No</v>
      </c>
      <c r="O354" s="3" t="s">
        <v>152</v>
      </c>
      <c r="P354" s="126" t="str">
        <f t="shared" si="25"/>
        <v>No</v>
      </c>
      <c r="Q354" s="126" t="str">
        <f t="shared" si="26"/>
        <v>Yes</v>
      </c>
      <c r="R354" s="126" t="str">
        <f t="shared" si="26"/>
        <v>Yes</v>
      </c>
      <c r="S354" s="126" t="str">
        <f t="shared" si="26"/>
        <v>No</v>
      </c>
      <c r="T354" s="126" t="str">
        <f t="shared" si="26"/>
        <v>Yes</v>
      </c>
      <c r="U354" s="126" t="str">
        <f t="shared" si="26"/>
        <v>Yes</v>
      </c>
      <c r="V354" s="126" t="str">
        <f t="shared" si="26"/>
        <v>No</v>
      </c>
      <c r="W354" s="126" t="str">
        <f t="shared" si="26"/>
        <v>No</v>
      </c>
      <c r="X354" s="126" t="str">
        <f t="shared" si="26"/>
        <v>No</v>
      </c>
      <c r="Y354" s="126" t="str">
        <f t="shared" si="26"/>
        <v>Yes</v>
      </c>
      <c r="Z354" s="126" t="str">
        <f t="shared" si="26"/>
        <v>No</v>
      </c>
      <c r="AA354" s="126" t="str">
        <f t="shared" si="26"/>
        <v>No</v>
      </c>
    </row>
    <row r="355" spans="1:27" x14ac:dyDescent="0.3">
      <c r="A355" t="s">
        <v>115</v>
      </c>
      <c r="B355" t="s">
        <v>130</v>
      </c>
      <c r="C355" t="s">
        <v>9</v>
      </c>
      <c r="D355" t="s">
        <v>8</v>
      </c>
      <c r="E355" t="s">
        <v>11</v>
      </c>
      <c r="F355" t="s">
        <v>10</v>
      </c>
      <c r="G355">
        <v>0</v>
      </c>
      <c r="H355" t="s">
        <v>130</v>
      </c>
      <c r="I355" t="s">
        <v>17</v>
      </c>
      <c r="M355">
        <v>0</v>
      </c>
      <c r="N355" t="str">
        <f t="shared" si="23"/>
        <v>No</v>
      </c>
      <c r="O355" s="3" t="s">
        <v>152</v>
      </c>
      <c r="P355" s="126" t="str">
        <f t="shared" si="25"/>
        <v>No</v>
      </c>
      <c r="Q355" s="126" t="str">
        <f t="shared" si="26"/>
        <v>Yes</v>
      </c>
      <c r="R355" s="126" t="str">
        <f t="shared" si="26"/>
        <v>Yes</v>
      </c>
      <c r="S355" s="126" t="str">
        <f t="shared" si="26"/>
        <v>No</v>
      </c>
      <c r="T355" s="126" t="str">
        <f t="shared" si="26"/>
        <v>Yes</v>
      </c>
      <c r="U355" s="126" t="str">
        <f t="shared" si="26"/>
        <v>Yes</v>
      </c>
      <c r="V355" s="126" t="str">
        <f t="shared" si="26"/>
        <v>No</v>
      </c>
      <c r="W355" s="126" t="str">
        <f t="shared" si="26"/>
        <v>No</v>
      </c>
      <c r="X355" s="126" t="str">
        <f t="shared" si="26"/>
        <v>No</v>
      </c>
      <c r="Y355" s="126" t="str">
        <f t="shared" si="26"/>
        <v>Yes</v>
      </c>
      <c r="Z355" s="126" t="str">
        <f t="shared" si="26"/>
        <v>No</v>
      </c>
      <c r="AA355" s="126" t="str">
        <f t="shared" si="26"/>
        <v>No</v>
      </c>
    </row>
    <row r="356" spans="1:27" x14ac:dyDescent="0.3">
      <c r="A356" t="s">
        <v>115</v>
      </c>
      <c r="B356" t="s">
        <v>130</v>
      </c>
      <c r="C356" t="s">
        <v>9</v>
      </c>
      <c r="D356" t="s">
        <v>8</v>
      </c>
      <c r="E356" t="s">
        <v>11</v>
      </c>
      <c r="F356" t="s">
        <v>10</v>
      </c>
      <c r="G356">
        <v>1</v>
      </c>
      <c r="H356" t="s">
        <v>10</v>
      </c>
      <c r="I356" t="s">
        <v>20</v>
      </c>
      <c r="M356">
        <v>2</v>
      </c>
      <c r="N356" t="str">
        <f t="shared" si="23"/>
        <v>Yes</v>
      </c>
      <c r="O356" s="3" t="s">
        <v>152</v>
      </c>
      <c r="P356" s="126" t="str">
        <f t="shared" si="25"/>
        <v>No</v>
      </c>
      <c r="Q356" s="126" t="str">
        <f t="shared" si="26"/>
        <v>Yes</v>
      </c>
      <c r="R356" s="126" t="str">
        <f t="shared" si="26"/>
        <v>Yes</v>
      </c>
      <c r="S356" s="126" t="str">
        <f t="shared" si="26"/>
        <v>No</v>
      </c>
      <c r="T356" s="126" t="str">
        <f t="shared" si="26"/>
        <v>Yes</v>
      </c>
      <c r="U356" s="126" t="str">
        <f t="shared" si="26"/>
        <v>Yes</v>
      </c>
      <c r="V356" s="126" t="str">
        <f t="shared" si="26"/>
        <v>No</v>
      </c>
      <c r="W356" s="126" t="str">
        <f t="shared" si="26"/>
        <v>No</v>
      </c>
      <c r="X356" s="126" t="str">
        <f t="shared" si="26"/>
        <v>No</v>
      </c>
      <c r="Y356" s="126" t="str">
        <f t="shared" si="26"/>
        <v>Yes</v>
      </c>
      <c r="Z356" s="126" t="str">
        <f t="shared" si="26"/>
        <v>No</v>
      </c>
      <c r="AA356" s="126" t="str">
        <f t="shared" si="26"/>
        <v>No</v>
      </c>
    </row>
    <row r="357" spans="1:27" x14ac:dyDescent="0.3">
      <c r="A357" t="s">
        <v>115</v>
      </c>
      <c r="B357" t="s">
        <v>13</v>
      </c>
      <c r="C357" t="s">
        <v>9</v>
      </c>
      <c r="D357" t="s">
        <v>8</v>
      </c>
      <c r="E357" t="s">
        <v>11</v>
      </c>
      <c r="F357" t="s">
        <v>10</v>
      </c>
      <c r="G357">
        <v>0</v>
      </c>
      <c r="H357" t="s">
        <v>11</v>
      </c>
      <c r="I357" t="s">
        <v>19</v>
      </c>
      <c r="M357">
        <v>3</v>
      </c>
      <c r="N357" t="str">
        <f t="shared" si="23"/>
        <v>Yes</v>
      </c>
      <c r="O357" s="3" t="s">
        <v>152</v>
      </c>
      <c r="P357" s="126" t="str">
        <f t="shared" si="25"/>
        <v>Yes</v>
      </c>
      <c r="Q357" s="126" t="str">
        <f t="shared" si="26"/>
        <v>Yes</v>
      </c>
      <c r="R357" s="126" t="str">
        <f t="shared" si="26"/>
        <v>Yes</v>
      </c>
      <c r="S357" s="126" t="str">
        <f t="shared" si="26"/>
        <v>No</v>
      </c>
      <c r="T357" s="126" t="str">
        <f t="shared" si="26"/>
        <v>Yes</v>
      </c>
      <c r="U357" s="126" t="str">
        <f t="shared" si="26"/>
        <v>Yes</v>
      </c>
      <c r="V357" s="126" t="str">
        <f t="shared" si="26"/>
        <v>No</v>
      </c>
      <c r="W357" s="126" t="str">
        <f t="shared" si="26"/>
        <v>No</v>
      </c>
      <c r="X357" s="126" t="str">
        <f t="shared" si="26"/>
        <v>No</v>
      </c>
      <c r="Y357" s="126" t="str">
        <f t="shared" si="26"/>
        <v>No</v>
      </c>
      <c r="Z357" s="126" t="str">
        <f t="shared" si="26"/>
        <v>No</v>
      </c>
      <c r="AA357" s="126" t="str">
        <f t="shared" si="26"/>
        <v>No</v>
      </c>
    </row>
    <row r="358" spans="1:27" x14ac:dyDescent="0.3">
      <c r="A358" t="s">
        <v>115</v>
      </c>
      <c r="B358" t="s">
        <v>13</v>
      </c>
      <c r="C358" t="s">
        <v>9</v>
      </c>
      <c r="D358" t="s">
        <v>8</v>
      </c>
      <c r="E358" t="s">
        <v>11</v>
      </c>
      <c r="F358" t="s">
        <v>10</v>
      </c>
      <c r="G358">
        <v>0</v>
      </c>
      <c r="H358" t="s">
        <v>9</v>
      </c>
      <c r="I358" t="s">
        <v>19</v>
      </c>
      <c r="M358">
        <v>3</v>
      </c>
      <c r="N358" t="str">
        <f t="shared" si="23"/>
        <v>Yes</v>
      </c>
      <c r="O358" s="3" t="s">
        <v>152</v>
      </c>
      <c r="P358" s="126" t="str">
        <f t="shared" si="25"/>
        <v>Yes</v>
      </c>
      <c r="Q358" s="126" t="str">
        <f t="shared" si="26"/>
        <v>Yes</v>
      </c>
      <c r="R358" s="126" t="str">
        <f t="shared" si="26"/>
        <v>Yes</v>
      </c>
      <c r="S358" s="126" t="str">
        <f t="shared" si="26"/>
        <v>No</v>
      </c>
      <c r="T358" s="126" t="str">
        <f t="shared" si="26"/>
        <v>Yes</v>
      </c>
      <c r="U358" s="126" t="str">
        <f t="shared" si="26"/>
        <v>Yes</v>
      </c>
      <c r="V358" s="126" t="str">
        <f t="shared" si="26"/>
        <v>No</v>
      </c>
      <c r="W358" s="126" t="str">
        <f t="shared" si="26"/>
        <v>No</v>
      </c>
      <c r="X358" s="126" t="str">
        <f t="shared" si="26"/>
        <v>No</v>
      </c>
      <c r="Y358" s="126" t="str">
        <f t="shared" si="26"/>
        <v>No</v>
      </c>
      <c r="Z358" s="126" t="str">
        <f t="shared" si="26"/>
        <v>No</v>
      </c>
      <c r="AA358" s="126" t="str">
        <f t="shared" si="26"/>
        <v>No</v>
      </c>
    </row>
    <row r="359" spans="1:27" x14ac:dyDescent="0.3">
      <c r="A359" t="s">
        <v>115</v>
      </c>
      <c r="B359" t="s">
        <v>13</v>
      </c>
      <c r="C359" t="s">
        <v>9</v>
      </c>
      <c r="D359" t="s">
        <v>8</v>
      </c>
      <c r="E359" t="s">
        <v>11</v>
      </c>
      <c r="F359" t="s">
        <v>10</v>
      </c>
      <c r="G359">
        <v>1</v>
      </c>
      <c r="H359" t="s">
        <v>13</v>
      </c>
      <c r="I359" t="s">
        <v>16</v>
      </c>
      <c r="M359">
        <v>2</v>
      </c>
      <c r="N359" t="str">
        <f t="shared" si="23"/>
        <v>Yes</v>
      </c>
      <c r="O359" s="3" t="s">
        <v>152</v>
      </c>
      <c r="P359" s="126" t="str">
        <f t="shared" si="25"/>
        <v>Yes</v>
      </c>
      <c r="Q359" s="126" t="str">
        <f t="shared" si="26"/>
        <v>Yes</v>
      </c>
      <c r="R359" s="126" t="str">
        <f t="shared" si="26"/>
        <v>Yes</v>
      </c>
      <c r="S359" s="126" t="str">
        <f t="shared" si="26"/>
        <v>No</v>
      </c>
      <c r="T359" s="126" t="str">
        <f t="shared" si="26"/>
        <v>Yes</v>
      </c>
      <c r="U359" s="126" t="str">
        <f t="shared" si="26"/>
        <v>Yes</v>
      </c>
      <c r="V359" s="126" t="str">
        <f t="shared" si="26"/>
        <v>No</v>
      </c>
      <c r="W359" s="126" t="str">
        <f t="shared" si="26"/>
        <v>No</v>
      </c>
      <c r="X359" s="126" t="str">
        <f t="shared" si="26"/>
        <v>No</v>
      </c>
      <c r="Y359" s="126" t="str">
        <f t="shared" si="26"/>
        <v>No</v>
      </c>
      <c r="Z359" s="126" t="str">
        <f t="shared" si="26"/>
        <v>No</v>
      </c>
      <c r="AA359" s="126" t="str">
        <f t="shared" si="26"/>
        <v>No</v>
      </c>
    </row>
    <row r="360" spans="1:27" x14ac:dyDescent="0.3">
      <c r="A360" t="s">
        <v>115</v>
      </c>
      <c r="B360" t="s">
        <v>13</v>
      </c>
      <c r="C360" t="s">
        <v>9</v>
      </c>
      <c r="D360" t="s">
        <v>8</v>
      </c>
      <c r="E360" t="s">
        <v>11</v>
      </c>
      <c r="F360" t="s">
        <v>10</v>
      </c>
      <c r="G360">
        <v>0</v>
      </c>
      <c r="H360" t="s">
        <v>13</v>
      </c>
      <c r="I360" t="s">
        <v>17</v>
      </c>
      <c r="M360">
        <v>0</v>
      </c>
      <c r="N360" t="str">
        <f t="shared" si="23"/>
        <v>No</v>
      </c>
      <c r="O360" s="3" t="s">
        <v>152</v>
      </c>
      <c r="P360" s="126" t="str">
        <f t="shared" si="25"/>
        <v>Yes</v>
      </c>
      <c r="Q360" s="126" t="str">
        <f t="shared" si="26"/>
        <v>Yes</v>
      </c>
      <c r="R360" s="126" t="str">
        <f t="shared" si="26"/>
        <v>Yes</v>
      </c>
      <c r="S360" s="126" t="str">
        <f t="shared" si="26"/>
        <v>No</v>
      </c>
      <c r="T360" s="126" t="str">
        <f t="shared" si="26"/>
        <v>Yes</v>
      </c>
      <c r="U360" s="126" t="str">
        <f t="shared" si="26"/>
        <v>Yes</v>
      </c>
      <c r="V360" s="126" t="str">
        <f t="shared" si="26"/>
        <v>No</v>
      </c>
      <c r="W360" s="126" t="str">
        <f t="shared" si="26"/>
        <v>No</v>
      </c>
      <c r="X360" s="126" t="str">
        <f t="shared" si="26"/>
        <v>No</v>
      </c>
      <c r="Y360" s="126" t="str">
        <f t="shared" si="26"/>
        <v>No</v>
      </c>
      <c r="Z360" s="126" t="str">
        <f t="shared" si="26"/>
        <v>No</v>
      </c>
      <c r="AA360" s="126" t="str">
        <f t="shared" si="26"/>
        <v>No</v>
      </c>
    </row>
    <row r="361" spans="1:27" x14ac:dyDescent="0.3">
      <c r="A361" t="s">
        <v>115</v>
      </c>
      <c r="B361" t="s">
        <v>13</v>
      </c>
      <c r="C361" t="s">
        <v>9</v>
      </c>
      <c r="D361" t="s">
        <v>8</v>
      </c>
      <c r="E361" t="s">
        <v>11</v>
      </c>
      <c r="F361" t="s">
        <v>10</v>
      </c>
      <c r="G361">
        <v>1</v>
      </c>
      <c r="H361" t="s">
        <v>13</v>
      </c>
      <c r="I361" t="s">
        <v>18</v>
      </c>
      <c r="M361">
        <v>2</v>
      </c>
      <c r="N361" t="str">
        <f t="shared" si="23"/>
        <v>Yes</v>
      </c>
      <c r="O361" s="3" t="s">
        <v>152</v>
      </c>
      <c r="P361" s="126" t="str">
        <f t="shared" si="25"/>
        <v>Yes</v>
      </c>
      <c r="Q361" s="126" t="str">
        <f t="shared" si="26"/>
        <v>Yes</v>
      </c>
      <c r="R361" s="126" t="str">
        <f t="shared" si="26"/>
        <v>Yes</v>
      </c>
      <c r="S361" s="126" t="str">
        <f t="shared" si="26"/>
        <v>No</v>
      </c>
      <c r="T361" s="126" t="str">
        <f t="shared" si="26"/>
        <v>Yes</v>
      </c>
      <c r="U361" s="126" t="str">
        <f t="shared" si="26"/>
        <v>Yes</v>
      </c>
      <c r="V361" s="126" t="str">
        <f t="shared" si="26"/>
        <v>No</v>
      </c>
      <c r="W361" s="126" t="str">
        <f t="shared" si="26"/>
        <v>No</v>
      </c>
      <c r="X361" s="126" t="str">
        <f t="shared" si="26"/>
        <v>No</v>
      </c>
      <c r="Y361" s="126" t="str">
        <f t="shared" si="26"/>
        <v>No</v>
      </c>
      <c r="Z361" s="126" t="str">
        <f t="shared" si="26"/>
        <v>No</v>
      </c>
      <c r="AA361" s="126" t="str">
        <f t="shared" si="26"/>
        <v>No</v>
      </c>
    </row>
    <row r="362" spans="1:27" x14ac:dyDescent="0.3">
      <c r="A362" t="s">
        <v>115</v>
      </c>
      <c r="B362" t="s">
        <v>13</v>
      </c>
      <c r="C362" t="s">
        <v>9</v>
      </c>
      <c r="D362" t="s">
        <v>8</v>
      </c>
      <c r="E362" t="s">
        <v>11</v>
      </c>
      <c r="F362" t="s">
        <v>10</v>
      </c>
      <c r="G362">
        <v>0</v>
      </c>
      <c r="H362" t="s">
        <v>8</v>
      </c>
      <c r="I362" t="s">
        <v>19</v>
      </c>
      <c r="M362">
        <v>0</v>
      </c>
      <c r="N362" t="str">
        <f t="shared" si="23"/>
        <v>No</v>
      </c>
      <c r="O362" s="3" t="s">
        <v>152</v>
      </c>
      <c r="P362" s="126" t="str">
        <f t="shared" si="25"/>
        <v>Yes</v>
      </c>
      <c r="Q362" s="126" t="str">
        <f t="shared" si="26"/>
        <v>Yes</v>
      </c>
      <c r="R362" s="126" t="str">
        <f t="shared" si="26"/>
        <v>Yes</v>
      </c>
      <c r="S362" s="126" t="str">
        <f t="shared" si="26"/>
        <v>No</v>
      </c>
      <c r="T362" s="126" t="str">
        <f t="shared" si="26"/>
        <v>Yes</v>
      </c>
      <c r="U362" s="126" t="str">
        <f t="shared" si="26"/>
        <v>Yes</v>
      </c>
      <c r="V362" s="126" t="str">
        <f t="shared" si="26"/>
        <v>No</v>
      </c>
      <c r="W362" s="126" t="str">
        <f t="shared" si="26"/>
        <v>No</v>
      </c>
      <c r="X362" s="126" t="str">
        <f t="shared" si="26"/>
        <v>No</v>
      </c>
      <c r="Y362" s="126" t="str">
        <f t="shared" si="26"/>
        <v>No</v>
      </c>
      <c r="Z362" s="126" t="str">
        <f t="shared" si="26"/>
        <v>No</v>
      </c>
      <c r="AA362" s="126" t="str">
        <f t="shared" si="26"/>
        <v>No</v>
      </c>
    </row>
    <row r="363" spans="1:27" x14ac:dyDescent="0.3">
      <c r="A363" t="s">
        <v>115</v>
      </c>
      <c r="B363" t="s">
        <v>13</v>
      </c>
      <c r="C363" t="s">
        <v>9</v>
      </c>
      <c r="D363" t="s">
        <v>8</v>
      </c>
      <c r="E363" t="s">
        <v>11</v>
      </c>
      <c r="F363" t="s">
        <v>10</v>
      </c>
      <c r="G363">
        <v>0</v>
      </c>
      <c r="H363" t="s">
        <v>8</v>
      </c>
      <c r="I363" t="s">
        <v>19</v>
      </c>
      <c r="M363">
        <v>0</v>
      </c>
      <c r="N363" t="str">
        <f t="shared" si="23"/>
        <v>No</v>
      </c>
      <c r="O363" s="3" t="s">
        <v>152</v>
      </c>
      <c r="P363" s="126" t="str">
        <f t="shared" si="25"/>
        <v>Yes</v>
      </c>
      <c r="Q363" s="126" t="str">
        <f t="shared" si="26"/>
        <v>Yes</v>
      </c>
      <c r="R363" s="126" t="str">
        <f t="shared" si="26"/>
        <v>Yes</v>
      </c>
      <c r="S363" s="126" t="str">
        <f t="shared" si="26"/>
        <v>No</v>
      </c>
      <c r="T363" s="126" t="str">
        <f t="shared" si="26"/>
        <v>Yes</v>
      </c>
      <c r="U363" s="126" t="str">
        <f t="shared" si="26"/>
        <v>Yes</v>
      </c>
      <c r="V363" s="126" t="str">
        <f t="shared" si="26"/>
        <v>No</v>
      </c>
      <c r="W363" s="126" t="str">
        <f t="shared" si="26"/>
        <v>No</v>
      </c>
      <c r="X363" s="126" t="str">
        <f t="shared" si="26"/>
        <v>No</v>
      </c>
      <c r="Y363" s="126" t="str">
        <f t="shared" si="26"/>
        <v>No</v>
      </c>
      <c r="Z363" s="126" t="str">
        <f t="shared" si="26"/>
        <v>No</v>
      </c>
      <c r="AA363" s="126" t="str">
        <f t="shared" si="26"/>
        <v>No</v>
      </c>
    </row>
    <row r="364" spans="1:27" x14ac:dyDescent="0.3">
      <c r="A364" t="s">
        <v>115</v>
      </c>
      <c r="B364" t="s">
        <v>13</v>
      </c>
      <c r="C364" t="s">
        <v>9</v>
      </c>
      <c r="D364" t="s">
        <v>8</v>
      </c>
      <c r="E364" t="s">
        <v>11</v>
      </c>
      <c r="F364" t="s">
        <v>130</v>
      </c>
      <c r="G364">
        <v>0</v>
      </c>
      <c r="H364" t="s">
        <v>130</v>
      </c>
      <c r="I364" t="s">
        <v>17</v>
      </c>
      <c r="M364">
        <v>0</v>
      </c>
      <c r="N364" t="str">
        <f t="shared" si="23"/>
        <v>No</v>
      </c>
      <c r="O364" s="3" t="s">
        <v>152</v>
      </c>
      <c r="P364" s="126" t="str">
        <f t="shared" si="25"/>
        <v>Yes</v>
      </c>
      <c r="Q364" s="126" t="str">
        <f t="shared" si="26"/>
        <v>Yes</v>
      </c>
      <c r="R364" s="126" t="str">
        <f t="shared" si="26"/>
        <v>Yes</v>
      </c>
      <c r="S364" s="126" t="str">
        <f t="shared" si="26"/>
        <v>No</v>
      </c>
      <c r="T364" s="126" t="str">
        <f t="shared" si="26"/>
        <v>No</v>
      </c>
      <c r="U364" s="126" t="str">
        <f t="shared" si="26"/>
        <v>Yes</v>
      </c>
      <c r="V364" s="126" t="str">
        <f t="shared" si="26"/>
        <v>No</v>
      </c>
      <c r="W364" s="126" t="str">
        <f t="shared" si="26"/>
        <v>No</v>
      </c>
      <c r="X364" s="126" t="str">
        <f t="shared" si="26"/>
        <v>No</v>
      </c>
      <c r="Y364" s="126" t="str">
        <f t="shared" si="26"/>
        <v>Yes</v>
      </c>
      <c r="Z364" s="126" t="str">
        <f t="shared" si="26"/>
        <v>No</v>
      </c>
      <c r="AA364" s="126" t="str">
        <f t="shared" si="26"/>
        <v>No</v>
      </c>
    </row>
    <row r="365" spans="1:27" x14ac:dyDescent="0.3">
      <c r="A365" t="s">
        <v>193</v>
      </c>
      <c r="B365" t="s">
        <v>13</v>
      </c>
      <c r="C365" t="s">
        <v>9</v>
      </c>
      <c r="D365" t="s">
        <v>11</v>
      </c>
      <c r="E365" t="s">
        <v>8</v>
      </c>
      <c r="F365" t="s">
        <v>10</v>
      </c>
      <c r="G365">
        <v>0</v>
      </c>
      <c r="H365" t="s">
        <v>11</v>
      </c>
      <c r="I365" t="s">
        <v>17</v>
      </c>
      <c r="M365">
        <v>0</v>
      </c>
      <c r="N365" t="str">
        <f t="shared" si="23"/>
        <v>No</v>
      </c>
      <c r="O365" s="3" t="s">
        <v>214</v>
      </c>
      <c r="P365" s="126" t="str">
        <f t="shared" si="25"/>
        <v>Yes</v>
      </c>
      <c r="Q365" s="126" t="str">
        <f t="shared" si="26"/>
        <v>Yes</v>
      </c>
      <c r="R365" s="126" t="str">
        <f t="shared" si="26"/>
        <v>Yes</v>
      </c>
      <c r="S365" s="126" t="str">
        <f t="shared" si="26"/>
        <v>No</v>
      </c>
      <c r="T365" s="126" t="str">
        <f t="shared" si="26"/>
        <v>Yes</v>
      </c>
      <c r="U365" s="126" t="str">
        <f t="shared" si="26"/>
        <v>Yes</v>
      </c>
      <c r="V365" s="126" t="str">
        <f t="shared" si="26"/>
        <v>No</v>
      </c>
      <c r="W365" s="126" t="str">
        <f t="shared" si="26"/>
        <v>No</v>
      </c>
      <c r="X365" s="126" t="str">
        <f t="shared" si="26"/>
        <v>No</v>
      </c>
      <c r="Y365" s="126" t="str">
        <f t="shared" si="26"/>
        <v>No</v>
      </c>
      <c r="Z365" s="126" t="str">
        <f t="shared" si="26"/>
        <v>No</v>
      </c>
      <c r="AA365" s="126" t="str">
        <f t="shared" si="26"/>
        <v>No</v>
      </c>
    </row>
    <row r="366" spans="1:27" x14ac:dyDescent="0.3">
      <c r="A366" t="s">
        <v>193</v>
      </c>
      <c r="B366" t="s">
        <v>13</v>
      </c>
      <c r="C366" t="s">
        <v>9</v>
      </c>
      <c r="D366" t="s">
        <v>11</v>
      </c>
      <c r="E366" t="s">
        <v>8</v>
      </c>
      <c r="F366" t="s">
        <v>10</v>
      </c>
      <c r="G366">
        <v>1</v>
      </c>
      <c r="H366" t="s">
        <v>8</v>
      </c>
      <c r="I366" t="s">
        <v>19</v>
      </c>
      <c r="M366">
        <v>0</v>
      </c>
      <c r="N366" t="str">
        <f t="shared" si="23"/>
        <v>No</v>
      </c>
      <c r="O366" s="3" t="s">
        <v>214</v>
      </c>
      <c r="P366" s="126" t="str">
        <f t="shared" si="25"/>
        <v>Yes</v>
      </c>
      <c r="Q366" s="126" t="str">
        <f t="shared" si="26"/>
        <v>Yes</v>
      </c>
      <c r="R366" s="126" t="str">
        <f t="shared" si="26"/>
        <v>Yes</v>
      </c>
      <c r="S366" s="126" t="str">
        <f t="shared" si="26"/>
        <v>No</v>
      </c>
      <c r="T366" s="126" t="str">
        <f t="shared" si="26"/>
        <v>Yes</v>
      </c>
      <c r="U366" s="126" t="str">
        <f t="shared" si="26"/>
        <v>Yes</v>
      </c>
      <c r="V366" s="126" t="str">
        <f t="shared" si="26"/>
        <v>No</v>
      </c>
      <c r="W366" s="126" t="str">
        <f t="shared" si="26"/>
        <v>No</v>
      </c>
      <c r="X366" s="126" t="str">
        <f t="shared" si="26"/>
        <v>No</v>
      </c>
      <c r="Y366" s="126" t="str">
        <f t="shared" si="26"/>
        <v>No</v>
      </c>
      <c r="Z366" s="126" t="str">
        <f t="shared" si="26"/>
        <v>No</v>
      </c>
      <c r="AA366" s="126" t="str">
        <f t="shared" si="26"/>
        <v>No</v>
      </c>
    </row>
    <row r="367" spans="1:27" x14ac:dyDescent="0.3">
      <c r="A367" t="s">
        <v>193</v>
      </c>
      <c r="B367" t="s">
        <v>13</v>
      </c>
      <c r="C367" t="s">
        <v>9</v>
      </c>
      <c r="D367" t="s">
        <v>11</v>
      </c>
      <c r="E367" t="s">
        <v>8</v>
      </c>
      <c r="F367" t="s">
        <v>10</v>
      </c>
      <c r="G367">
        <v>1</v>
      </c>
      <c r="H367" t="s">
        <v>8</v>
      </c>
      <c r="I367" t="s">
        <v>19</v>
      </c>
      <c r="M367">
        <v>3</v>
      </c>
      <c r="N367" t="str">
        <f t="shared" si="23"/>
        <v>Yes</v>
      </c>
      <c r="O367" s="3" t="s">
        <v>214</v>
      </c>
      <c r="P367" s="126" t="str">
        <f t="shared" si="25"/>
        <v>Yes</v>
      </c>
      <c r="Q367" s="126" t="str">
        <f t="shared" si="26"/>
        <v>Yes</v>
      </c>
      <c r="R367" s="126" t="str">
        <f t="shared" si="26"/>
        <v>Yes</v>
      </c>
      <c r="S367" s="126" t="str">
        <f t="shared" si="26"/>
        <v>No</v>
      </c>
      <c r="T367" s="126" t="str">
        <f t="shared" si="26"/>
        <v>Yes</v>
      </c>
      <c r="U367" s="126" t="str">
        <f t="shared" si="26"/>
        <v>Yes</v>
      </c>
      <c r="V367" s="126" t="str">
        <f t="shared" si="26"/>
        <v>No</v>
      </c>
      <c r="W367" s="126" t="str">
        <f t="shared" si="26"/>
        <v>No</v>
      </c>
      <c r="X367" s="126" t="str">
        <f t="shared" si="26"/>
        <v>No</v>
      </c>
      <c r="Y367" s="126" t="str">
        <f t="shared" si="26"/>
        <v>No</v>
      </c>
      <c r="Z367" s="126" t="str">
        <f t="shared" si="26"/>
        <v>No</v>
      </c>
      <c r="AA367" s="126" t="str">
        <f t="shared" si="26"/>
        <v>No</v>
      </c>
    </row>
    <row r="368" spans="1:27" x14ac:dyDescent="0.3">
      <c r="A368" t="s">
        <v>193</v>
      </c>
      <c r="B368" t="s">
        <v>13</v>
      </c>
      <c r="C368" t="s">
        <v>9</v>
      </c>
      <c r="D368" t="s">
        <v>11</v>
      </c>
      <c r="E368" t="s">
        <v>8</v>
      </c>
      <c r="F368" t="s">
        <v>10</v>
      </c>
      <c r="G368">
        <v>0</v>
      </c>
      <c r="H368" t="s">
        <v>8</v>
      </c>
      <c r="I368" t="s">
        <v>19</v>
      </c>
      <c r="M368">
        <v>3</v>
      </c>
      <c r="N368" t="str">
        <f t="shared" si="23"/>
        <v>Yes</v>
      </c>
      <c r="O368" s="3" t="s">
        <v>214</v>
      </c>
      <c r="P368" s="126" t="str">
        <f t="shared" si="25"/>
        <v>Yes</v>
      </c>
      <c r="Q368" s="126" t="str">
        <f t="shared" si="26"/>
        <v>Yes</v>
      </c>
      <c r="R368" s="126" t="str">
        <f t="shared" si="26"/>
        <v>Yes</v>
      </c>
      <c r="S368" s="126" t="str">
        <f t="shared" si="26"/>
        <v>No</v>
      </c>
      <c r="T368" s="126" t="str">
        <f t="shared" si="26"/>
        <v>Yes</v>
      </c>
      <c r="U368" s="126" t="str">
        <f t="shared" si="26"/>
        <v>Yes</v>
      </c>
      <c r="V368" s="126" t="str">
        <f t="shared" si="26"/>
        <v>No</v>
      </c>
      <c r="W368" s="126" t="str">
        <f t="shared" si="26"/>
        <v>No</v>
      </c>
      <c r="X368" s="126" t="str">
        <f t="shared" si="26"/>
        <v>No</v>
      </c>
      <c r="Y368" s="126" t="str">
        <f t="shared" si="26"/>
        <v>No</v>
      </c>
      <c r="Z368" s="126" t="str">
        <f t="shared" si="26"/>
        <v>No</v>
      </c>
      <c r="AA368" s="126" t="str">
        <f t="shared" si="26"/>
        <v>No</v>
      </c>
    </row>
    <row r="369" spans="1:27" x14ac:dyDescent="0.3">
      <c r="A369" t="s">
        <v>193</v>
      </c>
      <c r="B369" t="s">
        <v>13</v>
      </c>
      <c r="C369" t="s">
        <v>9</v>
      </c>
      <c r="D369" t="s">
        <v>11</v>
      </c>
      <c r="E369" t="s">
        <v>8</v>
      </c>
      <c r="F369" t="s">
        <v>10</v>
      </c>
      <c r="G369">
        <v>1</v>
      </c>
      <c r="H369" t="s">
        <v>11</v>
      </c>
      <c r="I369" t="s">
        <v>18</v>
      </c>
      <c r="M369">
        <v>0</v>
      </c>
      <c r="N369" t="str">
        <f t="shared" si="23"/>
        <v>No</v>
      </c>
      <c r="O369" s="3" t="s">
        <v>214</v>
      </c>
      <c r="P369" s="126" t="str">
        <f t="shared" si="25"/>
        <v>Yes</v>
      </c>
      <c r="Q369" s="126" t="str">
        <f t="shared" si="26"/>
        <v>Yes</v>
      </c>
      <c r="R369" s="126" t="str">
        <f t="shared" si="26"/>
        <v>Yes</v>
      </c>
      <c r="S369" s="126" t="str">
        <f t="shared" si="26"/>
        <v>No</v>
      </c>
      <c r="T369" s="126" t="str">
        <f t="shared" si="26"/>
        <v>Yes</v>
      </c>
      <c r="U369" s="126" t="str">
        <f t="shared" si="26"/>
        <v>Yes</v>
      </c>
      <c r="V369" s="126" t="str">
        <f t="shared" si="26"/>
        <v>No</v>
      </c>
      <c r="W369" s="126" t="str">
        <f t="shared" si="26"/>
        <v>No</v>
      </c>
      <c r="X369" s="126" t="str">
        <f t="shared" si="26"/>
        <v>No</v>
      </c>
      <c r="Y369" s="126" t="str">
        <f t="shared" si="26"/>
        <v>No</v>
      </c>
      <c r="Z369" s="126" t="str">
        <f t="shared" si="26"/>
        <v>No</v>
      </c>
      <c r="AA369" s="126" t="str">
        <f t="shared" si="26"/>
        <v>No</v>
      </c>
    </row>
    <row r="370" spans="1:27" x14ac:dyDescent="0.3">
      <c r="A370" t="s">
        <v>193</v>
      </c>
      <c r="B370" t="s">
        <v>13</v>
      </c>
      <c r="C370" t="s">
        <v>9</v>
      </c>
      <c r="D370" t="s">
        <v>11</v>
      </c>
      <c r="E370" t="s">
        <v>8</v>
      </c>
      <c r="F370" t="s">
        <v>10</v>
      </c>
      <c r="G370">
        <v>0</v>
      </c>
      <c r="H370" t="s">
        <v>8</v>
      </c>
      <c r="I370" t="s">
        <v>17</v>
      </c>
      <c r="M370">
        <v>0</v>
      </c>
      <c r="N370" t="str">
        <f t="shared" si="23"/>
        <v>No</v>
      </c>
      <c r="O370" s="3" t="s">
        <v>214</v>
      </c>
      <c r="P370" s="126" t="str">
        <f t="shared" si="25"/>
        <v>Yes</v>
      </c>
      <c r="Q370" s="126" t="str">
        <f t="shared" si="26"/>
        <v>Yes</v>
      </c>
      <c r="R370" s="126" t="str">
        <f t="shared" si="26"/>
        <v>Yes</v>
      </c>
      <c r="S370" s="126" t="str">
        <f t="shared" si="26"/>
        <v>No</v>
      </c>
      <c r="T370" s="126" t="str">
        <f t="shared" si="26"/>
        <v>Yes</v>
      </c>
      <c r="U370" s="126" t="str">
        <f t="shared" si="26"/>
        <v>Yes</v>
      </c>
      <c r="V370" s="126" t="str">
        <f t="shared" si="26"/>
        <v>No</v>
      </c>
      <c r="W370" s="126" t="str">
        <f t="shared" si="26"/>
        <v>No</v>
      </c>
      <c r="X370" s="126" t="str">
        <f t="shared" si="26"/>
        <v>No</v>
      </c>
      <c r="Y370" s="126" t="str">
        <f t="shared" si="26"/>
        <v>No</v>
      </c>
      <c r="Z370" s="126" t="str">
        <f t="shared" si="26"/>
        <v>No</v>
      </c>
      <c r="AA370" s="126" t="str">
        <f t="shared" si="26"/>
        <v>No</v>
      </c>
    </row>
    <row r="371" spans="1:27" x14ac:dyDescent="0.3">
      <c r="A371" t="s">
        <v>193</v>
      </c>
      <c r="B371" t="s">
        <v>13</v>
      </c>
      <c r="C371" t="s">
        <v>9</v>
      </c>
      <c r="D371" t="s">
        <v>11</v>
      </c>
      <c r="E371" t="s">
        <v>8</v>
      </c>
      <c r="F371" t="s">
        <v>10</v>
      </c>
      <c r="G371">
        <v>0</v>
      </c>
      <c r="H371" t="s">
        <v>8</v>
      </c>
      <c r="I371" t="s">
        <v>15</v>
      </c>
      <c r="M371">
        <v>0</v>
      </c>
      <c r="N371" t="str">
        <f t="shared" si="23"/>
        <v>No</v>
      </c>
      <c r="O371" s="3" t="s">
        <v>214</v>
      </c>
      <c r="P371" s="126" t="str">
        <f t="shared" si="25"/>
        <v>Yes</v>
      </c>
      <c r="Q371" s="126" t="str">
        <f t="shared" si="26"/>
        <v>Yes</v>
      </c>
      <c r="R371" s="126" t="str">
        <f t="shared" si="26"/>
        <v>Yes</v>
      </c>
      <c r="S371" s="126" t="str">
        <f t="shared" si="26"/>
        <v>No</v>
      </c>
      <c r="T371" s="126" t="str">
        <f t="shared" si="26"/>
        <v>Yes</v>
      </c>
      <c r="U371" s="126" t="str">
        <f t="shared" si="26"/>
        <v>Yes</v>
      </c>
      <c r="V371" s="126" t="str">
        <f t="shared" si="26"/>
        <v>No</v>
      </c>
      <c r="W371" s="126" t="str">
        <f t="shared" si="26"/>
        <v>No</v>
      </c>
      <c r="X371" s="126" t="str">
        <f t="shared" si="26"/>
        <v>No</v>
      </c>
      <c r="Y371" s="126" t="str">
        <f t="shared" si="26"/>
        <v>No</v>
      </c>
      <c r="Z371" s="126" t="str">
        <f t="shared" si="26"/>
        <v>No</v>
      </c>
      <c r="AA371" s="126" t="str">
        <f t="shared" si="26"/>
        <v>No</v>
      </c>
    </row>
    <row r="372" spans="1:27" x14ac:dyDescent="0.3">
      <c r="A372" t="s">
        <v>193</v>
      </c>
      <c r="B372" t="s">
        <v>13</v>
      </c>
      <c r="C372" t="s">
        <v>9</v>
      </c>
      <c r="D372" t="s">
        <v>11</v>
      </c>
      <c r="E372" t="s">
        <v>8</v>
      </c>
      <c r="F372" t="s">
        <v>10</v>
      </c>
      <c r="G372">
        <v>1</v>
      </c>
      <c r="H372" t="s">
        <v>10</v>
      </c>
      <c r="I372" t="s">
        <v>18</v>
      </c>
      <c r="M372">
        <v>0</v>
      </c>
      <c r="N372" t="str">
        <f t="shared" si="23"/>
        <v>No</v>
      </c>
      <c r="O372" s="3" t="s">
        <v>214</v>
      </c>
      <c r="P372" s="126" t="str">
        <f t="shared" si="25"/>
        <v>Yes</v>
      </c>
      <c r="Q372" s="126" t="str">
        <f t="shared" si="26"/>
        <v>Yes</v>
      </c>
      <c r="R372" s="126" t="str">
        <f t="shared" si="26"/>
        <v>Yes</v>
      </c>
      <c r="S372" s="126" t="str">
        <f t="shared" si="26"/>
        <v>No</v>
      </c>
      <c r="T372" s="126" t="str">
        <f t="shared" si="26"/>
        <v>Yes</v>
      </c>
      <c r="U372" s="126" t="str">
        <f t="shared" si="26"/>
        <v>Yes</v>
      </c>
      <c r="V372" s="126" t="str">
        <f t="shared" si="26"/>
        <v>No</v>
      </c>
      <c r="W372" s="126" t="str">
        <f t="shared" si="26"/>
        <v>No</v>
      </c>
      <c r="X372" s="126" t="str">
        <f t="shared" si="26"/>
        <v>No</v>
      </c>
      <c r="Y372" s="126" t="str">
        <f t="shared" si="26"/>
        <v>No</v>
      </c>
      <c r="Z372" s="126" t="str">
        <f t="shared" si="26"/>
        <v>No</v>
      </c>
      <c r="AA372" s="126" t="str">
        <f t="shared" si="26"/>
        <v>No</v>
      </c>
    </row>
    <row r="373" spans="1:27" x14ac:dyDescent="0.3">
      <c r="A373" t="s">
        <v>193</v>
      </c>
      <c r="B373" t="s">
        <v>13</v>
      </c>
      <c r="C373" t="s">
        <v>9</v>
      </c>
      <c r="D373" t="s">
        <v>70</v>
      </c>
      <c r="E373" t="s">
        <v>8</v>
      </c>
      <c r="F373" t="s">
        <v>10</v>
      </c>
      <c r="G373">
        <v>0</v>
      </c>
      <c r="H373" t="s">
        <v>70</v>
      </c>
      <c r="I373" t="s">
        <v>19</v>
      </c>
      <c r="M373">
        <v>0</v>
      </c>
      <c r="N373" t="str">
        <f t="shared" si="23"/>
        <v>No</v>
      </c>
      <c r="O373" s="3" t="s">
        <v>214</v>
      </c>
      <c r="P373" s="126" t="str">
        <f t="shared" si="25"/>
        <v>Yes</v>
      </c>
      <c r="Q373" s="126" t="str">
        <f t="shared" si="26"/>
        <v>Yes</v>
      </c>
      <c r="R373" s="126" t="str">
        <f t="shared" si="26"/>
        <v>Yes</v>
      </c>
      <c r="S373" s="126" t="str">
        <f t="shared" si="26"/>
        <v>Yes</v>
      </c>
      <c r="T373" s="126" t="str">
        <f t="shared" si="26"/>
        <v>Yes</v>
      </c>
      <c r="U373" s="126" t="str">
        <f t="shared" si="26"/>
        <v>No</v>
      </c>
      <c r="V373" s="126" t="str">
        <f t="shared" si="26"/>
        <v>No</v>
      </c>
      <c r="W373" s="126" t="str">
        <f t="shared" si="26"/>
        <v>No</v>
      </c>
      <c r="X373" s="126" t="str">
        <f t="shared" si="26"/>
        <v>No</v>
      </c>
      <c r="Y373" s="126" t="str">
        <f t="shared" si="26"/>
        <v>No</v>
      </c>
      <c r="Z373" s="126" t="str">
        <f t="shared" si="26"/>
        <v>No</v>
      </c>
      <c r="AA373" s="126" t="str">
        <f t="shared" si="26"/>
        <v>No</v>
      </c>
    </row>
    <row r="374" spans="1:27" x14ac:dyDescent="0.3">
      <c r="A374" t="s">
        <v>193</v>
      </c>
      <c r="B374" t="s">
        <v>13</v>
      </c>
      <c r="C374" t="s">
        <v>9</v>
      </c>
      <c r="D374" t="s">
        <v>70</v>
      </c>
      <c r="E374" t="s">
        <v>8</v>
      </c>
      <c r="F374" t="s">
        <v>10</v>
      </c>
      <c r="G374">
        <v>0</v>
      </c>
      <c r="H374" t="s">
        <v>13</v>
      </c>
      <c r="I374" t="s">
        <v>17</v>
      </c>
      <c r="M374">
        <v>0</v>
      </c>
      <c r="N374" t="str">
        <f t="shared" si="23"/>
        <v>No</v>
      </c>
      <c r="O374" s="3" t="s">
        <v>214</v>
      </c>
      <c r="P374" s="126" t="str">
        <f t="shared" si="25"/>
        <v>Yes</v>
      </c>
      <c r="Q374" s="126" t="str">
        <f t="shared" si="26"/>
        <v>Yes</v>
      </c>
      <c r="R374" s="126" t="str">
        <f t="shared" si="26"/>
        <v>Yes</v>
      </c>
      <c r="S374" s="126" t="str">
        <f t="shared" si="26"/>
        <v>Yes</v>
      </c>
      <c r="T374" s="126" t="str">
        <f t="shared" si="26"/>
        <v>Yes</v>
      </c>
      <c r="U374" s="126" t="str">
        <f t="shared" si="26"/>
        <v>No</v>
      </c>
      <c r="V374" s="126" t="str">
        <f t="shared" si="26"/>
        <v>No</v>
      </c>
      <c r="W374" s="126" t="str">
        <f t="shared" si="26"/>
        <v>No</v>
      </c>
      <c r="X374" s="126" t="str">
        <f t="shared" si="26"/>
        <v>No</v>
      </c>
      <c r="Y374" s="126" t="str">
        <f t="shared" si="26"/>
        <v>No</v>
      </c>
      <c r="Z374" s="126" t="str">
        <f t="shared" si="26"/>
        <v>No</v>
      </c>
      <c r="AA374" s="126" t="str">
        <f t="shared" si="26"/>
        <v>No</v>
      </c>
    </row>
    <row r="375" spans="1:27" x14ac:dyDescent="0.3">
      <c r="A375" t="s">
        <v>193</v>
      </c>
      <c r="B375" t="s">
        <v>13</v>
      </c>
      <c r="C375" t="s">
        <v>9</v>
      </c>
      <c r="D375" t="s">
        <v>70</v>
      </c>
      <c r="E375" t="s">
        <v>8</v>
      </c>
      <c r="F375" t="s">
        <v>10</v>
      </c>
      <c r="G375">
        <v>0</v>
      </c>
      <c r="H375" t="s">
        <v>70</v>
      </c>
      <c r="I375" t="s">
        <v>19</v>
      </c>
      <c r="M375">
        <v>3</v>
      </c>
      <c r="N375" t="str">
        <f t="shared" si="23"/>
        <v>Yes</v>
      </c>
      <c r="O375" s="3" t="s">
        <v>214</v>
      </c>
      <c r="P375" s="126" t="str">
        <f t="shared" si="25"/>
        <v>Yes</v>
      </c>
      <c r="Q375" s="126" t="str">
        <f t="shared" si="26"/>
        <v>Yes</v>
      </c>
      <c r="R375" s="126" t="str">
        <f t="shared" si="26"/>
        <v>Yes</v>
      </c>
      <c r="S375" s="126" t="str">
        <f t="shared" si="26"/>
        <v>Yes</v>
      </c>
      <c r="T375" s="126" t="str">
        <f t="shared" si="26"/>
        <v>Yes</v>
      </c>
      <c r="U375" s="126" t="str">
        <f t="shared" si="26"/>
        <v>No</v>
      </c>
      <c r="V375" s="126" t="str">
        <f t="shared" si="26"/>
        <v>No</v>
      </c>
      <c r="W375" s="126" t="str">
        <f t="shared" si="26"/>
        <v>No</v>
      </c>
      <c r="X375" s="126" t="str">
        <f t="shared" si="26"/>
        <v>No</v>
      </c>
      <c r="Y375" s="126" t="str">
        <f t="shared" si="26"/>
        <v>No</v>
      </c>
      <c r="Z375" s="126" t="str">
        <f t="shared" si="26"/>
        <v>No</v>
      </c>
      <c r="AA375" s="126" t="str">
        <f t="shared" si="26"/>
        <v>No</v>
      </c>
    </row>
    <row r="376" spans="1:27" x14ac:dyDescent="0.3">
      <c r="A376" t="s">
        <v>193</v>
      </c>
      <c r="B376" t="s">
        <v>13</v>
      </c>
      <c r="C376" t="s">
        <v>9</v>
      </c>
      <c r="D376" t="s">
        <v>70</v>
      </c>
      <c r="E376" t="s">
        <v>8</v>
      </c>
      <c r="F376" t="s">
        <v>10</v>
      </c>
      <c r="G376">
        <v>2</v>
      </c>
      <c r="H376" t="s">
        <v>70</v>
      </c>
      <c r="I376" t="s">
        <v>148</v>
      </c>
      <c r="M376">
        <v>2</v>
      </c>
      <c r="N376" t="str">
        <f t="shared" si="23"/>
        <v>Yes</v>
      </c>
      <c r="O376" s="3" t="s">
        <v>214</v>
      </c>
      <c r="P376" s="126" t="str">
        <f t="shared" si="25"/>
        <v>Yes</v>
      </c>
      <c r="Q376" s="126" t="str">
        <f t="shared" si="26"/>
        <v>Yes</v>
      </c>
      <c r="R376" s="126" t="str">
        <f t="shared" si="26"/>
        <v>Yes</v>
      </c>
      <c r="S376" s="126" t="str">
        <f t="shared" si="26"/>
        <v>Yes</v>
      </c>
      <c r="T376" s="126" t="str">
        <f t="shared" si="26"/>
        <v>Yes</v>
      </c>
      <c r="U376" s="126" t="str">
        <f t="shared" si="26"/>
        <v>No</v>
      </c>
      <c r="V376" s="126" t="str">
        <f t="shared" si="26"/>
        <v>No</v>
      </c>
      <c r="W376" s="126" t="str">
        <f t="shared" ref="Q376:AA399" si="27">IF($A376="","",IF(OR($B376=W$1,$C376=W$1,$D376=W$1,$E376=W$1,$F376=W$1),"Yes","No"))</f>
        <v>No</v>
      </c>
      <c r="X376" s="126" t="str">
        <f t="shared" si="27"/>
        <v>No</v>
      </c>
      <c r="Y376" s="126" t="str">
        <f t="shared" si="27"/>
        <v>No</v>
      </c>
      <c r="Z376" s="126" t="str">
        <f t="shared" si="27"/>
        <v>No</v>
      </c>
      <c r="AA376" s="126" t="str">
        <f t="shared" si="27"/>
        <v>No</v>
      </c>
    </row>
    <row r="377" spans="1:27" x14ac:dyDescent="0.3">
      <c r="A377" t="s">
        <v>193</v>
      </c>
      <c r="B377" t="s">
        <v>130</v>
      </c>
      <c r="C377" t="s">
        <v>9</v>
      </c>
      <c r="D377" t="s">
        <v>70</v>
      </c>
      <c r="E377" t="s">
        <v>11</v>
      </c>
      <c r="F377" t="s">
        <v>71</v>
      </c>
      <c r="G377">
        <v>0</v>
      </c>
      <c r="H377" t="s">
        <v>9</v>
      </c>
      <c r="I377" t="s">
        <v>19</v>
      </c>
      <c r="M377">
        <v>0</v>
      </c>
      <c r="N377" t="str">
        <f t="shared" si="23"/>
        <v>No</v>
      </c>
      <c r="O377" s="3" t="s">
        <v>214</v>
      </c>
      <c r="P377" s="126" t="str">
        <f t="shared" si="25"/>
        <v>No</v>
      </c>
      <c r="Q377" s="126" t="str">
        <f t="shared" si="27"/>
        <v>Yes</v>
      </c>
      <c r="R377" s="126" t="str">
        <f t="shared" si="27"/>
        <v>No</v>
      </c>
      <c r="S377" s="126" t="str">
        <f t="shared" si="27"/>
        <v>Yes</v>
      </c>
      <c r="T377" s="126" t="str">
        <f t="shared" si="27"/>
        <v>No</v>
      </c>
      <c r="U377" s="126" t="str">
        <f t="shared" si="27"/>
        <v>Yes</v>
      </c>
      <c r="V377" s="126" t="str">
        <f t="shared" si="27"/>
        <v>Yes</v>
      </c>
      <c r="W377" s="126" t="str">
        <f t="shared" si="27"/>
        <v>No</v>
      </c>
      <c r="X377" s="126" t="str">
        <f t="shared" si="27"/>
        <v>No</v>
      </c>
      <c r="Y377" s="126" t="str">
        <f t="shared" si="27"/>
        <v>Yes</v>
      </c>
      <c r="Z377" s="126" t="str">
        <f t="shared" si="27"/>
        <v>No</v>
      </c>
      <c r="AA377" s="126" t="str">
        <f t="shared" si="27"/>
        <v>No</v>
      </c>
    </row>
    <row r="378" spans="1:27" x14ac:dyDescent="0.3">
      <c r="A378" t="s">
        <v>193</v>
      </c>
      <c r="B378" t="s">
        <v>130</v>
      </c>
      <c r="C378" t="s">
        <v>9</v>
      </c>
      <c r="D378" t="s">
        <v>70</v>
      </c>
      <c r="E378" t="s">
        <v>11</v>
      </c>
      <c r="F378" t="s">
        <v>71</v>
      </c>
      <c r="G378">
        <v>2</v>
      </c>
      <c r="H378" t="s">
        <v>11</v>
      </c>
      <c r="I378" t="s">
        <v>20</v>
      </c>
      <c r="M378">
        <v>0</v>
      </c>
      <c r="N378" t="str">
        <f t="shared" si="23"/>
        <v>No</v>
      </c>
      <c r="O378" s="3" t="s">
        <v>214</v>
      </c>
      <c r="P378" s="126" t="str">
        <f t="shared" si="25"/>
        <v>No</v>
      </c>
      <c r="Q378" s="126" t="str">
        <f t="shared" si="27"/>
        <v>Yes</v>
      </c>
      <c r="R378" s="126" t="str">
        <f t="shared" si="27"/>
        <v>No</v>
      </c>
      <c r="S378" s="126" t="str">
        <f t="shared" si="27"/>
        <v>Yes</v>
      </c>
      <c r="T378" s="126" t="str">
        <f t="shared" si="27"/>
        <v>No</v>
      </c>
      <c r="U378" s="126" t="str">
        <f t="shared" si="27"/>
        <v>Yes</v>
      </c>
      <c r="V378" s="126" t="str">
        <f t="shared" si="27"/>
        <v>Yes</v>
      </c>
      <c r="W378" s="126" t="str">
        <f t="shared" si="27"/>
        <v>No</v>
      </c>
      <c r="X378" s="126" t="str">
        <f t="shared" si="27"/>
        <v>No</v>
      </c>
      <c r="Y378" s="126" t="str">
        <f t="shared" si="27"/>
        <v>Yes</v>
      </c>
      <c r="Z378" s="126" t="str">
        <f t="shared" si="27"/>
        <v>No</v>
      </c>
      <c r="AA378" s="126" t="str">
        <f t="shared" si="27"/>
        <v>No</v>
      </c>
    </row>
    <row r="379" spans="1:27" x14ac:dyDescent="0.3">
      <c r="A379" t="s">
        <v>193</v>
      </c>
      <c r="B379" t="s">
        <v>130</v>
      </c>
      <c r="C379" t="s">
        <v>9</v>
      </c>
      <c r="D379" t="s">
        <v>70</v>
      </c>
      <c r="E379" t="s">
        <v>11</v>
      </c>
      <c r="F379" t="s">
        <v>71</v>
      </c>
      <c r="G379">
        <v>1</v>
      </c>
      <c r="H379" t="s">
        <v>71</v>
      </c>
      <c r="I379" t="s">
        <v>19</v>
      </c>
      <c r="M379">
        <v>3</v>
      </c>
      <c r="N379" t="str">
        <f t="shared" si="23"/>
        <v>Yes</v>
      </c>
      <c r="O379" s="3" t="s">
        <v>214</v>
      </c>
      <c r="P379" s="126" t="str">
        <f t="shared" si="25"/>
        <v>No</v>
      </c>
      <c r="Q379" s="126" t="str">
        <f t="shared" si="27"/>
        <v>Yes</v>
      </c>
      <c r="R379" s="126" t="str">
        <f t="shared" si="27"/>
        <v>No</v>
      </c>
      <c r="S379" s="126" t="str">
        <f t="shared" si="27"/>
        <v>Yes</v>
      </c>
      <c r="T379" s="126" t="str">
        <f t="shared" si="27"/>
        <v>No</v>
      </c>
      <c r="U379" s="126" t="str">
        <f t="shared" si="27"/>
        <v>Yes</v>
      </c>
      <c r="V379" s="126" t="str">
        <f t="shared" si="27"/>
        <v>Yes</v>
      </c>
      <c r="W379" s="126" t="str">
        <f t="shared" si="27"/>
        <v>No</v>
      </c>
      <c r="X379" s="126" t="str">
        <f t="shared" si="27"/>
        <v>No</v>
      </c>
      <c r="Y379" s="126" t="str">
        <f t="shared" si="27"/>
        <v>Yes</v>
      </c>
      <c r="Z379" s="126" t="str">
        <f t="shared" si="27"/>
        <v>No</v>
      </c>
      <c r="AA379" s="126" t="str">
        <f t="shared" si="27"/>
        <v>No</v>
      </c>
    </row>
    <row r="380" spans="1:27" x14ac:dyDescent="0.3">
      <c r="A380" t="s">
        <v>193</v>
      </c>
      <c r="B380" t="s">
        <v>130</v>
      </c>
      <c r="C380" t="s">
        <v>9</v>
      </c>
      <c r="D380" t="s">
        <v>70</v>
      </c>
      <c r="E380" t="s">
        <v>11</v>
      </c>
      <c r="F380" t="s">
        <v>71</v>
      </c>
      <c r="G380">
        <v>1</v>
      </c>
      <c r="H380" t="s">
        <v>11</v>
      </c>
      <c r="I380" t="s">
        <v>17</v>
      </c>
      <c r="M380">
        <v>0</v>
      </c>
      <c r="N380" t="str">
        <f t="shared" si="23"/>
        <v>No</v>
      </c>
      <c r="O380" s="3" t="s">
        <v>214</v>
      </c>
      <c r="P380" s="126" t="str">
        <f t="shared" si="25"/>
        <v>No</v>
      </c>
      <c r="Q380" s="126" t="str">
        <f t="shared" si="27"/>
        <v>Yes</v>
      </c>
      <c r="R380" s="126" t="str">
        <f t="shared" si="27"/>
        <v>No</v>
      </c>
      <c r="S380" s="126" t="str">
        <f t="shared" si="27"/>
        <v>Yes</v>
      </c>
      <c r="T380" s="126" t="str">
        <f t="shared" si="27"/>
        <v>No</v>
      </c>
      <c r="U380" s="126" t="str">
        <f t="shared" si="27"/>
        <v>Yes</v>
      </c>
      <c r="V380" s="126" t="str">
        <f t="shared" si="27"/>
        <v>Yes</v>
      </c>
      <c r="W380" s="126" t="str">
        <f t="shared" si="27"/>
        <v>No</v>
      </c>
      <c r="X380" s="126" t="str">
        <f t="shared" si="27"/>
        <v>No</v>
      </c>
      <c r="Y380" s="126" t="str">
        <f t="shared" si="27"/>
        <v>Yes</v>
      </c>
      <c r="Z380" s="126" t="str">
        <f t="shared" si="27"/>
        <v>No</v>
      </c>
      <c r="AA380" s="126" t="str">
        <f t="shared" si="27"/>
        <v>No</v>
      </c>
    </row>
    <row r="381" spans="1:27" x14ac:dyDescent="0.3">
      <c r="A381" t="s">
        <v>193</v>
      </c>
      <c r="B381" t="s">
        <v>130</v>
      </c>
      <c r="C381" t="s">
        <v>14</v>
      </c>
      <c r="D381" t="s">
        <v>70</v>
      </c>
      <c r="E381" t="s">
        <v>11</v>
      </c>
      <c r="F381" t="s">
        <v>71</v>
      </c>
      <c r="G381">
        <v>1</v>
      </c>
      <c r="H381" t="s">
        <v>11</v>
      </c>
      <c r="I381" t="s">
        <v>18</v>
      </c>
      <c r="M381">
        <v>2</v>
      </c>
      <c r="N381" t="str">
        <f t="shared" si="23"/>
        <v>Yes</v>
      </c>
      <c r="O381" s="3" t="s">
        <v>214</v>
      </c>
      <c r="P381" s="126" t="str">
        <f t="shared" si="25"/>
        <v>No</v>
      </c>
      <c r="Q381" s="126" t="str">
        <f t="shared" si="27"/>
        <v>No</v>
      </c>
      <c r="R381" s="126" t="str">
        <f t="shared" si="27"/>
        <v>No</v>
      </c>
      <c r="S381" s="126" t="str">
        <f t="shared" si="27"/>
        <v>Yes</v>
      </c>
      <c r="T381" s="126" t="str">
        <f t="shared" si="27"/>
        <v>No</v>
      </c>
      <c r="U381" s="126" t="str">
        <f t="shared" si="27"/>
        <v>Yes</v>
      </c>
      <c r="V381" s="126" t="str">
        <f t="shared" si="27"/>
        <v>Yes</v>
      </c>
      <c r="W381" s="126" t="str">
        <f t="shared" si="27"/>
        <v>No</v>
      </c>
      <c r="X381" s="126" t="str">
        <f t="shared" si="27"/>
        <v>Yes</v>
      </c>
      <c r="Y381" s="126" t="str">
        <f t="shared" si="27"/>
        <v>Yes</v>
      </c>
      <c r="Z381" s="126" t="str">
        <f t="shared" si="27"/>
        <v>No</v>
      </c>
      <c r="AA381" s="126" t="str">
        <f t="shared" si="27"/>
        <v>No</v>
      </c>
    </row>
    <row r="382" spans="1:27" x14ac:dyDescent="0.3">
      <c r="A382" t="s">
        <v>193</v>
      </c>
      <c r="B382" t="s">
        <v>130</v>
      </c>
      <c r="C382" t="s">
        <v>14</v>
      </c>
      <c r="D382" t="s">
        <v>8</v>
      </c>
      <c r="E382" t="s">
        <v>11</v>
      </c>
      <c r="F382" t="s">
        <v>71</v>
      </c>
      <c r="G382">
        <v>1</v>
      </c>
      <c r="H382" t="s">
        <v>71</v>
      </c>
      <c r="I382" t="s">
        <v>18</v>
      </c>
      <c r="M382">
        <v>0</v>
      </c>
      <c r="N382" t="str">
        <f t="shared" si="23"/>
        <v>No</v>
      </c>
      <c r="O382" s="3" t="s">
        <v>214</v>
      </c>
      <c r="P382" s="126" t="str">
        <f t="shared" si="25"/>
        <v>No</v>
      </c>
      <c r="Q382" s="126" t="str">
        <f t="shared" si="27"/>
        <v>No</v>
      </c>
      <c r="R382" s="126" t="str">
        <f t="shared" si="27"/>
        <v>Yes</v>
      </c>
      <c r="S382" s="126" t="str">
        <f t="shared" si="27"/>
        <v>No</v>
      </c>
      <c r="T382" s="126" t="str">
        <f t="shared" si="27"/>
        <v>No</v>
      </c>
      <c r="U382" s="126" t="str">
        <f t="shared" si="27"/>
        <v>Yes</v>
      </c>
      <c r="V382" s="126" t="str">
        <f t="shared" si="27"/>
        <v>Yes</v>
      </c>
      <c r="W382" s="126" t="str">
        <f t="shared" si="27"/>
        <v>No</v>
      </c>
      <c r="X382" s="126" t="str">
        <f t="shared" si="27"/>
        <v>Yes</v>
      </c>
      <c r="Y382" s="126" t="str">
        <f t="shared" si="27"/>
        <v>Yes</v>
      </c>
      <c r="Z382" s="126" t="str">
        <f t="shared" si="27"/>
        <v>No</v>
      </c>
      <c r="AA382" s="126" t="str">
        <f t="shared" si="27"/>
        <v>No</v>
      </c>
    </row>
    <row r="383" spans="1:27" x14ac:dyDescent="0.3">
      <c r="A383" t="s">
        <v>193</v>
      </c>
      <c r="B383" t="s">
        <v>130</v>
      </c>
      <c r="C383" t="s">
        <v>14</v>
      </c>
      <c r="D383" t="s">
        <v>8</v>
      </c>
      <c r="E383" t="s">
        <v>11</v>
      </c>
      <c r="F383" t="s">
        <v>71</v>
      </c>
      <c r="G383">
        <v>0</v>
      </c>
      <c r="H383" t="s">
        <v>11</v>
      </c>
      <c r="I383" t="s">
        <v>19</v>
      </c>
      <c r="M383">
        <v>3</v>
      </c>
      <c r="N383" t="str">
        <f t="shared" si="23"/>
        <v>Yes</v>
      </c>
      <c r="O383" s="3" t="s">
        <v>214</v>
      </c>
      <c r="P383" s="126" t="str">
        <f t="shared" si="25"/>
        <v>No</v>
      </c>
      <c r="Q383" s="126" t="str">
        <f t="shared" si="27"/>
        <v>No</v>
      </c>
      <c r="R383" s="126" t="str">
        <f t="shared" si="27"/>
        <v>Yes</v>
      </c>
      <c r="S383" s="126" t="str">
        <f t="shared" si="27"/>
        <v>No</v>
      </c>
      <c r="T383" s="126" t="str">
        <f t="shared" si="27"/>
        <v>No</v>
      </c>
      <c r="U383" s="126" t="str">
        <f t="shared" si="27"/>
        <v>Yes</v>
      </c>
      <c r="V383" s="126" t="str">
        <f t="shared" si="27"/>
        <v>Yes</v>
      </c>
      <c r="W383" s="126" t="str">
        <f t="shared" si="27"/>
        <v>No</v>
      </c>
      <c r="X383" s="126" t="str">
        <f t="shared" si="27"/>
        <v>Yes</v>
      </c>
      <c r="Y383" s="126" t="str">
        <f t="shared" si="27"/>
        <v>Yes</v>
      </c>
      <c r="Z383" s="126" t="str">
        <f t="shared" si="27"/>
        <v>No</v>
      </c>
      <c r="AA383" s="126" t="str">
        <f t="shared" si="27"/>
        <v>No</v>
      </c>
    </row>
    <row r="384" spans="1:27" x14ac:dyDescent="0.3">
      <c r="A384" t="s">
        <v>193</v>
      </c>
      <c r="B384" t="s">
        <v>13</v>
      </c>
      <c r="C384" t="s">
        <v>9</v>
      </c>
      <c r="D384" t="s">
        <v>8</v>
      </c>
      <c r="E384" t="s">
        <v>11</v>
      </c>
      <c r="F384" t="s">
        <v>10</v>
      </c>
      <c r="G384">
        <v>1</v>
      </c>
      <c r="H384" t="s">
        <v>10</v>
      </c>
      <c r="I384" t="s">
        <v>17</v>
      </c>
      <c r="M384">
        <v>0</v>
      </c>
      <c r="N384" t="str">
        <f t="shared" si="23"/>
        <v>No</v>
      </c>
      <c r="O384" s="3" t="s">
        <v>214</v>
      </c>
      <c r="P384" s="126" t="str">
        <f t="shared" si="25"/>
        <v>Yes</v>
      </c>
      <c r="Q384" s="126" t="str">
        <f t="shared" si="27"/>
        <v>Yes</v>
      </c>
      <c r="R384" s="126" t="str">
        <f t="shared" si="27"/>
        <v>Yes</v>
      </c>
      <c r="S384" s="126" t="str">
        <f t="shared" si="27"/>
        <v>No</v>
      </c>
      <c r="T384" s="126" t="str">
        <f t="shared" si="27"/>
        <v>Yes</v>
      </c>
      <c r="U384" s="126" t="str">
        <f t="shared" si="27"/>
        <v>Yes</v>
      </c>
      <c r="V384" s="126" t="str">
        <f t="shared" si="27"/>
        <v>No</v>
      </c>
      <c r="W384" s="126" t="str">
        <f t="shared" si="27"/>
        <v>No</v>
      </c>
      <c r="X384" s="126" t="str">
        <f t="shared" si="27"/>
        <v>No</v>
      </c>
      <c r="Y384" s="126" t="str">
        <f t="shared" si="27"/>
        <v>No</v>
      </c>
      <c r="Z384" s="126" t="str">
        <f t="shared" si="27"/>
        <v>No</v>
      </c>
      <c r="AA384" s="126" t="str">
        <f t="shared" si="27"/>
        <v>No</v>
      </c>
    </row>
    <row r="385" spans="1:27" x14ac:dyDescent="0.3">
      <c r="A385" t="s">
        <v>193</v>
      </c>
      <c r="B385" t="s">
        <v>13</v>
      </c>
      <c r="C385" t="s">
        <v>9</v>
      </c>
      <c r="D385" t="s">
        <v>8</v>
      </c>
      <c r="E385" t="s">
        <v>11</v>
      </c>
      <c r="F385" t="s">
        <v>10</v>
      </c>
      <c r="G385">
        <v>1</v>
      </c>
      <c r="H385" t="s">
        <v>11</v>
      </c>
      <c r="I385" t="s">
        <v>18</v>
      </c>
      <c r="M385">
        <v>0</v>
      </c>
      <c r="N385" t="str">
        <f t="shared" si="23"/>
        <v>No</v>
      </c>
      <c r="O385" s="3" t="s">
        <v>214</v>
      </c>
      <c r="P385" s="126" t="str">
        <f t="shared" si="25"/>
        <v>Yes</v>
      </c>
      <c r="Q385" s="126" t="str">
        <f t="shared" si="27"/>
        <v>Yes</v>
      </c>
      <c r="R385" s="126" t="str">
        <f t="shared" si="27"/>
        <v>Yes</v>
      </c>
      <c r="S385" s="126" t="str">
        <f t="shared" si="27"/>
        <v>No</v>
      </c>
      <c r="T385" s="126" t="str">
        <f t="shared" si="27"/>
        <v>Yes</v>
      </c>
      <c r="U385" s="126" t="str">
        <f t="shared" si="27"/>
        <v>Yes</v>
      </c>
      <c r="V385" s="126" t="str">
        <f t="shared" si="27"/>
        <v>No</v>
      </c>
      <c r="W385" s="126" t="str">
        <f t="shared" si="27"/>
        <v>No</v>
      </c>
      <c r="X385" s="126" t="str">
        <f t="shared" si="27"/>
        <v>No</v>
      </c>
      <c r="Y385" s="126" t="str">
        <f t="shared" si="27"/>
        <v>No</v>
      </c>
      <c r="Z385" s="126" t="str">
        <f t="shared" si="27"/>
        <v>No</v>
      </c>
      <c r="AA385" s="126" t="str">
        <f t="shared" si="27"/>
        <v>No</v>
      </c>
    </row>
    <row r="386" spans="1:27" x14ac:dyDescent="0.3">
      <c r="A386" t="s">
        <v>193</v>
      </c>
      <c r="B386" t="s">
        <v>13</v>
      </c>
      <c r="C386" t="s">
        <v>9</v>
      </c>
      <c r="D386" t="s">
        <v>8</v>
      </c>
      <c r="E386" t="s">
        <v>11</v>
      </c>
      <c r="F386" t="s">
        <v>10</v>
      </c>
      <c r="G386">
        <v>0</v>
      </c>
      <c r="H386" t="s">
        <v>13</v>
      </c>
      <c r="I386" t="s">
        <v>19</v>
      </c>
      <c r="M386">
        <v>0</v>
      </c>
      <c r="N386" t="str">
        <f t="shared" si="23"/>
        <v>No</v>
      </c>
      <c r="O386" s="3" t="s">
        <v>214</v>
      </c>
      <c r="P386" s="126" t="str">
        <f t="shared" si="25"/>
        <v>Yes</v>
      </c>
      <c r="Q386" s="126" t="str">
        <f t="shared" si="27"/>
        <v>Yes</v>
      </c>
      <c r="R386" s="126" t="str">
        <f t="shared" si="27"/>
        <v>Yes</v>
      </c>
      <c r="S386" s="126" t="str">
        <f t="shared" si="27"/>
        <v>No</v>
      </c>
      <c r="T386" s="126" t="str">
        <f t="shared" si="27"/>
        <v>Yes</v>
      </c>
      <c r="U386" s="126" t="str">
        <f t="shared" si="27"/>
        <v>Yes</v>
      </c>
      <c r="V386" s="126" t="str">
        <f t="shared" si="27"/>
        <v>No</v>
      </c>
      <c r="W386" s="126" t="str">
        <f t="shared" si="27"/>
        <v>No</v>
      </c>
      <c r="X386" s="126" t="str">
        <f t="shared" si="27"/>
        <v>No</v>
      </c>
      <c r="Y386" s="126" t="str">
        <f t="shared" si="27"/>
        <v>No</v>
      </c>
      <c r="Z386" s="126" t="str">
        <f t="shared" si="27"/>
        <v>No</v>
      </c>
      <c r="AA386" s="126" t="str">
        <f t="shared" si="27"/>
        <v>No</v>
      </c>
    </row>
    <row r="387" spans="1:27" x14ac:dyDescent="0.3">
      <c r="A387" t="s">
        <v>193</v>
      </c>
      <c r="B387" t="s">
        <v>13</v>
      </c>
      <c r="C387" t="s">
        <v>9</v>
      </c>
      <c r="D387" t="s">
        <v>8</v>
      </c>
      <c r="E387" t="s">
        <v>11</v>
      </c>
      <c r="F387" t="s">
        <v>10</v>
      </c>
      <c r="G387">
        <v>1</v>
      </c>
      <c r="H387" t="s">
        <v>10</v>
      </c>
      <c r="I387" t="s">
        <v>148</v>
      </c>
      <c r="M387">
        <v>2</v>
      </c>
      <c r="N387" t="str">
        <f t="shared" ref="N387:N450" si="28">IF(M387="","",IF(I387="Foul","Yes",IF(M387=0,"No","Yes")))</f>
        <v>Yes</v>
      </c>
      <c r="O387" s="3" t="s">
        <v>214</v>
      </c>
      <c r="P387" s="126" t="str">
        <f t="shared" si="25"/>
        <v>Yes</v>
      </c>
      <c r="Q387" s="126" t="str">
        <f t="shared" si="27"/>
        <v>Yes</v>
      </c>
      <c r="R387" s="126" t="str">
        <f t="shared" si="27"/>
        <v>Yes</v>
      </c>
      <c r="S387" s="126" t="str">
        <f t="shared" si="27"/>
        <v>No</v>
      </c>
      <c r="T387" s="126" t="str">
        <f t="shared" si="27"/>
        <v>Yes</v>
      </c>
      <c r="U387" s="126" t="str">
        <f t="shared" si="27"/>
        <v>Yes</v>
      </c>
      <c r="V387" s="126" t="str">
        <f t="shared" si="27"/>
        <v>No</v>
      </c>
      <c r="W387" s="126" t="str">
        <f t="shared" si="27"/>
        <v>No</v>
      </c>
      <c r="X387" s="126" t="str">
        <f t="shared" si="27"/>
        <v>No</v>
      </c>
      <c r="Y387" s="126" t="str">
        <f t="shared" si="27"/>
        <v>No</v>
      </c>
      <c r="Z387" s="126" t="str">
        <f t="shared" si="27"/>
        <v>No</v>
      </c>
      <c r="AA387" s="126" t="str">
        <f t="shared" si="27"/>
        <v>No</v>
      </c>
    </row>
    <row r="388" spans="1:27" x14ac:dyDescent="0.3">
      <c r="A388" t="s">
        <v>193</v>
      </c>
      <c r="B388" t="s">
        <v>13</v>
      </c>
      <c r="C388" t="s">
        <v>9</v>
      </c>
      <c r="D388" t="s">
        <v>8</v>
      </c>
      <c r="E388" t="s">
        <v>11</v>
      </c>
      <c r="F388" t="s">
        <v>10</v>
      </c>
      <c r="G388">
        <v>0</v>
      </c>
      <c r="H388" t="s">
        <v>8</v>
      </c>
      <c r="I388" t="s">
        <v>19</v>
      </c>
      <c r="M388">
        <v>0</v>
      </c>
      <c r="N388" t="str">
        <f t="shared" si="28"/>
        <v>No</v>
      </c>
      <c r="O388" s="3" t="s">
        <v>214</v>
      </c>
      <c r="P388" s="126" t="str">
        <f t="shared" si="25"/>
        <v>Yes</v>
      </c>
      <c r="Q388" s="126" t="str">
        <f t="shared" si="27"/>
        <v>Yes</v>
      </c>
      <c r="R388" s="126" t="str">
        <f t="shared" si="27"/>
        <v>Yes</v>
      </c>
      <c r="S388" s="126" t="str">
        <f t="shared" si="27"/>
        <v>No</v>
      </c>
      <c r="T388" s="126" t="str">
        <f t="shared" si="27"/>
        <v>Yes</v>
      </c>
      <c r="U388" s="126" t="str">
        <f t="shared" si="27"/>
        <v>Yes</v>
      </c>
      <c r="V388" s="126" t="str">
        <f t="shared" si="27"/>
        <v>No</v>
      </c>
      <c r="W388" s="126" t="str">
        <f t="shared" si="27"/>
        <v>No</v>
      </c>
      <c r="X388" s="126" t="str">
        <f t="shared" si="27"/>
        <v>No</v>
      </c>
      <c r="Y388" s="126" t="str">
        <f t="shared" si="27"/>
        <v>No</v>
      </c>
      <c r="Z388" s="126" t="str">
        <f t="shared" si="27"/>
        <v>No</v>
      </c>
      <c r="AA388" s="126" t="str">
        <f t="shared" si="27"/>
        <v>No</v>
      </c>
    </row>
    <row r="389" spans="1:27" x14ac:dyDescent="0.3">
      <c r="A389" t="s">
        <v>193</v>
      </c>
      <c r="B389" t="s">
        <v>13</v>
      </c>
      <c r="C389" t="s">
        <v>9</v>
      </c>
      <c r="D389" t="s">
        <v>8</v>
      </c>
      <c r="E389" t="s">
        <v>11</v>
      </c>
      <c r="F389" t="s">
        <v>10</v>
      </c>
      <c r="G389">
        <v>1</v>
      </c>
      <c r="H389" t="s">
        <v>13</v>
      </c>
      <c r="I389" t="s">
        <v>18</v>
      </c>
      <c r="M389">
        <v>2</v>
      </c>
      <c r="N389" t="str">
        <f t="shared" si="28"/>
        <v>Yes</v>
      </c>
      <c r="O389" s="3" t="s">
        <v>214</v>
      </c>
      <c r="P389" s="126" t="str">
        <f t="shared" si="25"/>
        <v>Yes</v>
      </c>
      <c r="Q389" s="126" t="str">
        <f t="shared" si="27"/>
        <v>Yes</v>
      </c>
      <c r="R389" s="126" t="str">
        <f t="shared" si="27"/>
        <v>Yes</v>
      </c>
      <c r="S389" s="126" t="str">
        <f t="shared" si="27"/>
        <v>No</v>
      </c>
      <c r="T389" s="126" t="str">
        <f t="shared" si="27"/>
        <v>Yes</v>
      </c>
      <c r="U389" s="126" t="str">
        <f t="shared" si="27"/>
        <v>Yes</v>
      </c>
      <c r="V389" s="126" t="str">
        <f t="shared" si="27"/>
        <v>No</v>
      </c>
      <c r="W389" s="126" t="str">
        <f t="shared" si="27"/>
        <v>No</v>
      </c>
      <c r="X389" s="126" t="str">
        <f t="shared" si="27"/>
        <v>No</v>
      </c>
      <c r="Y389" s="126" t="str">
        <f t="shared" si="27"/>
        <v>No</v>
      </c>
      <c r="Z389" s="126" t="str">
        <f t="shared" si="27"/>
        <v>No</v>
      </c>
      <c r="AA389" s="126" t="str">
        <f t="shared" si="27"/>
        <v>No</v>
      </c>
    </row>
    <row r="390" spans="1:27" x14ac:dyDescent="0.3">
      <c r="A390" t="s">
        <v>193</v>
      </c>
      <c r="B390" t="s">
        <v>13</v>
      </c>
      <c r="C390" t="s">
        <v>9</v>
      </c>
      <c r="D390" t="s">
        <v>8</v>
      </c>
      <c r="E390" t="s">
        <v>11</v>
      </c>
      <c r="F390" t="s">
        <v>10</v>
      </c>
      <c r="G390">
        <v>2</v>
      </c>
      <c r="H390" t="s">
        <v>9</v>
      </c>
      <c r="I390" t="s">
        <v>18</v>
      </c>
      <c r="M390">
        <v>2</v>
      </c>
      <c r="N390" t="str">
        <f t="shared" si="28"/>
        <v>Yes</v>
      </c>
      <c r="O390" s="3" t="s">
        <v>214</v>
      </c>
      <c r="P390" s="126" t="str">
        <f t="shared" si="25"/>
        <v>Yes</v>
      </c>
      <c r="Q390" s="126" t="str">
        <f t="shared" si="27"/>
        <v>Yes</v>
      </c>
      <c r="R390" s="126" t="str">
        <f t="shared" si="27"/>
        <v>Yes</v>
      </c>
      <c r="S390" s="126" t="str">
        <f t="shared" si="27"/>
        <v>No</v>
      </c>
      <c r="T390" s="126" t="str">
        <f t="shared" si="27"/>
        <v>Yes</v>
      </c>
      <c r="U390" s="126" t="str">
        <f t="shared" si="27"/>
        <v>Yes</v>
      </c>
      <c r="V390" s="126" t="str">
        <f t="shared" si="27"/>
        <v>No</v>
      </c>
      <c r="W390" s="126" t="str">
        <f t="shared" si="27"/>
        <v>No</v>
      </c>
      <c r="X390" s="126" t="str">
        <f t="shared" si="27"/>
        <v>No</v>
      </c>
      <c r="Y390" s="126" t="str">
        <f t="shared" si="27"/>
        <v>No</v>
      </c>
      <c r="Z390" s="126" t="str">
        <f t="shared" si="27"/>
        <v>No</v>
      </c>
      <c r="AA390" s="126" t="str">
        <f t="shared" si="27"/>
        <v>No</v>
      </c>
    </row>
    <row r="391" spans="1:27" x14ac:dyDescent="0.3">
      <c r="A391" t="s">
        <v>193</v>
      </c>
      <c r="B391" t="s">
        <v>13</v>
      </c>
      <c r="C391" t="s">
        <v>9</v>
      </c>
      <c r="D391" t="s">
        <v>8</v>
      </c>
      <c r="E391" t="s">
        <v>11</v>
      </c>
      <c r="F391" t="s">
        <v>10</v>
      </c>
      <c r="G391">
        <v>0</v>
      </c>
      <c r="H391" t="s">
        <v>11</v>
      </c>
      <c r="I391" t="s">
        <v>19</v>
      </c>
      <c r="M391">
        <v>0</v>
      </c>
      <c r="N391" t="str">
        <f t="shared" si="28"/>
        <v>No</v>
      </c>
      <c r="O391" s="3" t="s">
        <v>214</v>
      </c>
      <c r="P391" s="126" t="str">
        <f t="shared" si="25"/>
        <v>Yes</v>
      </c>
      <c r="Q391" s="126" t="str">
        <f t="shared" si="27"/>
        <v>Yes</v>
      </c>
      <c r="R391" s="126" t="str">
        <f t="shared" si="27"/>
        <v>Yes</v>
      </c>
      <c r="S391" s="126" t="str">
        <f t="shared" si="27"/>
        <v>No</v>
      </c>
      <c r="T391" s="126" t="str">
        <f t="shared" si="27"/>
        <v>Yes</v>
      </c>
      <c r="U391" s="126" t="str">
        <f t="shared" si="27"/>
        <v>Yes</v>
      </c>
      <c r="V391" s="126" t="str">
        <f t="shared" si="27"/>
        <v>No</v>
      </c>
      <c r="W391" s="126" t="str">
        <f t="shared" si="27"/>
        <v>No</v>
      </c>
      <c r="X391" s="126" t="str">
        <f t="shared" si="27"/>
        <v>No</v>
      </c>
      <c r="Y391" s="126" t="str">
        <f t="shared" si="27"/>
        <v>No</v>
      </c>
      <c r="Z391" s="126" t="str">
        <f t="shared" si="27"/>
        <v>No</v>
      </c>
      <c r="AA391" s="126" t="str">
        <f t="shared" si="27"/>
        <v>No</v>
      </c>
    </row>
    <row r="392" spans="1:27" x14ac:dyDescent="0.3">
      <c r="A392" t="s">
        <v>193</v>
      </c>
      <c r="B392" t="s">
        <v>13</v>
      </c>
      <c r="C392" t="s">
        <v>9</v>
      </c>
      <c r="D392" t="s">
        <v>8</v>
      </c>
      <c r="E392" t="s">
        <v>11</v>
      </c>
      <c r="F392" t="s">
        <v>10</v>
      </c>
      <c r="G392">
        <v>1</v>
      </c>
      <c r="H392" t="s">
        <v>13</v>
      </c>
      <c r="I392" t="s">
        <v>18</v>
      </c>
      <c r="M392">
        <v>0</v>
      </c>
      <c r="N392" t="str">
        <f t="shared" si="28"/>
        <v>No</v>
      </c>
      <c r="O392" s="3" t="s">
        <v>214</v>
      </c>
      <c r="P392" s="126" t="str">
        <f t="shared" si="25"/>
        <v>Yes</v>
      </c>
      <c r="Q392" s="126" t="str">
        <f t="shared" si="27"/>
        <v>Yes</v>
      </c>
      <c r="R392" s="126" t="str">
        <f t="shared" si="27"/>
        <v>Yes</v>
      </c>
      <c r="S392" s="126" t="str">
        <f t="shared" si="27"/>
        <v>No</v>
      </c>
      <c r="T392" s="126" t="str">
        <f t="shared" si="27"/>
        <v>Yes</v>
      </c>
      <c r="U392" s="126" t="str">
        <f t="shared" si="27"/>
        <v>Yes</v>
      </c>
      <c r="V392" s="126" t="str">
        <f t="shared" si="27"/>
        <v>No</v>
      </c>
      <c r="W392" s="126" t="str">
        <f t="shared" si="27"/>
        <v>No</v>
      </c>
      <c r="X392" s="126" t="str">
        <f t="shared" si="27"/>
        <v>No</v>
      </c>
      <c r="Y392" s="126" t="str">
        <f t="shared" si="27"/>
        <v>No</v>
      </c>
      <c r="Z392" s="126" t="str">
        <f t="shared" si="27"/>
        <v>No</v>
      </c>
      <c r="AA392" s="126" t="str">
        <f t="shared" si="27"/>
        <v>No</v>
      </c>
    </row>
    <row r="393" spans="1:27" x14ac:dyDescent="0.3">
      <c r="A393" t="s">
        <v>193</v>
      </c>
      <c r="B393" t="s">
        <v>13</v>
      </c>
      <c r="C393" t="s">
        <v>9</v>
      </c>
      <c r="D393" t="s">
        <v>8</v>
      </c>
      <c r="E393" t="s">
        <v>11</v>
      </c>
      <c r="F393" t="s">
        <v>10</v>
      </c>
      <c r="G393">
        <v>1</v>
      </c>
      <c r="H393" t="s">
        <v>10</v>
      </c>
      <c r="I393" t="s">
        <v>19</v>
      </c>
      <c r="M393">
        <v>3</v>
      </c>
      <c r="N393" t="str">
        <f t="shared" si="28"/>
        <v>Yes</v>
      </c>
      <c r="O393" s="3" t="s">
        <v>214</v>
      </c>
      <c r="P393" s="126" t="str">
        <f t="shared" si="25"/>
        <v>Yes</v>
      </c>
      <c r="Q393" s="126" t="str">
        <f t="shared" si="27"/>
        <v>Yes</v>
      </c>
      <c r="R393" s="126" t="str">
        <f t="shared" si="27"/>
        <v>Yes</v>
      </c>
      <c r="S393" s="126" t="str">
        <f t="shared" si="27"/>
        <v>No</v>
      </c>
      <c r="T393" s="126" t="str">
        <f t="shared" si="27"/>
        <v>Yes</v>
      </c>
      <c r="U393" s="126" t="str">
        <f t="shared" si="27"/>
        <v>Yes</v>
      </c>
      <c r="V393" s="126" t="str">
        <f t="shared" si="27"/>
        <v>No</v>
      </c>
      <c r="W393" s="126" t="str">
        <f t="shared" si="27"/>
        <v>No</v>
      </c>
      <c r="X393" s="126" t="str">
        <f t="shared" si="27"/>
        <v>No</v>
      </c>
      <c r="Y393" s="126" t="str">
        <f t="shared" si="27"/>
        <v>No</v>
      </c>
      <c r="Z393" s="126" t="str">
        <f t="shared" si="27"/>
        <v>No</v>
      </c>
      <c r="AA393" s="126" t="str">
        <f t="shared" si="27"/>
        <v>No</v>
      </c>
    </row>
    <row r="394" spans="1:27" x14ac:dyDescent="0.3">
      <c r="A394" t="s">
        <v>193</v>
      </c>
      <c r="B394" t="s">
        <v>13</v>
      </c>
      <c r="C394" t="s">
        <v>9</v>
      </c>
      <c r="D394" t="s">
        <v>8</v>
      </c>
      <c r="E394" t="s">
        <v>11</v>
      </c>
      <c r="F394" t="s">
        <v>10</v>
      </c>
      <c r="G394">
        <v>0</v>
      </c>
      <c r="H394" t="s">
        <v>13</v>
      </c>
      <c r="I394" t="s">
        <v>19</v>
      </c>
      <c r="M394">
        <v>3</v>
      </c>
      <c r="N394" t="str">
        <f t="shared" si="28"/>
        <v>Yes</v>
      </c>
      <c r="O394" s="3" t="s">
        <v>214</v>
      </c>
      <c r="P394" s="126" t="str">
        <f t="shared" si="25"/>
        <v>Yes</v>
      </c>
      <c r="Q394" s="126" t="str">
        <f t="shared" si="27"/>
        <v>Yes</v>
      </c>
      <c r="R394" s="126" t="str">
        <f t="shared" si="27"/>
        <v>Yes</v>
      </c>
      <c r="S394" s="126" t="str">
        <f t="shared" si="27"/>
        <v>No</v>
      </c>
      <c r="T394" s="126" t="str">
        <f t="shared" si="27"/>
        <v>Yes</v>
      </c>
      <c r="U394" s="126" t="str">
        <f t="shared" si="27"/>
        <v>Yes</v>
      </c>
      <c r="V394" s="126" t="str">
        <f t="shared" si="27"/>
        <v>No</v>
      </c>
      <c r="W394" s="126" t="str">
        <f t="shared" si="27"/>
        <v>No</v>
      </c>
      <c r="X394" s="126" t="str">
        <f t="shared" si="27"/>
        <v>No</v>
      </c>
      <c r="Y394" s="126" t="str">
        <f t="shared" si="27"/>
        <v>No</v>
      </c>
      <c r="Z394" s="126" t="str">
        <f t="shared" si="27"/>
        <v>No</v>
      </c>
      <c r="AA394" s="126" t="str">
        <f t="shared" si="27"/>
        <v>No</v>
      </c>
    </row>
    <row r="395" spans="1:27" x14ac:dyDescent="0.3">
      <c r="A395" t="s">
        <v>193</v>
      </c>
      <c r="B395" t="s">
        <v>13</v>
      </c>
      <c r="C395" t="s">
        <v>9</v>
      </c>
      <c r="D395" t="s">
        <v>8</v>
      </c>
      <c r="E395" t="s">
        <v>11</v>
      </c>
      <c r="F395" t="s">
        <v>10</v>
      </c>
      <c r="G395">
        <v>1</v>
      </c>
      <c r="H395" t="s">
        <v>11</v>
      </c>
      <c r="I395" t="s">
        <v>17</v>
      </c>
      <c r="M395">
        <v>0</v>
      </c>
      <c r="N395" t="str">
        <f t="shared" si="28"/>
        <v>No</v>
      </c>
      <c r="O395" s="3" t="s">
        <v>214</v>
      </c>
      <c r="P395" s="126" t="str">
        <f t="shared" ref="P395:P458" si="29">IF($A395="","",IF(OR($B395=P$1,$C395=P$1,$D395=P$1,$E395=P$1,$F395=P$1),"Yes","No"))</f>
        <v>Yes</v>
      </c>
      <c r="Q395" s="126" t="str">
        <f t="shared" si="27"/>
        <v>Yes</v>
      </c>
      <c r="R395" s="126" t="str">
        <f t="shared" si="27"/>
        <v>Yes</v>
      </c>
      <c r="S395" s="126" t="str">
        <f t="shared" si="27"/>
        <v>No</v>
      </c>
      <c r="T395" s="126" t="str">
        <f t="shared" si="27"/>
        <v>Yes</v>
      </c>
      <c r="U395" s="126" t="str">
        <f t="shared" si="27"/>
        <v>Yes</v>
      </c>
      <c r="V395" s="126" t="str">
        <f t="shared" si="27"/>
        <v>No</v>
      </c>
      <c r="W395" s="126" t="str">
        <f t="shared" si="27"/>
        <v>No</v>
      </c>
      <c r="X395" s="126" t="str">
        <f t="shared" si="27"/>
        <v>No</v>
      </c>
      <c r="Y395" s="126" t="str">
        <f t="shared" si="27"/>
        <v>No</v>
      </c>
      <c r="Z395" s="126" t="str">
        <f t="shared" si="27"/>
        <v>No</v>
      </c>
      <c r="AA395" s="126" t="str">
        <f t="shared" si="27"/>
        <v>No</v>
      </c>
    </row>
    <row r="396" spans="1:27" x14ac:dyDescent="0.3">
      <c r="A396" t="s">
        <v>193</v>
      </c>
      <c r="B396" t="s">
        <v>13</v>
      </c>
      <c r="C396" t="s">
        <v>9</v>
      </c>
      <c r="D396" t="s">
        <v>8</v>
      </c>
      <c r="E396" t="s">
        <v>70</v>
      </c>
      <c r="F396" t="s">
        <v>71</v>
      </c>
      <c r="G396">
        <v>1</v>
      </c>
      <c r="H396" t="s">
        <v>70</v>
      </c>
      <c r="I396" t="s">
        <v>19</v>
      </c>
      <c r="M396">
        <v>0</v>
      </c>
      <c r="N396" t="str">
        <f t="shared" si="28"/>
        <v>No</v>
      </c>
      <c r="O396" s="3" t="s">
        <v>214</v>
      </c>
      <c r="P396" s="126" t="str">
        <f t="shared" si="29"/>
        <v>Yes</v>
      </c>
      <c r="Q396" s="126" t="str">
        <f t="shared" si="27"/>
        <v>Yes</v>
      </c>
      <c r="R396" s="126" t="str">
        <f t="shared" si="27"/>
        <v>Yes</v>
      </c>
      <c r="S396" s="126" t="str">
        <f t="shared" si="27"/>
        <v>Yes</v>
      </c>
      <c r="T396" s="126" t="str">
        <f t="shared" si="27"/>
        <v>No</v>
      </c>
      <c r="U396" s="126" t="str">
        <f t="shared" si="27"/>
        <v>No</v>
      </c>
      <c r="V396" s="126" t="str">
        <f t="shared" si="27"/>
        <v>Yes</v>
      </c>
      <c r="W396" s="126" t="str">
        <f t="shared" si="27"/>
        <v>No</v>
      </c>
      <c r="X396" s="126" t="str">
        <f t="shared" si="27"/>
        <v>No</v>
      </c>
      <c r="Y396" s="126" t="str">
        <f t="shared" si="27"/>
        <v>No</v>
      </c>
      <c r="Z396" s="126" t="str">
        <f t="shared" si="27"/>
        <v>No</v>
      </c>
      <c r="AA396" s="126" t="str">
        <f t="shared" si="27"/>
        <v>No</v>
      </c>
    </row>
    <row r="397" spans="1:27" x14ac:dyDescent="0.3">
      <c r="A397" t="s">
        <v>193</v>
      </c>
      <c r="B397" t="s">
        <v>13</v>
      </c>
      <c r="C397" t="s">
        <v>11</v>
      </c>
      <c r="D397" t="s">
        <v>8</v>
      </c>
      <c r="E397" t="s">
        <v>70</v>
      </c>
      <c r="F397" t="s">
        <v>71</v>
      </c>
      <c r="G397">
        <v>1</v>
      </c>
      <c r="H397" t="s">
        <v>13</v>
      </c>
      <c r="I397" t="s">
        <v>18</v>
      </c>
      <c r="M397">
        <v>0</v>
      </c>
      <c r="N397" t="str">
        <f t="shared" si="28"/>
        <v>No</v>
      </c>
      <c r="O397" s="3" t="s">
        <v>214</v>
      </c>
      <c r="P397" s="126" t="str">
        <f t="shared" si="29"/>
        <v>Yes</v>
      </c>
      <c r="Q397" s="126" t="str">
        <f t="shared" si="27"/>
        <v>No</v>
      </c>
      <c r="R397" s="126" t="str">
        <f t="shared" si="27"/>
        <v>Yes</v>
      </c>
      <c r="S397" s="126" t="str">
        <f t="shared" si="27"/>
        <v>Yes</v>
      </c>
      <c r="T397" s="126" t="str">
        <f t="shared" si="27"/>
        <v>No</v>
      </c>
      <c r="U397" s="126" t="str">
        <f t="shared" si="27"/>
        <v>Yes</v>
      </c>
      <c r="V397" s="126" t="str">
        <f t="shared" si="27"/>
        <v>Yes</v>
      </c>
      <c r="W397" s="126" t="str">
        <f t="shared" si="27"/>
        <v>No</v>
      </c>
      <c r="X397" s="126" t="str">
        <f t="shared" si="27"/>
        <v>No</v>
      </c>
      <c r="Y397" s="126" t="str">
        <f t="shared" si="27"/>
        <v>No</v>
      </c>
      <c r="Z397" s="126" t="str">
        <f t="shared" si="27"/>
        <v>No</v>
      </c>
      <c r="AA397" s="126" t="str">
        <f t="shared" si="27"/>
        <v>No</v>
      </c>
    </row>
    <row r="398" spans="1:27" x14ac:dyDescent="0.3">
      <c r="A398" t="s">
        <v>193</v>
      </c>
      <c r="B398" t="s">
        <v>13</v>
      </c>
      <c r="C398" t="s">
        <v>11</v>
      </c>
      <c r="D398" t="s">
        <v>8</v>
      </c>
      <c r="E398" t="s">
        <v>70</v>
      </c>
      <c r="F398" t="s">
        <v>71</v>
      </c>
      <c r="G398">
        <v>0</v>
      </c>
      <c r="H398" t="s">
        <v>13</v>
      </c>
      <c r="I398" t="s">
        <v>19</v>
      </c>
      <c r="M398">
        <v>3</v>
      </c>
      <c r="N398" t="str">
        <f t="shared" si="28"/>
        <v>Yes</v>
      </c>
      <c r="O398" s="3" t="s">
        <v>214</v>
      </c>
      <c r="P398" s="126" t="str">
        <f t="shared" si="29"/>
        <v>Yes</v>
      </c>
      <c r="Q398" s="126" t="str">
        <f t="shared" si="27"/>
        <v>No</v>
      </c>
      <c r="R398" s="126" t="str">
        <f t="shared" si="27"/>
        <v>Yes</v>
      </c>
      <c r="S398" s="126" t="str">
        <f t="shared" si="27"/>
        <v>Yes</v>
      </c>
      <c r="T398" s="126" t="str">
        <f t="shared" si="27"/>
        <v>No</v>
      </c>
      <c r="U398" s="126" t="str">
        <f t="shared" si="27"/>
        <v>Yes</v>
      </c>
      <c r="V398" s="126" t="str">
        <f t="shared" si="27"/>
        <v>Yes</v>
      </c>
      <c r="W398" s="126" t="str">
        <f t="shared" si="27"/>
        <v>No</v>
      </c>
      <c r="X398" s="126" t="str">
        <f t="shared" si="27"/>
        <v>No</v>
      </c>
      <c r="Y398" s="126" t="str">
        <f t="shared" si="27"/>
        <v>No</v>
      </c>
      <c r="Z398" s="126" t="str">
        <f t="shared" si="27"/>
        <v>No</v>
      </c>
      <c r="AA398" s="126" t="str">
        <f t="shared" si="27"/>
        <v>No</v>
      </c>
    </row>
    <row r="399" spans="1:27" x14ac:dyDescent="0.3">
      <c r="A399" t="s">
        <v>193</v>
      </c>
      <c r="B399" t="s">
        <v>13</v>
      </c>
      <c r="C399" t="s">
        <v>11</v>
      </c>
      <c r="D399" t="s">
        <v>8</v>
      </c>
      <c r="E399" t="s">
        <v>70</v>
      </c>
      <c r="F399" t="s">
        <v>71</v>
      </c>
      <c r="G399">
        <v>2</v>
      </c>
      <c r="H399" t="s">
        <v>11</v>
      </c>
      <c r="I399" t="s">
        <v>148</v>
      </c>
      <c r="M399">
        <v>2</v>
      </c>
      <c r="N399" t="str">
        <f t="shared" si="28"/>
        <v>Yes</v>
      </c>
      <c r="O399" s="3" t="s">
        <v>214</v>
      </c>
      <c r="P399" s="126" t="str">
        <f t="shared" si="29"/>
        <v>Yes</v>
      </c>
      <c r="Q399" s="126" t="str">
        <f t="shared" si="27"/>
        <v>No</v>
      </c>
      <c r="R399" s="126" t="str">
        <f t="shared" si="27"/>
        <v>Yes</v>
      </c>
      <c r="S399" s="126" t="str">
        <f t="shared" si="27"/>
        <v>Yes</v>
      </c>
      <c r="T399" s="126" t="str">
        <f t="shared" si="27"/>
        <v>No</v>
      </c>
      <c r="U399" s="126" t="str">
        <f t="shared" si="27"/>
        <v>Yes</v>
      </c>
      <c r="V399" s="126" t="str">
        <f t="shared" si="27"/>
        <v>Yes</v>
      </c>
      <c r="W399" s="126" t="str">
        <f t="shared" si="27"/>
        <v>No</v>
      </c>
      <c r="X399" s="126" t="str">
        <f t="shared" si="27"/>
        <v>No</v>
      </c>
      <c r="Y399" s="126" t="str">
        <f t="shared" ref="Q399:AA422" si="30">IF($A399="","",IF(OR($B399=Y$1,$C399=Y$1,$D399=Y$1,$E399=Y$1,$F399=Y$1),"Yes","No"))</f>
        <v>No</v>
      </c>
      <c r="Z399" s="126" t="str">
        <f t="shared" si="30"/>
        <v>No</v>
      </c>
      <c r="AA399" s="126" t="str">
        <f t="shared" si="30"/>
        <v>No</v>
      </c>
    </row>
    <row r="400" spans="1:27" x14ac:dyDescent="0.3">
      <c r="A400" t="s">
        <v>193</v>
      </c>
      <c r="B400" t="s">
        <v>13</v>
      </c>
      <c r="C400" t="s">
        <v>130</v>
      </c>
      <c r="D400" t="s">
        <v>8</v>
      </c>
      <c r="E400" t="s">
        <v>11</v>
      </c>
      <c r="F400" t="s">
        <v>71</v>
      </c>
      <c r="G400">
        <v>1</v>
      </c>
      <c r="H400" t="s">
        <v>71</v>
      </c>
      <c r="I400" t="s">
        <v>16</v>
      </c>
      <c r="M400">
        <v>2</v>
      </c>
      <c r="N400" t="str">
        <f t="shared" si="28"/>
        <v>Yes</v>
      </c>
      <c r="O400" s="3" t="s">
        <v>214</v>
      </c>
      <c r="P400" s="126" t="str">
        <f t="shared" si="29"/>
        <v>Yes</v>
      </c>
      <c r="Q400" s="126" t="str">
        <f t="shared" si="30"/>
        <v>No</v>
      </c>
      <c r="R400" s="126" t="str">
        <f t="shared" si="30"/>
        <v>Yes</v>
      </c>
      <c r="S400" s="126" t="str">
        <f t="shared" si="30"/>
        <v>No</v>
      </c>
      <c r="T400" s="126" t="str">
        <f t="shared" si="30"/>
        <v>No</v>
      </c>
      <c r="U400" s="126" t="str">
        <f t="shared" si="30"/>
        <v>Yes</v>
      </c>
      <c r="V400" s="126" t="str">
        <f t="shared" si="30"/>
        <v>Yes</v>
      </c>
      <c r="W400" s="126" t="str">
        <f t="shared" si="30"/>
        <v>No</v>
      </c>
      <c r="X400" s="126" t="str">
        <f t="shared" si="30"/>
        <v>No</v>
      </c>
      <c r="Y400" s="126" t="str">
        <f t="shared" si="30"/>
        <v>Yes</v>
      </c>
      <c r="Z400" s="126" t="str">
        <f t="shared" si="30"/>
        <v>No</v>
      </c>
      <c r="AA400" s="126" t="str">
        <f t="shared" si="30"/>
        <v>No</v>
      </c>
    </row>
    <row r="401" spans="1:27" x14ac:dyDescent="0.3">
      <c r="A401" t="s">
        <v>193</v>
      </c>
      <c r="B401" t="s">
        <v>13</v>
      </c>
      <c r="C401" t="s">
        <v>9</v>
      </c>
      <c r="D401" t="s">
        <v>11</v>
      </c>
      <c r="E401" t="s">
        <v>8</v>
      </c>
      <c r="F401" t="s">
        <v>10</v>
      </c>
      <c r="G401">
        <v>1</v>
      </c>
      <c r="H401" t="s">
        <v>10</v>
      </c>
      <c r="I401" t="s">
        <v>148</v>
      </c>
      <c r="M401">
        <v>2</v>
      </c>
      <c r="N401" t="str">
        <f t="shared" si="28"/>
        <v>Yes</v>
      </c>
      <c r="O401" s="3" t="s">
        <v>214</v>
      </c>
      <c r="P401" s="126" t="str">
        <f t="shared" si="29"/>
        <v>Yes</v>
      </c>
      <c r="Q401" s="126" t="str">
        <f t="shared" si="30"/>
        <v>Yes</v>
      </c>
      <c r="R401" s="126" t="str">
        <f t="shared" si="30"/>
        <v>Yes</v>
      </c>
      <c r="S401" s="126" t="str">
        <f t="shared" si="30"/>
        <v>No</v>
      </c>
      <c r="T401" s="126" t="str">
        <f t="shared" si="30"/>
        <v>Yes</v>
      </c>
      <c r="U401" s="126" t="str">
        <f t="shared" si="30"/>
        <v>Yes</v>
      </c>
      <c r="V401" s="126" t="str">
        <f t="shared" si="30"/>
        <v>No</v>
      </c>
      <c r="W401" s="126" t="str">
        <f t="shared" si="30"/>
        <v>No</v>
      </c>
      <c r="X401" s="126" t="str">
        <f t="shared" si="30"/>
        <v>No</v>
      </c>
      <c r="Y401" s="126" t="str">
        <f t="shared" si="30"/>
        <v>No</v>
      </c>
      <c r="Z401" s="126" t="str">
        <f t="shared" si="30"/>
        <v>No</v>
      </c>
      <c r="AA401" s="126" t="str">
        <f t="shared" si="30"/>
        <v>No</v>
      </c>
    </row>
    <row r="402" spans="1:27" x14ac:dyDescent="0.3">
      <c r="A402" t="s">
        <v>193</v>
      </c>
      <c r="B402" t="s">
        <v>13</v>
      </c>
      <c r="C402" t="s">
        <v>9</v>
      </c>
      <c r="D402" t="s">
        <v>11</v>
      </c>
      <c r="E402" t="s">
        <v>8</v>
      </c>
      <c r="F402" t="s">
        <v>10</v>
      </c>
      <c r="G402">
        <v>1</v>
      </c>
      <c r="H402" t="s">
        <v>10</v>
      </c>
      <c r="I402" t="s">
        <v>19</v>
      </c>
      <c r="M402">
        <v>0</v>
      </c>
      <c r="N402" t="str">
        <f t="shared" si="28"/>
        <v>No</v>
      </c>
      <c r="O402" s="3" t="s">
        <v>214</v>
      </c>
      <c r="P402" s="126" t="str">
        <f t="shared" si="29"/>
        <v>Yes</v>
      </c>
      <c r="Q402" s="126" t="str">
        <f t="shared" si="30"/>
        <v>Yes</v>
      </c>
      <c r="R402" s="126" t="str">
        <f t="shared" si="30"/>
        <v>Yes</v>
      </c>
      <c r="S402" s="126" t="str">
        <f t="shared" si="30"/>
        <v>No</v>
      </c>
      <c r="T402" s="126" t="str">
        <f t="shared" si="30"/>
        <v>Yes</v>
      </c>
      <c r="U402" s="126" t="str">
        <f t="shared" si="30"/>
        <v>Yes</v>
      </c>
      <c r="V402" s="126" t="str">
        <f t="shared" si="30"/>
        <v>No</v>
      </c>
      <c r="W402" s="126" t="str">
        <f t="shared" si="30"/>
        <v>No</v>
      </c>
      <c r="X402" s="126" t="str">
        <f t="shared" si="30"/>
        <v>No</v>
      </c>
      <c r="Y402" s="126" t="str">
        <f t="shared" si="30"/>
        <v>No</v>
      </c>
      <c r="Z402" s="126" t="str">
        <f t="shared" si="30"/>
        <v>No</v>
      </c>
      <c r="AA402" s="126" t="str">
        <f t="shared" si="30"/>
        <v>No</v>
      </c>
    </row>
    <row r="403" spans="1:27" x14ac:dyDescent="0.3">
      <c r="A403" t="s">
        <v>193</v>
      </c>
      <c r="B403" t="s">
        <v>13</v>
      </c>
      <c r="C403" t="s">
        <v>9</v>
      </c>
      <c r="D403" t="s">
        <v>11</v>
      </c>
      <c r="E403" t="s">
        <v>8</v>
      </c>
      <c r="F403" t="s">
        <v>10</v>
      </c>
      <c r="G403">
        <v>1</v>
      </c>
      <c r="H403" t="s">
        <v>10</v>
      </c>
      <c r="I403" t="s">
        <v>18</v>
      </c>
      <c r="M403">
        <v>0</v>
      </c>
      <c r="N403" t="str">
        <f t="shared" si="28"/>
        <v>No</v>
      </c>
      <c r="O403" s="3" t="s">
        <v>214</v>
      </c>
      <c r="P403" s="126" t="str">
        <f t="shared" si="29"/>
        <v>Yes</v>
      </c>
      <c r="Q403" s="126" t="str">
        <f t="shared" si="30"/>
        <v>Yes</v>
      </c>
      <c r="R403" s="126" t="str">
        <f t="shared" si="30"/>
        <v>Yes</v>
      </c>
      <c r="S403" s="126" t="str">
        <f t="shared" si="30"/>
        <v>No</v>
      </c>
      <c r="T403" s="126" t="str">
        <f t="shared" si="30"/>
        <v>Yes</v>
      </c>
      <c r="U403" s="126" t="str">
        <f t="shared" si="30"/>
        <v>Yes</v>
      </c>
      <c r="V403" s="126" t="str">
        <f t="shared" si="30"/>
        <v>No</v>
      </c>
      <c r="W403" s="126" t="str">
        <f t="shared" si="30"/>
        <v>No</v>
      </c>
      <c r="X403" s="126" t="str">
        <f t="shared" si="30"/>
        <v>No</v>
      </c>
      <c r="Y403" s="126" t="str">
        <f t="shared" si="30"/>
        <v>No</v>
      </c>
      <c r="Z403" s="126" t="str">
        <f t="shared" si="30"/>
        <v>No</v>
      </c>
      <c r="AA403" s="126" t="str">
        <f t="shared" si="30"/>
        <v>No</v>
      </c>
    </row>
    <row r="404" spans="1:27" x14ac:dyDescent="0.3">
      <c r="A404" t="s">
        <v>193</v>
      </c>
      <c r="B404" t="s">
        <v>13</v>
      </c>
      <c r="C404" t="s">
        <v>9</v>
      </c>
      <c r="D404" t="s">
        <v>11</v>
      </c>
      <c r="E404" t="s">
        <v>8</v>
      </c>
      <c r="F404" t="s">
        <v>10</v>
      </c>
      <c r="G404">
        <v>0</v>
      </c>
      <c r="H404" t="s">
        <v>8</v>
      </c>
      <c r="I404" t="s">
        <v>19</v>
      </c>
      <c r="M404">
        <v>0</v>
      </c>
      <c r="N404" t="str">
        <f t="shared" si="28"/>
        <v>No</v>
      </c>
      <c r="O404" s="3" t="s">
        <v>214</v>
      </c>
      <c r="P404" s="126" t="str">
        <f t="shared" si="29"/>
        <v>Yes</v>
      </c>
      <c r="Q404" s="126" t="str">
        <f t="shared" si="30"/>
        <v>Yes</v>
      </c>
      <c r="R404" s="126" t="str">
        <f t="shared" si="30"/>
        <v>Yes</v>
      </c>
      <c r="S404" s="126" t="str">
        <f t="shared" si="30"/>
        <v>No</v>
      </c>
      <c r="T404" s="126" t="str">
        <f t="shared" si="30"/>
        <v>Yes</v>
      </c>
      <c r="U404" s="126" t="str">
        <f t="shared" si="30"/>
        <v>Yes</v>
      </c>
      <c r="V404" s="126" t="str">
        <f t="shared" si="30"/>
        <v>No</v>
      </c>
      <c r="W404" s="126" t="str">
        <f t="shared" si="30"/>
        <v>No</v>
      </c>
      <c r="X404" s="126" t="str">
        <f t="shared" si="30"/>
        <v>No</v>
      </c>
      <c r="Y404" s="126" t="str">
        <f t="shared" si="30"/>
        <v>No</v>
      </c>
      <c r="Z404" s="126" t="str">
        <f t="shared" si="30"/>
        <v>No</v>
      </c>
      <c r="AA404" s="126" t="str">
        <f t="shared" si="30"/>
        <v>No</v>
      </c>
    </row>
    <row r="405" spans="1:27" x14ac:dyDescent="0.3">
      <c r="A405" t="s">
        <v>193</v>
      </c>
      <c r="B405" t="s">
        <v>13</v>
      </c>
      <c r="C405" t="s">
        <v>9</v>
      </c>
      <c r="D405" t="s">
        <v>11</v>
      </c>
      <c r="E405" t="s">
        <v>8</v>
      </c>
      <c r="F405" t="s">
        <v>10</v>
      </c>
      <c r="G405">
        <v>1</v>
      </c>
      <c r="H405" t="s">
        <v>8</v>
      </c>
      <c r="I405" t="s">
        <v>17</v>
      </c>
      <c r="M405">
        <v>0</v>
      </c>
      <c r="N405" t="str">
        <f t="shared" si="28"/>
        <v>No</v>
      </c>
      <c r="O405" s="3" t="s">
        <v>214</v>
      </c>
      <c r="P405" s="126" t="str">
        <f t="shared" si="29"/>
        <v>Yes</v>
      </c>
      <c r="Q405" s="126" t="str">
        <f t="shared" si="30"/>
        <v>Yes</v>
      </c>
      <c r="R405" s="126" t="str">
        <f t="shared" si="30"/>
        <v>Yes</v>
      </c>
      <c r="S405" s="126" t="str">
        <f t="shared" si="30"/>
        <v>No</v>
      </c>
      <c r="T405" s="126" t="str">
        <f t="shared" si="30"/>
        <v>Yes</v>
      </c>
      <c r="U405" s="126" t="str">
        <f t="shared" si="30"/>
        <v>Yes</v>
      </c>
      <c r="V405" s="126" t="str">
        <f t="shared" si="30"/>
        <v>No</v>
      </c>
      <c r="W405" s="126" t="str">
        <f t="shared" si="30"/>
        <v>No</v>
      </c>
      <c r="X405" s="126" t="str">
        <f t="shared" si="30"/>
        <v>No</v>
      </c>
      <c r="Y405" s="126" t="str">
        <f t="shared" si="30"/>
        <v>No</v>
      </c>
      <c r="Z405" s="126" t="str">
        <f t="shared" si="30"/>
        <v>No</v>
      </c>
      <c r="AA405" s="126" t="str">
        <f t="shared" si="30"/>
        <v>No</v>
      </c>
    </row>
    <row r="406" spans="1:27" x14ac:dyDescent="0.3">
      <c r="A406" t="s">
        <v>193</v>
      </c>
      <c r="B406" t="s">
        <v>13</v>
      </c>
      <c r="C406" t="s">
        <v>9</v>
      </c>
      <c r="D406" t="s">
        <v>11</v>
      </c>
      <c r="E406" t="s">
        <v>8</v>
      </c>
      <c r="F406" t="s">
        <v>10</v>
      </c>
      <c r="G406">
        <v>0</v>
      </c>
      <c r="H406" t="s">
        <v>8</v>
      </c>
      <c r="I406" t="s">
        <v>19</v>
      </c>
      <c r="M406">
        <v>0</v>
      </c>
      <c r="N406" t="str">
        <f t="shared" si="28"/>
        <v>No</v>
      </c>
      <c r="O406" s="3" t="s">
        <v>214</v>
      </c>
      <c r="P406" s="126" t="str">
        <f t="shared" si="29"/>
        <v>Yes</v>
      </c>
      <c r="Q406" s="126" t="str">
        <f t="shared" si="30"/>
        <v>Yes</v>
      </c>
      <c r="R406" s="126" t="str">
        <f t="shared" si="30"/>
        <v>Yes</v>
      </c>
      <c r="S406" s="126" t="str">
        <f t="shared" si="30"/>
        <v>No</v>
      </c>
      <c r="T406" s="126" t="str">
        <f t="shared" si="30"/>
        <v>Yes</v>
      </c>
      <c r="U406" s="126" t="str">
        <f t="shared" si="30"/>
        <v>Yes</v>
      </c>
      <c r="V406" s="126" t="str">
        <f t="shared" si="30"/>
        <v>No</v>
      </c>
      <c r="W406" s="126" t="str">
        <f t="shared" si="30"/>
        <v>No</v>
      </c>
      <c r="X406" s="126" t="str">
        <f t="shared" si="30"/>
        <v>No</v>
      </c>
      <c r="Y406" s="126" t="str">
        <f t="shared" si="30"/>
        <v>No</v>
      </c>
      <c r="Z406" s="126" t="str">
        <f t="shared" si="30"/>
        <v>No</v>
      </c>
      <c r="AA406" s="126" t="str">
        <f t="shared" si="30"/>
        <v>No</v>
      </c>
    </row>
    <row r="407" spans="1:27" x14ac:dyDescent="0.3">
      <c r="A407" t="s">
        <v>193</v>
      </c>
      <c r="B407" t="s">
        <v>13</v>
      </c>
      <c r="C407" t="s">
        <v>9</v>
      </c>
      <c r="D407" t="s">
        <v>11</v>
      </c>
      <c r="E407" t="s">
        <v>8</v>
      </c>
      <c r="F407" t="s">
        <v>10</v>
      </c>
      <c r="G407">
        <v>1</v>
      </c>
      <c r="H407" t="s">
        <v>9</v>
      </c>
      <c r="I407" t="s">
        <v>17</v>
      </c>
      <c r="M407">
        <v>0</v>
      </c>
      <c r="N407" t="str">
        <f t="shared" si="28"/>
        <v>No</v>
      </c>
      <c r="O407" s="3" t="s">
        <v>214</v>
      </c>
      <c r="P407" s="126" t="str">
        <f t="shared" si="29"/>
        <v>Yes</v>
      </c>
      <c r="Q407" s="126" t="str">
        <f t="shared" si="30"/>
        <v>Yes</v>
      </c>
      <c r="R407" s="126" t="str">
        <f t="shared" si="30"/>
        <v>Yes</v>
      </c>
      <c r="S407" s="126" t="str">
        <f t="shared" si="30"/>
        <v>No</v>
      </c>
      <c r="T407" s="126" t="str">
        <f t="shared" si="30"/>
        <v>Yes</v>
      </c>
      <c r="U407" s="126" t="str">
        <f t="shared" si="30"/>
        <v>Yes</v>
      </c>
      <c r="V407" s="126" t="str">
        <f t="shared" si="30"/>
        <v>No</v>
      </c>
      <c r="W407" s="126" t="str">
        <f t="shared" si="30"/>
        <v>No</v>
      </c>
      <c r="X407" s="126" t="str">
        <f t="shared" si="30"/>
        <v>No</v>
      </c>
      <c r="Y407" s="126" t="str">
        <f t="shared" si="30"/>
        <v>No</v>
      </c>
      <c r="Z407" s="126" t="str">
        <f t="shared" si="30"/>
        <v>No</v>
      </c>
      <c r="AA407" s="126" t="str">
        <f t="shared" si="30"/>
        <v>No</v>
      </c>
    </row>
    <row r="408" spans="1:27" x14ac:dyDescent="0.3">
      <c r="A408" t="s">
        <v>193</v>
      </c>
      <c r="B408" t="s">
        <v>13</v>
      </c>
      <c r="C408" t="s">
        <v>9</v>
      </c>
      <c r="D408" t="s">
        <v>11</v>
      </c>
      <c r="E408" t="s">
        <v>8</v>
      </c>
      <c r="F408" t="s">
        <v>10</v>
      </c>
      <c r="G408">
        <v>1</v>
      </c>
      <c r="H408" t="s">
        <v>8</v>
      </c>
      <c r="I408" t="s">
        <v>148</v>
      </c>
      <c r="M408">
        <v>1</v>
      </c>
      <c r="N408" t="str">
        <f t="shared" si="28"/>
        <v>Yes</v>
      </c>
      <c r="O408" s="3" t="s">
        <v>214</v>
      </c>
      <c r="P408" s="126" t="str">
        <f t="shared" si="29"/>
        <v>Yes</v>
      </c>
      <c r="Q408" s="126" t="str">
        <f t="shared" si="30"/>
        <v>Yes</v>
      </c>
      <c r="R408" s="126" t="str">
        <f t="shared" si="30"/>
        <v>Yes</v>
      </c>
      <c r="S408" s="126" t="str">
        <f t="shared" si="30"/>
        <v>No</v>
      </c>
      <c r="T408" s="126" t="str">
        <f t="shared" si="30"/>
        <v>Yes</v>
      </c>
      <c r="U408" s="126" t="str">
        <f t="shared" si="30"/>
        <v>Yes</v>
      </c>
      <c r="V408" s="126" t="str">
        <f t="shared" si="30"/>
        <v>No</v>
      </c>
      <c r="W408" s="126" t="str">
        <f t="shared" si="30"/>
        <v>No</v>
      </c>
      <c r="X408" s="126" t="str">
        <f t="shared" si="30"/>
        <v>No</v>
      </c>
      <c r="Y408" s="126" t="str">
        <f t="shared" si="30"/>
        <v>No</v>
      </c>
      <c r="Z408" s="126" t="str">
        <f t="shared" si="30"/>
        <v>No</v>
      </c>
      <c r="AA408" s="126" t="str">
        <f t="shared" si="30"/>
        <v>No</v>
      </c>
    </row>
    <row r="409" spans="1:27" x14ac:dyDescent="0.3">
      <c r="A409" t="s">
        <v>193</v>
      </c>
      <c r="B409" t="s">
        <v>13</v>
      </c>
      <c r="C409" t="s">
        <v>9</v>
      </c>
      <c r="D409" t="s">
        <v>11</v>
      </c>
      <c r="E409" t="s">
        <v>70</v>
      </c>
      <c r="F409" t="s">
        <v>10</v>
      </c>
      <c r="G409">
        <v>2</v>
      </c>
      <c r="H409" t="s">
        <v>13</v>
      </c>
      <c r="I409" t="s">
        <v>19</v>
      </c>
      <c r="M409">
        <v>0</v>
      </c>
      <c r="N409" t="str">
        <f t="shared" si="28"/>
        <v>No</v>
      </c>
      <c r="O409" s="3" t="s">
        <v>214</v>
      </c>
      <c r="P409" s="126" t="str">
        <f t="shared" si="29"/>
        <v>Yes</v>
      </c>
      <c r="Q409" s="126" t="str">
        <f t="shared" si="30"/>
        <v>Yes</v>
      </c>
      <c r="R409" s="126" t="str">
        <f t="shared" si="30"/>
        <v>No</v>
      </c>
      <c r="S409" s="126" t="str">
        <f t="shared" si="30"/>
        <v>Yes</v>
      </c>
      <c r="T409" s="126" t="str">
        <f t="shared" si="30"/>
        <v>Yes</v>
      </c>
      <c r="U409" s="126" t="str">
        <f t="shared" si="30"/>
        <v>Yes</v>
      </c>
      <c r="V409" s="126" t="str">
        <f t="shared" si="30"/>
        <v>No</v>
      </c>
      <c r="W409" s="126" t="str">
        <f t="shared" si="30"/>
        <v>No</v>
      </c>
      <c r="X409" s="126" t="str">
        <f t="shared" si="30"/>
        <v>No</v>
      </c>
      <c r="Y409" s="126" t="str">
        <f t="shared" si="30"/>
        <v>No</v>
      </c>
      <c r="Z409" s="126" t="str">
        <f t="shared" si="30"/>
        <v>No</v>
      </c>
      <c r="AA409" s="126" t="str">
        <f t="shared" si="30"/>
        <v>No</v>
      </c>
    </row>
    <row r="410" spans="1:27" x14ac:dyDescent="0.3">
      <c r="A410" t="s">
        <v>193</v>
      </c>
      <c r="B410" t="s">
        <v>13</v>
      </c>
      <c r="C410" t="s">
        <v>9</v>
      </c>
      <c r="D410" t="s">
        <v>8</v>
      </c>
      <c r="E410" t="s">
        <v>70</v>
      </c>
      <c r="F410" t="s">
        <v>10</v>
      </c>
      <c r="G410">
        <v>1</v>
      </c>
      <c r="H410" t="s">
        <v>10</v>
      </c>
      <c r="I410" t="s">
        <v>18</v>
      </c>
      <c r="M410">
        <v>0</v>
      </c>
      <c r="N410" t="str">
        <f t="shared" si="28"/>
        <v>No</v>
      </c>
      <c r="O410" s="3" t="s">
        <v>214</v>
      </c>
      <c r="P410" s="126" t="str">
        <f t="shared" si="29"/>
        <v>Yes</v>
      </c>
      <c r="Q410" s="126" t="str">
        <f t="shared" si="30"/>
        <v>Yes</v>
      </c>
      <c r="R410" s="126" t="str">
        <f t="shared" si="30"/>
        <v>Yes</v>
      </c>
      <c r="S410" s="126" t="str">
        <f t="shared" si="30"/>
        <v>Yes</v>
      </c>
      <c r="T410" s="126" t="str">
        <f t="shared" si="30"/>
        <v>Yes</v>
      </c>
      <c r="U410" s="126" t="str">
        <f t="shared" si="30"/>
        <v>No</v>
      </c>
      <c r="V410" s="126" t="str">
        <f t="shared" si="30"/>
        <v>No</v>
      </c>
      <c r="W410" s="126" t="str">
        <f t="shared" si="30"/>
        <v>No</v>
      </c>
      <c r="X410" s="126" t="str">
        <f t="shared" si="30"/>
        <v>No</v>
      </c>
      <c r="Y410" s="126" t="str">
        <f t="shared" si="30"/>
        <v>No</v>
      </c>
      <c r="Z410" s="126" t="str">
        <f t="shared" si="30"/>
        <v>No</v>
      </c>
      <c r="AA410" s="126" t="str">
        <f t="shared" si="30"/>
        <v>No</v>
      </c>
    </row>
    <row r="411" spans="1:27" x14ac:dyDescent="0.3">
      <c r="A411" t="s">
        <v>193</v>
      </c>
      <c r="B411" t="s">
        <v>13</v>
      </c>
      <c r="C411" t="s">
        <v>9</v>
      </c>
      <c r="D411" t="s">
        <v>8</v>
      </c>
      <c r="E411" t="s">
        <v>70</v>
      </c>
      <c r="F411" t="s">
        <v>10</v>
      </c>
      <c r="G411">
        <v>1</v>
      </c>
      <c r="H411" t="s">
        <v>13</v>
      </c>
      <c r="I411" t="s">
        <v>17</v>
      </c>
      <c r="M411">
        <v>0</v>
      </c>
      <c r="N411" t="str">
        <f t="shared" si="28"/>
        <v>No</v>
      </c>
      <c r="O411" s="3" t="s">
        <v>214</v>
      </c>
      <c r="P411" s="126" t="str">
        <f t="shared" si="29"/>
        <v>Yes</v>
      </c>
      <c r="Q411" s="126" t="str">
        <f t="shared" si="30"/>
        <v>Yes</v>
      </c>
      <c r="R411" s="126" t="str">
        <f t="shared" si="30"/>
        <v>Yes</v>
      </c>
      <c r="S411" s="126" t="str">
        <f t="shared" si="30"/>
        <v>Yes</v>
      </c>
      <c r="T411" s="126" t="str">
        <f t="shared" si="30"/>
        <v>Yes</v>
      </c>
      <c r="U411" s="126" t="str">
        <f t="shared" si="30"/>
        <v>No</v>
      </c>
      <c r="V411" s="126" t="str">
        <f t="shared" si="30"/>
        <v>No</v>
      </c>
      <c r="W411" s="126" t="str">
        <f t="shared" si="30"/>
        <v>No</v>
      </c>
      <c r="X411" s="126" t="str">
        <f t="shared" si="30"/>
        <v>No</v>
      </c>
      <c r="Y411" s="126" t="str">
        <f t="shared" si="30"/>
        <v>No</v>
      </c>
      <c r="Z411" s="126" t="str">
        <f t="shared" si="30"/>
        <v>No</v>
      </c>
      <c r="AA411" s="126" t="str">
        <f t="shared" si="30"/>
        <v>No</v>
      </c>
    </row>
    <row r="412" spans="1:27" x14ac:dyDescent="0.3">
      <c r="A412" t="s">
        <v>193</v>
      </c>
      <c r="B412" t="s">
        <v>13</v>
      </c>
      <c r="C412" t="s">
        <v>9</v>
      </c>
      <c r="D412" t="s">
        <v>8</v>
      </c>
      <c r="E412" t="s">
        <v>70</v>
      </c>
      <c r="F412" t="s">
        <v>10</v>
      </c>
      <c r="G412">
        <v>1</v>
      </c>
      <c r="H412" t="s">
        <v>8</v>
      </c>
      <c r="I412" t="s">
        <v>19</v>
      </c>
      <c r="M412">
        <v>0</v>
      </c>
      <c r="N412" t="str">
        <f t="shared" si="28"/>
        <v>No</v>
      </c>
      <c r="O412" s="3" t="s">
        <v>214</v>
      </c>
      <c r="P412" s="126" t="str">
        <f t="shared" si="29"/>
        <v>Yes</v>
      </c>
      <c r="Q412" s="126" t="str">
        <f t="shared" si="30"/>
        <v>Yes</v>
      </c>
      <c r="R412" s="126" t="str">
        <f t="shared" si="30"/>
        <v>Yes</v>
      </c>
      <c r="S412" s="126" t="str">
        <f t="shared" si="30"/>
        <v>Yes</v>
      </c>
      <c r="T412" s="126" t="str">
        <f t="shared" si="30"/>
        <v>Yes</v>
      </c>
      <c r="U412" s="126" t="str">
        <f t="shared" si="30"/>
        <v>No</v>
      </c>
      <c r="V412" s="126" t="str">
        <f t="shared" si="30"/>
        <v>No</v>
      </c>
      <c r="W412" s="126" t="str">
        <f t="shared" si="30"/>
        <v>No</v>
      </c>
      <c r="X412" s="126" t="str">
        <f t="shared" si="30"/>
        <v>No</v>
      </c>
      <c r="Y412" s="126" t="str">
        <f t="shared" si="30"/>
        <v>No</v>
      </c>
      <c r="Z412" s="126" t="str">
        <f t="shared" si="30"/>
        <v>No</v>
      </c>
      <c r="AA412" s="126" t="str">
        <f t="shared" si="30"/>
        <v>No</v>
      </c>
    </row>
    <row r="413" spans="1:27" x14ac:dyDescent="0.3">
      <c r="A413" t="s">
        <v>193</v>
      </c>
      <c r="B413" t="s">
        <v>13</v>
      </c>
      <c r="C413" t="s">
        <v>11</v>
      </c>
      <c r="D413" t="s">
        <v>8</v>
      </c>
      <c r="E413" t="s">
        <v>70</v>
      </c>
      <c r="F413" t="s">
        <v>10</v>
      </c>
      <c r="G413">
        <v>1</v>
      </c>
      <c r="H413" t="s">
        <v>10</v>
      </c>
      <c r="I413" t="s">
        <v>19</v>
      </c>
      <c r="M413">
        <v>0</v>
      </c>
      <c r="N413" t="str">
        <f t="shared" si="28"/>
        <v>No</v>
      </c>
      <c r="O413" s="3" t="s">
        <v>214</v>
      </c>
      <c r="P413" s="126" t="str">
        <f t="shared" si="29"/>
        <v>Yes</v>
      </c>
      <c r="Q413" s="126" t="str">
        <f t="shared" si="30"/>
        <v>No</v>
      </c>
      <c r="R413" s="126" t="str">
        <f t="shared" si="30"/>
        <v>Yes</v>
      </c>
      <c r="S413" s="126" t="str">
        <f t="shared" si="30"/>
        <v>Yes</v>
      </c>
      <c r="T413" s="126" t="str">
        <f t="shared" si="30"/>
        <v>Yes</v>
      </c>
      <c r="U413" s="126" t="str">
        <f t="shared" si="30"/>
        <v>Yes</v>
      </c>
      <c r="V413" s="126" t="str">
        <f t="shared" si="30"/>
        <v>No</v>
      </c>
      <c r="W413" s="126" t="str">
        <f t="shared" si="30"/>
        <v>No</v>
      </c>
      <c r="X413" s="126" t="str">
        <f t="shared" si="30"/>
        <v>No</v>
      </c>
      <c r="Y413" s="126" t="str">
        <f t="shared" si="30"/>
        <v>No</v>
      </c>
      <c r="Z413" s="126" t="str">
        <f t="shared" si="30"/>
        <v>No</v>
      </c>
      <c r="AA413" s="126" t="str">
        <f t="shared" si="30"/>
        <v>No</v>
      </c>
    </row>
    <row r="414" spans="1:27" x14ac:dyDescent="0.3">
      <c r="A414" t="s">
        <v>193</v>
      </c>
      <c r="B414" t="s">
        <v>13</v>
      </c>
      <c r="C414" t="s">
        <v>11</v>
      </c>
      <c r="D414" t="s">
        <v>8</v>
      </c>
      <c r="E414" t="s">
        <v>70</v>
      </c>
      <c r="F414" t="s">
        <v>10</v>
      </c>
      <c r="G414">
        <v>1</v>
      </c>
      <c r="H414" t="s">
        <v>10</v>
      </c>
      <c r="I414" t="s">
        <v>18</v>
      </c>
      <c r="M414">
        <v>2</v>
      </c>
      <c r="N414" t="str">
        <f t="shared" si="28"/>
        <v>Yes</v>
      </c>
      <c r="O414" s="3" t="s">
        <v>214</v>
      </c>
      <c r="P414" s="126" t="str">
        <f t="shared" si="29"/>
        <v>Yes</v>
      </c>
      <c r="Q414" s="126" t="str">
        <f t="shared" si="30"/>
        <v>No</v>
      </c>
      <c r="R414" s="126" t="str">
        <f t="shared" si="30"/>
        <v>Yes</v>
      </c>
      <c r="S414" s="126" t="str">
        <f t="shared" si="30"/>
        <v>Yes</v>
      </c>
      <c r="T414" s="126" t="str">
        <f t="shared" si="30"/>
        <v>Yes</v>
      </c>
      <c r="U414" s="126" t="str">
        <f t="shared" si="30"/>
        <v>Yes</v>
      </c>
      <c r="V414" s="126" t="str">
        <f t="shared" si="30"/>
        <v>No</v>
      </c>
      <c r="W414" s="126" t="str">
        <f t="shared" si="30"/>
        <v>No</v>
      </c>
      <c r="X414" s="126" t="str">
        <f t="shared" si="30"/>
        <v>No</v>
      </c>
      <c r="Y414" s="126" t="str">
        <f t="shared" si="30"/>
        <v>No</v>
      </c>
      <c r="Z414" s="126" t="str">
        <f t="shared" si="30"/>
        <v>No</v>
      </c>
      <c r="AA414" s="126" t="str">
        <f t="shared" si="30"/>
        <v>No</v>
      </c>
    </row>
    <row r="415" spans="1:27" x14ac:dyDescent="0.3">
      <c r="A415" t="s">
        <v>193</v>
      </c>
      <c r="B415" t="s">
        <v>13</v>
      </c>
      <c r="C415" t="s">
        <v>11</v>
      </c>
      <c r="D415" t="s">
        <v>8</v>
      </c>
      <c r="E415" t="s">
        <v>70</v>
      </c>
      <c r="F415" t="s">
        <v>10</v>
      </c>
      <c r="G415">
        <v>0</v>
      </c>
      <c r="H415" t="s">
        <v>13</v>
      </c>
      <c r="I415" t="s">
        <v>19</v>
      </c>
      <c r="M415">
        <v>3</v>
      </c>
      <c r="N415" t="str">
        <f t="shared" si="28"/>
        <v>Yes</v>
      </c>
      <c r="O415" s="3" t="s">
        <v>214</v>
      </c>
      <c r="P415" s="126" t="str">
        <f t="shared" si="29"/>
        <v>Yes</v>
      </c>
      <c r="Q415" s="126" t="str">
        <f t="shared" si="30"/>
        <v>No</v>
      </c>
      <c r="R415" s="126" t="str">
        <f t="shared" si="30"/>
        <v>Yes</v>
      </c>
      <c r="S415" s="126" t="str">
        <f t="shared" si="30"/>
        <v>Yes</v>
      </c>
      <c r="T415" s="126" t="str">
        <f t="shared" si="30"/>
        <v>Yes</v>
      </c>
      <c r="U415" s="126" t="str">
        <f t="shared" si="30"/>
        <v>Yes</v>
      </c>
      <c r="V415" s="126" t="str">
        <f t="shared" si="30"/>
        <v>No</v>
      </c>
      <c r="W415" s="126" t="str">
        <f t="shared" si="30"/>
        <v>No</v>
      </c>
      <c r="X415" s="126" t="str">
        <f t="shared" si="30"/>
        <v>No</v>
      </c>
      <c r="Y415" s="126" t="str">
        <f t="shared" si="30"/>
        <v>No</v>
      </c>
      <c r="Z415" s="126" t="str">
        <f t="shared" si="30"/>
        <v>No</v>
      </c>
      <c r="AA415" s="126" t="str">
        <f t="shared" si="30"/>
        <v>No</v>
      </c>
    </row>
    <row r="416" spans="1:27" x14ac:dyDescent="0.3">
      <c r="A416" t="s">
        <v>193</v>
      </c>
      <c r="B416" t="s">
        <v>13</v>
      </c>
      <c r="C416" t="s">
        <v>11</v>
      </c>
      <c r="D416" t="s">
        <v>8</v>
      </c>
      <c r="E416" t="s">
        <v>70</v>
      </c>
      <c r="F416" t="s">
        <v>10</v>
      </c>
      <c r="G416">
        <v>0</v>
      </c>
      <c r="H416" t="s">
        <v>8</v>
      </c>
      <c r="I416" t="s">
        <v>19</v>
      </c>
      <c r="M416">
        <v>0</v>
      </c>
      <c r="N416" t="str">
        <f t="shared" si="28"/>
        <v>No</v>
      </c>
      <c r="O416" s="3" t="s">
        <v>214</v>
      </c>
      <c r="P416" s="126" t="str">
        <f t="shared" si="29"/>
        <v>Yes</v>
      </c>
      <c r="Q416" s="126" t="str">
        <f t="shared" si="30"/>
        <v>No</v>
      </c>
      <c r="R416" s="126" t="str">
        <f t="shared" si="30"/>
        <v>Yes</v>
      </c>
      <c r="S416" s="126" t="str">
        <f t="shared" si="30"/>
        <v>Yes</v>
      </c>
      <c r="T416" s="126" t="str">
        <f t="shared" si="30"/>
        <v>Yes</v>
      </c>
      <c r="U416" s="126" t="str">
        <f t="shared" si="30"/>
        <v>Yes</v>
      </c>
      <c r="V416" s="126" t="str">
        <f t="shared" si="30"/>
        <v>No</v>
      </c>
      <c r="W416" s="126" t="str">
        <f t="shared" si="30"/>
        <v>No</v>
      </c>
      <c r="X416" s="126" t="str">
        <f t="shared" si="30"/>
        <v>No</v>
      </c>
      <c r="Y416" s="126" t="str">
        <f t="shared" si="30"/>
        <v>No</v>
      </c>
      <c r="Z416" s="126" t="str">
        <f t="shared" si="30"/>
        <v>No</v>
      </c>
      <c r="AA416" s="126" t="str">
        <f t="shared" si="30"/>
        <v>No</v>
      </c>
    </row>
    <row r="417" spans="1:27" x14ac:dyDescent="0.3">
      <c r="A417" t="s">
        <v>193</v>
      </c>
      <c r="B417" t="s">
        <v>13</v>
      </c>
      <c r="C417" t="s">
        <v>11</v>
      </c>
      <c r="D417" t="s">
        <v>8</v>
      </c>
      <c r="E417" t="s">
        <v>70</v>
      </c>
      <c r="F417" t="s">
        <v>71</v>
      </c>
      <c r="G417">
        <v>0</v>
      </c>
      <c r="H417" t="s">
        <v>70</v>
      </c>
      <c r="I417" t="s">
        <v>17</v>
      </c>
      <c r="M417">
        <v>0</v>
      </c>
      <c r="N417" t="str">
        <f t="shared" si="28"/>
        <v>No</v>
      </c>
      <c r="O417" s="3" t="s">
        <v>214</v>
      </c>
      <c r="P417" s="126" t="str">
        <f t="shared" si="29"/>
        <v>Yes</v>
      </c>
      <c r="Q417" s="126" t="str">
        <f t="shared" si="30"/>
        <v>No</v>
      </c>
      <c r="R417" s="126" t="str">
        <f t="shared" si="30"/>
        <v>Yes</v>
      </c>
      <c r="S417" s="126" t="str">
        <f t="shared" si="30"/>
        <v>Yes</v>
      </c>
      <c r="T417" s="126" t="str">
        <f t="shared" si="30"/>
        <v>No</v>
      </c>
      <c r="U417" s="126" t="str">
        <f t="shared" si="30"/>
        <v>Yes</v>
      </c>
      <c r="V417" s="126" t="str">
        <f t="shared" si="30"/>
        <v>Yes</v>
      </c>
      <c r="W417" s="126" t="str">
        <f t="shared" si="30"/>
        <v>No</v>
      </c>
      <c r="X417" s="126" t="str">
        <f t="shared" si="30"/>
        <v>No</v>
      </c>
      <c r="Y417" s="126" t="str">
        <f t="shared" si="30"/>
        <v>No</v>
      </c>
      <c r="Z417" s="126" t="str">
        <f t="shared" si="30"/>
        <v>No</v>
      </c>
      <c r="AA417" s="126" t="str">
        <f t="shared" si="30"/>
        <v>No</v>
      </c>
    </row>
    <row r="418" spans="1:27" x14ac:dyDescent="0.3">
      <c r="A418" t="s">
        <v>193</v>
      </c>
      <c r="B418" t="s">
        <v>13</v>
      </c>
      <c r="C418" t="s">
        <v>11</v>
      </c>
      <c r="D418" t="s">
        <v>8</v>
      </c>
      <c r="E418" t="s">
        <v>70</v>
      </c>
      <c r="F418" t="s">
        <v>71</v>
      </c>
      <c r="G418">
        <v>1</v>
      </c>
      <c r="H418" t="s">
        <v>71</v>
      </c>
      <c r="I418" t="s">
        <v>148</v>
      </c>
      <c r="M418">
        <v>2</v>
      </c>
      <c r="N418" t="str">
        <f t="shared" si="28"/>
        <v>Yes</v>
      </c>
      <c r="O418" s="3" t="s">
        <v>214</v>
      </c>
      <c r="P418" s="126" t="str">
        <f t="shared" si="29"/>
        <v>Yes</v>
      </c>
      <c r="Q418" s="126" t="str">
        <f t="shared" si="30"/>
        <v>No</v>
      </c>
      <c r="R418" s="126" t="str">
        <f t="shared" si="30"/>
        <v>Yes</v>
      </c>
      <c r="S418" s="126" t="str">
        <f t="shared" si="30"/>
        <v>Yes</v>
      </c>
      <c r="T418" s="126" t="str">
        <f t="shared" si="30"/>
        <v>No</v>
      </c>
      <c r="U418" s="126" t="str">
        <f t="shared" si="30"/>
        <v>Yes</v>
      </c>
      <c r="V418" s="126" t="str">
        <f t="shared" si="30"/>
        <v>Yes</v>
      </c>
      <c r="W418" s="126" t="str">
        <f t="shared" si="30"/>
        <v>No</v>
      </c>
      <c r="X418" s="126" t="str">
        <f t="shared" si="30"/>
        <v>No</v>
      </c>
      <c r="Y418" s="126" t="str">
        <f t="shared" si="30"/>
        <v>No</v>
      </c>
      <c r="Z418" s="126" t="str">
        <f t="shared" si="30"/>
        <v>No</v>
      </c>
      <c r="AA418" s="126" t="str">
        <f t="shared" si="30"/>
        <v>No</v>
      </c>
    </row>
    <row r="419" spans="1:27" x14ac:dyDescent="0.3">
      <c r="A419" t="s">
        <v>193</v>
      </c>
      <c r="B419" t="s">
        <v>13</v>
      </c>
      <c r="C419" t="s">
        <v>9</v>
      </c>
      <c r="D419" t="s">
        <v>8</v>
      </c>
      <c r="E419" t="s">
        <v>11</v>
      </c>
      <c r="F419" t="s">
        <v>71</v>
      </c>
      <c r="G419">
        <v>1</v>
      </c>
      <c r="H419" t="s">
        <v>8</v>
      </c>
      <c r="I419" t="s">
        <v>17</v>
      </c>
      <c r="M419">
        <v>0</v>
      </c>
      <c r="N419" t="str">
        <f t="shared" si="28"/>
        <v>No</v>
      </c>
      <c r="O419" s="3" t="s">
        <v>214</v>
      </c>
      <c r="P419" s="126" t="str">
        <f t="shared" si="29"/>
        <v>Yes</v>
      </c>
      <c r="Q419" s="126" t="str">
        <f t="shared" si="30"/>
        <v>Yes</v>
      </c>
      <c r="R419" s="126" t="str">
        <f t="shared" si="30"/>
        <v>Yes</v>
      </c>
      <c r="S419" s="126" t="str">
        <f t="shared" si="30"/>
        <v>No</v>
      </c>
      <c r="T419" s="126" t="str">
        <f t="shared" si="30"/>
        <v>No</v>
      </c>
      <c r="U419" s="126" t="str">
        <f t="shared" si="30"/>
        <v>Yes</v>
      </c>
      <c r="V419" s="126" t="str">
        <f t="shared" si="30"/>
        <v>Yes</v>
      </c>
      <c r="W419" s="126" t="str">
        <f t="shared" si="30"/>
        <v>No</v>
      </c>
      <c r="X419" s="126" t="str">
        <f t="shared" si="30"/>
        <v>No</v>
      </c>
      <c r="Y419" s="126" t="str">
        <f t="shared" si="30"/>
        <v>No</v>
      </c>
      <c r="Z419" s="126" t="str">
        <f t="shared" si="30"/>
        <v>No</v>
      </c>
      <c r="AA419" s="126" t="str">
        <f t="shared" si="30"/>
        <v>No</v>
      </c>
    </row>
    <row r="420" spans="1:27" x14ac:dyDescent="0.3">
      <c r="A420" t="s">
        <v>193</v>
      </c>
      <c r="B420" t="s">
        <v>13</v>
      </c>
      <c r="C420" t="s">
        <v>9</v>
      </c>
      <c r="D420" t="s">
        <v>8</v>
      </c>
      <c r="E420" t="s">
        <v>11</v>
      </c>
      <c r="F420" t="s">
        <v>71</v>
      </c>
      <c r="G420">
        <v>0</v>
      </c>
      <c r="H420" t="s">
        <v>8</v>
      </c>
      <c r="I420" t="s">
        <v>19</v>
      </c>
      <c r="M420">
        <v>3</v>
      </c>
      <c r="N420" t="str">
        <f t="shared" si="28"/>
        <v>Yes</v>
      </c>
      <c r="O420" s="3" t="s">
        <v>214</v>
      </c>
      <c r="P420" s="126" t="str">
        <f t="shared" si="29"/>
        <v>Yes</v>
      </c>
      <c r="Q420" s="126" t="str">
        <f t="shared" si="30"/>
        <v>Yes</v>
      </c>
      <c r="R420" s="126" t="str">
        <f t="shared" si="30"/>
        <v>Yes</v>
      </c>
      <c r="S420" s="126" t="str">
        <f t="shared" si="30"/>
        <v>No</v>
      </c>
      <c r="T420" s="126" t="str">
        <f t="shared" si="30"/>
        <v>No</v>
      </c>
      <c r="U420" s="126" t="str">
        <f t="shared" si="30"/>
        <v>Yes</v>
      </c>
      <c r="V420" s="126" t="str">
        <f t="shared" si="30"/>
        <v>Yes</v>
      </c>
      <c r="W420" s="126" t="str">
        <f t="shared" si="30"/>
        <v>No</v>
      </c>
      <c r="X420" s="126" t="str">
        <f t="shared" si="30"/>
        <v>No</v>
      </c>
      <c r="Y420" s="126" t="str">
        <f t="shared" si="30"/>
        <v>No</v>
      </c>
      <c r="Z420" s="126" t="str">
        <f t="shared" si="30"/>
        <v>No</v>
      </c>
      <c r="AA420" s="126" t="str">
        <f t="shared" si="30"/>
        <v>No</v>
      </c>
    </row>
    <row r="421" spans="1:27" x14ac:dyDescent="0.3">
      <c r="A421" t="s">
        <v>193</v>
      </c>
      <c r="B421" t="s">
        <v>13</v>
      </c>
      <c r="C421" t="s">
        <v>9</v>
      </c>
      <c r="D421" t="s">
        <v>8</v>
      </c>
      <c r="E421" t="s">
        <v>11</v>
      </c>
      <c r="F421" t="s">
        <v>71</v>
      </c>
      <c r="G421">
        <v>1</v>
      </c>
      <c r="H421" t="s">
        <v>71</v>
      </c>
      <c r="I421" t="s">
        <v>16</v>
      </c>
      <c r="M421">
        <v>0</v>
      </c>
      <c r="N421" t="str">
        <f t="shared" si="28"/>
        <v>No</v>
      </c>
      <c r="O421" s="3" t="s">
        <v>214</v>
      </c>
      <c r="P421" s="126" t="str">
        <f t="shared" si="29"/>
        <v>Yes</v>
      </c>
      <c r="Q421" s="126" t="str">
        <f t="shared" si="30"/>
        <v>Yes</v>
      </c>
      <c r="R421" s="126" t="str">
        <f t="shared" si="30"/>
        <v>Yes</v>
      </c>
      <c r="S421" s="126" t="str">
        <f t="shared" si="30"/>
        <v>No</v>
      </c>
      <c r="T421" s="126" t="str">
        <f t="shared" si="30"/>
        <v>No</v>
      </c>
      <c r="U421" s="126" t="str">
        <f t="shared" si="30"/>
        <v>Yes</v>
      </c>
      <c r="V421" s="126" t="str">
        <f t="shared" si="30"/>
        <v>Yes</v>
      </c>
      <c r="W421" s="126" t="str">
        <f t="shared" si="30"/>
        <v>No</v>
      </c>
      <c r="X421" s="126" t="str">
        <f t="shared" si="30"/>
        <v>No</v>
      </c>
      <c r="Y421" s="126" t="str">
        <f t="shared" si="30"/>
        <v>No</v>
      </c>
      <c r="Z421" s="126" t="str">
        <f t="shared" si="30"/>
        <v>No</v>
      </c>
      <c r="AA421" s="126" t="str">
        <f t="shared" si="30"/>
        <v>No</v>
      </c>
    </row>
    <row r="422" spans="1:27" x14ac:dyDescent="0.3">
      <c r="A422" t="s">
        <v>193</v>
      </c>
      <c r="B422" t="s">
        <v>13</v>
      </c>
      <c r="C422" t="s">
        <v>9</v>
      </c>
      <c r="D422" t="s">
        <v>8</v>
      </c>
      <c r="E422" t="s">
        <v>11</v>
      </c>
      <c r="F422" t="s">
        <v>71</v>
      </c>
      <c r="G422">
        <v>1</v>
      </c>
      <c r="H422" t="s">
        <v>8</v>
      </c>
      <c r="I422" t="s">
        <v>18</v>
      </c>
      <c r="M422">
        <v>3</v>
      </c>
      <c r="N422" t="str">
        <f t="shared" si="28"/>
        <v>Yes</v>
      </c>
      <c r="O422" s="3" t="s">
        <v>214</v>
      </c>
      <c r="P422" s="126" t="str">
        <f t="shared" si="29"/>
        <v>Yes</v>
      </c>
      <c r="Q422" s="126" t="str">
        <f t="shared" si="30"/>
        <v>Yes</v>
      </c>
      <c r="R422" s="126" t="str">
        <f t="shared" si="30"/>
        <v>Yes</v>
      </c>
      <c r="S422" s="126" t="str">
        <f t="shared" si="30"/>
        <v>No</v>
      </c>
      <c r="T422" s="126" t="str">
        <f t="shared" si="30"/>
        <v>No</v>
      </c>
      <c r="U422" s="126" t="str">
        <f t="shared" si="30"/>
        <v>Yes</v>
      </c>
      <c r="V422" s="126" t="str">
        <f t="shared" si="30"/>
        <v>Yes</v>
      </c>
      <c r="W422" s="126" t="str">
        <f t="shared" si="30"/>
        <v>No</v>
      </c>
      <c r="X422" s="126" t="str">
        <f t="shared" si="30"/>
        <v>No</v>
      </c>
      <c r="Y422" s="126" t="str">
        <f t="shared" si="30"/>
        <v>No</v>
      </c>
      <c r="Z422" s="126" t="str">
        <f t="shared" si="30"/>
        <v>No</v>
      </c>
      <c r="AA422" s="126" t="str">
        <f t="shared" ref="Q422:AA446" si="31">IF($A422="","",IF(OR($B422=AA$1,$C422=AA$1,$D422=AA$1,$E422=AA$1,$F422=AA$1),"Yes","No"))</f>
        <v>No</v>
      </c>
    </row>
    <row r="423" spans="1:27" x14ac:dyDescent="0.3">
      <c r="A423" t="s">
        <v>193</v>
      </c>
      <c r="B423" t="s">
        <v>13</v>
      </c>
      <c r="C423" t="s">
        <v>9</v>
      </c>
      <c r="D423" t="s">
        <v>8</v>
      </c>
      <c r="E423" t="s">
        <v>11</v>
      </c>
      <c r="F423" t="s">
        <v>71</v>
      </c>
      <c r="G423">
        <v>1</v>
      </c>
      <c r="H423" t="s">
        <v>13</v>
      </c>
      <c r="I423" t="s">
        <v>17</v>
      </c>
      <c r="M423">
        <v>0</v>
      </c>
      <c r="N423" t="str">
        <f t="shared" si="28"/>
        <v>No</v>
      </c>
      <c r="O423" s="3" t="s">
        <v>214</v>
      </c>
      <c r="P423" s="126" t="str">
        <f t="shared" si="29"/>
        <v>Yes</v>
      </c>
      <c r="Q423" s="126" t="str">
        <f t="shared" si="31"/>
        <v>Yes</v>
      </c>
      <c r="R423" s="126" t="str">
        <f t="shared" si="31"/>
        <v>Yes</v>
      </c>
      <c r="S423" s="126" t="str">
        <f t="shared" si="31"/>
        <v>No</v>
      </c>
      <c r="T423" s="126" t="str">
        <f t="shared" si="31"/>
        <v>No</v>
      </c>
      <c r="U423" s="126" t="str">
        <f t="shared" si="31"/>
        <v>Yes</v>
      </c>
      <c r="V423" s="126" t="str">
        <f t="shared" si="31"/>
        <v>Yes</v>
      </c>
      <c r="W423" s="126" t="str">
        <f t="shared" si="31"/>
        <v>No</v>
      </c>
      <c r="X423" s="126" t="str">
        <f t="shared" si="31"/>
        <v>No</v>
      </c>
      <c r="Y423" s="126" t="str">
        <f t="shared" si="31"/>
        <v>No</v>
      </c>
      <c r="Z423" s="126" t="str">
        <f t="shared" si="31"/>
        <v>No</v>
      </c>
      <c r="AA423" s="126" t="str">
        <f t="shared" si="31"/>
        <v>No</v>
      </c>
    </row>
    <row r="424" spans="1:27" x14ac:dyDescent="0.3">
      <c r="A424" t="s">
        <v>193</v>
      </c>
      <c r="B424" t="s">
        <v>13</v>
      </c>
      <c r="C424" t="s">
        <v>9</v>
      </c>
      <c r="D424" t="s">
        <v>8</v>
      </c>
      <c r="E424" t="s">
        <v>11</v>
      </c>
      <c r="F424" t="s">
        <v>71</v>
      </c>
      <c r="G424">
        <v>1</v>
      </c>
      <c r="H424" t="s">
        <v>13</v>
      </c>
      <c r="I424" t="s">
        <v>18</v>
      </c>
      <c r="M424">
        <v>2</v>
      </c>
      <c r="N424" t="str">
        <f t="shared" si="28"/>
        <v>Yes</v>
      </c>
      <c r="O424" s="3" t="s">
        <v>214</v>
      </c>
      <c r="P424" s="126" t="str">
        <f t="shared" si="29"/>
        <v>Yes</v>
      </c>
      <c r="Q424" s="126" t="str">
        <f t="shared" si="31"/>
        <v>Yes</v>
      </c>
      <c r="R424" s="126" t="str">
        <f t="shared" si="31"/>
        <v>Yes</v>
      </c>
      <c r="S424" s="126" t="str">
        <f t="shared" si="31"/>
        <v>No</v>
      </c>
      <c r="T424" s="126" t="str">
        <f t="shared" si="31"/>
        <v>No</v>
      </c>
      <c r="U424" s="126" t="str">
        <f t="shared" si="31"/>
        <v>Yes</v>
      </c>
      <c r="V424" s="126" t="str">
        <f t="shared" si="31"/>
        <v>Yes</v>
      </c>
      <c r="W424" s="126" t="str">
        <f t="shared" si="31"/>
        <v>No</v>
      </c>
      <c r="X424" s="126" t="str">
        <f t="shared" si="31"/>
        <v>No</v>
      </c>
      <c r="Y424" s="126" t="str">
        <f t="shared" si="31"/>
        <v>No</v>
      </c>
      <c r="Z424" s="126" t="str">
        <f t="shared" si="31"/>
        <v>No</v>
      </c>
      <c r="AA424" s="126" t="str">
        <f t="shared" si="31"/>
        <v>No</v>
      </c>
    </row>
    <row r="425" spans="1:27" x14ac:dyDescent="0.3">
      <c r="A425" t="s">
        <v>193</v>
      </c>
      <c r="B425" t="s">
        <v>13</v>
      </c>
      <c r="C425" t="s">
        <v>9</v>
      </c>
      <c r="D425" t="s">
        <v>8</v>
      </c>
      <c r="E425" t="s">
        <v>11</v>
      </c>
      <c r="F425" t="s">
        <v>71</v>
      </c>
      <c r="G425">
        <v>0</v>
      </c>
      <c r="H425" t="s">
        <v>9</v>
      </c>
      <c r="I425" t="s">
        <v>19</v>
      </c>
      <c r="M425">
        <v>0</v>
      </c>
      <c r="N425" t="str">
        <f t="shared" si="28"/>
        <v>No</v>
      </c>
      <c r="O425" s="3" t="s">
        <v>214</v>
      </c>
      <c r="P425" s="126" t="str">
        <f t="shared" si="29"/>
        <v>Yes</v>
      </c>
      <c r="Q425" s="126" t="str">
        <f t="shared" si="31"/>
        <v>Yes</v>
      </c>
      <c r="R425" s="126" t="str">
        <f t="shared" si="31"/>
        <v>Yes</v>
      </c>
      <c r="S425" s="126" t="str">
        <f t="shared" si="31"/>
        <v>No</v>
      </c>
      <c r="T425" s="126" t="str">
        <f t="shared" si="31"/>
        <v>No</v>
      </c>
      <c r="U425" s="126" t="str">
        <f t="shared" si="31"/>
        <v>Yes</v>
      </c>
      <c r="V425" s="126" t="str">
        <f t="shared" si="31"/>
        <v>Yes</v>
      </c>
      <c r="W425" s="126" t="str">
        <f t="shared" si="31"/>
        <v>No</v>
      </c>
      <c r="X425" s="126" t="str">
        <f t="shared" si="31"/>
        <v>No</v>
      </c>
      <c r="Y425" s="126" t="str">
        <f t="shared" si="31"/>
        <v>No</v>
      </c>
      <c r="Z425" s="126" t="str">
        <f t="shared" si="31"/>
        <v>No</v>
      </c>
      <c r="AA425" s="126" t="str">
        <f t="shared" si="31"/>
        <v>No</v>
      </c>
    </row>
    <row r="426" spans="1:27" x14ac:dyDescent="0.3">
      <c r="A426" t="s">
        <v>193</v>
      </c>
      <c r="B426" t="s">
        <v>13</v>
      </c>
      <c r="C426" t="s">
        <v>9</v>
      </c>
      <c r="D426" t="s">
        <v>8</v>
      </c>
      <c r="E426" t="s">
        <v>11</v>
      </c>
      <c r="F426" t="s">
        <v>71</v>
      </c>
      <c r="G426">
        <v>1</v>
      </c>
      <c r="H426" t="s">
        <v>13</v>
      </c>
      <c r="I426" t="s">
        <v>18</v>
      </c>
      <c r="M426">
        <v>0</v>
      </c>
      <c r="N426" t="str">
        <f t="shared" si="28"/>
        <v>No</v>
      </c>
      <c r="O426" s="3" t="s">
        <v>214</v>
      </c>
      <c r="P426" s="126" t="str">
        <f t="shared" si="29"/>
        <v>Yes</v>
      </c>
      <c r="Q426" s="126" t="str">
        <f t="shared" si="31"/>
        <v>Yes</v>
      </c>
      <c r="R426" s="126" t="str">
        <f t="shared" si="31"/>
        <v>Yes</v>
      </c>
      <c r="S426" s="126" t="str">
        <f t="shared" si="31"/>
        <v>No</v>
      </c>
      <c r="T426" s="126" t="str">
        <f t="shared" si="31"/>
        <v>No</v>
      </c>
      <c r="U426" s="126" t="str">
        <f t="shared" si="31"/>
        <v>Yes</v>
      </c>
      <c r="V426" s="126" t="str">
        <f t="shared" si="31"/>
        <v>Yes</v>
      </c>
      <c r="W426" s="126" t="str">
        <f t="shared" si="31"/>
        <v>No</v>
      </c>
      <c r="X426" s="126" t="str">
        <f t="shared" si="31"/>
        <v>No</v>
      </c>
      <c r="Y426" s="126" t="str">
        <f t="shared" si="31"/>
        <v>No</v>
      </c>
      <c r="Z426" s="126" t="str">
        <f t="shared" si="31"/>
        <v>No</v>
      </c>
      <c r="AA426" s="126" t="str">
        <f t="shared" si="31"/>
        <v>No</v>
      </c>
    </row>
    <row r="427" spans="1:27" x14ac:dyDescent="0.3">
      <c r="A427" t="s">
        <v>193</v>
      </c>
      <c r="B427" t="s">
        <v>13</v>
      </c>
      <c r="C427" t="s">
        <v>9</v>
      </c>
      <c r="D427" t="s">
        <v>8</v>
      </c>
      <c r="E427" t="s">
        <v>11</v>
      </c>
      <c r="F427" t="s">
        <v>71</v>
      </c>
      <c r="G427">
        <v>3</v>
      </c>
      <c r="H427" t="s">
        <v>8</v>
      </c>
      <c r="I427" t="s">
        <v>19</v>
      </c>
      <c r="M427">
        <v>0</v>
      </c>
      <c r="N427" t="str">
        <f t="shared" si="28"/>
        <v>No</v>
      </c>
      <c r="O427" s="3" t="s">
        <v>214</v>
      </c>
      <c r="P427" s="126" t="str">
        <f t="shared" si="29"/>
        <v>Yes</v>
      </c>
      <c r="Q427" s="126" t="str">
        <f t="shared" si="31"/>
        <v>Yes</v>
      </c>
      <c r="R427" s="126" t="str">
        <f t="shared" si="31"/>
        <v>Yes</v>
      </c>
      <c r="S427" s="126" t="str">
        <f t="shared" si="31"/>
        <v>No</v>
      </c>
      <c r="T427" s="126" t="str">
        <f t="shared" si="31"/>
        <v>No</v>
      </c>
      <c r="U427" s="126" t="str">
        <f t="shared" si="31"/>
        <v>Yes</v>
      </c>
      <c r="V427" s="126" t="str">
        <f t="shared" si="31"/>
        <v>Yes</v>
      </c>
      <c r="W427" s="126" t="str">
        <f t="shared" si="31"/>
        <v>No</v>
      </c>
      <c r="X427" s="126" t="str">
        <f t="shared" si="31"/>
        <v>No</v>
      </c>
      <c r="Y427" s="126" t="str">
        <f t="shared" si="31"/>
        <v>No</v>
      </c>
      <c r="Z427" s="126" t="str">
        <f t="shared" si="31"/>
        <v>No</v>
      </c>
      <c r="AA427" s="126" t="str">
        <f t="shared" si="31"/>
        <v>No</v>
      </c>
    </row>
    <row r="428" spans="1:27" x14ac:dyDescent="0.3">
      <c r="A428" t="s">
        <v>193</v>
      </c>
      <c r="B428" t="s">
        <v>13</v>
      </c>
      <c r="C428" t="s">
        <v>9</v>
      </c>
      <c r="D428" t="s">
        <v>8</v>
      </c>
      <c r="E428" t="s">
        <v>11</v>
      </c>
      <c r="F428" t="s">
        <v>71</v>
      </c>
      <c r="G428">
        <v>0</v>
      </c>
      <c r="H428" t="s">
        <v>13</v>
      </c>
      <c r="I428" t="s">
        <v>17</v>
      </c>
      <c r="M428">
        <v>0</v>
      </c>
      <c r="N428" t="str">
        <f t="shared" si="28"/>
        <v>No</v>
      </c>
      <c r="O428" s="3" t="s">
        <v>214</v>
      </c>
      <c r="P428" s="126" t="str">
        <f t="shared" si="29"/>
        <v>Yes</v>
      </c>
      <c r="Q428" s="126" t="str">
        <f t="shared" si="31"/>
        <v>Yes</v>
      </c>
      <c r="R428" s="126" t="str">
        <f t="shared" si="31"/>
        <v>Yes</v>
      </c>
      <c r="S428" s="126" t="str">
        <f t="shared" si="31"/>
        <v>No</v>
      </c>
      <c r="T428" s="126" t="str">
        <f t="shared" si="31"/>
        <v>No</v>
      </c>
      <c r="U428" s="126" t="str">
        <f t="shared" si="31"/>
        <v>Yes</v>
      </c>
      <c r="V428" s="126" t="str">
        <f t="shared" si="31"/>
        <v>Yes</v>
      </c>
      <c r="W428" s="126" t="str">
        <f t="shared" si="31"/>
        <v>No</v>
      </c>
      <c r="X428" s="126" t="str">
        <f t="shared" si="31"/>
        <v>No</v>
      </c>
      <c r="Y428" s="126" t="str">
        <f t="shared" si="31"/>
        <v>No</v>
      </c>
      <c r="Z428" s="126" t="str">
        <f t="shared" si="31"/>
        <v>No</v>
      </c>
      <c r="AA428" s="126" t="str">
        <f t="shared" si="31"/>
        <v>No</v>
      </c>
    </row>
    <row r="429" spans="1:27" x14ac:dyDescent="0.3">
      <c r="A429" t="s">
        <v>193</v>
      </c>
      <c r="B429" t="s">
        <v>13</v>
      </c>
      <c r="C429" t="s">
        <v>9</v>
      </c>
      <c r="D429" t="s">
        <v>8</v>
      </c>
      <c r="E429" t="s">
        <v>11</v>
      </c>
      <c r="F429" t="s">
        <v>71</v>
      </c>
      <c r="G429">
        <v>1</v>
      </c>
      <c r="H429" t="s">
        <v>71</v>
      </c>
      <c r="I429" t="s">
        <v>148</v>
      </c>
      <c r="M429">
        <v>1</v>
      </c>
      <c r="N429" t="str">
        <f t="shared" si="28"/>
        <v>Yes</v>
      </c>
      <c r="O429" s="3" t="s">
        <v>214</v>
      </c>
      <c r="P429" s="126" t="str">
        <f t="shared" si="29"/>
        <v>Yes</v>
      </c>
      <c r="Q429" s="126" t="str">
        <f t="shared" si="31"/>
        <v>Yes</v>
      </c>
      <c r="R429" s="126" t="str">
        <f t="shared" si="31"/>
        <v>Yes</v>
      </c>
      <c r="S429" s="126" t="str">
        <f t="shared" si="31"/>
        <v>No</v>
      </c>
      <c r="T429" s="126" t="str">
        <f t="shared" si="31"/>
        <v>No</v>
      </c>
      <c r="U429" s="126" t="str">
        <f t="shared" si="31"/>
        <v>Yes</v>
      </c>
      <c r="V429" s="126" t="str">
        <f t="shared" si="31"/>
        <v>Yes</v>
      </c>
      <c r="W429" s="126" t="str">
        <f t="shared" si="31"/>
        <v>No</v>
      </c>
      <c r="X429" s="126" t="str">
        <f t="shared" si="31"/>
        <v>No</v>
      </c>
      <c r="Y429" s="126" t="str">
        <f t="shared" si="31"/>
        <v>No</v>
      </c>
      <c r="Z429" s="126" t="str">
        <f t="shared" si="31"/>
        <v>No</v>
      </c>
      <c r="AA429" s="126" t="str">
        <f t="shared" si="31"/>
        <v>No</v>
      </c>
    </row>
    <row r="430" spans="1:27" x14ac:dyDescent="0.3">
      <c r="A430" t="s">
        <v>193</v>
      </c>
      <c r="B430" t="s">
        <v>13</v>
      </c>
      <c r="C430" t="s">
        <v>9</v>
      </c>
      <c r="D430" t="s">
        <v>8</v>
      </c>
      <c r="E430" t="s">
        <v>11</v>
      </c>
      <c r="F430" t="s">
        <v>71</v>
      </c>
      <c r="G430">
        <v>1</v>
      </c>
      <c r="H430" t="s">
        <v>71</v>
      </c>
      <c r="I430" t="s">
        <v>20</v>
      </c>
      <c r="M430">
        <v>0</v>
      </c>
      <c r="N430" t="str">
        <f t="shared" si="28"/>
        <v>No</v>
      </c>
      <c r="O430" s="3" t="s">
        <v>214</v>
      </c>
      <c r="P430" s="126" t="str">
        <f t="shared" si="29"/>
        <v>Yes</v>
      </c>
      <c r="Q430" s="126" t="str">
        <f t="shared" si="31"/>
        <v>Yes</v>
      </c>
      <c r="R430" s="126" t="str">
        <f t="shared" si="31"/>
        <v>Yes</v>
      </c>
      <c r="S430" s="126" t="str">
        <f t="shared" si="31"/>
        <v>No</v>
      </c>
      <c r="T430" s="126" t="str">
        <f t="shared" si="31"/>
        <v>No</v>
      </c>
      <c r="U430" s="126" t="str">
        <f t="shared" si="31"/>
        <v>Yes</v>
      </c>
      <c r="V430" s="126" t="str">
        <f t="shared" si="31"/>
        <v>Yes</v>
      </c>
      <c r="W430" s="126" t="str">
        <f t="shared" si="31"/>
        <v>No</v>
      </c>
      <c r="X430" s="126" t="str">
        <f t="shared" si="31"/>
        <v>No</v>
      </c>
      <c r="Y430" s="126" t="str">
        <f t="shared" si="31"/>
        <v>No</v>
      </c>
      <c r="Z430" s="126" t="str">
        <f t="shared" si="31"/>
        <v>No</v>
      </c>
      <c r="AA430" s="126" t="str">
        <f t="shared" si="31"/>
        <v>No</v>
      </c>
    </row>
    <row r="431" spans="1:27" x14ac:dyDescent="0.3">
      <c r="A431" t="s">
        <v>193</v>
      </c>
      <c r="B431" t="s">
        <v>13</v>
      </c>
      <c r="C431" t="s">
        <v>9</v>
      </c>
      <c r="D431" t="s">
        <v>8</v>
      </c>
      <c r="E431" t="s">
        <v>11</v>
      </c>
      <c r="F431" t="s">
        <v>71</v>
      </c>
      <c r="G431">
        <v>1</v>
      </c>
      <c r="H431" t="s">
        <v>11</v>
      </c>
      <c r="I431" t="s">
        <v>17</v>
      </c>
      <c r="M431">
        <v>0</v>
      </c>
      <c r="N431" t="str">
        <f t="shared" si="28"/>
        <v>No</v>
      </c>
      <c r="O431" s="3" t="s">
        <v>214</v>
      </c>
      <c r="P431" s="126" t="str">
        <f t="shared" si="29"/>
        <v>Yes</v>
      </c>
      <c r="Q431" s="126" t="str">
        <f t="shared" si="31"/>
        <v>Yes</v>
      </c>
      <c r="R431" s="126" t="str">
        <f t="shared" si="31"/>
        <v>Yes</v>
      </c>
      <c r="S431" s="126" t="str">
        <f t="shared" si="31"/>
        <v>No</v>
      </c>
      <c r="T431" s="126" t="str">
        <f t="shared" si="31"/>
        <v>No</v>
      </c>
      <c r="U431" s="126" t="str">
        <f t="shared" si="31"/>
        <v>Yes</v>
      </c>
      <c r="V431" s="126" t="str">
        <f t="shared" si="31"/>
        <v>Yes</v>
      </c>
      <c r="W431" s="126" t="str">
        <f t="shared" si="31"/>
        <v>No</v>
      </c>
      <c r="X431" s="126" t="str">
        <f t="shared" si="31"/>
        <v>No</v>
      </c>
      <c r="Y431" s="126" t="str">
        <f t="shared" si="31"/>
        <v>No</v>
      </c>
      <c r="Z431" s="126" t="str">
        <f t="shared" si="31"/>
        <v>No</v>
      </c>
      <c r="AA431" s="126" t="str">
        <f t="shared" si="31"/>
        <v>No</v>
      </c>
    </row>
    <row r="432" spans="1:27" x14ac:dyDescent="0.3">
      <c r="A432" t="s">
        <v>193</v>
      </c>
      <c r="B432" t="s">
        <v>13</v>
      </c>
      <c r="C432" t="s">
        <v>9</v>
      </c>
      <c r="D432" t="s">
        <v>8</v>
      </c>
      <c r="E432" t="s">
        <v>11</v>
      </c>
      <c r="F432" t="s">
        <v>71</v>
      </c>
      <c r="G432">
        <v>0</v>
      </c>
      <c r="H432" t="s">
        <v>71</v>
      </c>
      <c r="I432" t="s">
        <v>19</v>
      </c>
      <c r="M432">
        <v>3</v>
      </c>
      <c r="N432" t="str">
        <f t="shared" si="28"/>
        <v>Yes</v>
      </c>
      <c r="O432" s="3" t="s">
        <v>214</v>
      </c>
      <c r="P432" s="126" t="str">
        <f t="shared" si="29"/>
        <v>Yes</v>
      </c>
      <c r="Q432" s="126" t="str">
        <f t="shared" si="31"/>
        <v>Yes</v>
      </c>
      <c r="R432" s="126" t="str">
        <f t="shared" si="31"/>
        <v>Yes</v>
      </c>
      <c r="S432" s="126" t="str">
        <f t="shared" si="31"/>
        <v>No</v>
      </c>
      <c r="T432" s="126" t="str">
        <f t="shared" si="31"/>
        <v>No</v>
      </c>
      <c r="U432" s="126" t="str">
        <f t="shared" si="31"/>
        <v>Yes</v>
      </c>
      <c r="V432" s="126" t="str">
        <f t="shared" si="31"/>
        <v>Yes</v>
      </c>
      <c r="W432" s="126" t="str">
        <f t="shared" si="31"/>
        <v>No</v>
      </c>
      <c r="X432" s="126" t="str">
        <f t="shared" si="31"/>
        <v>No</v>
      </c>
      <c r="Y432" s="126" t="str">
        <f t="shared" si="31"/>
        <v>No</v>
      </c>
      <c r="Z432" s="126" t="str">
        <f t="shared" si="31"/>
        <v>No</v>
      </c>
      <c r="AA432" s="126" t="str">
        <f t="shared" si="31"/>
        <v>No</v>
      </c>
    </row>
    <row r="433" spans="1:27" x14ac:dyDescent="0.3">
      <c r="A433" t="s">
        <v>193</v>
      </c>
      <c r="B433" t="s">
        <v>13</v>
      </c>
      <c r="C433" t="s">
        <v>9</v>
      </c>
      <c r="D433" t="s">
        <v>8</v>
      </c>
      <c r="E433" t="s">
        <v>11</v>
      </c>
      <c r="F433" t="s">
        <v>10</v>
      </c>
      <c r="G433">
        <v>0</v>
      </c>
      <c r="H433" t="s">
        <v>10</v>
      </c>
      <c r="I433" t="s">
        <v>19</v>
      </c>
      <c r="M433">
        <v>0</v>
      </c>
      <c r="N433" t="str">
        <f t="shared" si="28"/>
        <v>No</v>
      </c>
      <c r="O433" s="3" t="s">
        <v>214</v>
      </c>
      <c r="P433" s="126" t="str">
        <f t="shared" si="29"/>
        <v>Yes</v>
      </c>
      <c r="Q433" s="126" t="str">
        <f t="shared" si="31"/>
        <v>Yes</v>
      </c>
      <c r="R433" s="126" t="str">
        <f t="shared" si="31"/>
        <v>Yes</v>
      </c>
      <c r="S433" s="126" t="str">
        <f t="shared" si="31"/>
        <v>No</v>
      </c>
      <c r="T433" s="126" t="str">
        <f t="shared" si="31"/>
        <v>Yes</v>
      </c>
      <c r="U433" s="126" t="str">
        <f t="shared" si="31"/>
        <v>Yes</v>
      </c>
      <c r="V433" s="126" t="str">
        <f t="shared" si="31"/>
        <v>No</v>
      </c>
      <c r="W433" s="126" t="str">
        <f t="shared" si="31"/>
        <v>No</v>
      </c>
      <c r="X433" s="126" t="str">
        <f t="shared" si="31"/>
        <v>No</v>
      </c>
      <c r="Y433" s="126" t="str">
        <f t="shared" si="31"/>
        <v>No</v>
      </c>
      <c r="Z433" s="126" t="str">
        <f t="shared" si="31"/>
        <v>No</v>
      </c>
      <c r="AA433" s="126" t="str">
        <f t="shared" si="31"/>
        <v>No</v>
      </c>
    </row>
    <row r="434" spans="1:27" x14ac:dyDescent="0.3">
      <c r="A434" t="s">
        <v>193</v>
      </c>
      <c r="B434" t="s">
        <v>13</v>
      </c>
      <c r="C434" t="s">
        <v>9</v>
      </c>
      <c r="D434" t="s">
        <v>8</v>
      </c>
      <c r="E434" t="s">
        <v>11</v>
      </c>
      <c r="F434" t="s">
        <v>70</v>
      </c>
      <c r="G434">
        <v>1</v>
      </c>
      <c r="H434" t="s">
        <v>11</v>
      </c>
      <c r="I434" t="s">
        <v>18</v>
      </c>
      <c r="M434">
        <v>2</v>
      </c>
      <c r="N434" t="str">
        <f t="shared" si="28"/>
        <v>Yes</v>
      </c>
      <c r="O434" s="3" t="s">
        <v>214</v>
      </c>
      <c r="P434" s="126" t="str">
        <f t="shared" si="29"/>
        <v>Yes</v>
      </c>
      <c r="Q434" s="126" t="str">
        <f t="shared" si="31"/>
        <v>Yes</v>
      </c>
      <c r="R434" s="126" t="str">
        <f t="shared" si="31"/>
        <v>Yes</v>
      </c>
      <c r="S434" s="126" t="str">
        <f t="shared" si="31"/>
        <v>Yes</v>
      </c>
      <c r="T434" s="126" t="str">
        <f t="shared" si="31"/>
        <v>No</v>
      </c>
      <c r="U434" s="126" t="str">
        <f t="shared" si="31"/>
        <v>Yes</v>
      </c>
      <c r="V434" s="126" t="str">
        <f t="shared" si="31"/>
        <v>No</v>
      </c>
      <c r="W434" s="126" t="str">
        <f t="shared" si="31"/>
        <v>No</v>
      </c>
      <c r="X434" s="126" t="str">
        <f t="shared" si="31"/>
        <v>No</v>
      </c>
      <c r="Y434" s="126" t="str">
        <f t="shared" si="31"/>
        <v>No</v>
      </c>
      <c r="Z434" s="126" t="str">
        <f t="shared" si="31"/>
        <v>No</v>
      </c>
      <c r="AA434" s="126" t="str">
        <f t="shared" si="31"/>
        <v>No</v>
      </c>
    </row>
    <row r="435" spans="1:27" x14ac:dyDescent="0.3">
      <c r="A435" t="s">
        <v>193</v>
      </c>
      <c r="B435" t="s">
        <v>13</v>
      </c>
      <c r="C435" t="s">
        <v>9</v>
      </c>
      <c r="D435" t="s">
        <v>8</v>
      </c>
      <c r="E435" t="s">
        <v>11</v>
      </c>
      <c r="F435" t="s">
        <v>70</v>
      </c>
      <c r="G435">
        <v>1</v>
      </c>
      <c r="H435" t="s">
        <v>8</v>
      </c>
      <c r="I435" t="s">
        <v>148</v>
      </c>
      <c r="M435">
        <v>2</v>
      </c>
      <c r="N435" t="str">
        <f t="shared" si="28"/>
        <v>Yes</v>
      </c>
      <c r="O435" s="3" t="s">
        <v>214</v>
      </c>
      <c r="P435" s="126" t="str">
        <f t="shared" si="29"/>
        <v>Yes</v>
      </c>
      <c r="Q435" s="126" t="str">
        <f t="shared" si="31"/>
        <v>Yes</v>
      </c>
      <c r="R435" s="126" t="str">
        <f t="shared" si="31"/>
        <v>Yes</v>
      </c>
      <c r="S435" s="126" t="str">
        <f t="shared" si="31"/>
        <v>Yes</v>
      </c>
      <c r="T435" s="126" t="str">
        <f t="shared" si="31"/>
        <v>No</v>
      </c>
      <c r="U435" s="126" t="str">
        <f t="shared" si="31"/>
        <v>Yes</v>
      </c>
      <c r="V435" s="126" t="str">
        <f t="shared" si="31"/>
        <v>No</v>
      </c>
      <c r="W435" s="126" t="str">
        <f t="shared" si="31"/>
        <v>No</v>
      </c>
      <c r="X435" s="126" t="str">
        <f t="shared" si="31"/>
        <v>No</v>
      </c>
      <c r="Y435" s="126" t="str">
        <f t="shared" si="31"/>
        <v>No</v>
      </c>
      <c r="Z435" s="126" t="str">
        <f t="shared" si="31"/>
        <v>No</v>
      </c>
      <c r="AA435" s="126" t="str">
        <f t="shared" si="31"/>
        <v>No</v>
      </c>
    </row>
    <row r="436" spans="1:27" x14ac:dyDescent="0.3">
      <c r="A436" t="s">
        <v>196</v>
      </c>
      <c r="B436" t="s">
        <v>13</v>
      </c>
      <c r="C436" t="s">
        <v>9</v>
      </c>
      <c r="D436" t="s">
        <v>11</v>
      </c>
      <c r="E436" t="s">
        <v>8</v>
      </c>
      <c r="F436" t="s">
        <v>10</v>
      </c>
      <c r="G436">
        <v>1</v>
      </c>
      <c r="H436" t="s">
        <v>8</v>
      </c>
      <c r="I436" t="s">
        <v>17</v>
      </c>
      <c r="M436">
        <v>0</v>
      </c>
      <c r="N436" t="str">
        <f t="shared" si="28"/>
        <v>No</v>
      </c>
      <c r="O436" s="3" t="s">
        <v>152</v>
      </c>
      <c r="P436" s="126" t="str">
        <f t="shared" si="29"/>
        <v>Yes</v>
      </c>
      <c r="Q436" s="126" t="str">
        <f t="shared" si="31"/>
        <v>Yes</v>
      </c>
      <c r="R436" s="126" t="str">
        <f t="shared" si="31"/>
        <v>Yes</v>
      </c>
      <c r="S436" s="126" t="str">
        <f t="shared" si="31"/>
        <v>No</v>
      </c>
      <c r="T436" s="126" t="str">
        <f t="shared" si="31"/>
        <v>Yes</v>
      </c>
      <c r="U436" s="126" t="str">
        <f t="shared" si="31"/>
        <v>Yes</v>
      </c>
      <c r="V436" s="126" t="str">
        <f t="shared" si="31"/>
        <v>No</v>
      </c>
      <c r="W436" s="126" t="str">
        <f t="shared" si="31"/>
        <v>No</v>
      </c>
      <c r="X436" s="126" t="str">
        <f t="shared" si="31"/>
        <v>No</v>
      </c>
      <c r="Y436" s="126" t="str">
        <f t="shared" si="31"/>
        <v>No</v>
      </c>
      <c r="Z436" s="126" t="str">
        <f t="shared" si="31"/>
        <v>No</v>
      </c>
      <c r="AA436" s="126" t="str">
        <f t="shared" si="31"/>
        <v>No</v>
      </c>
    </row>
    <row r="437" spans="1:27" x14ac:dyDescent="0.3">
      <c r="A437" t="s">
        <v>196</v>
      </c>
      <c r="B437" t="s">
        <v>13</v>
      </c>
      <c r="C437" t="s">
        <v>9</v>
      </c>
      <c r="D437" t="s">
        <v>11</v>
      </c>
      <c r="E437" t="s">
        <v>8</v>
      </c>
      <c r="F437" t="s">
        <v>10</v>
      </c>
      <c r="G437">
        <v>1</v>
      </c>
      <c r="H437" t="s">
        <v>11</v>
      </c>
      <c r="I437" t="s">
        <v>18</v>
      </c>
      <c r="M437">
        <v>2</v>
      </c>
      <c r="N437" t="str">
        <f t="shared" si="28"/>
        <v>Yes</v>
      </c>
      <c r="O437" s="3" t="s">
        <v>152</v>
      </c>
      <c r="P437" s="126" t="str">
        <f t="shared" si="29"/>
        <v>Yes</v>
      </c>
      <c r="Q437" s="126" t="str">
        <f t="shared" si="31"/>
        <v>Yes</v>
      </c>
      <c r="R437" s="126" t="str">
        <f t="shared" si="31"/>
        <v>Yes</v>
      </c>
      <c r="S437" s="126" t="str">
        <f t="shared" si="31"/>
        <v>No</v>
      </c>
      <c r="T437" s="126" t="str">
        <f t="shared" si="31"/>
        <v>Yes</v>
      </c>
      <c r="U437" s="126" t="str">
        <f t="shared" si="31"/>
        <v>Yes</v>
      </c>
      <c r="V437" s="126" t="str">
        <f t="shared" si="31"/>
        <v>No</v>
      </c>
      <c r="W437" s="126" t="str">
        <f t="shared" si="31"/>
        <v>No</v>
      </c>
      <c r="X437" s="126" t="str">
        <f t="shared" si="31"/>
        <v>No</v>
      </c>
      <c r="Y437" s="126" t="str">
        <f t="shared" si="31"/>
        <v>No</v>
      </c>
      <c r="Z437" s="126" t="str">
        <f t="shared" si="31"/>
        <v>No</v>
      </c>
      <c r="AA437" s="126" t="str">
        <f t="shared" si="31"/>
        <v>No</v>
      </c>
    </row>
    <row r="438" spans="1:27" x14ac:dyDescent="0.3">
      <c r="A438" t="s">
        <v>196</v>
      </c>
      <c r="B438" t="s">
        <v>13</v>
      </c>
      <c r="C438" t="s">
        <v>9</v>
      </c>
      <c r="D438" t="s">
        <v>11</v>
      </c>
      <c r="E438" t="s">
        <v>8</v>
      </c>
      <c r="F438" t="s">
        <v>10</v>
      </c>
      <c r="G438">
        <v>1</v>
      </c>
      <c r="H438" t="s">
        <v>11</v>
      </c>
      <c r="I438" t="s">
        <v>15</v>
      </c>
      <c r="M438">
        <v>2</v>
      </c>
      <c r="N438" t="str">
        <f t="shared" si="28"/>
        <v>Yes</v>
      </c>
      <c r="O438" s="3" t="s">
        <v>152</v>
      </c>
      <c r="P438" s="126" t="str">
        <f t="shared" si="29"/>
        <v>Yes</v>
      </c>
      <c r="Q438" s="126" t="str">
        <f t="shared" si="31"/>
        <v>Yes</v>
      </c>
      <c r="R438" s="126" t="str">
        <f t="shared" si="31"/>
        <v>Yes</v>
      </c>
      <c r="S438" s="126" t="str">
        <f t="shared" si="31"/>
        <v>No</v>
      </c>
      <c r="T438" s="126" t="str">
        <f t="shared" si="31"/>
        <v>Yes</v>
      </c>
      <c r="U438" s="126" t="str">
        <f t="shared" si="31"/>
        <v>Yes</v>
      </c>
      <c r="V438" s="126" t="str">
        <f t="shared" si="31"/>
        <v>No</v>
      </c>
      <c r="W438" s="126" t="str">
        <f t="shared" si="31"/>
        <v>No</v>
      </c>
      <c r="X438" s="126" t="str">
        <f t="shared" si="31"/>
        <v>No</v>
      </c>
      <c r="Y438" s="126" t="str">
        <f t="shared" si="31"/>
        <v>No</v>
      </c>
      <c r="Z438" s="126" t="str">
        <f t="shared" si="31"/>
        <v>No</v>
      </c>
      <c r="AA438" s="126" t="str">
        <f t="shared" si="31"/>
        <v>No</v>
      </c>
    </row>
    <row r="439" spans="1:27" x14ac:dyDescent="0.3">
      <c r="A439" t="s">
        <v>196</v>
      </c>
      <c r="B439" t="s">
        <v>13</v>
      </c>
      <c r="C439" t="s">
        <v>9</v>
      </c>
      <c r="D439" t="s">
        <v>11</v>
      </c>
      <c r="E439" t="s">
        <v>8</v>
      </c>
      <c r="F439" t="s">
        <v>10</v>
      </c>
      <c r="G439">
        <v>2</v>
      </c>
      <c r="H439" t="s">
        <v>11</v>
      </c>
      <c r="I439" t="s">
        <v>17</v>
      </c>
      <c r="M439">
        <v>0</v>
      </c>
      <c r="N439" t="str">
        <f t="shared" si="28"/>
        <v>No</v>
      </c>
      <c r="O439" s="3" t="s">
        <v>152</v>
      </c>
      <c r="P439" s="126" t="str">
        <f t="shared" si="29"/>
        <v>Yes</v>
      </c>
      <c r="Q439" s="126" t="str">
        <f t="shared" si="31"/>
        <v>Yes</v>
      </c>
      <c r="R439" s="126" t="str">
        <f t="shared" si="31"/>
        <v>Yes</v>
      </c>
      <c r="S439" s="126" t="str">
        <f t="shared" si="31"/>
        <v>No</v>
      </c>
      <c r="T439" s="126" t="str">
        <f t="shared" si="31"/>
        <v>Yes</v>
      </c>
      <c r="U439" s="126" t="str">
        <f t="shared" si="31"/>
        <v>Yes</v>
      </c>
      <c r="V439" s="126" t="str">
        <f t="shared" si="31"/>
        <v>No</v>
      </c>
      <c r="W439" s="126" t="str">
        <f t="shared" si="31"/>
        <v>No</v>
      </c>
      <c r="X439" s="126" t="str">
        <f t="shared" si="31"/>
        <v>No</v>
      </c>
      <c r="Y439" s="126" t="str">
        <f t="shared" si="31"/>
        <v>No</v>
      </c>
      <c r="Z439" s="126" t="str">
        <f t="shared" si="31"/>
        <v>No</v>
      </c>
      <c r="AA439" s="126" t="str">
        <f t="shared" si="31"/>
        <v>No</v>
      </c>
    </row>
    <row r="440" spans="1:27" x14ac:dyDescent="0.3">
      <c r="A440" t="s">
        <v>196</v>
      </c>
      <c r="B440" t="s">
        <v>13</v>
      </c>
      <c r="C440" t="s">
        <v>9</v>
      </c>
      <c r="D440" t="s">
        <v>11</v>
      </c>
      <c r="E440" t="s">
        <v>8</v>
      </c>
      <c r="F440" t="s">
        <v>71</v>
      </c>
      <c r="G440">
        <v>0</v>
      </c>
      <c r="H440" t="s">
        <v>9</v>
      </c>
      <c r="I440" t="s">
        <v>19</v>
      </c>
      <c r="M440">
        <v>0</v>
      </c>
      <c r="N440" t="str">
        <f t="shared" si="28"/>
        <v>No</v>
      </c>
      <c r="O440" s="3" t="s">
        <v>152</v>
      </c>
      <c r="P440" s="126" t="str">
        <f t="shared" si="29"/>
        <v>Yes</v>
      </c>
      <c r="Q440" s="126" t="str">
        <f t="shared" si="31"/>
        <v>Yes</v>
      </c>
      <c r="R440" s="126" t="str">
        <f t="shared" si="31"/>
        <v>Yes</v>
      </c>
      <c r="S440" s="126" t="str">
        <f t="shared" si="31"/>
        <v>No</v>
      </c>
      <c r="T440" s="126" t="str">
        <f t="shared" si="31"/>
        <v>No</v>
      </c>
      <c r="U440" s="126" t="str">
        <f t="shared" si="31"/>
        <v>Yes</v>
      </c>
      <c r="V440" s="126" t="str">
        <f t="shared" si="31"/>
        <v>Yes</v>
      </c>
      <c r="W440" s="126" t="str">
        <f t="shared" si="31"/>
        <v>No</v>
      </c>
      <c r="X440" s="126" t="str">
        <f t="shared" si="31"/>
        <v>No</v>
      </c>
      <c r="Y440" s="126" t="str">
        <f t="shared" si="31"/>
        <v>No</v>
      </c>
      <c r="Z440" s="126" t="str">
        <f t="shared" si="31"/>
        <v>No</v>
      </c>
      <c r="AA440" s="126" t="str">
        <f t="shared" si="31"/>
        <v>No</v>
      </c>
    </row>
    <row r="441" spans="1:27" x14ac:dyDescent="0.3">
      <c r="A441" t="s">
        <v>196</v>
      </c>
      <c r="B441" t="s">
        <v>130</v>
      </c>
      <c r="C441" t="s">
        <v>9</v>
      </c>
      <c r="D441" t="s">
        <v>70</v>
      </c>
      <c r="E441" t="s">
        <v>8</v>
      </c>
      <c r="F441" t="s">
        <v>71</v>
      </c>
      <c r="G441">
        <v>1</v>
      </c>
      <c r="H441" t="s">
        <v>9</v>
      </c>
      <c r="I441" t="s">
        <v>18</v>
      </c>
      <c r="M441">
        <v>0</v>
      </c>
      <c r="N441" t="str">
        <f t="shared" si="28"/>
        <v>No</v>
      </c>
      <c r="O441" s="3" t="s">
        <v>152</v>
      </c>
      <c r="P441" s="126" t="str">
        <f t="shared" si="29"/>
        <v>No</v>
      </c>
      <c r="Q441" s="126" t="str">
        <f t="shared" si="31"/>
        <v>Yes</v>
      </c>
      <c r="R441" s="126" t="str">
        <f t="shared" si="31"/>
        <v>Yes</v>
      </c>
      <c r="S441" s="126" t="str">
        <f t="shared" si="31"/>
        <v>Yes</v>
      </c>
      <c r="T441" s="126" t="str">
        <f t="shared" si="31"/>
        <v>No</v>
      </c>
      <c r="U441" s="126" t="str">
        <f t="shared" si="31"/>
        <v>No</v>
      </c>
      <c r="V441" s="126" t="str">
        <f t="shared" si="31"/>
        <v>Yes</v>
      </c>
      <c r="W441" s="126" t="str">
        <f t="shared" si="31"/>
        <v>No</v>
      </c>
      <c r="X441" s="126" t="str">
        <f t="shared" si="31"/>
        <v>No</v>
      </c>
      <c r="Y441" s="126" t="str">
        <f t="shared" si="31"/>
        <v>Yes</v>
      </c>
      <c r="Z441" s="126" t="str">
        <f t="shared" si="31"/>
        <v>No</v>
      </c>
      <c r="AA441" s="126" t="str">
        <f t="shared" si="31"/>
        <v>No</v>
      </c>
    </row>
    <row r="442" spans="1:27" x14ac:dyDescent="0.3">
      <c r="A442" t="s">
        <v>196</v>
      </c>
      <c r="B442" t="s">
        <v>130</v>
      </c>
      <c r="C442" t="s">
        <v>9</v>
      </c>
      <c r="D442" t="s">
        <v>70</v>
      </c>
      <c r="E442" t="s">
        <v>8</v>
      </c>
      <c r="F442" t="s">
        <v>71</v>
      </c>
      <c r="G442">
        <v>1</v>
      </c>
      <c r="H442" t="s">
        <v>71</v>
      </c>
      <c r="I442" t="s">
        <v>17</v>
      </c>
      <c r="M442">
        <v>0</v>
      </c>
      <c r="N442" t="str">
        <f t="shared" si="28"/>
        <v>No</v>
      </c>
      <c r="O442" s="3" t="s">
        <v>152</v>
      </c>
      <c r="P442" s="126" t="str">
        <f t="shared" si="29"/>
        <v>No</v>
      </c>
      <c r="Q442" s="126" t="str">
        <f t="shared" si="31"/>
        <v>Yes</v>
      </c>
      <c r="R442" s="126" t="str">
        <f t="shared" si="31"/>
        <v>Yes</v>
      </c>
      <c r="S442" s="126" t="str">
        <f t="shared" si="31"/>
        <v>Yes</v>
      </c>
      <c r="T442" s="126" t="str">
        <f t="shared" si="31"/>
        <v>No</v>
      </c>
      <c r="U442" s="126" t="str">
        <f t="shared" si="31"/>
        <v>No</v>
      </c>
      <c r="V442" s="126" t="str">
        <f t="shared" si="31"/>
        <v>Yes</v>
      </c>
      <c r="W442" s="126" t="str">
        <f t="shared" si="31"/>
        <v>No</v>
      </c>
      <c r="X442" s="126" t="str">
        <f t="shared" si="31"/>
        <v>No</v>
      </c>
      <c r="Y442" s="126" t="str">
        <f t="shared" si="31"/>
        <v>Yes</v>
      </c>
      <c r="Z442" s="126" t="str">
        <f t="shared" si="31"/>
        <v>No</v>
      </c>
      <c r="AA442" s="126" t="str">
        <f t="shared" si="31"/>
        <v>No</v>
      </c>
    </row>
    <row r="443" spans="1:27" x14ac:dyDescent="0.3">
      <c r="A443" t="s">
        <v>196</v>
      </c>
      <c r="B443" t="s">
        <v>130</v>
      </c>
      <c r="C443" t="s">
        <v>9</v>
      </c>
      <c r="D443" t="s">
        <v>70</v>
      </c>
      <c r="E443" t="s">
        <v>8</v>
      </c>
      <c r="F443" t="s">
        <v>71</v>
      </c>
      <c r="G443">
        <v>0</v>
      </c>
      <c r="H443" t="s">
        <v>130</v>
      </c>
      <c r="I443" t="s">
        <v>19</v>
      </c>
      <c r="M443">
        <v>3</v>
      </c>
      <c r="N443" t="str">
        <f t="shared" si="28"/>
        <v>Yes</v>
      </c>
      <c r="O443" s="3" t="s">
        <v>152</v>
      </c>
      <c r="P443" s="126" t="str">
        <f t="shared" si="29"/>
        <v>No</v>
      </c>
      <c r="Q443" s="126" t="str">
        <f t="shared" si="31"/>
        <v>Yes</v>
      </c>
      <c r="R443" s="126" t="str">
        <f t="shared" si="31"/>
        <v>Yes</v>
      </c>
      <c r="S443" s="126" t="str">
        <f t="shared" si="31"/>
        <v>Yes</v>
      </c>
      <c r="T443" s="126" t="str">
        <f t="shared" si="31"/>
        <v>No</v>
      </c>
      <c r="U443" s="126" t="str">
        <f t="shared" si="31"/>
        <v>No</v>
      </c>
      <c r="V443" s="126" t="str">
        <f t="shared" si="31"/>
        <v>Yes</v>
      </c>
      <c r="W443" s="126" t="str">
        <f t="shared" si="31"/>
        <v>No</v>
      </c>
      <c r="X443" s="126" t="str">
        <f t="shared" si="31"/>
        <v>No</v>
      </c>
      <c r="Y443" s="126" t="str">
        <f t="shared" si="31"/>
        <v>Yes</v>
      </c>
      <c r="Z443" s="126" t="str">
        <f t="shared" si="31"/>
        <v>No</v>
      </c>
      <c r="AA443" s="126" t="str">
        <f t="shared" si="31"/>
        <v>No</v>
      </c>
    </row>
    <row r="444" spans="1:27" x14ac:dyDescent="0.3">
      <c r="A444" t="s">
        <v>196</v>
      </c>
      <c r="B444" t="s">
        <v>130</v>
      </c>
      <c r="C444" t="s">
        <v>9</v>
      </c>
      <c r="D444" t="s">
        <v>70</v>
      </c>
      <c r="E444" t="s">
        <v>8</v>
      </c>
      <c r="F444" t="s">
        <v>71</v>
      </c>
      <c r="G444">
        <v>1</v>
      </c>
      <c r="H444" t="s">
        <v>71</v>
      </c>
      <c r="I444" t="s">
        <v>18</v>
      </c>
      <c r="M444">
        <v>0</v>
      </c>
      <c r="N444" t="str">
        <f t="shared" si="28"/>
        <v>No</v>
      </c>
      <c r="O444" s="3" t="s">
        <v>152</v>
      </c>
      <c r="P444" s="126" t="str">
        <f t="shared" si="29"/>
        <v>No</v>
      </c>
      <c r="Q444" s="126" t="str">
        <f t="shared" si="31"/>
        <v>Yes</v>
      </c>
      <c r="R444" s="126" t="str">
        <f t="shared" si="31"/>
        <v>Yes</v>
      </c>
      <c r="S444" s="126" t="str">
        <f t="shared" si="31"/>
        <v>Yes</v>
      </c>
      <c r="T444" s="126" t="str">
        <f t="shared" si="31"/>
        <v>No</v>
      </c>
      <c r="U444" s="126" t="str">
        <f t="shared" si="31"/>
        <v>No</v>
      </c>
      <c r="V444" s="126" t="str">
        <f t="shared" si="31"/>
        <v>Yes</v>
      </c>
      <c r="W444" s="126" t="str">
        <f t="shared" si="31"/>
        <v>No</v>
      </c>
      <c r="X444" s="126" t="str">
        <f t="shared" si="31"/>
        <v>No</v>
      </c>
      <c r="Y444" s="126" t="str">
        <f t="shared" si="31"/>
        <v>Yes</v>
      </c>
      <c r="Z444" s="126" t="str">
        <f t="shared" si="31"/>
        <v>No</v>
      </c>
      <c r="AA444" s="126" t="str">
        <f t="shared" si="31"/>
        <v>No</v>
      </c>
    </row>
    <row r="445" spans="1:27" x14ac:dyDescent="0.3">
      <c r="A445" t="s">
        <v>196</v>
      </c>
      <c r="B445" t="s">
        <v>130</v>
      </c>
      <c r="C445" t="s">
        <v>9</v>
      </c>
      <c r="D445" t="s">
        <v>70</v>
      </c>
      <c r="E445" t="s">
        <v>8</v>
      </c>
      <c r="F445" t="s">
        <v>71</v>
      </c>
      <c r="G445">
        <v>1</v>
      </c>
      <c r="H445" t="s">
        <v>70</v>
      </c>
      <c r="I445" t="s">
        <v>16</v>
      </c>
      <c r="M445">
        <v>0</v>
      </c>
      <c r="N445" t="str">
        <f t="shared" si="28"/>
        <v>No</v>
      </c>
      <c r="O445" s="3" t="s">
        <v>152</v>
      </c>
      <c r="P445" s="126" t="str">
        <f t="shared" si="29"/>
        <v>No</v>
      </c>
      <c r="Q445" s="126" t="str">
        <f t="shared" si="31"/>
        <v>Yes</v>
      </c>
      <c r="R445" s="126" t="str">
        <f t="shared" si="31"/>
        <v>Yes</v>
      </c>
      <c r="S445" s="126" t="str">
        <f t="shared" si="31"/>
        <v>Yes</v>
      </c>
      <c r="T445" s="126" t="str">
        <f t="shared" si="31"/>
        <v>No</v>
      </c>
      <c r="U445" s="126" t="str">
        <f t="shared" si="31"/>
        <v>No</v>
      </c>
      <c r="V445" s="126" t="str">
        <f t="shared" si="31"/>
        <v>Yes</v>
      </c>
      <c r="W445" s="126" t="str">
        <f t="shared" si="31"/>
        <v>No</v>
      </c>
      <c r="X445" s="126" t="str">
        <f t="shared" si="31"/>
        <v>No</v>
      </c>
      <c r="Y445" s="126" t="str">
        <f t="shared" si="31"/>
        <v>Yes</v>
      </c>
      <c r="Z445" s="126" t="str">
        <f t="shared" si="31"/>
        <v>No</v>
      </c>
      <c r="AA445" s="126" t="str">
        <f t="shared" si="31"/>
        <v>No</v>
      </c>
    </row>
    <row r="446" spans="1:27" x14ac:dyDescent="0.3">
      <c r="A446" t="s">
        <v>196</v>
      </c>
      <c r="B446" t="s">
        <v>13</v>
      </c>
      <c r="C446" t="s">
        <v>130</v>
      </c>
      <c r="D446" t="s">
        <v>70</v>
      </c>
      <c r="E446" t="s">
        <v>11</v>
      </c>
      <c r="F446" t="s">
        <v>71</v>
      </c>
      <c r="G446">
        <v>0</v>
      </c>
      <c r="H446" t="s">
        <v>71</v>
      </c>
      <c r="I446" t="s">
        <v>15</v>
      </c>
      <c r="M446">
        <v>0</v>
      </c>
      <c r="N446" t="str">
        <f t="shared" si="28"/>
        <v>No</v>
      </c>
      <c r="O446" s="3" t="s">
        <v>152</v>
      </c>
      <c r="P446" s="126" t="str">
        <f t="shared" si="29"/>
        <v>Yes</v>
      </c>
      <c r="Q446" s="126" t="str">
        <f t="shared" si="31"/>
        <v>No</v>
      </c>
      <c r="R446" s="126" t="str">
        <f t="shared" ref="Q446:AA468" si="32">IF($A446="","",IF(OR($B446=R$1,$C446=R$1,$D446=R$1,$E446=R$1,$F446=R$1),"Yes","No"))</f>
        <v>No</v>
      </c>
      <c r="S446" s="126" t="str">
        <f t="shared" si="32"/>
        <v>Yes</v>
      </c>
      <c r="T446" s="126" t="str">
        <f t="shared" si="32"/>
        <v>No</v>
      </c>
      <c r="U446" s="126" t="str">
        <f t="shared" si="32"/>
        <v>Yes</v>
      </c>
      <c r="V446" s="126" t="str">
        <f t="shared" si="32"/>
        <v>Yes</v>
      </c>
      <c r="W446" s="126" t="str">
        <f t="shared" si="32"/>
        <v>No</v>
      </c>
      <c r="X446" s="126" t="str">
        <f t="shared" si="32"/>
        <v>No</v>
      </c>
      <c r="Y446" s="126" t="str">
        <f t="shared" si="32"/>
        <v>Yes</v>
      </c>
      <c r="Z446" s="126" t="str">
        <f t="shared" si="32"/>
        <v>No</v>
      </c>
      <c r="AA446" s="126" t="str">
        <f t="shared" si="32"/>
        <v>No</v>
      </c>
    </row>
    <row r="447" spans="1:27" x14ac:dyDescent="0.3">
      <c r="A447" t="s">
        <v>196</v>
      </c>
      <c r="B447" t="s">
        <v>13</v>
      </c>
      <c r="C447" t="s">
        <v>130</v>
      </c>
      <c r="D447" t="s">
        <v>70</v>
      </c>
      <c r="E447" t="s">
        <v>11</v>
      </c>
      <c r="F447" t="s">
        <v>71</v>
      </c>
      <c r="G447">
        <v>1</v>
      </c>
      <c r="H447" t="s">
        <v>71</v>
      </c>
      <c r="I447" t="s">
        <v>19</v>
      </c>
      <c r="M447">
        <v>0</v>
      </c>
      <c r="N447" t="str">
        <f t="shared" si="28"/>
        <v>No</v>
      </c>
      <c r="O447" s="3" t="s">
        <v>152</v>
      </c>
      <c r="P447" s="126" t="str">
        <f t="shared" si="29"/>
        <v>Yes</v>
      </c>
      <c r="Q447" s="126" t="str">
        <f t="shared" si="32"/>
        <v>No</v>
      </c>
      <c r="R447" s="126" t="str">
        <f t="shared" si="32"/>
        <v>No</v>
      </c>
      <c r="S447" s="126" t="str">
        <f t="shared" si="32"/>
        <v>Yes</v>
      </c>
      <c r="T447" s="126" t="str">
        <f t="shared" si="32"/>
        <v>No</v>
      </c>
      <c r="U447" s="126" t="str">
        <f t="shared" si="32"/>
        <v>Yes</v>
      </c>
      <c r="V447" s="126" t="str">
        <f t="shared" si="32"/>
        <v>Yes</v>
      </c>
      <c r="W447" s="126" t="str">
        <f t="shared" si="32"/>
        <v>No</v>
      </c>
      <c r="X447" s="126" t="str">
        <f t="shared" si="32"/>
        <v>No</v>
      </c>
      <c r="Y447" s="126" t="str">
        <f t="shared" si="32"/>
        <v>Yes</v>
      </c>
      <c r="Z447" s="126" t="str">
        <f t="shared" si="32"/>
        <v>No</v>
      </c>
      <c r="AA447" s="126" t="str">
        <f t="shared" si="32"/>
        <v>No</v>
      </c>
    </row>
    <row r="448" spans="1:27" x14ac:dyDescent="0.3">
      <c r="A448" t="s">
        <v>196</v>
      </c>
      <c r="B448" t="s">
        <v>13</v>
      </c>
      <c r="C448" t="s">
        <v>130</v>
      </c>
      <c r="D448" t="s">
        <v>70</v>
      </c>
      <c r="E448" t="s">
        <v>11</v>
      </c>
      <c r="F448" t="s">
        <v>71</v>
      </c>
      <c r="G448">
        <v>0</v>
      </c>
      <c r="H448" t="s">
        <v>70</v>
      </c>
      <c r="I448" t="s">
        <v>19</v>
      </c>
      <c r="M448">
        <v>0</v>
      </c>
      <c r="N448" t="str">
        <f t="shared" si="28"/>
        <v>No</v>
      </c>
      <c r="O448" s="3" t="s">
        <v>152</v>
      </c>
      <c r="P448" s="126" t="str">
        <f t="shared" si="29"/>
        <v>Yes</v>
      </c>
      <c r="Q448" s="126" t="str">
        <f t="shared" si="32"/>
        <v>No</v>
      </c>
      <c r="R448" s="126" t="str">
        <f t="shared" si="32"/>
        <v>No</v>
      </c>
      <c r="S448" s="126" t="str">
        <f t="shared" si="32"/>
        <v>Yes</v>
      </c>
      <c r="T448" s="126" t="str">
        <f t="shared" si="32"/>
        <v>No</v>
      </c>
      <c r="U448" s="126" t="str">
        <f t="shared" si="32"/>
        <v>Yes</v>
      </c>
      <c r="V448" s="126" t="str">
        <f t="shared" si="32"/>
        <v>Yes</v>
      </c>
      <c r="W448" s="126" t="str">
        <f t="shared" si="32"/>
        <v>No</v>
      </c>
      <c r="X448" s="126" t="str">
        <f t="shared" si="32"/>
        <v>No</v>
      </c>
      <c r="Y448" s="126" t="str">
        <f t="shared" si="32"/>
        <v>Yes</v>
      </c>
      <c r="Z448" s="126" t="str">
        <f t="shared" si="32"/>
        <v>No</v>
      </c>
      <c r="AA448" s="126" t="str">
        <f t="shared" si="32"/>
        <v>No</v>
      </c>
    </row>
    <row r="449" spans="1:27" x14ac:dyDescent="0.3">
      <c r="A449" t="s">
        <v>196</v>
      </c>
      <c r="B449" t="s">
        <v>13</v>
      </c>
      <c r="C449" t="s">
        <v>130</v>
      </c>
      <c r="D449" t="s">
        <v>70</v>
      </c>
      <c r="E449" t="s">
        <v>11</v>
      </c>
      <c r="F449" t="s">
        <v>10</v>
      </c>
      <c r="G449">
        <v>0</v>
      </c>
      <c r="H449" t="s">
        <v>13</v>
      </c>
      <c r="I449" t="s">
        <v>17</v>
      </c>
      <c r="M449">
        <v>0</v>
      </c>
      <c r="N449" t="str">
        <f t="shared" si="28"/>
        <v>No</v>
      </c>
      <c r="O449" s="3" t="s">
        <v>152</v>
      </c>
      <c r="P449" s="126" t="str">
        <f t="shared" si="29"/>
        <v>Yes</v>
      </c>
      <c r="Q449" s="126" t="str">
        <f t="shared" si="32"/>
        <v>No</v>
      </c>
      <c r="R449" s="126" t="str">
        <f t="shared" si="32"/>
        <v>No</v>
      </c>
      <c r="S449" s="126" t="str">
        <f t="shared" si="32"/>
        <v>Yes</v>
      </c>
      <c r="T449" s="126" t="str">
        <f t="shared" si="32"/>
        <v>Yes</v>
      </c>
      <c r="U449" s="126" t="str">
        <f t="shared" si="32"/>
        <v>Yes</v>
      </c>
      <c r="V449" s="126" t="str">
        <f t="shared" si="32"/>
        <v>No</v>
      </c>
      <c r="W449" s="126" t="str">
        <f t="shared" si="32"/>
        <v>No</v>
      </c>
      <c r="X449" s="126" t="str">
        <f t="shared" si="32"/>
        <v>No</v>
      </c>
      <c r="Y449" s="126" t="str">
        <f t="shared" si="32"/>
        <v>Yes</v>
      </c>
      <c r="Z449" s="126" t="str">
        <f t="shared" si="32"/>
        <v>No</v>
      </c>
      <c r="AA449" s="126" t="str">
        <f t="shared" si="32"/>
        <v>No</v>
      </c>
    </row>
    <row r="450" spans="1:27" x14ac:dyDescent="0.3">
      <c r="A450" t="s">
        <v>196</v>
      </c>
      <c r="B450" t="s">
        <v>13</v>
      </c>
      <c r="C450" t="s">
        <v>130</v>
      </c>
      <c r="D450" t="s">
        <v>8</v>
      </c>
      <c r="E450" t="s">
        <v>11</v>
      </c>
      <c r="F450" t="s">
        <v>10</v>
      </c>
      <c r="G450">
        <v>0</v>
      </c>
      <c r="H450" t="s">
        <v>130</v>
      </c>
      <c r="I450" t="s">
        <v>19</v>
      </c>
      <c r="M450">
        <v>3</v>
      </c>
      <c r="N450" t="str">
        <f t="shared" si="28"/>
        <v>Yes</v>
      </c>
      <c r="O450" s="3" t="s">
        <v>152</v>
      </c>
      <c r="P450" s="126" t="str">
        <f t="shared" si="29"/>
        <v>Yes</v>
      </c>
      <c r="Q450" s="126" t="str">
        <f t="shared" si="32"/>
        <v>No</v>
      </c>
      <c r="R450" s="126" t="str">
        <f t="shared" si="32"/>
        <v>Yes</v>
      </c>
      <c r="S450" s="126" t="str">
        <f t="shared" si="32"/>
        <v>No</v>
      </c>
      <c r="T450" s="126" t="str">
        <f t="shared" si="32"/>
        <v>Yes</v>
      </c>
      <c r="U450" s="126" t="str">
        <f t="shared" si="32"/>
        <v>Yes</v>
      </c>
      <c r="V450" s="126" t="str">
        <f t="shared" si="32"/>
        <v>No</v>
      </c>
      <c r="W450" s="126" t="str">
        <f t="shared" si="32"/>
        <v>No</v>
      </c>
      <c r="X450" s="126" t="str">
        <f t="shared" si="32"/>
        <v>No</v>
      </c>
      <c r="Y450" s="126" t="str">
        <f t="shared" si="32"/>
        <v>Yes</v>
      </c>
      <c r="Z450" s="126" t="str">
        <f t="shared" si="32"/>
        <v>No</v>
      </c>
      <c r="AA450" s="126" t="str">
        <f t="shared" si="32"/>
        <v>No</v>
      </c>
    </row>
    <row r="451" spans="1:27" x14ac:dyDescent="0.3">
      <c r="A451" t="s">
        <v>196</v>
      </c>
      <c r="B451" t="s">
        <v>13</v>
      </c>
      <c r="C451" t="s">
        <v>130</v>
      </c>
      <c r="D451" t="s">
        <v>8</v>
      </c>
      <c r="E451" t="s">
        <v>11</v>
      </c>
      <c r="F451" t="s">
        <v>10</v>
      </c>
      <c r="G451">
        <v>1</v>
      </c>
      <c r="H451" t="s">
        <v>13</v>
      </c>
      <c r="I451" t="s">
        <v>17</v>
      </c>
      <c r="M451">
        <v>0</v>
      </c>
      <c r="N451" t="str">
        <f t="shared" ref="N451:N514" si="33">IF(M451="","",IF(I451="Foul","Yes",IF(M451=0,"No","Yes")))</f>
        <v>No</v>
      </c>
      <c r="O451" s="3" t="s">
        <v>152</v>
      </c>
      <c r="P451" s="126" t="str">
        <f t="shared" si="29"/>
        <v>Yes</v>
      </c>
      <c r="Q451" s="126" t="str">
        <f t="shared" si="32"/>
        <v>No</v>
      </c>
      <c r="R451" s="126" t="str">
        <f t="shared" si="32"/>
        <v>Yes</v>
      </c>
      <c r="S451" s="126" t="str">
        <f t="shared" si="32"/>
        <v>No</v>
      </c>
      <c r="T451" s="126" t="str">
        <f t="shared" si="32"/>
        <v>Yes</v>
      </c>
      <c r="U451" s="126" t="str">
        <f t="shared" si="32"/>
        <v>Yes</v>
      </c>
      <c r="V451" s="126" t="str">
        <f t="shared" si="32"/>
        <v>No</v>
      </c>
      <c r="W451" s="126" t="str">
        <f t="shared" si="32"/>
        <v>No</v>
      </c>
      <c r="X451" s="126" t="str">
        <f t="shared" si="32"/>
        <v>No</v>
      </c>
      <c r="Y451" s="126" t="str">
        <f t="shared" si="32"/>
        <v>Yes</v>
      </c>
      <c r="Z451" s="126" t="str">
        <f t="shared" si="32"/>
        <v>No</v>
      </c>
      <c r="AA451" s="126" t="str">
        <f t="shared" si="32"/>
        <v>No</v>
      </c>
    </row>
    <row r="452" spans="1:27" x14ac:dyDescent="0.3">
      <c r="A452" t="s">
        <v>196</v>
      </c>
      <c r="B452" t="s">
        <v>13</v>
      </c>
      <c r="C452" t="s">
        <v>130</v>
      </c>
      <c r="D452" t="s">
        <v>8</v>
      </c>
      <c r="E452" t="s">
        <v>11</v>
      </c>
      <c r="F452" t="s">
        <v>10</v>
      </c>
      <c r="G452">
        <v>0</v>
      </c>
      <c r="H452" t="s">
        <v>10</v>
      </c>
      <c r="I452" t="s">
        <v>15</v>
      </c>
      <c r="M452">
        <v>0</v>
      </c>
      <c r="N452" t="str">
        <f t="shared" si="33"/>
        <v>No</v>
      </c>
      <c r="O452" s="3" t="s">
        <v>152</v>
      </c>
      <c r="P452" s="126" t="str">
        <f t="shared" si="29"/>
        <v>Yes</v>
      </c>
      <c r="Q452" s="126" t="str">
        <f t="shared" si="32"/>
        <v>No</v>
      </c>
      <c r="R452" s="126" t="str">
        <f t="shared" si="32"/>
        <v>Yes</v>
      </c>
      <c r="S452" s="126" t="str">
        <f t="shared" si="32"/>
        <v>No</v>
      </c>
      <c r="T452" s="126" t="str">
        <f t="shared" si="32"/>
        <v>Yes</v>
      </c>
      <c r="U452" s="126" t="str">
        <f t="shared" si="32"/>
        <v>Yes</v>
      </c>
      <c r="V452" s="126" t="str">
        <f t="shared" si="32"/>
        <v>No</v>
      </c>
      <c r="W452" s="126" t="str">
        <f t="shared" si="32"/>
        <v>No</v>
      </c>
      <c r="X452" s="126" t="str">
        <f t="shared" si="32"/>
        <v>No</v>
      </c>
      <c r="Y452" s="126" t="str">
        <f t="shared" si="32"/>
        <v>Yes</v>
      </c>
      <c r="Z452" s="126" t="str">
        <f t="shared" si="32"/>
        <v>No</v>
      </c>
      <c r="AA452" s="126" t="str">
        <f t="shared" si="32"/>
        <v>No</v>
      </c>
    </row>
    <row r="453" spans="1:27" x14ac:dyDescent="0.3">
      <c r="A453" t="s">
        <v>196</v>
      </c>
      <c r="B453" t="s">
        <v>13</v>
      </c>
      <c r="C453" t="s">
        <v>130</v>
      </c>
      <c r="D453" t="s">
        <v>8</v>
      </c>
      <c r="E453" t="s">
        <v>11</v>
      </c>
      <c r="F453" t="s">
        <v>10</v>
      </c>
      <c r="G453">
        <v>1</v>
      </c>
      <c r="H453" t="s">
        <v>8</v>
      </c>
      <c r="I453" t="s">
        <v>19</v>
      </c>
      <c r="M453">
        <v>0</v>
      </c>
      <c r="N453" t="str">
        <f t="shared" si="33"/>
        <v>No</v>
      </c>
      <c r="O453" s="3" t="s">
        <v>152</v>
      </c>
      <c r="P453" s="126" t="str">
        <f t="shared" si="29"/>
        <v>Yes</v>
      </c>
      <c r="Q453" s="126" t="str">
        <f t="shared" si="32"/>
        <v>No</v>
      </c>
      <c r="R453" s="126" t="str">
        <f t="shared" si="32"/>
        <v>Yes</v>
      </c>
      <c r="S453" s="126" t="str">
        <f t="shared" si="32"/>
        <v>No</v>
      </c>
      <c r="T453" s="126" t="str">
        <f t="shared" si="32"/>
        <v>Yes</v>
      </c>
      <c r="U453" s="126" t="str">
        <f t="shared" si="32"/>
        <v>Yes</v>
      </c>
      <c r="V453" s="126" t="str">
        <f t="shared" si="32"/>
        <v>No</v>
      </c>
      <c r="W453" s="126" t="str">
        <f t="shared" si="32"/>
        <v>No</v>
      </c>
      <c r="X453" s="126" t="str">
        <f t="shared" si="32"/>
        <v>No</v>
      </c>
      <c r="Y453" s="126" t="str">
        <f t="shared" si="32"/>
        <v>Yes</v>
      </c>
      <c r="Z453" s="126" t="str">
        <f t="shared" si="32"/>
        <v>No</v>
      </c>
      <c r="AA453" s="126" t="str">
        <f t="shared" si="32"/>
        <v>No</v>
      </c>
    </row>
    <row r="454" spans="1:27" x14ac:dyDescent="0.3">
      <c r="A454" t="s">
        <v>196</v>
      </c>
      <c r="B454" t="s">
        <v>13</v>
      </c>
      <c r="C454" t="s">
        <v>9</v>
      </c>
      <c r="D454" t="s">
        <v>8</v>
      </c>
      <c r="E454" t="s">
        <v>11</v>
      </c>
      <c r="F454" t="s">
        <v>71</v>
      </c>
      <c r="G454">
        <v>1</v>
      </c>
      <c r="H454" t="s">
        <v>71</v>
      </c>
      <c r="I454" t="s">
        <v>17</v>
      </c>
      <c r="M454">
        <v>0</v>
      </c>
      <c r="N454" t="str">
        <f t="shared" si="33"/>
        <v>No</v>
      </c>
      <c r="O454" s="3" t="s">
        <v>152</v>
      </c>
      <c r="P454" s="126" t="str">
        <f t="shared" si="29"/>
        <v>Yes</v>
      </c>
      <c r="Q454" s="126" t="str">
        <f t="shared" si="32"/>
        <v>Yes</v>
      </c>
      <c r="R454" s="126" t="str">
        <f t="shared" si="32"/>
        <v>Yes</v>
      </c>
      <c r="S454" s="126" t="str">
        <f t="shared" si="32"/>
        <v>No</v>
      </c>
      <c r="T454" s="126" t="str">
        <f t="shared" si="32"/>
        <v>No</v>
      </c>
      <c r="U454" s="126" t="str">
        <f t="shared" si="32"/>
        <v>Yes</v>
      </c>
      <c r="V454" s="126" t="str">
        <f t="shared" si="32"/>
        <v>Yes</v>
      </c>
      <c r="W454" s="126" t="str">
        <f t="shared" si="32"/>
        <v>No</v>
      </c>
      <c r="X454" s="126" t="str">
        <f t="shared" si="32"/>
        <v>No</v>
      </c>
      <c r="Y454" s="126" t="str">
        <f t="shared" si="32"/>
        <v>No</v>
      </c>
      <c r="Z454" s="126" t="str">
        <f t="shared" si="32"/>
        <v>No</v>
      </c>
      <c r="AA454" s="126" t="str">
        <f t="shared" si="32"/>
        <v>No</v>
      </c>
    </row>
    <row r="455" spans="1:27" x14ac:dyDescent="0.3">
      <c r="A455" t="s">
        <v>196</v>
      </c>
      <c r="B455" t="s">
        <v>13</v>
      </c>
      <c r="C455" t="s">
        <v>9</v>
      </c>
      <c r="D455" t="s">
        <v>8</v>
      </c>
      <c r="E455" t="s">
        <v>11</v>
      </c>
      <c r="F455" t="s">
        <v>71</v>
      </c>
      <c r="G455">
        <v>0</v>
      </c>
      <c r="H455" t="s">
        <v>13</v>
      </c>
      <c r="I455" t="s">
        <v>19</v>
      </c>
      <c r="M455">
        <v>0</v>
      </c>
      <c r="N455" t="str">
        <f t="shared" si="33"/>
        <v>No</v>
      </c>
      <c r="O455" s="3" t="s">
        <v>152</v>
      </c>
      <c r="P455" s="126" t="str">
        <f t="shared" si="29"/>
        <v>Yes</v>
      </c>
      <c r="Q455" s="126" t="str">
        <f t="shared" si="32"/>
        <v>Yes</v>
      </c>
      <c r="R455" s="126" t="str">
        <f t="shared" si="32"/>
        <v>Yes</v>
      </c>
      <c r="S455" s="126" t="str">
        <f t="shared" si="32"/>
        <v>No</v>
      </c>
      <c r="T455" s="126" t="str">
        <f t="shared" si="32"/>
        <v>No</v>
      </c>
      <c r="U455" s="126" t="str">
        <f t="shared" si="32"/>
        <v>Yes</v>
      </c>
      <c r="V455" s="126" t="str">
        <f t="shared" si="32"/>
        <v>Yes</v>
      </c>
      <c r="W455" s="126" t="str">
        <f t="shared" si="32"/>
        <v>No</v>
      </c>
      <c r="X455" s="126" t="str">
        <f t="shared" si="32"/>
        <v>No</v>
      </c>
      <c r="Y455" s="126" t="str">
        <f t="shared" si="32"/>
        <v>No</v>
      </c>
      <c r="Z455" s="126" t="str">
        <f t="shared" si="32"/>
        <v>No</v>
      </c>
      <c r="AA455" s="126" t="str">
        <f t="shared" si="32"/>
        <v>No</v>
      </c>
    </row>
    <row r="456" spans="1:27" x14ac:dyDescent="0.3">
      <c r="A456" t="s">
        <v>196</v>
      </c>
      <c r="B456" t="s">
        <v>13</v>
      </c>
      <c r="C456" t="s">
        <v>9</v>
      </c>
      <c r="D456" t="s">
        <v>8</v>
      </c>
      <c r="E456" t="s">
        <v>11</v>
      </c>
      <c r="F456" t="s">
        <v>71</v>
      </c>
      <c r="G456">
        <v>1</v>
      </c>
      <c r="H456" t="s">
        <v>8</v>
      </c>
      <c r="I456" t="s">
        <v>16</v>
      </c>
      <c r="M456">
        <v>0</v>
      </c>
      <c r="N456" t="str">
        <f t="shared" si="33"/>
        <v>No</v>
      </c>
      <c r="O456" s="3" t="s">
        <v>152</v>
      </c>
      <c r="P456" s="126" t="str">
        <f t="shared" si="29"/>
        <v>Yes</v>
      </c>
      <c r="Q456" s="126" t="str">
        <f t="shared" si="32"/>
        <v>Yes</v>
      </c>
      <c r="R456" s="126" t="str">
        <f t="shared" si="32"/>
        <v>Yes</v>
      </c>
      <c r="S456" s="126" t="str">
        <f t="shared" si="32"/>
        <v>No</v>
      </c>
      <c r="T456" s="126" t="str">
        <f t="shared" si="32"/>
        <v>No</v>
      </c>
      <c r="U456" s="126" t="str">
        <f t="shared" si="32"/>
        <v>Yes</v>
      </c>
      <c r="V456" s="126" t="str">
        <f t="shared" si="32"/>
        <v>Yes</v>
      </c>
      <c r="W456" s="126" t="str">
        <f t="shared" si="32"/>
        <v>No</v>
      </c>
      <c r="X456" s="126" t="str">
        <f t="shared" si="32"/>
        <v>No</v>
      </c>
      <c r="Y456" s="126" t="str">
        <f t="shared" si="32"/>
        <v>No</v>
      </c>
      <c r="Z456" s="126" t="str">
        <f t="shared" si="32"/>
        <v>No</v>
      </c>
      <c r="AA456" s="126" t="str">
        <f t="shared" si="32"/>
        <v>No</v>
      </c>
    </row>
    <row r="457" spans="1:27" x14ac:dyDescent="0.3">
      <c r="A457" t="s">
        <v>196</v>
      </c>
      <c r="B457" t="s">
        <v>13</v>
      </c>
      <c r="C457" t="s">
        <v>9</v>
      </c>
      <c r="D457" t="s">
        <v>8</v>
      </c>
      <c r="E457" t="s">
        <v>11</v>
      </c>
      <c r="F457" t="s">
        <v>71</v>
      </c>
      <c r="G457">
        <v>0</v>
      </c>
      <c r="H457" t="s">
        <v>11</v>
      </c>
      <c r="I457" t="s">
        <v>20</v>
      </c>
      <c r="M457">
        <v>0</v>
      </c>
      <c r="N457" t="str">
        <f t="shared" si="33"/>
        <v>No</v>
      </c>
      <c r="O457" s="3" t="s">
        <v>152</v>
      </c>
      <c r="P457" s="126" t="str">
        <f t="shared" si="29"/>
        <v>Yes</v>
      </c>
      <c r="Q457" s="126" t="str">
        <f t="shared" si="32"/>
        <v>Yes</v>
      </c>
      <c r="R457" s="126" t="str">
        <f t="shared" si="32"/>
        <v>Yes</v>
      </c>
      <c r="S457" s="126" t="str">
        <f t="shared" si="32"/>
        <v>No</v>
      </c>
      <c r="T457" s="126" t="str">
        <f t="shared" si="32"/>
        <v>No</v>
      </c>
      <c r="U457" s="126" t="str">
        <f t="shared" si="32"/>
        <v>Yes</v>
      </c>
      <c r="V457" s="126" t="str">
        <f t="shared" si="32"/>
        <v>Yes</v>
      </c>
      <c r="W457" s="126" t="str">
        <f t="shared" si="32"/>
        <v>No</v>
      </c>
      <c r="X457" s="126" t="str">
        <f t="shared" si="32"/>
        <v>No</v>
      </c>
      <c r="Y457" s="126" t="str">
        <f t="shared" si="32"/>
        <v>No</v>
      </c>
      <c r="Z457" s="126" t="str">
        <f t="shared" si="32"/>
        <v>No</v>
      </c>
      <c r="AA457" s="126" t="str">
        <f t="shared" si="32"/>
        <v>No</v>
      </c>
    </row>
    <row r="458" spans="1:27" x14ac:dyDescent="0.3">
      <c r="A458" t="s">
        <v>196</v>
      </c>
      <c r="B458" t="s">
        <v>13</v>
      </c>
      <c r="C458" t="s">
        <v>9</v>
      </c>
      <c r="D458" t="s">
        <v>8</v>
      </c>
      <c r="E458" t="s">
        <v>11</v>
      </c>
      <c r="F458" t="s">
        <v>71</v>
      </c>
      <c r="G458">
        <v>1</v>
      </c>
      <c r="H458" t="s">
        <v>9</v>
      </c>
      <c r="I458" t="s">
        <v>18</v>
      </c>
      <c r="M458">
        <v>2</v>
      </c>
      <c r="N458" t="str">
        <f t="shared" si="33"/>
        <v>Yes</v>
      </c>
      <c r="O458" s="3" t="s">
        <v>152</v>
      </c>
      <c r="P458" s="126" t="str">
        <f t="shared" si="29"/>
        <v>Yes</v>
      </c>
      <c r="Q458" s="126" t="str">
        <f t="shared" si="32"/>
        <v>Yes</v>
      </c>
      <c r="R458" s="126" t="str">
        <f t="shared" si="32"/>
        <v>Yes</v>
      </c>
      <c r="S458" s="126" t="str">
        <f t="shared" si="32"/>
        <v>No</v>
      </c>
      <c r="T458" s="126" t="str">
        <f t="shared" si="32"/>
        <v>No</v>
      </c>
      <c r="U458" s="126" t="str">
        <f t="shared" si="32"/>
        <v>Yes</v>
      </c>
      <c r="V458" s="126" t="str">
        <f t="shared" si="32"/>
        <v>Yes</v>
      </c>
      <c r="W458" s="126" t="str">
        <f t="shared" si="32"/>
        <v>No</v>
      </c>
      <c r="X458" s="126" t="str">
        <f t="shared" si="32"/>
        <v>No</v>
      </c>
      <c r="Y458" s="126" t="str">
        <f t="shared" si="32"/>
        <v>No</v>
      </c>
      <c r="Z458" s="126" t="str">
        <f t="shared" si="32"/>
        <v>No</v>
      </c>
      <c r="AA458" s="126" t="str">
        <f t="shared" si="32"/>
        <v>No</v>
      </c>
    </row>
    <row r="459" spans="1:27" x14ac:dyDescent="0.3">
      <c r="A459" t="s">
        <v>196</v>
      </c>
      <c r="B459" t="s">
        <v>13</v>
      </c>
      <c r="C459" t="s">
        <v>9</v>
      </c>
      <c r="D459" t="s">
        <v>8</v>
      </c>
      <c r="E459" t="s">
        <v>11</v>
      </c>
      <c r="F459" t="s">
        <v>71</v>
      </c>
      <c r="G459">
        <v>1</v>
      </c>
      <c r="H459" t="s">
        <v>13</v>
      </c>
      <c r="I459" t="s">
        <v>15</v>
      </c>
      <c r="M459">
        <v>0</v>
      </c>
      <c r="N459" t="str">
        <f t="shared" si="33"/>
        <v>No</v>
      </c>
      <c r="O459" s="3" t="s">
        <v>152</v>
      </c>
      <c r="P459" s="126" t="str">
        <f t="shared" ref="P459:AA522" si="34">IF($A459="","",IF(OR($B459=P$1,$C459=P$1,$D459=P$1,$E459=P$1,$F459=P$1),"Yes","No"))</f>
        <v>Yes</v>
      </c>
      <c r="Q459" s="126" t="str">
        <f t="shared" si="32"/>
        <v>Yes</v>
      </c>
      <c r="R459" s="126" t="str">
        <f t="shared" si="32"/>
        <v>Yes</v>
      </c>
      <c r="S459" s="126" t="str">
        <f t="shared" si="32"/>
        <v>No</v>
      </c>
      <c r="T459" s="126" t="str">
        <f t="shared" si="32"/>
        <v>No</v>
      </c>
      <c r="U459" s="126" t="str">
        <f t="shared" si="32"/>
        <v>Yes</v>
      </c>
      <c r="V459" s="126" t="str">
        <f t="shared" si="32"/>
        <v>Yes</v>
      </c>
      <c r="W459" s="126" t="str">
        <f t="shared" si="32"/>
        <v>No</v>
      </c>
      <c r="X459" s="126" t="str">
        <f t="shared" si="32"/>
        <v>No</v>
      </c>
      <c r="Y459" s="126" t="str">
        <f t="shared" si="32"/>
        <v>No</v>
      </c>
      <c r="Z459" s="126" t="str">
        <f t="shared" si="32"/>
        <v>No</v>
      </c>
      <c r="AA459" s="126" t="str">
        <f t="shared" si="32"/>
        <v>No</v>
      </c>
    </row>
    <row r="460" spans="1:27" x14ac:dyDescent="0.3">
      <c r="A460" t="s">
        <v>196</v>
      </c>
      <c r="B460" t="s">
        <v>13</v>
      </c>
      <c r="C460" t="s">
        <v>9</v>
      </c>
      <c r="D460" t="s">
        <v>8</v>
      </c>
      <c r="E460" t="s">
        <v>11</v>
      </c>
      <c r="F460" t="s">
        <v>71</v>
      </c>
      <c r="G460">
        <v>1</v>
      </c>
      <c r="H460" t="s">
        <v>13</v>
      </c>
      <c r="I460" t="s">
        <v>17</v>
      </c>
      <c r="M460">
        <v>0</v>
      </c>
      <c r="N460" t="str">
        <f t="shared" si="33"/>
        <v>No</v>
      </c>
      <c r="O460" s="3" t="s">
        <v>152</v>
      </c>
      <c r="P460" s="126" t="str">
        <f t="shared" si="34"/>
        <v>Yes</v>
      </c>
      <c r="Q460" s="126" t="str">
        <f t="shared" si="32"/>
        <v>Yes</v>
      </c>
      <c r="R460" s="126" t="str">
        <f t="shared" si="32"/>
        <v>Yes</v>
      </c>
      <c r="S460" s="126" t="str">
        <f t="shared" si="32"/>
        <v>No</v>
      </c>
      <c r="T460" s="126" t="str">
        <f t="shared" si="32"/>
        <v>No</v>
      </c>
      <c r="U460" s="126" t="str">
        <f t="shared" si="32"/>
        <v>Yes</v>
      </c>
      <c r="V460" s="126" t="str">
        <f t="shared" si="32"/>
        <v>Yes</v>
      </c>
      <c r="W460" s="126" t="str">
        <f t="shared" si="32"/>
        <v>No</v>
      </c>
      <c r="X460" s="126" t="str">
        <f t="shared" si="32"/>
        <v>No</v>
      </c>
      <c r="Y460" s="126" t="str">
        <f t="shared" si="32"/>
        <v>No</v>
      </c>
      <c r="Z460" s="126" t="str">
        <f t="shared" si="32"/>
        <v>No</v>
      </c>
      <c r="AA460" s="126" t="str">
        <f t="shared" si="32"/>
        <v>No</v>
      </c>
    </row>
    <row r="461" spans="1:27" x14ac:dyDescent="0.3">
      <c r="A461" t="s">
        <v>196</v>
      </c>
      <c r="B461" t="s">
        <v>13</v>
      </c>
      <c r="C461" t="s">
        <v>9</v>
      </c>
      <c r="D461" t="s">
        <v>8</v>
      </c>
      <c r="E461" t="s">
        <v>70</v>
      </c>
      <c r="F461" t="s">
        <v>71</v>
      </c>
      <c r="G461">
        <v>0</v>
      </c>
      <c r="H461" t="s">
        <v>13</v>
      </c>
      <c r="I461" t="s">
        <v>148</v>
      </c>
      <c r="M461">
        <v>0</v>
      </c>
      <c r="N461" t="str">
        <f t="shared" si="33"/>
        <v>Yes</v>
      </c>
      <c r="O461" s="3" t="s">
        <v>152</v>
      </c>
      <c r="P461" s="126" t="str">
        <f t="shared" si="34"/>
        <v>Yes</v>
      </c>
      <c r="Q461" s="126" t="str">
        <f t="shared" si="32"/>
        <v>Yes</v>
      </c>
      <c r="R461" s="126" t="str">
        <f t="shared" si="32"/>
        <v>Yes</v>
      </c>
      <c r="S461" s="126" t="str">
        <f t="shared" si="32"/>
        <v>Yes</v>
      </c>
      <c r="T461" s="126" t="str">
        <f t="shared" si="32"/>
        <v>No</v>
      </c>
      <c r="U461" s="126" t="str">
        <f t="shared" si="32"/>
        <v>No</v>
      </c>
      <c r="V461" s="126" t="str">
        <f t="shared" si="32"/>
        <v>Yes</v>
      </c>
      <c r="W461" s="126" t="str">
        <f t="shared" si="32"/>
        <v>No</v>
      </c>
      <c r="X461" s="126" t="str">
        <f t="shared" si="32"/>
        <v>No</v>
      </c>
      <c r="Y461" s="126" t="str">
        <f t="shared" si="32"/>
        <v>No</v>
      </c>
      <c r="Z461" s="126" t="str">
        <f t="shared" si="32"/>
        <v>No</v>
      </c>
      <c r="AA461" s="126" t="str">
        <f t="shared" si="32"/>
        <v>No</v>
      </c>
    </row>
    <row r="462" spans="1:27" x14ac:dyDescent="0.3">
      <c r="A462" t="s">
        <v>196</v>
      </c>
      <c r="B462" t="s">
        <v>130</v>
      </c>
      <c r="C462" t="s">
        <v>9</v>
      </c>
      <c r="D462" t="s">
        <v>8</v>
      </c>
      <c r="E462" t="s">
        <v>70</v>
      </c>
      <c r="F462" t="s">
        <v>10</v>
      </c>
      <c r="G462">
        <v>0</v>
      </c>
      <c r="H462" t="s">
        <v>130</v>
      </c>
      <c r="I462" t="s">
        <v>19</v>
      </c>
      <c r="M462">
        <v>0</v>
      </c>
      <c r="N462" t="str">
        <f t="shared" si="33"/>
        <v>No</v>
      </c>
      <c r="O462" s="3" t="s">
        <v>152</v>
      </c>
      <c r="P462" s="126" t="str">
        <f t="shared" si="34"/>
        <v>No</v>
      </c>
      <c r="Q462" s="126" t="str">
        <f t="shared" si="32"/>
        <v>Yes</v>
      </c>
      <c r="R462" s="126" t="str">
        <f t="shared" si="32"/>
        <v>Yes</v>
      </c>
      <c r="S462" s="126" t="str">
        <f t="shared" si="32"/>
        <v>Yes</v>
      </c>
      <c r="T462" s="126" t="str">
        <f t="shared" si="32"/>
        <v>Yes</v>
      </c>
      <c r="U462" s="126" t="str">
        <f t="shared" si="32"/>
        <v>No</v>
      </c>
      <c r="V462" s="126" t="str">
        <f t="shared" si="32"/>
        <v>No</v>
      </c>
      <c r="W462" s="126" t="str">
        <f t="shared" si="32"/>
        <v>No</v>
      </c>
      <c r="X462" s="126" t="str">
        <f t="shared" si="32"/>
        <v>No</v>
      </c>
      <c r="Y462" s="126" t="str">
        <f t="shared" si="32"/>
        <v>Yes</v>
      </c>
      <c r="Z462" s="126" t="str">
        <f t="shared" si="32"/>
        <v>No</v>
      </c>
      <c r="AA462" s="126" t="str">
        <f t="shared" si="32"/>
        <v>No</v>
      </c>
    </row>
    <row r="463" spans="1:27" x14ac:dyDescent="0.3">
      <c r="A463" t="s">
        <v>196</v>
      </c>
      <c r="B463" t="s">
        <v>130</v>
      </c>
      <c r="C463" t="s">
        <v>9</v>
      </c>
      <c r="D463" t="s">
        <v>8</v>
      </c>
      <c r="E463" t="s">
        <v>70</v>
      </c>
      <c r="F463" t="s">
        <v>10</v>
      </c>
      <c r="G463">
        <v>1</v>
      </c>
      <c r="H463" t="s">
        <v>8</v>
      </c>
      <c r="I463" t="s">
        <v>17</v>
      </c>
      <c r="M463">
        <v>0</v>
      </c>
      <c r="N463" t="str">
        <f t="shared" si="33"/>
        <v>No</v>
      </c>
      <c r="O463" s="3" t="s">
        <v>152</v>
      </c>
      <c r="P463" s="126" t="str">
        <f t="shared" si="34"/>
        <v>No</v>
      </c>
      <c r="Q463" s="126" t="str">
        <f t="shared" si="32"/>
        <v>Yes</v>
      </c>
      <c r="R463" s="126" t="str">
        <f t="shared" si="32"/>
        <v>Yes</v>
      </c>
      <c r="S463" s="126" t="str">
        <f t="shared" si="32"/>
        <v>Yes</v>
      </c>
      <c r="T463" s="126" t="str">
        <f t="shared" si="32"/>
        <v>Yes</v>
      </c>
      <c r="U463" s="126" t="str">
        <f t="shared" si="32"/>
        <v>No</v>
      </c>
      <c r="V463" s="126" t="str">
        <f t="shared" si="32"/>
        <v>No</v>
      </c>
      <c r="W463" s="126" t="str">
        <f t="shared" si="32"/>
        <v>No</v>
      </c>
      <c r="X463" s="126" t="str">
        <f t="shared" si="32"/>
        <v>No</v>
      </c>
      <c r="Y463" s="126" t="str">
        <f t="shared" si="32"/>
        <v>Yes</v>
      </c>
      <c r="Z463" s="126" t="str">
        <f t="shared" si="32"/>
        <v>No</v>
      </c>
      <c r="AA463" s="126" t="str">
        <f t="shared" si="32"/>
        <v>No</v>
      </c>
    </row>
    <row r="464" spans="1:27" x14ac:dyDescent="0.3">
      <c r="A464" t="s">
        <v>196</v>
      </c>
      <c r="B464" t="s">
        <v>130</v>
      </c>
      <c r="C464" t="s">
        <v>9</v>
      </c>
      <c r="D464" t="s">
        <v>8</v>
      </c>
      <c r="E464" t="s">
        <v>70</v>
      </c>
      <c r="F464" t="s">
        <v>10</v>
      </c>
      <c r="G464">
        <v>0</v>
      </c>
      <c r="H464" t="s">
        <v>130</v>
      </c>
      <c r="I464" t="s">
        <v>148</v>
      </c>
      <c r="M464">
        <v>2</v>
      </c>
      <c r="N464" t="str">
        <f t="shared" si="33"/>
        <v>Yes</v>
      </c>
      <c r="O464" s="3" t="s">
        <v>152</v>
      </c>
      <c r="P464" s="126" t="str">
        <f t="shared" si="34"/>
        <v>No</v>
      </c>
      <c r="Q464" s="126" t="str">
        <f t="shared" si="32"/>
        <v>Yes</v>
      </c>
      <c r="R464" s="126" t="str">
        <f t="shared" si="32"/>
        <v>Yes</v>
      </c>
      <c r="S464" s="126" t="str">
        <f t="shared" si="32"/>
        <v>Yes</v>
      </c>
      <c r="T464" s="126" t="str">
        <f t="shared" si="32"/>
        <v>Yes</v>
      </c>
      <c r="U464" s="126" t="str">
        <f t="shared" si="32"/>
        <v>No</v>
      </c>
      <c r="V464" s="126" t="str">
        <f t="shared" si="32"/>
        <v>No</v>
      </c>
      <c r="W464" s="126" t="str">
        <f t="shared" si="32"/>
        <v>No</v>
      </c>
      <c r="X464" s="126" t="str">
        <f t="shared" si="32"/>
        <v>No</v>
      </c>
      <c r="Y464" s="126" t="str">
        <f t="shared" si="32"/>
        <v>Yes</v>
      </c>
      <c r="Z464" s="126" t="str">
        <f t="shared" si="32"/>
        <v>No</v>
      </c>
      <c r="AA464" s="126" t="str">
        <f t="shared" si="32"/>
        <v>No</v>
      </c>
    </row>
    <row r="465" spans="1:27" x14ac:dyDescent="0.3">
      <c r="A465" t="s">
        <v>196</v>
      </c>
      <c r="B465" t="s">
        <v>130</v>
      </c>
      <c r="C465" t="s">
        <v>9</v>
      </c>
      <c r="D465" t="s">
        <v>8</v>
      </c>
      <c r="E465" t="s">
        <v>70</v>
      </c>
      <c r="F465" t="s">
        <v>10</v>
      </c>
      <c r="G465">
        <v>1</v>
      </c>
      <c r="H465" t="s">
        <v>11</v>
      </c>
      <c r="I465" t="s">
        <v>19</v>
      </c>
      <c r="M465">
        <v>0</v>
      </c>
      <c r="N465" t="str">
        <f t="shared" si="33"/>
        <v>No</v>
      </c>
      <c r="O465" s="3" t="s">
        <v>152</v>
      </c>
      <c r="P465" s="126" t="str">
        <f t="shared" si="34"/>
        <v>No</v>
      </c>
      <c r="Q465" s="126" t="str">
        <f t="shared" si="32"/>
        <v>Yes</v>
      </c>
      <c r="R465" s="126" t="str">
        <f t="shared" si="32"/>
        <v>Yes</v>
      </c>
      <c r="S465" s="126" t="str">
        <f t="shared" si="32"/>
        <v>Yes</v>
      </c>
      <c r="T465" s="126" t="str">
        <f t="shared" si="32"/>
        <v>Yes</v>
      </c>
      <c r="U465" s="126" t="str">
        <f t="shared" si="32"/>
        <v>No</v>
      </c>
      <c r="V465" s="126" t="str">
        <f t="shared" si="32"/>
        <v>No</v>
      </c>
      <c r="W465" s="126" t="str">
        <f t="shared" si="32"/>
        <v>No</v>
      </c>
      <c r="X465" s="126" t="str">
        <f t="shared" si="32"/>
        <v>No</v>
      </c>
      <c r="Y465" s="126" t="str">
        <f t="shared" si="32"/>
        <v>Yes</v>
      </c>
      <c r="Z465" s="126" t="str">
        <f t="shared" si="32"/>
        <v>No</v>
      </c>
      <c r="AA465" s="126" t="str">
        <f t="shared" si="32"/>
        <v>No</v>
      </c>
    </row>
    <row r="466" spans="1:27" x14ac:dyDescent="0.3">
      <c r="A466" t="s">
        <v>196</v>
      </c>
      <c r="B466" t="s">
        <v>130</v>
      </c>
      <c r="C466" t="s">
        <v>9</v>
      </c>
      <c r="D466" t="s">
        <v>8</v>
      </c>
      <c r="E466" t="s">
        <v>70</v>
      </c>
      <c r="F466" t="s">
        <v>10</v>
      </c>
      <c r="G466">
        <v>0</v>
      </c>
      <c r="H466" t="s">
        <v>9</v>
      </c>
      <c r="I466" t="s">
        <v>19</v>
      </c>
      <c r="M466">
        <v>0</v>
      </c>
      <c r="N466" t="str">
        <f t="shared" si="33"/>
        <v>No</v>
      </c>
      <c r="O466" s="3" t="s">
        <v>152</v>
      </c>
      <c r="P466" s="126" t="str">
        <f t="shared" si="34"/>
        <v>No</v>
      </c>
      <c r="Q466" s="126" t="str">
        <f t="shared" si="32"/>
        <v>Yes</v>
      </c>
      <c r="R466" s="126" t="str">
        <f t="shared" si="32"/>
        <v>Yes</v>
      </c>
      <c r="S466" s="126" t="str">
        <f t="shared" si="32"/>
        <v>Yes</v>
      </c>
      <c r="T466" s="126" t="str">
        <f t="shared" si="32"/>
        <v>Yes</v>
      </c>
      <c r="U466" s="126" t="str">
        <f t="shared" si="32"/>
        <v>No</v>
      </c>
      <c r="V466" s="126" t="str">
        <f t="shared" si="32"/>
        <v>No</v>
      </c>
      <c r="W466" s="126" t="str">
        <f t="shared" si="32"/>
        <v>No</v>
      </c>
      <c r="X466" s="126" t="str">
        <f t="shared" si="32"/>
        <v>No</v>
      </c>
      <c r="Y466" s="126" t="str">
        <f t="shared" si="32"/>
        <v>Yes</v>
      </c>
      <c r="Z466" s="126" t="str">
        <f t="shared" si="32"/>
        <v>No</v>
      </c>
      <c r="AA466" s="126" t="str">
        <f t="shared" si="32"/>
        <v>No</v>
      </c>
    </row>
    <row r="467" spans="1:27" x14ac:dyDescent="0.3">
      <c r="A467" t="s">
        <v>196</v>
      </c>
      <c r="B467" t="s">
        <v>9</v>
      </c>
      <c r="C467" t="s">
        <v>11</v>
      </c>
      <c r="D467" t="s">
        <v>8</v>
      </c>
      <c r="E467" t="s">
        <v>70</v>
      </c>
      <c r="F467" t="s">
        <v>71</v>
      </c>
      <c r="G467">
        <v>0</v>
      </c>
      <c r="H467" t="s">
        <v>9</v>
      </c>
      <c r="I467" t="s">
        <v>19</v>
      </c>
      <c r="M467">
        <v>3</v>
      </c>
      <c r="N467" t="str">
        <f t="shared" si="33"/>
        <v>Yes</v>
      </c>
      <c r="O467" s="3" t="s">
        <v>152</v>
      </c>
      <c r="P467" s="126" t="str">
        <f t="shared" si="34"/>
        <v>No</v>
      </c>
      <c r="Q467" s="126" t="str">
        <f t="shared" si="32"/>
        <v>Yes</v>
      </c>
      <c r="R467" s="126" t="str">
        <f t="shared" si="32"/>
        <v>Yes</v>
      </c>
      <c r="S467" s="126" t="str">
        <f t="shared" si="32"/>
        <v>Yes</v>
      </c>
      <c r="T467" s="126" t="str">
        <f t="shared" si="32"/>
        <v>No</v>
      </c>
      <c r="U467" s="126" t="str">
        <f t="shared" si="32"/>
        <v>Yes</v>
      </c>
      <c r="V467" s="126" t="str">
        <f t="shared" si="32"/>
        <v>Yes</v>
      </c>
      <c r="W467" s="126" t="str">
        <f t="shared" si="32"/>
        <v>No</v>
      </c>
      <c r="X467" s="126" t="str">
        <f t="shared" si="32"/>
        <v>No</v>
      </c>
      <c r="Y467" s="126" t="str">
        <f t="shared" si="32"/>
        <v>No</v>
      </c>
      <c r="Z467" s="126" t="str">
        <f t="shared" si="32"/>
        <v>No</v>
      </c>
      <c r="AA467" s="126" t="str">
        <f t="shared" si="32"/>
        <v>No</v>
      </c>
    </row>
    <row r="468" spans="1:27" x14ac:dyDescent="0.3">
      <c r="A468" t="s">
        <v>196</v>
      </c>
      <c r="B468" t="s">
        <v>13</v>
      </c>
      <c r="C468" t="s">
        <v>9</v>
      </c>
      <c r="D468" t="s">
        <v>11</v>
      </c>
      <c r="E468" t="s">
        <v>8</v>
      </c>
      <c r="F468" t="s">
        <v>10</v>
      </c>
      <c r="G468">
        <v>0</v>
      </c>
      <c r="H468" t="s">
        <v>13</v>
      </c>
      <c r="I468" t="s">
        <v>19</v>
      </c>
      <c r="M468">
        <v>0</v>
      </c>
      <c r="N468" t="str">
        <f t="shared" si="33"/>
        <v>No</v>
      </c>
      <c r="O468" s="3" t="s">
        <v>152</v>
      </c>
      <c r="P468" s="126" t="str">
        <f t="shared" si="34"/>
        <v>Yes</v>
      </c>
      <c r="Q468" s="126" t="str">
        <f t="shared" si="32"/>
        <v>Yes</v>
      </c>
      <c r="R468" s="126" t="str">
        <f t="shared" si="32"/>
        <v>Yes</v>
      </c>
      <c r="S468" s="126" t="str">
        <f t="shared" si="32"/>
        <v>No</v>
      </c>
      <c r="T468" s="126" t="str">
        <f t="shared" si="32"/>
        <v>Yes</v>
      </c>
      <c r="U468" s="126" t="str">
        <f t="shared" si="32"/>
        <v>Yes</v>
      </c>
      <c r="V468" s="126" t="str">
        <f t="shared" si="32"/>
        <v>No</v>
      </c>
      <c r="W468" s="126" t="str">
        <f t="shared" si="32"/>
        <v>No</v>
      </c>
      <c r="X468" s="126" t="str">
        <f t="shared" si="32"/>
        <v>No</v>
      </c>
      <c r="Y468" s="126" t="str">
        <f t="shared" si="32"/>
        <v>No</v>
      </c>
      <c r="Z468" s="126" t="str">
        <f t="shared" si="32"/>
        <v>No</v>
      </c>
      <c r="AA468" s="126" t="str">
        <f t="shared" si="32"/>
        <v>No</v>
      </c>
    </row>
    <row r="469" spans="1:27" x14ac:dyDescent="0.3">
      <c r="A469" t="s">
        <v>196</v>
      </c>
      <c r="B469" t="s">
        <v>130</v>
      </c>
      <c r="C469" t="s">
        <v>9</v>
      </c>
      <c r="D469" t="s">
        <v>11</v>
      </c>
      <c r="E469" t="s">
        <v>8</v>
      </c>
      <c r="F469" t="s">
        <v>10</v>
      </c>
      <c r="G469">
        <v>1</v>
      </c>
      <c r="H469" t="s">
        <v>8</v>
      </c>
      <c r="I469" t="s">
        <v>18</v>
      </c>
      <c r="M469">
        <v>0</v>
      </c>
      <c r="N469" t="str">
        <f t="shared" si="33"/>
        <v>No</v>
      </c>
      <c r="O469" s="3" t="s">
        <v>152</v>
      </c>
      <c r="P469" s="126" t="str">
        <f t="shared" si="34"/>
        <v>No</v>
      </c>
      <c r="Q469" s="126" t="str">
        <f t="shared" si="34"/>
        <v>Yes</v>
      </c>
      <c r="R469" s="126" t="str">
        <f t="shared" si="34"/>
        <v>Yes</v>
      </c>
      <c r="S469" s="126" t="str">
        <f t="shared" si="34"/>
        <v>No</v>
      </c>
      <c r="T469" s="126" t="str">
        <f t="shared" si="34"/>
        <v>Yes</v>
      </c>
      <c r="U469" s="126" t="str">
        <f t="shared" si="34"/>
        <v>Yes</v>
      </c>
      <c r="V469" s="126" t="str">
        <f t="shared" si="34"/>
        <v>No</v>
      </c>
      <c r="W469" s="126" t="str">
        <f t="shared" si="34"/>
        <v>No</v>
      </c>
      <c r="X469" s="126" t="str">
        <f t="shared" si="34"/>
        <v>No</v>
      </c>
      <c r="Y469" s="126" t="str">
        <f t="shared" si="34"/>
        <v>Yes</v>
      </c>
      <c r="Z469" s="126" t="str">
        <f t="shared" si="34"/>
        <v>No</v>
      </c>
      <c r="AA469" s="126" t="str">
        <f t="shared" si="34"/>
        <v>No</v>
      </c>
    </row>
    <row r="470" spans="1:27" x14ac:dyDescent="0.3">
      <c r="A470" t="s">
        <v>196</v>
      </c>
      <c r="B470" t="s">
        <v>130</v>
      </c>
      <c r="C470" t="s">
        <v>9</v>
      </c>
      <c r="D470" t="s">
        <v>11</v>
      </c>
      <c r="E470" t="s">
        <v>8</v>
      </c>
      <c r="F470" t="s">
        <v>10</v>
      </c>
      <c r="G470">
        <v>0</v>
      </c>
      <c r="H470" t="s">
        <v>8</v>
      </c>
      <c r="I470" t="s">
        <v>17</v>
      </c>
      <c r="M470">
        <v>0</v>
      </c>
      <c r="N470" t="str">
        <f t="shared" si="33"/>
        <v>No</v>
      </c>
      <c r="O470" s="3" t="s">
        <v>152</v>
      </c>
      <c r="P470" s="126" t="str">
        <f t="shared" ref="P470" si="35">IF($A468="","",IF(OR($B468=P$1,$C468=P$1,$D468=P$1,$E468=P$1,$F468=P$1),"Yes","No"))</f>
        <v>Yes</v>
      </c>
      <c r="Q470" s="126" t="str">
        <f t="shared" si="34"/>
        <v>Yes</v>
      </c>
      <c r="R470" s="126" t="str">
        <f t="shared" si="34"/>
        <v>Yes</v>
      </c>
      <c r="S470" s="126" t="str">
        <f t="shared" si="34"/>
        <v>No</v>
      </c>
      <c r="T470" s="126" t="str">
        <f t="shared" si="34"/>
        <v>Yes</v>
      </c>
      <c r="U470" s="126" t="str">
        <f t="shared" si="34"/>
        <v>Yes</v>
      </c>
      <c r="V470" s="126" t="str">
        <f t="shared" si="34"/>
        <v>No</v>
      </c>
      <c r="W470" s="126" t="str">
        <f t="shared" si="34"/>
        <v>No</v>
      </c>
      <c r="X470" s="126" t="str">
        <f t="shared" si="34"/>
        <v>No</v>
      </c>
      <c r="Y470" s="126" t="str">
        <f t="shared" si="34"/>
        <v>Yes</v>
      </c>
      <c r="Z470" s="126" t="str">
        <f t="shared" si="34"/>
        <v>No</v>
      </c>
      <c r="AA470" s="126" t="str">
        <f t="shared" si="34"/>
        <v>No</v>
      </c>
    </row>
    <row r="471" spans="1:27" x14ac:dyDescent="0.3">
      <c r="A471" t="s">
        <v>196</v>
      </c>
      <c r="B471" t="s">
        <v>130</v>
      </c>
      <c r="C471" t="s">
        <v>9</v>
      </c>
      <c r="D471" t="s">
        <v>11</v>
      </c>
      <c r="E471" t="s">
        <v>8</v>
      </c>
      <c r="F471" t="s">
        <v>10</v>
      </c>
      <c r="G471">
        <v>0</v>
      </c>
      <c r="H471" t="s">
        <v>9</v>
      </c>
      <c r="I471" t="s">
        <v>19</v>
      </c>
      <c r="M471">
        <v>0</v>
      </c>
      <c r="N471" t="str">
        <f t="shared" si="33"/>
        <v>No</v>
      </c>
      <c r="O471" s="3" t="s">
        <v>152</v>
      </c>
      <c r="P471" s="126" t="str">
        <f t="shared" ref="P471:AA471" si="36">IF($A469="","",IF(OR($B469=P$1,$C469=P$1,$D469=P$1,$E469=P$1,$F469=P$1),"Yes","No"))</f>
        <v>No</v>
      </c>
      <c r="Q471" s="126" t="str">
        <f t="shared" si="34"/>
        <v>Yes</v>
      </c>
      <c r="R471" s="126" t="str">
        <f t="shared" si="34"/>
        <v>Yes</v>
      </c>
      <c r="S471" s="126" t="str">
        <f t="shared" si="34"/>
        <v>No</v>
      </c>
      <c r="T471" s="126" t="str">
        <f t="shared" si="34"/>
        <v>Yes</v>
      </c>
      <c r="U471" s="126" t="str">
        <f t="shared" si="34"/>
        <v>Yes</v>
      </c>
      <c r="V471" s="126" t="str">
        <f t="shared" si="34"/>
        <v>No</v>
      </c>
      <c r="W471" s="126" t="str">
        <f t="shared" si="34"/>
        <v>No</v>
      </c>
      <c r="X471" s="126" t="str">
        <f t="shared" si="34"/>
        <v>No</v>
      </c>
      <c r="Y471" s="126" t="str">
        <f t="shared" si="36"/>
        <v>Yes</v>
      </c>
      <c r="Z471" s="126" t="str">
        <f t="shared" si="36"/>
        <v>No</v>
      </c>
      <c r="AA471" s="126" t="str">
        <f t="shared" si="36"/>
        <v>No</v>
      </c>
    </row>
    <row r="472" spans="1:27" x14ac:dyDescent="0.3">
      <c r="A472" t="s">
        <v>196</v>
      </c>
      <c r="B472" t="s">
        <v>130</v>
      </c>
      <c r="C472" t="s">
        <v>9</v>
      </c>
      <c r="D472" t="s">
        <v>11</v>
      </c>
      <c r="E472" t="s">
        <v>8</v>
      </c>
      <c r="F472" t="s">
        <v>10</v>
      </c>
      <c r="G472">
        <v>1</v>
      </c>
      <c r="H472" t="s">
        <v>11</v>
      </c>
      <c r="I472" t="s">
        <v>20</v>
      </c>
      <c r="M472">
        <v>0</v>
      </c>
      <c r="N472" t="str">
        <f t="shared" si="33"/>
        <v>No</v>
      </c>
      <c r="O472" s="3" t="s">
        <v>152</v>
      </c>
      <c r="P472" s="126" t="str">
        <f t="shared" ref="P472:AA472" si="37">IF($A470="","",IF(OR($B470=P$1,$C470=P$1,$D470=P$1,$E470=P$1,$F470=P$1),"Yes","No"))</f>
        <v>No</v>
      </c>
      <c r="Q472" s="126" t="str">
        <f t="shared" si="37"/>
        <v>Yes</v>
      </c>
      <c r="R472" s="126" t="str">
        <f t="shared" si="37"/>
        <v>Yes</v>
      </c>
      <c r="S472" s="126" t="str">
        <f t="shared" si="37"/>
        <v>No</v>
      </c>
      <c r="T472" s="126" t="str">
        <f t="shared" si="34"/>
        <v>Yes</v>
      </c>
      <c r="U472" s="126" t="str">
        <f t="shared" si="34"/>
        <v>Yes</v>
      </c>
      <c r="V472" s="126" t="str">
        <f t="shared" si="37"/>
        <v>No</v>
      </c>
      <c r="W472" s="126" t="str">
        <f t="shared" si="37"/>
        <v>No</v>
      </c>
      <c r="X472" s="126" t="str">
        <f t="shared" si="34"/>
        <v>No</v>
      </c>
      <c r="Y472" s="126" t="str">
        <f t="shared" si="37"/>
        <v>Yes</v>
      </c>
      <c r="Z472" s="126" t="str">
        <f t="shared" si="37"/>
        <v>No</v>
      </c>
      <c r="AA472" s="126" t="str">
        <f t="shared" si="37"/>
        <v>No</v>
      </c>
    </row>
    <row r="473" spans="1:27" x14ac:dyDescent="0.3">
      <c r="A473" t="s">
        <v>196</v>
      </c>
      <c r="B473" t="s">
        <v>130</v>
      </c>
      <c r="C473" t="s">
        <v>9</v>
      </c>
      <c r="D473" t="s">
        <v>11</v>
      </c>
      <c r="E473" t="s">
        <v>8</v>
      </c>
      <c r="F473" t="s">
        <v>10</v>
      </c>
      <c r="G473">
        <v>1</v>
      </c>
      <c r="H473" t="s">
        <v>10</v>
      </c>
      <c r="I473" t="s">
        <v>18</v>
      </c>
      <c r="M473">
        <v>2</v>
      </c>
      <c r="N473" t="str">
        <f t="shared" si="33"/>
        <v>Yes</v>
      </c>
      <c r="O473" s="3" t="s">
        <v>152</v>
      </c>
      <c r="P473" s="126" t="str">
        <f t="shared" ref="P473:AA473" si="38">IF($A471="","",IF(OR($B471=P$1,$C471=P$1,$D471=P$1,$E471=P$1,$F471=P$1),"Yes","No"))</f>
        <v>No</v>
      </c>
      <c r="Q473" s="126" t="str">
        <f t="shared" si="38"/>
        <v>Yes</v>
      </c>
      <c r="R473" s="126" t="str">
        <f t="shared" si="38"/>
        <v>Yes</v>
      </c>
      <c r="S473" s="126" t="str">
        <f t="shared" si="38"/>
        <v>No</v>
      </c>
      <c r="T473" s="126" t="str">
        <f t="shared" si="38"/>
        <v>Yes</v>
      </c>
      <c r="U473" s="126" t="str">
        <f t="shared" si="38"/>
        <v>Yes</v>
      </c>
      <c r="V473" s="126" t="str">
        <f t="shared" si="38"/>
        <v>No</v>
      </c>
      <c r="W473" s="126" t="str">
        <f t="shared" si="38"/>
        <v>No</v>
      </c>
      <c r="X473" s="126" t="str">
        <f t="shared" si="38"/>
        <v>No</v>
      </c>
      <c r="Y473" s="126" t="str">
        <f t="shared" si="38"/>
        <v>Yes</v>
      </c>
      <c r="Z473" s="126" t="str">
        <f t="shared" si="38"/>
        <v>No</v>
      </c>
      <c r="AA473" s="126" t="str">
        <f t="shared" si="38"/>
        <v>No</v>
      </c>
    </row>
    <row r="474" spans="1:27" x14ac:dyDescent="0.3">
      <c r="A474" t="s">
        <v>196</v>
      </c>
      <c r="B474" t="s">
        <v>130</v>
      </c>
      <c r="C474" t="s">
        <v>9</v>
      </c>
      <c r="D474" t="s">
        <v>11</v>
      </c>
      <c r="E474" t="s">
        <v>8</v>
      </c>
      <c r="F474" t="s">
        <v>10</v>
      </c>
      <c r="G474">
        <v>1</v>
      </c>
      <c r="H474" t="s">
        <v>11</v>
      </c>
      <c r="I474" t="s">
        <v>18</v>
      </c>
      <c r="M474">
        <v>0</v>
      </c>
      <c r="N474" t="str">
        <f t="shared" si="33"/>
        <v>No</v>
      </c>
      <c r="O474" s="3" t="s">
        <v>152</v>
      </c>
      <c r="P474" s="126" t="str">
        <f t="shared" ref="P474:AA474" si="39">IF($A472="","",IF(OR($B472=P$1,$C472=P$1,$D472=P$1,$E472=P$1,$F472=P$1),"Yes","No"))</f>
        <v>No</v>
      </c>
      <c r="Q474" s="126" t="str">
        <f t="shared" si="39"/>
        <v>Yes</v>
      </c>
      <c r="R474" s="126" t="str">
        <f t="shared" si="39"/>
        <v>Yes</v>
      </c>
      <c r="S474" s="126" t="str">
        <f t="shared" si="39"/>
        <v>No</v>
      </c>
      <c r="T474" s="126" t="str">
        <f t="shared" si="39"/>
        <v>Yes</v>
      </c>
      <c r="U474" s="126" t="str">
        <f t="shared" si="39"/>
        <v>Yes</v>
      </c>
      <c r="V474" s="126" t="str">
        <f t="shared" si="39"/>
        <v>No</v>
      </c>
      <c r="W474" s="126" t="str">
        <f t="shared" si="39"/>
        <v>No</v>
      </c>
      <c r="X474" s="126" t="str">
        <f t="shared" si="39"/>
        <v>No</v>
      </c>
      <c r="Y474" s="126" t="str">
        <f t="shared" si="39"/>
        <v>Yes</v>
      </c>
      <c r="Z474" s="126" t="str">
        <f t="shared" si="39"/>
        <v>No</v>
      </c>
      <c r="AA474" s="126" t="str">
        <f t="shared" si="39"/>
        <v>No</v>
      </c>
    </row>
    <row r="475" spans="1:27" x14ac:dyDescent="0.3">
      <c r="A475" t="s">
        <v>196</v>
      </c>
      <c r="B475" t="s">
        <v>130</v>
      </c>
      <c r="C475" t="s">
        <v>9</v>
      </c>
      <c r="D475" t="s">
        <v>70</v>
      </c>
      <c r="E475" t="s">
        <v>8</v>
      </c>
      <c r="F475" t="s">
        <v>10</v>
      </c>
      <c r="G475">
        <v>0</v>
      </c>
      <c r="H475" t="s">
        <v>10</v>
      </c>
      <c r="I475" t="s">
        <v>19</v>
      </c>
      <c r="M475">
        <v>0</v>
      </c>
      <c r="N475" t="str">
        <f t="shared" si="33"/>
        <v>No</v>
      </c>
      <c r="O475" s="3" t="s">
        <v>152</v>
      </c>
      <c r="P475" s="126" t="str">
        <f t="shared" ref="P475:AA475" si="40">IF($A473="","",IF(OR($B473=P$1,$C473=P$1,$D473=P$1,$E473=P$1,$F473=P$1),"Yes","No"))</f>
        <v>No</v>
      </c>
      <c r="Q475" s="126" t="str">
        <f t="shared" si="40"/>
        <v>Yes</v>
      </c>
      <c r="R475" s="126" t="str">
        <f t="shared" si="40"/>
        <v>Yes</v>
      </c>
      <c r="S475" s="126" t="str">
        <f t="shared" si="40"/>
        <v>No</v>
      </c>
      <c r="T475" s="126" t="str">
        <f t="shared" si="40"/>
        <v>Yes</v>
      </c>
      <c r="U475" s="126" t="str">
        <f t="shared" si="40"/>
        <v>Yes</v>
      </c>
      <c r="V475" s="126" t="str">
        <f t="shared" si="40"/>
        <v>No</v>
      </c>
      <c r="W475" s="126" t="str">
        <f t="shared" si="40"/>
        <v>No</v>
      </c>
      <c r="X475" s="126" t="str">
        <f t="shared" si="40"/>
        <v>No</v>
      </c>
      <c r="Y475" s="126" t="str">
        <f t="shared" si="40"/>
        <v>Yes</v>
      </c>
      <c r="Z475" s="126" t="str">
        <f t="shared" si="40"/>
        <v>No</v>
      </c>
      <c r="AA475" s="126" t="str">
        <f t="shared" si="40"/>
        <v>No</v>
      </c>
    </row>
    <row r="476" spans="1:27" x14ac:dyDescent="0.3">
      <c r="A476" t="s">
        <v>196</v>
      </c>
      <c r="B476" t="s">
        <v>130</v>
      </c>
      <c r="C476" t="s">
        <v>9</v>
      </c>
      <c r="D476" t="s">
        <v>70</v>
      </c>
      <c r="E476" t="s">
        <v>8</v>
      </c>
      <c r="F476" t="s">
        <v>10</v>
      </c>
      <c r="G476">
        <v>1</v>
      </c>
      <c r="H476" t="s">
        <v>9</v>
      </c>
      <c r="I476" t="s">
        <v>20</v>
      </c>
      <c r="M476">
        <v>2</v>
      </c>
      <c r="N476" t="str">
        <f t="shared" si="33"/>
        <v>Yes</v>
      </c>
      <c r="O476" s="3" t="s">
        <v>152</v>
      </c>
      <c r="P476" s="126" t="str">
        <f t="shared" ref="P476:AA476" si="41">IF($A474="","",IF(OR($B474=P$1,$C474=P$1,$D474=P$1,$E474=P$1,$F474=P$1),"Yes","No"))</f>
        <v>No</v>
      </c>
      <c r="Q476" s="126" t="str">
        <f t="shared" si="41"/>
        <v>Yes</v>
      </c>
      <c r="R476" s="126" t="str">
        <f t="shared" si="41"/>
        <v>Yes</v>
      </c>
      <c r="S476" s="126" t="str">
        <f t="shared" si="41"/>
        <v>No</v>
      </c>
      <c r="T476" s="126" t="str">
        <f t="shared" si="41"/>
        <v>Yes</v>
      </c>
      <c r="U476" s="126" t="str">
        <f t="shared" si="41"/>
        <v>Yes</v>
      </c>
      <c r="V476" s="126" t="str">
        <f t="shared" si="41"/>
        <v>No</v>
      </c>
      <c r="W476" s="126" t="str">
        <f t="shared" si="41"/>
        <v>No</v>
      </c>
      <c r="X476" s="126" t="str">
        <f t="shared" si="41"/>
        <v>No</v>
      </c>
      <c r="Y476" s="126" t="str">
        <f t="shared" si="41"/>
        <v>Yes</v>
      </c>
      <c r="Z476" s="126" t="str">
        <f t="shared" si="41"/>
        <v>No</v>
      </c>
      <c r="AA476" s="126" t="str">
        <f t="shared" si="41"/>
        <v>No</v>
      </c>
    </row>
    <row r="477" spans="1:27" x14ac:dyDescent="0.3">
      <c r="A477" t="s">
        <v>196</v>
      </c>
      <c r="B477" t="s">
        <v>13</v>
      </c>
      <c r="C477" t="s">
        <v>130</v>
      </c>
      <c r="D477" t="s">
        <v>70</v>
      </c>
      <c r="E477" t="s">
        <v>8</v>
      </c>
      <c r="F477" t="s">
        <v>71</v>
      </c>
      <c r="G477">
        <v>0</v>
      </c>
      <c r="H477" t="s">
        <v>71</v>
      </c>
      <c r="I477" t="s">
        <v>19</v>
      </c>
      <c r="M477">
        <v>0</v>
      </c>
      <c r="N477" t="str">
        <f t="shared" si="33"/>
        <v>No</v>
      </c>
      <c r="O477" s="3" t="s">
        <v>152</v>
      </c>
      <c r="P477" s="126" t="str">
        <f t="shared" ref="P477:AA477" si="42">IF($A475="","",IF(OR($B475=P$1,$C475=P$1,$D475=P$1,$E475=P$1,$F475=P$1),"Yes","No"))</f>
        <v>No</v>
      </c>
      <c r="Q477" s="126" t="str">
        <f t="shared" si="42"/>
        <v>Yes</v>
      </c>
      <c r="R477" s="126" t="str">
        <f t="shared" si="42"/>
        <v>Yes</v>
      </c>
      <c r="S477" s="126" t="str">
        <f t="shared" si="42"/>
        <v>Yes</v>
      </c>
      <c r="T477" s="126" t="str">
        <f t="shared" si="42"/>
        <v>Yes</v>
      </c>
      <c r="U477" s="126" t="str">
        <f t="shared" si="42"/>
        <v>No</v>
      </c>
      <c r="V477" s="126" t="str">
        <f t="shared" si="42"/>
        <v>No</v>
      </c>
      <c r="W477" s="126" t="str">
        <f t="shared" si="42"/>
        <v>No</v>
      </c>
      <c r="X477" s="126" t="str">
        <f t="shared" si="42"/>
        <v>No</v>
      </c>
      <c r="Y477" s="126" t="str">
        <f t="shared" si="42"/>
        <v>Yes</v>
      </c>
      <c r="Z477" s="126" t="str">
        <f t="shared" si="42"/>
        <v>No</v>
      </c>
      <c r="AA477" s="126" t="str">
        <f t="shared" si="42"/>
        <v>No</v>
      </c>
    </row>
    <row r="478" spans="1:27" x14ac:dyDescent="0.3">
      <c r="A478" t="s">
        <v>196</v>
      </c>
      <c r="B478" t="s">
        <v>13</v>
      </c>
      <c r="C478" t="s">
        <v>130</v>
      </c>
      <c r="D478" t="s">
        <v>70</v>
      </c>
      <c r="E478" t="s">
        <v>8</v>
      </c>
      <c r="F478" t="s">
        <v>71</v>
      </c>
      <c r="G478">
        <v>0</v>
      </c>
      <c r="H478" t="s">
        <v>130</v>
      </c>
      <c r="I478" t="s">
        <v>17</v>
      </c>
      <c r="M478">
        <v>0</v>
      </c>
      <c r="N478" t="str">
        <f t="shared" si="33"/>
        <v>No</v>
      </c>
      <c r="O478" s="3" t="s">
        <v>152</v>
      </c>
      <c r="P478" s="126" t="str">
        <f t="shared" ref="P478:AA478" si="43">IF($A476="","",IF(OR($B476=P$1,$C476=P$1,$D476=P$1,$E476=P$1,$F476=P$1),"Yes","No"))</f>
        <v>No</v>
      </c>
      <c r="Q478" s="126" t="str">
        <f t="shared" si="43"/>
        <v>Yes</v>
      </c>
      <c r="R478" s="126" t="str">
        <f t="shared" si="43"/>
        <v>Yes</v>
      </c>
      <c r="S478" s="126" t="str">
        <f t="shared" si="43"/>
        <v>Yes</v>
      </c>
      <c r="T478" s="126" t="str">
        <f t="shared" si="43"/>
        <v>Yes</v>
      </c>
      <c r="U478" s="126" t="str">
        <f t="shared" si="43"/>
        <v>No</v>
      </c>
      <c r="V478" s="126" t="str">
        <f t="shared" si="43"/>
        <v>No</v>
      </c>
      <c r="W478" s="126" t="str">
        <f t="shared" si="43"/>
        <v>No</v>
      </c>
      <c r="X478" s="126" t="str">
        <f t="shared" si="43"/>
        <v>No</v>
      </c>
      <c r="Y478" s="126" t="str">
        <f t="shared" si="43"/>
        <v>Yes</v>
      </c>
      <c r="Z478" s="126" t="str">
        <f t="shared" si="43"/>
        <v>No</v>
      </c>
      <c r="AA478" s="126" t="str">
        <f t="shared" si="43"/>
        <v>No</v>
      </c>
    </row>
    <row r="479" spans="1:27" x14ac:dyDescent="0.3">
      <c r="A479" t="s">
        <v>196</v>
      </c>
      <c r="B479" t="s">
        <v>13</v>
      </c>
      <c r="C479" t="s">
        <v>130</v>
      </c>
      <c r="D479" t="s">
        <v>70</v>
      </c>
      <c r="E479" t="s">
        <v>8</v>
      </c>
      <c r="F479" t="s">
        <v>71</v>
      </c>
      <c r="G479">
        <v>0</v>
      </c>
      <c r="H479" t="s">
        <v>8</v>
      </c>
      <c r="I479" t="s">
        <v>19</v>
      </c>
      <c r="M479">
        <v>3</v>
      </c>
      <c r="N479" t="str">
        <f t="shared" si="33"/>
        <v>Yes</v>
      </c>
      <c r="O479" s="3" t="s">
        <v>152</v>
      </c>
      <c r="P479" s="126" t="str">
        <f t="shared" ref="P479:AA479" si="44">IF($A477="","",IF(OR($B477=P$1,$C477=P$1,$D477=P$1,$E477=P$1,$F477=P$1),"Yes","No"))</f>
        <v>Yes</v>
      </c>
      <c r="Q479" s="126" t="str">
        <f t="shared" si="44"/>
        <v>No</v>
      </c>
      <c r="R479" s="126" t="str">
        <f t="shared" si="44"/>
        <v>Yes</v>
      </c>
      <c r="S479" s="126" t="str">
        <f t="shared" si="44"/>
        <v>Yes</v>
      </c>
      <c r="T479" s="126" t="str">
        <f t="shared" si="44"/>
        <v>No</v>
      </c>
      <c r="U479" s="126" t="str">
        <f t="shared" si="44"/>
        <v>No</v>
      </c>
      <c r="V479" s="126" t="str">
        <f t="shared" si="44"/>
        <v>Yes</v>
      </c>
      <c r="W479" s="126" t="str">
        <f t="shared" si="44"/>
        <v>No</v>
      </c>
      <c r="X479" s="126" t="str">
        <f t="shared" si="44"/>
        <v>No</v>
      </c>
      <c r="Y479" s="126" t="str">
        <f t="shared" si="44"/>
        <v>Yes</v>
      </c>
      <c r="Z479" s="126" t="str">
        <f t="shared" si="44"/>
        <v>No</v>
      </c>
      <c r="AA479" s="126" t="str">
        <f t="shared" si="44"/>
        <v>No</v>
      </c>
    </row>
    <row r="480" spans="1:27" x14ac:dyDescent="0.3">
      <c r="A480" t="s">
        <v>196</v>
      </c>
      <c r="B480" t="s">
        <v>13</v>
      </c>
      <c r="C480" t="s">
        <v>130</v>
      </c>
      <c r="D480" t="s">
        <v>70</v>
      </c>
      <c r="E480" t="s">
        <v>8</v>
      </c>
      <c r="F480" t="s">
        <v>71</v>
      </c>
      <c r="G480">
        <v>0</v>
      </c>
      <c r="H480" t="s">
        <v>70</v>
      </c>
      <c r="I480" t="s">
        <v>15</v>
      </c>
      <c r="M480">
        <v>2</v>
      </c>
      <c r="N480" t="str">
        <f>IF(M480="","",IF(I480="Foul","Yes",IF(M480=0,"No","Yes")))</f>
        <v>Yes</v>
      </c>
      <c r="O480" s="3" t="s">
        <v>152</v>
      </c>
      <c r="P480" s="126" t="str">
        <f t="shared" ref="P480:AA480" si="45">IF($A478="","",IF(OR($B478=P$1,$C478=P$1,$D478=P$1,$E478=P$1,$F478=P$1),"Yes","No"))</f>
        <v>Yes</v>
      </c>
      <c r="Q480" s="126" t="str">
        <f t="shared" si="45"/>
        <v>No</v>
      </c>
      <c r="R480" s="126" t="str">
        <f t="shared" si="45"/>
        <v>Yes</v>
      </c>
      <c r="S480" s="126" t="str">
        <f t="shared" si="45"/>
        <v>Yes</v>
      </c>
      <c r="T480" s="126" t="str">
        <f t="shared" si="45"/>
        <v>No</v>
      </c>
      <c r="U480" s="126" t="str">
        <f t="shared" si="45"/>
        <v>No</v>
      </c>
      <c r="V480" s="126" t="str">
        <f t="shared" si="45"/>
        <v>Yes</v>
      </c>
      <c r="W480" s="126" t="str">
        <f t="shared" si="45"/>
        <v>No</v>
      </c>
      <c r="X480" s="126" t="str">
        <f t="shared" si="45"/>
        <v>No</v>
      </c>
      <c r="Y480" s="126" t="str">
        <f t="shared" si="45"/>
        <v>Yes</v>
      </c>
      <c r="Z480" s="126" t="str">
        <f t="shared" si="45"/>
        <v>No</v>
      </c>
      <c r="AA480" s="126" t="str">
        <f t="shared" si="45"/>
        <v>No</v>
      </c>
    </row>
    <row r="481" spans="1:27" x14ac:dyDescent="0.3">
      <c r="A481" t="s">
        <v>196</v>
      </c>
      <c r="B481" t="s">
        <v>13</v>
      </c>
      <c r="C481" t="s">
        <v>130</v>
      </c>
      <c r="D481" t="s">
        <v>70</v>
      </c>
      <c r="E481" t="s">
        <v>8</v>
      </c>
      <c r="F481" t="s">
        <v>10</v>
      </c>
      <c r="G481">
        <v>1</v>
      </c>
      <c r="H481" t="s">
        <v>13</v>
      </c>
      <c r="I481" t="s">
        <v>19</v>
      </c>
      <c r="M481">
        <v>0</v>
      </c>
      <c r="N481" t="str">
        <f t="shared" ref="N481:N487" si="46">IF(M481="","",IF(I481="Foul","Yes",IF(M481=0,"No","Yes")))</f>
        <v>No</v>
      </c>
      <c r="O481" s="3" t="s">
        <v>152</v>
      </c>
      <c r="P481" s="126" t="str">
        <f t="shared" si="34"/>
        <v>Yes</v>
      </c>
      <c r="Q481" s="126" t="str">
        <f t="shared" ref="Q481:AA491" si="47">IF($A481="","",IF(OR($B481=Q$1,$C481=Q$1,$D481=Q$1,$E481=Q$1,$F481=Q$1),"Yes","No"))</f>
        <v>No</v>
      </c>
      <c r="R481" s="126" t="str">
        <f t="shared" si="47"/>
        <v>Yes</v>
      </c>
      <c r="S481" s="126" t="str">
        <f t="shared" si="47"/>
        <v>Yes</v>
      </c>
      <c r="T481" s="126" t="str">
        <f t="shared" si="47"/>
        <v>Yes</v>
      </c>
      <c r="U481" s="126" t="str">
        <f t="shared" si="47"/>
        <v>No</v>
      </c>
      <c r="V481" s="126" t="str">
        <f t="shared" si="47"/>
        <v>No</v>
      </c>
      <c r="W481" s="126" t="str">
        <f t="shared" si="47"/>
        <v>No</v>
      </c>
      <c r="X481" s="126" t="str">
        <f t="shared" si="47"/>
        <v>No</v>
      </c>
      <c r="Y481" s="126" t="str">
        <f t="shared" si="47"/>
        <v>Yes</v>
      </c>
      <c r="Z481" s="126" t="str">
        <f t="shared" si="47"/>
        <v>No</v>
      </c>
      <c r="AA481" s="126" t="str">
        <f t="shared" si="47"/>
        <v>No</v>
      </c>
    </row>
    <row r="482" spans="1:27" x14ac:dyDescent="0.3">
      <c r="A482" t="s">
        <v>196</v>
      </c>
      <c r="B482" t="s">
        <v>13</v>
      </c>
      <c r="C482" t="s">
        <v>130</v>
      </c>
      <c r="D482" t="s">
        <v>70</v>
      </c>
      <c r="E482" t="s">
        <v>8</v>
      </c>
      <c r="F482" t="s">
        <v>10</v>
      </c>
      <c r="G482">
        <v>1</v>
      </c>
      <c r="H482" t="s">
        <v>130</v>
      </c>
      <c r="I482" t="s">
        <v>18</v>
      </c>
      <c r="M482">
        <v>0</v>
      </c>
      <c r="N482" t="str">
        <f t="shared" si="46"/>
        <v>No</v>
      </c>
      <c r="O482" s="3" t="s">
        <v>152</v>
      </c>
      <c r="P482" s="126" t="str">
        <f t="shared" si="34"/>
        <v>Yes</v>
      </c>
      <c r="Q482" s="126" t="str">
        <f t="shared" si="47"/>
        <v>No</v>
      </c>
      <c r="R482" s="126" t="str">
        <f t="shared" si="47"/>
        <v>Yes</v>
      </c>
      <c r="S482" s="126" t="str">
        <f t="shared" si="47"/>
        <v>Yes</v>
      </c>
      <c r="T482" s="126" t="str">
        <f t="shared" si="47"/>
        <v>Yes</v>
      </c>
      <c r="U482" s="126" t="str">
        <f t="shared" si="47"/>
        <v>No</v>
      </c>
      <c r="V482" s="126" t="str">
        <f t="shared" si="47"/>
        <v>No</v>
      </c>
      <c r="W482" s="126" t="str">
        <f t="shared" si="47"/>
        <v>No</v>
      </c>
      <c r="X482" s="126" t="str">
        <f t="shared" si="47"/>
        <v>No</v>
      </c>
      <c r="Y482" s="126" t="str">
        <f t="shared" si="47"/>
        <v>Yes</v>
      </c>
      <c r="Z482" s="126" t="str">
        <f t="shared" si="47"/>
        <v>No</v>
      </c>
      <c r="AA482" s="126" t="str">
        <f t="shared" si="47"/>
        <v>No</v>
      </c>
    </row>
    <row r="483" spans="1:27" x14ac:dyDescent="0.3">
      <c r="A483" t="s">
        <v>196</v>
      </c>
      <c r="B483" t="s">
        <v>13</v>
      </c>
      <c r="C483" t="s">
        <v>130</v>
      </c>
      <c r="D483" t="s">
        <v>70</v>
      </c>
      <c r="E483" t="s">
        <v>8</v>
      </c>
      <c r="F483" t="s">
        <v>10</v>
      </c>
      <c r="G483">
        <v>1</v>
      </c>
      <c r="H483" t="s">
        <v>13</v>
      </c>
      <c r="I483" t="s">
        <v>18</v>
      </c>
      <c r="M483">
        <v>0</v>
      </c>
      <c r="N483" t="str">
        <f t="shared" si="46"/>
        <v>No</v>
      </c>
      <c r="O483" s="3" t="s">
        <v>152</v>
      </c>
      <c r="P483" s="126" t="str">
        <f t="shared" ref="P483:AA489" si="48">IF($A484="","",IF(OR($B484=P$1,$C484=P$1,$D484=P$1,$E484=P$1,$F484=P$1),"Yes","No"))</f>
        <v>Yes</v>
      </c>
      <c r="Q483" s="126" t="str">
        <f t="shared" si="48"/>
        <v>No</v>
      </c>
      <c r="R483" s="126" t="str">
        <f t="shared" si="48"/>
        <v>Yes</v>
      </c>
      <c r="S483" s="126" t="str">
        <f t="shared" si="48"/>
        <v>Yes</v>
      </c>
      <c r="T483" s="126" t="str">
        <f t="shared" si="48"/>
        <v>Yes</v>
      </c>
      <c r="U483" s="126" t="str">
        <f t="shared" si="48"/>
        <v>No</v>
      </c>
      <c r="V483" s="126" t="str">
        <f t="shared" si="48"/>
        <v>No</v>
      </c>
      <c r="W483" s="126" t="str">
        <f t="shared" si="48"/>
        <v>No</v>
      </c>
      <c r="X483" s="126" t="str">
        <f t="shared" si="48"/>
        <v>No</v>
      </c>
      <c r="Y483" s="126" t="str">
        <f t="shared" si="48"/>
        <v>Yes</v>
      </c>
      <c r="Z483" s="126" t="str">
        <f t="shared" si="48"/>
        <v>No</v>
      </c>
      <c r="AA483" s="126" t="str">
        <f t="shared" si="48"/>
        <v>No</v>
      </c>
    </row>
    <row r="484" spans="1:27" x14ac:dyDescent="0.3">
      <c r="A484" t="s">
        <v>196</v>
      </c>
      <c r="B484" t="s">
        <v>13</v>
      </c>
      <c r="C484" t="s">
        <v>130</v>
      </c>
      <c r="D484" t="s">
        <v>70</v>
      </c>
      <c r="E484" t="s">
        <v>8</v>
      </c>
      <c r="F484" t="s">
        <v>10</v>
      </c>
      <c r="G484">
        <v>1</v>
      </c>
      <c r="H484" t="s">
        <v>130</v>
      </c>
      <c r="I484" t="s">
        <v>19</v>
      </c>
      <c r="M484">
        <v>0</v>
      </c>
      <c r="N484" t="str">
        <f t="shared" si="46"/>
        <v>No</v>
      </c>
      <c r="O484" s="3" t="s">
        <v>152</v>
      </c>
      <c r="P484" s="126" t="str">
        <f t="shared" si="48"/>
        <v>Yes</v>
      </c>
      <c r="Q484" s="126" t="str">
        <f t="shared" si="48"/>
        <v>No</v>
      </c>
      <c r="R484" s="126" t="str">
        <f t="shared" si="48"/>
        <v>Yes</v>
      </c>
      <c r="S484" s="126" t="str">
        <f t="shared" si="48"/>
        <v>Yes</v>
      </c>
      <c r="T484" s="126" t="str">
        <f t="shared" si="48"/>
        <v>Yes</v>
      </c>
      <c r="U484" s="126" t="str">
        <f t="shared" si="48"/>
        <v>No</v>
      </c>
      <c r="V484" s="126" t="str">
        <f t="shared" si="48"/>
        <v>No</v>
      </c>
      <c r="W484" s="126" t="str">
        <f t="shared" si="48"/>
        <v>No</v>
      </c>
      <c r="X484" s="126" t="str">
        <f t="shared" si="48"/>
        <v>No</v>
      </c>
      <c r="Y484" s="126" t="str">
        <f t="shared" si="48"/>
        <v>Yes</v>
      </c>
      <c r="Z484" s="126" t="str">
        <f t="shared" si="48"/>
        <v>No</v>
      </c>
      <c r="AA484" s="126" t="str">
        <f t="shared" si="48"/>
        <v>No</v>
      </c>
    </row>
    <row r="485" spans="1:27" x14ac:dyDescent="0.3">
      <c r="A485" t="s">
        <v>196</v>
      </c>
      <c r="B485" t="s">
        <v>13</v>
      </c>
      <c r="C485" t="s">
        <v>130</v>
      </c>
      <c r="D485" t="s">
        <v>70</v>
      </c>
      <c r="E485" t="s">
        <v>8</v>
      </c>
      <c r="F485" t="s">
        <v>10</v>
      </c>
      <c r="G485">
        <v>1</v>
      </c>
      <c r="H485" t="s">
        <v>13</v>
      </c>
      <c r="I485" t="s">
        <v>17</v>
      </c>
      <c r="M485">
        <v>0</v>
      </c>
      <c r="N485" t="str">
        <f t="shared" si="46"/>
        <v>No</v>
      </c>
      <c r="O485" s="3" t="s">
        <v>152</v>
      </c>
      <c r="P485" s="126" t="str">
        <f t="shared" si="48"/>
        <v>Yes</v>
      </c>
      <c r="Q485" s="126" t="str">
        <f t="shared" si="48"/>
        <v>Yes</v>
      </c>
      <c r="R485" s="126" t="str">
        <f t="shared" si="48"/>
        <v>Yes</v>
      </c>
      <c r="S485" s="126" t="str">
        <f t="shared" si="48"/>
        <v>No</v>
      </c>
      <c r="T485" s="126" t="str">
        <f t="shared" si="48"/>
        <v>Yes</v>
      </c>
      <c r="U485" s="126" t="str">
        <f t="shared" si="48"/>
        <v>No</v>
      </c>
      <c r="V485" s="126" t="str">
        <f t="shared" si="48"/>
        <v>No</v>
      </c>
      <c r="W485" s="126" t="str">
        <f t="shared" si="48"/>
        <v>No</v>
      </c>
      <c r="X485" s="126" t="str">
        <f t="shared" si="48"/>
        <v>No</v>
      </c>
      <c r="Y485" s="126" t="str">
        <f t="shared" si="48"/>
        <v>Yes</v>
      </c>
      <c r="Z485" s="126" t="str">
        <f t="shared" si="48"/>
        <v>No</v>
      </c>
      <c r="AA485" s="126" t="str">
        <f t="shared" si="48"/>
        <v>No</v>
      </c>
    </row>
    <row r="486" spans="1:27" x14ac:dyDescent="0.3">
      <c r="A486" t="s">
        <v>196</v>
      </c>
      <c r="B486" t="s">
        <v>13</v>
      </c>
      <c r="C486" t="s">
        <v>130</v>
      </c>
      <c r="D486" t="s">
        <v>9</v>
      </c>
      <c r="E486" t="s">
        <v>8</v>
      </c>
      <c r="F486" t="s">
        <v>10</v>
      </c>
      <c r="G486">
        <v>0</v>
      </c>
      <c r="H486" t="s">
        <v>10</v>
      </c>
      <c r="I486" t="s">
        <v>19</v>
      </c>
      <c r="M486">
        <v>3</v>
      </c>
      <c r="N486" t="str">
        <f t="shared" si="46"/>
        <v>Yes</v>
      </c>
      <c r="O486" s="3" t="s">
        <v>152</v>
      </c>
      <c r="P486" s="126" t="str">
        <f t="shared" si="48"/>
        <v>Yes</v>
      </c>
      <c r="Q486" s="126" t="str">
        <f t="shared" si="48"/>
        <v>Yes</v>
      </c>
      <c r="R486" s="126" t="str">
        <f t="shared" si="48"/>
        <v>Yes</v>
      </c>
      <c r="S486" s="126" t="str">
        <f t="shared" si="48"/>
        <v>No</v>
      </c>
      <c r="T486" s="126" t="str">
        <f t="shared" si="48"/>
        <v>Yes</v>
      </c>
      <c r="U486" s="126" t="str">
        <f t="shared" si="48"/>
        <v>No</v>
      </c>
      <c r="V486" s="126" t="str">
        <f t="shared" si="48"/>
        <v>No</v>
      </c>
      <c r="W486" s="126" t="str">
        <f t="shared" si="48"/>
        <v>No</v>
      </c>
      <c r="X486" s="126" t="str">
        <f t="shared" si="48"/>
        <v>No</v>
      </c>
      <c r="Y486" s="126" t="str">
        <f t="shared" si="48"/>
        <v>Yes</v>
      </c>
      <c r="Z486" s="126" t="str">
        <f t="shared" si="48"/>
        <v>No</v>
      </c>
      <c r="AA486" s="126" t="str">
        <f t="shared" si="48"/>
        <v>No</v>
      </c>
    </row>
    <row r="487" spans="1:27" x14ac:dyDescent="0.3">
      <c r="A487" t="s">
        <v>196</v>
      </c>
      <c r="B487" t="s">
        <v>13</v>
      </c>
      <c r="C487" t="s">
        <v>130</v>
      </c>
      <c r="D487" t="s">
        <v>9</v>
      </c>
      <c r="E487" t="s">
        <v>8</v>
      </c>
      <c r="F487" t="s">
        <v>10</v>
      </c>
      <c r="G487">
        <v>0</v>
      </c>
      <c r="H487" t="s">
        <v>10</v>
      </c>
      <c r="I487" t="s">
        <v>19</v>
      </c>
      <c r="M487">
        <v>3</v>
      </c>
      <c r="N487" t="str">
        <f t="shared" si="46"/>
        <v>Yes</v>
      </c>
      <c r="O487" s="3" t="s">
        <v>152</v>
      </c>
      <c r="P487" s="126" t="str">
        <f t="shared" ref="P487:P502" si="49">IF($A488="","",IF(OR($B488=P$1,$C488=P$1,$D488=P$1,$E488=P$1,$F488=P$1),"Yes","No"))</f>
        <v>Yes</v>
      </c>
      <c r="Q487" s="126" t="str">
        <f t="shared" ref="Q487:Q502" si="50">IF($A488="","",IF(OR($B488=Q$1,$C488=Q$1,$D488=Q$1,$E488=Q$1,$F488=Q$1),"Yes","No"))</f>
        <v>Yes</v>
      </c>
      <c r="R487" s="126" t="str">
        <f t="shared" ref="R487:R502" si="51">IF($A488="","",IF(OR($B488=R$1,$C488=R$1,$D488=R$1,$E488=R$1,$F488=R$1),"Yes","No"))</f>
        <v>Yes</v>
      </c>
      <c r="S487" s="126" t="str">
        <f t="shared" ref="S487:S502" si="52">IF($A488="","",IF(OR($B488=S$1,$C488=S$1,$D488=S$1,$E488=S$1,$F488=S$1),"Yes","No"))</f>
        <v>No</v>
      </c>
      <c r="T487" s="126" t="str">
        <f t="shared" ref="T487:T502" si="53">IF($A488="","",IF(OR($B488=T$1,$C488=T$1,$D488=T$1,$E488=T$1,$F488=T$1),"Yes","No"))</f>
        <v>No</v>
      </c>
      <c r="U487" s="126" t="str">
        <f t="shared" ref="U487:U502" si="54">IF($A488="","",IF(OR($B488=U$1,$C488=U$1,$D488=U$1,$E488=U$1,$F488=U$1),"Yes","No"))</f>
        <v>No</v>
      </c>
      <c r="V487" s="126" t="str">
        <f t="shared" ref="V487:V502" si="55">IF($A488="","",IF(OR($B488=V$1,$C488=V$1,$D488=V$1,$E488=V$1,$F488=V$1),"Yes","No"))</f>
        <v>Yes</v>
      </c>
      <c r="W487" s="126" t="str">
        <f t="shared" ref="W487:W502" si="56">IF($A488="","",IF(OR($B488=W$1,$C488=W$1,$D488=W$1,$E488=W$1,$F488=W$1),"Yes","No"))</f>
        <v>No</v>
      </c>
      <c r="X487" s="126" t="str">
        <f t="shared" ref="X487:X502" si="57">IF($A488="","",IF(OR($B488=X$1,$C488=X$1,$D488=X$1,$E488=X$1,$F488=X$1),"Yes","No"))</f>
        <v>No</v>
      </c>
      <c r="Y487" s="126" t="str">
        <f t="shared" ref="Y487:Y502" si="58">IF($A488="","",IF(OR($B488=Y$1,$C488=Y$1,$D488=Y$1,$E488=Y$1,$F488=Y$1),"Yes","No"))</f>
        <v>Yes</v>
      </c>
      <c r="Z487" s="126" t="str">
        <f t="shared" ref="Z487:Z502" si="59">IF($A488="","",IF(OR($B488=Z$1,$C488=Z$1,$D488=Z$1,$E488=Z$1,$F488=Z$1),"Yes","No"))</f>
        <v>No</v>
      </c>
      <c r="AA487" s="126" t="str">
        <f t="shared" si="48"/>
        <v>No</v>
      </c>
    </row>
    <row r="488" spans="1:27" x14ac:dyDescent="0.3">
      <c r="A488" t="s">
        <v>196</v>
      </c>
      <c r="B488" t="s">
        <v>13</v>
      </c>
      <c r="C488" t="s">
        <v>130</v>
      </c>
      <c r="D488" t="s">
        <v>9</v>
      </c>
      <c r="E488" t="s">
        <v>8</v>
      </c>
      <c r="F488" t="s">
        <v>71</v>
      </c>
      <c r="G488">
        <v>1</v>
      </c>
      <c r="H488" t="s">
        <v>8</v>
      </c>
      <c r="I488" t="s">
        <v>18</v>
      </c>
      <c r="M488">
        <v>2</v>
      </c>
      <c r="N488" t="str">
        <f t="shared" si="33"/>
        <v>Yes</v>
      </c>
      <c r="O488" s="3" t="s">
        <v>152</v>
      </c>
      <c r="P488" s="126" t="str">
        <f t="shared" si="49"/>
        <v>Yes</v>
      </c>
      <c r="Q488" s="126" t="str">
        <f t="shared" si="50"/>
        <v>Yes</v>
      </c>
      <c r="R488" s="126" t="str">
        <f t="shared" si="51"/>
        <v>Yes</v>
      </c>
      <c r="S488" s="126" t="str">
        <f t="shared" si="52"/>
        <v>No</v>
      </c>
      <c r="T488" s="126" t="str">
        <f t="shared" si="53"/>
        <v>No</v>
      </c>
      <c r="U488" s="126" t="str">
        <f t="shared" si="54"/>
        <v>No</v>
      </c>
      <c r="V488" s="126" t="str">
        <f t="shared" si="55"/>
        <v>Yes</v>
      </c>
      <c r="W488" s="126" t="str">
        <f t="shared" si="56"/>
        <v>No</v>
      </c>
      <c r="X488" s="126" t="str">
        <f t="shared" si="57"/>
        <v>No</v>
      </c>
      <c r="Y488" s="126" t="str">
        <f t="shared" si="58"/>
        <v>Yes</v>
      </c>
      <c r="Z488" s="126" t="str">
        <f t="shared" si="59"/>
        <v>No</v>
      </c>
      <c r="AA488" s="126" t="str">
        <f t="shared" si="48"/>
        <v>No</v>
      </c>
    </row>
    <row r="489" spans="1:27" x14ac:dyDescent="0.3">
      <c r="A489" t="s">
        <v>196</v>
      </c>
      <c r="B489" t="s">
        <v>13</v>
      </c>
      <c r="C489" t="s">
        <v>130</v>
      </c>
      <c r="D489" t="s">
        <v>9</v>
      </c>
      <c r="E489" t="s">
        <v>8</v>
      </c>
      <c r="F489" t="s">
        <v>71</v>
      </c>
      <c r="G489">
        <v>1</v>
      </c>
      <c r="H489" t="s">
        <v>130</v>
      </c>
      <c r="I489" t="s">
        <v>19</v>
      </c>
      <c r="M489">
        <v>3</v>
      </c>
      <c r="N489" t="str">
        <f t="shared" si="33"/>
        <v>Yes</v>
      </c>
      <c r="O489" s="3" t="s">
        <v>152</v>
      </c>
      <c r="P489" s="126" t="str">
        <f t="shared" si="49"/>
        <v>Yes</v>
      </c>
      <c r="Q489" s="126" t="str">
        <f t="shared" si="50"/>
        <v>Yes</v>
      </c>
      <c r="R489" s="126" t="str">
        <f t="shared" si="51"/>
        <v>Yes</v>
      </c>
      <c r="S489" s="126" t="str">
        <f t="shared" si="52"/>
        <v>No</v>
      </c>
      <c r="T489" s="126" t="str">
        <f t="shared" si="53"/>
        <v>No</v>
      </c>
      <c r="U489" s="126" t="str">
        <f t="shared" si="54"/>
        <v>No</v>
      </c>
      <c r="V489" s="126" t="str">
        <f t="shared" si="55"/>
        <v>Yes</v>
      </c>
      <c r="W489" s="126" t="str">
        <f t="shared" si="56"/>
        <v>No</v>
      </c>
      <c r="X489" s="126" t="str">
        <f t="shared" si="57"/>
        <v>No</v>
      </c>
      <c r="Y489" s="126" t="str">
        <f t="shared" si="58"/>
        <v>Yes</v>
      </c>
      <c r="Z489" s="126" t="str">
        <f t="shared" si="59"/>
        <v>No</v>
      </c>
      <c r="AA489" s="126" t="str">
        <f t="shared" si="48"/>
        <v>No</v>
      </c>
    </row>
    <row r="490" spans="1:27" x14ac:dyDescent="0.3">
      <c r="A490" t="s">
        <v>196</v>
      </c>
      <c r="B490" t="s">
        <v>13</v>
      </c>
      <c r="C490" t="s">
        <v>130</v>
      </c>
      <c r="D490" t="s">
        <v>9</v>
      </c>
      <c r="E490" t="s">
        <v>8</v>
      </c>
      <c r="F490" t="s">
        <v>71</v>
      </c>
      <c r="G490">
        <v>0</v>
      </c>
      <c r="H490" t="s">
        <v>130</v>
      </c>
      <c r="I490" t="s">
        <v>17</v>
      </c>
      <c r="M490">
        <v>0</v>
      </c>
      <c r="N490" t="str">
        <f t="shared" si="33"/>
        <v>No</v>
      </c>
      <c r="O490" s="3" t="s">
        <v>152</v>
      </c>
      <c r="P490" s="126" t="str">
        <f t="shared" si="49"/>
        <v>Yes</v>
      </c>
      <c r="Q490" s="126" t="str">
        <f t="shared" si="50"/>
        <v>Yes</v>
      </c>
      <c r="R490" s="126" t="str">
        <f t="shared" si="51"/>
        <v>Yes</v>
      </c>
      <c r="S490" s="126" t="str">
        <f t="shared" si="52"/>
        <v>No</v>
      </c>
      <c r="T490" s="126" t="str">
        <f t="shared" si="53"/>
        <v>No</v>
      </c>
      <c r="U490" s="126" t="str">
        <f t="shared" si="54"/>
        <v>No</v>
      </c>
      <c r="V490" s="126" t="str">
        <f t="shared" si="55"/>
        <v>Yes</v>
      </c>
      <c r="W490" s="126" t="str">
        <f t="shared" si="56"/>
        <v>No</v>
      </c>
      <c r="X490" s="126" t="str">
        <f t="shared" si="57"/>
        <v>No</v>
      </c>
      <c r="Y490" s="126" t="str">
        <f t="shared" si="58"/>
        <v>Yes</v>
      </c>
      <c r="Z490" s="126" t="str">
        <f t="shared" si="59"/>
        <v>No</v>
      </c>
      <c r="AA490" s="126" t="str">
        <f t="shared" si="47"/>
        <v>No</v>
      </c>
    </row>
    <row r="491" spans="1:27" x14ac:dyDescent="0.3">
      <c r="A491" t="s">
        <v>196</v>
      </c>
      <c r="B491" t="s">
        <v>13</v>
      </c>
      <c r="C491" t="s">
        <v>130</v>
      </c>
      <c r="D491" t="s">
        <v>9</v>
      </c>
      <c r="E491" t="s">
        <v>8</v>
      </c>
      <c r="F491" t="s">
        <v>71</v>
      </c>
      <c r="G491">
        <v>1</v>
      </c>
      <c r="H491" t="s">
        <v>13</v>
      </c>
      <c r="I491" t="s">
        <v>17</v>
      </c>
      <c r="M491">
        <v>0</v>
      </c>
      <c r="N491" t="str">
        <f t="shared" si="33"/>
        <v>No</v>
      </c>
      <c r="O491" s="3" t="s">
        <v>152</v>
      </c>
      <c r="P491" s="126" t="str">
        <f t="shared" si="49"/>
        <v>Yes</v>
      </c>
      <c r="Q491" s="126" t="str">
        <f t="shared" si="50"/>
        <v>Yes</v>
      </c>
      <c r="R491" s="126" t="str">
        <f t="shared" si="51"/>
        <v>Yes</v>
      </c>
      <c r="S491" s="126" t="str">
        <f t="shared" si="52"/>
        <v>No</v>
      </c>
      <c r="T491" s="126" t="str">
        <f t="shared" si="53"/>
        <v>No</v>
      </c>
      <c r="U491" s="126" t="str">
        <f t="shared" si="54"/>
        <v>No</v>
      </c>
      <c r="V491" s="126" t="str">
        <f t="shared" si="55"/>
        <v>Yes</v>
      </c>
      <c r="W491" s="126" t="str">
        <f t="shared" si="56"/>
        <v>No</v>
      </c>
      <c r="X491" s="126" t="str">
        <f t="shared" si="57"/>
        <v>No</v>
      </c>
      <c r="Y491" s="126" t="str">
        <f t="shared" si="58"/>
        <v>Yes</v>
      </c>
      <c r="Z491" s="126" t="str">
        <f t="shared" si="59"/>
        <v>No</v>
      </c>
      <c r="AA491" s="126" t="str">
        <f t="shared" si="47"/>
        <v>No</v>
      </c>
    </row>
    <row r="492" spans="1:27" x14ac:dyDescent="0.3">
      <c r="A492" t="s">
        <v>196</v>
      </c>
      <c r="B492" t="s">
        <v>13</v>
      </c>
      <c r="C492" t="s">
        <v>130</v>
      </c>
      <c r="D492" t="s">
        <v>9</v>
      </c>
      <c r="E492" t="s">
        <v>8</v>
      </c>
      <c r="F492" t="s">
        <v>71</v>
      </c>
      <c r="G492">
        <v>1</v>
      </c>
      <c r="H492" t="s">
        <v>130</v>
      </c>
      <c r="I492" t="s">
        <v>148</v>
      </c>
      <c r="M492">
        <v>2</v>
      </c>
      <c r="N492" t="str">
        <f t="shared" si="33"/>
        <v>Yes</v>
      </c>
      <c r="O492" s="3" t="s">
        <v>152</v>
      </c>
      <c r="P492" s="126" t="str">
        <f t="shared" si="49"/>
        <v>Yes</v>
      </c>
      <c r="Q492" s="126" t="str">
        <f t="shared" si="50"/>
        <v>Yes</v>
      </c>
      <c r="R492" s="126" t="str">
        <f t="shared" si="51"/>
        <v>Yes</v>
      </c>
      <c r="S492" s="126" t="str">
        <f t="shared" si="52"/>
        <v>No</v>
      </c>
      <c r="T492" s="126" t="str">
        <f t="shared" si="53"/>
        <v>No</v>
      </c>
      <c r="U492" s="126" t="str">
        <f t="shared" si="54"/>
        <v>No</v>
      </c>
      <c r="V492" s="126" t="str">
        <f t="shared" si="55"/>
        <v>Yes</v>
      </c>
      <c r="W492" s="126" t="str">
        <f t="shared" si="56"/>
        <v>No</v>
      </c>
      <c r="X492" s="126" t="str">
        <f t="shared" si="57"/>
        <v>No</v>
      </c>
      <c r="Y492" s="126" t="str">
        <f t="shared" si="58"/>
        <v>Yes</v>
      </c>
      <c r="Z492" s="126" t="str">
        <f t="shared" si="59"/>
        <v>No</v>
      </c>
      <c r="AA492" s="126" t="str">
        <f t="shared" ref="Q492:AA515" si="60">IF($A492="","",IF(OR($B492=AA$1,$C492=AA$1,$D492=AA$1,$E492=AA$1,$F492=AA$1),"Yes","No"))</f>
        <v>No</v>
      </c>
    </row>
    <row r="493" spans="1:27" x14ac:dyDescent="0.3">
      <c r="A493" t="s">
        <v>196</v>
      </c>
      <c r="B493" t="s">
        <v>13</v>
      </c>
      <c r="C493" t="s">
        <v>130</v>
      </c>
      <c r="D493" t="s">
        <v>9</v>
      </c>
      <c r="E493" t="s">
        <v>8</v>
      </c>
      <c r="F493" t="s">
        <v>71</v>
      </c>
      <c r="G493">
        <v>1</v>
      </c>
      <c r="H493" t="s">
        <v>8</v>
      </c>
      <c r="I493" t="s">
        <v>148</v>
      </c>
      <c r="M493">
        <v>1</v>
      </c>
      <c r="N493" t="str">
        <f t="shared" si="33"/>
        <v>Yes</v>
      </c>
      <c r="O493" s="3" t="s">
        <v>152</v>
      </c>
      <c r="P493" s="126" t="str">
        <f t="shared" si="49"/>
        <v>Yes</v>
      </c>
      <c r="Q493" s="126" t="str">
        <f t="shared" si="50"/>
        <v>Yes</v>
      </c>
      <c r="R493" s="126" t="str">
        <f t="shared" si="51"/>
        <v>Yes</v>
      </c>
      <c r="S493" s="126" t="str">
        <f t="shared" si="52"/>
        <v>No</v>
      </c>
      <c r="T493" s="126" t="str">
        <f t="shared" si="53"/>
        <v>No</v>
      </c>
      <c r="U493" s="126" t="str">
        <f t="shared" si="54"/>
        <v>No</v>
      </c>
      <c r="V493" s="126" t="str">
        <f t="shared" si="55"/>
        <v>Yes</v>
      </c>
      <c r="W493" s="126" t="str">
        <f t="shared" si="56"/>
        <v>No</v>
      </c>
      <c r="X493" s="126" t="str">
        <f t="shared" si="57"/>
        <v>No</v>
      </c>
      <c r="Y493" s="126" t="str">
        <f t="shared" si="58"/>
        <v>Yes</v>
      </c>
      <c r="Z493" s="126" t="str">
        <f t="shared" si="59"/>
        <v>No</v>
      </c>
      <c r="AA493" s="126" t="str">
        <f t="shared" si="60"/>
        <v>No</v>
      </c>
    </row>
    <row r="494" spans="1:27" x14ac:dyDescent="0.3">
      <c r="A494" t="s">
        <v>196</v>
      </c>
      <c r="B494" t="s">
        <v>13</v>
      </c>
      <c r="C494" t="s">
        <v>130</v>
      </c>
      <c r="D494" t="s">
        <v>9</v>
      </c>
      <c r="E494" t="s">
        <v>8</v>
      </c>
      <c r="F494" t="s">
        <v>71</v>
      </c>
      <c r="G494">
        <v>1</v>
      </c>
      <c r="H494" t="s">
        <v>13</v>
      </c>
      <c r="I494" t="s">
        <v>15</v>
      </c>
      <c r="M494">
        <v>0</v>
      </c>
      <c r="N494" t="str">
        <f t="shared" si="33"/>
        <v>No</v>
      </c>
      <c r="O494" s="3" t="s">
        <v>152</v>
      </c>
      <c r="P494" s="126" t="str">
        <f t="shared" si="49"/>
        <v>Yes</v>
      </c>
      <c r="Q494" s="126" t="str">
        <f t="shared" si="50"/>
        <v>Yes</v>
      </c>
      <c r="R494" s="126" t="str">
        <f t="shared" si="51"/>
        <v>Yes</v>
      </c>
      <c r="S494" s="126" t="str">
        <f t="shared" si="52"/>
        <v>Yes</v>
      </c>
      <c r="T494" s="126" t="str">
        <f t="shared" si="53"/>
        <v>No</v>
      </c>
      <c r="U494" s="126" t="str">
        <f t="shared" si="54"/>
        <v>No</v>
      </c>
      <c r="V494" s="126" t="str">
        <f t="shared" si="55"/>
        <v>No</v>
      </c>
      <c r="W494" s="126" t="str">
        <f t="shared" si="56"/>
        <v>No</v>
      </c>
      <c r="X494" s="126" t="str">
        <f t="shared" si="57"/>
        <v>No</v>
      </c>
      <c r="Y494" s="126" t="str">
        <f t="shared" si="58"/>
        <v>Yes</v>
      </c>
      <c r="Z494" s="126" t="str">
        <f t="shared" si="59"/>
        <v>No</v>
      </c>
      <c r="AA494" s="126" t="str">
        <f t="shared" si="60"/>
        <v>No</v>
      </c>
    </row>
    <row r="495" spans="1:27" x14ac:dyDescent="0.3">
      <c r="A495" t="s">
        <v>196</v>
      </c>
      <c r="B495" t="s">
        <v>13</v>
      </c>
      <c r="C495" t="s">
        <v>130</v>
      </c>
      <c r="D495" t="s">
        <v>9</v>
      </c>
      <c r="E495" t="s">
        <v>8</v>
      </c>
      <c r="F495" t="s">
        <v>70</v>
      </c>
      <c r="G495">
        <v>1</v>
      </c>
      <c r="H495" t="s">
        <v>70</v>
      </c>
      <c r="I495" t="s">
        <v>18</v>
      </c>
      <c r="M495">
        <v>0</v>
      </c>
      <c r="N495" t="str">
        <f t="shared" si="33"/>
        <v>No</v>
      </c>
      <c r="O495" s="3" t="s">
        <v>152</v>
      </c>
      <c r="P495" s="126" t="str">
        <f t="shared" si="49"/>
        <v>Yes</v>
      </c>
      <c r="Q495" s="126" t="str">
        <f t="shared" si="50"/>
        <v>Yes</v>
      </c>
      <c r="R495" s="126" t="str">
        <f t="shared" si="51"/>
        <v>Yes</v>
      </c>
      <c r="S495" s="126" t="str">
        <f t="shared" si="52"/>
        <v>Yes</v>
      </c>
      <c r="T495" s="126" t="str">
        <f t="shared" si="53"/>
        <v>No</v>
      </c>
      <c r="U495" s="126" t="str">
        <f t="shared" si="54"/>
        <v>No</v>
      </c>
      <c r="V495" s="126" t="str">
        <f t="shared" si="55"/>
        <v>No</v>
      </c>
      <c r="W495" s="126" t="str">
        <f t="shared" si="56"/>
        <v>No</v>
      </c>
      <c r="X495" s="126" t="str">
        <f t="shared" si="57"/>
        <v>No</v>
      </c>
      <c r="Y495" s="126" t="str">
        <f t="shared" si="58"/>
        <v>Yes</v>
      </c>
      <c r="Z495" s="126" t="str">
        <f t="shared" si="59"/>
        <v>No</v>
      </c>
      <c r="AA495" s="126" t="str">
        <f t="shared" si="60"/>
        <v>No</v>
      </c>
    </row>
    <row r="496" spans="1:27" x14ac:dyDescent="0.3">
      <c r="A496" t="s">
        <v>196</v>
      </c>
      <c r="B496" t="s">
        <v>13</v>
      </c>
      <c r="C496" t="s">
        <v>130</v>
      </c>
      <c r="D496" t="s">
        <v>9</v>
      </c>
      <c r="E496" t="s">
        <v>8</v>
      </c>
      <c r="F496" t="s">
        <v>70</v>
      </c>
      <c r="G496">
        <v>1</v>
      </c>
      <c r="H496" t="s">
        <v>130</v>
      </c>
      <c r="I496" t="s">
        <v>18</v>
      </c>
      <c r="M496">
        <v>2</v>
      </c>
      <c r="N496" t="str">
        <f t="shared" si="33"/>
        <v>Yes</v>
      </c>
      <c r="O496" s="3" t="s">
        <v>152</v>
      </c>
      <c r="P496" s="126" t="str">
        <f t="shared" si="49"/>
        <v>Yes</v>
      </c>
      <c r="Q496" s="126" t="str">
        <f t="shared" si="50"/>
        <v>Yes</v>
      </c>
      <c r="R496" s="126" t="str">
        <f t="shared" si="51"/>
        <v>Yes</v>
      </c>
      <c r="S496" s="126" t="str">
        <f t="shared" si="52"/>
        <v>Yes</v>
      </c>
      <c r="T496" s="126" t="str">
        <f t="shared" si="53"/>
        <v>No</v>
      </c>
      <c r="U496" s="126" t="str">
        <f t="shared" si="54"/>
        <v>No</v>
      </c>
      <c r="V496" s="126" t="str">
        <f t="shared" si="55"/>
        <v>No</v>
      </c>
      <c r="W496" s="126" t="str">
        <f t="shared" si="56"/>
        <v>No</v>
      </c>
      <c r="X496" s="126" t="str">
        <f t="shared" si="57"/>
        <v>No</v>
      </c>
      <c r="Y496" s="126" t="str">
        <f t="shared" si="58"/>
        <v>Yes</v>
      </c>
      <c r="Z496" s="126" t="str">
        <f t="shared" si="59"/>
        <v>No</v>
      </c>
      <c r="AA496" s="126" t="str">
        <f t="shared" si="60"/>
        <v>No</v>
      </c>
    </row>
    <row r="497" spans="1:27" x14ac:dyDescent="0.3">
      <c r="A497" t="s">
        <v>196</v>
      </c>
      <c r="B497" t="s">
        <v>13</v>
      </c>
      <c r="C497" t="s">
        <v>130</v>
      </c>
      <c r="D497" t="s">
        <v>9</v>
      </c>
      <c r="E497" t="s">
        <v>8</v>
      </c>
      <c r="F497" t="s">
        <v>70</v>
      </c>
      <c r="G497">
        <v>1</v>
      </c>
      <c r="H497" t="s">
        <v>13</v>
      </c>
      <c r="I497" t="s">
        <v>18</v>
      </c>
      <c r="M497">
        <v>0</v>
      </c>
      <c r="N497" t="str">
        <f t="shared" si="33"/>
        <v>No</v>
      </c>
      <c r="O497" s="3" t="s">
        <v>152</v>
      </c>
      <c r="P497" s="126" t="str">
        <f t="shared" si="49"/>
        <v>Yes</v>
      </c>
      <c r="Q497" s="126" t="str">
        <f t="shared" si="50"/>
        <v>Yes</v>
      </c>
      <c r="R497" s="126" t="str">
        <f t="shared" si="51"/>
        <v>Yes</v>
      </c>
      <c r="S497" s="126" t="str">
        <f t="shared" si="52"/>
        <v>Yes</v>
      </c>
      <c r="T497" s="126" t="str">
        <f t="shared" si="53"/>
        <v>No</v>
      </c>
      <c r="U497" s="126" t="str">
        <f t="shared" si="54"/>
        <v>No</v>
      </c>
      <c r="V497" s="126" t="str">
        <f t="shared" si="55"/>
        <v>No</v>
      </c>
      <c r="W497" s="126" t="str">
        <f t="shared" si="56"/>
        <v>No</v>
      </c>
      <c r="X497" s="126" t="str">
        <f t="shared" si="57"/>
        <v>No</v>
      </c>
      <c r="Y497" s="126" t="str">
        <f t="shared" si="58"/>
        <v>Yes</v>
      </c>
      <c r="Z497" s="126" t="str">
        <f t="shared" si="59"/>
        <v>No</v>
      </c>
      <c r="AA497" s="126" t="str">
        <f t="shared" si="60"/>
        <v>No</v>
      </c>
    </row>
    <row r="498" spans="1:27" x14ac:dyDescent="0.3">
      <c r="A498" t="s">
        <v>196</v>
      </c>
      <c r="B498" t="s">
        <v>13</v>
      </c>
      <c r="C498" t="s">
        <v>130</v>
      </c>
      <c r="D498" t="s">
        <v>9</v>
      </c>
      <c r="E498" t="s">
        <v>8</v>
      </c>
      <c r="F498" t="s">
        <v>70</v>
      </c>
      <c r="G498">
        <v>0</v>
      </c>
      <c r="H498" t="s">
        <v>130</v>
      </c>
      <c r="I498" t="s">
        <v>19</v>
      </c>
      <c r="M498">
        <v>0</v>
      </c>
      <c r="N498" t="str">
        <f t="shared" si="33"/>
        <v>No</v>
      </c>
      <c r="O498" s="3" t="s">
        <v>152</v>
      </c>
      <c r="P498" s="126" t="str">
        <f t="shared" si="49"/>
        <v>Yes</v>
      </c>
      <c r="Q498" s="126" t="str">
        <f t="shared" si="50"/>
        <v>Yes</v>
      </c>
      <c r="R498" s="126" t="str">
        <f t="shared" si="51"/>
        <v>Yes</v>
      </c>
      <c r="S498" s="126" t="str">
        <f t="shared" si="52"/>
        <v>Yes</v>
      </c>
      <c r="T498" s="126" t="str">
        <f t="shared" si="53"/>
        <v>No</v>
      </c>
      <c r="U498" s="126" t="str">
        <f t="shared" si="54"/>
        <v>No</v>
      </c>
      <c r="V498" s="126" t="str">
        <f t="shared" si="55"/>
        <v>No</v>
      </c>
      <c r="W498" s="126" t="str">
        <f t="shared" si="56"/>
        <v>No</v>
      </c>
      <c r="X498" s="126" t="str">
        <f t="shared" si="57"/>
        <v>No</v>
      </c>
      <c r="Y498" s="126" t="str">
        <f t="shared" si="58"/>
        <v>Yes</v>
      </c>
      <c r="Z498" s="126" t="str">
        <f t="shared" si="59"/>
        <v>No</v>
      </c>
      <c r="AA498" s="126" t="str">
        <f t="shared" si="60"/>
        <v>No</v>
      </c>
    </row>
    <row r="499" spans="1:27" x14ac:dyDescent="0.3">
      <c r="A499" t="s">
        <v>196</v>
      </c>
      <c r="B499" t="s">
        <v>13</v>
      </c>
      <c r="C499" t="s">
        <v>130</v>
      </c>
      <c r="D499" t="s">
        <v>9</v>
      </c>
      <c r="E499" t="s">
        <v>8</v>
      </c>
      <c r="F499" t="s">
        <v>70</v>
      </c>
      <c r="G499">
        <v>1</v>
      </c>
      <c r="H499" t="s">
        <v>13</v>
      </c>
      <c r="I499" t="s">
        <v>18</v>
      </c>
      <c r="M499">
        <v>0</v>
      </c>
      <c r="N499" t="str">
        <f t="shared" si="33"/>
        <v>No</v>
      </c>
      <c r="O499" s="3" t="s">
        <v>152</v>
      </c>
      <c r="P499" s="126" t="str">
        <f t="shared" si="49"/>
        <v>Yes</v>
      </c>
      <c r="Q499" s="126" t="str">
        <f t="shared" si="50"/>
        <v>Yes</v>
      </c>
      <c r="R499" s="126" t="str">
        <f t="shared" si="51"/>
        <v>Yes</v>
      </c>
      <c r="S499" s="126" t="str">
        <f t="shared" si="52"/>
        <v>Yes</v>
      </c>
      <c r="T499" s="126" t="str">
        <f t="shared" si="53"/>
        <v>No</v>
      </c>
      <c r="U499" s="126" t="str">
        <f t="shared" si="54"/>
        <v>No</v>
      </c>
      <c r="V499" s="126" t="str">
        <f t="shared" si="55"/>
        <v>No</v>
      </c>
      <c r="W499" s="126" t="str">
        <f t="shared" si="56"/>
        <v>No</v>
      </c>
      <c r="X499" s="126" t="str">
        <f t="shared" si="57"/>
        <v>No</v>
      </c>
      <c r="Y499" s="126" t="str">
        <f t="shared" si="58"/>
        <v>Yes</v>
      </c>
      <c r="Z499" s="126" t="str">
        <f t="shared" si="59"/>
        <v>No</v>
      </c>
      <c r="AA499" s="126" t="str">
        <f t="shared" si="60"/>
        <v>No</v>
      </c>
    </row>
    <row r="500" spans="1:27" x14ac:dyDescent="0.3">
      <c r="A500" t="s">
        <v>196</v>
      </c>
      <c r="B500" t="s">
        <v>13</v>
      </c>
      <c r="C500" t="s">
        <v>130</v>
      </c>
      <c r="D500" t="s">
        <v>9</v>
      </c>
      <c r="E500" t="s">
        <v>8</v>
      </c>
      <c r="F500" t="s">
        <v>70</v>
      </c>
      <c r="G500">
        <v>0</v>
      </c>
      <c r="H500" t="s">
        <v>70</v>
      </c>
      <c r="I500" t="s">
        <v>19</v>
      </c>
      <c r="M500">
        <v>3</v>
      </c>
      <c r="N500" t="str">
        <f t="shared" si="33"/>
        <v>Yes</v>
      </c>
      <c r="O500" s="3" t="s">
        <v>152</v>
      </c>
      <c r="P500" s="126" t="str">
        <f t="shared" si="49"/>
        <v>Yes</v>
      </c>
      <c r="Q500" s="126" t="str">
        <f t="shared" si="50"/>
        <v>Yes</v>
      </c>
      <c r="R500" s="126" t="str">
        <f t="shared" si="51"/>
        <v>Yes</v>
      </c>
      <c r="S500" s="126" t="str">
        <f t="shared" si="52"/>
        <v>Yes</v>
      </c>
      <c r="T500" s="126" t="str">
        <f t="shared" si="53"/>
        <v>No</v>
      </c>
      <c r="U500" s="126" t="str">
        <f t="shared" si="54"/>
        <v>No</v>
      </c>
      <c r="V500" s="126" t="str">
        <f t="shared" si="55"/>
        <v>No</v>
      </c>
      <c r="W500" s="126" t="str">
        <f t="shared" si="56"/>
        <v>No</v>
      </c>
      <c r="X500" s="126" t="str">
        <f t="shared" si="57"/>
        <v>No</v>
      </c>
      <c r="Y500" s="126" t="str">
        <f t="shared" si="58"/>
        <v>Yes</v>
      </c>
      <c r="Z500" s="126" t="str">
        <f t="shared" si="59"/>
        <v>No</v>
      </c>
      <c r="AA500" s="126" t="str">
        <f t="shared" si="60"/>
        <v>No</v>
      </c>
    </row>
    <row r="501" spans="1:27" x14ac:dyDescent="0.3">
      <c r="A501" t="s">
        <v>196</v>
      </c>
      <c r="B501" t="s">
        <v>13</v>
      </c>
      <c r="C501" t="s">
        <v>130</v>
      </c>
      <c r="D501" t="s">
        <v>9</v>
      </c>
      <c r="E501" t="s">
        <v>8</v>
      </c>
      <c r="F501" t="s">
        <v>70</v>
      </c>
      <c r="G501">
        <v>0</v>
      </c>
      <c r="H501" t="s">
        <v>8</v>
      </c>
      <c r="I501" t="s">
        <v>19</v>
      </c>
      <c r="M501">
        <v>0</v>
      </c>
      <c r="N501" t="str">
        <f t="shared" si="33"/>
        <v>No</v>
      </c>
      <c r="O501" s="3" t="s">
        <v>152</v>
      </c>
      <c r="P501" s="126" t="str">
        <f t="shared" si="49"/>
        <v>Yes</v>
      </c>
      <c r="Q501" s="126" t="str">
        <f t="shared" si="50"/>
        <v>Yes</v>
      </c>
      <c r="R501" s="126" t="str">
        <f t="shared" si="51"/>
        <v>Yes</v>
      </c>
      <c r="S501" s="126" t="str">
        <f t="shared" si="52"/>
        <v>Yes</v>
      </c>
      <c r="T501" s="126" t="str">
        <f t="shared" si="53"/>
        <v>No</v>
      </c>
      <c r="U501" s="126" t="str">
        <f t="shared" si="54"/>
        <v>No</v>
      </c>
      <c r="V501" s="126" t="str">
        <f t="shared" si="55"/>
        <v>No</v>
      </c>
      <c r="W501" s="126" t="str">
        <f t="shared" si="56"/>
        <v>No</v>
      </c>
      <c r="X501" s="126" t="str">
        <f t="shared" si="57"/>
        <v>No</v>
      </c>
      <c r="Y501" s="126" t="str">
        <f t="shared" si="58"/>
        <v>Yes</v>
      </c>
      <c r="Z501" s="126" t="str">
        <f t="shared" si="59"/>
        <v>No</v>
      </c>
      <c r="AA501" s="126" t="str">
        <f t="shared" si="60"/>
        <v>No</v>
      </c>
    </row>
    <row r="502" spans="1:27" x14ac:dyDescent="0.3">
      <c r="A502" t="s">
        <v>196</v>
      </c>
      <c r="B502" t="s">
        <v>13</v>
      </c>
      <c r="C502" t="s">
        <v>130</v>
      </c>
      <c r="D502" t="s">
        <v>9</v>
      </c>
      <c r="E502" t="s">
        <v>8</v>
      </c>
      <c r="F502" t="s">
        <v>70</v>
      </c>
      <c r="G502">
        <v>1</v>
      </c>
      <c r="H502" t="s">
        <v>13</v>
      </c>
      <c r="I502" t="s">
        <v>16</v>
      </c>
      <c r="M502">
        <v>2</v>
      </c>
      <c r="N502" t="str">
        <f t="shared" si="33"/>
        <v>Yes</v>
      </c>
      <c r="O502" s="3" t="s">
        <v>152</v>
      </c>
      <c r="P502" s="126" t="str">
        <f t="shared" si="49"/>
        <v>Yes</v>
      </c>
      <c r="Q502" s="126" t="str">
        <f t="shared" si="50"/>
        <v>Yes</v>
      </c>
      <c r="R502" s="126" t="str">
        <f t="shared" si="51"/>
        <v>Yes</v>
      </c>
      <c r="S502" s="126" t="str">
        <f t="shared" si="52"/>
        <v>No</v>
      </c>
      <c r="T502" s="126" t="str">
        <f t="shared" si="53"/>
        <v>Yes</v>
      </c>
      <c r="U502" s="126" t="str">
        <f t="shared" si="54"/>
        <v>Yes</v>
      </c>
      <c r="V502" s="126" t="str">
        <f t="shared" si="55"/>
        <v>No</v>
      </c>
      <c r="W502" s="126" t="str">
        <f t="shared" si="56"/>
        <v>No</v>
      </c>
      <c r="X502" s="126" t="str">
        <f t="shared" si="57"/>
        <v>No</v>
      </c>
      <c r="Y502" s="126" t="str">
        <f t="shared" si="58"/>
        <v>No</v>
      </c>
      <c r="Z502" s="126" t="str">
        <f t="shared" si="59"/>
        <v>No</v>
      </c>
      <c r="AA502" s="126" t="str">
        <f t="shared" si="60"/>
        <v>No</v>
      </c>
    </row>
    <row r="503" spans="1:27" x14ac:dyDescent="0.3">
      <c r="A503" t="s">
        <v>116</v>
      </c>
      <c r="B503" t="s">
        <v>13</v>
      </c>
      <c r="C503" t="s">
        <v>9</v>
      </c>
      <c r="D503" t="s">
        <v>8</v>
      </c>
      <c r="E503" t="s">
        <v>11</v>
      </c>
      <c r="F503" t="s">
        <v>10</v>
      </c>
      <c r="G503">
        <v>1</v>
      </c>
      <c r="H503" t="s">
        <v>10</v>
      </c>
      <c r="I503" t="s">
        <v>18</v>
      </c>
      <c r="M503">
        <v>0</v>
      </c>
      <c r="N503" t="str">
        <f t="shared" si="33"/>
        <v>No</v>
      </c>
      <c r="O503" s="3" t="s">
        <v>152</v>
      </c>
      <c r="P503" s="126" t="str">
        <f t="shared" si="34"/>
        <v>Yes</v>
      </c>
      <c r="Q503" s="126" t="str">
        <f t="shared" si="60"/>
        <v>Yes</v>
      </c>
      <c r="R503" s="126" t="str">
        <f t="shared" si="60"/>
        <v>Yes</v>
      </c>
      <c r="S503" s="126" t="str">
        <f t="shared" si="60"/>
        <v>No</v>
      </c>
      <c r="T503" s="126" t="str">
        <f t="shared" si="60"/>
        <v>Yes</v>
      </c>
      <c r="U503" s="126" t="str">
        <f t="shared" si="60"/>
        <v>Yes</v>
      </c>
      <c r="V503" s="126" t="str">
        <f t="shared" si="60"/>
        <v>No</v>
      </c>
      <c r="W503" s="126" t="str">
        <f t="shared" si="60"/>
        <v>No</v>
      </c>
      <c r="X503" s="126" t="str">
        <f t="shared" si="60"/>
        <v>No</v>
      </c>
      <c r="Y503" s="126" t="str">
        <f t="shared" si="60"/>
        <v>No</v>
      </c>
      <c r="Z503" s="126" t="str">
        <f t="shared" si="60"/>
        <v>No</v>
      </c>
      <c r="AA503" s="126" t="str">
        <f t="shared" si="60"/>
        <v>No</v>
      </c>
    </row>
    <row r="504" spans="1:27" x14ac:dyDescent="0.3">
      <c r="A504" t="s">
        <v>116</v>
      </c>
      <c r="B504" t="s">
        <v>13</v>
      </c>
      <c r="C504" t="s">
        <v>9</v>
      </c>
      <c r="D504" t="s">
        <v>8</v>
      </c>
      <c r="E504" t="s">
        <v>11</v>
      </c>
      <c r="F504" t="s">
        <v>10</v>
      </c>
      <c r="G504">
        <v>1</v>
      </c>
      <c r="H504" t="s">
        <v>11</v>
      </c>
      <c r="I504" t="s">
        <v>17</v>
      </c>
      <c r="M504">
        <v>0</v>
      </c>
      <c r="N504" t="str">
        <f t="shared" si="33"/>
        <v>No</v>
      </c>
      <c r="O504" s="3" t="s">
        <v>152</v>
      </c>
      <c r="P504" s="126" t="str">
        <f t="shared" si="34"/>
        <v>Yes</v>
      </c>
      <c r="Q504" s="126" t="str">
        <f t="shared" si="60"/>
        <v>Yes</v>
      </c>
      <c r="R504" s="126" t="str">
        <f t="shared" si="60"/>
        <v>Yes</v>
      </c>
      <c r="S504" s="126" t="str">
        <f t="shared" si="60"/>
        <v>No</v>
      </c>
      <c r="T504" s="126" t="str">
        <f t="shared" si="60"/>
        <v>Yes</v>
      </c>
      <c r="U504" s="126" t="str">
        <f t="shared" si="60"/>
        <v>Yes</v>
      </c>
      <c r="V504" s="126" t="str">
        <f t="shared" si="60"/>
        <v>No</v>
      </c>
      <c r="W504" s="126" t="str">
        <f t="shared" si="60"/>
        <v>No</v>
      </c>
      <c r="X504" s="126" t="str">
        <f t="shared" si="60"/>
        <v>No</v>
      </c>
      <c r="Y504" s="126" t="str">
        <f t="shared" si="60"/>
        <v>No</v>
      </c>
      <c r="Z504" s="126" t="str">
        <f t="shared" si="60"/>
        <v>No</v>
      </c>
      <c r="AA504" s="126" t="str">
        <f t="shared" si="60"/>
        <v>No</v>
      </c>
    </row>
    <row r="505" spans="1:27" x14ac:dyDescent="0.3">
      <c r="A505" t="s">
        <v>116</v>
      </c>
      <c r="B505" t="s">
        <v>13</v>
      </c>
      <c r="C505" t="s">
        <v>9</v>
      </c>
      <c r="D505" t="s">
        <v>8</v>
      </c>
      <c r="E505" t="s">
        <v>11</v>
      </c>
      <c r="F505" t="s">
        <v>10</v>
      </c>
      <c r="G505">
        <v>0</v>
      </c>
      <c r="H505" t="s">
        <v>10</v>
      </c>
      <c r="I505" t="s">
        <v>15</v>
      </c>
      <c r="M505">
        <v>0</v>
      </c>
      <c r="N505" t="str">
        <f t="shared" si="33"/>
        <v>No</v>
      </c>
      <c r="O505" s="3" t="s">
        <v>152</v>
      </c>
      <c r="P505" s="126" t="str">
        <f t="shared" si="34"/>
        <v>Yes</v>
      </c>
      <c r="Q505" s="126" t="str">
        <f t="shared" si="60"/>
        <v>Yes</v>
      </c>
      <c r="R505" s="126" t="str">
        <f t="shared" si="60"/>
        <v>Yes</v>
      </c>
      <c r="S505" s="126" t="str">
        <f t="shared" si="60"/>
        <v>No</v>
      </c>
      <c r="T505" s="126" t="str">
        <f t="shared" si="60"/>
        <v>Yes</v>
      </c>
      <c r="U505" s="126" t="str">
        <f t="shared" si="60"/>
        <v>Yes</v>
      </c>
      <c r="V505" s="126" t="str">
        <f t="shared" si="60"/>
        <v>No</v>
      </c>
      <c r="W505" s="126" t="str">
        <f t="shared" si="60"/>
        <v>No</v>
      </c>
      <c r="X505" s="126" t="str">
        <f t="shared" si="60"/>
        <v>No</v>
      </c>
      <c r="Y505" s="126" t="str">
        <f t="shared" si="60"/>
        <v>No</v>
      </c>
      <c r="Z505" s="126" t="str">
        <f t="shared" si="60"/>
        <v>No</v>
      </c>
      <c r="AA505" s="126" t="str">
        <f t="shared" si="60"/>
        <v>No</v>
      </c>
    </row>
    <row r="506" spans="1:27" x14ac:dyDescent="0.3">
      <c r="A506" t="s">
        <v>116</v>
      </c>
      <c r="B506" t="s">
        <v>13</v>
      </c>
      <c r="C506" t="s">
        <v>9</v>
      </c>
      <c r="D506" t="s">
        <v>8</v>
      </c>
      <c r="E506" t="s">
        <v>11</v>
      </c>
      <c r="F506" t="s">
        <v>10</v>
      </c>
      <c r="G506">
        <v>1</v>
      </c>
      <c r="H506" t="s">
        <v>10</v>
      </c>
      <c r="I506" t="s">
        <v>18</v>
      </c>
      <c r="M506">
        <v>0</v>
      </c>
      <c r="N506" t="str">
        <f t="shared" si="33"/>
        <v>No</v>
      </c>
      <c r="O506" s="3" t="s">
        <v>152</v>
      </c>
      <c r="P506" s="126" t="str">
        <f t="shared" si="34"/>
        <v>Yes</v>
      </c>
      <c r="Q506" s="126" t="str">
        <f t="shared" si="60"/>
        <v>Yes</v>
      </c>
      <c r="R506" s="126" t="str">
        <f t="shared" si="60"/>
        <v>Yes</v>
      </c>
      <c r="S506" s="126" t="str">
        <f t="shared" si="60"/>
        <v>No</v>
      </c>
      <c r="T506" s="126" t="str">
        <f t="shared" si="60"/>
        <v>Yes</v>
      </c>
      <c r="U506" s="126" t="str">
        <f t="shared" si="60"/>
        <v>Yes</v>
      </c>
      <c r="V506" s="126" t="str">
        <f t="shared" si="60"/>
        <v>No</v>
      </c>
      <c r="W506" s="126" t="str">
        <f t="shared" si="60"/>
        <v>No</v>
      </c>
      <c r="X506" s="126" t="str">
        <f t="shared" si="60"/>
        <v>No</v>
      </c>
      <c r="Y506" s="126" t="str">
        <f t="shared" si="60"/>
        <v>No</v>
      </c>
      <c r="Z506" s="126" t="str">
        <f t="shared" si="60"/>
        <v>No</v>
      </c>
      <c r="AA506" s="126" t="str">
        <f t="shared" si="60"/>
        <v>No</v>
      </c>
    </row>
    <row r="507" spans="1:27" x14ac:dyDescent="0.3">
      <c r="A507" t="s">
        <v>116</v>
      </c>
      <c r="B507" t="s">
        <v>13</v>
      </c>
      <c r="C507" t="s">
        <v>9</v>
      </c>
      <c r="D507" t="s">
        <v>8</v>
      </c>
      <c r="E507" t="s">
        <v>11</v>
      </c>
      <c r="F507" t="s">
        <v>10</v>
      </c>
      <c r="G507">
        <v>1</v>
      </c>
      <c r="H507" t="s">
        <v>8</v>
      </c>
      <c r="I507" t="s">
        <v>15</v>
      </c>
      <c r="M507">
        <v>2</v>
      </c>
      <c r="N507" t="str">
        <f t="shared" si="33"/>
        <v>Yes</v>
      </c>
      <c r="O507" s="3" t="s">
        <v>152</v>
      </c>
      <c r="P507" s="126" t="str">
        <f t="shared" si="34"/>
        <v>Yes</v>
      </c>
      <c r="Q507" s="126" t="str">
        <f t="shared" si="60"/>
        <v>Yes</v>
      </c>
      <c r="R507" s="126" t="str">
        <f t="shared" si="60"/>
        <v>Yes</v>
      </c>
      <c r="S507" s="126" t="str">
        <f t="shared" si="60"/>
        <v>No</v>
      </c>
      <c r="T507" s="126" t="str">
        <f t="shared" si="60"/>
        <v>Yes</v>
      </c>
      <c r="U507" s="126" t="str">
        <f t="shared" si="60"/>
        <v>Yes</v>
      </c>
      <c r="V507" s="126" t="str">
        <f t="shared" si="60"/>
        <v>No</v>
      </c>
      <c r="W507" s="126" t="str">
        <f t="shared" si="60"/>
        <v>No</v>
      </c>
      <c r="X507" s="126" t="str">
        <f t="shared" si="60"/>
        <v>No</v>
      </c>
      <c r="Y507" s="126" t="str">
        <f t="shared" si="60"/>
        <v>No</v>
      </c>
      <c r="Z507" s="126" t="str">
        <f t="shared" si="60"/>
        <v>No</v>
      </c>
      <c r="AA507" s="126" t="str">
        <f t="shared" si="60"/>
        <v>No</v>
      </c>
    </row>
    <row r="508" spans="1:27" x14ac:dyDescent="0.3">
      <c r="A508" t="s">
        <v>116</v>
      </c>
      <c r="B508" t="s">
        <v>13</v>
      </c>
      <c r="C508" t="s">
        <v>9</v>
      </c>
      <c r="D508" t="s">
        <v>8</v>
      </c>
      <c r="E508" t="s">
        <v>11</v>
      </c>
      <c r="F508" t="s">
        <v>10</v>
      </c>
      <c r="G508">
        <v>0</v>
      </c>
      <c r="H508" t="s">
        <v>13</v>
      </c>
      <c r="I508" t="s">
        <v>17</v>
      </c>
      <c r="M508">
        <v>0</v>
      </c>
      <c r="N508" t="str">
        <f t="shared" si="33"/>
        <v>No</v>
      </c>
      <c r="O508" s="3" t="s">
        <v>152</v>
      </c>
      <c r="P508" s="126" t="str">
        <f t="shared" si="34"/>
        <v>Yes</v>
      </c>
      <c r="Q508" s="126" t="str">
        <f t="shared" si="60"/>
        <v>Yes</v>
      </c>
      <c r="R508" s="126" t="str">
        <f t="shared" si="60"/>
        <v>Yes</v>
      </c>
      <c r="S508" s="126" t="str">
        <f t="shared" si="60"/>
        <v>No</v>
      </c>
      <c r="T508" s="126" t="str">
        <f t="shared" si="60"/>
        <v>Yes</v>
      </c>
      <c r="U508" s="126" t="str">
        <f t="shared" si="60"/>
        <v>Yes</v>
      </c>
      <c r="V508" s="126" t="str">
        <f t="shared" si="60"/>
        <v>No</v>
      </c>
      <c r="W508" s="126" t="str">
        <f t="shared" si="60"/>
        <v>No</v>
      </c>
      <c r="X508" s="126" t="str">
        <f t="shared" si="60"/>
        <v>No</v>
      </c>
      <c r="Y508" s="126" t="str">
        <f t="shared" si="60"/>
        <v>No</v>
      </c>
      <c r="Z508" s="126" t="str">
        <f t="shared" si="60"/>
        <v>No</v>
      </c>
      <c r="AA508" s="126" t="str">
        <f t="shared" si="60"/>
        <v>No</v>
      </c>
    </row>
    <row r="509" spans="1:27" x14ac:dyDescent="0.3">
      <c r="A509" t="s">
        <v>116</v>
      </c>
      <c r="B509" t="s">
        <v>13</v>
      </c>
      <c r="C509" t="s">
        <v>9</v>
      </c>
      <c r="D509" t="s">
        <v>8</v>
      </c>
      <c r="E509" t="s">
        <v>11</v>
      </c>
      <c r="F509" t="s">
        <v>10</v>
      </c>
      <c r="G509">
        <v>0</v>
      </c>
      <c r="H509" t="s">
        <v>8</v>
      </c>
      <c r="I509" t="s">
        <v>19</v>
      </c>
      <c r="M509">
        <v>0</v>
      </c>
      <c r="N509" t="str">
        <f t="shared" si="33"/>
        <v>No</v>
      </c>
      <c r="O509" s="3" t="s">
        <v>152</v>
      </c>
      <c r="P509" s="126" t="str">
        <f t="shared" si="34"/>
        <v>Yes</v>
      </c>
      <c r="Q509" s="126" t="str">
        <f t="shared" si="60"/>
        <v>Yes</v>
      </c>
      <c r="R509" s="126" t="str">
        <f t="shared" si="60"/>
        <v>Yes</v>
      </c>
      <c r="S509" s="126" t="str">
        <f t="shared" si="60"/>
        <v>No</v>
      </c>
      <c r="T509" s="126" t="str">
        <f t="shared" si="60"/>
        <v>Yes</v>
      </c>
      <c r="U509" s="126" t="str">
        <f t="shared" si="60"/>
        <v>Yes</v>
      </c>
      <c r="V509" s="126" t="str">
        <f t="shared" si="60"/>
        <v>No</v>
      </c>
      <c r="W509" s="126" t="str">
        <f t="shared" si="60"/>
        <v>No</v>
      </c>
      <c r="X509" s="126" t="str">
        <f t="shared" si="60"/>
        <v>No</v>
      </c>
      <c r="Y509" s="126" t="str">
        <f t="shared" si="60"/>
        <v>No</v>
      </c>
      <c r="Z509" s="126" t="str">
        <f t="shared" si="60"/>
        <v>No</v>
      </c>
      <c r="AA509" s="126" t="str">
        <f t="shared" si="60"/>
        <v>No</v>
      </c>
    </row>
    <row r="510" spans="1:27" x14ac:dyDescent="0.3">
      <c r="A510" t="s">
        <v>116</v>
      </c>
      <c r="B510" t="s">
        <v>13</v>
      </c>
      <c r="C510" t="s">
        <v>9</v>
      </c>
      <c r="D510" t="s">
        <v>8</v>
      </c>
      <c r="E510" t="s">
        <v>11</v>
      </c>
      <c r="F510" t="s">
        <v>10</v>
      </c>
      <c r="G510">
        <v>1</v>
      </c>
      <c r="H510" t="s">
        <v>13</v>
      </c>
      <c r="I510" t="s">
        <v>18</v>
      </c>
      <c r="M510">
        <v>2</v>
      </c>
      <c r="N510" t="str">
        <f t="shared" si="33"/>
        <v>Yes</v>
      </c>
      <c r="O510" s="3" t="s">
        <v>152</v>
      </c>
      <c r="P510" s="126" t="str">
        <f t="shared" si="34"/>
        <v>Yes</v>
      </c>
      <c r="Q510" s="126" t="str">
        <f t="shared" si="60"/>
        <v>Yes</v>
      </c>
      <c r="R510" s="126" t="str">
        <f t="shared" si="60"/>
        <v>Yes</v>
      </c>
      <c r="S510" s="126" t="str">
        <f t="shared" si="60"/>
        <v>No</v>
      </c>
      <c r="T510" s="126" t="str">
        <f t="shared" si="60"/>
        <v>Yes</v>
      </c>
      <c r="U510" s="126" t="str">
        <f t="shared" si="60"/>
        <v>Yes</v>
      </c>
      <c r="V510" s="126" t="str">
        <f t="shared" si="60"/>
        <v>No</v>
      </c>
      <c r="W510" s="126" t="str">
        <f t="shared" si="60"/>
        <v>No</v>
      </c>
      <c r="X510" s="126" t="str">
        <f t="shared" si="60"/>
        <v>No</v>
      </c>
      <c r="Y510" s="126" t="str">
        <f t="shared" si="60"/>
        <v>No</v>
      </c>
      <c r="Z510" s="126" t="str">
        <f t="shared" si="60"/>
        <v>No</v>
      </c>
      <c r="AA510" s="126" t="str">
        <f t="shared" si="60"/>
        <v>No</v>
      </c>
    </row>
    <row r="511" spans="1:27" x14ac:dyDescent="0.3">
      <c r="A511" t="s">
        <v>116</v>
      </c>
      <c r="B511" t="s">
        <v>13</v>
      </c>
      <c r="C511" t="s">
        <v>9</v>
      </c>
      <c r="D511" t="s">
        <v>8</v>
      </c>
      <c r="E511" t="s">
        <v>11</v>
      </c>
      <c r="F511" t="s">
        <v>10</v>
      </c>
      <c r="G511">
        <v>1</v>
      </c>
      <c r="H511" t="s">
        <v>11</v>
      </c>
      <c r="I511" t="s">
        <v>18</v>
      </c>
      <c r="M511">
        <v>0</v>
      </c>
      <c r="N511" t="str">
        <f t="shared" si="33"/>
        <v>No</v>
      </c>
      <c r="O511" s="3" t="s">
        <v>152</v>
      </c>
      <c r="P511" s="126" t="str">
        <f t="shared" si="34"/>
        <v>Yes</v>
      </c>
      <c r="Q511" s="126" t="str">
        <f t="shared" si="60"/>
        <v>Yes</v>
      </c>
      <c r="R511" s="126" t="str">
        <f t="shared" si="60"/>
        <v>Yes</v>
      </c>
      <c r="S511" s="126" t="str">
        <f t="shared" si="60"/>
        <v>No</v>
      </c>
      <c r="T511" s="126" t="str">
        <f t="shared" si="60"/>
        <v>Yes</v>
      </c>
      <c r="U511" s="126" t="str">
        <f t="shared" si="60"/>
        <v>Yes</v>
      </c>
      <c r="V511" s="126" t="str">
        <f t="shared" si="60"/>
        <v>No</v>
      </c>
      <c r="W511" s="126" t="str">
        <f t="shared" si="60"/>
        <v>No</v>
      </c>
      <c r="X511" s="126" t="str">
        <f t="shared" si="60"/>
        <v>No</v>
      </c>
      <c r="Y511" s="126" t="str">
        <f t="shared" si="60"/>
        <v>No</v>
      </c>
      <c r="Z511" s="126" t="str">
        <f t="shared" si="60"/>
        <v>No</v>
      </c>
      <c r="AA511" s="126" t="str">
        <f t="shared" si="60"/>
        <v>No</v>
      </c>
    </row>
    <row r="512" spans="1:27" x14ac:dyDescent="0.3">
      <c r="A512" t="s">
        <v>116</v>
      </c>
      <c r="B512" t="s">
        <v>13</v>
      </c>
      <c r="C512" t="s">
        <v>130</v>
      </c>
      <c r="D512" t="s">
        <v>8</v>
      </c>
      <c r="E512" t="s">
        <v>70</v>
      </c>
      <c r="F512" t="s">
        <v>10</v>
      </c>
      <c r="G512">
        <v>1</v>
      </c>
      <c r="H512" t="s">
        <v>13</v>
      </c>
      <c r="I512" t="s">
        <v>15</v>
      </c>
      <c r="M512">
        <v>2</v>
      </c>
      <c r="N512" t="str">
        <f t="shared" si="33"/>
        <v>Yes</v>
      </c>
      <c r="O512" s="3" t="s">
        <v>152</v>
      </c>
      <c r="P512" s="126" t="str">
        <f t="shared" si="34"/>
        <v>Yes</v>
      </c>
      <c r="Q512" s="126" t="str">
        <f t="shared" si="60"/>
        <v>No</v>
      </c>
      <c r="R512" s="126" t="str">
        <f t="shared" si="60"/>
        <v>Yes</v>
      </c>
      <c r="S512" s="126" t="str">
        <f t="shared" si="60"/>
        <v>Yes</v>
      </c>
      <c r="T512" s="126" t="str">
        <f t="shared" si="60"/>
        <v>Yes</v>
      </c>
      <c r="U512" s="126" t="str">
        <f t="shared" si="60"/>
        <v>No</v>
      </c>
      <c r="V512" s="126" t="str">
        <f t="shared" si="60"/>
        <v>No</v>
      </c>
      <c r="W512" s="126" t="str">
        <f t="shared" si="60"/>
        <v>No</v>
      </c>
      <c r="X512" s="126" t="str">
        <f t="shared" si="60"/>
        <v>No</v>
      </c>
      <c r="Y512" s="126" t="str">
        <f t="shared" si="60"/>
        <v>Yes</v>
      </c>
      <c r="Z512" s="126" t="str">
        <f t="shared" si="60"/>
        <v>No</v>
      </c>
      <c r="AA512" s="126" t="str">
        <f t="shared" si="60"/>
        <v>No</v>
      </c>
    </row>
    <row r="513" spans="1:27" x14ac:dyDescent="0.3">
      <c r="A513" t="s">
        <v>116</v>
      </c>
      <c r="B513" t="s">
        <v>13</v>
      </c>
      <c r="C513" t="s">
        <v>130</v>
      </c>
      <c r="D513" t="s">
        <v>8</v>
      </c>
      <c r="E513" t="s">
        <v>70</v>
      </c>
      <c r="F513" t="s">
        <v>10</v>
      </c>
      <c r="G513">
        <v>1</v>
      </c>
      <c r="H513" t="s">
        <v>10</v>
      </c>
      <c r="I513" t="s">
        <v>15</v>
      </c>
      <c r="M513">
        <v>2</v>
      </c>
      <c r="N513" t="str">
        <f t="shared" si="33"/>
        <v>Yes</v>
      </c>
      <c r="O513" s="3" t="s">
        <v>152</v>
      </c>
      <c r="P513" s="126" t="str">
        <f t="shared" si="34"/>
        <v>Yes</v>
      </c>
      <c r="Q513" s="126" t="str">
        <f t="shared" si="60"/>
        <v>No</v>
      </c>
      <c r="R513" s="126" t="str">
        <f t="shared" si="60"/>
        <v>Yes</v>
      </c>
      <c r="S513" s="126" t="str">
        <f t="shared" si="60"/>
        <v>Yes</v>
      </c>
      <c r="T513" s="126" t="str">
        <f t="shared" si="60"/>
        <v>Yes</v>
      </c>
      <c r="U513" s="126" t="str">
        <f t="shared" si="60"/>
        <v>No</v>
      </c>
      <c r="V513" s="126" t="str">
        <f t="shared" si="60"/>
        <v>No</v>
      </c>
      <c r="W513" s="126" t="str">
        <f t="shared" si="60"/>
        <v>No</v>
      </c>
      <c r="X513" s="126" t="str">
        <f t="shared" si="60"/>
        <v>No</v>
      </c>
      <c r="Y513" s="126" t="str">
        <f t="shared" si="60"/>
        <v>Yes</v>
      </c>
      <c r="Z513" s="126" t="str">
        <f t="shared" si="60"/>
        <v>No</v>
      </c>
      <c r="AA513" s="126" t="str">
        <f t="shared" si="60"/>
        <v>No</v>
      </c>
    </row>
    <row r="514" spans="1:27" x14ac:dyDescent="0.3">
      <c r="A514" t="s">
        <v>116</v>
      </c>
      <c r="B514" t="s">
        <v>130</v>
      </c>
      <c r="C514" t="s">
        <v>9</v>
      </c>
      <c r="D514" t="s">
        <v>11</v>
      </c>
      <c r="E514" t="s">
        <v>70</v>
      </c>
      <c r="F514" t="s">
        <v>10</v>
      </c>
      <c r="G514">
        <v>0</v>
      </c>
      <c r="H514" t="s">
        <v>11</v>
      </c>
      <c r="I514" t="s">
        <v>17</v>
      </c>
      <c r="M514">
        <v>0</v>
      </c>
      <c r="N514" t="str">
        <f t="shared" si="33"/>
        <v>No</v>
      </c>
      <c r="O514" s="3" t="s">
        <v>152</v>
      </c>
      <c r="P514" s="126" t="str">
        <f t="shared" si="34"/>
        <v>No</v>
      </c>
      <c r="Q514" s="126" t="str">
        <f t="shared" si="60"/>
        <v>Yes</v>
      </c>
      <c r="R514" s="126" t="str">
        <f t="shared" si="60"/>
        <v>No</v>
      </c>
      <c r="S514" s="126" t="str">
        <f t="shared" si="60"/>
        <v>Yes</v>
      </c>
      <c r="T514" s="126" t="str">
        <f t="shared" si="60"/>
        <v>Yes</v>
      </c>
      <c r="U514" s="126" t="str">
        <f t="shared" si="60"/>
        <v>Yes</v>
      </c>
      <c r="V514" s="126" t="str">
        <f t="shared" si="60"/>
        <v>No</v>
      </c>
      <c r="W514" s="126" t="str">
        <f t="shared" si="60"/>
        <v>No</v>
      </c>
      <c r="X514" s="126" t="str">
        <f t="shared" si="60"/>
        <v>No</v>
      </c>
      <c r="Y514" s="126" t="str">
        <f t="shared" si="60"/>
        <v>Yes</v>
      </c>
      <c r="Z514" s="126" t="str">
        <f t="shared" si="60"/>
        <v>No</v>
      </c>
      <c r="AA514" s="126" t="str">
        <f t="shared" si="60"/>
        <v>No</v>
      </c>
    </row>
    <row r="515" spans="1:27" x14ac:dyDescent="0.3">
      <c r="A515" t="s">
        <v>116</v>
      </c>
      <c r="B515" t="s">
        <v>130</v>
      </c>
      <c r="C515" t="s">
        <v>9</v>
      </c>
      <c r="D515" t="s">
        <v>11</v>
      </c>
      <c r="E515" t="s">
        <v>70</v>
      </c>
      <c r="F515" t="s">
        <v>71</v>
      </c>
      <c r="G515">
        <v>0</v>
      </c>
      <c r="H515" t="s">
        <v>70</v>
      </c>
      <c r="I515" t="s">
        <v>19</v>
      </c>
      <c r="M515">
        <v>0</v>
      </c>
      <c r="N515" t="str">
        <f t="shared" ref="N515:N579" si="61">IF(M515="","",IF(I515="Foul","Yes",IF(M515=0,"No","Yes")))</f>
        <v>No</v>
      </c>
      <c r="O515" s="3" t="s">
        <v>152</v>
      </c>
      <c r="P515" s="126" t="str">
        <f t="shared" si="34"/>
        <v>No</v>
      </c>
      <c r="Q515" s="126" t="str">
        <f t="shared" si="60"/>
        <v>Yes</v>
      </c>
      <c r="R515" s="126" t="str">
        <f t="shared" si="60"/>
        <v>No</v>
      </c>
      <c r="S515" s="126" t="str">
        <f t="shared" si="60"/>
        <v>Yes</v>
      </c>
      <c r="T515" s="126" t="str">
        <f t="shared" si="60"/>
        <v>No</v>
      </c>
      <c r="U515" s="126" t="str">
        <f t="shared" si="60"/>
        <v>Yes</v>
      </c>
      <c r="V515" s="126" t="str">
        <f t="shared" si="60"/>
        <v>Yes</v>
      </c>
      <c r="W515" s="126" t="str">
        <f t="shared" si="60"/>
        <v>No</v>
      </c>
      <c r="X515" s="126" t="str">
        <f t="shared" ref="Q515:AA539" si="62">IF($A515="","",IF(OR($B515=X$1,$C515=X$1,$D515=X$1,$E515=X$1,$F515=X$1),"Yes","No"))</f>
        <v>No</v>
      </c>
      <c r="Y515" s="126" t="str">
        <f t="shared" si="62"/>
        <v>Yes</v>
      </c>
      <c r="Z515" s="126" t="str">
        <f t="shared" si="62"/>
        <v>No</v>
      </c>
      <c r="AA515" s="126" t="str">
        <f t="shared" si="62"/>
        <v>No</v>
      </c>
    </row>
    <row r="516" spans="1:27" x14ac:dyDescent="0.3">
      <c r="A516" t="s">
        <v>116</v>
      </c>
      <c r="B516" t="s">
        <v>130</v>
      </c>
      <c r="C516" t="s">
        <v>9</v>
      </c>
      <c r="D516" t="s">
        <v>11</v>
      </c>
      <c r="E516" t="s">
        <v>70</v>
      </c>
      <c r="F516" t="s">
        <v>71</v>
      </c>
      <c r="G516">
        <v>1</v>
      </c>
      <c r="H516" t="s">
        <v>9</v>
      </c>
      <c r="I516" t="s">
        <v>18</v>
      </c>
      <c r="M516">
        <v>0</v>
      </c>
      <c r="N516" t="str">
        <f t="shared" si="61"/>
        <v>No</v>
      </c>
      <c r="O516" s="3" t="s">
        <v>152</v>
      </c>
      <c r="P516" s="126" t="str">
        <f t="shared" si="34"/>
        <v>No</v>
      </c>
      <c r="Q516" s="126" t="str">
        <f t="shared" si="62"/>
        <v>Yes</v>
      </c>
      <c r="R516" s="126" t="str">
        <f t="shared" si="62"/>
        <v>No</v>
      </c>
      <c r="S516" s="126" t="str">
        <f t="shared" si="62"/>
        <v>Yes</v>
      </c>
      <c r="T516" s="126" t="str">
        <f t="shared" si="62"/>
        <v>No</v>
      </c>
      <c r="U516" s="126" t="str">
        <f t="shared" si="62"/>
        <v>Yes</v>
      </c>
      <c r="V516" s="126" t="str">
        <f t="shared" si="62"/>
        <v>Yes</v>
      </c>
      <c r="W516" s="126" t="str">
        <f t="shared" si="62"/>
        <v>No</v>
      </c>
      <c r="X516" s="126" t="str">
        <f t="shared" si="62"/>
        <v>No</v>
      </c>
      <c r="Y516" s="126" t="str">
        <f t="shared" si="62"/>
        <v>Yes</v>
      </c>
      <c r="Z516" s="126" t="str">
        <f t="shared" si="62"/>
        <v>No</v>
      </c>
      <c r="AA516" s="126" t="str">
        <f t="shared" si="62"/>
        <v>No</v>
      </c>
    </row>
    <row r="517" spans="1:27" x14ac:dyDescent="0.3">
      <c r="A517" t="s">
        <v>116</v>
      </c>
      <c r="B517" t="s">
        <v>130</v>
      </c>
      <c r="C517" t="s">
        <v>9</v>
      </c>
      <c r="D517" t="s">
        <v>14</v>
      </c>
      <c r="E517" t="s">
        <v>8</v>
      </c>
      <c r="F517" t="s">
        <v>71</v>
      </c>
      <c r="G517">
        <v>0</v>
      </c>
      <c r="H517" t="s">
        <v>14</v>
      </c>
      <c r="I517" t="s">
        <v>15</v>
      </c>
      <c r="M517">
        <v>0</v>
      </c>
      <c r="N517" t="str">
        <f t="shared" si="61"/>
        <v>No</v>
      </c>
      <c r="O517" s="3" t="s">
        <v>152</v>
      </c>
      <c r="P517" s="126" t="str">
        <f t="shared" si="34"/>
        <v>No</v>
      </c>
      <c r="Q517" s="126" t="str">
        <f t="shared" si="62"/>
        <v>Yes</v>
      </c>
      <c r="R517" s="126" t="str">
        <f t="shared" si="62"/>
        <v>Yes</v>
      </c>
      <c r="S517" s="126" t="str">
        <f t="shared" si="62"/>
        <v>No</v>
      </c>
      <c r="T517" s="126" t="str">
        <f t="shared" si="62"/>
        <v>No</v>
      </c>
      <c r="U517" s="126" t="str">
        <f t="shared" si="62"/>
        <v>No</v>
      </c>
      <c r="V517" s="126" t="str">
        <f t="shared" si="62"/>
        <v>Yes</v>
      </c>
      <c r="W517" s="126" t="str">
        <f t="shared" si="62"/>
        <v>No</v>
      </c>
      <c r="X517" s="126" t="str">
        <f t="shared" si="62"/>
        <v>Yes</v>
      </c>
      <c r="Y517" s="126" t="str">
        <f t="shared" si="62"/>
        <v>Yes</v>
      </c>
      <c r="Z517" s="126" t="str">
        <f t="shared" si="62"/>
        <v>No</v>
      </c>
      <c r="AA517" s="126" t="str">
        <f t="shared" si="62"/>
        <v>No</v>
      </c>
    </row>
    <row r="518" spans="1:27" x14ac:dyDescent="0.3">
      <c r="A518" t="s">
        <v>116</v>
      </c>
      <c r="B518" t="s">
        <v>130</v>
      </c>
      <c r="C518" t="s">
        <v>9</v>
      </c>
      <c r="D518" t="s">
        <v>14</v>
      </c>
      <c r="E518" t="s">
        <v>8</v>
      </c>
      <c r="F518" t="s">
        <v>71</v>
      </c>
      <c r="G518">
        <v>1</v>
      </c>
      <c r="H518" t="s">
        <v>130</v>
      </c>
      <c r="I518" t="s">
        <v>18</v>
      </c>
      <c r="M518">
        <v>2</v>
      </c>
      <c r="N518" t="str">
        <f t="shared" si="61"/>
        <v>Yes</v>
      </c>
      <c r="O518" s="3" t="s">
        <v>152</v>
      </c>
      <c r="P518" s="126" t="str">
        <f t="shared" si="34"/>
        <v>No</v>
      </c>
      <c r="Q518" s="126" t="str">
        <f t="shared" si="62"/>
        <v>Yes</v>
      </c>
      <c r="R518" s="126" t="str">
        <f t="shared" si="62"/>
        <v>Yes</v>
      </c>
      <c r="S518" s="126" t="str">
        <f t="shared" si="62"/>
        <v>No</v>
      </c>
      <c r="T518" s="126" t="str">
        <f t="shared" si="62"/>
        <v>No</v>
      </c>
      <c r="U518" s="126" t="str">
        <f t="shared" si="62"/>
        <v>No</v>
      </c>
      <c r="V518" s="126" t="str">
        <f t="shared" si="62"/>
        <v>Yes</v>
      </c>
      <c r="W518" s="126" t="str">
        <f t="shared" si="62"/>
        <v>No</v>
      </c>
      <c r="X518" s="126" t="str">
        <f t="shared" si="62"/>
        <v>Yes</v>
      </c>
      <c r="Y518" s="126" t="str">
        <f t="shared" si="62"/>
        <v>Yes</v>
      </c>
      <c r="Z518" s="126" t="str">
        <f t="shared" si="62"/>
        <v>No</v>
      </c>
      <c r="AA518" s="126" t="str">
        <f t="shared" si="62"/>
        <v>No</v>
      </c>
    </row>
    <row r="519" spans="1:27" x14ac:dyDescent="0.3">
      <c r="A519" t="s">
        <v>116</v>
      </c>
      <c r="B519" t="s">
        <v>13</v>
      </c>
      <c r="C519" t="s">
        <v>9</v>
      </c>
      <c r="D519" t="s">
        <v>14</v>
      </c>
      <c r="E519" t="s">
        <v>8</v>
      </c>
      <c r="F519" t="s">
        <v>71</v>
      </c>
      <c r="G519">
        <v>0</v>
      </c>
      <c r="H519" t="s">
        <v>8</v>
      </c>
      <c r="I519" t="s">
        <v>19</v>
      </c>
      <c r="M519">
        <v>3</v>
      </c>
      <c r="N519" t="str">
        <f t="shared" si="61"/>
        <v>Yes</v>
      </c>
      <c r="O519" s="3" t="s">
        <v>152</v>
      </c>
      <c r="P519" s="126" t="str">
        <f t="shared" si="34"/>
        <v>Yes</v>
      </c>
      <c r="Q519" s="126" t="str">
        <f t="shared" si="62"/>
        <v>Yes</v>
      </c>
      <c r="R519" s="126" t="str">
        <f t="shared" si="62"/>
        <v>Yes</v>
      </c>
      <c r="S519" s="126" t="str">
        <f t="shared" si="62"/>
        <v>No</v>
      </c>
      <c r="T519" s="126" t="str">
        <f t="shared" si="62"/>
        <v>No</v>
      </c>
      <c r="U519" s="126" t="str">
        <f t="shared" si="62"/>
        <v>No</v>
      </c>
      <c r="V519" s="126" t="str">
        <f t="shared" si="62"/>
        <v>Yes</v>
      </c>
      <c r="W519" s="126" t="str">
        <f t="shared" si="62"/>
        <v>No</v>
      </c>
      <c r="X519" s="126" t="str">
        <f t="shared" si="62"/>
        <v>Yes</v>
      </c>
      <c r="Y519" s="126" t="str">
        <f t="shared" si="62"/>
        <v>No</v>
      </c>
      <c r="Z519" s="126" t="str">
        <f t="shared" si="62"/>
        <v>No</v>
      </c>
      <c r="AA519" s="126" t="str">
        <f t="shared" si="62"/>
        <v>No</v>
      </c>
    </row>
    <row r="520" spans="1:27" x14ac:dyDescent="0.3">
      <c r="A520" t="s">
        <v>116</v>
      </c>
      <c r="B520" t="s">
        <v>13</v>
      </c>
      <c r="C520" t="s">
        <v>9</v>
      </c>
      <c r="D520" t="s">
        <v>14</v>
      </c>
      <c r="E520" t="s">
        <v>8</v>
      </c>
      <c r="F520" t="s">
        <v>71</v>
      </c>
      <c r="G520">
        <v>1</v>
      </c>
      <c r="H520" t="s">
        <v>9</v>
      </c>
      <c r="I520" t="s">
        <v>15</v>
      </c>
      <c r="M520">
        <v>0</v>
      </c>
      <c r="N520" t="str">
        <f t="shared" si="61"/>
        <v>No</v>
      </c>
      <c r="O520" s="3" t="s">
        <v>152</v>
      </c>
      <c r="P520" s="126" t="str">
        <f t="shared" si="34"/>
        <v>Yes</v>
      </c>
      <c r="Q520" s="126" t="str">
        <f t="shared" si="62"/>
        <v>Yes</v>
      </c>
      <c r="R520" s="126" t="str">
        <f t="shared" si="62"/>
        <v>Yes</v>
      </c>
      <c r="S520" s="126" t="str">
        <f t="shared" si="62"/>
        <v>No</v>
      </c>
      <c r="T520" s="126" t="str">
        <f t="shared" si="62"/>
        <v>No</v>
      </c>
      <c r="U520" s="126" t="str">
        <f t="shared" si="62"/>
        <v>No</v>
      </c>
      <c r="V520" s="126" t="str">
        <f t="shared" si="62"/>
        <v>Yes</v>
      </c>
      <c r="W520" s="126" t="str">
        <f t="shared" si="62"/>
        <v>No</v>
      </c>
      <c r="X520" s="126" t="str">
        <f t="shared" si="62"/>
        <v>Yes</v>
      </c>
      <c r="Y520" s="126" t="str">
        <f t="shared" si="62"/>
        <v>No</v>
      </c>
      <c r="Z520" s="126" t="str">
        <f t="shared" si="62"/>
        <v>No</v>
      </c>
      <c r="AA520" s="126" t="str">
        <f t="shared" si="62"/>
        <v>No</v>
      </c>
    </row>
    <row r="521" spans="1:27" x14ac:dyDescent="0.3">
      <c r="A521" t="s">
        <v>116</v>
      </c>
      <c r="B521" t="s">
        <v>13</v>
      </c>
      <c r="C521" t="s">
        <v>9</v>
      </c>
      <c r="D521" t="s">
        <v>14</v>
      </c>
      <c r="E521" t="s">
        <v>8</v>
      </c>
      <c r="F521" t="s">
        <v>71</v>
      </c>
      <c r="G521">
        <v>1</v>
      </c>
      <c r="H521" t="s">
        <v>9</v>
      </c>
      <c r="I521" t="s">
        <v>17</v>
      </c>
      <c r="M521">
        <v>0</v>
      </c>
      <c r="N521" t="str">
        <f t="shared" si="61"/>
        <v>No</v>
      </c>
      <c r="O521" s="3" t="s">
        <v>152</v>
      </c>
      <c r="P521" s="126" t="str">
        <f t="shared" si="34"/>
        <v>Yes</v>
      </c>
      <c r="Q521" s="126" t="str">
        <f t="shared" si="62"/>
        <v>Yes</v>
      </c>
      <c r="R521" s="126" t="str">
        <f t="shared" si="62"/>
        <v>Yes</v>
      </c>
      <c r="S521" s="126" t="str">
        <f t="shared" si="62"/>
        <v>No</v>
      </c>
      <c r="T521" s="126" t="str">
        <f t="shared" si="62"/>
        <v>No</v>
      </c>
      <c r="U521" s="126" t="str">
        <f t="shared" si="62"/>
        <v>No</v>
      </c>
      <c r="V521" s="126" t="str">
        <f t="shared" si="62"/>
        <v>Yes</v>
      </c>
      <c r="W521" s="126" t="str">
        <f t="shared" si="62"/>
        <v>No</v>
      </c>
      <c r="X521" s="126" t="str">
        <f t="shared" si="62"/>
        <v>Yes</v>
      </c>
      <c r="Y521" s="126" t="str">
        <f t="shared" si="62"/>
        <v>No</v>
      </c>
      <c r="Z521" s="126" t="str">
        <f t="shared" si="62"/>
        <v>No</v>
      </c>
      <c r="AA521" s="126" t="str">
        <f t="shared" si="62"/>
        <v>No</v>
      </c>
    </row>
    <row r="522" spans="1:27" x14ac:dyDescent="0.3">
      <c r="A522" t="s">
        <v>116</v>
      </c>
      <c r="B522" t="s">
        <v>13</v>
      </c>
      <c r="C522" t="s">
        <v>9</v>
      </c>
      <c r="D522" t="s">
        <v>14</v>
      </c>
      <c r="E522" t="s">
        <v>8</v>
      </c>
      <c r="F522" t="s">
        <v>71</v>
      </c>
      <c r="G522">
        <v>1</v>
      </c>
      <c r="H522" t="s">
        <v>8</v>
      </c>
      <c r="I522" t="s">
        <v>16</v>
      </c>
      <c r="M522">
        <v>0</v>
      </c>
      <c r="N522" t="str">
        <f t="shared" si="61"/>
        <v>No</v>
      </c>
      <c r="O522" s="3" t="s">
        <v>152</v>
      </c>
      <c r="P522" s="126" t="str">
        <f t="shared" si="34"/>
        <v>Yes</v>
      </c>
      <c r="Q522" s="126" t="str">
        <f t="shared" si="62"/>
        <v>Yes</v>
      </c>
      <c r="R522" s="126" t="str">
        <f t="shared" si="62"/>
        <v>Yes</v>
      </c>
      <c r="S522" s="126" t="str">
        <f t="shared" si="62"/>
        <v>No</v>
      </c>
      <c r="T522" s="126" t="str">
        <f t="shared" si="62"/>
        <v>No</v>
      </c>
      <c r="U522" s="126" t="str">
        <f t="shared" si="62"/>
        <v>No</v>
      </c>
      <c r="V522" s="126" t="str">
        <f t="shared" si="62"/>
        <v>Yes</v>
      </c>
      <c r="W522" s="126" t="str">
        <f t="shared" si="62"/>
        <v>No</v>
      </c>
      <c r="X522" s="126" t="str">
        <f t="shared" si="62"/>
        <v>Yes</v>
      </c>
      <c r="Y522" s="126" t="str">
        <f t="shared" si="62"/>
        <v>No</v>
      </c>
      <c r="Z522" s="126" t="str">
        <f t="shared" si="62"/>
        <v>No</v>
      </c>
      <c r="AA522" s="126" t="str">
        <f t="shared" si="62"/>
        <v>No</v>
      </c>
    </row>
    <row r="523" spans="1:27" x14ac:dyDescent="0.3">
      <c r="A523" t="s">
        <v>116</v>
      </c>
      <c r="B523" t="s">
        <v>13</v>
      </c>
      <c r="C523" t="s">
        <v>9</v>
      </c>
      <c r="D523" t="s">
        <v>70</v>
      </c>
      <c r="E523" t="s">
        <v>8</v>
      </c>
      <c r="F523" t="s">
        <v>10</v>
      </c>
      <c r="G523">
        <v>1</v>
      </c>
      <c r="H523" t="s">
        <v>9</v>
      </c>
      <c r="I523" t="s">
        <v>15</v>
      </c>
      <c r="M523">
        <v>0</v>
      </c>
      <c r="N523" t="str">
        <f t="shared" si="61"/>
        <v>No</v>
      </c>
      <c r="O523" s="3" t="s">
        <v>152</v>
      </c>
      <c r="P523" s="126" t="str">
        <f t="shared" ref="P523:AA580" si="63">IF($A523="","",IF(OR($B523=P$1,$C523=P$1,$D523=P$1,$E523=P$1,$F523=P$1),"Yes","No"))</f>
        <v>Yes</v>
      </c>
      <c r="Q523" s="126" t="str">
        <f t="shared" si="62"/>
        <v>Yes</v>
      </c>
      <c r="R523" s="126" t="str">
        <f t="shared" si="62"/>
        <v>Yes</v>
      </c>
      <c r="S523" s="126" t="str">
        <f t="shared" si="62"/>
        <v>Yes</v>
      </c>
      <c r="T523" s="126" t="str">
        <f t="shared" si="62"/>
        <v>Yes</v>
      </c>
      <c r="U523" s="126" t="str">
        <f t="shared" si="62"/>
        <v>No</v>
      </c>
      <c r="V523" s="126" t="str">
        <f t="shared" si="62"/>
        <v>No</v>
      </c>
      <c r="W523" s="126" t="str">
        <f t="shared" si="62"/>
        <v>No</v>
      </c>
      <c r="X523" s="126" t="str">
        <f t="shared" si="62"/>
        <v>No</v>
      </c>
      <c r="Y523" s="126" t="str">
        <f t="shared" si="62"/>
        <v>No</v>
      </c>
      <c r="Z523" s="126" t="str">
        <f t="shared" si="62"/>
        <v>No</v>
      </c>
      <c r="AA523" s="126" t="str">
        <f t="shared" si="62"/>
        <v>No</v>
      </c>
    </row>
    <row r="524" spans="1:27" x14ac:dyDescent="0.3">
      <c r="A524" t="s">
        <v>116</v>
      </c>
      <c r="B524" t="s">
        <v>13</v>
      </c>
      <c r="C524" t="s">
        <v>9</v>
      </c>
      <c r="D524" t="s">
        <v>70</v>
      </c>
      <c r="E524" t="s">
        <v>8</v>
      </c>
      <c r="F524" t="s">
        <v>10</v>
      </c>
      <c r="G524">
        <v>0</v>
      </c>
      <c r="H524" t="s">
        <v>13</v>
      </c>
      <c r="I524" t="s">
        <v>15</v>
      </c>
      <c r="M524">
        <v>0</v>
      </c>
      <c r="N524" t="str">
        <f t="shared" si="61"/>
        <v>No</v>
      </c>
      <c r="O524" s="3" t="s">
        <v>152</v>
      </c>
      <c r="P524" s="126" t="str">
        <f t="shared" si="63"/>
        <v>Yes</v>
      </c>
      <c r="Q524" s="126" t="str">
        <f t="shared" si="62"/>
        <v>Yes</v>
      </c>
      <c r="R524" s="126" t="str">
        <f t="shared" si="62"/>
        <v>Yes</v>
      </c>
      <c r="S524" s="126" t="str">
        <f t="shared" si="62"/>
        <v>Yes</v>
      </c>
      <c r="T524" s="126" t="str">
        <f t="shared" si="62"/>
        <v>Yes</v>
      </c>
      <c r="U524" s="126" t="str">
        <f t="shared" si="62"/>
        <v>No</v>
      </c>
      <c r="V524" s="126" t="str">
        <f t="shared" si="62"/>
        <v>No</v>
      </c>
      <c r="W524" s="126" t="str">
        <f t="shared" si="62"/>
        <v>No</v>
      </c>
      <c r="X524" s="126" t="str">
        <f t="shared" si="62"/>
        <v>No</v>
      </c>
      <c r="Y524" s="126" t="str">
        <f t="shared" si="62"/>
        <v>No</v>
      </c>
      <c r="Z524" s="126" t="str">
        <f t="shared" si="62"/>
        <v>No</v>
      </c>
      <c r="AA524" s="126" t="str">
        <f t="shared" si="62"/>
        <v>No</v>
      </c>
    </row>
    <row r="525" spans="1:27" x14ac:dyDescent="0.3">
      <c r="A525" t="s">
        <v>116</v>
      </c>
      <c r="B525" t="s">
        <v>13</v>
      </c>
      <c r="C525" t="s">
        <v>9</v>
      </c>
      <c r="D525" t="s">
        <v>70</v>
      </c>
      <c r="E525" t="s">
        <v>8</v>
      </c>
      <c r="F525" t="s">
        <v>10</v>
      </c>
      <c r="G525">
        <v>1</v>
      </c>
      <c r="H525" t="s">
        <v>8</v>
      </c>
      <c r="I525" t="s">
        <v>18</v>
      </c>
      <c r="M525">
        <v>0</v>
      </c>
      <c r="N525" t="str">
        <f t="shared" si="61"/>
        <v>No</v>
      </c>
      <c r="O525" s="3" t="s">
        <v>152</v>
      </c>
      <c r="P525" s="126" t="str">
        <f t="shared" si="63"/>
        <v>Yes</v>
      </c>
      <c r="Q525" s="126" t="str">
        <f t="shared" si="62"/>
        <v>Yes</v>
      </c>
      <c r="R525" s="126" t="str">
        <f t="shared" si="62"/>
        <v>Yes</v>
      </c>
      <c r="S525" s="126" t="str">
        <f t="shared" si="62"/>
        <v>Yes</v>
      </c>
      <c r="T525" s="126" t="str">
        <f t="shared" si="62"/>
        <v>Yes</v>
      </c>
      <c r="U525" s="126" t="str">
        <f t="shared" si="62"/>
        <v>No</v>
      </c>
      <c r="V525" s="126" t="str">
        <f t="shared" si="62"/>
        <v>No</v>
      </c>
      <c r="W525" s="126" t="str">
        <f t="shared" si="62"/>
        <v>No</v>
      </c>
      <c r="X525" s="126" t="str">
        <f t="shared" si="62"/>
        <v>No</v>
      </c>
      <c r="Y525" s="126" t="str">
        <f t="shared" si="62"/>
        <v>No</v>
      </c>
      <c r="Z525" s="126" t="str">
        <f t="shared" si="62"/>
        <v>No</v>
      </c>
      <c r="AA525" s="126" t="str">
        <f t="shared" si="62"/>
        <v>No</v>
      </c>
    </row>
    <row r="526" spans="1:27" x14ac:dyDescent="0.3">
      <c r="A526" t="s">
        <v>116</v>
      </c>
      <c r="B526" t="s">
        <v>13</v>
      </c>
      <c r="C526" t="s">
        <v>9</v>
      </c>
      <c r="D526" t="s">
        <v>70</v>
      </c>
      <c r="E526" t="s">
        <v>8</v>
      </c>
      <c r="F526" t="s">
        <v>10</v>
      </c>
      <c r="G526">
        <v>1</v>
      </c>
      <c r="H526" t="s">
        <v>8</v>
      </c>
      <c r="I526" t="s">
        <v>15</v>
      </c>
      <c r="M526">
        <v>0</v>
      </c>
      <c r="N526" t="str">
        <f t="shared" si="61"/>
        <v>No</v>
      </c>
      <c r="O526" s="3" t="s">
        <v>152</v>
      </c>
      <c r="P526" s="126" t="str">
        <f t="shared" si="63"/>
        <v>Yes</v>
      </c>
      <c r="Q526" s="126" t="str">
        <f t="shared" si="62"/>
        <v>Yes</v>
      </c>
      <c r="R526" s="126" t="str">
        <f t="shared" si="62"/>
        <v>Yes</v>
      </c>
      <c r="S526" s="126" t="str">
        <f t="shared" si="62"/>
        <v>Yes</v>
      </c>
      <c r="T526" s="126" t="str">
        <f t="shared" si="62"/>
        <v>Yes</v>
      </c>
      <c r="U526" s="126" t="str">
        <f t="shared" si="62"/>
        <v>No</v>
      </c>
      <c r="V526" s="126" t="str">
        <f t="shared" si="62"/>
        <v>No</v>
      </c>
      <c r="W526" s="126" t="str">
        <f t="shared" si="62"/>
        <v>No</v>
      </c>
      <c r="X526" s="126" t="str">
        <f t="shared" si="62"/>
        <v>No</v>
      </c>
      <c r="Y526" s="126" t="str">
        <f t="shared" si="62"/>
        <v>No</v>
      </c>
      <c r="Z526" s="126" t="str">
        <f t="shared" si="62"/>
        <v>No</v>
      </c>
      <c r="AA526" s="126" t="str">
        <f t="shared" si="62"/>
        <v>No</v>
      </c>
    </row>
    <row r="527" spans="1:27" x14ac:dyDescent="0.3">
      <c r="A527" t="s">
        <v>116</v>
      </c>
      <c r="B527" t="s">
        <v>130</v>
      </c>
      <c r="C527" t="s">
        <v>11</v>
      </c>
      <c r="D527" t="s">
        <v>70</v>
      </c>
      <c r="E527" t="s">
        <v>8</v>
      </c>
      <c r="F527" t="s">
        <v>10</v>
      </c>
      <c r="G527">
        <v>2</v>
      </c>
      <c r="H527" t="s">
        <v>70</v>
      </c>
      <c r="I527" t="s">
        <v>18</v>
      </c>
      <c r="M527">
        <v>3</v>
      </c>
      <c r="N527" t="str">
        <f t="shared" si="61"/>
        <v>Yes</v>
      </c>
      <c r="O527" s="3" t="s">
        <v>152</v>
      </c>
      <c r="P527" s="126" t="str">
        <f t="shared" si="63"/>
        <v>No</v>
      </c>
      <c r="Q527" s="126" t="str">
        <f t="shared" si="62"/>
        <v>No</v>
      </c>
      <c r="R527" s="126" t="str">
        <f t="shared" si="62"/>
        <v>Yes</v>
      </c>
      <c r="S527" s="126" t="str">
        <f t="shared" si="62"/>
        <v>Yes</v>
      </c>
      <c r="T527" s="126" t="str">
        <f t="shared" si="62"/>
        <v>Yes</v>
      </c>
      <c r="U527" s="126" t="str">
        <f t="shared" si="62"/>
        <v>Yes</v>
      </c>
      <c r="V527" s="126" t="str">
        <f t="shared" si="62"/>
        <v>No</v>
      </c>
      <c r="W527" s="126" t="str">
        <f t="shared" si="62"/>
        <v>No</v>
      </c>
      <c r="X527" s="126" t="str">
        <f t="shared" si="62"/>
        <v>No</v>
      </c>
      <c r="Y527" s="126" t="str">
        <f t="shared" si="62"/>
        <v>Yes</v>
      </c>
      <c r="Z527" s="126" t="str">
        <f t="shared" si="62"/>
        <v>No</v>
      </c>
      <c r="AA527" s="126" t="str">
        <f t="shared" si="62"/>
        <v>No</v>
      </c>
    </row>
    <row r="528" spans="1:27" x14ac:dyDescent="0.3">
      <c r="A528" t="s">
        <v>116</v>
      </c>
      <c r="B528" t="s">
        <v>130</v>
      </c>
      <c r="C528" t="s">
        <v>11</v>
      </c>
      <c r="D528" t="s">
        <v>70</v>
      </c>
      <c r="E528" t="s">
        <v>8</v>
      </c>
      <c r="F528" t="s">
        <v>10</v>
      </c>
      <c r="G528">
        <v>0</v>
      </c>
      <c r="H528" t="s">
        <v>130</v>
      </c>
      <c r="I528" t="s">
        <v>17</v>
      </c>
      <c r="M528">
        <v>0</v>
      </c>
      <c r="N528" t="str">
        <f t="shared" si="61"/>
        <v>No</v>
      </c>
      <c r="O528" s="3" t="s">
        <v>152</v>
      </c>
      <c r="P528" s="126" t="str">
        <f t="shared" ref="P528:AA528" si="64">IF($A528="","",IF(OR($B528=P$1,$C528=P$1,$D528=P$1,$E528=P$1,$F528=P$1),"Yes","No"))</f>
        <v>No</v>
      </c>
      <c r="Q528" s="126" t="str">
        <f t="shared" si="64"/>
        <v>No</v>
      </c>
      <c r="R528" s="126" t="str">
        <f t="shared" si="64"/>
        <v>Yes</v>
      </c>
      <c r="S528" s="126" t="str">
        <f t="shared" si="64"/>
        <v>Yes</v>
      </c>
      <c r="T528" s="126" t="str">
        <f t="shared" si="64"/>
        <v>Yes</v>
      </c>
      <c r="U528" s="126" t="str">
        <f t="shared" si="64"/>
        <v>Yes</v>
      </c>
      <c r="V528" s="126" t="str">
        <f t="shared" si="64"/>
        <v>No</v>
      </c>
      <c r="W528" s="126" t="str">
        <f t="shared" si="64"/>
        <v>No</v>
      </c>
      <c r="X528" s="126" t="str">
        <f t="shared" si="64"/>
        <v>No</v>
      </c>
      <c r="Y528" s="126" t="str">
        <f t="shared" si="64"/>
        <v>Yes</v>
      </c>
      <c r="Z528" s="126" t="str">
        <f t="shared" si="64"/>
        <v>No</v>
      </c>
      <c r="AA528" s="126" t="str">
        <f t="shared" si="64"/>
        <v>No</v>
      </c>
    </row>
    <row r="529" spans="1:27" x14ac:dyDescent="0.3">
      <c r="A529" t="s">
        <v>116</v>
      </c>
      <c r="B529" t="s">
        <v>130</v>
      </c>
      <c r="C529" t="s">
        <v>11</v>
      </c>
      <c r="D529" t="s">
        <v>70</v>
      </c>
      <c r="E529" t="s">
        <v>8</v>
      </c>
      <c r="F529" t="s">
        <v>10</v>
      </c>
      <c r="G529">
        <v>0</v>
      </c>
      <c r="H529" t="s">
        <v>10</v>
      </c>
      <c r="I529" t="s">
        <v>15</v>
      </c>
      <c r="M529">
        <v>2</v>
      </c>
      <c r="N529" t="str">
        <f t="shared" si="61"/>
        <v>Yes</v>
      </c>
      <c r="O529" s="3" t="s">
        <v>152</v>
      </c>
      <c r="P529" s="126" t="str">
        <f t="shared" si="63"/>
        <v>No</v>
      </c>
      <c r="Q529" s="126" t="str">
        <f t="shared" si="62"/>
        <v>No</v>
      </c>
      <c r="R529" s="126" t="str">
        <f t="shared" si="62"/>
        <v>Yes</v>
      </c>
      <c r="S529" s="126" t="str">
        <f t="shared" si="62"/>
        <v>Yes</v>
      </c>
      <c r="T529" s="126" t="str">
        <f t="shared" si="62"/>
        <v>Yes</v>
      </c>
      <c r="U529" s="126" t="str">
        <f t="shared" si="62"/>
        <v>Yes</v>
      </c>
      <c r="V529" s="126" t="str">
        <f t="shared" si="62"/>
        <v>No</v>
      </c>
      <c r="W529" s="126" t="str">
        <f t="shared" si="62"/>
        <v>No</v>
      </c>
      <c r="X529" s="126" t="str">
        <f t="shared" si="62"/>
        <v>No</v>
      </c>
      <c r="Y529" s="126" t="str">
        <f t="shared" si="62"/>
        <v>Yes</v>
      </c>
      <c r="Z529" s="126" t="str">
        <f t="shared" si="62"/>
        <v>No</v>
      </c>
      <c r="AA529" s="126" t="str">
        <f t="shared" si="62"/>
        <v>No</v>
      </c>
    </row>
    <row r="530" spans="1:27" x14ac:dyDescent="0.3">
      <c r="A530" t="s">
        <v>116</v>
      </c>
      <c r="B530" t="s">
        <v>130</v>
      </c>
      <c r="C530" t="s">
        <v>11</v>
      </c>
      <c r="D530" t="s">
        <v>70</v>
      </c>
      <c r="E530" t="s">
        <v>8</v>
      </c>
      <c r="F530" t="s">
        <v>10</v>
      </c>
      <c r="G530">
        <v>2</v>
      </c>
      <c r="H530" t="s">
        <v>130</v>
      </c>
      <c r="I530" t="s">
        <v>21</v>
      </c>
      <c r="M530">
        <v>2</v>
      </c>
      <c r="N530" t="str">
        <f t="shared" si="61"/>
        <v>Yes</v>
      </c>
      <c r="O530" s="3" t="s">
        <v>152</v>
      </c>
      <c r="P530" s="126" t="str">
        <f t="shared" si="63"/>
        <v>No</v>
      </c>
      <c r="Q530" s="126" t="str">
        <f t="shared" si="62"/>
        <v>No</v>
      </c>
      <c r="R530" s="126" t="str">
        <f t="shared" si="62"/>
        <v>Yes</v>
      </c>
      <c r="S530" s="126" t="str">
        <f t="shared" si="62"/>
        <v>Yes</v>
      </c>
      <c r="T530" s="126" t="str">
        <f t="shared" si="62"/>
        <v>Yes</v>
      </c>
      <c r="U530" s="126" t="str">
        <f t="shared" si="62"/>
        <v>Yes</v>
      </c>
      <c r="V530" s="126" t="str">
        <f t="shared" si="62"/>
        <v>No</v>
      </c>
      <c r="W530" s="126" t="str">
        <f t="shared" si="62"/>
        <v>No</v>
      </c>
      <c r="X530" s="126" t="str">
        <f t="shared" si="62"/>
        <v>No</v>
      </c>
      <c r="Y530" s="126" t="str">
        <f t="shared" si="62"/>
        <v>Yes</v>
      </c>
      <c r="Z530" s="126" t="str">
        <f t="shared" si="62"/>
        <v>No</v>
      </c>
      <c r="AA530" s="126" t="str">
        <f t="shared" si="62"/>
        <v>No</v>
      </c>
    </row>
    <row r="531" spans="1:27" x14ac:dyDescent="0.3">
      <c r="A531" t="s">
        <v>116</v>
      </c>
      <c r="B531" t="s">
        <v>130</v>
      </c>
      <c r="C531" t="s">
        <v>11</v>
      </c>
      <c r="D531" t="s">
        <v>70</v>
      </c>
      <c r="E531" t="s">
        <v>8</v>
      </c>
      <c r="F531" t="s">
        <v>10</v>
      </c>
      <c r="G531">
        <v>1</v>
      </c>
      <c r="H531" t="s">
        <v>10</v>
      </c>
      <c r="I531" t="s">
        <v>15</v>
      </c>
      <c r="M531">
        <v>2</v>
      </c>
      <c r="N531" t="str">
        <f t="shared" si="61"/>
        <v>Yes</v>
      </c>
      <c r="O531" s="3" t="s">
        <v>152</v>
      </c>
      <c r="P531" s="126" t="str">
        <f t="shared" si="63"/>
        <v>No</v>
      </c>
      <c r="Q531" s="126" t="str">
        <f t="shared" si="62"/>
        <v>No</v>
      </c>
      <c r="R531" s="126" t="str">
        <f t="shared" si="62"/>
        <v>Yes</v>
      </c>
      <c r="S531" s="126" t="str">
        <f t="shared" si="62"/>
        <v>Yes</v>
      </c>
      <c r="T531" s="126" t="str">
        <f t="shared" si="62"/>
        <v>Yes</v>
      </c>
      <c r="U531" s="126" t="str">
        <f t="shared" si="62"/>
        <v>Yes</v>
      </c>
      <c r="V531" s="126" t="str">
        <f t="shared" si="62"/>
        <v>No</v>
      </c>
      <c r="W531" s="126" t="str">
        <f t="shared" si="62"/>
        <v>No</v>
      </c>
      <c r="X531" s="126" t="str">
        <f t="shared" si="62"/>
        <v>No</v>
      </c>
      <c r="Y531" s="126" t="str">
        <f t="shared" si="62"/>
        <v>Yes</v>
      </c>
      <c r="Z531" s="126" t="str">
        <f t="shared" si="62"/>
        <v>No</v>
      </c>
      <c r="AA531" s="126" t="str">
        <f t="shared" si="62"/>
        <v>No</v>
      </c>
    </row>
    <row r="532" spans="1:27" x14ac:dyDescent="0.3">
      <c r="A532" t="s">
        <v>116</v>
      </c>
      <c r="B532" t="s">
        <v>13</v>
      </c>
      <c r="C532" t="s">
        <v>9</v>
      </c>
      <c r="D532" t="s">
        <v>11</v>
      </c>
      <c r="E532" t="s">
        <v>8</v>
      </c>
      <c r="F532" t="s">
        <v>10</v>
      </c>
      <c r="G532">
        <v>0</v>
      </c>
      <c r="H532" t="s">
        <v>8</v>
      </c>
      <c r="I532" t="s">
        <v>19</v>
      </c>
      <c r="M532">
        <v>0</v>
      </c>
      <c r="N532" t="str">
        <f t="shared" si="61"/>
        <v>No</v>
      </c>
      <c r="O532" s="3" t="s">
        <v>152</v>
      </c>
      <c r="P532" s="126" t="str">
        <f t="shared" si="63"/>
        <v>Yes</v>
      </c>
      <c r="Q532" s="126" t="str">
        <f t="shared" si="62"/>
        <v>Yes</v>
      </c>
      <c r="R532" s="126" t="str">
        <f t="shared" si="62"/>
        <v>Yes</v>
      </c>
      <c r="S532" s="126" t="str">
        <f t="shared" si="62"/>
        <v>No</v>
      </c>
      <c r="T532" s="126" t="str">
        <f t="shared" si="62"/>
        <v>Yes</v>
      </c>
      <c r="U532" s="126" t="str">
        <f t="shared" si="62"/>
        <v>Yes</v>
      </c>
      <c r="V532" s="126" t="str">
        <f t="shared" si="62"/>
        <v>No</v>
      </c>
      <c r="W532" s="126" t="str">
        <f t="shared" si="62"/>
        <v>No</v>
      </c>
      <c r="X532" s="126" t="str">
        <f t="shared" si="62"/>
        <v>No</v>
      </c>
      <c r="Y532" s="126" t="str">
        <f t="shared" si="62"/>
        <v>No</v>
      </c>
      <c r="Z532" s="126" t="str">
        <f t="shared" si="62"/>
        <v>No</v>
      </c>
      <c r="AA532" s="126" t="str">
        <f t="shared" si="62"/>
        <v>No</v>
      </c>
    </row>
    <row r="533" spans="1:27" x14ac:dyDescent="0.3">
      <c r="A533" t="s">
        <v>116</v>
      </c>
      <c r="B533" t="s">
        <v>13</v>
      </c>
      <c r="C533" t="s">
        <v>9</v>
      </c>
      <c r="D533" t="s">
        <v>11</v>
      </c>
      <c r="E533" t="s">
        <v>8</v>
      </c>
      <c r="F533" t="s">
        <v>10</v>
      </c>
      <c r="G533">
        <v>0</v>
      </c>
      <c r="H533" t="s">
        <v>8</v>
      </c>
      <c r="I533" t="s">
        <v>17</v>
      </c>
      <c r="M533">
        <v>0</v>
      </c>
      <c r="N533" t="str">
        <f t="shared" si="61"/>
        <v>No</v>
      </c>
      <c r="O533" s="3" t="s">
        <v>152</v>
      </c>
      <c r="P533" s="126" t="str">
        <f t="shared" si="63"/>
        <v>Yes</v>
      </c>
      <c r="Q533" s="126" t="str">
        <f t="shared" si="62"/>
        <v>Yes</v>
      </c>
      <c r="R533" s="126" t="str">
        <f t="shared" si="62"/>
        <v>Yes</v>
      </c>
      <c r="S533" s="126" t="str">
        <f t="shared" si="62"/>
        <v>No</v>
      </c>
      <c r="T533" s="126" t="str">
        <f t="shared" si="62"/>
        <v>Yes</v>
      </c>
      <c r="U533" s="126" t="str">
        <f t="shared" si="62"/>
        <v>Yes</v>
      </c>
      <c r="V533" s="126" t="str">
        <f t="shared" si="62"/>
        <v>No</v>
      </c>
      <c r="W533" s="126" t="str">
        <f t="shared" si="62"/>
        <v>No</v>
      </c>
      <c r="X533" s="126" t="str">
        <f t="shared" si="62"/>
        <v>No</v>
      </c>
      <c r="Y533" s="126" t="str">
        <f t="shared" si="62"/>
        <v>No</v>
      </c>
      <c r="Z533" s="126" t="str">
        <f t="shared" si="62"/>
        <v>No</v>
      </c>
      <c r="AA533" s="126" t="str">
        <f t="shared" si="62"/>
        <v>No</v>
      </c>
    </row>
    <row r="534" spans="1:27" x14ac:dyDescent="0.3">
      <c r="A534" t="s">
        <v>116</v>
      </c>
      <c r="B534" t="s">
        <v>13</v>
      </c>
      <c r="C534" t="s">
        <v>9</v>
      </c>
      <c r="D534" t="s">
        <v>11</v>
      </c>
      <c r="E534" t="s">
        <v>8</v>
      </c>
      <c r="F534" t="s">
        <v>10</v>
      </c>
      <c r="G534">
        <v>0</v>
      </c>
      <c r="H534" t="s">
        <v>8</v>
      </c>
      <c r="I534" t="s">
        <v>19</v>
      </c>
      <c r="M534">
        <v>0</v>
      </c>
      <c r="N534" t="str">
        <f t="shared" si="61"/>
        <v>No</v>
      </c>
      <c r="O534" s="3" t="s">
        <v>152</v>
      </c>
      <c r="P534" s="126" t="str">
        <f t="shared" si="63"/>
        <v>Yes</v>
      </c>
      <c r="Q534" s="126" t="str">
        <f t="shared" si="62"/>
        <v>Yes</v>
      </c>
      <c r="R534" s="126" t="str">
        <f t="shared" si="62"/>
        <v>Yes</v>
      </c>
      <c r="S534" s="126" t="str">
        <f t="shared" si="62"/>
        <v>No</v>
      </c>
      <c r="T534" s="126" t="str">
        <f t="shared" si="62"/>
        <v>Yes</v>
      </c>
      <c r="U534" s="126" t="str">
        <f t="shared" si="62"/>
        <v>Yes</v>
      </c>
      <c r="V534" s="126" t="str">
        <f t="shared" si="62"/>
        <v>No</v>
      </c>
      <c r="W534" s="126" t="str">
        <f t="shared" si="62"/>
        <v>No</v>
      </c>
      <c r="X534" s="126" t="str">
        <f t="shared" si="62"/>
        <v>No</v>
      </c>
      <c r="Y534" s="126" t="str">
        <f t="shared" si="62"/>
        <v>No</v>
      </c>
      <c r="Z534" s="126" t="str">
        <f t="shared" si="62"/>
        <v>No</v>
      </c>
      <c r="AA534" s="126" t="str">
        <f t="shared" si="62"/>
        <v>No</v>
      </c>
    </row>
    <row r="535" spans="1:27" x14ac:dyDescent="0.3">
      <c r="A535" t="s">
        <v>116</v>
      </c>
      <c r="B535" t="s">
        <v>13</v>
      </c>
      <c r="C535" t="s">
        <v>9</v>
      </c>
      <c r="D535" t="s">
        <v>11</v>
      </c>
      <c r="E535" t="s">
        <v>8</v>
      </c>
      <c r="F535" t="s">
        <v>10</v>
      </c>
      <c r="G535">
        <v>0</v>
      </c>
      <c r="H535" t="s">
        <v>8</v>
      </c>
      <c r="I535" t="s">
        <v>18</v>
      </c>
      <c r="M535">
        <v>0</v>
      </c>
      <c r="N535" t="str">
        <f t="shared" si="61"/>
        <v>No</v>
      </c>
      <c r="O535" s="3" t="s">
        <v>152</v>
      </c>
      <c r="P535" s="126" t="str">
        <f t="shared" si="63"/>
        <v>Yes</v>
      </c>
      <c r="Q535" s="126" t="str">
        <f t="shared" si="62"/>
        <v>Yes</v>
      </c>
      <c r="R535" s="126" t="str">
        <f t="shared" si="62"/>
        <v>Yes</v>
      </c>
      <c r="S535" s="126" t="str">
        <f t="shared" si="62"/>
        <v>No</v>
      </c>
      <c r="T535" s="126" t="str">
        <f t="shared" si="62"/>
        <v>Yes</v>
      </c>
      <c r="U535" s="126" t="str">
        <f t="shared" si="62"/>
        <v>Yes</v>
      </c>
      <c r="V535" s="126" t="str">
        <f t="shared" si="62"/>
        <v>No</v>
      </c>
      <c r="W535" s="126" t="str">
        <f t="shared" si="62"/>
        <v>No</v>
      </c>
      <c r="X535" s="126" t="str">
        <f t="shared" si="62"/>
        <v>No</v>
      </c>
      <c r="Y535" s="126" t="str">
        <f t="shared" si="62"/>
        <v>No</v>
      </c>
      <c r="Z535" s="126" t="str">
        <f t="shared" si="62"/>
        <v>No</v>
      </c>
      <c r="AA535" s="126" t="str">
        <f t="shared" si="62"/>
        <v>No</v>
      </c>
    </row>
    <row r="536" spans="1:27" x14ac:dyDescent="0.3">
      <c r="A536" t="s">
        <v>116</v>
      </c>
      <c r="B536" t="s">
        <v>13</v>
      </c>
      <c r="C536" t="s">
        <v>9</v>
      </c>
      <c r="D536" t="s">
        <v>11</v>
      </c>
      <c r="E536" t="s">
        <v>8</v>
      </c>
      <c r="F536" t="s">
        <v>10</v>
      </c>
      <c r="G536">
        <v>0</v>
      </c>
      <c r="H536" t="s">
        <v>8</v>
      </c>
      <c r="I536" t="s">
        <v>19</v>
      </c>
      <c r="M536">
        <v>0</v>
      </c>
      <c r="N536" t="str">
        <f t="shared" si="61"/>
        <v>No</v>
      </c>
      <c r="O536" s="3" t="s">
        <v>152</v>
      </c>
      <c r="P536" s="126" t="str">
        <f t="shared" si="63"/>
        <v>Yes</v>
      </c>
      <c r="Q536" s="126" t="str">
        <f t="shared" si="62"/>
        <v>Yes</v>
      </c>
      <c r="R536" s="126" t="str">
        <f t="shared" si="62"/>
        <v>Yes</v>
      </c>
      <c r="S536" s="126" t="str">
        <f t="shared" si="62"/>
        <v>No</v>
      </c>
      <c r="T536" s="126" t="str">
        <f t="shared" si="62"/>
        <v>Yes</v>
      </c>
      <c r="U536" s="126" t="str">
        <f t="shared" si="62"/>
        <v>Yes</v>
      </c>
      <c r="V536" s="126" t="str">
        <f t="shared" si="62"/>
        <v>No</v>
      </c>
      <c r="W536" s="126" t="str">
        <f t="shared" si="62"/>
        <v>No</v>
      </c>
      <c r="X536" s="126" t="str">
        <f t="shared" si="62"/>
        <v>No</v>
      </c>
      <c r="Y536" s="126" t="str">
        <f t="shared" si="62"/>
        <v>No</v>
      </c>
      <c r="Z536" s="126" t="str">
        <f t="shared" si="62"/>
        <v>No</v>
      </c>
      <c r="AA536" s="126" t="str">
        <f t="shared" si="62"/>
        <v>No</v>
      </c>
    </row>
    <row r="537" spans="1:27" x14ac:dyDescent="0.3">
      <c r="A537" t="s">
        <v>116</v>
      </c>
      <c r="B537" t="s">
        <v>13</v>
      </c>
      <c r="C537" t="s">
        <v>9</v>
      </c>
      <c r="D537" t="s">
        <v>11</v>
      </c>
      <c r="E537" t="s">
        <v>8</v>
      </c>
      <c r="F537" t="s">
        <v>10</v>
      </c>
      <c r="G537">
        <v>1</v>
      </c>
      <c r="H537" t="s">
        <v>11</v>
      </c>
      <c r="I537" t="s">
        <v>20</v>
      </c>
      <c r="M537">
        <v>2</v>
      </c>
      <c r="N537" t="str">
        <f t="shared" si="61"/>
        <v>Yes</v>
      </c>
      <c r="O537" s="3" t="s">
        <v>152</v>
      </c>
      <c r="P537" s="126" t="str">
        <f t="shared" si="63"/>
        <v>Yes</v>
      </c>
      <c r="Q537" s="126" t="str">
        <f t="shared" si="62"/>
        <v>Yes</v>
      </c>
      <c r="R537" s="126" t="str">
        <f t="shared" si="62"/>
        <v>Yes</v>
      </c>
      <c r="S537" s="126" t="str">
        <f t="shared" si="62"/>
        <v>No</v>
      </c>
      <c r="T537" s="126" t="str">
        <f t="shared" si="62"/>
        <v>Yes</v>
      </c>
      <c r="U537" s="126" t="str">
        <f t="shared" si="62"/>
        <v>Yes</v>
      </c>
      <c r="V537" s="126" t="str">
        <f t="shared" si="62"/>
        <v>No</v>
      </c>
      <c r="W537" s="126" t="str">
        <f t="shared" si="62"/>
        <v>No</v>
      </c>
      <c r="X537" s="126" t="str">
        <f t="shared" si="62"/>
        <v>No</v>
      </c>
      <c r="Y537" s="126" t="str">
        <f t="shared" si="62"/>
        <v>No</v>
      </c>
      <c r="Z537" s="126" t="str">
        <f t="shared" si="62"/>
        <v>No</v>
      </c>
      <c r="AA537" s="126" t="str">
        <f t="shared" si="62"/>
        <v>No</v>
      </c>
    </row>
    <row r="538" spans="1:27" x14ac:dyDescent="0.3">
      <c r="A538" t="s">
        <v>116</v>
      </c>
      <c r="B538" t="s">
        <v>13</v>
      </c>
      <c r="C538" t="s">
        <v>9</v>
      </c>
      <c r="D538" t="s">
        <v>11</v>
      </c>
      <c r="E538" t="s">
        <v>8</v>
      </c>
      <c r="F538" t="s">
        <v>10</v>
      </c>
      <c r="G538">
        <v>0</v>
      </c>
      <c r="H538" t="s">
        <v>10</v>
      </c>
      <c r="I538" t="s">
        <v>17</v>
      </c>
      <c r="M538">
        <v>0</v>
      </c>
      <c r="N538" t="str">
        <f t="shared" si="61"/>
        <v>No</v>
      </c>
      <c r="O538" s="3" t="s">
        <v>152</v>
      </c>
      <c r="P538" s="126" t="str">
        <f t="shared" si="63"/>
        <v>Yes</v>
      </c>
      <c r="Q538" s="126" t="str">
        <f t="shared" si="62"/>
        <v>Yes</v>
      </c>
      <c r="R538" s="126" t="str">
        <f t="shared" si="62"/>
        <v>Yes</v>
      </c>
      <c r="S538" s="126" t="str">
        <f t="shared" si="62"/>
        <v>No</v>
      </c>
      <c r="T538" s="126" t="str">
        <f t="shared" si="62"/>
        <v>Yes</v>
      </c>
      <c r="U538" s="126" t="str">
        <f t="shared" si="62"/>
        <v>Yes</v>
      </c>
      <c r="V538" s="126" t="str">
        <f t="shared" si="62"/>
        <v>No</v>
      </c>
      <c r="W538" s="126" t="str">
        <f t="shared" si="62"/>
        <v>No</v>
      </c>
      <c r="X538" s="126" t="str">
        <f t="shared" si="62"/>
        <v>No</v>
      </c>
      <c r="Y538" s="126" t="str">
        <f t="shared" si="62"/>
        <v>No</v>
      </c>
      <c r="Z538" s="126" t="str">
        <f t="shared" si="62"/>
        <v>No</v>
      </c>
      <c r="AA538" s="126" t="str">
        <f t="shared" si="62"/>
        <v>No</v>
      </c>
    </row>
    <row r="539" spans="1:27" x14ac:dyDescent="0.3">
      <c r="A539" t="s">
        <v>116</v>
      </c>
      <c r="B539" t="s">
        <v>13</v>
      </c>
      <c r="C539" t="s">
        <v>9</v>
      </c>
      <c r="D539" t="s">
        <v>11</v>
      </c>
      <c r="E539" t="s">
        <v>8</v>
      </c>
      <c r="F539" t="s">
        <v>10</v>
      </c>
      <c r="G539">
        <v>1</v>
      </c>
      <c r="H539" t="s">
        <v>11</v>
      </c>
      <c r="I539" t="s">
        <v>16</v>
      </c>
      <c r="M539">
        <v>0</v>
      </c>
      <c r="N539" t="str">
        <f t="shared" si="61"/>
        <v>No</v>
      </c>
      <c r="O539" s="3" t="s">
        <v>152</v>
      </c>
      <c r="P539" s="126" t="str">
        <f t="shared" si="63"/>
        <v>Yes</v>
      </c>
      <c r="Q539" s="126" t="str">
        <f t="shared" si="62"/>
        <v>Yes</v>
      </c>
      <c r="R539" s="126" t="str">
        <f t="shared" si="62"/>
        <v>Yes</v>
      </c>
      <c r="S539" s="126" t="str">
        <f t="shared" si="62"/>
        <v>No</v>
      </c>
      <c r="T539" s="126" t="str">
        <f t="shared" si="62"/>
        <v>Yes</v>
      </c>
      <c r="U539" s="126" t="str">
        <f t="shared" si="62"/>
        <v>Yes</v>
      </c>
      <c r="V539" s="126" t="str">
        <f t="shared" si="62"/>
        <v>No</v>
      </c>
      <c r="W539" s="126" t="str">
        <f t="shared" si="62"/>
        <v>No</v>
      </c>
      <c r="X539" s="126" t="str">
        <f t="shared" si="62"/>
        <v>No</v>
      </c>
      <c r="Y539" s="126" t="str">
        <f t="shared" si="62"/>
        <v>No</v>
      </c>
      <c r="Z539" s="126" t="str">
        <f t="shared" ref="Q539:AA562" si="65">IF($A539="","",IF(OR($B539=Z$1,$C539=Z$1,$D539=Z$1,$E539=Z$1,$F539=Z$1),"Yes","No"))</f>
        <v>No</v>
      </c>
      <c r="AA539" s="126" t="str">
        <f t="shared" si="65"/>
        <v>No</v>
      </c>
    </row>
    <row r="540" spans="1:27" x14ac:dyDescent="0.3">
      <c r="A540" t="s">
        <v>116</v>
      </c>
      <c r="B540" t="s">
        <v>13</v>
      </c>
      <c r="C540" t="s">
        <v>9</v>
      </c>
      <c r="D540" t="s">
        <v>11</v>
      </c>
      <c r="E540" t="s">
        <v>8</v>
      </c>
      <c r="F540" t="s">
        <v>10</v>
      </c>
      <c r="G540">
        <v>0</v>
      </c>
      <c r="H540" t="s">
        <v>13</v>
      </c>
      <c r="I540" t="s">
        <v>15</v>
      </c>
      <c r="M540">
        <v>0</v>
      </c>
      <c r="N540" t="str">
        <f t="shared" si="61"/>
        <v>No</v>
      </c>
      <c r="O540" s="3" t="s">
        <v>152</v>
      </c>
      <c r="P540" s="126" t="str">
        <f t="shared" si="63"/>
        <v>Yes</v>
      </c>
      <c r="Q540" s="126" t="str">
        <f t="shared" si="65"/>
        <v>Yes</v>
      </c>
      <c r="R540" s="126" t="str">
        <f t="shared" si="65"/>
        <v>Yes</v>
      </c>
      <c r="S540" s="126" t="str">
        <f t="shared" si="65"/>
        <v>No</v>
      </c>
      <c r="T540" s="126" t="str">
        <f t="shared" si="65"/>
        <v>Yes</v>
      </c>
      <c r="U540" s="126" t="str">
        <f t="shared" si="65"/>
        <v>Yes</v>
      </c>
      <c r="V540" s="126" t="str">
        <f t="shared" si="65"/>
        <v>No</v>
      </c>
      <c r="W540" s="126" t="str">
        <f t="shared" si="65"/>
        <v>No</v>
      </c>
      <c r="X540" s="126" t="str">
        <f t="shared" si="65"/>
        <v>No</v>
      </c>
      <c r="Y540" s="126" t="str">
        <f t="shared" si="65"/>
        <v>No</v>
      </c>
      <c r="Z540" s="126" t="str">
        <f t="shared" si="65"/>
        <v>No</v>
      </c>
      <c r="AA540" s="126" t="str">
        <f t="shared" si="65"/>
        <v>No</v>
      </c>
    </row>
    <row r="541" spans="1:27" x14ac:dyDescent="0.3">
      <c r="A541" t="s">
        <v>116</v>
      </c>
      <c r="B541" t="s">
        <v>13</v>
      </c>
      <c r="C541" t="s">
        <v>9</v>
      </c>
      <c r="D541" t="s">
        <v>11</v>
      </c>
      <c r="E541" t="s">
        <v>8</v>
      </c>
      <c r="F541" t="s">
        <v>10</v>
      </c>
      <c r="G541">
        <v>0</v>
      </c>
      <c r="H541" t="s">
        <v>13</v>
      </c>
      <c r="I541" t="s">
        <v>19</v>
      </c>
      <c r="M541">
        <v>3</v>
      </c>
      <c r="N541" t="str">
        <f t="shared" si="61"/>
        <v>Yes</v>
      </c>
      <c r="O541" s="3" t="s">
        <v>152</v>
      </c>
      <c r="P541" s="126" t="str">
        <f t="shared" si="63"/>
        <v>Yes</v>
      </c>
      <c r="Q541" s="126" t="str">
        <f t="shared" si="65"/>
        <v>Yes</v>
      </c>
      <c r="R541" s="126" t="str">
        <f t="shared" si="65"/>
        <v>Yes</v>
      </c>
      <c r="S541" s="126" t="str">
        <f t="shared" si="65"/>
        <v>No</v>
      </c>
      <c r="T541" s="126" t="str">
        <f t="shared" si="65"/>
        <v>Yes</v>
      </c>
      <c r="U541" s="126" t="str">
        <f t="shared" si="65"/>
        <v>Yes</v>
      </c>
      <c r="V541" s="126" t="str">
        <f t="shared" si="65"/>
        <v>No</v>
      </c>
      <c r="W541" s="126" t="str">
        <f t="shared" si="65"/>
        <v>No</v>
      </c>
      <c r="X541" s="126" t="str">
        <f t="shared" si="65"/>
        <v>No</v>
      </c>
      <c r="Y541" s="126" t="str">
        <f t="shared" si="65"/>
        <v>No</v>
      </c>
      <c r="Z541" s="126" t="str">
        <f t="shared" si="65"/>
        <v>No</v>
      </c>
      <c r="AA541" s="126" t="str">
        <f t="shared" si="65"/>
        <v>No</v>
      </c>
    </row>
    <row r="542" spans="1:27" x14ac:dyDescent="0.3">
      <c r="A542" t="s">
        <v>116</v>
      </c>
      <c r="B542" t="s">
        <v>13</v>
      </c>
      <c r="C542" t="s">
        <v>9</v>
      </c>
      <c r="D542" t="s">
        <v>11</v>
      </c>
      <c r="E542" t="s">
        <v>8</v>
      </c>
      <c r="F542" t="s">
        <v>10</v>
      </c>
      <c r="G542">
        <v>1</v>
      </c>
      <c r="H542" t="s">
        <v>10</v>
      </c>
      <c r="I542" t="s">
        <v>18</v>
      </c>
      <c r="M542">
        <v>3</v>
      </c>
      <c r="N542" t="str">
        <f t="shared" si="61"/>
        <v>Yes</v>
      </c>
      <c r="O542" s="3" t="s">
        <v>152</v>
      </c>
      <c r="P542" s="126" t="str">
        <f t="shared" si="63"/>
        <v>Yes</v>
      </c>
      <c r="Q542" s="126" t="str">
        <f t="shared" si="65"/>
        <v>Yes</v>
      </c>
      <c r="R542" s="126" t="str">
        <f t="shared" si="65"/>
        <v>Yes</v>
      </c>
      <c r="S542" s="126" t="str">
        <f t="shared" si="65"/>
        <v>No</v>
      </c>
      <c r="T542" s="126" t="str">
        <f t="shared" si="65"/>
        <v>Yes</v>
      </c>
      <c r="U542" s="126" t="str">
        <f t="shared" si="65"/>
        <v>Yes</v>
      </c>
      <c r="V542" s="126" t="str">
        <f t="shared" si="65"/>
        <v>No</v>
      </c>
      <c r="W542" s="126" t="str">
        <f t="shared" si="65"/>
        <v>No</v>
      </c>
      <c r="X542" s="126" t="str">
        <f t="shared" si="65"/>
        <v>No</v>
      </c>
      <c r="Y542" s="126" t="str">
        <f t="shared" si="65"/>
        <v>No</v>
      </c>
      <c r="Z542" s="126" t="str">
        <f t="shared" si="65"/>
        <v>No</v>
      </c>
      <c r="AA542" s="126" t="str">
        <f t="shared" si="65"/>
        <v>No</v>
      </c>
    </row>
    <row r="543" spans="1:27" x14ac:dyDescent="0.3">
      <c r="A543" t="s">
        <v>116</v>
      </c>
      <c r="B543" t="s">
        <v>130</v>
      </c>
      <c r="C543" t="s">
        <v>9</v>
      </c>
      <c r="D543" t="s">
        <v>70</v>
      </c>
      <c r="E543" t="s">
        <v>8</v>
      </c>
      <c r="F543" t="s">
        <v>10</v>
      </c>
      <c r="G543">
        <v>1</v>
      </c>
      <c r="H543" t="s">
        <v>10</v>
      </c>
      <c r="I543" t="s">
        <v>18</v>
      </c>
      <c r="M543">
        <v>2</v>
      </c>
      <c r="N543" t="str">
        <f t="shared" si="61"/>
        <v>Yes</v>
      </c>
      <c r="O543" s="3" t="s">
        <v>152</v>
      </c>
      <c r="P543" s="126" t="str">
        <f t="shared" si="63"/>
        <v>No</v>
      </c>
      <c r="Q543" s="126" t="str">
        <f t="shared" si="65"/>
        <v>Yes</v>
      </c>
      <c r="R543" s="126" t="str">
        <f t="shared" si="65"/>
        <v>Yes</v>
      </c>
      <c r="S543" s="126" t="str">
        <f t="shared" si="65"/>
        <v>Yes</v>
      </c>
      <c r="T543" s="126" t="str">
        <f t="shared" si="65"/>
        <v>Yes</v>
      </c>
      <c r="U543" s="126" t="str">
        <f t="shared" si="65"/>
        <v>No</v>
      </c>
      <c r="V543" s="126" t="str">
        <f t="shared" si="65"/>
        <v>No</v>
      </c>
      <c r="W543" s="126" t="str">
        <f t="shared" si="65"/>
        <v>No</v>
      </c>
      <c r="X543" s="126" t="str">
        <f t="shared" si="65"/>
        <v>No</v>
      </c>
      <c r="Y543" s="126" t="str">
        <f t="shared" si="65"/>
        <v>Yes</v>
      </c>
      <c r="Z543" s="126" t="str">
        <f t="shared" si="65"/>
        <v>No</v>
      </c>
      <c r="AA543" s="126" t="str">
        <f t="shared" si="65"/>
        <v>No</v>
      </c>
    </row>
    <row r="544" spans="1:27" x14ac:dyDescent="0.3">
      <c r="A544" t="s">
        <v>116</v>
      </c>
      <c r="B544" t="s">
        <v>130</v>
      </c>
      <c r="C544" t="s">
        <v>9</v>
      </c>
      <c r="D544" t="s">
        <v>70</v>
      </c>
      <c r="E544" t="s">
        <v>8</v>
      </c>
      <c r="F544" t="s">
        <v>10</v>
      </c>
      <c r="G544">
        <v>1</v>
      </c>
      <c r="H544" t="s">
        <v>130</v>
      </c>
      <c r="I544" t="s">
        <v>18</v>
      </c>
      <c r="M544">
        <v>2</v>
      </c>
      <c r="N544" t="str">
        <f t="shared" si="61"/>
        <v>Yes</v>
      </c>
      <c r="O544" s="3" t="s">
        <v>152</v>
      </c>
      <c r="P544" s="126" t="str">
        <f t="shared" si="63"/>
        <v>No</v>
      </c>
      <c r="Q544" s="126" t="str">
        <f t="shared" si="65"/>
        <v>Yes</v>
      </c>
      <c r="R544" s="126" t="str">
        <f t="shared" si="65"/>
        <v>Yes</v>
      </c>
      <c r="S544" s="126" t="str">
        <f t="shared" si="65"/>
        <v>Yes</v>
      </c>
      <c r="T544" s="126" t="str">
        <f t="shared" si="65"/>
        <v>Yes</v>
      </c>
      <c r="U544" s="126" t="str">
        <f t="shared" si="65"/>
        <v>No</v>
      </c>
      <c r="V544" s="126" t="str">
        <f t="shared" si="65"/>
        <v>No</v>
      </c>
      <c r="W544" s="126" t="str">
        <f t="shared" si="65"/>
        <v>No</v>
      </c>
      <c r="X544" s="126" t="str">
        <f t="shared" si="65"/>
        <v>No</v>
      </c>
      <c r="Y544" s="126" t="str">
        <f t="shared" si="65"/>
        <v>Yes</v>
      </c>
      <c r="Z544" s="126" t="str">
        <f t="shared" si="65"/>
        <v>No</v>
      </c>
      <c r="AA544" s="126" t="str">
        <f t="shared" si="65"/>
        <v>No</v>
      </c>
    </row>
    <row r="545" spans="1:27" x14ac:dyDescent="0.3">
      <c r="A545" t="s">
        <v>116</v>
      </c>
      <c r="B545" t="s">
        <v>130</v>
      </c>
      <c r="C545" t="s">
        <v>9</v>
      </c>
      <c r="D545" t="s">
        <v>70</v>
      </c>
      <c r="E545" t="s">
        <v>8</v>
      </c>
      <c r="F545" t="s">
        <v>10</v>
      </c>
      <c r="G545">
        <v>0</v>
      </c>
      <c r="H545" t="s">
        <v>130</v>
      </c>
      <c r="I545" t="s">
        <v>19</v>
      </c>
      <c r="M545">
        <v>3</v>
      </c>
      <c r="N545" t="str">
        <f t="shared" si="61"/>
        <v>Yes</v>
      </c>
      <c r="O545" s="3" t="s">
        <v>152</v>
      </c>
      <c r="P545" s="126" t="str">
        <f t="shared" si="63"/>
        <v>No</v>
      </c>
      <c r="Q545" s="126" t="str">
        <f t="shared" si="65"/>
        <v>Yes</v>
      </c>
      <c r="R545" s="126" t="str">
        <f t="shared" si="65"/>
        <v>Yes</v>
      </c>
      <c r="S545" s="126" t="str">
        <f t="shared" si="65"/>
        <v>Yes</v>
      </c>
      <c r="T545" s="126" t="str">
        <f t="shared" si="65"/>
        <v>Yes</v>
      </c>
      <c r="U545" s="126" t="str">
        <f t="shared" si="65"/>
        <v>No</v>
      </c>
      <c r="V545" s="126" t="str">
        <f t="shared" si="65"/>
        <v>No</v>
      </c>
      <c r="W545" s="126" t="str">
        <f t="shared" si="65"/>
        <v>No</v>
      </c>
      <c r="X545" s="126" t="str">
        <f t="shared" si="65"/>
        <v>No</v>
      </c>
      <c r="Y545" s="126" t="str">
        <f t="shared" si="65"/>
        <v>Yes</v>
      </c>
      <c r="Z545" s="126" t="str">
        <f t="shared" si="65"/>
        <v>No</v>
      </c>
      <c r="AA545" s="126" t="str">
        <f t="shared" si="65"/>
        <v>No</v>
      </c>
    </row>
    <row r="546" spans="1:27" x14ac:dyDescent="0.3">
      <c r="A546" t="s">
        <v>116</v>
      </c>
      <c r="B546" t="s">
        <v>13</v>
      </c>
      <c r="C546" t="s">
        <v>130</v>
      </c>
      <c r="D546" t="s">
        <v>70</v>
      </c>
      <c r="E546" t="s">
        <v>11</v>
      </c>
      <c r="F546" t="s">
        <v>10</v>
      </c>
      <c r="G546">
        <v>1</v>
      </c>
      <c r="H546" t="s">
        <v>10</v>
      </c>
      <c r="I546" t="s">
        <v>16</v>
      </c>
      <c r="M546">
        <v>0</v>
      </c>
      <c r="N546" t="str">
        <f t="shared" si="61"/>
        <v>No</v>
      </c>
      <c r="O546" s="3" t="s">
        <v>152</v>
      </c>
      <c r="P546" s="126" t="str">
        <f t="shared" si="63"/>
        <v>Yes</v>
      </c>
      <c r="Q546" s="126" t="str">
        <f t="shared" si="65"/>
        <v>No</v>
      </c>
      <c r="R546" s="126" t="str">
        <f t="shared" si="65"/>
        <v>No</v>
      </c>
      <c r="S546" s="126" t="str">
        <f t="shared" si="65"/>
        <v>Yes</v>
      </c>
      <c r="T546" s="126" t="str">
        <f t="shared" si="65"/>
        <v>Yes</v>
      </c>
      <c r="U546" s="126" t="str">
        <f t="shared" si="65"/>
        <v>Yes</v>
      </c>
      <c r="V546" s="126" t="str">
        <f t="shared" si="65"/>
        <v>No</v>
      </c>
      <c r="W546" s="126" t="str">
        <f t="shared" si="65"/>
        <v>No</v>
      </c>
      <c r="X546" s="126" t="str">
        <f t="shared" si="65"/>
        <v>No</v>
      </c>
      <c r="Y546" s="126" t="str">
        <f t="shared" si="65"/>
        <v>Yes</v>
      </c>
      <c r="Z546" s="126" t="str">
        <f t="shared" si="65"/>
        <v>No</v>
      </c>
      <c r="AA546" s="126" t="str">
        <f t="shared" si="65"/>
        <v>No</v>
      </c>
    </row>
    <row r="547" spans="1:27" x14ac:dyDescent="0.3">
      <c r="A547" t="s">
        <v>116</v>
      </c>
      <c r="B547" t="s">
        <v>13</v>
      </c>
      <c r="C547" t="s">
        <v>130</v>
      </c>
      <c r="D547" t="s">
        <v>70</v>
      </c>
      <c r="E547" t="s">
        <v>11</v>
      </c>
      <c r="F547" t="s">
        <v>10</v>
      </c>
      <c r="G547">
        <v>1</v>
      </c>
      <c r="H547" t="s">
        <v>11</v>
      </c>
      <c r="I547" t="s">
        <v>15</v>
      </c>
      <c r="M547">
        <v>0</v>
      </c>
      <c r="N547" t="str">
        <f t="shared" si="61"/>
        <v>No</v>
      </c>
      <c r="O547" s="3" t="s">
        <v>152</v>
      </c>
      <c r="P547" s="126" t="str">
        <f t="shared" si="63"/>
        <v>Yes</v>
      </c>
      <c r="Q547" s="126" t="str">
        <f t="shared" si="65"/>
        <v>No</v>
      </c>
      <c r="R547" s="126" t="str">
        <f t="shared" si="65"/>
        <v>No</v>
      </c>
      <c r="S547" s="126" t="str">
        <f t="shared" si="65"/>
        <v>Yes</v>
      </c>
      <c r="T547" s="126" t="str">
        <f t="shared" si="65"/>
        <v>Yes</v>
      </c>
      <c r="U547" s="126" t="str">
        <f t="shared" si="65"/>
        <v>Yes</v>
      </c>
      <c r="V547" s="126" t="str">
        <f t="shared" si="65"/>
        <v>No</v>
      </c>
      <c r="W547" s="126" t="str">
        <f t="shared" si="65"/>
        <v>No</v>
      </c>
      <c r="X547" s="126" t="str">
        <f t="shared" si="65"/>
        <v>No</v>
      </c>
      <c r="Y547" s="126" t="str">
        <f t="shared" si="65"/>
        <v>Yes</v>
      </c>
      <c r="Z547" s="126" t="str">
        <f t="shared" si="65"/>
        <v>No</v>
      </c>
      <c r="AA547" s="126" t="str">
        <f t="shared" si="65"/>
        <v>No</v>
      </c>
    </row>
    <row r="548" spans="1:27" x14ac:dyDescent="0.3">
      <c r="A548" t="s">
        <v>116</v>
      </c>
      <c r="B548" t="s">
        <v>13</v>
      </c>
      <c r="C548" t="s">
        <v>130</v>
      </c>
      <c r="D548" t="s">
        <v>8</v>
      </c>
      <c r="E548" t="s">
        <v>11</v>
      </c>
      <c r="F548" t="s">
        <v>71</v>
      </c>
      <c r="G548">
        <v>1</v>
      </c>
      <c r="H548" t="s">
        <v>71</v>
      </c>
      <c r="I548" t="s">
        <v>18</v>
      </c>
      <c r="M548">
        <v>0</v>
      </c>
      <c r="N548" t="str">
        <f t="shared" si="61"/>
        <v>No</v>
      </c>
      <c r="O548" s="3" t="s">
        <v>152</v>
      </c>
      <c r="P548" s="126" t="str">
        <f t="shared" si="63"/>
        <v>Yes</v>
      </c>
      <c r="Q548" s="126" t="str">
        <f t="shared" si="65"/>
        <v>No</v>
      </c>
      <c r="R548" s="126" t="str">
        <f t="shared" si="65"/>
        <v>Yes</v>
      </c>
      <c r="S548" s="126" t="str">
        <f t="shared" si="65"/>
        <v>No</v>
      </c>
      <c r="T548" s="126" t="str">
        <f t="shared" si="65"/>
        <v>No</v>
      </c>
      <c r="U548" s="126" t="str">
        <f t="shared" si="65"/>
        <v>Yes</v>
      </c>
      <c r="V548" s="126" t="str">
        <f t="shared" si="65"/>
        <v>Yes</v>
      </c>
      <c r="W548" s="126" t="str">
        <f t="shared" si="65"/>
        <v>No</v>
      </c>
      <c r="X548" s="126" t="str">
        <f t="shared" si="65"/>
        <v>No</v>
      </c>
      <c r="Y548" s="126" t="str">
        <f t="shared" si="65"/>
        <v>Yes</v>
      </c>
      <c r="Z548" s="126" t="str">
        <f t="shared" si="65"/>
        <v>No</v>
      </c>
      <c r="AA548" s="126" t="str">
        <f t="shared" si="65"/>
        <v>No</v>
      </c>
    </row>
    <row r="549" spans="1:27" x14ac:dyDescent="0.3">
      <c r="A549" t="s">
        <v>116</v>
      </c>
      <c r="B549" t="s">
        <v>13</v>
      </c>
      <c r="C549" t="s">
        <v>130</v>
      </c>
      <c r="D549" t="s">
        <v>8</v>
      </c>
      <c r="E549" t="s">
        <v>11</v>
      </c>
      <c r="F549" t="s">
        <v>71</v>
      </c>
      <c r="G549">
        <v>0</v>
      </c>
      <c r="H549" t="s">
        <v>8</v>
      </c>
      <c r="I549" t="s">
        <v>15</v>
      </c>
      <c r="M549">
        <v>0</v>
      </c>
      <c r="N549" t="str">
        <f t="shared" si="61"/>
        <v>No</v>
      </c>
      <c r="O549" s="3" t="s">
        <v>152</v>
      </c>
      <c r="P549" s="126" t="str">
        <f t="shared" si="63"/>
        <v>Yes</v>
      </c>
      <c r="Q549" s="126" t="str">
        <f t="shared" si="65"/>
        <v>No</v>
      </c>
      <c r="R549" s="126" t="str">
        <f t="shared" si="65"/>
        <v>Yes</v>
      </c>
      <c r="S549" s="126" t="str">
        <f t="shared" si="65"/>
        <v>No</v>
      </c>
      <c r="T549" s="126" t="str">
        <f t="shared" si="65"/>
        <v>No</v>
      </c>
      <c r="U549" s="126" t="str">
        <f t="shared" si="65"/>
        <v>Yes</v>
      </c>
      <c r="V549" s="126" t="str">
        <f t="shared" si="65"/>
        <v>Yes</v>
      </c>
      <c r="W549" s="126" t="str">
        <f t="shared" si="65"/>
        <v>No</v>
      </c>
      <c r="X549" s="126" t="str">
        <f t="shared" si="65"/>
        <v>No</v>
      </c>
      <c r="Y549" s="126" t="str">
        <f t="shared" si="65"/>
        <v>Yes</v>
      </c>
      <c r="Z549" s="126" t="str">
        <f t="shared" si="65"/>
        <v>No</v>
      </c>
      <c r="AA549" s="126" t="str">
        <f t="shared" si="65"/>
        <v>No</v>
      </c>
    </row>
    <row r="550" spans="1:27" x14ac:dyDescent="0.3">
      <c r="A550" t="s">
        <v>116</v>
      </c>
      <c r="B550" t="s">
        <v>13</v>
      </c>
      <c r="C550" t="s">
        <v>130</v>
      </c>
      <c r="D550" t="s">
        <v>8</v>
      </c>
      <c r="E550" t="s">
        <v>11</v>
      </c>
      <c r="F550" t="s">
        <v>71</v>
      </c>
      <c r="G550">
        <v>0</v>
      </c>
      <c r="H550" t="s">
        <v>13</v>
      </c>
      <c r="I550" t="s">
        <v>148</v>
      </c>
      <c r="M550">
        <v>2</v>
      </c>
      <c r="N550" t="str">
        <f t="shared" si="61"/>
        <v>Yes</v>
      </c>
      <c r="O550" s="3" t="s">
        <v>152</v>
      </c>
      <c r="P550" s="126" t="str">
        <f t="shared" si="63"/>
        <v>Yes</v>
      </c>
      <c r="Q550" s="126" t="str">
        <f t="shared" si="65"/>
        <v>No</v>
      </c>
      <c r="R550" s="126" t="str">
        <f t="shared" si="65"/>
        <v>Yes</v>
      </c>
      <c r="S550" s="126" t="str">
        <f t="shared" si="65"/>
        <v>No</v>
      </c>
      <c r="T550" s="126" t="str">
        <f t="shared" si="65"/>
        <v>No</v>
      </c>
      <c r="U550" s="126" t="str">
        <f t="shared" si="65"/>
        <v>Yes</v>
      </c>
      <c r="V550" s="126" t="str">
        <f t="shared" si="65"/>
        <v>Yes</v>
      </c>
      <c r="W550" s="126" t="str">
        <f t="shared" si="65"/>
        <v>No</v>
      </c>
      <c r="X550" s="126" t="str">
        <f t="shared" si="65"/>
        <v>No</v>
      </c>
      <c r="Y550" s="126" t="str">
        <f t="shared" si="65"/>
        <v>Yes</v>
      </c>
      <c r="Z550" s="126" t="str">
        <f t="shared" si="65"/>
        <v>No</v>
      </c>
      <c r="AA550" s="126" t="str">
        <f t="shared" si="65"/>
        <v>No</v>
      </c>
    </row>
    <row r="551" spans="1:27" x14ac:dyDescent="0.3">
      <c r="A551" t="s">
        <v>116</v>
      </c>
      <c r="B551" t="s">
        <v>130</v>
      </c>
      <c r="C551" t="s">
        <v>9</v>
      </c>
      <c r="D551" t="s">
        <v>8</v>
      </c>
      <c r="E551" t="s">
        <v>11</v>
      </c>
      <c r="F551" t="s">
        <v>10</v>
      </c>
      <c r="G551">
        <v>0</v>
      </c>
      <c r="H551" t="s">
        <v>130</v>
      </c>
      <c r="I551" t="s">
        <v>19</v>
      </c>
      <c r="M551">
        <v>3</v>
      </c>
      <c r="N551" t="str">
        <f t="shared" si="61"/>
        <v>Yes</v>
      </c>
      <c r="O551" s="3" t="s">
        <v>152</v>
      </c>
      <c r="P551" s="126" t="str">
        <f t="shared" si="63"/>
        <v>No</v>
      </c>
      <c r="Q551" s="126" t="str">
        <f t="shared" si="65"/>
        <v>Yes</v>
      </c>
      <c r="R551" s="126" t="str">
        <f t="shared" si="65"/>
        <v>Yes</v>
      </c>
      <c r="S551" s="126" t="str">
        <f t="shared" si="65"/>
        <v>No</v>
      </c>
      <c r="T551" s="126" t="str">
        <f t="shared" si="65"/>
        <v>Yes</v>
      </c>
      <c r="U551" s="126" t="str">
        <f t="shared" si="65"/>
        <v>Yes</v>
      </c>
      <c r="V551" s="126" t="str">
        <f t="shared" si="65"/>
        <v>No</v>
      </c>
      <c r="W551" s="126" t="str">
        <f t="shared" si="65"/>
        <v>No</v>
      </c>
      <c r="X551" s="126" t="str">
        <f t="shared" si="65"/>
        <v>No</v>
      </c>
      <c r="Y551" s="126" t="str">
        <f t="shared" si="65"/>
        <v>Yes</v>
      </c>
      <c r="Z551" s="126" t="str">
        <f t="shared" si="65"/>
        <v>No</v>
      </c>
      <c r="AA551" s="126" t="str">
        <f t="shared" si="65"/>
        <v>No</v>
      </c>
    </row>
    <row r="552" spans="1:27" x14ac:dyDescent="0.3">
      <c r="A552" t="s">
        <v>116</v>
      </c>
      <c r="B552" t="s">
        <v>130</v>
      </c>
      <c r="C552" t="s">
        <v>9</v>
      </c>
      <c r="D552" t="s">
        <v>8</v>
      </c>
      <c r="E552" t="s">
        <v>11</v>
      </c>
      <c r="F552" t="s">
        <v>10</v>
      </c>
      <c r="G552">
        <v>1</v>
      </c>
      <c r="H552" t="s">
        <v>10</v>
      </c>
      <c r="I552" t="s">
        <v>20</v>
      </c>
      <c r="M552">
        <v>2</v>
      </c>
      <c r="N552" t="str">
        <f t="shared" si="61"/>
        <v>Yes</v>
      </c>
      <c r="O552" s="3" t="s">
        <v>152</v>
      </c>
      <c r="P552" s="126" t="str">
        <f t="shared" si="63"/>
        <v>No</v>
      </c>
      <c r="Q552" s="126" t="str">
        <f t="shared" si="65"/>
        <v>Yes</v>
      </c>
      <c r="R552" s="126" t="str">
        <f t="shared" si="65"/>
        <v>Yes</v>
      </c>
      <c r="S552" s="126" t="str">
        <f t="shared" si="65"/>
        <v>No</v>
      </c>
      <c r="T552" s="126" t="str">
        <f t="shared" si="65"/>
        <v>Yes</v>
      </c>
      <c r="U552" s="126" t="str">
        <f t="shared" si="65"/>
        <v>Yes</v>
      </c>
      <c r="V552" s="126" t="str">
        <f t="shared" si="65"/>
        <v>No</v>
      </c>
      <c r="W552" s="126" t="str">
        <f t="shared" si="65"/>
        <v>No</v>
      </c>
      <c r="X552" s="126" t="str">
        <f t="shared" si="65"/>
        <v>No</v>
      </c>
      <c r="Y552" s="126" t="str">
        <f t="shared" si="65"/>
        <v>Yes</v>
      </c>
      <c r="Z552" s="126" t="str">
        <f t="shared" si="65"/>
        <v>No</v>
      </c>
      <c r="AA552" s="126" t="str">
        <f t="shared" si="65"/>
        <v>No</v>
      </c>
    </row>
    <row r="553" spans="1:27" x14ac:dyDescent="0.3">
      <c r="A553" t="s">
        <v>116</v>
      </c>
      <c r="B553" t="s">
        <v>130</v>
      </c>
      <c r="C553" t="s">
        <v>9</v>
      </c>
      <c r="D553" t="s">
        <v>8</v>
      </c>
      <c r="E553" t="s">
        <v>11</v>
      </c>
      <c r="F553" t="s">
        <v>10</v>
      </c>
      <c r="G553">
        <v>0</v>
      </c>
      <c r="H553" t="s">
        <v>8</v>
      </c>
      <c r="I553" t="s">
        <v>19</v>
      </c>
      <c r="M553">
        <v>0</v>
      </c>
      <c r="N553" t="str">
        <f t="shared" si="61"/>
        <v>No</v>
      </c>
      <c r="O553" s="3" t="s">
        <v>152</v>
      </c>
      <c r="P553" s="126" t="str">
        <f t="shared" si="63"/>
        <v>No</v>
      </c>
      <c r="Q553" s="126" t="str">
        <f t="shared" si="65"/>
        <v>Yes</v>
      </c>
      <c r="R553" s="126" t="str">
        <f t="shared" si="65"/>
        <v>Yes</v>
      </c>
      <c r="S553" s="126" t="str">
        <f t="shared" si="65"/>
        <v>No</v>
      </c>
      <c r="T553" s="126" t="str">
        <f t="shared" si="65"/>
        <v>Yes</v>
      </c>
      <c r="U553" s="126" t="str">
        <f t="shared" si="65"/>
        <v>Yes</v>
      </c>
      <c r="V553" s="126" t="str">
        <f t="shared" si="65"/>
        <v>No</v>
      </c>
      <c r="W553" s="126" t="str">
        <f t="shared" si="65"/>
        <v>No</v>
      </c>
      <c r="X553" s="126" t="str">
        <f t="shared" si="65"/>
        <v>No</v>
      </c>
      <c r="Y553" s="126" t="str">
        <f t="shared" si="65"/>
        <v>Yes</v>
      </c>
      <c r="Z553" s="126" t="str">
        <f t="shared" si="65"/>
        <v>No</v>
      </c>
      <c r="AA553" s="126" t="str">
        <f t="shared" si="65"/>
        <v>No</v>
      </c>
    </row>
    <row r="554" spans="1:27" x14ac:dyDescent="0.3">
      <c r="A554" t="s">
        <v>116</v>
      </c>
      <c r="B554" t="s">
        <v>13</v>
      </c>
      <c r="C554" t="s">
        <v>9</v>
      </c>
      <c r="D554" t="s">
        <v>8</v>
      </c>
      <c r="E554" t="s">
        <v>11</v>
      </c>
      <c r="F554" t="s">
        <v>10</v>
      </c>
      <c r="G554">
        <v>1</v>
      </c>
      <c r="H554" t="s">
        <v>11</v>
      </c>
      <c r="I554" t="s">
        <v>17</v>
      </c>
      <c r="M554">
        <v>0</v>
      </c>
      <c r="N554" t="str">
        <f t="shared" si="61"/>
        <v>No</v>
      </c>
      <c r="O554" s="3" t="s">
        <v>152</v>
      </c>
      <c r="P554" s="126" t="str">
        <f t="shared" si="63"/>
        <v>Yes</v>
      </c>
      <c r="Q554" s="126" t="str">
        <f t="shared" si="65"/>
        <v>Yes</v>
      </c>
      <c r="R554" s="126" t="str">
        <f t="shared" si="65"/>
        <v>Yes</v>
      </c>
      <c r="S554" s="126" t="str">
        <f t="shared" si="65"/>
        <v>No</v>
      </c>
      <c r="T554" s="126" t="str">
        <f t="shared" si="65"/>
        <v>Yes</v>
      </c>
      <c r="U554" s="126" t="str">
        <f t="shared" si="65"/>
        <v>Yes</v>
      </c>
      <c r="V554" s="126" t="str">
        <f t="shared" si="65"/>
        <v>No</v>
      </c>
      <c r="W554" s="126" t="str">
        <f t="shared" si="65"/>
        <v>No</v>
      </c>
      <c r="X554" s="126" t="str">
        <f t="shared" si="65"/>
        <v>No</v>
      </c>
      <c r="Y554" s="126" t="str">
        <f t="shared" si="65"/>
        <v>No</v>
      </c>
      <c r="Z554" s="126" t="str">
        <f t="shared" si="65"/>
        <v>No</v>
      </c>
      <c r="AA554" s="126" t="str">
        <f t="shared" si="65"/>
        <v>No</v>
      </c>
    </row>
    <row r="555" spans="1:27" x14ac:dyDescent="0.3">
      <c r="A555" t="s">
        <v>116</v>
      </c>
      <c r="B555" t="s">
        <v>13</v>
      </c>
      <c r="C555" t="s">
        <v>9</v>
      </c>
      <c r="D555" t="s">
        <v>8</v>
      </c>
      <c r="E555" t="s">
        <v>11</v>
      </c>
      <c r="F555" t="s">
        <v>10</v>
      </c>
      <c r="G555">
        <v>0</v>
      </c>
      <c r="H555" t="s">
        <v>11</v>
      </c>
      <c r="I555" t="s">
        <v>15</v>
      </c>
      <c r="M555">
        <v>2</v>
      </c>
      <c r="N555" t="str">
        <f t="shared" si="61"/>
        <v>Yes</v>
      </c>
      <c r="O555" s="3" t="s">
        <v>152</v>
      </c>
      <c r="P555" s="126" t="str">
        <f t="shared" si="63"/>
        <v>Yes</v>
      </c>
      <c r="Q555" s="126" t="str">
        <f t="shared" si="65"/>
        <v>Yes</v>
      </c>
      <c r="R555" s="126" t="str">
        <f t="shared" si="65"/>
        <v>Yes</v>
      </c>
      <c r="S555" s="126" t="str">
        <f t="shared" si="65"/>
        <v>No</v>
      </c>
      <c r="T555" s="126" t="str">
        <f t="shared" si="65"/>
        <v>Yes</v>
      </c>
      <c r="U555" s="126" t="str">
        <f t="shared" si="65"/>
        <v>Yes</v>
      </c>
      <c r="V555" s="126" t="str">
        <f t="shared" si="65"/>
        <v>No</v>
      </c>
      <c r="W555" s="126" t="str">
        <f t="shared" si="65"/>
        <v>No</v>
      </c>
      <c r="X555" s="126" t="str">
        <f t="shared" si="65"/>
        <v>No</v>
      </c>
      <c r="Y555" s="126" t="str">
        <f t="shared" si="65"/>
        <v>No</v>
      </c>
      <c r="Z555" s="126" t="str">
        <f t="shared" si="65"/>
        <v>No</v>
      </c>
      <c r="AA555" s="126" t="str">
        <f t="shared" si="65"/>
        <v>No</v>
      </c>
    </row>
    <row r="556" spans="1:27" x14ac:dyDescent="0.3">
      <c r="A556" t="s">
        <v>116</v>
      </c>
      <c r="B556" t="s">
        <v>13</v>
      </c>
      <c r="C556" t="s">
        <v>9</v>
      </c>
      <c r="D556" t="s">
        <v>8</v>
      </c>
      <c r="E556" t="s">
        <v>11</v>
      </c>
      <c r="F556" t="s">
        <v>10</v>
      </c>
      <c r="G556">
        <v>1</v>
      </c>
      <c r="H556" t="s">
        <v>10</v>
      </c>
      <c r="I556" t="s">
        <v>20</v>
      </c>
      <c r="M556">
        <v>0</v>
      </c>
      <c r="N556" t="str">
        <f t="shared" si="61"/>
        <v>No</v>
      </c>
      <c r="O556" s="3" t="s">
        <v>152</v>
      </c>
      <c r="P556" s="126" t="str">
        <f t="shared" si="63"/>
        <v>Yes</v>
      </c>
      <c r="Q556" s="126" t="str">
        <f t="shared" si="65"/>
        <v>Yes</v>
      </c>
      <c r="R556" s="126" t="str">
        <f t="shared" si="65"/>
        <v>Yes</v>
      </c>
      <c r="S556" s="126" t="str">
        <f t="shared" si="65"/>
        <v>No</v>
      </c>
      <c r="T556" s="126" t="str">
        <f t="shared" si="65"/>
        <v>Yes</v>
      </c>
      <c r="U556" s="126" t="str">
        <f t="shared" si="65"/>
        <v>Yes</v>
      </c>
      <c r="V556" s="126" t="str">
        <f t="shared" si="65"/>
        <v>No</v>
      </c>
      <c r="W556" s="126" t="str">
        <f t="shared" si="65"/>
        <v>No</v>
      </c>
      <c r="X556" s="126" t="str">
        <f t="shared" si="65"/>
        <v>No</v>
      </c>
      <c r="Y556" s="126" t="str">
        <f t="shared" si="65"/>
        <v>No</v>
      </c>
      <c r="Z556" s="126" t="str">
        <f t="shared" si="65"/>
        <v>No</v>
      </c>
      <c r="AA556" s="126" t="str">
        <f t="shared" si="65"/>
        <v>No</v>
      </c>
    </row>
    <row r="557" spans="1:27" x14ac:dyDescent="0.3">
      <c r="A557" t="s">
        <v>116</v>
      </c>
      <c r="B557" t="s">
        <v>13</v>
      </c>
      <c r="C557" t="s">
        <v>9</v>
      </c>
      <c r="D557" t="s">
        <v>8</v>
      </c>
      <c r="E557" t="s">
        <v>11</v>
      </c>
      <c r="F557" t="s">
        <v>10</v>
      </c>
      <c r="G557">
        <v>1</v>
      </c>
      <c r="H557" t="s">
        <v>8</v>
      </c>
      <c r="I557" t="s">
        <v>15</v>
      </c>
      <c r="M557">
        <v>0</v>
      </c>
      <c r="N557" t="str">
        <f t="shared" si="61"/>
        <v>No</v>
      </c>
      <c r="O557" s="3" t="s">
        <v>152</v>
      </c>
      <c r="P557" s="126" t="str">
        <f t="shared" si="63"/>
        <v>Yes</v>
      </c>
      <c r="Q557" s="126" t="str">
        <f t="shared" si="65"/>
        <v>Yes</v>
      </c>
      <c r="R557" s="126" t="str">
        <f t="shared" si="65"/>
        <v>Yes</v>
      </c>
      <c r="S557" s="126" t="str">
        <f t="shared" si="65"/>
        <v>No</v>
      </c>
      <c r="T557" s="126" t="str">
        <f t="shared" si="65"/>
        <v>Yes</v>
      </c>
      <c r="U557" s="126" t="str">
        <f t="shared" si="65"/>
        <v>Yes</v>
      </c>
      <c r="V557" s="126" t="str">
        <f t="shared" si="65"/>
        <v>No</v>
      </c>
      <c r="W557" s="126" t="str">
        <f t="shared" si="65"/>
        <v>No</v>
      </c>
      <c r="X557" s="126" t="str">
        <f t="shared" si="65"/>
        <v>No</v>
      </c>
      <c r="Y557" s="126" t="str">
        <f t="shared" si="65"/>
        <v>No</v>
      </c>
      <c r="Z557" s="126" t="str">
        <f t="shared" si="65"/>
        <v>No</v>
      </c>
      <c r="AA557" s="126" t="str">
        <f t="shared" si="65"/>
        <v>No</v>
      </c>
    </row>
    <row r="558" spans="1:27" x14ac:dyDescent="0.3">
      <c r="A558" t="s">
        <v>116</v>
      </c>
      <c r="B558" t="s">
        <v>13</v>
      </c>
      <c r="C558" t="s">
        <v>9</v>
      </c>
      <c r="D558" t="s">
        <v>8</v>
      </c>
      <c r="E558" t="s">
        <v>11</v>
      </c>
      <c r="F558" t="s">
        <v>10</v>
      </c>
      <c r="G558">
        <v>0</v>
      </c>
      <c r="H558" t="s">
        <v>8</v>
      </c>
      <c r="I558" t="s">
        <v>19</v>
      </c>
      <c r="M558">
        <v>3</v>
      </c>
      <c r="N558" t="str">
        <f t="shared" si="61"/>
        <v>Yes</v>
      </c>
      <c r="O558" s="3" t="s">
        <v>152</v>
      </c>
      <c r="P558" s="126" t="str">
        <f t="shared" si="63"/>
        <v>Yes</v>
      </c>
      <c r="Q558" s="126" t="str">
        <f t="shared" si="65"/>
        <v>Yes</v>
      </c>
      <c r="R558" s="126" t="str">
        <f t="shared" si="65"/>
        <v>Yes</v>
      </c>
      <c r="S558" s="126" t="str">
        <f t="shared" si="65"/>
        <v>No</v>
      </c>
      <c r="T558" s="126" t="str">
        <f t="shared" si="65"/>
        <v>Yes</v>
      </c>
      <c r="U558" s="126" t="str">
        <f t="shared" si="65"/>
        <v>Yes</v>
      </c>
      <c r="V558" s="126" t="str">
        <f t="shared" si="65"/>
        <v>No</v>
      </c>
      <c r="W558" s="126" t="str">
        <f t="shared" si="65"/>
        <v>No</v>
      </c>
      <c r="X558" s="126" t="str">
        <f t="shared" si="65"/>
        <v>No</v>
      </c>
      <c r="Y558" s="126" t="str">
        <f t="shared" si="65"/>
        <v>No</v>
      </c>
      <c r="Z558" s="126" t="str">
        <f t="shared" si="65"/>
        <v>No</v>
      </c>
      <c r="AA558" s="126" t="str">
        <f t="shared" si="65"/>
        <v>No</v>
      </c>
    </row>
    <row r="559" spans="1:27" x14ac:dyDescent="0.3">
      <c r="A559" t="s">
        <v>116</v>
      </c>
      <c r="B559" t="s">
        <v>13</v>
      </c>
      <c r="C559" t="s">
        <v>9</v>
      </c>
      <c r="D559" t="s">
        <v>8</v>
      </c>
      <c r="E559" t="s">
        <v>11</v>
      </c>
      <c r="F559" t="s">
        <v>10</v>
      </c>
      <c r="G559">
        <v>1</v>
      </c>
      <c r="H559" t="s">
        <v>8</v>
      </c>
      <c r="I559" t="s">
        <v>19</v>
      </c>
      <c r="M559">
        <v>0</v>
      </c>
      <c r="N559" t="str">
        <f t="shared" si="61"/>
        <v>No</v>
      </c>
      <c r="O559" s="3" t="s">
        <v>152</v>
      </c>
      <c r="P559" s="126" t="str">
        <f t="shared" si="63"/>
        <v>Yes</v>
      </c>
      <c r="Q559" s="126" t="str">
        <f t="shared" si="65"/>
        <v>Yes</v>
      </c>
      <c r="R559" s="126" t="str">
        <f t="shared" si="65"/>
        <v>Yes</v>
      </c>
      <c r="S559" s="126" t="str">
        <f t="shared" si="65"/>
        <v>No</v>
      </c>
      <c r="T559" s="126" t="str">
        <f t="shared" si="65"/>
        <v>Yes</v>
      </c>
      <c r="U559" s="126" t="str">
        <f t="shared" si="65"/>
        <v>Yes</v>
      </c>
      <c r="V559" s="126" t="str">
        <f t="shared" si="65"/>
        <v>No</v>
      </c>
      <c r="W559" s="126" t="str">
        <f t="shared" si="65"/>
        <v>No</v>
      </c>
      <c r="X559" s="126" t="str">
        <f t="shared" si="65"/>
        <v>No</v>
      </c>
      <c r="Y559" s="126" t="str">
        <f t="shared" si="65"/>
        <v>No</v>
      </c>
      <c r="Z559" s="126" t="str">
        <f t="shared" si="65"/>
        <v>No</v>
      </c>
      <c r="AA559" s="126" t="str">
        <f t="shared" si="65"/>
        <v>No</v>
      </c>
    </row>
    <row r="560" spans="1:27" x14ac:dyDescent="0.3">
      <c r="A560" t="s">
        <v>116</v>
      </c>
      <c r="B560" t="s">
        <v>13</v>
      </c>
      <c r="C560" t="s">
        <v>9</v>
      </c>
      <c r="D560" t="s">
        <v>8</v>
      </c>
      <c r="E560" t="s">
        <v>11</v>
      </c>
      <c r="F560" t="s">
        <v>10</v>
      </c>
      <c r="G560">
        <v>0</v>
      </c>
      <c r="H560" t="s">
        <v>8</v>
      </c>
      <c r="I560" t="s">
        <v>15</v>
      </c>
      <c r="M560">
        <v>2</v>
      </c>
      <c r="N560" t="str">
        <f t="shared" si="61"/>
        <v>Yes</v>
      </c>
      <c r="O560" s="3" t="s">
        <v>152</v>
      </c>
      <c r="P560" s="126" t="str">
        <f t="shared" si="63"/>
        <v>Yes</v>
      </c>
      <c r="Q560" s="126" t="str">
        <f t="shared" si="65"/>
        <v>Yes</v>
      </c>
      <c r="R560" s="126" t="str">
        <f t="shared" si="65"/>
        <v>Yes</v>
      </c>
      <c r="S560" s="126" t="str">
        <f t="shared" si="65"/>
        <v>No</v>
      </c>
      <c r="T560" s="126" t="str">
        <f t="shared" si="65"/>
        <v>Yes</v>
      </c>
      <c r="U560" s="126" t="str">
        <f t="shared" si="65"/>
        <v>Yes</v>
      </c>
      <c r="V560" s="126" t="str">
        <f t="shared" si="65"/>
        <v>No</v>
      </c>
      <c r="W560" s="126" t="str">
        <f t="shared" si="65"/>
        <v>No</v>
      </c>
      <c r="X560" s="126" t="str">
        <f t="shared" si="65"/>
        <v>No</v>
      </c>
      <c r="Y560" s="126" t="str">
        <f t="shared" si="65"/>
        <v>No</v>
      </c>
      <c r="Z560" s="126" t="str">
        <f t="shared" si="65"/>
        <v>No</v>
      </c>
      <c r="AA560" s="126" t="str">
        <f t="shared" si="65"/>
        <v>No</v>
      </c>
    </row>
    <row r="561" spans="1:27" x14ac:dyDescent="0.3">
      <c r="A561" t="s">
        <v>116</v>
      </c>
      <c r="B561" t="s">
        <v>13</v>
      </c>
      <c r="C561" t="s">
        <v>9</v>
      </c>
      <c r="D561" t="s">
        <v>8</v>
      </c>
      <c r="E561" t="s">
        <v>11</v>
      </c>
      <c r="F561" t="s">
        <v>10</v>
      </c>
      <c r="G561">
        <v>1</v>
      </c>
      <c r="H561" t="s">
        <v>13</v>
      </c>
      <c r="I561" t="s">
        <v>15</v>
      </c>
      <c r="M561">
        <v>2</v>
      </c>
      <c r="N561" t="str">
        <f t="shared" si="61"/>
        <v>Yes</v>
      </c>
      <c r="O561" s="3" t="s">
        <v>152</v>
      </c>
      <c r="P561" s="126" t="str">
        <f t="shared" si="63"/>
        <v>Yes</v>
      </c>
      <c r="Q561" s="126" t="str">
        <f t="shared" si="65"/>
        <v>Yes</v>
      </c>
      <c r="R561" s="126" t="str">
        <f t="shared" si="65"/>
        <v>Yes</v>
      </c>
      <c r="S561" s="126" t="str">
        <f t="shared" si="65"/>
        <v>No</v>
      </c>
      <c r="T561" s="126" t="str">
        <f t="shared" si="65"/>
        <v>Yes</v>
      </c>
      <c r="U561" s="126" t="str">
        <f t="shared" si="65"/>
        <v>Yes</v>
      </c>
      <c r="V561" s="126" t="str">
        <f t="shared" si="65"/>
        <v>No</v>
      </c>
      <c r="W561" s="126" t="str">
        <f t="shared" si="65"/>
        <v>No</v>
      </c>
      <c r="X561" s="126" t="str">
        <f t="shared" si="65"/>
        <v>No</v>
      </c>
      <c r="Y561" s="126" t="str">
        <f t="shared" si="65"/>
        <v>No</v>
      </c>
      <c r="Z561" s="126" t="str">
        <f t="shared" si="65"/>
        <v>No</v>
      </c>
      <c r="AA561" s="126" t="str">
        <f t="shared" si="65"/>
        <v>No</v>
      </c>
    </row>
    <row r="562" spans="1:27" x14ac:dyDescent="0.3">
      <c r="A562" t="s">
        <v>116</v>
      </c>
      <c r="B562" t="s">
        <v>13</v>
      </c>
      <c r="C562" t="s">
        <v>9</v>
      </c>
      <c r="D562" t="s">
        <v>8</v>
      </c>
      <c r="E562" t="s">
        <v>11</v>
      </c>
      <c r="F562" t="s">
        <v>10</v>
      </c>
      <c r="G562">
        <v>1</v>
      </c>
      <c r="H562" t="s">
        <v>10</v>
      </c>
      <c r="I562" t="s">
        <v>18</v>
      </c>
      <c r="M562">
        <v>0</v>
      </c>
      <c r="N562" t="str">
        <f t="shared" si="61"/>
        <v>No</v>
      </c>
      <c r="O562" s="3" t="s">
        <v>152</v>
      </c>
      <c r="P562" s="126" t="str">
        <f t="shared" si="63"/>
        <v>Yes</v>
      </c>
      <c r="Q562" s="126" t="str">
        <f t="shared" si="65"/>
        <v>Yes</v>
      </c>
      <c r="R562" s="126" t="str">
        <f t="shared" si="65"/>
        <v>Yes</v>
      </c>
      <c r="S562" s="126" t="str">
        <f t="shared" si="65"/>
        <v>No</v>
      </c>
      <c r="T562" s="126" t="str">
        <f t="shared" si="65"/>
        <v>Yes</v>
      </c>
      <c r="U562" s="126" t="str">
        <f t="shared" si="65"/>
        <v>Yes</v>
      </c>
      <c r="V562" s="126" t="str">
        <f t="shared" si="65"/>
        <v>No</v>
      </c>
      <c r="W562" s="126" t="str">
        <f t="shared" si="65"/>
        <v>No</v>
      </c>
      <c r="X562" s="126" t="str">
        <f t="shared" si="65"/>
        <v>No</v>
      </c>
      <c r="Y562" s="126" t="str">
        <f t="shared" si="65"/>
        <v>No</v>
      </c>
      <c r="Z562" s="126" t="str">
        <f t="shared" si="65"/>
        <v>No</v>
      </c>
      <c r="AA562" s="126" t="str">
        <f t="shared" si="65"/>
        <v>No</v>
      </c>
    </row>
    <row r="563" spans="1:27" x14ac:dyDescent="0.3">
      <c r="A563" t="s">
        <v>117</v>
      </c>
      <c r="B563" t="s">
        <v>13</v>
      </c>
      <c r="C563" t="s">
        <v>9</v>
      </c>
      <c r="D563" t="s">
        <v>8</v>
      </c>
      <c r="E563" t="s">
        <v>11</v>
      </c>
      <c r="F563" t="s">
        <v>10</v>
      </c>
      <c r="G563">
        <v>0</v>
      </c>
      <c r="H563" t="s">
        <v>10</v>
      </c>
      <c r="I563" t="s">
        <v>19</v>
      </c>
      <c r="M563">
        <v>0</v>
      </c>
      <c r="N563" t="str">
        <f t="shared" si="61"/>
        <v>No</v>
      </c>
      <c r="O563" s="3" t="s">
        <v>214</v>
      </c>
      <c r="P563" s="126" t="str">
        <f t="shared" si="63"/>
        <v>Yes</v>
      </c>
      <c r="Q563" s="126" t="str">
        <f t="shared" si="63"/>
        <v>Yes</v>
      </c>
      <c r="R563" s="126" t="str">
        <f t="shared" si="63"/>
        <v>Yes</v>
      </c>
      <c r="S563" s="126" t="str">
        <f t="shared" si="63"/>
        <v>No</v>
      </c>
      <c r="T563" s="126" t="str">
        <f t="shared" si="63"/>
        <v>Yes</v>
      </c>
      <c r="U563" s="126" t="str">
        <f t="shared" si="63"/>
        <v>Yes</v>
      </c>
      <c r="V563" s="126" t="str">
        <f t="shared" si="63"/>
        <v>No</v>
      </c>
      <c r="W563" s="126" t="str">
        <f t="shared" si="63"/>
        <v>No</v>
      </c>
      <c r="X563" s="126" t="str">
        <f t="shared" si="63"/>
        <v>No</v>
      </c>
      <c r="Y563" s="126" t="str">
        <f t="shared" si="63"/>
        <v>No</v>
      </c>
      <c r="Z563" s="126" t="str">
        <f t="shared" si="63"/>
        <v>No</v>
      </c>
      <c r="AA563" s="126" t="str">
        <f t="shared" si="63"/>
        <v>No</v>
      </c>
    </row>
    <row r="564" spans="1:27" x14ac:dyDescent="0.3">
      <c r="A564" t="s">
        <v>117</v>
      </c>
      <c r="B564" t="s">
        <v>13</v>
      </c>
      <c r="C564" t="s">
        <v>9</v>
      </c>
      <c r="D564" t="s">
        <v>8</v>
      </c>
      <c r="E564" t="s">
        <v>11</v>
      </c>
      <c r="F564" t="s">
        <v>10</v>
      </c>
      <c r="G564">
        <v>0</v>
      </c>
      <c r="H564" t="s">
        <v>23</v>
      </c>
      <c r="I564" t="s">
        <v>17</v>
      </c>
      <c r="M564">
        <v>0</v>
      </c>
      <c r="N564" t="str">
        <f t="shared" si="61"/>
        <v>No</v>
      </c>
      <c r="O564" s="3" t="s">
        <v>214</v>
      </c>
      <c r="P564" s="126" t="str">
        <f t="shared" si="63"/>
        <v>Yes</v>
      </c>
      <c r="Q564" s="126" t="str">
        <f t="shared" si="63"/>
        <v>Yes</v>
      </c>
      <c r="R564" s="126" t="str">
        <f t="shared" si="63"/>
        <v>Yes</v>
      </c>
      <c r="S564" s="126" t="str">
        <f t="shared" si="63"/>
        <v>No</v>
      </c>
      <c r="T564" s="126" t="str">
        <f t="shared" si="63"/>
        <v>Yes</v>
      </c>
      <c r="U564" s="126" t="str">
        <f t="shared" si="63"/>
        <v>Yes</v>
      </c>
      <c r="V564" s="126" t="str">
        <f t="shared" si="63"/>
        <v>No</v>
      </c>
      <c r="W564" s="126" t="str">
        <f t="shared" si="63"/>
        <v>No</v>
      </c>
      <c r="X564" s="126" t="str">
        <f t="shared" si="63"/>
        <v>No</v>
      </c>
      <c r="Y564" s="126" t="str">
        <f t="shared" si="63"/>
        <v>No</v>
      </c>
      <c r="Z564" s="126" t="str">
        <f t="shared" si="63"/>
        <v>No</v>
      </c>
      <c r="AA564" s="126" t="str">
        <f t="shared" si="63"/>
        <v>No</v>
      </c>
    </row>
    <row r="565" spans="1:27" x14ac:dyDescent="0.3">
      <c r="A565" t="s">
        <v>117</v>
      </c>
      <c r="B565" t="s">
        <v>13</v>
      </c>
      <c r="C565" t="s">
        <v>9</v>
      </c>
      <c r="D565" t="s">
        <v>8</v>
      </c>
      <c r="E565" t="s">
        <v>11</v>
      </c>
      <c r="F565" t="s">
        <v>10</v>
      </c>
      <c r="G565">
        <v>1</v>
      </c>
      <c r="H565" t="s">
        <v>10</v>
      </c>
      <c r="I565" t="s">
        <v>18</v>
      </c>
      <c r="M565">
        <v>2</v>
      </c>
      <c r="N565" t="str">
        <f t="shared" si="61"/>
        <v>Yes</v>
      </c>
      <c r="O565" s="3" t="s">
        <v>214</v>
      </c>
      <c r="P565" s="126" t="str">
        <f t="shared" si="63"/>
        <v>Yes</v>
      </c>
      <c r="Q565" s="126" t="str">
        <f t="shared" si="63"/>
        <v>Yes</v>
      </c>
      <c r="R565" s="126" t="str">
        <f t="shared" si="63"/>
        <v>Yes</v>
      </c>
      <c r="S565" s="126" t="str">
        <f t="shared" si="63"/>
        <v>No</v>
      </c>
      <c r="T565" s="126" t="str">
        <f t="shared" si="63"/>
        <v>Yes</v>
      </c>
      <c r="U565" s="126" t="str">
        <f t="shared" si="63"/>
        <v>Yes</v>
      </c>
      <c r="V565" s="126" t="str">
        <f t="shared" si="63"/>
        <v>No</v>
      </c>
      <c r="W565" s="126" t="str">
        <f t="shared" si="63"/>
        <v>No</v>
      </c>
      <c r="X565" s="126" t="str">
        <f t="shared" si="63"/>
        <v>No</v>
      </c>
      <c r="Y565" s="126" t="str">
        <f t="shared" si="63"/>
        <v>No</v>
      </c>
      <c r="Z565" s="126" t="str">
        <f t="shared" si="63"/>
        <v>No</v>
      </c>
      <c r="AA565" s="126" t="str">
        <f t="shared" si="63"/>
        <v>No</v>
      </c>
    </row>
    <row r="566" spans="1:27" x14ac:dyDescent="0.3">
      <c r="A566" t="s">
        <v>117</v>
      </c>
      <c r="B566" t="s">
        <v>13</v>
      </c>
      <c r="C566" t="s">
        <v>9</v>
      </c>
      <c r="D566" t="s">
        <v>8</v>
      </c>
      <c r="E566" t="s">
        <v>11</v>
      </c>
      <c r="F566" t="s">
        <v>10</v>
      </c>
      <c r="G566">
        <v>1</v>
      </c>
      <c r="H566" t="s">
        <v>10</v>
      </c>
      <c r="I566" t="s">
        <v>15</v>
      </c>
      <c r="M566">
        <v>0</v>
      </c>
      <c r="N566" t="str">
        <f t="shared" si="61"/>
        <v>No</v>
      </c>
      <c r="O566" s="3" t="s">
        <v>214</v>
      </c>
      <c r="P566" s="126" t="str">
        <f t="shared" si="63"/>
        <v>Yes</v>
      </c>
      <c r="Q566" s="126" t="str">
        <f t="shared" si="63"/>
        <v>Yes</v>
      </c>
      <c r="R566" s="126" t="str">
        <f t="shared" si="63"/>
        <v>Yes</v>
      </c>
      <c r="S566" s="126" t="str">
        <f t="shared" si="63"/>
        <v>No</v>
      </c>
      <c r="T566" s="126" t="str">
        <f t="shared" si="63"/>
        <v>Yes</v>
      </c>
      <c r="U566" s="126" t="str">
        <f t="shared" si="63"/>
        <v>Yes</v>
      </c>
      <c r="V566" s="126" t="str">
        <f t="shared" si="63"/>
        <v>No</v>
      </c>
      <c r="W566" s="126" t="str">
        <f t="shared" si="63"/>
        <v>No</v>
      </c>
      <c r="X566" s="126" t="str">
        <f t="shared" si="63"/>
        <v>No</v>
      </c>
      <c r="Y566" s="126" t="str">
        <f t="shared" si="63"/>
        <v>No</v>
      </c>
      <c r="Z566" s="126" t="str">
        <f t="shared" si="63"/>
        <v>No</v>
      </c>
      <c r="AA566" s="126" t="str">
        <f t="shared" si="63"/>
        <v>No</v>
      </c>
    </row>
    <row r="567" spans="1:27" x14ac:dyDescent="0.3">
      <c r="A567" t="s">
        <v>117</v>
      </c>
      <c r="B567" t="s">
        <v>13</v>
      </c>
      <c r="C567" t="s">
        <v>9</v>
      </c>
      <c r="D567" t="s">
        <v>8</v>
      </c>
      <c r="E567" t="s">
        <v>11</v>
      </c>
      <c r="F567" t="s">
        <v>10</v>
      </c>
      <c r="G567">
        <v>1</v>
      </c>
      <c r="H567" t="s">
        <v>10</v>
      </c>
      <c r="I567" t="s">
        <v>21</v>
      </c>
      <c r="M567">
        <v>2</v>
      </c>
      <c r="N567" t="str">
        <f t="shared" si="61"/>
        <v>Yes</v>
      </c>
      <c r="O567" s="3" t="s">
        <v>214</v>
      </c>
      <c r="P567" s="126" t="str">
        <f t="shared" si="63"/>
        <v>Yes</v>
      </c>
      <c r="Q567" s="126" t="str">
        <f t="shared" si="63"/>
        <v>Yes</v>
      </c>
      <c r="R567" s="126" t="str">
        <f t="shared" si="63"/>
        <v>Yes</v>
      </c>
      <c r="S567" s="126" t="str">
        <f t="shared" si="63"/>
        <v>No</v>
      </c>
      <c r="T567" s="126" t="str">
        <f t="shared" si="63"/>
        <v>Yes</v>
      </c>
      <c r="U567" s="126" t="str">
        <f t="shared" si="63"/>
        <v>Yes</v>
      </c>
      <c r="V567" s="126" t="str">
        <f t="shared" si="63"/>
        <v>No</v>
      </c>
      <c r="W567" s="126" t="str">
        <f t="shared" si="63"/>
        <v>No</v>
      </c>
      <c r="X567" s="126" t="str">
        <f t="shared" si="63"/>
        <v>No</v>
      </c>
      <c r="Y567" s="126" t="str">
        <f t="shared" si="63"/>
        <v>No</v>
      </c>
      <c r="Z567" s="126" t="str">
        <f t="shared" si="63"/>
        <v>No</v>
      </c>
      <c r="AA567" s="126" t="str">
        <f t="shared" si="63"/>
        <v>No</v>
      </c>
    </row>
    <row r="568" spans="1:27" x14ac:dyDescent="0.3">
      <c r="A568" t="s">
        <v>117</v>
      </c>
      <c r="B568" t="s">
        <v>13</v>
      </c>
      <c r="C568" t="s">
        <v>9</v>
      </c>
      <c r="D568" t="s">
        <v>8</v>
      </c>
      <c r="E568" t="s">
        <v>11</v>
      </c>
      <c r="F568" t="s">
        <v>10</v>
      </c>
      <c r="G568">
        <v>0</v>
      </c>
      <c r="H568" t="s">
        <v>9</v>
      </c>
      <c r="I568" t="s">
        <v>15</v>
      </c>
      <c r="M568">
        <v>0</v>
      </c>
      <c r="N568" t="str">
        <f t="shared" si="61"/>
        <v>No</v>
      </c>
      <c r="O568" s="3" t="s">
        <v>214</v>
      </c>
      <c r="P568" s="126" t="str">
        <f t="shared" si="63"/>
        <v>Yes</v>
      </c>
      <c r="Q568" s="126" t="str">
        <f t="shared" si="63"/>
        <v>Yes</v>
      </c>
      <c r="R568" s="126" t="str">
        <f t="shared" si="63"/>
        <v>Yes</v>
      </c>
      <c r="S568" s="126" t="str">
        <f t="shared" si="63"/>
        <v>No</v>
      </c>
      <c r="T568" s="126" t="str">
        <f t="shared" si="63"/>
        <v>Yes</v>
      </c>
      <c r="U568" s="126" t="str">
        <f t="shared" si="63"/>
        <v>Yes</v>
      </c>
      <c r="V568" s="126" t="str">
        <f t="shared" si="63"/>
        <v>No</v>
      </c>
      <c r="W568" s="126" t="str">
        <f t="shared" si="63"/>
        <v>No</v>
      </c>
      <c r="X568" s="126" t="str">
        <f t="shared" si="63"/>
        <v>No</v>
      </c>
      <c r="Y568" s="126" t="str">
        <f t="shared" si="63"/>
        <v>No</v>
      </c>
      <c r="Z568" s="126" t="str">
        <f t="shared" si="63"/>
        <v>No</v>
      </c>
      <c r="AA568" s="126" t="str">
        <f t="shared" si="63"/>
        <v>No</v>
      </c>
    </row>
    <row r="569" spans="1:27" x14ac:dyDescent="0.3">
      <c r="A569" t="s">
        <v>117</v>
      </c>
      <c r="B569" t="s">
        <v>13</v>
      </c>
      <c r="C569" t="s">
        <v>9</v>
      </c>
      <c r="D569" t="s">
        <v>8</v>
      </c>
      <c r="E569" t="s">
        <v>11</v>
      </c>
      <c r="F569" t="s">
        <v>10</v>
      </c>
      <c r="G569">
        <v>1</v>
      </c>
      <c r="H569" t="s">
        <v>11</v>
      </c>
      <c r="I569" t="s">
        <v>18</v>
      </c>
      <c r="M569">
        <v>2</v>
      </c>
      <c r="N569" t="str">
        <f t="shared" si="61"/>
        <v>Yes</v>
      </c>
      <c r="O569" s="3" t="s">
        <v>214</v>
      </c>
      <c r="P569" s="126" t="str">
        <f t="shared" si="63"/>
        <v>Yes</v>
      </c>
      <c r="Q569" s="126" t="str">
        <f t="shared" si="63"/>
        <v>Yes</v>
      </c>
      <c r="R569" s="126" t="str">
        <f t="shared" si="63"/>
        <v>Yes</v>
      </c>
      <c r="S569" s="126" t="str">
        <f t="shared" si="63"/>
        <v>No</v>
      </c>
      <c r="T569" s="126" t="str">
        <f t="shared" si="63"/>
        <v>Yes</v>
      </c>
      <c r="U569" s="126" t="str">
        <f t="shared" si="63"/>
        <v>Yes</v>
      </c>
      <c r="V569" s="126" t="str">
        <f t="shared" si="63"/>
        <v>No</v>
      </c>
      <c r="W569" s="126" t="str">
        <f t="shared" si="63"/>
        <v>No</v>
      </c>
      <c r="X569" s="126" t="str">
        <f t="shared" si="63"/>
        <v>No</v>
      </c>
      <c r="Y569" s="126" t="str">
        <f t="shared" si="63"/>
        <v>No</v>
      </c>
      <c r="Z569" s="126" t="str">
        <f t="shared" si="63"/>
        <v>No</v>
      </c>
      <c r="AA569" s="126" t="str">
        <f t="shared" si="63"/>
        <v>No</v>
      </c>
    </row>
    <row r="570" spans="1:27" x14ac:dyDescent="0.3">
      <c r="A570" t="s">
        <v>117</v>
      </c>
      <c r="B570" t="s">
        <v>13</v>
      </c>
      <c r="C570" t="s">
        <v>9</v>
      </c>
      <c r="D570" t="s">
        <v>8</v>
      </c>
      <c r="E570" t="s">
        <v>11</v>
      </c>
      <c r="F570" t="s">
        <v>10</v>
      </c>
      <c r="G570">
        <v>2</v>
      </c>
      <c r="H570" t="s">
        <v>9</v>
      </c>
      <c r="I570" t="s">
        <v>18</v>
      </c>
      <c r="M570">
        <v>2</v>
      </c>
      <c r="N570" t="str">
        <f t="shared" si="61"/>
        <v>Yes</v>
      </c>
      <c r="O570" s="3" t="s">
        <v>214</v>
      </c>
      <c r="P570" s="126" t="str">
        <f t="shared" si="63"/>
        <v>Yes</v>
      </c>
      <c r="Q570" s="126" t="str">
        <f t="shared" si="63"/>
        <v>Yes</v>
      </c>
      <c r="R570" s="126" t="str">
        <f t="shared" si="63"/>
        <v>Yes</v>
      </c>
      <c r="S570" s="126" t="str">
        <f t="shared" si="63"/>
        <v>No</v>
      </c>
      <c r="T570" s="126" t="str">
        <f t="shared" si="63"/>
        <v>Yes</v>
      </c>
      <c r="U570" s="126" t="str">
        <f t="shared" si="63"/>
        <v>Yes</v>
      </c>
      <c r="V570" s="126" t="str">
        <f t="shared" si="63"/>
        <v>No</v>
      </c>
      <c r="W570" s="126" t="str">
        <f t="shared" si="63"/>
        <v>No</v>
      </c>
      <c r="X570" s="126" t="str">
        <f t="shared" si="63"/>
        <v>No</v>
      </c>
      <c r="Y570" s="126" t="str">
        <f t="shared" si="63"/>
        <v>No</v>
      </c>
      <c r="Z570" s="126" t="str">
        <f t="shared" si="63"/>
        <v>No</v>
      </c>
      <c r="AA570" s="126" t="str">
        <f t="shared" si="63"/>
        <v>No</v>
      </c>
    </row>
    <row r="571" spans="1:27" x14ac:dyDescent="0.3">
      <c r="A571" t="s">
        <v>117</v>
      </c>
      <c r="B571" t="s">
        <v>13</v>
      </c>
      <c r="C571" t="s">
        <v>9</v>
      </c>
      <c r="D571" t="s">
        <v>8</v>
      </c>
      <c r="E571" t="s">
        <v>70</v>
      </c>
      <c r="F571" t="s">
        <v>71</v>
      </c>
      <c r="G571">
        <v>0</v>
      </c>
      <c r="H571" t="s">
        <v>71</v>
      </c>
      <c r="I571" t="s">
        <v>19</v>
      </c>
      <c r="M571">
        <v>3</v>
      </c>
      <c r="N571" t="str">
        <f t="shared" si="61"/>
        <v>Yes</v>
      </c>
      <c r="O571" s="3" t="s">
        <v>214</v>
      </c>
      <c r="P571" s="126" t="str">
        <f t="shared" si="63"/>
        <v>Yes</v>
      </c>
      <c r="Q571" s="126" t="str">
        <f t="shared" si="63"/>
        <v>Yes</v>
      </c>
      <c r="R571" s="126" t="str">
        <f t="shared" si="63"/>
        <v>Yes</v>
      </c>
      <c r="S571" s="126" t="str">
        <f t="shared" si="63"/>
        <v>Yes</v>
      </c>
      <c r="T571" s="126" t="str">
        <f t="shared" si="63"/>
        <v>No</v>
      </c>
      <c r="U571" s="126" t="str">
        <f t="shared" si="63"/>
        <v>No</v>
      </c>
      <c r="V571" s="126" t="str">
        <f t="shared" si="63"/>
        <v>Yes</v>
      </c>
      <c r="W571" s="126" t="str">
        <f t="shared" si="63"/>
        <v>No</v>
      </c>
      <c r="X571" s="126" t="str">
        <f t="shared" si="63"/>
        <v>No</v>
      </c>
      <c r="Y571" s="126" t="str">
        <f t="shared" si="63"/>
        <v>No</v>
      </c>
      <c r="Z571" s="126" t="str">
        <f t="shared" si="63"/>
        <v>No</v>
      </c>
      <c r="AA571" s="126" t="str">
        <f t="shared" si="63"/>
        <v>No</v>
      </c>
    </row>
    <row r="572" spans="1:27" x14ac:dyDescent="0.3">
      <c r="A572" t="s">
        <v>117</v>
      </c>
      <c r="B572" t="s">
        <v>130</v>
      </c>
      <c r="C572" t="s">
        <v>14</v>
      </c>
      <c r="D572" t="s">
        <v>8</v>
      </c>
      <c r="E572" t="s">
        <v>11</v>
      </c>
      <c r="F572" t="s">
        <v>71</v>
      </c>
      <c r="G572">
        <v>1</v>
      </c>
      <c r="H572" t="s">
        <v>11</v>
      </c>
      <c r="I572" t="s">
        <v>18</v>
      </c>
      <c r="M572">
        <v>2</v>
      </c>
      <c r="N572" t="str">
        <f t="shared" si="61"/>
        <v>Yes</v>
      </c>
      <c r="O572" s="3" t="s">
        <v>214</v>
      </c>
      <c r="P572" s="126" t="str">
        <f t="shared" si="63"/>
        <v>No</v>
      </c>
      <c r="Q572" s="126" t="str">
        <f t="shared" si="63"/>
        <v>No</v>
      </c>
      <c r="R572" s="126" t="str">
        <f t="shared" si="63"/>
        <v>Yes</v>
      </c>
      <c r="S572" s="126" t="str">
        <f t="shared" si="63"/>
        <v>No</v>
      </c>
      <c r="T572" s="126" t="str">
        <f t="shared" si="63"/>
        <v>No</v>
      </c>
      <c r="U572" s="126" t="str">
        <f t="shared" si="63"/>
        <v>Yes</v>
      </c>
      <c r="V572" s="126" t="str">
        <f t="shared" si="63"/>
        <v>Yes</v>
      </c>
      <c r="W572" s="126" t="str">
        <f t="shared" si="63"/>
        <v>No</v>
      </c>
      <c r="X572" s="126" t="str">
        <f t="shared" si="63"/>
        <v>Yes</v>
      </c>
      <c r="Y572" s="126" t="str">
        <f t="shared" si="63"/>
        <v>Yes</v>
      </c>
      <c r="Z572" s="126" t="str">
        <f t="shared" si="63"/>
        <v>No</v>
      </c>
      <c r="AA572" s="126" t="str">
        <f t="shared" si="63"/>
        <v>No</v>
      </c>
    </row>
    <row r="573" spans="1:27" x14ac:dyDescent="0.3">
      <c r="A573" t="s">
        <v>117</v>
      </c>
      <c r="B573" t="s">
        <v>130</v>
      </c>
      <c r="C573" t="s">
        <v>14</v>
      </c>
      <c r="D573" t="s">
        <v>8</v>
      </c>
      <c r="E573" t="s">
        <v>11</v>
      </c>
      <c r="F573" t="s">
        <v>71</v>
      </c>
      <c r="G573">
        <v>0</v>
      </c>
      <c r="H573" t="s">
        <v>130</v>
      </c>
      <c r="I573" t="s">
        <v>19</v>
      </c>
      <c r="M573">
        <v>3</v>
      </c>
      <c r="N573" t="str">
        <f t="shared" si="61"/>
        <v>Yes</v>
      </c>
      <c r="O573" s="3" t="s">
        <v>214</v>
      </c>
      <c r="P573" s="126" t="str">
        <f t="shared" si="63"/>
        <v>No</v>
      </c>
      <c r="Q573" s="126" t="str">
        <f t="shared" si="63"/>
        <v>No</v>
      </c>
      <c r="R573" s="126" t="str">
        <f t="shared" si="63"/>
        <v>Yes</v>
      </c>
      <c r="S573" s="126" t="str">
        <f t="shared" si="63"/>
        <v>No</v>
      </c>
      <c r="T573" s="126" t="str">
        <f t="shared" si="63"/>
        <v>No</v>
      </c>
      <c r="U573" s="126" t="str">
        <f t="shared" si="63"/>
        <v>Yes</v>
      </c>
      <c r="V573" s="126" t="str">
        <f t="shared" si="63"/>
        <v>Yes</v>
      </c>
      <c r="W573" s="126" t="str">
        <f t="shared" si="63"/>
        <v>No</v>
      </c>
      <c r="X573" s="126" t="str">
        <f t="shared" si="63"/>
        <v>Yes</v>
      </c>
      <c r="Y573" s="126" t="str">
        <f t="shared" si="63"/>
        <v>Yes</v>
      </c>
      <c r="Z573" s="126" t="str">
        <f t="shared" si="63"/>
        <v>No</v>
      </c>
      <c r="AA573" s="126" t="str">
        <f t="shared" si="63"/>
        <v>No</v>
      </c>
    </row>
    <row r="574" spans="1:27" x14ac:dyDescent="0.3">
      <c r="A574" t="s">
        <v>117</v>
      </c>
      <c r="B574" t="s">
        <v>130</v>
      </c>
      <c r="C574" t="s">
        <v>14</v>
      </c>
      <c r="D574" t="s">
        <v>8</v>
      </c>
      <c r="E574" t="s">
        <v>11</v>
      </c>
      <c r="F574" t="s">
        <v>71</v>
      </c>
      <c r="G574">
        <v>1</v>
      </c>
      <c r="H574" t="s">
        <v>71</v>
      </c>
      <c r="I574" t="s">
        <v>20</v>
      </c>
      <c r="M574">
        <v>2</v>
      </c>
      <c r="N574" t="str">
        <f t="shared" si="61"/>
        <v>Yes</v>
      </c>
      <c r="O574" s="3" t="s">
        <v>214</v>
      </c>
      <c r="P574" s="126" t="str">
        <f t="shared" si="63"/>
        <v>No</v>
      </c>
      <c r="Q574" s="126" t="str">
        <f t="shared" si="63"/>
        <v>No</v>
      </c>
      <c r="R574" s="126" t="str">
        <f t="shared" si="63"/>
        <v>Yes</v>
      </c>
      <c r="S574" s="126" t="str">
        <f t="shared" si="63"/>
        <v>No</v>
      </c>
      <c r="T574" s="126" t="str">
        <f t="shared" si="63"/>
        <v>No</v>
      </c>
      <c r="U574" s="126" t="str">
        <f t="shared" si="63"/>
        <v>Yes</v>
      </c>
      <c r="V574" s="126" t="str">
        <f t="shared" si="63"/>
        <v>Yes</v>
      </c>
      <c r="W574" s="126" t="str">
        <f t="shared" si="63"/>
        <v>No</v>
      </c>
      <c r="X574" s="126" t="str">
        <f t="shared" si="63"/>
        <v>Yes</v>
      </c>
      <c r="Y574" s="126" t="str">
        <f t="shared" si="63"/>
        <v>Yes</v>
      </c>
      <c r="Z574" s="126" t="str">
        <f t="shared" si="63"/>
        <v>No</v>
      </c>
      <c r="AA574" s="126" t="str">
        <f t="shared" si="63"/>
        <v>No</v>
      </c>
    </row>
    <row r="575" spans="1:27" x14ac:dyDescent="0.3">
      <c r="A575" t="s">
        <v>117</v>
      </c>
      <c r="B575" t="s">
        <v>13</v>
      </c>
      <c r="C575" t="s">
        <v>130</v>
      </c>
      <c r="D575" t="s">
        <v>8</v>
      </c>
      <c r="E575" t="s">
        <v>11</v>
      </c>
      <c r="F575" t="s">
        <v>71</v>
      </c>
      <c r="G575">
        <v>1</v>
      </c>
      <c r="H575" t="s">
        <v>71</v>
      </c>
      <c r="I575" t="s">
        <v>20</v>
      </c>
      <c r="M575">
        <v>2</v>
      </c>
      <c r="N575" t="str">
        <f t="shared" si="61"/>
        <v>Yes</v>
      </c>
      <c r="O575" s="3" t="s">
        <v>214</v>
      </c>
      <c r="P575" s="126" t="str">
        <f t="shared" si="63"/>
        <v>Yes</v>
      </c>
      <c r="Q575" s="126" t="str">
        <f t="shared" si="63"/>
        <v>No</v>
      </c>
      <c r="R575" s="126" t="str">
        <f t="shared" si="63"/>
        <v>Yes</v>
      </c>
      <c r="S575" s="126" t="str">
        <f t="shared" si="63"/>
        <v>No</v>
      </c>
      <c r="T575" s="126" t="str">
        <f t="shared" si="63"/>
        <v>No</v>
      </c>
      <c r="U575" s="126" t="str">
        <f t="shared" si="63"/>
        <v>Yes</v>
      </c>
      <c r="V575" s="126" t="str">
        <f t="shared" si="63"/>
        <v>Yes</v>
      </c>
      <c r="W575" s="126" t="str">
        <f t="shared" si="63"/>
        <v>No</v>
      </c>
      <c r="X575" s="126" t="str">
        <f t="shared" si="63"/>
        <v>No</v>
      </c>
      <c r="Y575" s="126" t="str">
        <f t="shared" si="63"/>
        <v>Yes</v>
      </c>
      <c r="Z575" s="126" t="str">
        <f t="shared" si="63"/>
        <v>No</v>
      </c>
      <c r="AA575" s="126" t="str">
        <f t="shared" si="63"/>
        <v>No</v>
      </c>
    </row>
    <row r="576" spans="1:27" x14ac:dyDescent="0.3">
      <c r="A576" t="s">
        <v>117</v>
      </c>
      <c r="B576" t="s">
        <v>13</v>
      </c>
      <c r="C576" t="s">
        <v>130</v>
      </c>
      <c r="D576" t="s">
        <v>8</v>
      </c>
      <c r="E576" t="s">
        <v>11</v>
      </c>
      <c r="F576" t="s">
        <v>10</v>
      </c>
      <c r="G576">
        <v>1</v>
      </c>
      <c r="H576" t="s">
        <v>8</v>
      </c>
      <c r="I576" t="s">
        <v>19</v>
      </c>
      <c r="M576">
        <v>0</v>
      </c>
      <c r="N576" t="str">
        <f t="shared" si="61"/>
        <v>No</v>
      </c>
      <c r="O576" s="3" t="s">
        <v>214</v>
      </c>
      <c r="P576" s="126" t="str">
        <f t="shared" si="63"/>
        <v>Yes</v>
      </c>
      <c r="Q576" s="126" t="str">
        <f t="shared" si="63"/>
        <v>No</v>
      </c>
      <c r="R576" s="126" t="str">
        <f t="shared" si="63"/>
        <v>Yes</v>
      </c>
      <c r="S576" s="126" t="str">
        <f t="shared" si="63"/>
        <v>No</v>
      </c>
      <c r="T576" s="126" t="str">
        <f t="shared" si="63"/>
        <v>Yes</v>
      </c>
      <c r="U576" s="126" t="str">
        <f t="shared" si="63"/>
        <v>Yes</v>
      </c>
      <c r="V576" s="126" t="str">
        <f t="shared" si="63"/>
        <v>No</v>
      </c>
      <c r="W576" s="126" t="str">
        <f t="shared" si="63"/>
        <v>No</v>
      </c>
      <c r="X576" s="126" t="str">
        <f t="shared" si="63"/>
        <v>No</v>
      </c>
      <c r="Y576" s="126" t="str">
        <f t="shared" si="63"/>
        <v>Yes</v>
      </c>
      <c r="Z576" s="126" t="str">
        <f t="shared" si="63"/>
        <v>No</v>
      </c>
      <c r="AA576" s="126" t="str">
        <f t="shared" si="63"/>
        <v>No</v>
      </c>
    </row>
    <row r="577" spans="1:27" x14ac:dyDescent="0.3">
      <c r="A577" t="s">
        <v>117</v>
      </c>
      <c r="B577" t="s">
        <v>13</v>
      </c>
      <c r="C577" t="s">
        <v>130</v>
      </c>
      <c r="D577" t="s">
        <v>8</v>
      </c>
      <c r="E577" t="s">
        <v>11</v>
      </c>
      <c r="F577" t="s">
        <v>10</v>
      </c>
      <c r="G577">
        <v>1</v>
      </c>
      <c r="H577" t="s">
        <v>10</v>
      </c>
      <c r="I577" t="s">
        <v>20</v>
      </c>
      <c r="M577">
        <v>0</v>
      </c>
      <c r="N577" t="str">
        <f t="shared" si="61"/>
        <v>No</v>
      </c>
      <c r="O577" s="3" t="s">
        <v>214</v>
      </c>
      <c r="P577" s="126" t="str">
        <f t="shared" si="63"/>
        <v>Yes</v>
      </c>
      <c r="Q577" s="126" t="str">
        <f t="shared" si="63"/>
        <v>No</v>
      </c>
      <c r="R577" s="126" t="str">
        <f t="shared" si="63"/>
        <v>Yes</v>
      </c>
      <c r="S577" s="126" t="str">
        <f t="shared" si="63"/>
        <v>No</v>
      </c>
      <c r="T577" s="126" t="str">
        <f t="shared" si="63"/>
        <v>Yes</v>
      </c>
      <c r="U577" s="126" t="str">
        <f t="shared" si="63"/>
        <v>Yes</v>
      </c>
      <c r="V577" s="126" t="str">
        <f t="shared" si="63"/>
        <v>No</v>
      </c>
      <c r="W577" s="126" t="str">
        <f t="shared" si="63"/>
        <v>No</v>
      </c>
      <c r="X577" s="126" t="str">
        <f t="shared" si="63"/>
        <v>No</v>
      </c>
      <c r="Y577" s="126" t="str">
        <f t="shared" si="63"/>
        <v>Yes</v>
      </c>
      <c r="Z577" s="126" t="str">
        <f t="shared" si="63"/>
        <v>No</v>
      </c>
      <c r="AA577" s="126" t="str">
        <f t="shared" si="63"/>
        <v>No</v>
      </c>
    </row>
    <row r="578" spans="1:27" x14ac:dyDescent="0.3">
      <c r="A578" t="s">
        <v>117</v>
      </c>
      <c r="B578" t="s">
        <v>13</v>
      </c>
      <c r="C578" t="s">
        <v>130</v>
      </c>
      <c r="D578" t="s">
        <v>8</v>
      </c>
      <c r="E578" t="s">
        <v>11</v>
      </c>
      <c r="F578" t="s">
        <v>10</v>
      </c>
      <c r="G578">
        <v>0</v>
      </c>
      <c r="H578" t="s">
        <v>8</v>
      </c>
      <c r="I578" t="s">
        <v>19</v>
      </c>
      <c r="M578">
        <v>3</v>
      </c>
      <c r="N578" t="str">
        <f t="shared" si="61"/>
        <v>Yes</v>
      </c>
      <c r="O578" s="3" t="s">
        <v>214</v>
      </c>
      <c r="P578" s="126" t="str">
        <f t="shared" si="63"/>
        <v>Yes</v>
      </c>
      <c r="Q578" s="126" t="str">
        <f t="shared" si="63"/>
        <v>No</v>
      </c>
      <c r="R578" s="126" t="str">
        <f t="shared" si="63"/>
        <v>Yes</v>
      </c>
      <c r="S578" s="126" t="str">
        <f t="shared" si="63"/>
        <v>No</v>
      </c>
      <c r="T578" s="126" t="str">
        <f t="shared" si="63"/>
        <v>Yes</v>
      </c>
      <c r="U578" s="126" t="str">
        <f t="shared" si="63"/>
        <v>Yes</v>
      </c>
      <c r="V578" s="126" t="str">
        <f t="shared" si="63"/>
        <v>No</v>
      </c>
      <c r="W578" s="126" t="str">
        <f t="shared" si="63"/>
        <v>No</v>
      </c>
      <c r="X578" s="126" t="str">
        <f t="shared" si="63"/>
        <v>No</v>
      </c>
      <c r="Y578" s="126" t="str">
        <f t="shared" si="63"/>
        <v>Yes</v>
      </c>
      <c r="Z578" s="126" t="str">
        <f t="shared" si="63"/>
        <v>No</v>
      </c>
      <c r="AA578" s="126" t="str">
        <f t="shared" si="63"/>
        <v>No</v>
      </c>
    </row>
    <row r="579" spans="1:27" x14ac:dyDescent="0.3">
      <c r="A579" t="s">
        <v>117</v>
      </c>
      <c r="B579" t="s">
        <v>13</v>
      </c>
      <c r="C579" t="s">
        <v>130</v>
      </c>
      <c r="D579" t="s">
        <v>8</v>
      </c>
      <c r="E579" t="s">
        <v>11</v>
      </c>
      <c r="F579" t="s">
        <v>10</v>
      </c>
      <c r="G579">
        <v>0</v>
      </c>
      <c r="H579" t="s">
        <v>130</v>
      </c>
      <c r="I579" t="s">
        <v>15</v>
      </c>
      <c r="M579">
        <v>0</v>
      </c>
      <c r="N579" t="str">
        <f t="shared" si="61"/>
        <v>No</v>
      </c>
      <c r="O579" s="3" t="s">
        <v>214</v>
      </c>
      <c r="P579" s="126" t="str">
        <f t="shared" si="63"/>
        <v>Yes</v>
      </c>
      <c r="Q579" s="126" t="str">
        <f t="shared" si="63"/>
        <v>No</v>
      </c>
      <c r="R579" s="126" t="str">
        <f t="shared" si="63"/>
        <v>Yes</v>
      </c>
      <c r="S579" s="126" t="str">
        <f t="shared" si="63"/>
        <v>No</v>
      </c>
      <c r="T579" s="126" t="str">
        <f t="shared" si="63"/>
        <v>Yes</v>
      </c>
      <c r="U579" s="126" t="str">
        <f t="shared" si="63"/>
        <v>Yes</v>
      </c>
      <c r="V579" s="126" t="str">
        <f t="shared" si="63"/>
        <v>No</v>
      </c>
      <c r="W579" s="126" t="str">
        <f t="shared" si="63"/>
        <v>No</v>
      </c>
      <c r="X579" s="126" t="str">
        <f t="shared" si="63"/>
        <v>No</v>
      </c>
      <c r="Y579" s="126" t="str">
        <f t="shared" si="63"/>
        <v>Yes</v>
      </c>
      <c r="Z579" s="126" t="str">
        <f t="shared" si="63"/>
        <v>No</v>
      </c>
      <c r="AA579" s="126" t="str">
        <f t="shared" si="63"/>
        <v>No</v>
      </c>
    </row>
    <row r="580" spans="1:27" x14ac:dyDescent="0.3">
      <c r="A580" t="s">
        <v>117</v>
      </c>
      <c r="B580" t="s">
        <v>13</v>
      </c>
      <c r="C580" t="s">
        <v>130</v>
      </c>
      <c r="D580" t="s">
        <v>70</v>
      </c>
      <c r="E580" t="s">
        <v>11</v>
      </c>
      <c r="F580" t="s">
        <v>10</v>
      </c>
      <c r="G580">
        <v>1</v>
      </c>
      <c r="H580" t="s">
        <v>70</v>
      </c>
      <c r="I580" t="s">
        <v>18</v>
      </c>
      <c r="M580">
        <v>0</v>
      </c>
      <c r="N580" t="str">
        <f t="shared" ref="N580:N643" si="66">IF(M580="","",IF(I580="Foul","Yes",IF(M580=0,"No","Yes")))</f>
        <v>No</v>
      </c>
      <c r="O580" s="3" t="s">
        <v>214</v>
      </c>
      <c r="P580" s="126" t="str">
        <f t="shared" si="63"/>
        <v>Yes</v>
      </c>
      <c r="Q580" s="126" t="str">
        <f t="shared" si="63"/>
        <v>No</v>
      </c>
      <c r="R580" s="126" t="str">
        <f t="shared" si="63"/>
        <v>No</v>
      </c>
      <c r="S580" s="126" t="str">
        <f t="shared" si="63"/>
        <v>Yes</v>
      </c>
      <c r="T580" s="126" t="str">
        <f t="shared" si="63"/>
        <v>Yes</v>
      </c>
      <c r="U580" s="126" t="str">
        <f t="shared" si="63"/>
        <v>Yes</v>
      </c>
      <c r="V580" s="126" t="str">
        <f t="shared" si="63"/>
        <v>No</v>
      </c>
      <c r="W580" s="126" t="str">
        <f t="shared" si="63"/>
        <v>No</v>
      </c>
      <c r="X580" s="126" t="str">
        <f t="shared" si="63"/>
        <v>No</v>
      </c>
      <c r="Y580" s="126" t="str">
        <f t="shared" si="63"/>
        <v>Yes</v>
      </c>
      <c r="Z580" s="126" t="str">
        <f t="shared" si="63"/>
        <v>No</v>
      </c>
      <c r="AA580" s="126" t="str">
        <f t="shared" si="63"/>
        <v>No</v>
      </c>
    </row>
    <row r="581" spans="1:27" x14ac:dyDescent="0.3">
      <c r="A581" t="s">
        <v>117</v>
      </c>
      <c r="B581" t="s">
        <v>13</v>
      </c>
      <c r="C581" t="s">
        <v>130</v>
      </c>
      <c r="D581" t="s">
        <v>70</v>
      </c>
      <c r="E581" t="s">
        <v>11</v>
      </c>
      <c r="F581" t="s">
        <v>10</v>
      </c>
      <c r="G581">
        <v>1</v>
      </c>
      <c r="H581" t="s">
        <v>10</v>
      </c>
      <c r="I581" t="s">
        <v>17</v>
      </c>
      <c r="M581">
        <v>0</v>
      </c>
      <c r="N581" t="str">
        <f t="shared" si="66"/>
        <v>No</v>
      </c>
      <c r="O581" s="3" t="s">
        <v>214</v>
      </c>
      <c r="P581" s="126" t="str">
        <f t="shared" ref="P581:AA602" si="67">IF($A581="","",IF(OR($B581=P$1,$C581=P$1,$D581=P$1,$E581=P$1,$F581=P$1),"Yes","No"))</f>
        <v>Yes</v>
      </c>
      <c r="Q581" s="126" t="str">
        <f t="shared" si="67"/>
        <v>No</v>
      </c>
      <c r="R581" s="126" t="str">
        <f t="shared" si="67"/>
        <v>No</v>
      </c>
      <c r="S581" s="126" t="str">
        <f t="shared" si="67"/>
        <v>Yes</v>
      </c>
      <c r="T581" s="126" t="str">
        <f t="shared" si="67"/>
        <v>Yes</v>
      </c>
      <c r="U581" s="126" t="str">
        <f t="shared" si="67"/>
        <v>Yes</v>
      </c>
      <c r="V581" s="126" t="str">
        <f t="shared" si="67"/>
        <v>No</v>
      </c>
      <c r="W581" s="126" t="str">
        <f t="shared" si="67"/>
        <v>No</v>
      </c>
      <c r="X581" s="126" t="str">
        <f t="shared" si="67"/>
        <v>No</v>
      </c>
      <c r="Y581" s="126" t="str">
        <f t="shared" si="67"/>
        <v>Yes</v>
      </c>
      <c r="Z581" s="126" t="str">
        <f t="shared" si="67"/>
        <v>No</v>
      </c>
      <c r="AA581" s="126" t="str">
        <f t="shared" si="67"/>
        <v>No</v>
      </c>
    </row>
    <row r="582" spans="1:27" x14ac:dyDescent="0.3">
      <c r="A582" t="s">
        <v>117</v>
      </c>
      <c r="B582" t="s">
        <v>13</v>
      </c>
      <c r="C582" t="s">
        <v>130</v>
      </c>
      <c r="D582" t="s">
        <v>70</v>
      </c>
      <c r="E582" t="s">
        <v>11</v>
      </c>
      <c r="F582" t="s">
        <v>10</v>
      </c>
      <c r="G582">
        <v>1</v>
      </c>
      <c r="H582" t="s">
        <v>10</v>
      </c>
      <c r="I582" t="s">
        <v>20</v>
      </c>
      <c r="M582">
        <v>2</v>
      </c>
      <c r="N582" t="str">
        <f t="shared" si="66"/>
        <v>Yes</v>
      </c>
      <c r="O582" s="3" t="s">
        <v>214</v>
      </c>
      <c r="P582" s="126" t="str">
        <f t="shared" si="67"/>
        <v>Yes</v>
      </c>
      <c r="Q582" s="126" t="str">
        <f t="shared" si="67"/>
        <v>No</v>
      </c>
      <c r="R582" s="126" t="str">
        <f t="shared" si="67"/>
        <v>No</v>
      </c>
      <c r="S582" s="126" t="str">
        <f t="shared" si="67"/>
        <v>Yes</v>
      </c>
      <c r="T582" s="126" t="str">
        <f t="shared" si="67"/>
        <v>Yes</v>
      </c>
      <c r="U582" s="126" t="str">
        <f t="shared" si="67"/>
        <v>Yes</v>
      </c>
      <c r="V582" s="126" t="str">
        <f t="shared" si="67"/>
        <v>No</v>
      </c>
      <c r="W582" s="126" t="str">
        <f t="shared" si="67"/>
        <v>No</v>
      </c>
      <c r="X582" s="126" t="str">
        <f t="shared" si="67"/>
        <v>No</v>
      </c>
      <c r="Y582" s="126" t="str">
        <f t="shared" si="67"/>
        <v>Yes</v>
      </c>
      <c r="Z582" s="126" t="str">
        <f t="shared" si="67"/>
        <v>No</v>
      </c>
      <c r="AA582" s="126" t="str">
        <f t="shared" si="67"/>
        <v>No</v>
      </c>
    </row>
    <row r="583" spans="1:27" x14ac:dyDescent="0.3">
      <c r="A583" t="s">
        <v>117</v>
      </c>
      <c r="B583" t="s">
        <v>13</v>
      </c>
      <c r="C583" t="s">
        <v>130</v>
      </c>
      <c r="D583" t="s">
        <v>70</v>
      </c>
      <c r="E583" t="s">
        <v>11</v>
      </c>
      <c r="F583" t="s">
        <v>10</v>
      </c>
      <c r="G583">
        <v>0</v>
      </c>
      <c r="H583" t="s">
        <v>10</v>
      </c>
      <c r="I583" t="s">
        <v>15</v>
      </c>
      <c r="M583">
        <v>2</v>
      </c>
      <c r="N583" t="str">
        <f t="shared" si="66"/>
        <v>Yes</v>
      </c>
      <c r="O583" s="3" t="s">
        <v>214</v>
      </c>
      <c r="P583" s="126" t="str">
        <f t="shared" si="67"/>
        <v>Yes</v>
      </c>
      <c r="Q583" s="126" t="str">
        <f t="shared" si="67"/>
        <v>No</v>
      </c>
      <c r="R583" s="126" t="str">
        <f t="shared" si="67"/>
        <v>No</v>
      </c>
      <c r="S583" s="126" t="str">
        <f t="shared" si="67"/>
        <v>Yes</v>
      </c>
      <c r="T583" s="126" t="str">
        <f t="shared" si="67"/>
        <v>Yes</v>
      </c>
      <c r="U583" s="126" t="str">
        <f t="shared" si="67"/>
        <v>Yes</v>
      </c>
      <c r="V583" s="126" t="str">
        <f t="shared" si="67"/>
        <v>No</v>
      </c>
      <c r="W583" s="126" t="str">
        <f t="shared" si="67"/>
        <v>No</v>
      </c>
      <c r="X583" s="126" t="str">
        <f t="shared" si="67"/>
        <v>No</v>
      </c>
      <c r="Y583" s="126" t="str">
        <f t="shared" si="67"/>
        <v>Yes</v>
      </c>
      <c r="Z583" s="126" t="str">
        <f t="shared" si="67"/>
        <v>No</v>
      </c>
      <c r="AA583" s="126" t="str">
        <f t="shared" si="67"/>
        <v>No</v>
      </c>
    </row>
    <row r="584" spans="1:27" x14ac:dyDescent="0.3">
      <c r="A584" t="s">
        <v>117</v>
      </c>
      <c r="B584" t="s">
        <v>13</v>
      </c>
      <c r="C584" t="s">
        <v>130</v>
      </c>
      <c r="D584" t="s">
        <v>70</v>
      </c>
      <c r="E584" t="s">
        <v>11</v>
      </c>
      <c r="F584" t="s">
        <v>10</v>
      </c>
      <c r="G584">
        <v>0</v>
      </c>
      <c r="H584" t="s">
        <v>70</v>
      </c>
      <c r="I584" t="s">
        <v>19</v>
      </c>
      <c r="M584">
        <v>0</v>
      </c>
      <c r="N584" t="str">
        <f t="shared" si="66"/>
        <v>No</v>
      </c>
      <c r="O584" s="3" t="s">
        <v>214</v>
      </c>
      <c r="P584" s="126" t="str">
        <f t="shared" si="67"/>
        <v>Yes</v>
      </c>
      <c r="Q584" s="126" t="str">
        <f t="shared" si="67"/>
        <v>No</v>
      </c>
      <c r="R584" s="126" t="str">
        <f t="shared" si="67"/>
        <v>No</v>
      </c>
      <c r="S584" s="126" t="str">
        <f t="shared" si="67"/>
        <v>Yes</v>
      </c>
      <c r="T584" s="126" t="str">
        <f t="shared" si="67"/>
        <v>Yes</v>
      </c>
      <c r="U584" s="126" t="str">
        <f t="shared" si="67"/>
        <v>Yes</v>
      </c>
      <c r="V584" s="126" t="str">
        <f t="shared" si="67"/>
        <v>No</v>
      </c>
      <c r="W584" s="126" t="str">
        <f t="shared" si="67"/>
        <v>No</v>
      </c>
      <c r="X584" s="126" t="str">
        <f t="shared" si="67"/>
        <v>No</v>
      </c>
      <c r="Y584" s="126" t="str">
        <f t="shared" si="67"/>
        <v>Yes</v>
      </c>
      <c r="Z584" s="126" t="str">
        <f t="shared" si="67"/>
        <v>No</v>
      </c>
      <c r="AA584" s="126" t="str">
        <f t="shared" si="67"/>
        <v>No</v>
      </c>
    </row>
    <row r="585" spans="1:27" x14ac:dyDescent="0.3">
      <c r="A585" t="s">
        <v>117</v>
      </c>
      <c r="B585" t="s">
        <v>13</v>
      </c>
      <c r="C585" t="s">
        <v>130</v>
      </c>
      <c r="D585" t="s">
        <v>70</v>
      </c>
      <c r="E585" t="s">
        <v>11</v>
      </c>
      <c r="F585" t="s">
        <v>10</v>
      </c>
      <c r="G585">
        <v>1</v>
      </c>
      <c r="H585" t="s">
        <v>11</v>
      </c>
      <c r="I585" t="s">
        <v>148</v>
      </c>
      <c r="M585">
        <v>0</v>
      </c>
      <c r="N585" t="str">
        <f t="shared" si="66"/>
        <v>Yes</v>
      </c>
      <c r="O585" s="3" t="s">
        <v>214</v>
      </c>
      <c r="P585" s="126" t="str">
        <f t="shared" si="67"/>
        <v>Yes</v>
      </c>
      <c r="Q585" s="126" t="str">
        <f t="shared" si="67"/>
        <v>No</v>
      </c>
      <c r="R585" s="126" t="str">
        <f t="shared" si="67"/>
        <v>No</v>
      </c>
      <c r="S585" s="126" t="str">
        <f t="shared" si="67"/>
        <v>Yes</v>
      </c>
      <c r="T585" s="126" t="str">
        <f t="shared" si="67"/>
        <v>Yes</v>
      </c>
      <c r="U585" s="126" t="str">
        <f t="shared" si="67"/>
        <v>Yes</v>
      </c>
      <c r="V585" s="126" t="str">
        <f t="shared" si="67"/>
        <v>No</v>
      </c>
      <c r="W585" s="126" t="str">
        <f t="shared" si="67"/>
        <v>No</v>
      </c>
      <c r="X585" s="126" t="str">
        <f t="shared" si="67"/>
        <v>No</v>
      </c>
      <c r="Y585" s="126" t="str">
        <f t="shared" si="67"/>
        <v>Yes</v>
      </c>
      <c r="Z585" s="126" t="str">
        <f t="shared" si="67"/>
        <v>No</v>
      </c>
      <c r="AA585" s="126" t="str">
        <f t="shared" si="67"/>
        <v>No</v>
      </c>
    </row>
    <row r="586" spans="1:27" x14ac:dyDescent="0.3">
      <c r="A586" t="s">
        <v>117</v>
      </c>
      <c r="B586" t="s">
        <v>13</v>
      </c>
      <c r="C586" t="s">
        <v>9</v>
      </c>
      <c r="D586" t="s">
        <v>70</v>
      </c>
      <c r="E586" t="s">
        <v>8</v>
      </c>
      <c r="F586" t="s">
        <v>10</v>
      </c>
      <c r="G586">
        <v>0</v>
      </c>
      <c r="H586" t="s">
        <v>8</v>
      </c>
      <c r="I586" t="s">
        <v>19</v>
      </c>
      <c r="M586">
        <v>0</v>
      </c>
      <c r="N586" t="str">
        <f t="shared" si="66"/>
        <v>No</v>
      </c>
      <c r="O586" s="3" t="s">
        <v>214</v>
      </c>
      <c r="P586" s="126" t="str">
        <f t="shared" si="67"/>
        <v>Yes</v>
      </c>
      <c r="Q586" s="126" t="str">
        <f t="shared" si="67"/>
        <v>Yes</v>
      </c>
      <c r="R586" s="126" t="str">
        <f t="shared" si="67"/>
        <v>Yes</v>
      </c>
      <c r="S586" s="126" t="str">
        <f t="shared" si="67"/>
        <v>Yes</v>
      </c>
      <c r="T586" s="126" t="str">
        <f t="shared" si="67"/>
        <v>Yes</v>
      </c>
      <c r="U586" s="126" t="str">
        <f t="shared" si="67"/>
        <v>No</v>
      </c>
      <c r="V586" s="126" t="str">
        <f t="shared" si="67"/>
        <v>No</v>
      </c>
      <c r="W586" s="126" t="str">
        <f t="shared" si="67"/>
        <v>No</v>
      </c>
      <c r="X586" s="126" t="str">
        <f t="shared" si="67"/>
        <v>No</v>
      </c>
      <c r="Y586" s="126" t="str">
        <f t="shared" si="67"/>
        <v>No</v>
      </c>
      <c r="Z586" s="126" t="str">
        <f t="shared" si="67"/>
        <v>No</v>
      </c>
      <c r="AA586" s="126" t="str">
        <f t="shared" si="67"/>
        <v>No</v>
      </c>
    </row>
    <row r="587" spans="1:27" x14ac:dyDescent="0.3">
      <c r="A587" t="s">
        <v>117</v>
      </c>
      <c r="B587" t="s">
        <v>13</v>
      </c>
      <c r="C587" t="s">
        <v>9</v>
      </c>
      <c r="D587" t="s">
        <v>70</v>
      </c>
      <c r="E587" t="s">
        <v>8</v>
      </c>
      <c r="F587" t="s">
        <v>10</v>
      </c>
      <c r="G587">
        <v>1</v>
      </c>
      <c r="H587" t="s">
        <v>13</v>
      </c>
      <c r="I587" t="s">
        <v>148</v>
      </c>
      <c r="M587">
        <v>2</v>
      </c>
      <c r="N587" t="str">
        <f t="shared" si="66"/>
        <v>Yes</v>
      </c>
      <c r="O587" s="3" t="s">
        <v>214</v>
      </c>
      <c r="P587" s="126" t="str">
        <f t="shared" si="67"/>
        <v>Yes</v>
      </c>
      <c r="Q587" s="126" t="str">
        <f t="shared" si="67"/>
        <v>Yes</v>
      </c>
      <c r="R587" s="126" t="str">
        <f t="shared" si="67"/>
        <v>Yes</v>
      </c>
      <c r="S587" s="126" t="str">
        <f t="shared" si="67"/>
        <v>Yes</v>
      </c>
      <c r="T587" s="126" t="str">
        <f t="shared" si="67"/>
        <v>Yes</v>
      </c>
      <c r="U587" s="126" t="str">
        <f t="shared" si="67"/>
        <v>No</v>
      </c>
      <c r="V587" s="126" t="str">
        <f t="shared" si="67"/>
        <v>No</v>
      </c>
      <c r="W587" s="126" t="str">
        <f t="shared" si="67"/>
        <v>No</v>
      </c>
      <c r="X587" s="126" t="str">
        <f t="shared" si="67"/>
        <v>No</v>
      </c>
      <c r="Y587" s="126" t="str">
        <f t="shared" si="67"/>
        <v>No</v>
      </c>
      <c r="Z587" s="126" t="str">
        <f t="shared" si="67"/>
        <v>No</v>
      </c>
      <c r="AA587" s="126" t="str">
        <f t="shared" si="67"/>
        <v>No</v>
      </c>
    </row>
    <row r="588" spans="1:27" x14ac:dyDescent="0.3">
      <c r="A588" t="s">
        <v>117</v>
      </c>
      <c r="B588" t="s">
        <v>13</v>
      </c>
      <c r="C588" t="s">
        <v>9</v>
      </c>
      <c r="D588" t="s">
        <v>70</v>
      </c>
      <c r="E588" t="s">
        <v>8</v>
      </c>
      <c r="F588" t="s">
        <v>71</v>
      </c>
      <c r="G588">
        <v>0</v>
      </c>
      <c r="H588" t="s">
        <v>71</v>
      </c>
      <c r="I588" t="s">
        <v>19</v>
      </c>
      <c r="M588">
        <v>0</v>
      </c>
      <c r="N588" t="str">
        <f t="shared" si="66"/>
        <v>No</v>
      </c>
      <c r="O588" s="3" t="s">
        <v>214</v>
      </c>
      <c r="P588" s="126" t="str">
        <f t="shared" si="67"/>
        <v>Yes</v>
      </c>
      <c r="Q588" s="126" t="str">
        <f t="shared" si="67"/>
        <v>Yes</v>
      </c>
      <c r="R588" s="126" t="str">
        <f t="shared" si="67"/>
        <v>Yes</v>
      </c>
      <c r="S588" s="126" t="str">
        <f t="shared" si="67"/>
        <v>Yes</v>
      </c>
      <c r="T588" s="126" t="str">
        <f t="shared" si="67"/>
        <v>No</v>
      </c>
      <c r="U588" s="126" t="str">
        <f t="shared" si="67"/>
        <v>No</v>
      </c>
      <c r="V588" s="126" t="str">
        <f t="shared" si="67"/>
        <v>Yes</v>
      </c>
      <c r="W588" s="126" t="str">
        <f t="shared" si="67"/>
        <v>No</v>
      </c>
      <c r="X588" s="126" t="str">
        <f t="shared" si="67"/>
        <v>No</v>
      </c>
      <c r="Y588" s="126" t="str">
        <f t="shared" si="67"/>
        <v>No</v>
      </c>
      <c r="Z588" s="126" t="str">
        <f t="shared" si="67"/>
        <v>No</v>
      </c>
      <c r="AA588" s="126" t="str">
        <f t="shared" si="67"/>
        <v>No</v>
      </c>
    </row>
    <row r="589" spans="1:27" x14ac:dyDescent="0.3">
      <c r="A589" t="s">
        <v>117</v>
      </c>
      <c r="B589" t="s">
        <v>13</v>
      </c>
      <c r="C589" t="s">
        <v>9</v>
      </c>
      <c r="D589" t="s">
        <v>70</v>
      </c>
      <c r="E589" t="s">
        <v>8</v>
      </c>
      <c r="F589" t="s">
        <v>71</v>
      </c>
      <c r="G589">
        <v>1</v>
      </c>
      <c r="H589" t="s">
        <v>71</v>
      </c>
      <c r="I589" t="s">
        <v>16</v>
      </c>
      <c r="M589">
        <v>0</v>
      </c>
      <c r="N589" t="str">
        <f t="shared" si="66"/>
        <v>No</v>
      </c>
      <c r="O589" s="3" t="s">
        <v>214</v>
      </c>
      <c r="P589" s="126" t="str">
        <f t="shared" si="67"/>
        <v>Yes</v>
      </c>
      <c r="Q589" s="126" t="str">
        <f t="shared" si="67"/>
        <v>Yes</v>
      </c>
      <c r="R589" s="126" t="str">
        <f t="shared" si="67"/>
        <v>Yes</v>
      </c>
      <c r="S589" s="126" t="str">
        <f t="shared" si="67"/>
        <v>Yes</v>
      </c>
      <c r="T589" s="126" t="str">
        <f t="shared" si="67"/>
        <v>No</v>
      </c>
      <c r="U589" s="126" t="str">
        <f t="shared" si="67"/>
        <v>No</v>
      </c>
      <c r="V589" s="126" t="str">
        <f t="shared" si="67"/>
        <v>Yes</v>
      </c>
      <c r="W589" s="126" t="str">
        <f t="shared" si="67"/>
        <v>No</v>
      </c>
      <c r="X589" s="126" t="str">
        <f t="shared" si="67"/>
        <v>No</v>
      </c>
      <c r="Y589" s="126" t="str">
        <f t="shared" si="67"/>
        <v>No</v>
      </c>
      <c r="Z589" s="126" t="str">
        <f t="shared" si="67"/>
        <v>No</v>
      </c>
      <c r="AA589" s="126" t="str">
        <f t="shared" si="67"/>
        <v>No</v>
      </c>
    </row>
    <row r="590" spans="1:27" x14ac:dyDescent="0.3">
      <c r="A590" t="s">
        <v>117</v>
      </c>
      <c r="B590" t="s">
        <v>13</v>
      </c>
      <c r="C590" t="s">
        <v>9</v>
      </c>
      <c r="D590" t="s">
        <v>70</v>
      </c>
      <c r="E590" t="s">
        <v>8</v>
      </c>
      <c r="F590" t="s">
        <v>71</v>
      </c>
      <c r="G590">
        <v>1</v>
      </c>
      <c r="H590" t="s">
        <v>71</v>
      </c>
      <c r="I590" t="s">
        <v>18</v>
      </c>
      <c r="M590">
        <v>2</v>
      </c>
      <c r="N590" t="str">
        <f t="shared" si="66"/>
        <v>Yes</v>
      </c>
      <c r="O590" s="3" t="s">
        <v>214</v>
      </c>
      <c r="P590" s="126" t="str">
        <f t="shared" si="67"/>
        <v>Yes</v>
      </c>
      <c r="Q590" s="126" t="str">
        <f t="shared" si="67"/>
        <v>Yes</v>
      </c>
      <c r="R590" s="126" t="str">
        <f t="shared" si="67"/>
        <v>Yes</v>
      </c>
      <c r="S590" s="126" t="str">
        <f t="shared" si="67"/>
        <v>Yes</v>
      </c>
      <c r="T590" s="126" t="str">
        <f t="shared" si="67"/>
        <v>No</v>
      </c>
      <c r="U590" s="126" t="str">
        <f t="shared" si="67"/>
        <v>No</v>
      </c>
      <c r="V590" s="126" t="str">
        <f t="shared" si="67"/>
        <v>Yes</v>
      </c>
      <c r="W590" s="126" t="str">
        <f t="shared" si="67"/>
        <v>No</v>
      </c>
      <c r="X590" s="126" t="str">
        <f t="shared" si="67"/>
        <v>No</v>
      </c>
      <c r="Y590" s="126" t="str">
        <f t="shared" si="67"/>
        <v>No</v>
      </c>
      <c r="Z590" s="126" t="str">
        <f t="shared" si="67"/>
        <v>No</v>
      </c>
      <c r="AA590" s="126" t="str">
        <f t="shared" si="67"/>
        <v>No</v>
      </c>
    </row>
    <row r="591" spans="1:27" x14ac:dyDescent="0.3">
      <c r="A591" t="s">
        <v>117</v>
      </c>
      <c r="B591" t="s">
        <v>13</v>
      </c>
      <c r="C591" t="s">
        <v>9</v>
      </c>
      <c r="D591" t="s">
        <v>70</v>
      </c>
      <c r="E591" t="s">
        <v>8</v>
      </c>
      <c r="F591" t="s">
        <v>71</v>
      </c>
      <c r="G591">
        <v>0</v>
      </c>
      <c r="H591" t="s">
        <v>70</v>
      </c>
      <c r="I591" t="s">
        <v>148</v>
      </c>
      <c r="M591">
        <v>1</v>
      </c>
      <c r="N591" t="str">
        <f t="shared" si="66"/>
        <v>Yes</v>
      </c>
      <c r="O591" s="3" t="s">
        <v>214</v>
      </c>
      <c r="P591" s="126" t="str">
        <f t="shared" si="67"/>
        <v>Yes</v>
      </c>
      <c r="Q591" s="126" t="str">
        <f t="shared" si="67"/>
        <v>Yes</v>
      </c>
      <c r="R591" s="126" t="str">
        <f t="shared" si="67"/>
        <v>Yes</v>
      </c>
      <c r="S591" s="126" t="str">
        <f t="shared" si="67"/>
        <v>Yes</v>
      </c>
      <c r="T591" s="126" t="str">
        <f t="shared" si="67"/>
        <v>No</v>
      </c>
      <c r="U591" s="126" t="str">
        <f t="shared" si="67"/>
        <v>No</v>
      </c>
      <c r="V591" s="126" t="str">
        <f t="shared" si="67"/>
        <v>Yes</v>
      </c>
      <c r="W591" s="126" t="str">
        <f t="shared" si="67"/>
        <v>No</v>
      </c>
      <c r="X591" s="126" t="str">
        <f t="shared" si="67"/>
        <v>No</v>
      </c>
      <c r="Y591" s="126" t="str">
        <f t="shared" si="67"/>
        <v>No</v>
      </c>
      <c r="Z591" s="126" t="str">
        <f t="shared" si="67"/>
        <v>No</v>
      </c>
      <c r="AA591" s="126" t="str">
        <f t="shared" si="67"/>
        <v>No</v>
      </c>
    </row>
    <row r="592" spans="1:27" x14ac:dyDescent="0.3">
      <c r="A592" t="s">
        <v>117</v>
      </c>
      <c r="B592" t="s">
        <v>13</v>
      </c>
      <c r="C592" t="s">
        <v>9</v>
      </c>
      <c r="D592" t="s">
        <v>11</v>
      </c>
      <c r="E592" t="s">
        <v>8</v>
      </c>
      <c r="F592" t="s">
        <v>71</v>
      </c>
      <c r="G592">
        <v>0</v>
      </c>
      <c r="H592" t="s">
        <v>11</v>
      </c>
      <c r="I592" t="s">
        <v>19</v>
      </c>
      <c r="M592">
        <v>3</v>
      </c>
      <c r="N592" t="str">
        <f t="shared" si="66"/>
        <v>Yes</v>
      </c>
      <c r="O592" s="3" t="s">
        <v>214</v>
      </c>
      <c r="P592" s="126" t="str">
        <f t="shared" si="67"/>
        <v>Yes</v>
      </c>
      <c r="Q592" s="126" t="str">
        <f t="shared" si="67"/>
        <v>Yes</v>
      </c>
      <c r="R592" s="126" t="str">
        <f t="shared" si="67"/>
        <v>Yes</v>
      </c>
      <c r="S592" s="126" t="str">
        <f t="shared" si="67"/>
        <v>No</v>
      </c>
      <c r="T592" s="126" t="str">
        <f t="shared" si="67"/>
        <v>No</v>
      </c>
      <c r="U592" s="126" t="str">
        <f t="shared" si="67"/>
        <v>Yes</v>
      </c>
      <c r="V592" s="126" t="str">
        <f t="shared" si="67"/>
        <v>Yes</v>
      </c>
      <c r="W592" s="126" t="str">
        <f t="shared" si="67"/>
        <v>No</v>
      </c>
      <c r="X592" s="126" t="str">
        <f t="shared" si="67"/>
        <v>No</v>
      </c>
      <c r="Y592" s="126" t="str">
        <f t="shared" si="67"/>
        <v>No</v>
      </c>
      <c r="Z592" s="126" t="str">
        <f t="shared" si="67"/>
        <v>No</v>
      </c>
      <c r="AA592" s="126" t="str">
        <f t="shared" si="67"/>
        <v>No</v>
      </c>
    </row>
    <row r="593" spans="1:27" x14ac:dyDescent="0.3">
      <c r="A593" t="s">
        <v>117</v>
      </c>
      <c r="B593" t="s">
        <v>13</v>
      </c>
      <c r="C593" t="s">
        <v>9</v>
      </c>
      <c r="D593" t="s">
        <v>11</v>
      </c>
      <c r="E593" t="s">
        <v>8</v>
      </c>
      <c r="F593" t="s">
        <v>71</v>
      </c>
      <c r="G593">
        <v>1</v>
      </c>
      <c r="H593" t="s">
        <v>8</v>
      </c>
      <c r="I593" t="s">
        <v>21</v>
      </c>
      <c r="M593">
        <v>2</v>
      </c>
      <c r="N593" t="str">
        <f t="shared" si="66"/>
        <v>Yes</v>
      </c>
      <c r="O593" s="3" t="s">
        <v>214</v>
      </c>
      <c r="P593" s="126" t="str">
        <f t="shared" si="67"/>
        <v>Yes</v>
      </c>
      <c r="Q593" s="126" t="str">
        <f t="shared" si="67"/>
        <v>Yes</v>
      </c>
      <c r="R593" s="126" t="str">
        <f t="shared" si="67"/>
        <v>Yes</v>
      </c>
      <c r="S593" s="126" t="str">
        <f t="shared" si="67"/>
        <v>No</v>
      </c>
      <c r="T593" s="126" t="str">
        <f t="shared" si="67"/>
        <v>No</v>
      </c>
      <c r="U593" s="126" t="str">
        <f t="shared" si="67"/>
        <v>Yes</v>
      </c>
      <c r="V593" s="126" t="str">
        <f t="shared" si="67"/>
        <v>Yes</v>
      </c>
      <c r="W593" s="126" t="str">
        <f t="shared" si="67"/>
        <v>No</v>
      </c>
      <c r="X593" s="126" t="str">
        <f t="shared" si="67"/>
        <v>No</v>
      </c>
      <c r="Y593" s="126" t="str">
        <f t="shared" si="67"/>
        <v>No</v>
      </c>
      <c r="Z593" s="126" t="str">
        <f t="shared" si="67"/>
        <v>No</v>
      </c>
      <c r="AA593" s="126" t="str">
        <f t="shared" si="67"/>
        <v>No</v>
      </c>
    </row>
    <row r="594" spans="1:27" x14ac:dyDescent="0.3">
      <c r="A594" t="s">
        <v>117</v>
      </c>
      <c r="B594" t="s">
        <v>13</v>
      </c>
      <c r="C594" t="s">
        <v>9</v>
      </c>
      <c r="D594" t="s">
        <v>11</v>
      </c>
      <c r="E594" t="s">
        <v>8</v>
      </c>
      <c r="F594" t="s">
        <v>71</v>
      </c>
      <c r="G594">
        <v>1</v>
      </c>
      <c r="H594" t="s">
        <v>71</v>
      </c>
      <c r="I594" t="s">
        <v>15</v>
      </c>
      <c r="M594">
        <v>2</v>
      </c>
      <c r="N594" t="str">
        <f t="shared" si="66"/>
        <v>Yes</v>
      </c>
      <c r="O594" s="3" t="s">
        <v>214</v>
      </c>
      <c r="P594" s="126" t="str">
        <f t="shared" si="67"/>
        <v>Yes</v>
      </c>
      <c r="Q594" s="126" t="str">
        <f t="shared" si="67"/>
        <v>Yes</v>
      </c>
      <c r="R594" s="126" t="str">
        <f t="shared" si="67"/>
        <v>Yes</v>
      </c>
      <c r="S594" s="126" t="str">
        <f t="shared" si="67"/>
        <v>No</v>
      </c>
      <c r="T594" s="126" t="str">
        <f t="shared" si="67"/>
        <v>No</v>
      </c>
      <c r="U594" s="126" t="str">
        <f t="shared" si="67"/>
        <v>Yes</v>
      </c>
      <c r="V594" s="126" t="str">
        <f t="shared" si="67"/>
        <v>Yes</v>
      </c>
      <c r="W594" s="126" t="str">
        <f t="shared" si="67"/>
        <v>No</v>
      </c>
      <c r="X594" s="126" t="str">
        <f t="shared" si="67"/>
        <v>No</v>
      </c>
      <c r="Y594" s="126" t="str">
        <f t="shared" si="67"/>
        <v>No</v>
      </c>
      <c r="Z594" s="126" t="str">
        <f t="shared" si="67"/>
        <v>No</v>
      </c>
      <c r="AA594" s="126" t="str">
        <f t="shared" si="67"/>
        <v>No</v>
      </c>
    </row>
    <row r="595" spans="1:27" x14ac:dyDescent="0.3">
      <c r="A595" t="s">
        <v>117</v>
      </c>
      <c r="B595" t="s">
        <v>13</v>
      </c>
      <c r="C595" t="s">
        <v>9</v>
      </c>
      <c r="D595" t="s">
        <v>11</v>
      </c>
      <c r="E595" t="s">
        <v>8</v>
      </c>
      <c r="F595" t="s">
        <v>71</v>
      </c>
      <c r="G595">
        <v>0</v>
      </c>
      <c r="H595" t="s">
        <v>71</v>
      </c>
      <c r="I595" t="s">
        <v>19</v>
      </c>
      <c r="M595">
        <v>0</v>
      </c>
      <c r="N595" t="str">
        <f t="shared" si="66"/>
        <v>No</v>
      </c>
      <c r="O595" s="3" t="s">
        <v>214</v>
      </c>
      <c r="P595" s="126" t="str">
        <f t="shared" si="67"/>
        <v>Yes</v>
      </c>
      <c r="Q595" s="126" t="str">
        <f t="shared" si="67"/>
        <v>Yes</v>
      </c>
      <c r="R595" s="126" t="str">
        <f t="shared" si="67"/>
        <v>Yes</v>
      </c>
      <c r="S595" s="126" t="str">
        <f t="shared" si="67"/>
        <v>No</v>
      </c>
      <c r="T595" s="126" t="str">
        <f t="shared" si="67"/>
        <v>No</v>
      </c>
      <c r="U595" s="126" t="str">
        <f t="shared" si="67"/>
        <v>Yes</v>
      </c>
      <c r="V595" s="126" t="str">
        <f t="shared" si="67"/>
        <v>Yes</v>
      </c>
      <c r="W595" s="126" t="str">
        <f t="shared" si="67"/>
        <v>No</v>
      </c>
      <c r="X595" s="126" t="str">
        <f t="shared" si="67"/>
        <v>No</v>
      </c>
      <c r="Y595" s="126" t="str">
        <f t="shared" si="67"/>
        <v>No</v>
      </c>
      <c r="Z595" s="126" t="str">
        <f t="shared" si="67"/>
        <v>No</v>
      </c>
      <c r="AA595" s="126" t="str">
        <f t="shared" si="67"/>
        <v>No</v>
      </c>
    </row>
    <row r="596" spans="1:27" x14ac:dyDescent="0.3">
      <c r="A596" t="s">
        <v>117</v>
      </c>
      <c r="B596" t="s">
        <v>13</v>
      </c>
      <c r="C596" t="s">
        <v>9</v>
      </c>
      <c r="D596" t="s">
        <v>11</v>
      </c>
      <c r="E596" t="s">
        <v>8</v>
      </c>
      <c r="F596" t="s">
        <v>71</v>
      </c>
      <c r="G596">
        <v>1</v>
      </c>
      <c r="H596" t="s">
        <v>71</v>
      </c>
      <c r="I596" t="s">
        <v>18</v>
      </c>
      <c r="M596">
        <v>0</v>
      </c>
      <c r="N596" t="str">
        <f t="shared" si="66"/>
        <v>No</v>
      </c>
      <c r="O596" s="3" t="s">
        <v>214</v>
      </c>
      <c r="P596" s="126" t="str">
        <f t="shared" si="67"/>
        <v>Yes</v>
      </c>
      <c r="Q596" s="126" t="str">
        <f t="shared" si="67"/>
        <v>Yes</v>
      </c>
      <c r="R596" s="126" t="str">
        <f t="shared" si="67"/>
        <v>Yes</v>
      </c>
      <c r="S596" s="126" t="str">
        <f t="shared" si="67"/>
        <v>No</v>
      </c>
      <c r="T596" s="126" t="str">
        <f t="shared" si="67"/>
        <v>No</v>
      </c>
      <c r="U596" s="126" t="str">
        <f t="shared" si="67"/>
        <v>Yes</v>
      </c>
      <c r="V596" s="126" t="str">
        <f t="shared" si="67"/>
        <v>Yes</v>
      </c>
      <c r="W596" s="126" t="str">
        <f t="shared" si="67"/>
        <v>No</v>
      </c>
      <c r="X596" s="126" t="str">
        <f t="shared" si="67"/>
        <v>No</v>
      </c>
      <c r="Y596" s="126" t="str">
        <f t="shared" si="67"/>
        <v>No</v>
      </c>
      <c r="Z596" s="126" t="str">
        <f t="shared" si="67"/>
        <v>No</v>
      </c>
      <c r="AA596" s="126" t="str">
        <f t="shared" si="67"/>
        <v>No</v>
      </c>
    </row>
    <row r="597" spans="1:27" x14ac:dyDescent="0.3">
      <c r="A597" t="s">
        <v>117</v>
      </c>
      <c r="B597" t="s">
        <v>13</v>
      </c>
      <c r="C597" t="s">
        <v>9</v>
      </c>
      <c r="D597" t="s">
        <v>11</v>
      </c>
      <c r="E597" t="s">
        <v>8</v>
      </c>
      <c r="F597" t="s">
        <v>10</v>
      </c>
      <c r="G597">
        <v>1</v>
      </c>
      <c r="H597" t="s">
        <v>8</v>
      </c>
      <c r="I597" t="s">
        <v>19</v>
      </c>
      <c r="M597">
        <v>0</v>
      </c>
      <c r="N597" t="str">
        <f t="shared" si="66"/>
        <v>No</v>
      </c>
      <c r="O597" s="3" t="s">
        <v>214</v>
      </c>
      <c r="P597" s="126" t="str">
        <f t="shared" si="67"/>
        <v>Yes</v>
      </c>
      <c r="Q597" s="126" t="str">
        <f t="shared" si="67"/>
        <v>Yes</v>
      </c>
      <c r="R597" s="126" t="str">
        <f t="shared" si="67"/>
        <v>Yes</v>
      </c>
      <c r="S597" s="126" t="str">
        <f t="shared" si="67"/>
        <v>No</v>
      </c>
      <c r="T597" s="126" t="str">
        <f t="shared" si="67"/>
        <v>Yes</v>
      </c>
      <c r="U597" s="126" t="str">
        <f t="shared" si="67"/>
        <v>Yes</v>
      </c>
      <c r="V597" s="126" t="str">
        <f t="shared" si="67"/>
        <v>No</v>
      </c>
      <c r="W597" s="126" t="str">
        <f t="shared" si="67"/>
        <v>No</v>
      </c>
      <c r="X597" s="126" t="str">
        <f t="shared" si="67"/>
        <v>No</v>
      </c>
      <c r="Y597" s="126" t="str">
        <f t="shared" si="67"/>
        <v>No</v>
      </c>
      <c r="Z597" s="126" t="str">
        <f t="shared" si="67"/>
        <v>No</v>
      </c>
      <c r="AA597" s="126" t="str">
        <f t="shared" si="67"/>
        <v>No</v>
      </c>
    </row>
    <row r="598" spans="1:27" x14ac:dyDescent="0.3">
      <c r="A598" t="s">
        <v>117</v>
      </c>
      <c r="B598" t="s">
        <v>13</v>
      </c>
      <c r="C598" t="s">
        <v>9</v>
      </c>
      <c r="D598" t="s">
        <v>11</v>
      </c>
      <c r="E598" t="s">
        <v>8</v>
      </c>
      <c r="F598" t="s">
        <v>10</v>
      </c>
      <c r="G598">
        <v>0</v>
      </c>
      <c r="H598" t="s">
        <v>13</v>
      </c>
      <c r="I598" t="s">
        <v>19</v>
      </c>
      <c r="M598">
        <v>0</v>
      </c>
      <c r="N598" t="str">
        <f t="shared" si="66"/>
        <v>No</v>
      </c>
      <c r="O598" s="3" t="s">
        <v>214</v>
      </c>
      <c r="P598" s="126" t="str">
        <f t="shared" si="67"/>
        <v>Yes</v>
      </c>
      <c r="Q598" s="126" t="str">
        <f t="shared" si="67"/>
        <v>Yes</v>
      </c>
      <c r="R598" s="126" t="str">
        <f t="shared" si="67"/>
        <v>Yes</v>
      </c>
      <c r="S598" s="126" t="str">
        <f t="shared" si="67"/>
        <v>No</v>
      </c>
      <c r="T598" s="126" t="str">
        <f t="shared" si="67"/>
        <v>Yes</v>
      </c>
      <c r="U598" s="126" t="str">
        <f t="shared" si="67"/>
        <v>Yes</v>
      </c>
      <c r="V598" s="126" t="str">
        <f t="shared" si="67"/>
        <v>No</v>
      </c>
      <c r="W598" s="126" t="str">
        <f t="shared" si="67"/>
        <v>No</v>
      </c>
      <c r="X598" s="126" t="str">
        <f t="shared" si="67"/>
        <v>No</v>
      </c>
      <c r="Y598" s="126" t="str">
        <f t="shared" si="67"/>
        <v>No</v>
      </c>
      <c r="Z598" s="126" t="str">
        <f t="shared" si="67"/>
        <v>No</v>
      </c>
      <c r="AA598" s="126" t="str">
        <f t="shared" si="67"/>
        <v>No</v>
      </c>
    </row>
    <row r="599" spans="1:27" x14ac:dyDescent="0.3">
      <c r="A599" t="s">
        <v>117</v>
      </c>
      <c r="B599" t="s">
        <v>13</v>
      </c>
      <c r="C599" t="s">
        <v>9</v>
      </c>
      <c r="D599" t="s">
        <v>11</v>
      </c>
      <c r="E599" t="s">
        <v>8</v>
      </c>
      <c r="F599" t="s">
        <v>10</v>
      </c>
      <c r="G599">
        <v>1</v>
      </c>
      <c r="H599" t="s">
        <v>11</v>
      </c>
      <c r="I599" t="s">
        <v>18</v>
      </c>
      <c r="M599">
        <v>0</v>
      </c>
      <c r="N599" t="str">
        <f t="shared" si="66"/>
        <v>No</v>
      </c>
      <c r="O599" s="3" t="s">
        <v>214</v>
      </c>
      <c r="P599" s="126" t="str">
        <f t="shared" si="67"/>
        <v>Yes</v>
      </c>
      <c r="Q599" s="126" t="str">
        <f t="shared" si="67"/>
        <v>Yes</v>
      </c>
      <c r="R599" s="126" t="str">
        <f t="shared" si="67"/>
        <v>Yes</v>
      </c>
      <c r="S599" s="126" t="str">
        <f t="shared" si="67"/>
        <v>No</v>
      </c>
      <c r="T599" s="126" t="str">
        <f t="shared" si="67"/>
        <v>Yes</v>
      </c>
      <c r="U599" s="126" t="str">
        <f t="shared" si="67"/>
        <v>Yes</v>
      </c>
      <c r="V599" s="126" t="str">
        <f t="shared" si="67"/>
        <v>No</v>
      </c>
      <c r="W599" s="126" t="str">
        <f t="shared" si="67"/>
        <v>No</v>
      </c>
      <c r="X599" s="126" t="str">
        <f t="shared" si="67"/>
        <v>No</v>
      </c>
      <c r="Y599" s="126" t="str">
        <f t="shared" si="67"/>
        <v>No</v>
      </c>
      <c r="Z599" s="126" t="str">
        <f t="shared" si="67"/>
        <v>No</v>
      </c>
      <c r="AA599" s="126" t="str">
        <f t="shared" si="67"/>
        <v>No</v>
      </c>
    </row>
    <row r="600" spans="1:27" x14ac:dyDescent="0.3">
      <c r="A600" t="s">
        <v>117</v>
      </c>
      <c r="B600" t="s">
        <v>13</v>
      </c>
      <c r="C600" t="s">
        <v>9</v>
      </c>
      <c r="D600" t="s">
        <v>11</v>
      </c>
      <c r="E600" t="s">
        <v>8</v>
      </c>
      <c r="F600" t="s">
        <v>10</v>
      </c>
      <c r="G600">
        <v>1</v>
      </c>
      <c r="H600" t="s">
        <v>10</v>
      </c>
      <c r="I600" t="s">
        <v>20</v>
      </c>
      <c r="M600">
        <v>2</v>
      </c>
      <c r="N600" t="str">
        <f t="shared" si="66"/>
        <v>Yes</v>
      </c>
      <c r="O600" s="3" t="s">
        <v>214</v>
      </c>
      <c r="P600" s="126" t="str">
        <f t="shared" si="67"/>
        <v>Yes</v>
      </c>
      <c r="Q600" s="126" t="str">
        <f t="shared" si="67"/>
        <v>Yes</v>
      </c>
      <c r="R600" s="126" t="str">
        <f t="shared" si="67"/>
        <v>Yes</v>
      </c>
      <c r="S600" s="126" t="str">
        <f t="shared" si="67"/>
        <v>No</v>
      </c>
      <c r="T600" s="126" t="str">
        <f t="shared" si="67"/>
        <v>Yes</v>
      </c>
      <c r="U600" s="126" t="str">
        <f t="shared" si="67"/>
        <v>Yes</v>
      </c>
      <c r="V600" s="126" t="str">
        <f t="shared" si="67"/>
        <v>No</v>
      </c>
      <c r="W600" s="126" t="str">
        <f t="shared" si="67"/>
        <v>No</v>
      </c>
      <c r="X600" s="126" t="str">
        <f t="shared" si="67"/>
        <v>No</v>
      </c>
      <c r="Y600" s="126" t="str">
        <f t="shared" si="67"/>
        <v>No</v>
      </c>
      <c r="Z600" s="126" t="str">
        <f t="shared" si="67"/>
        <v>No</v>
      </c>
      <c r="AA600" s="126" t="str">
        <f t="shared" si="67"/>
        <v>No</v>
      </c>
    </row>
    <row r="601" spans="1:27" x14ac:dyDescent="0.3">
      <c r="A601" t="s">
        <v>117</v>
      </c>
      <c r="B601" t="s">
        <v>13</v>
      </c>
      <c r="C601" t="s">
        <v>9</v>
      </c>
      <c r="D601" t="s">
        <v>11</v>
      </c>
      <c r="E601" t="s">
        <v>8</v>
      </c>
      <c r="F601" t="s">
        <v>10</v>
      </c>
      <c r="G601">
        <v>1</v>
      </c>
      <c r="H601" t="s">
        <v>10</v>
      </c>
      <c r="I601" t="s">
        <v>20</v>
      </c>
      <c r="M601">
        <v>0</v>
      </c>
      <c r="N601" t="str">
        <f t="shared" si="66"/>
        <v>No</v>
      </c>
      <c r="O601" s="3" t="s">
        <v>214</v>
      </c>
      <c r="P601" s="126" t="str">
        <f t="shared" si="67"/>
        <v>Yes</v>
      </c>
      <c r="Q601" s="126" t="str">
        <f t="shared" si="67"/>
        <v>Yes</v>
      </c>
      <c r="R601" s="126" t="str">
        <f t="shared" si="67"/>
        <v>Yes</v>
      </c>
      <c r="S601" s="126" t="str">
        <f t="shared" si="67"/>
        <v>No</v>
      </c>
      <c r="T601" s="126" t="str">
        <f t="shared" si="67"/>
        <v>Yes</v>
      </c>
      <c r="U601" s="126" t="str">
        <f t="shared" si="67"/>
        <v>Yes</v>
      </c>
      <c r="V601" s="126" t="str">
        <f t="shared" si="67"/>
        <v>No</v>
      </c>
      <c r="W601" s="126" t="str">
        <f t="shared" si="67"/>
        <v>No</v>
      </c>
      <c r="X601" s="126" t="str">
        <f t="shared" si="67"/>
        <v>No</v>
      </c>
      <c r="Y601" s="126" t="str">
        <f t="shared" si="67"/>
        <v>No</v>
      </c>
      <c r="Z601" s="126" t="str">
        <f t="shared" si="67"/>
        <v>No</v>
      </c>
      <c r="AA601" s="126" t="str">
        <f t="shared" si="67"/>
        <v>No</v>
      </c>
    </row>
    <row r="602" spans="1:27" x14ac:dyDescent="0.3">
      <c r="A602" t="s">
        <v>117</v>
      </c>
      <c r="B602" t="s">
        <v>13</v>
      </c>
      <c r="C602" t="s">
        <v>9</v>
      </c>
      <c r="D602" t="s">
        <v>11</v>
      </c>
      <c r="E602" t="s">
        <v>8</v>
      </c>
      <c r="F602" t="s">
        <v>10</v>
      </c>
      <c r="G602">
        <v>0</v>
      </c>
      <c r="H602" t="s">
        <v>8</v>
      </c>
      <c r="I602" t="s">
        <v>19</v>
      </c>
      <c r="M602">
        <v>0</v>
      </c>
      <c r="N602" t="str">
        <f t="shared" si="66"/>
        <v>No</v>
      </c>
      <c r="O602" s="3" t="s">
        <v>214</v>
      </c>
      <c r="P602" s="126" t="str">
        <f t="shared" si="67"/>
        <v>Yes</v>
      </c>
      <c r="Q602" s="126" t="str">
        <f t="shared" si="67"/>
        <v>Yes</v>
      </c>
      <c r="R602" s="126" t="str">
        <f t="shared" si="67"/>
        <v>Yes</v>
      </c>
      <c r="S602" s="126" t="str">
        <f t="shared" ref="Q602:AA625" si="68">IF($A602="","",IF(OR($B602=S$1,$C602=S$1,$D602=S$1,$E602=S$1,$F602=S$1),"Yes","No"))</f>
        <v>No</v>
      </c>
      <c r="T602" s="126" t="str">
        <f t="shared" si="68"/>
        <v>Yes</v>
      </c>
      <c r="U602" s="126" t="str">
        <f t="shared" si="68"/>
        <v>Yes</v>
      </c>
      <c r="V602" s="126" t="str">
        <f t="shared" si="68"/>
        <v>No</v>
      </c>
      <c r="W602" s="126" t="str">
        <f t="shared" si="68"/>
        <v>No</v>
      </c>
      <c r="X602" s="126" t="str">
        <f t="shared" si="68"/>
        <v>No</v>
      </c>
      <c r="Y602" s="126" t="str">
        <f t="shared" si="68"/>
        <v>No</v>
      </c>
      <c r="Z602" s="126" t="str">
        <f t="shared" si="68"/>
        <v>No</v>
      </c>
      <c r="AA602" s="126" t="str">
        <f t="shared" si="68"/>
        <v>No</v>
      </c>
    </row>
    <row r="603" spans="1:27" x14ac:dyDescent="0.3">
      <c r="A603" t="s">
        <v>117</v>
      </c>
      <c r="B603" t="s">
        <v>13</v>
      </c>
      <c r="C603" t="s">
        <v>9</v>
      </c>
      <c r="D603" t="s">
        <v>70</v>
      </c>
      <c r="E603" t="s">
        <v>8</v>
      </c>
      <c r="F603" t="s">
        <v>71</v>
      </c>
      <c r="G603">
        <v>1</v>
      </c>
      <c r="H603" t="s">
        <v>13</v>
      </c>
      <c r="I603" t="s">
        <v>17</v>
      </c>
      <c r="M603">
        <v>0</v>
      </c>
      <c r="N603" t="str">
        <f t="shared" si="66"/>
        <v>No</v>
      </c>
      <c r="O603" s="3" t="s">
        <v>214</v>
      </c>
      <c r="P603" s="126" t="str">
        <f t="shared" ref="P603:AA667" si="69">IF($A603="","",IF(OR($B603=P$1,$C603=P$1,$D603=P$1,$E603=P$1,$F603=P$1),"Yes","No"))</f>
        <v>Yes</v>
      </c>
      <c r="Q603" s="126" t="str">
        <f t="shared" si="68"/>
        <v>Yes</v>
      </c>
      <c r="R603" s="126" t="str">
        <f t="shared" si="68"/>
        <v>Yes</v>
      </c>
      <c r="S603" s="126" t="str">
        <f t="shared" si="68"/>
        <v>Yes</v>
      </c>
      <c r="T603" s="126" t="str">
        <f t="shared" si="68"/>
        <v>No</v>
      </c>
      <c r="U603" s="126" t="str">
        <f t="shared" si="68"/>
        <v>No</v>
      </c>
      <c r="V603" s="126" t="str">
        <f t="shared" si="68"/>
        <v>Yes</v>
      </c>
      <c r="W603" s="126" t="str">
        <f t="shared" si="68"/>
        <v>No</v>
      </c>
      <c r="X603" s="126" t="str">
        <f t="shared" si="68"/>
        <v>No</v>
      </c>
      <c r="Y603" s="126" t="str">
        <f t="shared" si="68"/>
        <v>No</v>
      </c>
      <c r="Z603" s="126" t="str">
        <f t="shared" si="68"/>
        <v>No</v>
      </c>
      <c r="AA603" s="126" t="str">
        <f t="shared" si="68"/>
        <v>No</v>
      </c>
    </row>
    <row r="604" spans="1:27" x14ac:dyDescent="0.3">
      <c r="A604" t="s">
        <v>117</v>
      </c>
      <c r="B604" t="s">
        <v>13</v>
      </c>
      <c r="C604" t="s">
        <v>9</v>
      </c>
      <c r="D604" t="s">
        <v>70</v>
      </c>
      <c r="E604" t="s">
        <v>8</v>
      </c>
      <c r="F604" t="s">
        <v>71</v>
      </c>
      <c r="G604">
        <v>1</v>
      </c>
      <c r="H604" t="s">
        <v>8</v>
      </c>
      <c r="I604" t="s">
        <v>17</v>
      </c>
      <c r="M604">
        <v>0</v>
      </c>
      <c r="N604" t="str">
        <f t="shared" si="66"/>
        <v>No</v>
      </c>
      <c r="O604" s="3" t="s">
        <v>214</v>
      </c>
      <c r="P604" s="126" t="str">
        <f t="shared" si="69"/>
        <v>Yes</v>
      </c>
      <c r="Q604" s="126" t="str">
        <f t="shared" si="68"/>
        <v>Yes</v>
      </c>
      <c r="R604" s="126" t="str">
        <f t="shared" si="68"/>
        <v>Yes</v>
      </c>
      <c r="S604" s="126" t="str">
        <f t="shared" si="68"/>
        <v>Yes</v>
      </c>
      <c r="T604" s="126" t="str">
        <f t="shared" si="68"/>
        <v>No</v>
      </c>
      <c r="U604" s="126" t="str">
        <f t="shared" si="68"/>
        <v>No</v>
      </c>
      <c r="V604" s="126" t="str">
        <f t="shared" si="68"/>
        <v>Yes</v>
      </c>
      <c r="W604" s="126" t="str">
        <f t="shared" si="68"/>
        <v>No</v>
      </c>
      <c r="X604" s="126" t="str">
        <f t="shared" si="68"/>
        <v>No</v>
      </c>
      <c r="Y604" s="126" t="str">
        <f t="shared" si="68"/>
        <v>No</v>
      </c>
      <c r="Z604" s="126" t="str">
        <f t="shared" si="68"/>
        <v>No</v>
      </c>
      <c r="AA604" s="126" t="str">
        <f t="shared" si="68"/>
        <v>No</v>
      </c>
    </row>
    <row r="605" spans="1:27" x14ac:dyDescent="0.3">
      <c r="A605" t="s">
        <v>117</v>
      </c>
      <c r="B605" t="s">
        <v>13</v>
      </c>
      <c r="C605" t="s">
        <v>9</v>
      </c>
      <c r="D605" t="s">
        <v>70</v>
      </c>
      <c r="E605" t="s">
        <v>8</v>
      </c>
      <c r="F605" t="s">
        <v>71</v>
      </c>
      <c r="G605">
        <v>1</v>
      </c>
      <c r="H605" t="s">
        <v>71</v>
      </c>
      <c r="I605" t="s">
        <v>18</v>
      </c>
      <c r="M605">
        <v>2</v>
      </c>
      <c r="N605" t="str">
        <f t="shared" si="66"/>
        <v>Yes</v>
      </c>
      <c r="O605" s="3" t="s">
        <v>214</v>
      </c>
      <c r="P605" s="126" t="str">
        <f t="shared" si="69"/>
        <v>Yes</v>
      </c>
      <c r="Q605" s="126" t="str">
        <f t="shared" si="68"/>
        <v>Yes</v>
      </c>
      <c r="R605" s="126" t="str">
        <f t="shared" si="68"/>
        <v>Yes</v>
      </c>
      <c r="S605" s="126" t="str">
        <f t="shared" si="68"/>
        <v>Yes</v>
      </c>
      <c r="T605" s="126" t="str">
        <f t="shared" si="68"/>
        <v>No</v>
      </c>
      <c r="U605" s="126" t="str">
        <f t="shared" si="68"/>
        <v>No</v>
      </c>
      <c r="V605" s="126" t="str">
        <f t="shared" si="68"/>
        <v>Yes</v>
      </c>
      <c r="W605" s="126" t="str">
        <f t="shared" si="68"/>
        <v>No</v>
      </c>
      <c r="X605" s="126" t="str">
        <f t="shared" si="68"/>
        <v>No</v>
      </c>
      <c r="Y605" s="126" t="str">
        <f t="shared" si="68"/>
        <v>No</v>
      </c>
      <c r="Z605" s="126" t="str">
        <f t="shared" si="68"/>
        <v>No</v>
      </c>
      <c r="AA605" s="126" t="str">
        <f t="shared" si="68"/>
        <v>No</v>
      </c>
    </row>
    <row r="606" spans="1:27" x14ac:dyDescent="0.3">
      <c r="A606" t="s">
        <v>117</v>
      </c>
      <c r="B606" t="s">
        <v>13</v>
      </c>
      <c r="C606" t="s">
        <v>130</v>
      </c>
      <c r="D606" t="s">
        <v>9</v>
      </c>
      <c r="E606" t="s">
        <v>11</v>
      </c>
      <c r="F606" t="s">
        <v>71</v>
      </c>
      <c r="G606">
        <v>1</v>
      </c>
      <c r="H606" t="s">
        <v>13</v>
      </c>
      <c r="I606" t="s">
        <v>148</v>
      </c>
      <c r="M606">
        <v>2</v>
      </c>
      <c r="N606" t="str">
        <f t="shared" si="66"/>
        <v>Yes</v>
      </c>
      <c r="O606" s="3" t="s">
        <v>214</v>
      </c>
      <c r="P606" s="126" t="str">
        <f t="shared" si="69"/>
        <v>Yes</v>
      </c>
      <c r="Q606" s="126" t="str">
        <f t="shared" si="68"/>
        <v>Yes</v>
      </c>
      <c r="R606" s="126" t="str">
        <f t="shared" si="68"/>
        <v>No</v>
      </c>
      <c r="S606" s="126" t="str">
        <f t="shared" si="68"/>
        <v>No</v>
      </c>
      <c r="T606" s="126" t="str">
        <f t="shared" si="68"/>
        <v>No</v>
      </c>
      <c r="U606" s="126" t="str">
        <f t="shared" si="68"/>
        <v>Yes</v>
      </c>
      <c r="V606" s="126" t="str">
        <f t="shared" si="68"/>
        <v>Yes</v>
      </c>
      <c r="W606" s="126" t="str">
        <f t="shared" si="68"/>
        <v>No</v>
      </c>
      <c r="X606" s="126" t="str">
        <f t="shared" si="68"/>
        <v>No</v>
      </c>
      <c r="Y606" s="126" t="str">
        <f t="shared" si="68"/>
        <v>Yes</v>
      </c>
      <c r="Z606" s="126" t="str">
        <f t="shared" si="68"/>
        <v>No</v>
      </c>
      <c r="AA606" s="126" t="str">
        <f t="shared" si="68"/>
        <v>No</v>
      </c>
    </row>
    <row r="607" spans="1:27" x14ac:dyDescent="0.3">
      <c r="A607" t="s">
        <v>117</v>
      </c>
      <c r="B607" t="s">
        <v>13</v>
      </c>
      <c r="C607" t="s">
        <v>130</v>
      </c>
      <c r="D607" t="s">
        <v>9</v>
      </c>
      <c r="E607" t="s">
        <v>11</v>
      </c>
      <c r="F607" t="s">
        <v>71</v>
      </c>
      <c r="G607">
        <v>1</v>
      </c>
      <c r="H607" t="s">
        <v>71</v>
      </c>
      <c r="I607" t="s">
        <v>16</v>
      </c>
      <c r="M607">
        <v>2</v>
      </c>
      <c r="N607" t="str">
        <f t="shared" si="66"/>
        <v>Yes</v>
      </c>
      <c r="O607" s="3" t="s">
        <v>214</v>
      </c>
      <c r="P607" s="126" t="str">
        <f t="shared" si="69"/>
        <v>Yes</v>
      </c>
      <c r="Q607" s="126" t="str">
        <f t="shared" si="68"/>
        <v>Yes</v>
      </c>
      <c r="R607" s="126" t="str">
        <f t="shared" si="68"/>
        <v>No</v>
      </c>
      <c r="S607" s="126" t="str">
        <f t="shared" si="68"/>
        <v>No</v>
      </c>
      <c r="T607" s="126" t="str">
        <f t="shared" si="68"/>
        <v>No</v>
      </c>
      <c r="U607" s="126" t="str">
        <f t="shared" si="68"/>
        <v>Yes</v>
      </c>
      <c r="V607" s="126" t="str">
        <f t="shared" si="68"/>
        <v>Yes</v>
      </c>
      <c r="W607" s="126" t="str">
        <f t="shared" si="68"/>
        <v>No</v>
      </c>
      <c r="X607" s="126" t="str">
        <f t="shared" si="68"/>
        <v>No</v>
      </c>
      <c r="Y607" s="126" t="str">
        <f t="shared" si="68"/>
        <v>Yes</v>
      </c>
      <c r="Z607" s="126" t="str">
        <f t="shared" si="68"/>
        <v>No</v>
      </c>
      <c r="AA607" s="126" t="str">
        <f t="shared" si="68"/>
        <v>No</v>
      </c>
    </row>
    <row r="608" spans="1:27" x14ac:dyDescent="0.3">
      <c r="A608" t="s">
        <v>117</v>
      </c>
      <c r="B608" t="s">
        <v>13</v>
      </c>
      <c r="C608" t="s">
        <v>130</v>
      </c>
      <c r="D608" t="s">
        <v>9</v>
      </c>
      <c r="E608" t="s">
        <v>11</v>
      </c>
      <c r="F608" t="s">
        <v>8</v>
      </c>
      <c r="G608">
        <v>0</v>
      </c>
      <c r="H608" t="s">
        <v>11</v>
      </c>
      <c r="I608" t="s">
        <v>15</v>
      </c>
      <c r="M608">
        <v>0</v>
      </c>
      <c r="N608" t="str">
        <f t="shared" si="66"/>
        <v>No</v>
      </c>
      <c r="O608" s="3" t="s">
        <v>214</v>
      </c>
      <c r="P608" s="126" t="str">
        <f t="shared" si="69"/>
        <v>Yes</v>
      </c>
      <c r="Q608" s="126" t="str">
        <f t="shared" si="68"/>
        <v>Yes</v>
      </c>
      <c r="R608" s="126" t="str">
        <f t="shared" si="68"/>
        <v>Yes</v>
      </c>
      <c r="S608" s="126" t="str">
        <f t="shared" si="68"/>
        <v>No</v>
      </c>
      <c r="T608" s="126" t="str">
        <f t="shared" si="68"/>
        <v>No</v>
      </c>
      <c r="U608" s="126" t="str">
        <f t="shared" si="68"/>
        <v>Yes</v>
      </c>
      <c r="V608" s="126" t="str">
        <f t="shared" si="68"/>
        <v>No</v>
      </c>
      <c r="W608" s="126" t="str">
        <f t="shared" si="68"/>
        <v>No</v>
      </c>
      <c r="X608" s="126" t="str">
        <f t="shared" si="68"/>
        <v>No</v>
      </c>
      <c r="Y608" s="126" t="str">
        <f t="shared" si="68"/>
        <v>Yes</v>
      </c>
      <c r="Z608" s="126" t="str">
        <f t="shared" si="68"/>
        <v>No</v>
      </c>
      <c r="AA608" s="126" t="str">
        <f t="shared" si="68"/>
        <v>No</v>
      </c>
    </row>
    <row r="609" spans="1:27" x14ac:dyDescent="0.3">
      <c r="A609" t="s">
        <v>117</v>
      </c>
      <c r="B609" t="s">
        <v>13</v>
      </c>
      <c r="C609" t="s">
        <v>130</v>
      </c>
      <c r="D609" t="s">
        <v>9</v>
      </c>
      <c r="E609" t="s">
        <v>11</v>
      </c>
      <c r="F609" t="s">
        <v>8</v>
      </c>
      <c r="G609">
        <v>0</v>
      </c>
      <c r="H609" t="s">
        <v>13</v>
      </c>
      <c r="I609" t="s">
        <v>17</v>
      </c>
      <c r="M609">
        <v>0</v>
      </c>
      <c r="N609" t="str">
        <f t="shared" si="66"/>
        <v>No</v>
      </c>
      <c r="O609" s="3" t="s">
        <v>214</v>
      </c>
      <c r="P609" s="126" t="str">
        <f t="shared" si="69"/>
        <v>Yes</v>
      </c>
      <c r="Q609" s="126" t="str">
        <f t="shared" si="68"/>
        <v>Yes</v>
      </c>
      <c r="R609" s="126" t="str">
        <f t="shared" si="68"/>
        <v>Yes</v>
      </c>
      <c r="S609" s="126" t="str">
        <f t="shared" si="68"/>
        <v>No</v>
      </c>
      <c r="T609" s="126" t="str">
        <f t="shared" si="68"/>
        <v>No</v>
      </c>
      <c r="U609" s="126" t="str">
        <f t="shared" si="68"/>
        <v>Yes</v>
      </c>
      <c r="V609" s="126" t="str">
        <f t="shared" si="68"/>
        <v>No</v>
      </c>
      <c r="W609" s="126" t="str">
        <f t="shared" si="68"/>
        <v>No</v>
      </c>
      <c r="X609" s="126" t="str">
        <f t="shared" si="68"/>
        <v>No</v>
      </c>
      <c r="Y609" s="126" t="str">
        <f t="shared" si="68"/>
        <v>Yes</v>
      </c>
      <c r="Z609" s="126" t="str">
        <f t="shared" si="68"/>
        <v>No</v>
      </c>
      <c r="AA609" s="126" t="str">
        <f t="shared" si="68"/>
        <v>No</v>
      </c>
    </row>
    <row r="610" spans="1:27" x14ac:dyDescent="0.3">
      <c r="A610" t="s">
        <v>117</v>
      </c>
      <c r="B610" t="s">
        <v>13</v>
      </c>
      <c r="C610" t="s">
        <v>130</v>
      </c>
      <c r="D610" t="s">
        <v>9</v>
      </c>
      <c r="E610" t="s">
        <v>11</v>
      </c>
      <c r="F610" t="s">
        <v>8</v>
      </c>
      <c r="G610">
        <v>1</v>
      </c>
      <c r="H610" t="s">
        <v>11</v>
      </c>
      <c r="I610" t="s">
        <v>17</v>
      </c>
      <c r="M610">
        <v>0</v>
      </c>
      <c r="N610" t="str">
        <f t="shared" si="66"/>
        <v>No</v>
      </c>
      <c r="O610" s="3" t="s">
        <v>214</v>
      </c>
      <c r="P610" s="126" t="str">
        <f t="shared" si="69"/>
        <v>Yes</v>
      </c>
      <c r="Q610" s="126" t="str">
        <f t="shared" si="68"/>
        <v>Yes</v>
      </c>
      <c r="R610" s="126" t="str">
        <f t="shared" si="68"/>
        <v>Yes</v>
      </c>
      <c r="S610" s="126" t="str">
        <f t="shared" si="68"/>
        <v>No</v>
      </c>
      <c r="T610" s="126" t="str">
        <f t="shared" si="68"/>
        <v>No</v>
      </c>
      <c r="U610" s="126" t="str">
        <f t="shared" si="68"/>
        <v>Yes</v>
      </c>
      <c r="V610" s="126" t="str">
        <f t="shared" si="68"/>
        <v>No</v>
      </c>
      <c r="W610" s="126" t="str">
        <f t="shared" si="68"/>
        <v>No</v>
      </c>
      <c r="X610" s="126" t="str">
        <f t="shared" si="68"/>
        <v>No</v>
      </c>
      <c r="Y610" s="126" t="str">
        <f t="shared" si="68"/>
        <v>Yes</v>
      </c>
      <c r="Z610" s="126" t="str">
        <f t="shared" si="68"/>
        <v>No</v>
      </c>
      <c r="AA610" s="126" t="str">
        <f t="shared" si="68"/>
        <v>No</v>
      </c>
    </row>
    <row r="611" spans="1:27" x14ac:dyDescent="0.3">
      <c r="A611" t="s">
        <v>117</v>
      </c>
      <c r="B611" t="s">
        <v>13</v>
      </c>
      <c r="C611" t="s">
        <v>130</v>
      </c>
      <c r="D611" t="s">
        <v>9</v>
      </c>
      <c r="E611" t="s">
        <v>70</v>
      </c>
      <c r="F611" t="s">
        <v>8</v>
      </c>
      <c r="G611">
        <v>0</v>
      </c>
      <c r="H611" t="s">
        <v>70</v>
      </c>
      <c r="I611" t="s">
        <v>17</v>
      </c>
      <c r="M611">
        <v>0</v>
      </c>
      <c r="N611" t="str">
        <f t="shared" si="66"/>
        <v>No</v>
      </c>
      <c r="O611" s="3" t="s">
        <v>214</v>
      </c>
      <c r="P611" s="126" t="str">
        <f t="shared" si="69"/>
        <v>Yes</v>
      </c>
      <c r="Q611" s="126" t="str">
        <f t="shared" si="68"/>
        <v>Yes</v>
      </c>
      <c r="R611" s="126" t="str">
        <f t="shared" si="68"/>
        <v>Yes</v>
      </c>
      <c r="S611" s="126" t="str">
        <f t="shared" si="68"/>
        <v>Yes</v>
      </c>
      <c r="T611" s="126" t="str">
        <f t="shared" si="68"/>
        <v>No</v>
      </c>
      <c r="U611" s="126" t="str">
        <f t="shared" si="68"/>
        <v>No</v>
      </c>
      <c r="V611" s="126" t="str">
        <f t="shared" si="68"/>
        <v>No</v>
      </c>
      <c r="W611" s="126" t="str">
        <f t="shared" si="68"/>
        <v>No</v>
      </c>
      <c r="X611" s="126" t="str">
        <f t="shared" si="68"/>
        <v>No</v>
      </c>
      <c r="Y611" s="126" t="str">
        <f t="shared" si="68"/>
        <v>Yes</v>
      </c>
      <c r="Z611" s="126" t="str">
        <f t="shared" si="68"/>
        <v>No</v>
      </c>
      <c r="AA611" s="126" t="str">
        <f t="shared" si="68"/>
        <v>No</v>
      </c>
    </row>
    <row r="612" spans="1:27" x14ac:dyDescent="0.3">
      <c r="A612" t="s">
        <v>117</v>
      </c>
      <c r="B612" t="s">
        <v>13</v>
      </c>
      <c r="C612" t="s">
        <v>130</v>
      </c>
      <c r="D612" t="s">
        <v>9</v>
      </c>
      <c r="E612" t="s">
        <v>70</v>
      </c>
      <c r="F612" t="s">
        <v>8</v>
      </c>
      <c r="G612">
        <v>2</v>
      </c>
      <c r="H612" t="s">
        <v>13</v>
      </c>
      <c r="I612" t="s">
        <v>18</v>
      </c>
      <c r="M612">
        <v>3</v>
      </c>
      <c r="N612" t="str">
        <f t="shared" si="66"/>
        <v>Yes</v>
      </c>
      <c r="O612" s="3" t="s">
        <v>214</v>
      </c>
      <c r="P612" s="126" t="str">
        <f t="shared" si="69"/>
        <v>Yes</v>
      </c>
      <c r="Q612" s="126" t="str">
        <f t="shared" si="68"/>
        <v>Yes</v>
      </c>
      <c r="R612" s="126" t="str">
        <f t="shared" si="68"/>
        <v>Yes</v>
      </c>
      <c r="S612" s="126" t="str">
        <f t="shared" si="68"/>
        <v>Yes</v>
      </c>
      <c r="T612" s="126" t="str">
        <f t="shared" si="68"/>
        <v>No</v>
      </c>
      <c r="U612" s="126" t="str">
        <f t="shared" si="68"/>
        <v>No</v>
      </c>
      <c r="V612" s="126" t="str">
        <f t="shared" si="68"/>
        <v>No</v>
      </c>
      <c r="W612" s="126" t="str">
        <f t="shared" si="68"/>
        <v>No</v>
      </c>
      <c r="X612" s="126" t="str">
        <f t="shared" si="68"/>
        <v>No</v>
      </c>
      <c r="Y612" s="126" t="str">
        <f t="shared" si="68"/>
        <v>Yes</v>
      </c>
      <c r="Z612" s="126" t="str">
        <f t="shared" si="68"/>
        <v>No</v>
      </c>
      <c r="AA612" s="126" t="str">
        <f t="shared" si="68"/>
        <v>No</v>
      </c>
    </row>
    <row r="613" spans="1:27" x14ac:dyDescent="0.3">
      <c r="A613" t="s">
        <v>117</v>
      </c>
      <c r="B613" t="s">
        <v>13</v>
      </c>
      <c r="C613" t="s">
        <v>130</v>
      </c>
      <c r="D613" t="s">
        <v>9</v>
      </c>
      <c r="E613" t="s">
        <v>70</v>
      </c>
      <c r="F613" t="s">
        <v>8</v>
      </c>
      <c r="G613">
        <v>1</v>
      </c>
      <c r="H613" t="s">
        <v>130</v>
      </c>
      <c r="I613" t="s">
        <v>18</v>
      </c>
      <c r="M613">
        <v>0</v>
      </c>
      <c r="N613" t="str">
        <f t="shared" si="66"/>
        <v>No</v>
      </c>
      <c r="O613" s="3" t="s">
        <v>214</v>
      </c>
      <c r="P613" s="126" t="str">
        <f t="shared" si="69"/>
        <v>Yes</v>
      </c>
      <c r="Q613" s="126" t="str">
        <f t="shared" si="68"/>
        <v>Yes</v>
      </c>
      <c r="R613" s="126" t="str">
        <f t="shared" si="68"/>
        <v>Yes</v>
      </c>
      <c r="S613" s="126" t="str">
        <f t="shared" si="68"/>
        <v>Yes</v>
      </c>
      <c r="T613" s="126" t="str">
        <f t="shared" si="68"/>
        <v>No</v>
      </c>
      <c r="U613" s="126" t="str">
        <f t="shared" si="68"/>
        <v>No</v>
      </c>
      <c r="V613" s="126" t="str">
        <f t="shared" si="68"/>
        <v>No</v>
      </c>
      <c r="W613" s="126" t="str">
        <f t="shared" si="68"/>
        <v>No</v>
      </c>
      <c r="X613" s="126" t="str">
        <f t="shared" si="68"/>
        <v>No</v>
      </c>
      <c r="Y613" s="126" t="str">
        <f t="shared" si="68"/>
        <v>Yes</v>
      </c>
      <c r="Z613" s="126" t="str">
        <f t="shared" si="68"/>
        <v>No</v>
      </c>
      <c r="AA613" s="126" t="str">
        <f t="shared" si="68"/>
        <v>No</v>
      </c>
    </row>
    <row r="614" spans="1:27" x14ac:dyDescent="0.3">
      <c r="A614" t="s">
        <v>117</v>
      </c>
      <c r="B614" t="s">
        <v>13</v>
      </c>
      <c r="C614" t="s">
        <v>130</v>
      </c>
      <c r="D614" t="s">
        <v>9</v>
      </c>
      <c r="E614" t="s">
        <v>70</v>
      </c>
      <c r="F614" t="s">
        <v>8</v>
      </c>
      <c r="G614">
        <v>0</v>
      </c>
      <c r="H614" t="s">
        <v>70</v>
      </c>
      <c r="I614" t="s">
        <v>19</v>
      </c>
      <c r="M614">
        <v>0</v>
      </c>
      <c r="N614" t="str">
        <f t="shared" si="66"/>
        <v>No</v>
      </c>
      <c r="O614" s="3" t="s">
        <v>214</v>
      </c>
      <c r="P614" s="126" t="str">
        <f t="shared" si="69"/>
        <v>Yes</v>
      </c>
      <c r="Q614" s="126" t="str">
        <f t="shared" si="68"/>
        <v>Yes</v>
      </c>
      <c r="R614" s="126" t="str">
        <f t="shared" si="68"/>
        <v>Yes</v>
      </c>
      <c r="S614" s="126" t="str">
        <f t="shared" si="68"/>
        <v>Yes</v>
      </c>
      <c r="T614" s="126" t="str">
        <f t="shared" si="68"/>
        <v>No</v>
      </c>
      <c r="U614" s="126" t="str">
        <f t="shared" si="68"/>
        <v>No</v>
      </c>
      <c r="V614" s="126" t="str">
        <f t="shared" si="68"/>
        <v>No</v>
      </c>
      <c r="W614" s="126" t="str">
        <f t="shared" si="68"/>
        <v>No</v>
      </c>
      <c r="X614" s="126" t="str">
        <f t="shared" si="68"/>
        <v>No</v>
      </c>
      <c r="Y614" s="126" t="str">
        <f t="shared" si="68"/>
        <v>Yes</v>
      </c>
      <c r="Z614" s="126" t="str">
        <f t="shared" si="68"/>
        <v>No</v>
      </c>
      <c r="AA614" s="126" t="str">
        <f t="shared" si="68"/>
        <v>No</v>
      </c>
    </row>
    <row r="615" spans="1:27" x14ac:dyDescent="0.3">
      <c r="A615" t="s">
        <v>117</v>
      </c>
      <c r="B615" t="s">
        <v>13</v>
      </c>
      <c r="C615" t="s">
        <v>130</v>
      </c>
      <c r="D615" t="s">
        <v>9</v>
      </c>
      <c r="E615" t="s">
        <v>70</v>
      </c>
      <c r="F615" t="s">
        <v>8</v>
      </c>
      <c r="G615">
        <v>1</v>
      </c>
      <c r="H615" t="s">
        <v>11</v>
      </c>
      <c r="I615" t="s">
        <v>18</v>
      </c>
      <c r="M615">
        <v>2</v>
      </c>
      <c r="N615" t="str">
        <f t="shared" si="66"/>
        <v>Yes</v>
      </c>
      <c r="O615" s="3" t="s">
        <v>214</v>
      </c>
      <c r="P615" s="126" t="str">
        <f t="shared" si="69"/>
        <v>Yes</v>
      </c>
      <c r="Q615" s="126" t="str">
        <f t="shared" si="68"/>
        <v>Yes</v>
      </c>
      <c r="R615" s="126" t="str">
        <f t="shared" si="68"/>
        <v>Yes</v>
      </c>
      <c r="S615" s="126" t="str">
        <f t="shared" si="68"/>
        <v>Yes</v>
      </c>
      <c r="T615" s="126" t="str">
        <f t="shared" si="68"/>
        <v>No</v>
      </c>
      <c r="U615" s="126" t="str">
        <f t="shared" si="68"/>
        <v>No</v>
      </c>
      <c r="V615" s="126" t="str">
        <f t="shared" si="68"/>
        <v>No</v>
      </c>
      <c r="W615" s="126" t="str">
        <f t="shared" si="68"/>
        <v>No</v>
      </c>
      <c r="X615" s="126" t="str">
        <f t="shared" si="68"/>
        <v>No</v>
      </c>
      <c r="Y615" s="126" t="str">
        <f t="shared" si="68"/>
        <v>Yes</v>
      </c>
      <c r="Z615" s="126" t="str">
        <f t="shared" si="68"/>
        <v>No</v>
      </c>
      <c r="AA615" s="126" t="str">
        <f t="shared" si="68"/>
        <v>No</v>
      </c>
    </row>
    <row r="616" spans="1:27" x14ac:dyDescent="0.3">
      <c r="A616" t="s">
        <v>117</v>
      </c>
      <c r="B616" t="s">
        <v>13</v>
      </c>
      <c r="C616" t="s">
        <v>130</v>
      </c>
      <c r="D616" t="s">
        <v>9</v>
      </c>
      <c r="E616" t="s">
        <v>70</v>
      </c>
      <c r="F616" t="s">
        <v>8</v>
      </c>
      <c r="G616">
        <v>0</v>
      </c>
      <c r="H616" t="s">
        <v>70</v>
      </c>
      <c r="I616" t="s">
        <v>19</v>
      </c>
      <c r="M616">
        <v>0</v>
      </c>
      <c r="N616" t="str">
        <f t="shared" si="66"/>
        <v>No</v>
      </c>
      <c r="O616" s="3" t="s">
        <v>214</v>
      </c>
      <c r="P616" s="126" t="str">
        <f t="shared" si="69"/>
        <v>Yes</v>
      </c>
      <c r="Q616" s="126" t="str">
        <f t="shared" si="68"/>
        <v>Yes</v>
      </c>
      <c r="R616" s="126" t="str">
        <f t="shared" si="68"/>
        <v>Yes</v>
      </c>
      <c r="S616" s="126" t="str">
        <f t="shared" si="68"/>
        <v>Yes</v>
      </c>
      <c r="T616" s="126" t="str">
        <f t="shared" si="68"/>
        <v>No</v>
      </c>
      <c r="U616" s="126" t="str">
        <f t="shared" si="68"/>
        <v>No</v>
      </c>
      <c r="V616" s="126" t="str">
        <f t="shared" si="68"/>
        <v>No</v>
      </c>
      <c r="W616" s="126" t="str">
        <f t="shared" si="68"/>
        <v>No</v>
      </c>
      <c r="X616" s="126" t="str">
        <f t="shared" si="68"/>
        <v>No</v>
      </c>
      <c r="Y616" s="126" t="str">
        <f t="shared" si="68"/>
        <v>Yes</v>
      </c>
      <c r="Z616" s="126" t="str">
        <f t="shared" si="68"/>
        <v>No</v>
      </c>
      <c r="AA616" s="126" t="str">
        <f t="shared" si="68"/>
        <v>No</v>
      </c>
    </row>
    <row r="617" spans="1:27" x14ac:dyDescent="0.3">
      <c r="A617" t="s">
        <v>117</v>
      </c>
      <c r="B617" t="s">
        <v>13</v>
      </c>
      <c r="C617" t="s">
        <v>130</v>
      </c>
      <c r="D617" t="s">
        <v>9</v>
      </c>
      <c r="E617" t="s">
        <v>70</v>
      </c>
      <c r="F617" t="s">
        <v>8</v>
      </c>
      <c r="G617">
        <v>1</v>
      </c>
      <c r="H617" t="s">
        <v>9</v>
      </c>
      <c r="I617" t="s">
        <v>148</v>
      </c>
      <c r="M617">
        <v>2</v>
      </c>
      <c r="N617" t="str">
        <f t="shared" si="66"/>
        <v>Yes</v>
      </c>
      <c r="O617" s="3" t="s">
        <v>214</v>
      </c>
      <c r="P617" s="126" t="str">
        <f t="shared" si="69"/>
        <v>Yes</v>
      </c>
      <c r="Q617" s="126" t="str">
        <f t="shared" si="68"/>
        <v>Yes</v>
      </c>
      <c r="R617" s="126" t="str">
        <f t="shared" si="68"/>
        <v>Yes</v>
      </c>
      <c r="S617" s="126" t="str">
        <f t="shared" si="68"/>
        <v>Yes</v>
      </c>
      <c r="T617" s="126" t="str">
        <f t="shared" si="68"/>
        <v>No</v>
      </c>
      <c r="U617" s="126" t="str">
        <f t="shared" si="68"/>
        <v>No</v>
      </c>
      <c r="V617" s="126" t="str">
        <f t="shared" si="68"/>
        <v>No</v>
      </c>
      <c r="W617" s="126" t="str">
        <f t="shared" si="68"/>
        <v>No</v>
      </c>
      <c r="X617" s="126" t="str">
        <f t="shared" si="68"/>
        <v>No</v>
      </c>
      <c r="Y617" s="126" t="str">
        <f t="shared" si="68"/>
        <v>Yes</v>
      </c>
      <c r="Z617" s="126" t="str">
        <f t="shared" si="68"/>
        <v>No</v>
      </c>
      <c r="AA617" s="126" t="str">
        <f t="shared" si="68"/>
        <v>No</v>
      </c>
    </row>
    <row r="618" spans="1:27" x14ac:dyDescent="0.3">
      <c r="A618" t="s">
        <v>117</v>
      </c>
      <c r="B618" t="s">
        <v>130</v>
      </c>
      <c r="C618" t="s">
        <v>9</v>
      </c>
      <c r="D618" t="s">
        <v>8</v>
      </c>
      <c r="E618" t="s">
        <v>70</v>
      </c>
      <c r="F618" t="s">
        <v>10</v>
      </c>
      <c r="G618">
        <v>1</v>
      </c>
      <c r="H618" t="s">
        <v>10</v>
      </c>
      <c r="I618" t="s">
        <v>148</v>
      </c>
      <c r="M618">
        <v>1</v>
      </c>
      <c r="N618" t="str">
        <f t="shared" si="66"/>
        <v>Yes</v>
      </c>
      <c r="O618" s="3" t="s">
        <v>214</v>
      </c>
      <c r="P618" s="126" t="str">
        <f t="shared" si="69"/>
        <v>No</v>
      </c>
      <c r="Q618" s="126" t="str">
        <f t="shared" si="68"/>
        <v>Yes</v>
      </c>
      <c r="R618" s="126" t="str">
        <f t="shared" si="68"/>
        <v>Yes</v>
      </c>
      <c r="S618" s="126" t="str">
        <f t="shared" si="68"/>
        <v>Yes</v>
      </c>
      <c r="T618" s="126" t="str">
        <f t="shared" si="68"/>
        <v>Yes</v>
      </c>
      <c r="U618" s="126" t="str">
        <f t="shared" si="68"/>
        <v>No</v>
      </c>
      <c r="V618" s="126" t="str">
        <f t="shared" si="68"/>
        <v>No</v>
      </c>
      <c r="W618" s="126" t="str">
        <f t="shared" si="68"/>
        <v>No</v>
      </c>
      <c r="X618" s="126" t="str">
        <f t="shared" si="68"/>
        <v>No</v>
      </c>
      <c r="Y618" s="126" t="str">
        <f t="shared" si="68"/>
        <v>Yes</v>
      </c>
      <c r="Z618" s="126" t="str">
        <f t="shared" si="68"/>
        <v>No</v>
      </c>
      <c r="AA618" s="126" t="str">
        <f t="shared" si="68"/>
        <v>No</v>
      </c>
    </row>
    <row r="619" spans="1:27" x14ac:dyDescent="0.3">
      <c r="A619" t="s">
        <v>117</v>
      </c>
      <c r="B619" t="s">
        <v>130</v>
      </c>
      <c r="C619" t="s">
        <v>9</v>
      </c>
      <c r="D619" t="s">
        <v>8</v>
      </c>
      <c r="E619" t="s">
        <v>70</v>
      </c>
      <c r="F619" t="s">
        <v>10</v>
      </c>
      <c r="G619">
        <v>1</v>
      </c>
      <c r="H619" t="s">
        <v>10</v>
      </c>
      <c r="I619" t="s">
        <v>20</v>
      </c>
      <c r="M619">
        <v>2</v>
      </c>
      <c r="N619" t="str">
        <f t="shared" si="66"/>
        <v>Yes</v>
      </c>
      <c r="O619" s="3" t="s">
        <v>214</v>
      </c>
      <c r="P619" s="126" t="str">
        <f t="shared" si="69"/>
        <v>No</v>
      </c>
      <c r="Q619" s="126" t="str">
        <f t="shared" si="68"/>
        <v>Yes</v>
      </c>
      <c r="R619" s="126" t="str">
        <f t="shared" si="68"/>
        <v>Yes</v>
      </c>
      <c r="S619" s="126" t="str">
        <f t="shared" si="68"/>
        <v>Yes</v>
      </c>
      <c r="T619" s="126" t="str">
        <f t="shared" si="68"/>
        <v>Yes</v>
      </c>
      <c r="U619" s="126" t="str">
        <f t="shared" si="68"/>
        <v>No</v>
      </c>
      <c r="V619" s="126" t="str">
        <f t="shared" si="68"/>
        <v>No</v>
      </c>
      <c r="W619" s="126" t="str">
        <f t="shared" si="68"/>
        <v>No</v>
      </c>
      <c r="X619" s="126" t="str">
        <f t="shared" si="68"/>
        <v>No</v>
      </c>
      <c r="Y619" s="126" t="str">
        <f t="shared" si="68"/>
        <v>Yes</v>
      </c>
      <c r="Z619" s="126" t="str">
        <f t="shared" si="68"/>
        <v>No</v>
      </c>
      <c r="AA619" s="126" t="str">
        <f t="shared" si="68"/>
        <v>No</v>
      </c>
    </row>
    <row r="620" spans="1:27" x14ac:dyDescent="0.3">
      <c r="A620" t="s">
        <v>117</v>
      </c>
      <c r="B620" t="s">
        <v>130</v>
      </c>
      <c r="C620" t="s">
        <v>9</v>
      </c>
      <c r="D620" t="s">
        <v>8</v>
      </c>
      <c r="E620" t="s">
        <v>70</v>
      </c>
      <c r="F620" t="s">
        <v>10</v>
      </c>
      <c r="G620">
        <v>1</v>
      </c>
      <c r="H620" t="s">
        <v>10</v>
      </c>
      <c r="I620" t="s">
        <v>18</v>
      </c>
      <c r="M620">
        <v>2</v>
      </c>
      <c r="N620" t="str">
        <f t="shared" si="66"/>
        <v>Yes</v>
      </c>
      <c r="O620" s="3" t="s">
        <v>214</v>
      </c>
      <c r="P620" s="126" t="str">
        <f t="shared" si="69"/>
        <v>No</v>
      </c>
      <c r="Q620" s="126" t="str">
        <f t="shared" si="68"/>
        <v>Yes</v>
      </c>
      <c r="R620" s="126" t="str">
        <f t="shared" si="68"/>
        <v>Yes</v>
      </c>
      <c r="S620" s="126" t="str">
        <f t="shared" si="68"/>
        <v>Yes</v>
      </c>
      <c r="T620" s="126" t="str">
        <f t="shared" si="68"/>
        <v>Yes</v>
      </c>
      <c r="U620" s="126" t="str">
        <f t="shared" si="68"/>
        <v>No</v>
      </c>
      <c r="V620" s="126" t="str">
        <f t="shared" si="68"/>
        <v>No</v>
      </c>
      <c r="W620" s="126" t="str">
        <f t="shared" si="68"/>
        <v>No</v>
      </c>
      <c r="X620" s="126" t="str">
        <f t="shared" si="68"/>
        <v>No</v>
      </c>
      <c r="Y620" s="126" t="str">
        <f t="shared" si="68"/>
        <v>Yes</v>
      </c>
      <c r="Z620" s="126" t="str">
        <f t="shared" si="68"/>
        <v>No</v>
      </c>
      <c r="AA620" s="126" t="str">
        <f t="shared" si="68"/>
        <v>No</v>
      </c>
    </row>
    <row r="621" spans="1:27" x14ac:dyDescent="0.3">
      <c r="A621" t="s">
        <v>117</v>
      </c>
      <c r="B621" t="s">
        <v>130</v>
      </c>
      <c r="C621" t="s">
        <v>14</v>
      </c>
      <c r="D621" t="s">
        <v>8</v>
      </c>
      <c r="E621" t="s">
        <v>70</v>
      </c>
      <c r="F621" t="s">
        <v>10</v>
      </c>
      <c r="G621">
        <v>1</v>
      </c>
      <c r="H621" t="s">
        <v>8</v>
      </c>
      <c r="I621" t="s">
        <v>15</v>
      </c>
      <c r="M621">
        <v>2</v>
      </c>
      <c r="N621" t="str">
        <f t="shared" si="66"/>
        <v>Yes</v>
      </c>
      <c r="O621" s="3" t="s">
        <v>214</v>
      </c>
      <c r="P621" s="126" t="str">
        <f t="shared" si="69"/>
        <v>No</v>
      </c>
      <c r="Q621" s="126" t="str">
        <f t="shared" si="68"/>
        <v>No</v>
      </c>
      <c r="R621" s="126" t="str">
        <f t="shared" si="68"/>
        <v>Yes</v>
      </c>
      <c r="S621" s="126" t="str">
        <f t="shared" si="68"/>
        <v>Yes</v>
      </c>
      <c r="T621" s="126" t="str">
        <f t="shared" si="68"/>
        <v>Yes</v>
      </c>
      <c r="U621" s="126" t="str">
        <f t="shared" si="68"/>
        <v>No</v>
      </c>
      <c r="V621" s="126" t="str">
        <f t="shared" si="68"/>
        <v>No</v>
      </c>
      <c r="W621" s="126" t="str">
        <f t="shared" si="68"/>
        <v>No</v>
      </c>
      <c r="X621" s="126" t="str">
        <f t="shared" si="68"/>
        <v>Yes</v>
      </c>
      <c r="Y621" s="126" t="str">
        <f t="shared" si="68"/>
        <v>Yes</v>
      </c>
      <c r="Z621" s="126" t="str">
        <f t="shared" si="68"/>
        <v>No</v>
      </c>
      <c r="AA621" s="126" t="str">
        <f t="shared" si="68"/>
        <v>No</v>
      </c>
    </row>
    <row r="622" spans="1:27" x14ac:dyDescent="0.3">
      <c r="A622" t="s">
        <v>117</v>
      </c>
      <c r="B622" t="s">
        <v>130</v>
      </c>
      <c r="C622" t="s">
        <v>14</v>
      </c>
      <c r="D622" t="s">
        <v>8</v>
      </c>
      <c r="E622" t="s">
        <v>70</v>
      </c>
      <c r="F622" t="s">
        <v>10</v>
      </c>
      <c r="G622">
        <v>1</v>
      </c>
      <c r="H622" t="s">
        <v>14</v>
      </c>
      <c r="I622" t="s">
        <v>17</v>
      </c>
      <c r="M622">
        <v>0</v>
      </c>
      <c r="N622" t="str">
        <f t="shared" si="66"/>
        <v>No</v>
      </c>
      <c r="O622" s="3" t="s">
        <v>214</v>
      </c>
      <c r="P622" s="126" t="str">
        <f t="shared" si="69"/>
        <v>No</v>
      </c>
      <c r="Q622" s="126" t="str">
        <f t="shared" si="68"/>
        <v>No</v>
      </c>
      <c r="R622" s="126" t="str">
        <f t="shared" si="68"/>
        <v>Yes</v>
      </c>
      <c r="S622" s="126" t="str">
        <f t="shared" si="68"/>
        <v>Yes</v>
      </c>
      <c r="T622" s="126" t="str">
        <f t="shared" si="68"/>
        <v>Yes</v>
      </c>
      <c r="U622" s="126" t="str">
        <f t="shared" si="68"/>
        <v>No</v>
      </c>
      <c r="V622" s="126" t="str">
        <f t="shared" si="68"/>
        <v>No</v>
      </c>
      <c r="W622" s="126" t="str">
        <f t="shared" si="68"/>
        <v>No</v>
      </c>
      <c r="X622" s="126" t="str">
        <f t="shared" si="68"/>
        <v>Yes</v>
      </c>
      <c r="Y622" s="126" t="str">
        <f t="shared" si="68"/>
        <v>Yes</v>
      </c>
      <c r="Z622" s="126" t="str">
        <f t="shared" si="68"/>
        <v>No</v>
      </c>
      <c r="AA622" s="126" t="str">
        <f t="shared" si="68"/>
        <v>No</v>
      </c>
    </row>
    <row r="623" spans="1:27" x14ac:dyDescent="0.3">
      <c r="A623" t="s">
        <v>117</v>
      </c>
      <c r="B623" t="s">
        <v>130</v>
      </c>
      <c r="C623" t="s">
        <v>14</v>
      </c>
      <c r="D623" t="s">
        <v>72</v>
      </c>
      <c r="E623" t="s">
        <v>70</v>
      </c>
      <c r="F623" t="s">
        <v>131</v>
      </c>
      <c r="G623">
        <v>0</v>
      </c>
      <c r="H623" t="s">
        <v>130</v>
      </c>
      <c r="I623" t="s">
        <v>17</v>
      </c>
      <c r="M623">
        <v>0</v>
      </c>
      <c r="N623" t="str">
        <f t="shared" si="66"/>
        <v>No</v>
      </c>
      <c r="O623" s="3" t="s">
        <v>214</v>
      </c>
      <c r="P623" s="126" t="str">
        <f t="shared" si="69"/>
        <v>No</v>
      </c>
      <c r="Q623" s="126" t="str">
        <f t="shared" si="68"/>
        <v>No</v>
      </c>
      <c r="R623" s="126" t="str">
        <f t="shared" si="68"/>
        <v>No</v>
      </c>
      <c r="S623" s="126" t="str">
        <f t="shared" si="68"/>
        <v>Yes</v>
      </c>
      <c r="T623" s="126" t="str">
        <f t="shared" si="68"/>
        <v>No</v>
      </c>
      <c r="U623" s="126" t="str">
        <f t="shared" si="68"/>
        <v>No</v>
      </c>
      <c r="V623" s="126" t="str">
        <f t="shared" si="68"/>
        <v>No</v>
      </c>
      <c r="W623" s="126" t="str">
        <f t="shared" si="68"/>
        <v>Yes</v>
      </c>
      <c r="X623" s="126" t="str">
        <f t="shared" si="68"/>
        <v>Yes</v>
      </c>
      <c r="Y623" s="126" t="str">
        <f t="shared" si="68"/>
        <v>Yes</v>
      </c>
      <c r="Z623" s="126" t="str">
        <f t="shared" si="68"/>
        <v>Yes</v>
      </c>
      <c r="AA623" s="126" t="str">
        <f t="shared" si="68"/>
        <v>No</v>
      </c>
    </row>
    <row r="624" spans="1:27" x14ac:dyDescent="0.3">
      <c r="A624" t="s">
        <v>117</v>
      </c>
      <c r="B624" t="s">
        <v>130</v>
      </c>
      <c r="C624" t="s">
        <v>14</v>
      </c>
      <c r="D624" t="s">
        <v>72</v>
      </c>
      <c r="E624" t="s">
        <v>70</v>
      </c>
      <c r="F624" t="s">
        <v>131</v>
      </c>
      <c r="G624">
        <v>1</v>
      </c>
      <c r="H624" t="s">
        <v>10</v>
      </c>
      <c r="I624" t="s">
        <v>17</v>
      </c>
      <c r="M624">
        <v>0</v>
      </c>
      <c r="N624" t="str">
        <f t="shared" si="66"/>
        <v>No</v>
      </c>
      <c r="O624" s="3" t="s">
        <v>214</v>
      </c>
      <c r="P624" s="126" t="str">
        <f t="shared" si="69"/>
        <v>No</v>
      </c>
      <c r="Q624" s="126" t="str">
        <f t="shared" si="68"/>
        <v>No</v>
      </c>
      <c r="R624" s="126" t="str">
        <f t="shared" si="68"/>
        <v>No</v>
      </c>
      <c r="S624" s="126" t="str">
        <f t="shared" si="68"/>
        <v>Yes</v>
      </c>
      <c r="T624" s="126" t="str">
        <f t="shared" si="68"/>
        <v>No</v>
      </c>
      <c r="U624" s="126" t="str">
        <f t="shared" si="68"/>
        <v>No</v>
      </c>
      <c r="V624" s="126" t="str">
        <f t="shared" si="68"/>
        <v>No</v>
      </c>
      <c r="W624" s="126" t="str">
        <f t="shared" si="68"/>
        <v>Yes</v>
      </c>
      <c r="X624" s="126" t="str">
        <f t="shared" si="68"/>
        <v>Yes</v>
      </c>
      <c r="Y624" s="126" t="str">
        <f t="shared" si="68"/>
        <v>Yes</v>
      </c>
      <c r="Z624" s="126" t="str">
        <f t="shared" si="68"/>
        <v>Yes</v>
      </c>
      <c r="AA624" s="126" t="str">
        <f t="shared" si="68"/>
        <v>No</v>
      </c>
    </row>
    <row r="625" spans="1:27" x14ac:dyDescent="0.3">
      <c r="A625" t="s">
        <v>117</v>
      </c>
      <c r="B625" t="s">
        <v>130</v>
      </c>
      <c r="C625" t="s">
        <v>14</v>
      </c>
      <c r="D625" t="s">
        <v>72</v>
      </c>
      <c r="E625" t="s">
        <v>70</v>
      </c>
      <c r="F625" t="s">
        <v>131</v>
      </c>
      <c r="G625">
        <v>0</v>
      </c>
      <c r="H625" t="s">
        <v>23</v>
      </c>
      <c r="I625" t="s">
        <v>17</v>
      </c>
      <c r="M625">
        <v>0</v>
      </c>
      <c r="N625" t="str">
        <f t="shared" si="66"/>
        <v>No</v>
      </c>
      <c r="O625" s="3" t="s">
        <v>214</v>
      </c>
      <c r="P625" s="126" t="str">
        <f t="shared" si="69"/>
        <v>No</v>
      </c>
      <c r="Q625" s="126" t="str">
        <f t="shared" si="68"/>
        <v>No</v>
      </c>
      <c r="R625" s="126" t="str">
        <f t="shared" si="68"/>
        <v>No</v>
      </c>
      <c r="S625" s="126" t="str">
        <f t="shared" si="68"/>
        <v>Yes</v>
      </c>
      <c r="T625" s="126" t="str">
        <f t="shared" si="68"/>
        <v>No</v>
      </c>
      <c r="U625" s="126" t="str">
        <f t="shared" ref="Q625:AA649" si="70">IF($A625="","",IF(OR($B625=U$1,$C625=U$1,$D625=U$1,$E625=U$1,$F625=U$1),"Yes","No"))</f>
        <v>No</v>
      </c>
      <c r="V625" s="126" t="str">
        <f t="shared" si="70"/>
        <v>No</v>
      </c>
      <c r="W625" s="126" t="str">
        <f t="shared" si="70"/>
        <v>Yes</v>
      </c>
      <c r="X625" s="126" t="str">
        <f t="shared" si="70"/>
        <v>Yes</v>
      </c>
      <c r="Y625" s="126" t="str">
        <f t="shared" si="70"/>
        <v>Yes</v>
      </c>
      <c r="Z625" s="126" t="str">
        <f t="shared" si="70"/>
        <v>Yes</v>
      </c>
      <c r="AA625" s="126" t="str">
        <f t="shared" si="70"/>
        <v>No</v>
      </c>
    </row>
    <row r="626" spans="1:27" x14ac:dyDescent="0.3">
      <c r="A626" t="s">
        <v>117</v>
      </c>
      <c r="B626" t="s">
        <v>130</v>
      </c>
      <c r="C626" t="s">
        <v>14</v>
      </c>
      <c r="D626" t="s">
        <v>72</v>
      </c>
      <c r="E626" t="s">
        <v>70</v>
      </c>
      <c r="F626" t="s">
        <v>131</v>
      </c>
      <c r="G626">
        <v>0</v>
      </c>
      <c r="H626" t="s">
        <v>131</v>
      </c>
      <c r="I626" t="s">
        <v>148</v>
      </c>
      <c r="M626">
        <v>2</v>
      </c>
      <c r="N626" t="str">
        <f t="shared" si="66"/>
        <v>Yes</v>
      </c>
      <c r="O626" s="3" t="s">
        <v>214</v>
      </c>
      <c r="P626" s="126" t="str">
        <f t="shared" si="69"/>
        <v>No</v>
      </c>
      <c r="Q626" s="126" t="str">
        <f t="shared" si="70"/>
        <v>No</v>
      </c>
      <c r="R626" s="126" t="str">
        <f t="shared" si="70"/>
        <v>No</v>
      </c>
      <c r="S626" s="126" t="str">
        <f t="shared" si="70"/>
        <v>Yes</v>
      </c>
      <c r="T626" s="126" t="str">
        <f t="shared" si="70"/>
        <v>No</v>
      </c>
      <c r="U626" s="126" t="str">
        <f t="shared" si="70"/>
        <v>No</v>
      </c>
      <c r="V626" s="126" t="str">
        <f t="shared" si="70"/>
        <v>No</v>
      </c>
      <c r="W626" s="126" t="str">
        <f t="shared" si="70"/>
        <v>Yes</v>
      </c>
      <c r="X626" s="126" t="str">
        <f t="shared" si="70"/>
        <v>Yes</v>
      </c>
      <c r="Y626" s="126" t="str">
        <f t="shared" si="70"/>
        <v>Yes</v>
      </c>
      <c r="Z626" s="126" t="str">
        <f t="shared" si="70"/>
        <v>Yes</v>
      </c>
      <c r="AA626" s="126" t="str">
        <f t="shared" si="70"/>
        <v>No</v>
      </c>
    </row>
    <row r="627" spans="1:27" x14ac:dyDescent="0.3">
      <c r="A627" t="s">
        <v>117</v>
      </c>
      <c r="B627" t="s">
        <v>130</v>
      </c>
      <c r="C627" t="s">
        <v>14</v>
      </c>
      <c r="D627" t="s">
        <v>72</v>
      </c>
      <c r="E627" t="s">
        <v>70</v>
      </c>
      <c r="F627" t="s">
        <v>131</v>
      </c>
      <c r="G627">
        <v>0</v>
      </c>
      <c r="H627" t="s">
        <v>14</v>
      </c>
      <c r="I627" t="s">
        <v>19</v>
      </c>
      <c r="M627">
        <v>3</v>
      </c>
      <c r="N627" t="str">
        <f t="shared" si="66"/>
        <v>Yes</v>
      </c>
      <c r="O627" s="3" t="s">
        <v>214</v>
      </c>
      <c r="P627" s="126" t="str">
        <f t="shared" si="69"/>
        <v>No</v>
      </c>
      <c r="Q627" s="126" t="str">
        <f t="shared" si="70"/>
        <v>No</v>
      </c>
      <c r="R627" s="126" t="str">
        <f t="shared" si="70"/>
        <v>No</v>
      </c>
      <c r="S627" s="126" t="str">
        <f t="shared" si="70"/>
        <v>Yes</v>
      </c>
      <c r="T627" s="126" t="str">
        <f t="shared" si="70"/>
        <v>No</v>
      </c>
      <c r="U627" s="126" t="str">
        <f t="shared" si="70"/>
        <v>No</v>
      </c>
      <c r="V627" s="126" t="str">
        <f t="shared" si="70"/>
        <v>No</v>
      </c>
      <c r="W627" s="126" t="str">
        <f t="shared" si="70"/>
        <v>Yes</v>
      </c>
      <c r="X627" s="126" t="str">
        <f t="shared" si="70"/>
        <v>Yes</v>
      </c>
      <c r="Y627" s="126" t="str">
        <f t="shared" si="70"/>
        <v>Yes</v>
      </c>
      <c r="Z627" s="126" t="str">
        <f t="shared" si="70"/>
        <v>Yes</v>
      </c>
      <c r="AA627" s="126" t="str">
        <f t="shared" si="70"/>
        <v>No</v>
      </c>
    </row>
    <row r="628" spans="1:27" x14ac:dyDescent="0.3">
      <c r="A628" t="s">
        <v>117</v>
      </c>
      <c r="B628" t="s">
        <v>130</v>
      </c>
      <c r="C628" t="s">
        <v>14</v>
      </c>
      <c r="D628" t="s">
        <v>72</v>
      </c>
      <c r="E628" t="s">
        <v>70</v>
      </c>
      <c r="F628" t="s">
        <v>131</v>
      </c>
      <c r="G628">
        <v>1</v>
      </c>
      <c r="H628" t="s">
        <v>131</v>
      </c>
      <c r="I628" t="s">
        <v>18</v>
      </c>
      <c r="M628">
        <v>0</v>
      </c>
      <c r="N628" t="str">
        <f t="shared" si="66"/>
        <v>No</v>
      </c>
      <c r="O628" s="3" t="s">
        <v>214</v>
      </c>
      <c r="P628" s="126" t="str">
        <f t="shared" si="69"/>
        <v>No</v>
      </c>
      <c r="Q628" s="126" t="str">
        <f t="shared" si="70"/>
        <v>No</v>
      </c>
      <c r="R628" s="126" t="str">
        <f t="shared" si="70"/>
        <v>No</v>
      </c>
      <c r="S628" s="126" t="str">
        <f t="shared" si="70"/>
        <v>Yes</v>
      </c>
      <c r="T628" s="126" t="str">
        <f t="shared" si="70"/>
        <v>No</v>
      </c>
      <c r="U628" s="126" t="str">
        <f t="shared" si="70"/>
        <v>No</v>
      </c>
      <c r="V628" s="126" t="str">
        <f t="shared" si="70"/>
        <v>No</v>
      </c>
      <c r="W628" s="126" t="str">
        <f t="shared" si="70"/>
        <v>Yes</v>
      </c>
      <c r="X628" s="126" t="str">
        <f t="shared" si="70"/>
        <v>Yes</v>
      </c>
      <c r="Y628" s="126" t="str">
        <f t="shared" si="70"/>
        <v>Yes</v>
      </c>
      <c r="Z628" s="126" t="str">
        <f t="shared" si="70"/>
        <v>Yes</v>
      </c>
      <c r="AA628" s="126" t="str">
        <f t="shared" si="70"/>
        <v>No</v>
      </c>
    </row>
    <row r="629" spans="1:27" x14ac:dyDescent="0.3">
      <c r="A629" t="s">
        <v>117</v>
      </c>
      <c r="B629" t="s">
        <v>130</v>
      </c>
      <c r="C629" t="s">
        <v>14</v>
      </c>
      <c r="D629" t="s">
        <v>72</v>
      </c>
      <c r="E629" t="s">
        <v>70</v>
      </c>
      <c r="F629" t="s">
        <v>131</v>
      </c>
      <c r="G629">
        <v>1</v>
      </c>
      <c r="H629" t="s">
        <v>70</v>
      </c>
      <c r="I629" t="s">
        <v>17</v>
      </c>
      <c r="M629">
        <v>0</v>
      </c>
      <c r="N629" t="str">
        <f t="shared" si="66"/>
        <v>No</v>
      </c>
      <c r="O629" s="3" t="s">
        <v>214</v>
      </c>
      <c r="P629" s="126" t="str">
        <f t="shared" si="69"/>
        <v>No</v>
      </c>
      <c r="Q629" s="126" t="str">
        <f t="shared" si="70"/>
        <v>No</v>
      </c>
      <c r="R629" s="126" t="str">
        <f t="shared" si="70"/>
        <v>No</v>
      </c>
      <c r="S629" s="126" t="str">
        <f t="shared" si="70"/>
        <v>Yes</v>
      </c>
      <c r="T629" s="126" t="str">
        <f t="shared" si="70"/>
        <v>No</v>
      </c>
      <c r="U629" s="126" t="str">
        <f t="shared" si="70"/>
        <v>No</v>
      </c>
      <c r="V629" s="126" t="str">
        <f t="shared" si="70"/>
        <v>No</v>
      </c>
      <c r="W629" s="126" t="str">
        <f t="shared" si="70"/>
        <v>Yes</v>
      </c>
      <c r="X629" s="126" t="str">
        <f t="shared" si="70"/>
        <v>Yes</v>
      </c>
      <c r="Y629" s="126" t="str">
        <f t="shared" si="70"/>
        <v>Yes</v>
      </c>
      <c r="Z629" s="126" t="str">
        <f t="shared" si="70"/>
        <v>Yes</v>
      </c>
      <c r="AA629" s="126" t="str">
        <f t="shared" si="70"/>
        <v>No</v>
      </c>
    </row>
    <row r="630" spans="1:27" x14ac:dyDescent="0.3">
      <c r="A630" t="s">
        <v>117</v>
      </c>
      <c r="B630" t="s">
        <v>130</v>
      </c>
      <c r="C630" t="s">
        <v>14</v>
      </c>
      <c r="D630" t="s">
        <v>72</v>
      </c>
      <c r="E630" t="s">
        <v>70</v>
      </c>
      <c r="F630" t="s">
        <v>131</v>
      </c>
      <c r="G630">
        <v>1</v>
      </c>
      <c r="H630" t="s">
        <v>131</v>
      </c>
      <c r="I630" t="s">
        <v>18</v>
      </c>
      <c r="M630">
        <v>0</v>
      </c>
      <c r="N630" t="str">
        <f t="shared" si="66"/>
        <v>No</v>
      </c>
      <c r="O630" s="3" t="s">
        <v>214</v>
      </c>
      <c r="P630" s="126" t="str">
        <f t="shared" si="69"/>
        <v>No</v>
      </c>
      <c r="Q630" s="126" t="str">
        <f t="shared" si="70"/>
        <v>No</v>
      </c>
      <c r="R630" s="126" t="str">
        <f t="shared" si="70"/>
        <v>No</v>
      </c>
      <c r="S630" s="126" t="str">
        <f t="shared" si="70"/>
        <v>Yes</v>
      </c>
      <c r="T630" s="126" t="str">
        <f t="shared" si="70"/>
        <v>No</v>
      </c>
      <c r="U630" s="126" t="str">
        <f t="shared" si="70"/>
        <v>No</v>
      </c>
      <c r="V630" s="126" t="str">
        <f t="shared" si="70"/>
        <v>No</v>
      </c>
      <c r="W630" s="126" t="str">
        <f t="shared" si="70"/>
        <v>Yes</v>
      </c>
      <c r="X630" s="126" t="str">
        <f t="shared" si="70"/>
        <v>Yes</v>
      </c>
      <c r="Y630" s="126" t="str">
        <f t="shared" si="70"/>
        <v>Yes</v>
      </c>
      <c r="Z630" s="126" t="str">
        <f t="shared" si="70"/>
        <v>Yes</v>
      </c>
      <c r="AA630" s="126" t="str">
        <f t="shared" si="70"/>
        <v>No</v>
      </c>
    </row>
    <row r="631" spans="1:27" x14ac:dyDescent="0.3">
      <c r="A631" t="s">
        <v>118</v>
      </c>
      <c r="B631" t="s">
        <v>13</v>
      </c>
      <c r="C631" t="s">
        <v>9</v>
      </c>
      <c r="D631" t="s">
        <v>8</v>
      </c>
      <c r="E631" t="s">
        <v>11</v>
      </c>
      <c r="F631" t="s">
        <v>10</v>
      </c>
      <c r="G631">
        <v>1</v>
      </c>
      <c r="H631" t="s">
        <v>10</v>
      </c>
      <c r="I631" t="s">
        <v>20</v>
      </c>
      <c r="J631" t="s">
        <v>237</v>
      </c>
      <c r="M631">
        <v>2</v>
      </c>
      <c r="N631" t="str">
        <f t="shared" si="66"/>
        <v>Yes</v>
      </c>
      <c r="O631" s="3" t="s">
        <v>214</v>
      </c>
      <c r="P631" s="126" t="str">
        <f t="shared" si="69"/>
        <v>Yes</v>
      </c>
      <c r="Q631" s="126" t="str">
        <f t="shared" si="70"/>
        <v>Yes</v>
      </c>
      <c r="R631" s="126" t="str">
        <f t="shared" si="70"/>
        <v>Yes</v>
      </c>
      <c r="S631" s="126" t="str">
        <f t="shared" si="70"/>
        <v>No</v>
      </c>
      <c r="T631" s="126" t="str">
        <f t="shared" si="70"/>
        <v>Yes</v>
      </c>
      <c r="U631" s="126" t="str">
        <f t="shared" si="70"/>
        <v>Yes</v>
      </c>
      <c r="V631" s="126" t="str">
        <f t="shared" si="70"/>
        <v>No</v>
      </c>
      <c r="W631" s="126" t="str">
        <f t="shared" si="70"/>
        <v>No</v>
      </c>
      <c r="X631" s="126" t="str">
        <f t="shared" si="70"/>
        <v>No</v>
      </c>
      <c r="Y631" s="126" t="str">
        <f t="shared" si="70"/>
        <v>No</v>
      </c>
      <c r="Z631" s="126" t="str">
        <f t="shared" si="70"/>
        <v>No</v>
      </c>
      <c r="AA631" s="126" t="str">
        <f t="shared" si="70"/>
        <v>No</v>
      </c>
    </row>
    <row r="632" spans="1:27" x14ac:dyDescent="0.3">
      <c r="A632" t="s">
        <v>118</v>
      </c>
      <c r="B632" t="s">
        <v>13</v>
      </c>
      <c r="C632" t="s">
        <v>9</v>
      </c>
      <c r="D632" t="s">
        <v>8</v>
      </c>
      <c r="E632" t="s">
        <v>11</v>
      </c>
      <c r="F632" t="s">
        <v>10</v>
      </c>
      <c r="G632">
        <v>0</v>
      </c>
      <c r="H632" t="s">
        <v>8</v>
      </c>
      <c r="I632" t="s">
        <v>19</v>
      </c>
      <c r="M632">
        <v>0</v>
      </c>
      <c r="N632" t="str">
        <f t="shared" si="66"/>
        <v>No</v>
      </c>
      <c r="O632" s="3" t="s">
        <v>214</v>
      </c>
      <c r="P632" s="126" t="str">
        <f t="shared" si="69"/>
        <v>Yes</v>
      </c>
      <c r="Q632" s="126" t="str">
        <f t="shared" si="70"/>
        <v>Yes</v>
      </c>
      <c r="R632" s="126" t="str">
        <f t="shared" si="70"/>
        <v>Yes</v>
      </c>
      <c r="S632" s="126" t="str">
        <f t="shared" si="70"/>
        <v>No</v>
      </c>
      <c r="T632" s="126" t="str">
        <f t="shared" si="70"/>
        <v>Yes</v>
      </c>
      <c r="U632" s="126" t="str">
        <f t="shared" si="70"/>
        <v>Yes</v>
      </c>
      <c r="V632" s="126" t="str">
        <f t="shared" si="70"/>
        <v>No</v>
      </c>
      <c r="W632" s="126" t="str">
        <f t="shared" si="70"/>
        <v>No</v>
      </c>
      <c r="X632" s="126" t="str">
        <f t="shared" si="70"/>
        <v>No</v>
      </c>
      <c r="Y632" s="126" t="str">
        <f t="shared" si="70"/>
        <v>No</v>
      </c>
      <c r="Z632" s="126" t="str">
        <f t="shared" si="70"/>
        <v>No</v>
      </c>
      <c r="AA632" s="126" t="str">
        <f t="shared" si="70"/>
        <v>No</v>
      </c>
    </row>
    <row r="633" spans="1:27" x14ac:dyDescent="0.3">
      <c r="A633" t="s">
        <v>118</v>
      </c>
      <c r="B633" t="s">
        <v>13</v>
      </c>
      <c r="C633" t="s">
        <v>9</v>
      </c>
      <c r="D633" t="s">
        <v>8</v>
      </c>
      <c r="E633" t="s">
        <v>11</v>
      </c>
      <c r="F633" t="s">
        <v>10</v>
      </c>
      <c r="G633">
        <v>1</v>
      </c>
      <c r="H633" t="s">
        <v>13</v>
      </c>
      <c r="I633" t="s">
        <v>16</v>
      </c>
      <c r="M633">
        <v>2</v>
      </c>
      <c r="N633" t="str">
        <f t="shared" si="66"/>
        <v>Yes</v>
      </c>
      <c r="O633" s="3" t="s">
        <v>214</v>
      </c>
      <c r="P633" s="126" t="str">
        <f t="shared" si="69"/>
        <v>Yes</v>
      </c>
      <c r="Q633" s="126" t="str">
        <f t="shared" si="70"/>
        <v>Yes</v>
      </c>
      <c r="R633" s="126" t="str">
        <f t="shared" si="70"/>
        <v>Yes</v>
      </c>
      <c r="S633" s="126" t="str">
        <f t="shared" si="70"/>
        <v>No</v>
      </c>
      <c r="T633" s="126" t="str">
        <f t="shared" si="70"/>
        <v>Yes</v>
      </c>
      <c r="U633" s="126" t="str">
        <f t="shared" si="70"/>
        <v>Yes</v>
      </c>
      <c r="V633" s="126" t="str">
        <f t="shared" si="70"/>
        <v>No</v>
      </c>
      <c r="W633" s="126" t="str">
        <f t="shared" si="70"/>
        <v>No</v>
      </c>
      <c r="X633" s="126" t="str">
        <f t="shared" si="70"/>
        <v>No</v>
      </c>
      <c r="Y633" s="126" t="str">
        <f t="shared" si="70"/>
        <v>No</v>
      </c>
      <c r="Z633" s="126" t="str">
        <f t="shared" si="70"/>
        <v>No</v>
      </c>
      <c r="AA633" s="126" t="str">
        <f t="shared" si="70"/>
        <v>No</v>
      </c>
    </row>
    <row r="634" spans="1:27" x14ac:dyDescent="0.3">
      <c r="A634" t="s">
        <v>118</v>
      </c>
      <c r="B634" t="s">
        <v>13</v>
      </c>
      <c r="C634" t="s">
        <v>9</v>
      </c>
      <c r="D634" t="s">
        <v>8</v>
      </c>
      <c r="E634" t="s">
        <v>11</v>
      </c>
      <c r="F634" t="s">
        <v>10</v>
      </c>
      <c r="G634">
        <v>1</v>
      </c>
      <c r="H634" t="s">
        <v>8</v>
      </c>
      <c r="I634" t="s">
        <v>19</v>
      </c>
      <c r="M634">
        <v>3</v>
      </c>
      <c r="N634" t="str">
        <f t="shared" si="66"/>
        <v>Yes</v>
      </c>
      <c r="O634" s="3" t="s">
        <v>214</v>
      </c>
      <c r="P634" s="126" t="str">
        <f t="shared" si="69"/>
        <v>Yes</v>
      </c>
      <c r="Q634" s="126" t="str">
        <f t="shared" si="70"/>
        <v>Yes</v>
      </c>
      <c r="R634" s="126" t="str">
        <f t="shared" si="70"/>
        <v>Yes</v>
      </c>
      <c r="S634" s="126" t="str">
        <f t="shared" si="70"/>
        <v>No</v>
      </c>
      <c r="T634" s="126" t="str">
        <f t="shared" si="70"/>
        <v>Yes</v>
      </c>
      <c r="U634" s="126" t="str">
        <f t="shared" si="70"/>
        <v>Yes</v>
      </c>
      <c r="V634" s="126" t="str">
        <f t="shared" si="70"/>
        <v>No</v>
      </c>
      <c r="W634" s="126" t="str">
        <f t="shared" si="70"/>
        <v>No</v>
      </c>
      <c r="X634" s="126" t="str">
        <f t="shared" si="70"/>
        <v>No</v>
      </c>
      <c r="Y634" s="126" t="str">
        <f t="shared" si="70"/>
        <v>No</v>
      </c>
      <c r="Z634" s="126" t="str">
        <f t="shared" si="70"/>
        <v>No</v>
      </c>
      <c r="AA634" s="126" t="str">
        <f t="shared" si="70"/>
        <v>No</v>
      </c>
    </row>
    <row r="635" spans="1:27" x14ac:dyDescent="0.3">
      <c r="A635" t="s">
        <v>118</v>
      </c>
      <c r="B635" t="s">
        <v>13</v>
      </c>
      <c r="C635" t="s">
        <v>9</v>
      </c>
      <c r="D635" t="s">
        <v>8</v>
      </c>
      <c r="E635" t="s">
        <v>11</v>
      </c>
      <c r="F635" t="s">
        <v>10</v>
      </c>
      <c r="G635">
        <v>0</v>
      </c>
      <c r="H635" t="s">
        <v>13</v>
      </c>
      <c r="I635" t="s">
        <v>19</v>
      </c>
      <c r="M635">
        <v>0</v>
      </c>
      <c r="N635" t="str">
        <f t="shared" si="66"/>
        <v>No</v>
      </c>
      <c r="O635" s="3" t="s">
        <v>214</v>
      </c>
      <c r="P635" s="126" t="str">
        <f t="shared" si="69"/>
        <v>Yes</v>
      </c>
      <c r="Q635" s="126" t="str">
        <f t="shared" si="70"/>
        <v>Yes</v>
      </c>
      <c r="R635" s="126" t="str">
        <f t="shared" si="70"/>
        <v>Yes</v>
      </c>
      <c r="S635" s="126" t="str">
        <f t="shared" si="70"/>
        <v>No</v>
      </c>
      <c r="T635" s="126" t="str">
        <f t="shared" si="70"/>
        <v>Yes</v>
      </c>
      <c r="U635" s="126" t="str">
        <f t="shared" si="70"/>
        <v>Yes</v>
      </c>
      <c r="V635" s="126" t="str">
        <f t="shared" si="70"/>
        <v>No</v>
      </c>
      <c r="W635" s="126" t="str">
        <f t="shared" si="70"/>
        <v>No</v>
      </c>
      <c r="X635" s="126" t="str">
        <f t="shared" si="70"/>
        <v>No</v>
      </c>
      <c r="Y635" s="126" t="str">
        <f t="shared" si="70"/>
        <v>No</v>
      </c>
      <c r="Z635" s="126" t="str">
        <f t="shared" si="70"/>
        <v>No</v>
      </c>
      <c r="AA635" s="126" t="str">
        <f t="shared" si="70"/>
        <v>No</v>
      </c>
    </row>
    <row r="636" spans="1:27" x14ac:dyDescent="0.3">
      <c r="A636" t="s">
        <v>118</v>
      </c>
      <c r="B636" t="s">
        <v>13</v>
      </c>
      <c r="C636" t="s">
        <v>9</v>
      </c>
      <c r="D636" t="s">
        <v>8</v>
      </c>
      <c r="E636" t="s">
        <v>11</v>
      </c>
      <c r="F636" t="s">
        <v>10</v>
      </c>
      <c r="G636">
        <v>0</v>
      </c>
      <c r="H636" t="s">
        <v>8</v>
      </c>
      <c r="I636" t="s">
        <v>19</v>
      </c>
      <c r="M636">
        <v>0</v>
      </c>
      <c r="N636" t="str">
        <f t="shared" si="66"/>
        <v>No</v>
      </c>
      <c r="O636" s="3" t="s">
        <v>214</v>
      </c>
      <c r="P636" s="126" t="str">
        <f t="shared" si="69"/>
        <v>Yes</v>
      </c>
      <c r="Q636" s="126" t="str">
        <f t="shared" si="70"/>
        <v>Yes</v>
      </c>
      <c r="R636" s="126" t="str">
        <f t="shared" si="70"/>
        <v>Yes</v>
      </c>
      <c r="S636" s="126" t="str">
        <f t="shared" si="70"/>
        <v>No</v>
      </c>
      <c r="T636" s="126" t="str">
        <f t="shared" si="70"/>
        <v>Yes</v>
      </c>
      <c r="U636" s="126" t="str">
        <f t="shared" si="70"/>
        <v>Yes</v>
      </c>
      <c r="V636" s="126" t="str">
        <f t="shared" si="70"/>
        <v>No</v>
      </c>
      <c r="W636" s="126" t="str">
        <f t="shared" si="70"/>
        <v>No</v>
      </c>
      <c r="X636" s="126" t="str">
        <f t="shared" si="70"/>
        <v>No</v>
      </c>
      <c r="Y636" s="126" t="str">
        <f t="shared" si="70"/>
        <v>No</v>
      </c>
      <c r="Z636" s="126" t="str">
        <f t="shared" si="70"/>
        <v>No</v>
      </c>
      <c r="AA636" s="126" t="str">
        <f t="shared" si="70"/>
        <v>No</v>
      </c>
    </row>
    <row r="637" spans="1:27" x14ac:dyDescent="0.3">
      <c r="A637" t="s">
        <v>118</v>
      </c>
      <c r="B637" t="s">
        <v>13</v>
      </c>
      <c r="C637" t="s">
        <v>9</v>
      </c>
      <c r="D637" t="s">
        <v>8</v>
      </c>
      <c r="E637" t="s">
        <v>11</v>
      </c>
      <c r="F637" t="s">
        <v>71</v>
      </c>
      <c r="G637">
        <v>0</v>
      </c>
      <c r="H637" t="s">
        <v>9</v>
      </c>
      <c r="I637" t="s">
        <v>19</v>
      </c>
      <c r="M637">
        <v>3</v>
      </c>
      <c r="N637" t="str">
        <f t="shared" si="66"/>
        <v>Yes</v>
      </c>
      <c r="O637" s="3" t="s">
        <v>214</v>
      </c>
      <c r="P637" s="126" t="str">
        <f t="shared" si="69"/>
        <v>Yes</v>
      </c>
      <c r="Q637" s="126" t="str">
        <f t="shared" si="70"/>
        <v>Yes</v>
      </c>
      <c r="R637" s="126" t="str">
        <f t="shared" si="70"/>
        <v>Yes</v>
      </c>
      <c r="S637" s="126" t="str">
        <f t="shared" si="70"/>
        <v>No</v>
      </c>
      <c r="T637" s="126" t="str">
        <f t="shared" si="70"/>
        <v>No</v>
      </c>
      <c r="U637" s="126" t="str">
        <f t="shared" si="70"/>
        <v>Yes</v>
      </c>
      <c r="V637" s="126" t="str">
        <f t="shared" si="70"/>
        <v>Yes</v>
      </c>
      <c r="W637" s="126" t="str">
        <f t="shared" si="70"/>
        <v>No</v>
      </c>
      <c r="X637" s="126" t="str">
        <f t="shared" si="70"/>
        <v>No</v>
      </c>
      <c r="Y637" s="126" t="str">
        <f t="shared" si="70"/>
        <v>No</v>
      </c>
      <c r="Z637" s="126" t="str">
        <f t="shared" si="70"/>
        <v>No</v>
      </c>
      <c r="AA637" s="126" t="str">
        <f t="shared" si="70"/>
        <v>No</v>
      </c>
    </row>
    <row r="638" spans="1:27" x14ac:dyDescent="0.3">
      <c r="A638" t="s">
        <v>118</v>
      </c>
      <c r="B638" t="s">
        <v>13</v>
      </c>
      <c r="C638" t="s">
        <v>70</v>
      </c>
      <c r="D638" t="s">
        <v>8</v>
      </c>
      <c r="E638" t="s">
        <v>11</v>
      </c>
      <c r="F638" t="s">
        <v>71</v>
      </c>
      <c r="G638">
        <v>0</v>
      </c>
      <c r="H638" t="s">
        <v>11</v>
      </c>
      <c r="I638" t="s">
        <v>17</v>
      </c>
      <c r="M638">
        <v>0</v>
      </c>
      <c r="N638" t="str">
        <f t="shared" si="66"/>
        <v>No</v>
      </c>
      <c r="O638" s="3" t="s">
        <v>214</v>
      </c>
      <c r="P638" s="126" t="str">
        <f t="shared" si="69"/>
        <v>Yes</v>
      </c>
      <c r="Q638" s="126" t="str">
        <f t="shared" si="70"/>
        <v>No</v>
      </c>
      <c r="R638" s="126" t="str">
        <f t="shared" si="70"/>
        <v>Yes</v>
      </c>
      <c r="S638" s="126" t="str">
        <f t="shared" si="70"/>
        <v>Yes</v>
      </c>
      <c r="T638" s="126" t="str">
        <f t="shared" si="70"/>
        <v>No</v>
      </c>
      <c r="U638" s="126" t="str">
        <f t="shared" si="70"/>
        <v>Yes</v>
      </c>
      <c r="V638" s="126" t="str">
        <f t="shared" si="70"/>
        <v>Yes</v>
      </c>
      <c r="W638" s="126" t="str">
        <f t="shared" si="70"/>
        <v>No</v>
      </c>
      <c r="X638" s="126" t="str">
        <f t="shared" si="70"/>
        <v>No</v>
      </c>
      <c r="Y638" s="126" t="str">
        <f t="shared" si="70"/>
        <v>No</v>
      </c>
      <c r="Z638" s="126" t="str">
        <f t="shared" si="70"/>
        <v>No</v>
      </c>
      <c r="AA638" s="126" t="str">
        <f t="shared" si="70"/>
        <v>No</v>
      </c>
    </row>
    <row r="639" spans="1:27" x14ac:dyDescent="0.3">
      <c r="A639" t="s">
        <v>118</v>
      </c>
      <c r="B639" t="s">
        <v>13</v>
      </c>
      <c r="C639" t="s">
        <v>70</v>
      </c>
      <c r="D639" t="s">
        <v>8</v>
      </c>
      <c r="E639" t="s">
        <v>11</v>
      </c>
      <c r="F639" t="s">
        <v>71</v>
      </c>
      <c r="G639">
        <v>0</v>
      </c>
      <c r="H639" t="s">
        <v>13</v>
      </c>
      <c r="I639" t="s">
        <v>19</v>
      </c>
      <c r="M639">
        <v>0</v>
      </c>
      <c r="N639" t="str">
        <f t="shared" si="66"/>
        <v>No</v>
      </c>
      <c r="O639" s="3" t="s">
        <v>214</v>
      </c>
      <c r="P639" s="126" t="str">
        <f t="shared" si="69"/>
        <v>Yes</v>
      </c>
      <c r="Q639" s="126" t="str">
        <f t="shared" si="70"/>
        <v>No</v>
      </c>
      <c r="R639" s="126" t="str">
        <f t="shared" si="70"/>
        <v>Yes</v>
      </c>
      <c r="S639" s="126" t="str">
        <f t="shared" si="70"/>
        <v>Yes</v>
      </c>
      <c r="T639" s="126" t="str">
        <f t="shared" si="70"/>
        <v>No</v>
      </c>
      <c r="U639" s="126" t="str">
        <f t="shared" si="70"/>
        <v>Yes</v>
      </c>
      <c r="V639" s="126" t="str">
        <f t="shared" si="70"/>
        <v>Yes</v>
      </c>
      <c r="W639" s="126" t="str">
        <f t="shared" si="70"/>
        <v>No</v>
      </c>
      <c r="X639" s="126" t="str">
        <f t="shared" si="70"/>
        <v>No</v>
      </c>
      <c r="Y639" s="126" t="str">
        <f t="shared" si="70"/>
        <v>No</v>
      </c>
      <c r="Z639" s="126" t="str">
        <f t="shared" si="70"/>
        <v>No</v>
      </c>
      <c r="AA639" s="126" t="str">
        <f t="shared" si="70"/>
        <v>No</v>
      </c>
    </row>
    <row r="640" spans="1:27" x14ac:dyDescent="0.3">
      <c r="A640" t="s">
        <v>118</v>
      </c>
      <c r="B640" t="s">
        <v>13</v>
      </c>
      <c r="C640" t="s">
        <v>70</v>
      </c>
      <c r="D640" t="s">
        <v>8</v>
      </c>
      <c r="E640" t="s">
        <v>11</v>
      </c>
      <c r="F640" t="s">
        <v>71</v>
      </c>
      <c r="G640">
        <v>0</v>
      </c>
      <c r="H640" t="s">
        <v>8</v>
      </c>
      <c r="I640" t="s">
        <v>19</v>
      </c>
      <c r="M640">
        <v>0</v>
      </c>
      <c r="N640" t="str">
        <f t="shared" si="66"/>
        <v>No</v>
      </c>
      <c r="O640" s="3" t="s">
        <v>214</v>
      </c>
      <c r="P640" s="126" t="str">
        <f t="shared" si="69"/>
        <v>Yes</v>
      </c>
      <c r="Q640" s="126" t="str">
        <f t="shared" si="70"/>
        <v>No</v>
      </c>
      <c r="R640" s="126" t="str">
        <f t="shared" si="70"/>
        <v>Yes</v>
      </c>
      <c r="S640" s="126" t="str">
        <f t="shared" si="70"/>
        <v>Yes</v>
      </c>
      <c r="T640" s="126" t="str">
        <f t="shared" si="70"/>
        <v>No</v>
      </c>
      <c r="U640" s="126" t="str">
        <f t="shared" si="70"/>
        <v>Yes</v>
      </c>
      <c r="V640" s="126" t="str">
        <f t="shared" si="70"/>
        <v>Yes</v>
      </c>
      <c r="W640" s="126" t="str">
        <f t="shared" si="70"/>
        <v>No</v>
      </c>
      <c r="X640" s="126" t="str">
        <f t="shared" si="70"/>
        <v>No</v>
      </c>
      <c r="Y640" s="126" t="str">
        <f t="shared" si="70"/>
        <v>No</v>
      </c>
      <c r="Z640" s="126" t="str">
        <f t="shared" si="70"/>
        <v>No</v>
      </c>
      <c r="AA640" s="126" t="str">
        <f t="shared" si="70"/>
        <v>No</v>
      </c>
    </row>
    <row r="641" spans="1:27" x14ac:dyDescent="0.3">
      <c r="A641" t="s">
        <v>118</v>
      </c>
      <c r="B641" t="s">
        <v>130</v>
      </c>
      <c r="C641" t="s">
        <v>9</v>
      </c>
      <c r="D641" t="s">
        <v>8</v>
      </c>
      <c r="E641" t="s">
        <v>70</v>
      </c>
      <c r="F641" t="s">
        <v>10</v>
      </c>
      <c r="G641">
        <v>0</v>
      </c>
      <c r="H641" t="s">
        <v>130</v>
      </c>
      <c r="I641" t="s">
        <v>19</v>
      </c>
      <c r="M641">
        <v>3</v>
      </c>
      <c r="N641" t="str">
        <f t="shared" si="66"/>
        <v>Yes</v>
      </c>
      <c r="O641" s="3" t="s">
        <v>214</v>
      </c>
      <c r="P641" s="126" t="str">
        <f t="shared" si="69"/>
        <v>No</v>
      </c>
      <c r="Q641" s="126" t="str">
        <f t="shared" si="70"/>
        <v>Yes</v>
      </c>
      <c r="R641" s="126" t="str">
        <f t="shared" si="70"/>
        <v>Yes</v>
      </c>
      <c r="S641" s="126" t="str">
        <f t="shared" si="70"/>
        <v>Yes</v>
      </c>
      <c r="T641" s="126" t="str">
        <f t="shared" si="70"/>
        <v>Yes</v>
      </c>
      <c r="U641" s="126" t="str">
        <f t="shared" si="70"/>
        <v>No</v>
      </c>
      <c r="V641" s="126" t="str">
        <f t="shared" si="70"/>
        <v>No</v>
      </c>
      <c r="W641" s="126" t="str">
        <f t="shared" si="70"/>
        <v>No</v>
      </c>
      <c r="X641" s="126" t="str">
        <f t="shared" si="70"/>
        <v>No</v>
      </c>
      <c r="Y641" s="126" t="str">
        <f t="shared" si="70"/>
        <v>Yes</v>
      </c>
      <c r="Z641" s="126" t="str">
        <f t="shared" si="70"/>
        <v>No</v>
      </c>
      <c r="AA641" s="126" t="str">
        <f t="shared" si="70"/>
        <v>No</v>
      </c>
    </row>
    <row r="642" spans="1:27" x14ac:dyDescent="0.3">
      <c r="A642" t="s">
        <v>118</v>
      </c>
      <c r="B642" t="s">
        <v>130</v>
      </c>
      <c r="C642" t="s">
        <v>9</v>
      </c>
      <c r="D642" t="s">
        <v>8</v>
      </c>
      <c r="E642" t="s">
        <v>70</v>
      </c>
      <c r="F642" t="s">
        <v>10</v>
      </c>
      <c r="G642">
        <v>0</v>
      </c>
      <c r="H642" t="s">
        <v>130</v>
      </c>
      <c r="I642" t="s">
        <v>19</v>
      </c>
      <c r="M642">
        <v>3</v>
      </c>
      <c r="N642" t="str">
        <f t="shared" si="66"/>
        <v>Yes</v>
      </c>
      <c r="O642" s="3" t="s">
        <v>214</v>
      </c>
      <c r="P642" s="126" t="str">
        <f t="shared" si="69"/>
        <v>No</v>
      </c>
      <c r="Q642" s="126" t="str">
        <f t="shared" si="70"/>
        <v>Yes</v>
      </c>
      <c r="R642" s="126" t="str">
        <f t="shared" si="70"/>
        <v>Yes</v>
      </c>
      <c r="S642" s="126" t="str">
        <f t="shared" si="70"/>
        <v>Yes</v>
      </c>
      <c r="T642" s="126" t="str">
        <f t="shared" si="70"/>
        <v>Yes</v>
      </c>
      <c r="U642" s="126" t="str">
        <f t="shared" si="70"/>
        <v>No</v>
      </c>
      <c r="V642" s="126" t="str">
        <f t="shared" si="70"/>
        <v>No</v>
      </c>
      <c r="W642" s="126" t="str">
        <f t="shared" si="70"/>
        <v>No</v>
      </c>
      <c r="X642" s="126" t="str">
        <f t="shared" si="70"/>
        <v>No</v>
      </c>
      <c r="Y642" s="126" t="str">
        <f t="shared" si="70"/>
        <v>Yes</v>
      </c>
      <c r="Z642" s="126" t="str">
        <f t="shared" si="70"/>
        <v>No</v>
      </c>
      <c r="AA642" s="126" t="str">
        <f t="shared" si="70"/>
        <v>No</v>
      </c>
    </row>
    <row r="643" spans="1:27" x14ac:dyDescent="0.3">
      <c r="A643" t="s">
        <v>118</v>
      </c>
      <c r="B643" t="s">
        <v>130</v>
      </c>
      <c r="C643" t="s">
        <v>9</v>
      </c>
      <c r="D643" t="s">
        <v>8</v>
      </c>
      <c r="E643" t="s">
        <v>70</v>
      </c>
      <c r="F643" t="s">
        <v>10</v>
      </c>
      <c r="G643">
        <v>0</v>
      </c>
      <c r="H643" t="s">
        <v>9</v>
      </c>
      <c r="I643" t="s">
        <v>19</v>
      </c>
      <c r="M643">
        <v>0</v>
      </c>
      <c r="N643" t="str">
        <f t="shared" si="66"/>
        <v>No</v>
      </c>
      <c r="O643" s="3" t="s">
        <v>214</v>
      </c>
      <c r="P643" s="126" t="str">
        <f t="shared" si="69"/>
        <v>No</v>
      </c>
      <c r="Q643" s="126" t="str">
        <f t="shared" si="70"/>
        <v>Yes</v>
      </c>
      <c r="R643" s="126" t="str">
        <f t="shared" si="70"/>
        <v>Yes</v>
      </c>
      <c r="S643" s="126" t="str">
        <f t="shared" si="70"/>
        <v>Yes</v>
      </c>
      <c r="T643" s="126" t="str">
        <f t="shared" si="70"/>
        <v>Yes</v>
      </c>
      <c r="U643" s="126" t="str">
        <f t="shared" si="70"/>
        <v>No</v>
      </c>
      <c r="V643" s="126" t="str">
        <f t="shared" si="70"/>
        <v>No</v>
      </c>
      <c r="W643" s="126" t="str">
        <f t="shared" si="70"/>
        <v>No</v>
      </c>
      <c r="X643" s="126" t="str">
        <f t="shared" si="70"/>
        <v>No</v>
      </c>
      <c r="Y643" s="126" t="str">
        <f t="shared" si="70"/>
        <v>Yes</v>
      </c>
      <c r="Z643" s="126" t="str">
        <f t="shared" si="70"/>
        <v>No</v>
      </c>
      <c r="AA643" s="126" t="str">
        <f t="shared" si="70"/>
        <v>No</v>
      </c>
    </row>
    <row r="644" spans="1:27" x14ac:dyDescent="0.3">
      <c r="A644" t="s">
        <v>118</v>
      </c>
      <c r="B644" t="s">
        <v>130</v>
      </c>
      <c r="C644" t="s">
        <v>9</v>
      </c>
      <c r="D644" t="s">
        <v>8</v>
      </c>
      <c r="E644" t="s">
        <v>70</v>
      </c>
      <c r="F644" t="s">
        <v>10</v>
      </c>
      <c r="G644">
        <v>0</v>
      </c>
      <c r="H644" t="s">
        <v>70</v>
      </c>
      <c r="I644" t="s">
        <v>19</v>
      </c>
      <c r="M644">
        <v>0</v>
      </c>
      <c r="N644" t="str">
        <f t="shared" ref="N644:N708" si="71">IF(M644="","",IF(I644="Foul","Yes",IF(M644=0,"No","Yes")))</f>
        <v>No</v>
      </c>
      <c r="O644" s="3" t="s">
        <v>214</v>
      </c>
      <c r="P644" s="126" t="str">
        <f t="shared" si="69"/>
        <v>No</v>
      </c>
      <c r="Q644" s="126" t="str">
        <f t="shared" si="70"/>
        <v>Yes</v>
      </c>
      <c r="R644" s="126" t="str">
        <f t="shared" si="70"/>
        <v>Yes</v>
      </c>
      <c r="S644" s="126" t="str">
        <f t="shared" si="70"/>
        <v>Yes</v>
      </c>
      <c r="T644" s="126" t="str">
        <f t="shared" si="70"/>
        <v>Yes</v>
      </c>
      <c r="U644" s="126" t="str">
        <f t="shared" si="70"/>
        <v>No</v>
      </c>
      <c r="V644" s="126" t="str">
        <f t="shared" si="70"/>
        <v>No</v>
      </c>
      <c r="W644" s="126" t="str">
        <f t="shared" si="70"/>
        <v>No</v>
      </c>
      <c r="X644" s="126" t="str">
        <f t="shared" si="70"/>
        <v>No</v>
      </c>
      <c r="Y644" s="126" t="str">
        <f t="shared" si="70"/>
        <v>Yes</v>
      </c>
      <c r="Z644" s="126" t="str">
        <f t="shared" si="70"/>
        <v>No</v>
      </c>
      <c r="AA644" s="126" t="str">
        <f t="shared" si="70"/>
        <v>No</v>
      </c>
    </row>
    <row r="645" spans="1:27" x14ac:dyDescent="0.3">
      <c r="A645" t="s">
        <v>118</v>
      </c>
      <c r="B645" t="s">
        <v>130</v>
      </c>
      <c r="C645" t="s">
        <v>9</v>
      </c>
      <c r="D645" t="s">
        <v>8</v>
      </c>
      <c r="E645" t="s">
        <v>70</v>
      </c>
      <c r="F645" t="s">
        <v>10</v>
      </c>
      <c r="G645">
        <v>2</v>
      </c>
      <c r="H645" t="s">
        <v>10</v>
      </c>
      <c r="I645" t="s">
        <v>18</v>
      </c>
      <c r="M645">
        <v>2</v>
      </c>
      <c r="N645" t="str">
        <f t="shared" si="71"/>
        <v>Yes</v>
      </c>
      <c r="O645" s="3" t="s">
        <v>214</v>
      </c>
      <c r="P645" s="126" t="str">
        <f t="shared" si="69"/>
        <v>No</v>
      </c>
      <c r="Q645" s="126" t="str">
        <f t="shared" si="70"/>
        <v>Yes</v>
      </c>
      <c r="R645" s="126" t="str">
        <f t="shared" si="70"/>
        <v>Yes</v>
      </c>
      <c r="S645" s="126" t="str">
        <f t="shared" si="70"/>
        <v>Yes</v>
      </c>
      <c r="T645" s="126" t="str">
        <f t="shared" si="70"/>
        <v>Yes</v>
      </c>
      <c r="U645" s="126" t="str">
        <f t="shared" si="70"/>
        <v>No</v>
      </c>
      <c r="V645" s="126" t="str">
        <f t="shared" si="70"/>
        <v>No</v>
      </c>
      <c r="W645" s="126" t="str">
        <f t="shared" si="70"/>
        <v>No</v>
      </c>
      <c r="X645" s="126" t="str">
        <f t="shared" si="70"/>
        <v>No</v>
      </c>
      <c r="Y645" s="126" t="str">
        <f t="shared" si="70"/>
        <v>Yes</v>
      </c>
      <c r="Z645" s="126" t="str">
        <f t="shared" si="70"/>
        <v>No</v>
      </c>
      <c r="AA645" s="126" t="str">
        <f t="shared" si="70"/>
        <v>No</v>
      </c>
    </row>
    <row r="646" spans="1:27" x14ac:dyDescent="0.3">
      <c r="A646" t="s">
        <v>118</v>
      </c>
      <c r="B646" t="s">
        <v>130</v>
      </c>
      <c r="C646" t="s">
        <v>9</v>
      </c>
      <c r="D646" t="s">
        <v>8</v>
      </c>
      <c r="E646" t="s">
        <v>70</v>
      </c>
      <c r="F646" t="s">
        <v>10</v>
      </c>
      <c r="G646">
        <v>0</v>
      </c>
      <c r="H646" t="s">
        <v>8</v>
      </c>
      <c r="I646" t="s">
        <v>17</v>
      </c>
      <c r="M646">
        <v>0</v>
      </c>
      <c r="N646" t="str">
        <f t="shared" si="71"/>
        <v>No</v>
      </c>
      <c r="O646" s="3" t="s">
        <v>214</v>
      </c>
      <c r="P646" s="126" t="str">
        <f t="shared" si="69"/>
        <v>No</v>
      </c>
      <c r="Q646" s="126" t="str">
        <f t="shared" si="69"/>
        <v>Yes</v>
      </c>
      <c r="R646" s="126" t="str">
        <f t="shared" si="69"/>
        <v>Yes</v>
      </c>
      <c r="S646" s="126" t="str">
        <f t="shared" si="69"/>
        <v>Yes</v>
      </c>
      <c r="T646" s="126" t="str">
        <f t="shared" si="69"/>
        <v>Yes</v>
      </c>
      <c r="U646" s="126" t="str">
        <f t="shared" si="69"/>
        <v>No</v>
      </c>
      <c r="V646" s="126" t="str">
        <f t="shared" si="69"/>
        <v>No</v>
      </c>
      <c r="W646" s="126" t="str">
        <f t="shared" si="69"/>
        <v>No</v>
      </c>
      <c r="X646" s="126" t="str">
        <f t="shared" si="69"/>
        <v>No</v>
      </c>
      <c r="Y646" s="126" t="str">
        <f t="shared" si="69"/>
        <v>Yes</v>
      </c>
      <c r="Z646" s="126" t="str">
        <f t="shared" si="69"/>
        <v>No</v>
      </c>
      <c r="AA646" s="126" t="str">
        <f t="shared" si="69"/>
        <v>No</v>
      </c>
    </row>
    <row r="647" spans="1:27" x14ac:dyDescent="0.3">
      <c r="A647" t="s">
        <v>118</v>
      </c>
      <c r="B647" t="s">
        <v>130</v>
      </c>
      <c r="C647" t="s">
        <v>9</v>
      </c>
      <c r="D647" t="s">
        <v>8</v>
      </c>
      <c r="E647" t="s">
        <v>70</v>
      </c>
      <c r="F647" t="s">
        <v>10</v>
      </c>
      <c r="G647">
        <v>0</v>
      </c>
      <c r="H647" t="s">
        <v>130</v>
      </c>
      <c r="I647" t="s">
        <v>19</v>
      </c>
      <c r="M647">
        <v>0</v>
      </c>
      <c r="N647" t="str">
        <f t="shared" si="71"/>
        <v>No</v>
      </c>
      <c r="O647" s="3" t="s">
        <v>214</v>
      </c>
      <c r="P647" s="126" t="str">
        <f t="shared" si="69"/>
        <v>No</v>
      </c>
      <c r="Q647" s="126" t="str">
        <f t="shared" si="70"/>
        <v>Yes</v>
      </c>
      <c r="R647" s="126" t="str">
        <f t="shared" si="70"/>
        <v>Yes</v>
      </c>
      <c r="S647" s="126" t="str">
        <f t="shared" si="70"/>
        <v>Yes</v>
      </c>
      <c r="T647" s="126" t="str">
        <f t="shared" si="70"/>
        <v>Yes</v>
      </c>
      <c r="U647" s="126" t="str">
        <f t="shared" si="70"/>
        <v>No</v>
      </c>
      <c r="V647" s="126" t="str">
        <f t="shared" si="70"/>
        <v>No</v>
      </c>
      <c r="W647" s="126" t="str">
        <f t="shared" si="70"/>
        <v>No</v>
      </c>
      <c r="X647" s="126" t="str">
        <f t="shared" si="70"/>
        <v>No</v>
      </c>
      <c r="Y647" s="126" t="str">
        <f t="shared" si="70"/>
        <v>Yes</v>
      </c>
      <c r="Z647" s="126" t="str">
        <f t="shared" si="70"/>
        <v>No</v>
      </c>
      <c r="AA647" s="126" t="str">
        <f t="shared" si="70"/>
        <v>No</v>
      </c>
    </row>
    <row r="648" spans="1:27" x14ac:dyDescent="0.3">
      <c r="A648" t="s">
        <v>118</v>
      </c>
      <c r="B648" t="s">
        <v>130</v>
      </c>
      <c r="C648" t="s">
        <v>9</v>
      </c>
      <c r="D648" t="s">
        <v>8</v>
      </c>
      <c r="E648" t="s">
        <v>70</v>
      </c>
      <c r="F648" t="s">
        <v>10</v>
      </c>
      <c r="G648">
        <v>2</v>
      </c>
      <c r="H648" t="s">
        <v>70</v>
      </c>
      <c r="I648" t="s">
        <v>19</v>
      </c>
      <c r="M648">
        <v>0</v>
      </c>
      <c r="N648" t="str">
        <f t="shared" si="71"/>
        <v>No</v>
      </c>
      <c r="O648" s="3" t="s">
        <v>214</v>
      </c>
      <c r="P648" s="126" t="str">
        <f t="shared" si="69"/>
        <v>No</v>
      </c>
      <c r="Q648" s="126" t="str">
        <f t="shared" si="70"/>
        <v>Yes</v>
      </c>
      <c r="R648" s="126" t="str">
        <f t="shared" si="70"/>
        <v>Yes</v>
      </c>
      <c r="S648" s="126" t="str">
        <f t="shared" si="70"/>
        <v>Yes</v>
      </c>
      <c r="T648" s="126" t="str">
        <f t="shared" si="70"/>
        <v>Yes</v>
      </c>
      <c r="U648" s="126" t="str">
        <f t="shared" si="70"/>
        <v>No</v>
      </c>
      <c r="V648" s="126" t="str">
        <f t="shared" si="70"/>
        <v>No</v>
      </c>
      <c r="W648" s="126" t="str">
        <f t="shared" si="70"/>
        <v>No</v>
      </c>
      <c r="X648" s="126" t="str">
        <f t="shared" si="70"/>
        <v>No</v>
      </c>
      <c r="Y648" s="126" t="str">
        <f t="shared" si="70"/>
        <v>Yes</v>
      </c>
      <c r="Z648" s="126" t="str">
        <f t="shared" si="70"/>
        <v>No</v>
      </c>
      <c r="AA648" s="126" t="str">
        <f t="shared" si="70"/>
        <v>No</v>
      </c>
    </row>
    <row r="649" spans="1:27" x14ac:dyDescent="0.3">
      <c r="A649" t="s">
        <v>118</v>
      </c>
      <c r="B649" t="s">
        <v>130</v>
      </c>
      <c r="C649" t="s">
        <v>9</v>
      </c>
      <c r="D649" t="s">
        <v>8</v>
      </c>
      <c r="E649" t="s">
        <v>70</v>
      </c>
      <c r="F649" t="s">
        <v>10</v>
      </c>
      <c r="G649">
        <v>1</v>
      </c>
      <c r="H649" t="s">
        <v>70</v>
      </c>
      <c r="I649" t="s">
        <v>16</v>
      </c>
      <c r="M649">
        <v>3</v>
      </c>
      <c r="N649" t="str">
        <f t="shared" si="71"/>
        <v>Yes</v>
      </c>
      <c r="O649" s="3" t="s">
        <v>214</v>
      </c>
      <c r="P649" s="126" t="str">
        <f t="shared" si="69"/>
        <v>No</v>
      </c>
      <c r="Q649" s="126" t="str">
        <f t="shared" si="70"/>
        <v>Yes</v>
      </c>
      <c r="R649" s="126" t="str">
        <f t="shared" si="70"/>
        <v>Yes</v>
      </c>
      <c r="S649" s="126" t="str">
        <f t="shared" si="70"/>
        <v>Yes</v>
      </c>
      <c r="T649" s="126" t="str">
        <f t="shared" si="70"/>
        <v>Yes</v>
      </c>
      <c r="U649" s="126" t="str">
        <f t="shared" si="70"/>
        <v>No</v>
      </c>
      <c r="V649" s="126" t="str">
        <f t="shared" si="70"/>
        <v>No</v>
      </c>
      <c r="W649" s="126" t="str">
        <f t="shared" ref="Q649:AA672" si="72">IF($A649="","",IF(OR($B649=W$1,$C649=W$1,$D649=W$1,$E649=W$1,$F649=W$1),"Yes","No"))</f>
        <v>No</v>
      </c>
      <c r="X649" s="126" t="str">
        <f t="shared" si="72"/>
        <v>No</v>
      </c>
      <c r="Y649" s="126" t="str">
        <f t="shared" si="72"/>
        <v>Yes</v>
      </c>
      <c r="Z649" s="126" t="str">
        <f t="shared" si="72"/>
        <v>No</v>
      </c>
      <c r="AA649" s="126" t="str">
        <f t="shared" si="72"/>
        <v>No</v>
      </c>
    </row>
    <row r="650" spans="1:27" x14ac:dyDescent="0.3">
      <c r="A650" t="s">
        <v>118</v>
      </c>
      <c r="B650" t="s">
        <v>13</v>
      </c>
      <c r="C650" t="s">
        <v>9</v>
      </c>
      <c r="D650" t="s">
        <v>11</v>
      </c>
      <c r="E650" t="s">
        <v>70</v>
      </c>
      <c r="F650" t="s">
        <v>10</v>
      </c>
      <c r="G650">
        <v>0</v>
      </c>
      <c r="H650" t="s">
        <v>11</v>
      </c>
      <c r="I650" t="s">
        <v>19</v>
      </c>
      <c r="M650">
        <v>0</v>
      </c>
      <c r="N650" t="str">
        <f t="shared" si="71"/>
        <v>No</v>
      </c>
      <c r="O650" s="3" t="s">
        <v>214</v>
      </c>
      <c r="P650" s="126" t="str">
        <f t="shared" si="69"/>
        <v>Yes</v>
      </c>
      <c r="Q650" s="126" t="str">
        <f t="shared" si="72"/>
        <v>Yes</v>
      </c>
      <c r="R650" s="126" t="str">
        <f t="shared" si="72"/>
        <v>No</v>
      </c>
      <c r="S650" s="126" t="str">
        <f t="shared" si="72"/>
        <v>Yes</v>
      </c>
      <c r="T650" s="126" t="str">
        <f t="shared" si="72"/>
        <v>Yes</v>
      </c>
      <c r="U650" s="126" t="str">
        <f t="shared" si="72"/>
        <v>Yes</v>
      </c>
      <c r="V650" s="126" t="str">
        <f t="shared" si="72"/>
        <v>No</v>
      </c>
      <c r="W650" s="126" t="str">
        <f t="shared" si="72"/>
        <v>No</v>
      </c>
      <c r="X650" s="126" t="str">
        <f t="shared" si="72"/>
        <v>No</v>
      </c>
      <c r="Y650" s="126" t="str">
        <f t="shared" si="72"/>
        <v>No</v>
      </c>
      <c r="Z650" s="126" t="str">
        <f t="shared" si="72"/>
        <v>No</v>
      </c>
      <c r="AA650" s="126" t="str">
        <f t="shared" si="72"/>
        <v>No</v>
      </c>
    </row>
    <row r="651" spans="1:27" x14ac:dyDescent="0.3">
      <c r="A651" t="s">
        <v>118</v>
      </c>
      <c r="B651" t="s">
        <v>13</v>
      </c>
      <c r="C651" t="s">
        <v>9</v>
      </c>
      <c r="D651" t="s">
        <v>11</v>
      </c>
      <c r="E651" t="s">
        <v>70</v>
      </c>
      <c r="F651" t="s">
        <v>10</v>
      </c>
      <c r="G651">
        <v>1</v>
      </c>
      <c r="H651" t="s">
        <v>11</v>
      </c>
      <c r="I651" t="s">
        <v>19</v>
      </c>
      <c r="M651">
        <v>3</v>
      </c>
      <c r="N651" t="str">
        <f t="shared" si="71"/>
        <v>Yes</v>
      </c>
      <c r="O651" s="3" t="s">
        <v>214</v>
      </c>
      <c r="P651" s="126" t="str">
        <f t="shared" si="69"/>
        <v>Yes</v>
      </c>
      <c r="Q651" s="126" t="str">
        <f t="shared" si="72"/>
        <v>Yes</v>
      </c>
      <c r="R651" s="126" t="str">
        <f t="shared" si="72"/>
        <v>No</v>
      </c>
      <c r="S651" s="126" t="str">
        <f t="shared" si="72"/>
        <v>Yes</v>
      </c>
      <c r="T651" s="126" t="str">
        <f t="shared" si="72"/>
        <v>Yes</v>
      </c>
      <c r="U651" s="126" t="str">
        <f t="shared" si="72"/>
        <v>Yes</v>
      </c>
      <c r="V651" s="126" t="str">
        <f t="shared" si="72"/>
        <v>No</v>
      </c>
      <c r="W651" s="126" t="str">
        <f t="shared" si="72"/>
        <v>No</v>
      </c>
      <c r="X651" s="126" t="str">
        <f t="shared" si="72"/>
        <v>No</v>
      </c>
      <c r="Y651" s="126" t="str">
        <f t="shared" si="72"/>
        <v>No</v>
      </c>
      <c r="Z651" s="126" t="str">
        <f t="shared" si="72"/>
        <v>No</v>
      </c>
      <c r="AA651" s="126" t="str">
        <f t="shared" si="72"/>
        <v>No</v>
      </c>
    </row>
    <row r="652" spans="1:27" x14ac:dyDescent="0.3">
      <c r="A652" t="s">
        <v>118</v>
      </c>
      <c r="B652" t="s">
        <v>13</v>
      </c>
      <c r="C652" t="s">
        <v>9</v>
      </c>
      <c r="D652" t="s">
        <v>11</v>
      </c>
      <c r="E652" t="s">
        <v>70</v>
      </c>
      <c r="F652" t="s">
        <v>10</v>
      </c>
      <c r="G652">
        <v>0</v>
      </c>
      <c r="H652" t="s">
        <v>13</v>
      </c>
      <c r="I652" t="s">
        <v>19</v>
      </c>
      <c r="M652">
        <v>3</v>
      </c>
      <c r="N652" t="str">
        <f t="shared" si="71"/>
        <v>Yes</v>
      </c>
      <c r="O652" s="3" t="s">
        <v>214</v>
      </c>
      <c r="P652" s="126" t="str">
        <f t="shared" si="69"/>
        <v>Yes</v>
      </c>
      <c r="Q652" s="126" t="str">
        <f t="shared" si="72"/>
        <v>Yes</v>
      </c>
      <c r="R652" s="126" t="str">
        <f t="shared" si="72"/>
        <v>No</v>
      </c>
      <c r="S652" s="126" t="str">
        <f t="shared" si="72"/>
        <v>Yes</v>
      </c>
      <c r="T652" s="126" t="str">
        <f t="shared" si="72"/>
        <v>Yes</v>
      </c>
      <c r="U652" s="126" t="str">
        <f t="shared" si="72"/>
        <v>Yes</v>
      </c>
      <c r="V652" s="126" t="str">
        <f t="shared" si="72"/>
        <v>No</v>
      </c>
      <c r="W652" s="126" t="str">
        <f t="shared" si="72"/>
        <v>No</v>
      </c>
      <c r="X652" s="126" t="str">
        <f t="shared" si="72"/>
        <v>No</v>
      </c>
      <c r="Y652" s="126" t="str">
        <f t="shared" si="72"/>
        <v>No</v>
      </c>
      <c r="Z652" s="126" t="str">
        <f t="shared" si="72"/>
        <v>No</v>
      </c>
      <c r="AA652" s="126" t="str">
        <f t="shared" si="72"/>
        <v>No</v>
      </c>
    </row>
    <row r="653" spans="1:27" x14ac:dyDescent="0.3">
      <c r="A653" t="s">
        <v>118</v>
      </c>
      <c r="B653" t="s">
        <v>13</v>
      </c>
      <c r="C653" t="s">
        <v>9</v>
      </c>
      <c r="D653" t="s">
        <v>11</v>
      </c>
      <c r="E653" t="s">
        <v>8</v>
      </c>
      <c r="F653" t="s">
        <v>10</v>
      </c>
      <c r="G653">
        <v>0</v>
      </c>
      <c r="H653" t="s">
        <v>10</v>
      </c>
      <c r="I653" t="s">
        <v>19</v>
      </c>
      <c r="M653">
        <v>0</v>
      </c>
      <c r="N653" t="str">
        <f t="shared" si="71"/>
        <v>No</v>
      </c>
      <c r="O653" s="3" t="s">
        <v>214</v>
      </c>
      <c r="P653" s="126" t="str">
        <f t="shared" si="69"/>
        <v>Yes</v>
      </c>
      <c r="Q653" s="126" t="str">
        <f t="shared" si="72"/>
        <v>Yes</v>
      </c>
      <c r="R653" s="126" t="str">
        <f t="shared" si="72"/>
        <v>Yes</v>
      </c>
      <c r="S653" s="126" t="str">
        <f t="shared" si="72"/>
        <v>No</v>
      </c>
      <c r="T653" s="126" t="str">
        <f t="shared" si="72"/>
        <v>Yes</v>
      </c>
      <c r="U653" s="126" t="str">
        <f t="shared" si="72"/>
        <v>Yes</v>
      </c>
      <c r="V653" s="126" t="str">
        <f t="shared" si="72"/>
        <v>No</v>
      </c>
      <c r="W653" s="126" t="str">
        <f t="shared" si="72"/>
        <v>No</v>
      </c>
      <c r="X653" s="126" t="str">
        <f t="shared" si="72"/>
        <v>No</v>
      </c>
      <c r="Y653" s="126" t="str">
        <f t="shared" si="72"/>
        <v>No</v>
      </c>
      <c r="Z653" s="126" t="str">
        <f t="shared" si="72"/>
        <v>No</v>
      </c>
      <c r="AA653" s="126" t="str">
        <f t="shared" si="72"/>
        <v>No</v>
      </c>
    </row>
    <row r="654" spans="1:27" x14ac:dyDescent="0.3">
      <c r="A654" t="s">
        <v>118</v>
      </c>
      <c r="B654" t="s">
        <v>13</v>
      </c>
      <c r="C654" t="s">
        <v>9</v>
      </c>
      <c r="D654" t="s">
        <v>11</v>
      </c>
      <c r="E654" t="s">
        <v>8</v>
      </c>
      <c r="F654" t="s">
        <v>10</v>
      </c>
      <c r="G654">
        <v>0</v>
      </c>
      <c r="H654" t="s">
        <v>10</v>
      </c>
      <c r="I654" t="s">
        <v>15</v>
      </c>
      <c r="M654">
        <v>2</v>
      </c>
      <c r="N654" t="str">
        <f t="shared" si="71"/>
        <v>Yes</v>
      </c>
      <c r="O654" s="3" t="s">
        <v>214</v>
      </c>
      <c r="P654" s="126" t="str">
        <f t="shared" si="69"/>
        <v>Yes</v>
      </c>
      <c r="Q654" s="126" t="str">
        <f t="shared" si="72"/>
        <v>Yes</v>
      </c>
      <c r="R654" s="126" t="str">
        <f t="shared" si="72"/>
        <v>Yes</v>
      </c>
      <c r="S654" s="126" t="str">
        <f t="shared" si="72"/>
        <v>No</v>
      </c>
      <c r="T654" s="126" t="str">
        <f t="shared" si="72"/>
        <v>Yes</v>
      </c>
      <c r="U654" s="126" t="str">
        <f t="shared" si="72"/>
        <v>Yes</v>
      </c>
      <c r="V654" s="126" t="str">
        <f t="shared" si="72"/>
        <v>No</v>
      </c>
      <c r="W654" s="126" t="str">
        <f t="shared" si="72"/>
        <v>No</v>
      </c>
      <c r="X654" s="126" t="str">
        <f t="shared" si="72"/>
        <v>No</v>
      </c>
      <c r="Y654" s="126" t="str">
        <f t="shared" si="72"/>
        <v>No</v>
      </c>
      <c r="Z654" s="126" t="str">
        <f t="shared" si="72"/>
        <v>No</v>
      </c>
      <c r="AA654" s="126" t="str">
        <f t="shared" si="72"/>
        <v>No</v>
      </c>
    </row>
    <row r="655" spans="1:27" x14ac:dyDescent="0.3">
      <c r="A655" t="s">
        <v>118</v>
      </c>
      <c r="B655" t="s">
        <v>13</v>
      </c>
      <c r="C655" t="s">
        <v>130</v>
      </c>
      <c r="D655" t="s">
        <v>11</v>
      </c>
      <c r="E655" t="s">
        <v>8</v>
      </c>
      <c r="F655" t="s">
        <v>10</v>
      </c>
      <c r="G655">
        <v>0</v>
      </c>
      <c r="H655" t="s">
        <v>130</v>
      </c>
      <c r="I655" t="s">
        <v>15</v>
      </c>
      <c r="M655">
        <v>2</v>
      </c>
      <c r="N655" t="str">
        <f t="shared" si="71"/>
        <v>Yes</v>
      </c>
      <c r="O655" s="3" t="s">
        <v>214</v>
      </c>
      <c r="P655" s="126" t="str">
        <f t="shared" si="69"/>
        <v>Yes</v>
      </c>
      <c r="Q655" s="126" t="str">
        <f t="shared" si="72"/>
        <v>No</v>
      </c>
      <c r="R655" s="126" t="str">
        <f t="shared" si="72"/>
        <v>Yes</v>
      </c>
      <c r="S655" s="126" t="str">
        <f t="shared" si="72"/>
        <v>No</v>
      </c>
      <c r="T655" s="126" t="str">
        <f t="shared" si="72"/>
        <v>Yes</v>
      </c>
      <c r="U655" s="126" t="str">
        <f t="shared" si="72"/>
        <v>Yes</v>
      </c>
      <c r="V655" s="126" t="str">
        <f t="shared" si="72"/>
        <v>No</v>
      </c>
      <c r="W655" s="126" t="str">
        <f t="shared" si="72"/>
        <v>No</v>
      </c>
      <c r="X655" s="126" t="str">
        <f t="shared" si="72"/>
        <v>No</v>
      </c>
      <c r="Y655" s="126" t="str">
        <f t="shared" si="72"/>
        <v>Yes</v>
      </c>
      <c r="Z655" s="126" t="str">
        <f t="shared" si="72"/>
        <v>No</v>
      </c>
      <c r="AA655" s="126" t="str">
        <f t="shared" si="72"/>
        <v>No</v>
      </c>
    </row>
    <row r="656" spans="1:27" x14ac:dyDescent="0.3">
      <c r="A656" t="s">
        <v>118</v>
      </c>
      <c r="B656" t="s">
        <v>13</v>
      </c>
      <c r="C656" t="s">
        <v>130</v>
      </c>
      <c r="D656" t="s">
        <v>11</v>
      </c>
      <c r="E656" t="s">
        <v>8</v>
      </c>
      <c r="F656" t="s">
        <v>131</v>
      </c>
      <c r="G656">
        <v>0</v>
      </c>
      <c r="H656" t="s">
        <v>130</v>
      </c>
      <c r="I656" t="s">
        <v>19</v>
      </c>
      <c r="M656">
        <v>0</v>
      </c>
      <c r="N656" t="str">
        <f t="shared" si="71"/>
        <v>No</v>
      </c>
      <c r="O656" s="3" t="s">
        <v>214</v>
      </c>
      <c r="P656" s="126" t="str">
        <f t="shared" si="69"/>
        <v>Yes</v>
      </c>
      <c r="Q656" s="126" t="str">
        <f t="shared" si="72"/>
        <v>No</v>
      </c>
      <c r="R656" s="126" t="str">
        <f t="shared" si="72"/>
        <v>Yes</v>
      </c>
      <c r="S656" s="126" t="str">
        <f t="shared" si="72"/>
        <v>No</v>
      </c>
      <c r="T656" s="126" t="str">
        <f t="shared" si="72"/>
        <v>No</v>
      </c>
      <c r="U656" s="126" t="str">
        <f t="shared" si="72"/>
        <v>Yes</v>
      </c>
      <c r="V656" s="126" t="str">
        <f t="shared" si="72"/>
        <v>No</v>
      </c>
      <c r="W656" s="126" t="str">
        <f t="shared" si="72"/>
        <v>No</v>
      </c>
      <c r="X656" s="126" t="str">
        <f t="shared" si="72"/>
        <v>No</v>
      </c>
      <c r="Y656" s="126" t="str">
        <f t="shared" si="72"/>
        <v>Yes</v>
      </c>
      <c r="Z656" s="126" t="str">
        <f t="shared" si="72"/>
        <v>Yes</v>
      </c>
      <c r="AA656" s="126" t="str">
        <f t="shared" si="72"/>
        <v>No</v>
      </c>
    </row>
    <row r="657" spans="1:27" x14ac:dyDescent="0.3">
      <c r="A657" t="s">
        <v>118</v>
      </c>
      <c r="B657" t="s">
        <v>13</v>
      </c>
      <c r="C657" t="s">
        <v>130</v>
      </c>
      <c r="D657" t="s">
        <v>11</v>
      </c>
      <c r="E657" t="s">
        <v>8</v>
      </c>
      <c r="F657" t="s">
        <v>131</v>
      </c>
      <c r="G657">
        <v>0</v>
      </c>
      <c r="H657" t="s">
        <v>13</v>
      </c>
      <c r="I657" t="s">
        <v>19</v>
      </c>
      <c r="M657">
        <v>0</v>
      </c>
      <c r="N657" t="str">
        <f t="shared" si="71"/>
        <v>No</v>
      </c>
      <c r="O657" s="3" t="s">
        <v>214</v>
      </c>
      <c r="P657" s="126" t="str">
        <f t="shared" si="69"/>
        <v>Yes</v>
      </c>
      <c r="Q657" s="126" t="str">
        <f t="shared" si="72"/>
        <v>No</v>
      </c>
      <c r="R657" s="126" t="str">
        <f t="shared" si="72"/>
        <v>Yes</v>
      </c>
      <c r="S657" s="126" t="str">
        <f t="shared" si="72"/>
        <v>No</v>
      </c>
      <c r="T657" s="126" t="str">
        <f t="shared" si="72"/>
        <v>No</v>
      </c>
      <c r="U657" s="126" t="str">
        <f t="shared" si="72"/>
        <v>Yes</v>
      </c>
      <c r="V657" s="126" t="str">
        <f t="shared" si="72"/>
        <v>No</v>
      </c>
      <c r="W657" s="126" t="str">
        <f t="shared" si="72"/>
        <v>No</v>
      </c>
      <c r="X657" s="126" t="str">
        <f t="shared" si="72"/>
        <v>No</v>
      </c>
      <c r="Y657" s="126" t="str">
        <f t="shared" si="72"/>
        <v>Yes</v>
      </c>
      <c r="Z657" s="126" t="str">
        <f t="shared" si="72"/>
        <v>Yes</v>
      </c>
      <c r="AA657" s="126" t="str">
        <f t="shared" si="72"/>
        <v>No</v>
      </c>
    </row>
    <row r="658" spans="1:27" x14ac:dyDescent="0.3">
      <c r="A658" t="s">
        <v>118</v>
      </c>
      <c r="B658" t="s">
        <v>13</v>
      </c>
      <c r="C658" t="s">
        <v>130</v>
      </c>
      <c r="D658" t="s">
        <v>11</v>
      </c>
      <c r="E658" t="s">
        <v>8</v>
      </c>
      <c r="F658" t="s">
        <v>131</v>
      </c>
      <c r="G658">
        <v>0</v>
      </c>
      <c r="H658" t="s">
        <v>131</v>
      </c>
      <c r="I658" t="s">
        <v>15</v>
      </c>
      <c r="M658">
        <v>0</v>
      </c>
      <c r="N658" t="str">
        <f t="shared" si="71"/>
        <v>No</v>
      </c>
      <c r="O658" s="3" t="s">
        <v>214</v>
      </c>
      <c r="P658" s="126" t="str">
        <f t="shared" si="69"/>
        <v>Yes</v>
      </c>
      <c r="Q658" s="126" t="str">
        <f t="shared" si="72"/>
        <v>No</v>
      </c>
      <c r="R658" s="126" t="str">
        <f t="shared" si="72"/>
        <v>Yes</v>
      </c>
      <c r="S658" s="126" t="str">
        <f t="shared" si="72"/>
        <v>No</v>
      </c>
      <c r="T658" s="126" t="str">
        <f t="shared" si="72"/>
        <v>No</v>
      </c>
      <c r="U658" s="126" t="str">
        <f t="shared" si="72"/>
        <v>Yes</v>
      </c>
      <c r="V658" s="126" t="str">
        <f t="shared" si="72"/>
        <v>No</v>
      </c>
      <c r="W658" s="126" t="str">
        <f t="shared" si="72"/>
        <v>No</v>
      </c>
      <c r="X658" s="126" t="str">
        <f t="shared" si="72"/>
        <v>No</v>
      </c>
      <c r="Y658" s="126" t="str">
        <f t="shared" si="72"/>
        <v>Yes</v>
      </c>
      <c r="Z658" s="126" t="str">
        <f t="shared" si="72"/>
        <v>Yes</v>
      </c>
      <c r="AA658" s="126" t="str">
        <f t="shared" si="72"/>
        <v>No</v>
      </c>
    </row>
    <row r="659" spans="1:27" x14ac:dyDescent="0.3">
      <c r="A659" t="s">
        <v>118</v>
      </c>
      <c r="B659" t="s">
        <v>13</v>
      </c>
      <c r="C659" t="s">
        <v>130</v>
      </c>
      <c r="D659" t="s">
        <v>11</v>
      </c>
      <c r="E659" t="s">
        <v>8</v>
      </c>
      <c r="F659" t="s">
        <v>131</v>
      </c>
      <c r="G659">
        <v>0</v>
      </c>
      <c r="H659" t="s">
        <v>8</v>
      </c>
      <c r="I659" t="s">
        <v>19</v>
      </c>
      <c r="M659">
        <v>0</v>
      </c>
      <c r="N659" t="str">
        <f t="shared" si="71"/>
        <v>No</v>
      </c>
      <c r="O659" s="3" t="s">
        <v>214</v>
      </c>
      <c r="P659" s="126" t="str">
        <f t="shared" si="69"/>
        <v>Yes</v>
      </c>
      <c r="Q659" s="126" t="str">
        <f t="shared" si="72"/>
        <v>No</v>
      </c>
      <c r="R659" s="126" t="str">
        <f t="shared" si="72"/>
        <v>Yes</v>
      </c>
      <c r="S659" s="126" t="str">
        <f t="shared" si="72"/>
        <v>No</v>
      </c>
      <c r="T659" s="126" t="str">
        <f t="shared" si="72"/>
        <v>No</v>
      </c>
      <c r="U659" s="126" t="str">
        <f t="shared" si="72"/>
        <v>Yes</v>
      </c>
      <c r="V659" s="126" t="str">
        <f t="shared" si="72"/>
        <v>No</v>
      </c>
      <c r="W659" s="126" t="str">
        <f t="shared" si="72"/>
        <v>No</v>
      </c>
      <c r="X659" s="126" t="str">
        <f t="shared" si="72"/>
        <v>No</v>
      </c>
      <c r="Y659" s="126" t="str">
        <f t="shared" si="72"/>
        <v>Yes</v>
      </c>
      <c r="Z659" s="126" t="str">
        <f t="shared" si="72"/>
        <v>Yes</v>
      </c>
      <c r="AA659" s="126" t="str">
        <f t="shared" si="72"/>
        <v>No</v>
      </c>
    </row>
    <row r="660" spans="1:27" x14ac:dyDescent="0.3">
      <c r="A660" t="s">
        <v>118</v>
      </c>
      <c r="B660" t="s">
        <v>13</v>
      </c>
      <c r="C660" t="s">
        <v>130</v>
      </c>
      <c r="D660" t="s">
        <v>11</v>
      </c>
      <c r="E660" t="s">
        <v>8</v>
      </c>
      <c r="F660" t="s">
        <v>131</v>
      </c>
      <c r="G660">
        <v>0</v>
      </c>
      <c r="H660" t="s">
        <v>13</v>
      </c>
      <c r="I660" t="s">
        <v>148</v>
      </c>
      <c r="M660">
        <v>2</v>
      </c>
      <c r="N660" t="str">
        <f t="shared" si="71"/>
        <v>Yes</v>
      </c>
      <c r="O660" s="3" t="s">
        <v>214</v>
      </c>
      <c r="P660" s="126" t="str">
        <f t="shared" si="69"/>
        <v>Yes</v>
      </c>
      <c r="Q660" s="126" t="str">
        <f t="shared" si="72"/>
        <v>No</v>
      </c>
      <c r="R660" s="126" t="str">
        <f t="shared" si="72"/>
        <v>Yes</v>
      </c>
      <c r="S660" s="126" t="str">
        <f t="shared" si="72"/>
        <v>No</v>
      </c>
      <c r="T660" s="126" t="str">
        <f t="shared" si="72"/>
        <v>No</v>
      </c>
      <c r="U660" s="126" t="str">
        <f t="shared" si="72"/>
        <v>Yes</v>
      </c>
      <c r="V660" s="126" t="str">
        <f t="shared" si="72"/>
        <v>No</v>
      </c>
      <c r="W660" s="126" t="str">
        <f t="shared" si="72"/>
        <v>No</v>
      </c>
      <c r="X660" s="126" t="str">
        <f t="shared" si="72"/>
        <v>No</v>
      </c>
      <c r="Y660" s="126" t="str">
        <f t="shared" si="72"/>
        <v>Yes</v>
      </c>
      <c r="Z660" s="126" t="str">
        <f t="shared" si="72"/>
        <v>Yes</v>
      </c>
      <c r="AA660" s="126" t="str">
        <f t="shared" si="72"/>
        <v>No</v>
      </c>
    </row>
    <row r="661" spans="1:27" x14ac:dyDescent="0.3">
      <c r="A661" t="s">
        <v>118</v>
      </c>
      <c r="B661" t="s">
        <v>13</v>
      </c>
      <c r="C661" t="s">
        <v>130</v>
      </c>
      <c r="D661" t="s">
        <v>11</v>
      </c>
      <c r="E661" t="s">
        <v>8</v>
      </c>
      <c r="F661" t="s">
        <v>131</v>
      </c>
      <c r="G661">
        <v>0</v>
      </c>
      <c r="H661" t="s">
        <v>8</v>
      </c>
      <c r="I661" t="s">
        <v>19</v>
      </c>
      <c r="M661">
        <v>0</v>
      </c>
      <c r="N661" t="str">
        <f t="shared" si="71"/>
        <v>No</v>
      </c>
      <c r="O661" s="3" t="s">
        <v>214</v>
      </c>
      <c r="P661" s="126" t="str">
        <f t="shared" si="69"/>
        <v>Yes</v>
      </c>
      <c r="Q661" s="126" t="str">
        <f t="shared" si="72"/>
        <v>No</v>
      </c>
      <c r="R661" s="126" t="str">
        <f t="shared" si="72"/>
        <v>Yes</v>
      </c>
      <c r="S661" s="126" t="str">
        <f t="shared" si="72"/>
        <v>No</v>
      </c>
      <c r="T661" s="126" t="str">
        <f t="shared" si="72"/>
        <v>No</v>
      </c>
      <c r="U661" s="126" t="str">
        <f t="shared" si="72"/>
        <v>Yes</v>
      </c>
      <c r="V661" s="126" t="str">
        <f t="shared" si="72"/>
        <v>No</v>
      </c>
      <c r="W661" s="126" t="str">
        <f t="shared" si="72"/>
        <v>No</v>
      </c>
      <c r="X661" s="126" t="str">
        <f t="shared" si="72"/>
        <v>No</v>
      </c>
      <c r="Y661" s="126" t="str">
        <f t="shared" si="72"/>
        <v>Yes</v>
      </c>
      <c r="Z661" s="126" t="str">
        <f t="shared" si="72"/>
        <v>Yes</v>
      </c>
      <c r="AA661" s="126" t="str">
        <f t="shared" si="72"/>
        <v>No</v>
      </c>
    </row>
    <row r="662" spans="1:27" x14ac:dyDescent="0.3">
      <c r="A662" t="s">
        <v>118</v>
      </c>
      <c r="B662" t="s">
        <v>13</v>
      </c>
      <c r="C662" t="s">
        <v>9</v>
      </c>
      <c r="D662" t="s">
        <v>8</v>
      </c>
      <c r="E662" t="s">
        <v>11</v>
      </c>
      <c r="F662" t="s">
        <v>10</v>
      </c>
      <c r="G662">
        <v>1</v>
      </c>
      <c r="H662" t="s">
        <v>13</v>
      </c>
      <c r="I662" t="s">
        <v>148</v>
      </c>
      <c r="M662">
        <v>1</v>
      </c>
      <c r="N662" t="str">
        <f t="shared" si="71"/>
        <v>Yes</v>
      </c>
      <c r="O662" s="3" t="s">
        <v>214</v>
      </c>
      <c r="P662" s="126" t="str">
        <f t="shared" si="69"/>
        <v>Yes</v>
      </c>
      <c r="Q662" s="126" t="str">
        <f t="shared" si="72"/>
        <v>Yes</v>
      </c>
      <c r="R662" s="126" t="str">
        <f t="shared" si="72"/>
        <v>Yes</v>
      </c>
      <c r="S662" s="126" t="str">
        <f t="shared" si="72"/>
        <v>No</v>
      </c>
      <c r="T662" s="126" t="str">
        <f t="shared" si="72"/>
        <v>Yes</v>
      </c>
      <c r="U662" s="126" t="str">
        <f t="shared" si="72"/>
        <v>Yes</v>
      </c>
      <c r="V662" s="126" t="str">
        <f t="shared" si="72"/>
        <v>No</v>
      </c>
      <c r="W662" s="126" t="str">
        <f t="shared" si="72"/>
        <v>No</v>
      </c>
      <c r="X662" s="126" t="str">
        <f t="shared" si="72"/>
        <v>No</v>
      </c>
      <c r="Y662" s="126" t="str">
        <f t="shared" si="72"/>
        <v>No</v>
      </c>
      <c r="Z662" s="126" t="str">
        <f t="shared" si="72"/>
        <v>No</v>
      </c>
      <c r="AA662" s="126" t="str">
        <f t="shared" si="72"/>
        <v>No</v>
      </c>
    </row>
    <row r="663" spans="1:27" x14ac:dyDescent="0.3">
      <c r="A663" t="s">
        <v>118</v>
      </c>
      <c r="B663" t="s">
        <v>13</v>
      </c>
      <c r="C663" t="s">
        <v>9</v>
      </c>
      <c r="D663" t="s">
        <v>8</v>
      </c>
      <c r="E663" t="s">
        <v>11</v>
      </c>
      <c r="F663" t="s">
        <v>10</v>
      </c>
      <c r="G663">
        <v>1</v>
      </c>
      <c r="H663" t="s">
        <v>9</v>
      </c>
      <c r="I663" t="s">
        <v>16</v>
      </c>
      <c r="M663">
        <v>2</v>
      </c>
      <c r="N663" t="str">
        <f t="shared" si="71"/>
        <v>Yes</v>
      </c>
      <c r="O663" s="3" t="s">
        <v>214</v>
      </c>
      <c r="P663" s="126" t="str">
        <f t="shared" si="69"/>
        <v>Yes</v>
      </c>
      <c r="Q663" s="126" t="str">
        <f t="shared" si="72"/>
        <v>Yes</v>
      </c>
      <c r="R663" s="126" t="str">
        <f t="shared" si="72"/>
        <v>Yes</v>
      </c>
      <c r="S663" s="126" t="str">
        <f t="shared" si="72"/>
        <v>No</v>
      </c>
      <c r="T663" s="126" t="str">
        <f t="shared" si="72"/>
        <v>Yes</v>
      </c>
      <c r="U663" s="126" t="str">
        <f t="shared" si="72"/>
        <v>Yes</v>
      </c>
      <c r="V663" s="126" t="str">
        <f t="shared" si="72"/>
        <v>No</v>
      </c>
      <c r="W663" s="126" t="str">
        <f t="shared" si="72"/>
        <v>No</v>
      </c>
      <c r="X663" s="126" t="str">
        <f t="shared" si="72"/>
        <v>No</v>
      </c>
      <c r="Y663" s="126" t="str">
        <f t="shared" si="72"/>
        <v>No</v>
      </c>
      <c r="Z663" s="126" t="str">
        <f t="shared" si="72"/>
        <v>No</v>
      </c>
      <c r="AA663" s="126" t="str">
        <f t="shared" si="72"/>
        <v>No</v>
      </c>
    </row>
    <row r="664" spans="1:27" x14ac:dyDescent="0.3">
      <c r="A664" t="s">
        <v>118</v>
      </c>
      <c r="B664" t="s">
        <v>13</v>
      </c>
      <c r="C664" t="s">
        <v>9</v>
      </c>
      <c r="D664" t="s">
        <v>8</v>
      </c>
      <c r="E664" t="s">
        <v>11</v>
      </c>
      <c r="F664" t="s">
        <v>10</v>
      </c>
      <c r="G664">
        <v>1</v>
      </c>
      <c r="H664" t="s">
        <v>11</v>
      </c>
      <c r="I664" t="s">
        <v>18</v>
      </c>
      <c r="M664">
        <v>2</v>
      </c>
      <c r="N664" t="str">
        <f t="shared" si="71"/>
        <v>Yes</v>
      </c>
      <c r="O664" s="3" t="s">
        <v>214</v>
      </c>
      <c r="P664" s="126" t="str">
        <f t="shared" si="69"/>
        <v>Yes</v>
      </c>
      <c r="Q664" s="126" t="str">
        <f t="shared" si="72"/>
        <v>Yes</v>
      </c>
      <c r="R664" s="126" t="str">
        <f t="shared" si="72"/>
        <v>Yes</v>
      </c>
      <c r="S664" s="126" t="str">
        <f t="shared" si="72"/>
        <v>No</v>
      </c>
      <c r="T664" s="126" t="str">
        <f t="shared" si="72"/>
        <v>Yes</v>
      </c>
      <c r="U664" s="126" t="str">
        <f t="shared" si="72"/>
        <v>Yes</v>
      </c>
      <c r="V664" s="126" t="str">
        <f t="shared" si="72"/>
        <v>No</v>
      </c>
      <c r="W664" s="126" t="str">
        <f t="shared" si="72"/>
        <v>No</v>
      </c>
      <c r="X664" s="126" t="str">
        <f t="shared" si="72"/>
        <v>No</v>
      </c>
      <c r="Y664" s="126" t="str">
        <f t="shared" si="72"/>
        <v>No</v>
      </c>
      <c r="Z664" s="126" t="str">
        <f t="shared" si="72"/>
        <v>No</v>
      </c>
      <c r="AA664" s="126" t="str">
        <f t="shared" si="72"/>
        <v>No</v>
      </c>
    </row>
    <row r="665" spans="1:27" x14ac:dyDescent="0.3">
      <c r="A665" t="s">
        <v>118</v>
      </c>
      <c r="B665" t="s">
        <v>13</v>
      </c>
      <c r="C665" t="s">
        <v>9</v>
      </c>
      <c r="D665" t="s">
        <v>8</v>
      </c>
      <c r="E665" t="s">
        <v>11</v>
      </c>
      <c r="F665" t="s">
        <v>10</v>
      </c>
      <c r="G665">
        <v>0</v>
      </c>
      <c r="H665" t="s">
        <v>8</v>
      </c>
      <c r="I665" t="s">
        <v>15</v>
      </c>
      <c r="M665">
        <v>0</v>
      </c>
      <c r="N665" t="str">
        <f t="shared" si="71"/>
        <v>No</v>
      </c>
      <c r="O665" s="3" t="s">
        <v>214</v>
      </c>
      <c r="P665" s="126" t="str">
        <f t="shared" si="69"/>
        <v>Yes</v>
      </c>
      <c r="Q665" s="126" t="str">
        <f t="shared" si="72"/>
        <v>Yes</v>
      </c>
      <c r="R665" s="126" t="str">
        <f t="shared" si="72"/>
        <v>Yes</v>
      </c>
      <c r="S665" s="126" t="str">
        <f t="shared" si="72"/>
        <v>No</v>
      </c>
      <c r="T665" s="126" t="str">
        <f t="shared" si="72"/>
        <v>Yes</v>
      </c>
      <c r="U665" s="126" t="str">
        <f t="shared" si="72"/>
        <v>Yes</v>
      </c>
      <c r="V665" s="126" t="str">
        <f t="shared" si="72"/>
        <v>No</v>
      </c>
      <c r="W665" s="126" t="str">
        <f t="shared" si="72"/>
        <v>No</v>
      </c>
      <c r="X665" s="126" t="str">
        <f t="shared" si="72"/>
        <v>No</v>
      </c>
      <c r="Y665" s="126" t="str">
        <f t="shared" si="72"/>
        <v>No</v>
      </c>
      <c r="Z665" s="126" t="str">
        <f t="shared" si="72"/>
        <v>No</v>
      </c>
      <c r="AA665" s="126" t="str">
        <f t="shared" si="72"/>
        <v>No</v>
      </c>
    </row>
    <row r="666" spans="1:27" x14ac:dyDescent="0.3">
      <c r="A666" t="s">
        <v>118</v>
      </c>
      <c r="B666" t="s">
        <v>13</v>
      </c>
      <c r="C666" t="s">
        <v>9</v>
      </c>
      <c r="D666" t="s">
        <v>8</v>
      </c>
      <c r="E666" t="s">
        <v>11</v>
      </c>
      <c r="F666" t="s">
        <v>10</v>
      </c>
      <c r="G666">
        <v>0</v>
      </c>
      <c r="H666" t="s">
        <v>11</v>
      </c>
      <c r="I666" t="s">
        <v>19</v>
      </c>
      <c r="K666" t="s">
        <v>237</v>
      </c>
      <c r="M666">
        <v>0</v>
      </c>
      <c r="N666" t="str">
        <f t="shared" si="71"/>
        <v>No</v>
      </c>
      <c r="O666" s="3" t="s">
        <v>214</v>
      </c>
      <c r="P666" s="126" t="str">
        <f t="shared" si="69"/>
        <v>Yes</v>
      </c>
      <c r="Q666" s="126" t="str">
        <f t="shared" si="72"/>
        <v>Yes</v>
      </c>
      <c r="R666" s="126" t="str">
        <f t="shared" si="72"/>
        <v>Yes</v>
      </c>
      <c r="S666" s="126" t="str">
        <f t="shared" si="72"/>
        <v>No</v>
      </c>
      <c r="T666" s="126" t="str">
        <f t="shared" si="72"/>
        <v>Yes</v>
      </c>
      <c r="U666" s="126" t="str">
        <f t="shared" si="72"/>
        <v>Yes</v>
      </c>
      <c r="V666" s="126" t="str">
        <f t="shared" si="72"/>
        <v>No</v>
      </c>
      <c r="W666" s="126" t="str">
        <f t="shared" si="72"/>
        <v>No</v>
      </c>
      <c r="X666" s="126" t="str">
        <f t="shared" si="72"/>
        <v>No</v>
      </c>
      <c r="Y666" s="126" t="str">
        <f t="shared" si="72"/>
        <v>No</v>
      </c>
      <c r="Z666" s="126" t="str">
        <f t="shared" si="72"/>
        <v>No</v>
      </c>
      <c r="AA666" s="126" t="str">
        <f t="shared" si="72"/>
        <v>No</v>
      </c>
    </row>
    <row r="667" spans="1:27" x14ac:dyDescent="0.3">
      <c r="A667" t="s">
        <v>118</v>
      </c>
      <c r="B667" t="s">
        <v>13</v>
      </c>
      <c r="C667" t="s">
        <v>9</v>
      </c>
      <c r="D667" t="s">
        <v>8</v>
      </c>
      <c r="E667" t="s">
        <v>11</v>
      </c>
      <c r="F667" t="s">
        <v>10</v>
      </c>
      <c r="G667">
        <v>1</v>
      </c>
      <c r="H667" t="s">
        <v>10</v>
      </c>
      <c r="I667" t="s">
        <v>18</v>
      </c>
      <c r="M667">
        <v>0</v>
      </c>
      <c r="N667" t="str">
        <f t="shared" si="71"/>
        <v>No</v>
      </c>
      <c r="O667" s="3" t="s">
        <v>214</v>
      </c>
      <c r="P667" s="126" t="str">
        <f t="shared" si="69"/>
        <v>Yes</v>
      </c>
      <c r="Q667" s="126" t="str">
        <f t="shared" si="72"/>
        <v>Yes</v>
      </c>
      <c r="R667" s="126" t="str">
        <f t="shared" si="72"/>
        <v>Yes</v>
      </c>
      <c r="S667" s="126" t="str">
        <f t="shared" si="72"/>
        <v>No</v>
      </c>
      <c r="T667" s="126" t="str">
        <f t="shared" si="72"/>
        <v>Yes</v>
      </c>
      <c r="U667" s="126" t="str">
        <f t="shared" si="72"/>
        <v>Yes</v>
      </c>
      <c r="V667" s="126" t="str">
        <f t="shared" si="72"/>
        <v>No</v>
      </c>
      <c r="W667" s="126" t="str">
        <f t="shared" si="72"/>
        <v>No</v>
      </c>
      <c r="X667" s="126" t="str">
        <f t="shared" si="72"/>
        <v>No</v>
      </c>
      <c r="Y667" s="126" t="str">
        <f t="shared" si="72"/>
        <v>No</v>
      </c>
      <c r="Z667" s="126" t="str">
        <f t="shared" si="72"/>
        <v>No</v>
      </c>
      <c r="AA667" s="126" t="str">
        <f t="shared" si="72"/>
        <v>No</v>
      </c>
    </row>
    <row r="668" spans="1:27" x14ac:dyDescent="0.3">
      <c r="A668" t="s">
        <v>118</v>
      </c>
      <c r="B668" t="s">
        <v>130</v>
      </c>
      <c r="C668" t="s">
        <v>70</v>
      </c>
      <c r="D668" t="s">
        <v>8</v>
      </c>
      <c r="E668" t="s">
        <v>11</v>
      </c>
      <c r="F668" t="s">
        <v>131</v>
      </c>
      <c r="G668">
        <v>1</v>
      </c>
      <c r="H668" t="s">
        <v>130</v>
      </c>
      <c r="I668" t="s">
        <v>18</v>
      </c>
      <c r="M668">
        <v>2</v>
      </c>
      <c r="N668" t="str">
        <f t="shared" si="71"/>
        <v>Yes</v>
      </c>
      <c r="O668" s="3" t="s">
        <v>214</v>
      </c>
      <c r="P668" s="126" t="str">
        <f t="shared" ref="P668:AA732" si="73">IF($A668="","",IF(OR($B668=P$1,$C668=P$1,$D668=P$1,$E668=P$1,$F668=P$1),"Yes","No"))</f>
        <v>No</v>
      </c>
      <c r="Q668" s="126" t="str">
        <f t="shared" si="72"/>
        <v>No</v>
      </c>
      <c r="R668" s="126" t="str">
        <f t="shared" si="72"/>
        <v>Yes</v>
      </c>
      <c r="S668" s="126" t="str">
        <f t="shared" si="72"/>
        <v>Yes</v>
      </c>
      <c r="T668" s="126" t="str">
        <f t="shared" si="72"/>
        <v>No</v>
      </c>
      <c r="U668" s="126" t="str">
        <f t="shared" si="72"/>
        <v>Yes</v>
      </c>
      <c r="V668" s="126" t="str">
        <f t="shared" si="72"/>
        <v>No</v>
      </c>
      <c r="W668" s="126" t="str">
        <f t="shared" si="72"/>
        <v>No</v>
      </c>
      <c r="X668" s="126" t="str">
        <f t="shared" si="72"/>
        <v>No</v>
      </c>
      <c r="Y668" s="126" t="str">
        <f t="shared" si="72"/>
        <v>Yes</v>
      </c>
      <c r="Z668" s="126" t="str">
        <f t="shared" si="72"/>
        <v>Yes</v>
      </c>
      <c r="AA668" s="126" t="str">
        <f t="shared" si="72"/>
        <v>No</v>
      </c>
    </row>
    <row r="669" spans="1:27" x14ac:dyDescent="0.3">
      <c r="A669" t="s">
        <v>118</v>
      </c>
      <c r="B669" t="s">
        <v>13</v>
      </c>
      <c r="C669" t="s">
        <v>130</v>
      </c>
      <c r="D669" t="s">
        <v>70</v>
      </c>
      <c r="E669" t="s">
        <v>11</v>
      </c>
      <c r="F669" t="s">
        <v>131</v>
      </c>
      <c r="G669">
        <v>1</v>
      </c>
      <c r="H669" t="s">
        <v>130</v>
      </c>
      <c r="I669" t="s">
        <v>17</v>
      </c>
      <c r="M669">
        <v>0</v>
      </c>
      <c r="N669" t="str">
        <f t="shared" si="71"/>
        <v>No</v>
      </c>
      <c r="O669" s="3" t="s">
        <v>214</v>
      </c>
      <c r="P669" s="126" t="str">
        <f t="shared" si="73"/>
        <v>Yes</v>
      </c>
      <c r="Q669" s="126" t="str">
        <f t="shared" si="72"/>
        <v>No</v>
      </c>
      <c r="R669" s="126" t="str">
        <f t="shared" si="72"/>
        <v>No</v>
      </c>
      <c r="S669" s="126" t="str">
        <f t="shared" si="72"/>
        <v>Yes</v>
      </c>
      <c r="T669" s="126" t="str">
        <f t="shared" si="72"/>
        <v>No</v>
      </c>
      <c r="U669" s="126" t="str">
        <f t="shared" si="72"/>
        <v>Yes</v>
      </c>
      <c r="V669" s="126" t="str">
        <f t="shared" si="72"/>
        <v>No</v>
      </c>
      <c r="W669" s="126" t="str">
        <f t="shared" si="72"/>
        <v>No</v>
      </c>
      <c r="X669" s="126" t="str">
        <f t="shared" si="72"/>
        <v>No</v>
      </c>
      <c r="Y669" s="126" t="str">
        <f t="shared" si="72"/>
        <v>Yes</v>
      </c>
      <c r="Z669" s="126" t="str">
        <f t="shared" si="72"/>
        <v>Yes</v>
      </c>
      <c r="AA669" s="126" t="str">
        <f t="shared" si="72"/>
        <v>No</v>
      </c>
    </row>
    <row r="670" spans="1:27" x14ac:dyDescent="0.3">
      <c r="A670" t="s">
        <v>118</v>
      </c>
      <c r="B670" t="s">
        <v>130</v>
      </c>
      <c r="C670" t="s">
        <v>9</v>
      </c>
      <c r="D670" t="s">
        <v>70</v>
      </c>
      <c r="E670" t="s">
        <v>11</v>
      </c>
      <c r="F670" t="s">
        <v>131</v>
      </c>
      <c r="G670">
        <v>1</v>
      </c>
      <c r="H670" t="s">
        <v>11</v>
      </c>
      <c r="I670" t="s">
        <v>148</v>
      </c>
      <c r="M670">
        <v>2</v>
      </c>
      <c r="N670" t="str">
        <f t="shared" si="71"/>
        <v>Yes</v>
      </c>
      <c r="O670" s="3" t="s">
        <v>214</v>
      </c>
      <c r="P670" s="126" t="str">
        <f t="shared" si="73"/>
        <v>No</v>
      </c>
      <c r="Q670" s="126" t="str">
        <f t="shared" si="72"/>
        <v>Yes</v>
      </c>
      <c r="R670" s="126" t="str">
        <f t="shared" si="72"/>
        <v>No</v>
      </c>
      <c r="S670" s="126" t="str">
        <f t="shared" si="72"/>
        <v>Yes</v>
      </c>
      <c r="T670" s="126" t="str">
        <f t="shared" si="72"/>
        <v>No</v>
      </c>
      <c r="U670" s="126" t="str">
        <f t="shared" si="72"/>
        <v>Yes</v>
      </c>
      <c r="V670" s="126" t="str">
        <f t="shared" si="72"/>
        <v>No</v>
      </c>
      <c r="W670" s="126" t="str">
        <f t="shared" si="72"/>
        <v>No</v>
      </c>
      <c r="X670" s="126" t="str">
        <f t="shared" si="72"/>
        <v>No</v>
      </c>
      <c r="Y670" s="126" t="str">
        <f t="shared" si="72"/>
        <v>Yes</v>
      </c>
      <c r="Z670" s="126" t="str">
        <f t="shared" si="72"/>
        <v>Yes</v>
      </c>
      <c r="AA670" s="126" t="str">
        <f t="shared" si="72"/>
        <v>No</v>
      </c>
    </row>
    <row r="671" spans="1:27" x14ac:dyDescent="0.3">
      <c r="A671" t="s">
        <v>118</v>
      </c>
      <c r="B671" t="s">
        <v>130</v>
      </c>
      <c r="C671" t="s">
        <v>9</v>
      </c>
      <c r="D671" t="s">
        <v>70</v>
      </c>
      <c r="E671" t="s">
        <v>11</v>
      </c>
      <c r="F671" t="s">
        <v>131</v>
      </c>
      <c r="G671">
        <v>1</v>
      </c>
      <c r="H671" t="s">
        <v>70</v>
      </c>
      <c r="I671" t="s">
        <v>19</v>
      </c>
      <c r="M671">
        <v>0</v>
      </c>
      <c r="N671" t="str">
        <f t="shared" si="71"/>
        <v>No</v>
      </c>
      <c r="O671" s="3" t="s">
        <v>214</v>
      </c>
      <c r="P671" s="126" t="str">
        <f t="shared" si="73"/>
        <v>No</v>
      </c>
      <c r="Q671" s="126" t="str">
        <f t="shared" si="72"/>
        <v>Yes</v>
      </c>
      <c r="R671" s="126" t="str">
        <f t="shared" si="72"/>
        <v>No</v>
      </c>
      <c r="S671" s="126" t="str">
        <f t="shared" si="72"/>
        <v>Yes</v>
      </c>
      <c r="T671" s="126" t="str">
        <f t="shared" si="72"/>
        <v>No</v>
      </c>
      <c r="U671" s="126" t="str">
        <f t="shared" si="72"/>
        <v>Yes</v>
      </c>
      <c r="V671" s="126" t="str">
        <f t="shared" si="72"/>
        <v>No</v>
      </c>
      <c r="W671" s="126" t="str">
        <f t="shared" si="72"/>
        <v>No</v>
      </c>
      <c r="X671" s="126" t="str">
        <f t="shared" si="72"/>
        <v>No</v>
      </c>
      <c r="Y671" s="126" t="str">
        <f t="shared" si="72"/>
        <v>Yes</v>
      </c>
      <c r="Z671" s="126" t="str">
        <f t="shared" si="72"/>
        <v>Yes</v>
      </c>
      <c r="AA671" s="126" t="str">
        <f t="shared" si="72"/>
        <v>No</v>
      </c>
    </row>
    <row r="672" spans="1:27" x14ac:dyDescent="0.3">
      <c r="A672" t="s">
        <v>118</v>
      </c>
      <c r="B672" t="s">
        <v>130</v>
      </c>
      <c r="C672" t="s">
        <v>9</v>
      </c>
      <c r="D672" t="s">
        <v>70</v>
      </c>
      <c r="E672" t="s">
        <v>8</v>
      </c>
      <c r="F672" t="s">
        <v>131</v>
      </c>
      <c r="G672">
        <v>1</v>
      </c>
      <c r="H672" t="s">
        <v>70</v>
      </c>
      <c r="I672" t="s">
        <v>15</v>
      </c>
      <c r="M672">
        <v>0</v>
      </c>
      <c r="N672" t="str">
        <f t="shared" si="71"/>
        <v>No</v>
      </c>
      <c r="O672" s="3" t="s">
        <v>214</v>
      </c>
      <c r="P672" s="126" t="str">
        <f t="shared" si="73"/>
        <v>No</v>
      </c>
      <c r="Q672" s="126" t="str">
        <f t="shared" si="72"/>
        <v>Yes</v>
      </c>
      <c r="R672" s="126" t="str">
        <f t="shared" si="72"/>
        <v>Yes</v>
      </c>
      <c r="S672" s="126" t="str">
        <f t="shared" si="72"/>
        <v>Yes</v>
      </c>
      <c r="T672" s="126" t="str">
        <f t="shared" si="72"/>
        <v>No</v>
      </c>
      <c r="U672" s="126" t="str">
        <f t="shared" si="72"/>
        <v>No</v>
      </c>
      <c r="V672" s="126" t="str">
        <f t="shared" si="72"/>
        <v>No</v>
      </c>
      <c r="W672" s="126" t="str">
        <f t="shared" si="72"/>
        <v>No</v>
      </c>
      <c r="X672" s="126" t="str">
        <f t="shared" si="72"/>
        <v>No</v>
      </c>
      <c r="Y672" s="126" t="str">
        <f t="shared" ref="Q672:AA695" si="74">IF($A672="","",IF(OR($B672=Y$1,$C672=Y$1,$D672=Y$1,$E672=Y$1,$F672=Y$1),"Yes","No"))</f>
        <v>Yes</v>
      </c>
      <c r="Z672" s="126" t="str">
        <f t="shared" si="74"/>
        <v>Yes</v>
      </c>
      <c r="AA672" s="126" t="str">
        <f t="shared" si="74"/>
        <v>No</v>
      </c>
    </row>
    <row r="673" spans="1:27" x14ac:dyDescent="0.3">
      <c r="A673" t="s">
        <v>118</v>
      </c>
      <c r="B673" t="s">
        <v>130</v>
      </c>
      <c r="C673" t="s">
        <v>9</v>
      </c>
      <c r="D673" t="s">
        <v>70</v>
      </c>
      <c r="E673" t="s">
        <v>8</v>
      </c>
      <c r="F673" t="s">
        <v>131</v>
      </c>
      <c r="G673">
        <v>1</v>
      </c>
      <c r="H673" t="s">
        <v>8</v>
      </c>
      <c r="I673" t="s">
        <v>20</v>
      </c>
      <c r="M673">
        <v>2</v>
      </c>
      <c r="N673" t="str">
        <f t="shared" si="71"/>
        <v>Yes</v>
      </c>
      <c r="O673" s="3" t="s">
        <v>214</v>
      </c>
      <c r="P673" s="126" t="str">
        <f t="shared" si="73"/>
        <v>No</v>
      </c>
      <c r="Q673" s="126" t="str">
        <f t="shared" si="74"/>
        <v>Yes</v>
      </c>
      <c r="R673" s="126" t="str">
        <f t="shared" si="74"/>
        <v>Yes</v>
      </c>
      <c r="S673" s="126" t="str">
        <f t="shared" si="74"/>
        <v>Yes</v>
      </c>
      <c r="T673" s="126" t="str">
        <f t="shared" si="74"/>
        <v>No</v>
      </c>
      <c r="U673" s="126" t="str">
        <f t="shared" si="74"/>
        <v>No</v>
      </c>
      <c r="V673" s="126" t="str">
        <f t="shared" si="74"/>
        <v>No</v>
      </c>
      <c r="W673" s="126" t="str">
        <f t="shared" si="74"/>
        <v>No</v>
      </c>
      <c r="X673" s="126" t="str">
        <f t="shared" si="74"/>
        <v>No</v>
      </c>
      <c r="Y673" s="126" t="str">
        <f t="shared" si="74"/>
        <v>Yes</v>
      </c>
      <c r="Z673" s="126" t="str">
        <f t="shared" si="74"/>
        <v>Yes</v>
      </c>
      <c r="AA673" s="126" t="str">
        <f t="shared" si="74"/>
        <v>No</v>
      </c>
    </row>
    <row r="674" spans="1:27" x14ac:dyDescent="0.3">
      <c r="A674" t="s">
        <v>118</v>
      </c>
      <c r="B674" t="s">
        <v>13</v>
      </c>
      <c r="C674" t="s">
        <v>70</v>
      </c>
      <c r="D674" t="s">
        <v>11</v>
      </c>
      <c r="E674" t="s">
        <v>8</v>
      </c>
      <c r="F674" t="s">
        <v>10</v>
      </c>
      <c r="G674">
        <v>1</v>
      </c>
      <c r="H674" t="s">
        <v>11</v>
      </c>
      <c r="I674" t="s">
        <v>15</v>
      </c>
      <c r="M674">
        <v>0</v>
      </c>
      <c r="N674" t="str">
        <f t="shared" si="71"/>
        <v>No</v>
      </c>
      <c r="O674" s="3" t="s">
        <v>214</v>
      </c>
      <c r="P674" s="126" t="str">
        <f t="shared" si="73"/>
        <v>Yes</v>
      </c>
      <c r="Q674" s="126" t="str">
        <f t="shared" si="74"/>
        <v>No</v>
      </c>
      <c r="R674" s="126" t="str">
        <f t="shared" si="74"/>
        <v>Yes</v>
      </c>
      <c r="S674" s="126" t="str">
        <f t="shared" si="74"/>
        <v>Yes</v>
      </c>
      <c r="T674" s="126" t="str">
        <f t="shared" si="74"/>
        <v>Yes</v>
      </c>
      <c r="U674" s="126" t="str">
        <f t="shared" si="74"/>
        <v>Yes</v>
      </c>
      <c r="V674" s="126" t="str">
        <f t="shared" si="74"/>
        <v>No</v>
      </c>
      <c r="W674" s="126" t="str">
        <f t="shared" si="74"/>
        <v>No</v>
      </c>
      <c r="X674" s="126" t="str">
        <f t="shared" si="74"/>
        <v>No</v>
      </c>
      <c r="Y674" s="126" t="str">
        <f t="shared" si="74"/>
        <v>No</v>
      </c>
      <c r="Z674" s="126" t="str">
        <f t="shared" si="74"/>
        <v>No</v>
      </c>
      <c r="AA674" s="126" t="str">
        <f t="shared" si="74"/>
        <v>No</v>
      </c>
    </row>
    <row r="675" spans="1:27" x14ac:dyDescent="0.3">
      <c r="A675" t="s">
        <v>118</v>
      </c>
      <c r="B675" t="s">
        <v>13</v>
      </c>
      <c r="C675" t="s">
        <v>70</v>
      </c>
      <c r="D675" t="s">
        <v>11</v>
      </c>
      <c r="E675" t="s">
        <v>8</v>
      </c>
      <c r="F675" t="s">
        <v>10</v>
      </c>
      <c r="G675">
        <v>1</v>
      </c>
      <c r="H675" t="s">
        <v>10</v>
      </c>
      <c r="I675" t="s">
        <v>20</v>
      </c>
      <c r="J675" t="s">
        <v>237</v>
      </c>
      <c r="M675">
        <v>0</v>
      </c>
      <c r="N675" t="str">
        <f t="shared" si="71"/>
        <v>No</v>
      </c>
      <c r="O675" s="3" t="s">
        <v>214</v>
      </c>
      <c r="P675" s="126" t="str">
        <f t="shared" si="73"/>
        <v>Yes</v>
      </c>
      <c r="Q675" s="126" t="str">
        <f t="shared" si="74"/>
        <v>No</v>
      </c>
      <c r="R675" s="126" t="str">
        <f t="shared" si="74"/>
        <v>Yes</v>
      </c>
      <c r="S675" s="126" t="str">
        <f t="shared" si="74"/>
        <v>Yes</v>
      </c>
      <c r="T675" s="126" t="str">
        <f t="shared" si="74"/>
        <v>Yes</v>
      </c>
      <c r="U675" s="126" t="str">
        <f t="shared" si="74"/>
        <v>Yes</v>
      </c>
      <c r="V675" s="126" t="str">
        <f t="shared" si="74"/>
        <v>No</v>
      </c>
      <c r="W675" s="126" t="str">
        <f t="shared" si="74"/>
        <v>No</v>
      </c>
      <c r="X675" s="126" t="str">
        <f t="shared" si="74"/>
        <v>No</v>
      </c>
      <c r="Y675" s="126" t="str">
        <f t="shared" si="74"/>
        <v>No</v>
      </c>
      <c r="Z675" s="126" t="str">
        <f t="shared" si="74"/>
        <v>No</v>
      </c>
      <c r="AA675" s="126" t="str">
        <f t="shared" si="74"/>
        <v>No</v>
      </c>
    </row>
    <row r="676" spans="1:27" x14ac:dyDescent="0.3">
      <c r="A676" t="s">
        <v>118</v>
      </c>
      <c r="B676" t="s">
        <v>13</v>
      </c>
      <c r="C676" t="s">
        <v>70</v>
      </c>
      <c r="D676" t="s">
        <v>11</v>
      </c>
      <c r="E676" t="s">
        <v>8</v>
      </c>
      <c r="F676" t="s">
        <v>10</v>
      </c>
      <c r="G676">
        <v>1</v>
      </c>
      <c r="H676" t="s">
        <v>70</v>
      </c>
      <c r="I676" t="s">
        <v>15</v>
      </c>
      <c r="M676">
        <v>2</v>
      </c>
      <c r="N676" t="str">
        <f t="shared" si="71"/>
        <v>Yes</v>
      </c>
      <c r="O676" s="3" t="s">
        <v>214</v>
      </c>
      <c r="P676" s="126" t="str">
        <f t="shared" si="73"/>
        <v>Yes</v>
      </c>
      <c r="Q676" s="126" t="str">
        <f t="shared" si="74"/>
        <v>No</v>
      </c>
      <c r="R676" s="126" t="str">
        <f t="shared" si="74"/>
        <v>Yes</v>
      </c>
      <c r="S676" s="126" t="str">
        <f t="shared" si="74"/>
        <v>Yes</v>
      </c>
      <c r="T676" s="126" t="str">
        <f t="shared" si="74"/>
        <v>Yes</v>
      </c>
      <c r="U676" s="126" t="str">
        <f t="shared" si="74"/>
        <v>Yes</v>
      </c>
      <c r="V676" s="126" t="str">
        <f t="shared" si="74"/>
        <v>No</v>
      </c>
      <c r="W676" s="126" t="str">
        <f t="shared" si="74"/>
        <v>No</v>
      </c>
      <c r="X676" s="126" t="str">
        <f t="shared" si="74"/>
        <v>No</v>
      </c>
      <c r="Y676" s="126" t="str">
        <f t="shared" si="74"/>
        <v>No</v>
      </c>
      <c r="Z676" s="126" t="str">
        <f t="shared" si="74"/>
        <v>No</v>
      </c>
      <c r="AA676" s="126" t="str">
        <f t="shared" si="74"/>
        <v>No</v>
      </c>
    </row>
    <row r="677" spans="1:27" x14ac:dyDescent="0.3">
      <c r="A677" t="s">
        <v>118</v>
      </c>
      <c r="B677" t="s">
        <v>13</v>
      </c>
      <c r="C677" t="s">
        <v>70</v>
      </c>
      <c r="D677" t="s">
        <v>11</v>
      </c>
      <c r="E677" t="s">
        <v>8</v>
      </c>
      <c r="F677" t="s">
        <v>10</v>
      </c>
      <c r="G677">
        <v>1</v>
      </c>
      <c r="H677" t="s">
        <v>13</v>
      </c>
      <c r="I677" t="s">
        <v>18</v>
      </c>
      <c r="M677">
        <v>2</v>
      </c>
      <c r="N677" t="str">
        <f t="shared" si="71"/>
        <v>Yes</v>
      </c>
      <c r="O677" s="3" t="s">
        <v>214</v>
      </c>
      <c r="P677" s="126" t="str">
        <f t="shared" si="73"/>
        <v>Yes</v>
      </c>
      <c r="Q677" s="126" t="str">
        <f t="shared" si="74"/>
        <v>No</v>
      </c>
      <c r="R677" s="126" t="str">
        <f t="shared" si="74"/>
        <v>Yes</v>
      </c>
      <c r="S677" s="126" t="str">
        <f t="shared" si="74"/>
        <v>Yes</v>
      </c>
      <c r="T677" s="126" t="str">
        <f t="shared" si="74"/>
        <v>Yes</v>
      </c>
      <c r="U677" s="126" t="str">
        <f t="shared" si="74"/>
        <v>Yes</v>
      </c>
      <c r="V677" s="126" t="str">
        <f t="shared" si="74"/>
        <v>No</v>
      </c>
      <c r="W677" s="126" t="str">
        <f t="shared" si="74"/>
        <v>No</v>
      </c>
      <c r="X677" s="126" t="str">
        <f t="shared" si="74"/>
        <v>No</v>
      </c>
      <c r="Y677" s="126" t="str">
        <f t="shared" si="74"/>
        <v>No</v>
      </c>
      <c r="Z677" s="126" t="str">
        <f t="shared" si="74"/>
        <v>No</v>
      </c>
      <c r="AA677" s="126" t="str">
        <f t="shared" si="74"/>
        <v>No</v>
      </c>
    </row>
    <row r="678" spans="1:27" x14ac:dyDescent="0.3">
      <c r="A678" t="s">
        <v>118</v>
      </c>
      <c r="B678" t="s">
        <v>13</v>
      </c>
      <c r="C678" t="s">
        <v>70</v>
      </c>
      <c r="D678" t="s">
        <v>11</v>
      </c>
      <c r="E678" t="s">
        <v>8</v>
      </c>
      <c r="F678" t="s">
        <v>10</v>
      </c>
      <c r="G678">
        <v>0</v>
      </c>
      <c r="H678" t="s">
        <v>8</v>
      </c>
      <c r="I678" t="s">
        <v>19</v>
      </c>
      <c r="M678">
        <v>0</v>
      </c>
      <c r="N678" t="str">
        <f t="shared" si="71"/>
        <v>No</v>
      </c>
      <c r="O678" s="3" t="s">
        <v>214</v>
      </c>
      <c r="P678" s="126" t="str">
        <f t="shared" si="73"/>
        <v>Yes</v>
      </c>
      <c r="Q678" s="126" t="str">
        <f t="shared" si="74"/>
        <v>No</v>
      </c>
      <c r="R678" s="126" t="str">
        <f t="shared" si="74"/>
        <v>Yes</v>
      </c>
      <c r="S678" s="126" t="str">
        <f t="shared" si="74"/>
        <v>Yes</v>
      </c>
      <c r="T678" s="126" t="str">
        <f t="shared" si="74"/>
        <v>Yes</v>
      </c>
      <c r="U678" s="126" t="str">
        <f t="shared" si="74"/>
        <v>Yes</v>
      </c>
      <c r="V678" s="126" t="str">
        <f t="shared" si="74"/>
        <v>No</v>
      </c>
      <c r="W678" s="126" t="str">
        <f t="shared" si="74"/>
        <v>No</v>
      </c>
      <c r="X678" s="126" t="str">
        <f t="shared" si="74"/>
        <v>No</v>
      </c>
      <c r="Y678" s="126" t="str">
        <f t="shared" si="74"/>
        <v>No</v>
      </c>
      <c r="Z678" s="126" t="str">
        <f t="shared" si="74"/>
        <v>No</v>
      </c>
      <c r="AA678" s="126" t="str">
        <f t="shared" si="74"/>
        <v>No</v>
      </c>
    </row>
    <row r="679" spans="1:27" x14ac:dyDescent="0.3">
      <c r="A679" t="s">
        <v>118</v>
      </c>
      <c r="B679" t="s">
        <v>13</v>
      </c>
      <c r="C679" t="s">
        <v>9</v>
      </c>
      <c r="D679" t="s">
        <v>11</v>
      </c>
      <c r="E679" t="s">
        <v>8</v>
      </c>
      <c r="F679" t="s">
        <v>10</v>
      </c>
      <c r="G679">
        <v>0</v>
      </c>
      <c r="H679" t="s">
        <v>11</v>
      </c>
      <c r="I679" t="s">
        <v>19</v>
      </c>
      <c r="M679">
        <v>0</v>
      </c>
      <c r="N679" t="str">
        <f t="shared" si="71"/>
        <v>No</v>
      </c>
      <c r="O679" s="3" t="s">
        <v>214</v>
      </c>
      <c r="P679" s="126" t="str">
        <f t="shared" si="73"/>
        <v>Yes</v>
      </c>
      <c r="Q679" s="126" t="str">
        <f t="shared" si="74"/>
        <v>Yes</v>
      </c>
      <c r="R679" s="126" t="str">
        <f t="shared" si="74"/>
        <v>Yes</v>
      </c>
      <c r="S679" s="126" t="str">
        <f t="shared" si="74"/>
        <v>No</v>
      </c>
      <c r="T679" s="126" t="str">
        <f t="shared" si="74"/>
        <v>Yes</v>
      </c>
      <c r="U679" s="126" t="str">
        <f t="shared" si="74"/>
        <v>Yes</v>
      </c>
      <c r="V679" s="126" t="str">
        <f t="shared" si="74"/>
        <v>No</v>
      </c>
      <c r="W679" s="126" t="str">
        <f t="shared" si="74"/>
        <v>No</v>
      </c>
      <c r="X679" s="126" t="str">
        <f t="shared" si="74"/>
        <v>No</v>
      </c>
      <c r="Y679" s="126" t="str">
        <f t="shared" si="74"/>
        <v>No</v>
      </c>
      <c r="Z679" s="126" t="str">
        <f t="shared" si="74"/>
        <v>No</v>
      </c>
      <c r="AA679" s="126" t="str">
        <f t="shared" si="74"/>
        <v>No</v>
      </c>
    </row>
    <row r="680" spans="1:27" x14ac:dyDescent="0.3">
      <c r="A680" t="s">
        <v>118</v>
      </c>
      <c r="B680" t="s">
        <v>13</v>
      </c>
      <c r="C680" t="s">
        <v>9</v>
      </c>
      <c r="D680" t="s">
        <v>11</v>
      </c>
      <c r="E680" t="s">
        <v>8</v>
      </c>
      <c r="F680" t="s">
        <v>10</v>
      </c>
      <c r="G680">
        <v>0</v>
      </c>
      <c r="H680" t="s">
        <v>9</v>
      </c>
      <c r="I680" t="s">
        <v>15</v>
      </c>
      <c r="M680">
        <v>0</v>
      </c>
      <c r="N680" t="str">
        <f t="shared" si="71"/>
        <v>No</v>
      </c>
      <c r="O680" s="3" t="s">
        <v>214</v>
      </c>
      <c r="P680" s="126" t="str">
        <f t="shared" si="73"/>
        <v>Yes</v>
      </c>
      <c r="Q680" s="126" t="str">
        <f t="shared" si="74"/>
        <v>Yes</v>
      </c>
      <c r="R680" s="126" t="str">
        <f t="shared" si="74"/>
        <v>Yes</v>
      </c>
      <c r="S680" s="126" t="str">
        <f t="shared" si="74"/>
        <v>No</v>
      </c>
      <c r="T680" s="126" t="str">
        <f t="shared" si="74"/>
        <v>Yes</v>
      </c>
      <c r="U680" s="126" t="str">
        <f t="shared" si="74"/>
        <v>Yes</v>
      </c>
      <c r="V680" s="126" t="str">
        <f t="shared" si="74"/>
        <v>No</v>
      </c>
      <c r="W680" s="126" t="str">
        <f t="shared" si="74"/>
        <v>No</v>
      </c>
      <c r="X680" s="126" t="str">
        <f t="shared" si="74"/>
        <v>No</v>
      </c>
      <c r="Y680" s="126" t="str">
        <f t="shared" si="74"/>
        <v>No</v>
      </c>
      <c r="Z680" s="126" t="str">
        <f t="shared" si="74"/>
        <v>No</v>
      </c>
      <c r="AA680" s="126" t="str">
        <f t="shared" si="74"/>
        <v>No</v>
      </c>
    </row>
    <row r="681" spans="1:27" x14ac:dyDescent="0.3">
      <c r="A681" t="s">
        <v>118</v>
      </c>
      <c r="B681" t="s">
        <v>13</v>
      </c>
      <c r="C681" t="s">
        <v>9</v>
      </c>
      <c r="D681" t="s">
        <v>11</v>
      </c>
      <c r="E681" t="s">
        <v>8</v>
      </c>
      <c r="F681" t="s">
        <v>10</v>
      </c>
      <c r="G681">
        <v>0</v>
      </c>
      <c r="H681" t="s">
        <v>11</v>
      </c>
      <c r="I681" t="s">
        <v>15</v>
      </c>
      <c r="M681">
        <v>0</v>
      </c>
      <c r="N681" t="str">
        <f t="shared" si="71"/>
        <v>No</v>
      </c>
      <c r="O681" s="3" t="s">
        <v>214</v>
      </c>
      <c r="P681" s="126" t="str">
        <f t="shared" si="73"/>
        <v>Yes</v>
      </c>
      <c r="Q681" s="126" t="str">
        <f t="shared" si="74"/>
        <v>Yes</v>
      </c>
      <c r="R681" s="126" t="str">
        <f t="shared" si="74"/>
        <v>Yes</v>
      </c>
      <c r="S681" s="126" t="str">
        <f t="shared" si="74"/>
        <v>No</v>
      </c>
      <c r="T681" s="126" t="str">
        <f t="shared" si="74"/>
        <v>Yes</v>
      </c>
      <c r="U681" s="126" t="str">
        <f t="shared" si="74"/>
        <v>Yes</v>
      </c>
      <c r="V681" s="126" t="str">
        <f t="shared" si="74"/>
        <v>No</v>
      </c>
      <c r="W681" s="126" t="str">
        <f t="shared" si="74"/>
        <v>No</v>
      </c>
      <c r="X681" s="126" t="str">
        <f t="shared" si="74"/>
        <v>No</v>
      </c>
      <c r="Y681" s="126" t="str">
        <f t="shared" si="74"/>
        <v>No</v>
      </c>
      <c r="Z681" s="126" t="str">
        <f t="shared" si="74"/>
        <v>No</v>
      </c>
      <c r="AA681" s="126" t="str">
        <f t="shared" si="74"/>
        <v>No</v>
      </c>
    </row>
    <row r="682" spans="1:27" x14ac:dyDescent="0.3">
      <c r="A682" t="s">
        <v>118</v>
      </c>
      <c r="B682" t="s">
        <v>13</v>
      </c>
      <c r="C682" t="s">
        <v>9</v>
      </c>
      <c r="D682" t="s">
        <v>11</v>
      </c>
      <c r="E682" t="s">
        <v>8</v>
      </c>
      <c r="F682" t="s">
        <v>10</v>
      </c>
      <c r="G682">
        <v>2</v>
      </c>
      <c r="H682" t="s">
        <v>11</v>
      </c>
      <c r="I682" t="s">
        <v>20</v>
      </c>
      <c r="M682">
        <v>0</v>
      </c>
      <c r="N682" t="str">
        <f t="shared" si="71"/>
        <v>No</v>
      </c>
      <c r="O682" s="3" t="s">
        <v>214</v>
      </c>
      <c r="P682" s="126" t="str">
        <f t="shared" si="73"/>
        <v>Yes</v>
      </c>
      <c r="Q682" s="126" t="str">
        <f t="shared" si="74"/>
        <v>Yes</v>
      </c>
      <c r="R682" s="126" t="str">
        <f t="shared" si="74"/>
        <v>Yes</v>
      </c>
      <c r="S682" s="126" t="str">
        <f t="shared" si="74"/>
        <v>No</v>
      </c>
      <c r="T682" s="126" t="str">
        <f t="shared" si="74"/>
        <v>Yes</v>
      </c>
      <c r="U682" s="126" t="str">
        <f t="shared" si="74"/>
        <v>Yes</v>
      </c>
      <c r="V682" s="126" t="str">
        <f t="shared" si="74"/>
        <v>No</v>
      </c>
      <c r="W682" s="126" t="str">
        <f t="shared" si="74"/>
        <v>No</v>
      </c>
      <c r="X682" s="126" t="str">
        <f t="shared" si="74"/>
        <v>No</v>
      </c>
      <c r="Y682" s="126" t="str">
        <f t="shared" si="74"/>
        <v>No</v>
      </c>
      <c r="Z682" s="126" t="str">
        <f t="shared" si="74"/>
        <v>No</v>
      </c>
      <c r="AA682" s="126" t="str">
        <f t="shared" si="74"/>
        <v>No</v>
      </c>
    </row>
    <row r="683" spans="1:27" x14ac:dyDescent="0.3">
      <c r="A683" t="s">
        <v>118</v>
      </c>
      <c r="B683" t="s">
        <v>13</v>
      </c>
      <c r="C683" t="s">
        <v>9</v>
      </c>
      <c r="D683" t="s">
        <v>11</v>
      </c>
      <c r="E683" t="s">
        <v>8</v>
      </c>
      <c r="F683" t="s">
        <v>10</v>
      </c>
      <c r="G683">
        <v>0</v>
      </c>
      <c r="H683" t="s">
        <v>13</v>
      </c>
      <c r="I683" t="s">
        <v>19</v>
      </c>
      <c r="M683">
        <v>3</v>
      </c>
      <c r="N683" t="str">
        <f t="shared" si="71"/>
        <v>Yes</v>
      </c>
      <c r="O683" s="3" t="s">
        <v>214</v>
      </c>
      <c r="P683" s="126" t="str">
        <f t="shared" si="73"/>
        <v>Yes</v>
      </c>
      <c r="Q683" s="126" t="str">
        <f t="shared" si="74"/>
        <v>Yes</v>
      </c>
      <c r="R683" s="126" t="str">
        <f t="shared" si="74"/>
        <v>Yes</v>
      </c>
      <c r="S683" s="126" t="str">
        <f t="shared" si="74"/>
        <v>No</v>
      </c>
      <c r="T683" s="126" t="str">
        <f t="shared" si="74"/>
        <v>Yes</v>
      </c>
      <c r="U683" s="126" t="str">
        <f t="shared" si="74"/>
        <v>Yes</v>
      </c>
      <c r="V683" s="126" t="str">
        <f t="shared" si="74"/>
        <v>No</v>
      </c>
      <c r="W683" s="126" t="str">
        <f t="shared" si="74"/>
        <v>No</v>
      </c>
      <c r="X683" s="126" t="str">
        <f t="shared" si="74"/>
        <v>No</v>
      </c>
      <c r="Y683" s="126" t="str">
        <f t="shared" si="74"/>
        <v>No</v>
      </c>
      <c r="Z683" s="126" t="str">
        <f t="shared" si="74"/>
        <v>No</v>
      </c>
      <c r="AA683" s="126" t="str">
        <f t="shared" si="74"/>
        <v>No</v>
      </c>
    </row>
    <row r="684" spans="1:27" x14ac:dyDescent="0.3">
      <c r="A684" t="s">
        <v>118</v>
      </c>
      <c r="B684" t="s">
        <v>13</v>
      </c>
      <c r="C684" t="s">
        <v>9</v>
      </c>
      <c r="D684" t="s">
        <v>11</v>
      </c>
      <c r="E684" t="s">
        <v>8</v>
      </c>
      <c r="F684" t="s">
        <v>10</v>
      </c>
      <c r="G684">
        <v>1</v>
      </c>
      <c r="H684" t="s">
        <v>9</v>
      </c>
      <c r="I684" t="s">
        <v>17</v>
      </c>
      <c r="M684">
        <v>0</v>
      </c>
      <c r="N684" t="str">
        <f t="shared" si="71"/>
        <v>No</v>
      </c>
      <c r="O684" s="3" t="s">
        <v>214</v>
      </c>
      <c r="P684" s="126" t="str">
        <f t="shared" si="73"/>
        <v>Yes</v>
      </c>
      <c r="Q684" s="126" t="str">
        <f t="shared" si="74"/>
        <v>Yes</v>
      </c>
      <c r="R684" s="126" t="str">
        <f t="shared" si="74"/>
        <v>Yes</v>
      </c>
      <c r="S684" s="126" t="str">
        <f t="shared" si="74"/>
        <v>No</v>
      </c>
      <c r="T684" s="126" t="str">
        <f t="shared" si="74"/>
        <v>Yes</v>
      </c>
      <c r="U684" s="126" t="str">
        <f t="shared" si="74"/>
        <v>Yes</v>
      </c>
      <c r="V684" s="126" t="str">
        <f t="shared" si="74"/>
        <v>No</v>
      </c>
      <c r="W684" s="126" t="str">
        <f t="shared" si="74"/>
        <v>No</v>
      </c>
      <c r="X684" s="126" t="str">
        <f t="shared" si="74"/>
        <v>No</v>
      </c>
      <c r="Y684" s="126" t="str">
        <f t="shared" si="74"/>
        <v>No</v>
      </c>
      <c r="Z684" s="126" t="str">
        <f t="shared" si="74"/>
        <v>No</v>
      </c>
      <c r="AA684" s="126" t="str">
        <f t="shared" si="74"/>
        <v>No</v>
      </c>
    </row>
    <row r="685" spans="1:27" x14ac:dyDescent="0.3">
      <c r="A685" t="s">
        <v>118</v>
      </c>
      <c r="B685" t="s">
        <v>13</v>
      </c>
      <c r="C685" t="s">
        <v>9</v>
      </c>
      <c r="D685" t="s">
        <v>11</v>
      </c>
      <c r="E685" t="s">
        <v>8</v>
      </c>
      <c r="F685" t="s">
        <v>10</v>
      </c>
      <c r="G685">
        <v>0</v>
      </c>
      <c r="H685" t="s">
        <v>9</v>
      </c>
      <c r="I685" t="s">
        <v>148</v>
      </c>
      <c r="M685">
        <v>2</v>
      </c>
      <c r="N685" t="str">
        <f t="shared" si="71"/>
        <v>Yes</v>
      </c>
      <c r="O685" s="3" t="s">
        <v>214</v>
      </c>
      <c r="P685" s="126" t="str">
        <f t="shared" si="73"/>
        <v>Yes</v>
      </c>
      <c r="Q685" s="126" t="str">
        <f t="shared" si="74"/>
        <v>Yes</v>
      </c>
      <c r="R685" s="126" t="str">
        <f t="shared" si="74"/>
        <v>Yes</v>
      </c>
      <c r="S685" s="126" t="str">
        <f t="shared" si="74"/>
        <v>No</v>
      </c>
      <c r="T685" s="126" t="str">
        <f t="shared" si="74"/>
        <v>Yes</v>
      </c>
      <c r="U685" s="126" t="str">
        <f t="shared" si="74"/>
        <v>Yes</v>
      </c>
      <c r="V685" s="126" t="str">
        <f t="shared" si="74"/>
        <v>No</v>
      </c>
      <c r="W685" s="126" t="str">
        <f t="shared" si="74"/>
        <v>No</v>
      </c>
      <c r="X685" s="126" t="str">
        <f t="shared" si="74"/>
        <v>No</v>
      </c>
      <c r="Y685" s="126" t="str">
        <f t="shared" si="74"/>
        <v>No</v>
      </c>
      <c r="Z685" s="126" t="str">
        <f t="shared" si="74"/>
        <v>No</v>
      </c>
      <c r="AA685" s="126" t="str">
        <f t="shared" si="74"/>
        <v>No</v>
      </c>
    </row>
    <row r="686" spans="1:27" x14ac:dyDescent="0.3">
      <c r="A686" t="s">
        <v>118</v>
      </c>
      <c r="B686" t="s">
        <v>13</v>
      </c>
      <c r="C686" t="s">
        <v>9</v>
      </c>
      <c r="D686" t="s">
        <v>11</v>
      </c>
      <c r="E686" t="s">
        <v>8</v>
      </c>
      <c r="F686" t="s">
        <v>10</v>
      </c>
      <c r="G686">
        <v>1</v>
      </c>
      <c r="H686" t="s">
        <v>10</v>
      </c>
      <c r="I686" t="s">
        <v>18</v>
      </c>
      <c r="M686">
        <v>0</v>
      </c>
      <c r="N686" t="str">
        <f t="shared" si="71"/>
        <v>No</v>
      </c>
      <c r="O686" s="3" t="s">
        <v>214</v>
      </c>
      <c r="P686" s="126" t="str">
        <f t="shared" si="73"/>
        <v>Yes</v>
      </c>
      <c r="Q686" s="126" t="str">
        <f t="shared" si="74"/>
        <v>Yes</v>
      </c>
      <c r="R686" s="126" t="str">
        <f t="shared" si="74"/>
        <v>Yes</v>
      </c>
      <c r="S686" s="126" t="str">
        <f t="shared" si="74"/>
        <v>No</v>
      </c>
      <c r="T686" s="126" t="str">
        <f t="shared" si="74"/>
        <v>Yes</v>
      </c>
      <c r="U686" s="126" t="str">
        <f t="shared" si="74"/>
        <v>Yes</v>
      </c>
      <c r="V686" s="126" t="str">
        <f t="shared" si="74"/>
        <v>No</v>
      </c>
      <c r="W686" s="126" t="str">
        <f t="shared" si="74"/>
        <v>No</v>
      </c>
      <c r="X686" s="126" t="str">
        <f t="shared" si="74"/>
        <v>No</v>
      </c>
      <c r="Y686" s="126" t="str">
        <f t="shared" si="74"/>
        <v>No</v>
      </c>
      <c r="Z686" s="126" t="str">
        <f t="shared" si="74"/>
        <v>No</v>
      </c>
      <c r="AA686" s="126" t="str">
        <f t="shared" si="74"/>
        <v>No</v>
      </c>
    </row>
    <row r="687" spans="1:27" x14ac:dyDescent="0.3">
      <c r="A687" t="s">
        <v>118</v>
      </c>
      <c r="B687" t="s">
        <v>13</v>
      </c>
      <c r="C687" t="s">
        <v>9</v>
      </c>
      <c r="D687" t="s">
        <v>11</v>
      </c>
      <c r="E687" t="s">
        <v>8</v>
      </c>
      <c r="F687" t="s">
        <v>10</v>
      </c>
      <c r="G687">
        <v>0</v>
      </c>
      <c r="H687" t="s">
        <v>13</v>
      </c>
      <c r="I687" t="s">
        <v>17</v>
      </c>
      <c r="M687">
        <v>0</v>
      </c>
      <c r="N687" t="str">
        <f t="shared" si="71"/>
        <v>No</v>
      </c>
      <c r="O687" s="3" t="s">
        <v>214</v>
      </c>
      <c r="P687" s="126" t="str">
        <f t="shared" si="73"/>
        <v>Yes</v>
      </c>
      <c r="Q687" s="126" t="str">
        <f t="shared" si="74"/>
        <v>Yes</v>
      </c>
      <c r="R687" s="126" t="str">
        <f t="shared" si="74"/>
        <v>Yes</v>
      </c>
      <c r="S687" s="126" t="str">
        <f t="shared" si="74"/>
        <v>No</v>
      </c>
      <c r="T687" s="126" t="str">
        <f t="shared" si="74"/>
        <v>Yes</v>
      </c>
      <c r="U687" s="126" t="str">
        <f t="shared" si="74"/>
        <v>Yes</v>
      </c>
      <c r="V687" s="126" t="str">
        <f t="shared" si="74"/>
        <v>No</v>
      </c>
      <c r="W687" s="126" t="str">
        <f t="shared" si="74"/>
        <v>No</v>
      </c>
      <c r="X687" s="126" t="str">
        <f t="shared" si="74"/>
        <v>No</v>
      </c>
      <c r="Y687" s="126" t="str">
        <f t="shared" si="74"/>
        <v>No</v>
      </c>
      <c r="Z687" s="126" t="str">
        <f t="shared" si="74"/>
        <v>No</v>
      </c>
      <c r="AA687" s="126" t="str">
        <f t="shared" si="74"/>
        <v>No</v>
      </c>
    </row>
    <row r="688" spans="1:27" x14ac:dyDescent="0.3">
      <c r="A688" t="s">
        <v>118</v>
      </c>
      <c r="B688" t="s">
        <v>13</v>
      </c>
      <c r="C688" t="s">
        <v>9</v>
      </c>
      <c r="D688" t="s">
        <v>11</v>
      </c>
      <c r="E688" t="s">
        <v>8</v>
      </c>
      <c r="F688" t="s">
        <v>10</v>
      </c>
      <c r="G688">
        <v>2</v>
      </c>
      <c r="H688" t="s">
        <v>11</v>
      </c>
      <c r="I688" t="s">
        <v>148</v>
      </c>
      <c r="M688">
        <v>2</v>
      </c>
      <c r="N688" t="str">
        <f t="shared" si="71"/>
        <v>Yes</v>
      </c>
      <c r="O688" s="3" t="s">
        <v>214</v>
      </c>
      <c r="P688" s="126" t="str">
        <f t="shared" si="73"/>
        <v>Yes</v>
      </c>
      <c r="Q688" s="126" t="str">
        <f t="shared" si="74"/>
        <v>Yes</v>
      </c>
      <c r="R688" s="126" t="str">
        <f t="shared" si="74"/>
        <v>Yes</v>
      </c>
      <c r="S688" s="126" t="str">
        <f t="shared" si="74"/>
        <v>No</v>
      </c>
      <c r="T688" s="126" t="str">
        <f t="shared" si="74"/>
        <v>Yes</v>
      </c>
      <c r="U688" s="126" t="str">
        <f t="shared" si="74"/>
        <v>Yes</v>
      </c>
      <c r="V688" s="126" t="str">
        <f t="shared" si="74"/>
        <v>No</v>
      </c>
      <c r="W688" s="126" t="str">
        <f t="shared" si="74"/>
        <v>No</v>
      </c>
      <c r="X688" s="126" t="str">
        <f t="shared" si="74"/>
        <v>No</v>
      </c>
      <c r="Y688" s="126" t="str">
        <f t="shared" si="74"/>
        <v>No</v>
      </c>
      <c r="Z688" s="126" t="str">
        <f t="shared" si="74"/>
        <v>No</v>
      </c>
      <c r="AA688" s="126" t="str">
        <f t="shared" si="74"/>
        <v>No</v>
      </c>
    </row>
    <row r="689" spans="1:27" x14ac:dyDescent="0.3">
      <c r="A689" t="s">
        <v>118</v>
      </c>
      <c r="B689" t="s">
        <v>13</v>
      </c>
      <c r="C689" t="s">
        <v>9</v>
      </c>
      <c r="D689" t="s">
        <v>11</v>
      </c>
      <c r="E689" t="s">
        <v>8</v>
      </c>
      <c r="F689" t="s">
        <v>10</v>
      </c>
      <c r="G689">
        <v>1</v>
      </c>
      <c r="H689" t="s">
        <v>13</v>
      </c>
      <c r="I689" t="s">
        <v>17</v>
      </c>
      <c r="M689">
        <v>0</v>
      </c>
      <c r="N689" t="str">
        <f t="shared" si="71"/>
        <v>No</v>
      </c>
      <c r="O689" s="3" t="s">
        <v>214</v>
      </c>
      <c r="P689" s="126" t="str">
        <f t="shared" si="73"/>
        <v>Yes</v>
      </c>
      <c r="Q689" s="126" t="str">
        <f t="shared" si="74"/>
        <v>Yes</v>
      </c>
      <c r="R689" s="126" t="str">
        <f t="shared" si="74"/>
        <v>Yes</v>
      </c>
      <c r="S689" s="126" t="str">
        <f t="shared" si="74"/>
        <v>No</v>
      </c>
      <c r="T689" s="126" t="str">
        <f t="shared" si="74"/>
        <v>Yes</v>
      </c>
      <c r="U689" s="126" t="str">
        <f t="shared" si="74"/>
        <v>Yes</v>
      </c>
      <c r="V689" s="126" t="str">
        <f t="shared" si="74"/>
        <v>No</v>
      </c>
      <c r="W689" s="126" t="str">
        <f t="shared" si="74"/>
        <v>No</v>
      </c>
      <c r="X689" s="126" t="str">
        <f t="shared" si="74"/>
        <v>No</v>
      </c>
      <c r="Y689" s="126" t="str">
        <f t="shared" si="74"/>
        <v>No</v>
      </c>
      <c r="Z689" s="126" t="str">
        <f t="shared" si="74"/>
        <v>No</v>
      </c>
      <c r="AA689" s="126" t="str">
        <f t="shared" si="74"/>
        <v>No</v>
      </c>
    </row>
    <row r="690" spans="1:27" x14ac:dyDescent="0.3">
      <c r="A690" t="s">
        <v>118</v>
      </c>
      <c r="B690" t="s">
        <v>13</v>
      </c>
      <c r="C690" t="s">
        <v>9</v>
      </c>
      <c r="D690" t="s">
        <v>11</v>
      </c>
      <c r="E690" t="s">
        <v>8</v>
      </c>
      <c r="F690" t="s">
        <v>10</v>
      </c>
      <c r="G690">
        <v>1</v>
      </c>
      <c r="H690" t="s">
        <v>13</v>
      </c>
      <c r="I690" t="s">
        <v>18</v>
      </c>
      <c r="M690">
        <v>3</v>
      </c>
      <c r="N690" t="str">
        <f t="shared" si="71"/>
        <v>Yes</v>
      </c>
      <c r="O690" s="3" t="s">
        <v>214</v>
      </c>
      <c r="P690" s="126" t="str">
        <f t="shared" si="73"/>
        <v>Yes</v>
      </c>
      <c r="Q690" s="126" t="str">
        <f t="shared" si="74"/>
        <v>Yes</v>
      </c>
      <c r="R690" s="126" t="str">
        <f t="shared" si="74"/>
        <v>Yes</v>
      </c>
      <c r="S690" s="126" t="str">
        <f t="shared" si="74"/>
        <v>No</v>
      </c>
      <c r="T690" s="126" t="str">
        <f t="shared" si="74"/>
        <v>Yes</v>
      </c>
      <c r="U690" s="126" t="str">
        <f t="shared" si="74"/>
        <v>Yes</v>
      </c>
      <c r="V690" s="126" t="str">
        <f t="shared" si="74"/>
        <v>No</v>
      </c>
      <c r="W690" s="126" t="str">
        <f t="shared" si="74"/>
        <v>No</v>
      </c>
      <c r="X690" s="126" t="str">
        <f t="shared" si="74"/>
        <v>No</v>
      </c>
      <c r="Y690" s="126" t="str">
        <f t="shared" si="74"/>
        <v>No</v>
      </c>
      <c r="Z690" s="126" t="str">
        <f t="shared" si="74"/>
        <v>No</v>
      </c>
      <c r="AA690" s="126" t="str">
        <f t="shared" si="74"/>
        <v>No</v>
      </c>
    </row>
    <row r="691" spans="1:27" x14ac:dyDescent="0.3">
      <c r="A691" t="s">
        <v>119</v>
      </c>
      <c r="B691" t="s">
        <v>13</v>
      </c>
      <c r="C691" t="s">
        <v>9</v>
      </c>
      <c r="D691" t="s">
        <v>8</v>
      </c>
      <c r="E691" t="s">
        <v>11</v>
      </c>
      <c r="F691" t="s">
        <v>10</v>
      </c>
      <c r="G691">
        <v>0</v>
      </c>
      <c r="H691" t="s">
        <v>13</v>
      </c>
      <c r="I691" t="s">
        <v>19</v>
      </c>
      <c r="K691" t="s">
        <v>237</v>
      </c>
      <c r="M691">
        <v>0</v>
      </c>
      <c r="N691" t="str">
        <f t="shared" si="71"/>
        <v>No</v>
      </c>
      <c r="O691" s="3" t="s">
        <v>152</v>
      </c>
      <c r="P691" s="126" t="str">
        <f t="shared" si="73"/>
        <v>Yes</v>
      </c>
      <c r="Q691" s="126" t="str">
        <f t="shared" si="74"/>
        <v>Yes</v>
      </c>
      <c r="R691" s="126" t="str">
        <f t="shared" si="74"/>
        <v>Yes</v>
      </c>
      <c r="S691" s="126" t="str">
        <f t="shared" si="74"/>
        <v>No</v>
      </c>
      <c r="T691" s="126" t="str">
        <f t="shared" si="74"/>
        <v>Yes</v>
      </c>
      <c r="U691" s="126" t="str">
        <f t="shared" si="74"/>
        <v>Yes</v>
      </c>
      <c r="V691" s="126" t="str">
        <f t="shared" si="74"/>
        <v>No</v>
      </c>
      <c r="W691" s="126" t="str">
        <f t="shared" si="74"/>
        <v>No</v>
      </c>
      <c r="X691" s="126" t="str">
        <f t="shared" si="74"/>
        <v>No</v>
      </c>
      <c r="Y691" s="126" t="str">
        <f t="shared" si="74"/>
        <v>No</v>
      </c>
      <c r="Z691" s="126" t="str">
        <f t="shared" si="74"/>
        <v>No</v>
      </c>
      <c r="AA691" s="126" t="str">
        <f t="shared" si="74"/>
        <v>No</v>
      </c>
    </row>
    <row r="692" spans="1:27" x14ac:dyDescent="0.3">
      <c r="A692" t="s">
        <v>119</v>
      </c>
      <c r="B692" t="s">
        <v>13</v>
      </c>
      <c r="C692" t="s">
        <v>9</v>
      </c>
      <c r="D692" t="s">
        <v>8</v>
      </c>
      <c r="E692" t="s">
        <v>11</v>
      </c>
      <c r="F692" t="s">
        <v>10</v>
      </c>
      <c r="G692">
        <v>0</v>
      </c>
      <c r="H692" t="s">
        <v>9</v>
      </c>
      <c r="I692" t="s">
        <v>15</v>
      </c>
      <c r="M692">
        <v>0</v>
      </c>
      <c r="N692" t="str">
        <f t="shared" si="71"/>
        <v>No</v>
      </c>
      <c r="O692" s="3" t="s">
        <v>152</v>
      </c>
      <c r="P692" s="126" t="str">
        <f t="shared" si="73"/>
        <v>Yes</v>
      </c>
      <c r="Q692" s="126" t="str">
        <f t="shared" si="74"/>
        <v>Yes</v>
      </c>
      <c r="R692" s="126" t="str">
        <f t="shared" si="74"/>
        <v>Yes</v>
      </c>
      <c r="S692" s="126" t="str">
        <f t="shared" si="74"/>
        <v>No</v>
      </c>
      <c r="T692" s="126" t="str">
        <f t="shared" si="74"/>
        <v>Yes</v>
      </c>
      <c r="U692" s="126" t="str">
        <f t="shared" si="74"/>
        <v>Yes</v>
      </c>
      <c r="V692" s="126" t="str">
        <f t="shared" si="74"/>
        <v>No</v>
      </c>
      <c r="W692" s="126" t="str">
        <f t="shared" si="74"/>
        <v>No</v>
      </c>
      <c r="X692" s="126" t="str">
        <f t="shared" si="74"/>
        <v>No</v>
      </c>
      <c r="Y692" s="126" t="str">
        <f t="shared" si="74"/>
        <v>No</v>
      </c>
      <c r="Z692" s="126" t="str">
        <f t="shared" si="74"/>
        <v>No</v>
      </c>
      <c r="AA692" s="126" t="str">
        <f t="shared" si="74"/>
        <v>No</v>
      </c>
    </row>
    <row r="693" spans="1:27" x14ac:dyDescent="0.3">
      <c r="A693" t="s">
        <v>119</v>
      </c>
      <c r="B693" t="s">
        <v>13</v>
      </c>
      <c r="C693" t="s">
        <v>9</v>
      </c>
      <c r="D693" t="s">
        <v>8</v>
      </c>
      <c r="E693" t="s">
        <v>11</v>
      </c>
      <c r="F693" t="s">
        <v>10</v>
      </c>
      <c r="G693">
        <v>1</v>
      </c>
      <c r="H693" t="s">
        <v>10</v>
      </c>
      <c r="I693" t="s">
        <v>15</v>
      </c>
      <c r="M693">
        <v>0</v>
      </c>
      <c r="N693" t="str">
        <f t="shared" si="71"/>
        <v>No</v>
      </c>
      <c r="O693" s="3" t="s">
        <v>152</v>
      </c>
      <c r="P693" s="126" t="str">
        <f t="shared" si="73"/>
        <v>Yes</v>
      </c>
      <c r="Q693" s="126" t="str">
        <f t="shared" si="74"/>
        <v>Yes</v>
      </c>
      <c r="R693" s="126" t="str">
        <f t="shared" si="74"/>
        <v>Yes</v>
      </c>
      <c r="S693" s="126" t="str">
        <f t="shared" si="74"/>
        <v>No</v>
      </c>
      <c r="T693" s="126" t="str">
        <f t="shared" si="74"/>
        <v>Yes</v>
      </c>
      <c r="U693" s="126" t="str">
        <f t="shared" si="74"/>
        <v>Yes</v>
      </c>
      <c r="V693" s="126" t="str">
        <f t="shared" si="74"/>
        <v>No</v>
      </c>
      <c r="W693" s="126" t="str">
        <f t="shared" si="74"/>
        <v>No</v>
      </c>
      <c r="X693" s="126" t="str">
        <f t="shared" si="74"/>
        <v>No</v>
      </c>
      <c r="Y693" s="126" t="str">
        <f t="shared" si="74"/>
        <v>No</v>
      </c>
      <c r="Z693" s="126" t="str">
        <f t="shared" si="74"/>
        <v>No</v>
      </c>
      <c r="AA693" s="126" t="str">
        <f t="shared" si="74"/>
        <v>No</v>
      </c>
    </row>
    <row r="694" spans="1:27" x14ac:dyDescent="0.3">
      <c r="A694" t="s">
        <v>119</v>
      </c>
      <c r="B694" t="s">
        <v>13</v>
      </c>
      <c r="C694" t="s">
        <v>9</v>
      </c>
      <c r="D694" t="s">
        <v>8</v>
      </c>
      <c r="E694" t="s">
        <v>11</v>
      </c>
      <c r="F694" t="s">
        <v>10</v>
      </c>
      <c r="G694">
        <v>1</v>
      </c>
      <c r="H694" t="s">
        <v>8</v>
      </c>
      <c r="I694" t="s">
        <v>18</v>
      </c>
      <c r="M694">
        <v>0</v>
      </c>
      <c r="N694" t="str">
        <f t="shared" si="71"/>
        <v>No</v>
      </c>
      <c r="O694" s="3" t="s">
        <v>152</v>
      </c>
      <c r="P694" s="126" t="str">
        <f t="shared" si="73"/>
        <v>Yes</v>
      </c>
      <c r="Q694" s="126" t="str">
        <f t="shared" si="74"/>
        <v>Yes</v>
      </c>
      <c r="R694" s="126" t="str">
        <f t="shared" si="74"/>
        <v>Yes</v>
      </c>
      <c r="S694" s="126" t="str">
        <f t="shared" si="74"/>
        <v>No</v>
      </c>
      <c r="T694" s="126" t="str">
        <f t="shared" si="74"/>
        <v>Yes</v>
      </c>
      <c r="U694" s="126" t="str">
        <f t="shared" si="74"/>
        <v>Yes</v>
      </c>
      <c r="V694" s="126" t="str">
        <f t="shared" si="74"/>
        <v>No</v>
      </c>
      <c r="W694" s="126" t="str">
        <f t="shared" si="74"/>
        <v>No</v>
      </c>
      <c r="X694" s="126" t="str">
        <f t="shared" si="74"/>
        <v>No</v>
      </c>
      <c r="Y694" s="126" t="str">
        <f t="shared" si="74"/>
        <v>No</v>
      </c>
      <c r="Z694" s="126" t="str">
        <f t="shared" si="74"/>
        <v>No</v>
      </c>
      <c r="AA694" s="126" t="str">
        <f t="shared" si="74"/>
        <v>No</v>
      </c>
    </row>
    <row r="695" spans="1:27" x14ac:dyDescent="0.3">
      <c r="A695" t="s">
        <v>119</v>
      </c>
      <c r="B695" t="s">
        <v>13</v>
      </c>
      <c r="C695" t="s">
        <v>9</v>
      </c>
      <c r="D695" t="s">
        <v>8</v>
      </c>
      <c r="E695" t="s">
        <v>11</v>
      </c>
      <c r="F695" t="s">
        <v>10</v>
      </c>
      <c r="G695">
        <v>0</v>
      </c>
      <c r="H695" t="s">
        <v>8</v>
      </c>
      <c r="I695" t="s">
        <v>15</v>
      </c>
      <c r="M695">
        <v>2</v>
      </c>
      <c r="N695" t="str">
        <f t="shared" si="71"/>
        <v>Yes</v>
      </c>
      <c r="O695" s="3" t="s">
        <v>152</v>
      </c>
      <c r="P695" s="126" t="str">
        <f t="shared" si="73"/>
        <v>Yes</v>
      </c>
      <c r="Q695" s="126" t="str">
        <f t="shared" si="74"/>
        <v>Yes</v>
      </c>
      <c r="R695" s="126" t="str">
        <f t="shared" si="74"/>
        <v>Yes</v>
      </c>
      <c r="S695" s="126" t="str">
        <f t="shared" si="74"/>
        <v>No</v>
      </c>
      <c r="T695" s="126" t="str">
        <f t="shared" si="74"/>
        <v>Yes</v>
      </c>
      <c r="U695" s="126" t="str">
        <f t="shared" si="74"/>
        <v>Yes</v>
      </c>
      <c r="V695" s="126" t="str">
        <f t="shared" si="74"/>
        <v>No</v>
      </c>
      <c r="W695" s="126" t="str">
        <f t="shared" si="74"/>
        <v>No</v>
      </c>
      <c r="X695" s="126" t="str">
        <f t="shared" si="74"/>
        <v>No</v>
      </c>
      <c r="Y695" s="126" t="str">
        <f t="shared" si="74"/>
        <v>No</v>
      </c>
      <c r="Z695" s="126" t="str">
        <f t="shared" si="74"/>
        <v>No</v>
      </c>
      <c r="AA695" s="126" t="str">
        <f t="shared" ref="Q695:AA719" si="75">IF($A695="","",IF(OR($B695=AA$1,$C695=AA$1,$D695=AA$1,$E695=AA$1,$F695=AA$1),"Yes","No"))</f>
        <v>No</v>
      </c>
    </row>
    <row r="696" spans="1:27" x14ac:dyDescent="0.3">
      <c r="A696" t="s">
        <v>119</v>
      </c>
      <c r="B696" t="s">
        <v>13</v>
      </c>
      <c r="C696" t="s">
        <v>9</v>
      </c>
      <c r="D696" t="s">
        <v>8</v>
      </c>
      <c r="E696" t="s">
        <v>11</v>
      </c>
      <c r="F696" t="s">
        <v>10</v>
      </c>
      <c r="G696">
        <v>1</v>
      </c>
      <c r="H696" t="s">
        <v>11</v>
      </c>
      <c r="I696" t="s">
        <v>17</v>
      </c>
      <c r="M696">
        <v>0</v>
      </c>
      <c r="N696" t="str">
        <f t="shared" si="71"/>
        <v>No</v>
      </c>
      <c r="O696" s="3" t="s">
        <v>152</v>
      </c>
      <c r="P696" s="126" t="str">
        <f t="shared" si="73"/>
        <v>Yes</v>
      </c>
      <c r="Q696" s="126" t="str">
        <f t="shared" si="75"/>
        <v>Yes</v>
      </c>
      <c r="R696" s="126" t="str">
        <f t="shared" si="75"/>
        <v>Yes</v>
      </c>
      <c r="S696" s="126" t="str">
        <f t="shared" si="75"/>
        <v>No</v>
      </c>
      <c r="T696" s="126" t="str">
        <f t="shared" si="75"/>
        <v>Yes</v>
      </c>
      <c r="U696" s="126" t="str">
        <f t="shared" si="75"/>
        <v>Yes</v>
      </c>
      <c r="V696" s="126" t="str">
        <f t="shared" si="75"/>
        <v>No</v>
      </c>
      <c r="W696" s="126" t="str">
        <f t="shared" si="75"/>
        <v>No</v>
      </c>
      <c r="X696" s="126" t="str">
        <f t="shared" si="75"/>
        <v>No</v>
      </c>
      <c r="Y696" s="126" t="str">
        <f t="shared" si="75"/>
        <v>No</v>
      </c>
      <c r="Z696" s="126" t="str">
        <f t="shared" si="75"/>
        <v>No</v>
      </c>
      <c r="AA696" s="126" t="str">
        <f t="shared" si="75"/>
        <v>No</v>
      </c>
    </row>
    <row r="697" spans="1:27" x14ac:dyDescent="0.3">
      <c r="A697" t="s">
        <v>119</v>
      </c>
      <c r="B697" t="s">
        <v>13</v>
      </c>
      <c r="C697" t="s">
        <v>70</v>
      </c>
      <c r="D697" t="s">
        <v>8</v>
      </c>
      <c r="E697" t="s">
        <v>11</v>
      </c>
      <c r="F697" t="s">
        <v>71</v>
      </c>
      <c r="G697">
        <v>0</v>
      </c>
      <c r="H697" t="s">
        <v>71</v>
      </c>
      <c r="I697" t="s">
        <v>17</v>
      </c>
      <c r="K697" t="s">
        <v>237</v>
      </c>
      <c r="M697">
        <v>0</v>
      </c>
      <c r="N697" t="str">
        <f t="shared" si="71"/>
        <v>No</v>
      </c>
      <c r="O697" s="3" t="s">
        <v>152</v>
      </c>
      <c r="P697" s="126" t="str">
        <f t="shared" si="73"/>
        <v>Yes</v>
      </c>
      <c r="Q697" s="126" t="str">
        <f t="shared" si="75"/>
        <v>No</v>
      </c>
      <c r="R697" s="126" t="str">
        <f t="shared" si="75"/>
        <v>Yes</v>
      </c>
      <c r="S697" s="126" t="str">
        <f t="shared" si="75"/>
        <v>Yes</v>
      </c>
      <c r="T697" s="126" t="str">
        <f t="shared" si="75"/>
        <v>No</v>
      </c>
      <c r="U697" s="126" t="str">
        <f t="shared" si="75"/>
        <v>Yes</v>
      </c>
      <c r="V697" s="126" t="str">
        <f t="shared" si="75"/>
        <v>Yes</v>
      </c>
      <c r="W697" s="126" t="str">
        <f t="shared" si="75"/>
        <v>No</v>
      </c>
      <c r="X697" s="126" t="str">
        <f t="shared" si="75"/>
        <v>No</v>
      </c>
      <c r="Y697" s="126" t="str">
        <f t="shared" si="75"/>
        <v>No</v>
      </c>
      <c r="Z697" s="126" t="str">
        <f t="shared" si="75"/>
        <v>No</v>
      </c>
      <c r="AA697" s="126" t="str">
        <f t="shared" si="75"/>
        <v>No</v>
      </c>
    </row>
    <row r="698" spans="1:27" x14ac:dyDescent="0.3">
      <c r="A698" t="s">
        <v>119</v>
      </c>
      <c r="B698" t="s">
        <v>13</v>
      </c>
      <c r="C698" t="s">
        <v>70</v>
      </c>
      <c r="D698" t="s">
        <v>8</v>
      </c>
      <c r="E698" t="s">
        <v>11</v>
      </c>
      <c r="F698" t="s">
        <v>71</v>
      </c>
      <c r="G698">
        <v>0</v>
      </c>
      <c r="H698" t="s">
        <v>8</v>
      </c>
      <c r="I698" t="s">
        <v>15</v>
      </c>
      <c r="M698">
        <v>2</v>
      </c>
      <c r="N698" t="str">
        <f t="shared" si="71"/>
        <v>Yes</v>
      </c>
      <c r="O698" s="3" t="s">
        <v>152</v>
      </c>
      <c r="P698" s="126" t="str">
        <f t="shared" si="73"/>
        <v>Yes</v>
      </c>
      <c r="Q698" s="126" t="str">
        <f t="shared" si="75"/>
        <v>No</v>
      </c>
      <c r="R698" s="126" t="str">
        <f t="shared" si="75"/>
        <v>Yes</v>
      </c>
      <c r="S698" s="126" t="str">
        <f t="shared" si="75"/>
        <v>Yes</v>
      </c>
      <c r="T698" s="126" t="str">
        <f t="shared" si="75"/>
        <v>No</v>
      </c>
      <c r="U698" s="126" t="str">
        <f t="shared" si="75"/>
        <v>Yes</v>
      </c>
      <c r="V698" s="126" t="str">
        <f t="shared" si="75"/>
        <v>Yes</v>
      </c>
      <c r="W698" s="126" t="str">
        <f t="shared" si="75"/>
        <v>No</v>
      </c>
      <c r="X698" s="126" t="str">
        <f t="shared" si="75"/>
        <v>No</v>
      </c>
      <c r="Y698" s="126" t="str">
        <f t="shared" si="75"/>
        <v>No</v>
      </c>
      <c r="Z698" s="126" t="str">
        <f t="shared" si="75"/>
        <v>No</v>
      </c>
      <c r="AA698" s="126" t="str">
        <f t="shared" si="75"/>
        <v>No</v>
      </c>
    </row>
    <row r="699" spans="1:27" x14ac:dyDescent="0.3">
      <c r="A699" t="s">
        <v>119</v>
      </c>
      <c r="B699" t="s">
        <v>13</v>
      </c>
      <c r="C699" t="s">
        <v>70</v>
      </c>
      <c r="D699" t="s">
        <v>8</v>
      </c>
      <c r="E699" t="s">
        <v>11</v>
      </c>
      <c r="F699" t="s">
        <v>71</v>
      </c>
      <c r="G699">
        <v>0</v>
      </c>
      <c r="H699" t="s">
        <v>8</v>
      </c>
      <c r="I699" t="s">
        <v>17</v>
      </c>
      <c r="K699" t="s">
        <v>237</v>
      </c>
      <c r="M699">
        <v>0</v>
      </c>
      <c r="N699" t="str">
        <f t="shared" si="71"/>
        <v>No</v>
      </c>
      <c r="O699" s="3" t="s">
        <v>152</v>
      </c>
      <c r="P699" s="126" t="str">
        <f t="shared" si="73"/>
        <v>Yes</v>
      </c>
      <c r="Q699" s="126" t="str">
        <f t="shared" si="75"/>
        <v>No</v>
      </c>
      <c r="R699" s="126" t="str">
        <f t="shared" si="75"/>
        <v>Yes</v>
      </c>
      <c r="S699" s="126" t="str">
        <f t="shared" si="75"/>
        <v>Yes</v>
      </c>
      <c r="T699" s="126" t="str">
        <f t="shared" si="75"/>
        <v>No</v>
      </c>
      <c r="U699" s="126" t="str">
        <f t="shared" si="75"/>
        <v>Yes</v>
      </c>
      <c r="V699" s="126" t="str">
        <f t="shared" si="75"/>
        <v>Yes</v>
      </c>
      <c r="W699" s="126" t="str">
        <f t="shared" si="75"/>
        <v>No</v>
      </c>
      <c r="X699" s="126" t="str">
        <f t="shared" si="75"/>
        <v>No</v>
      </c>
      <c r="Y699" s="126" t="str">
        <f t="shared" si="75"/>
        <v>No</v>
      </c>
      <c r="Z699" s="126" t="str">
        <f t="shared" si="75"/>
        <v>No</v>
      </c>
      <c r="AA699" s="126" t="str">
        <f t="shared" si="75"/>
        <v>No</v>
      </c>
    </row>
    <row r="700" spans="1:27" x14ac:dyDescent="0.3">
      <c r="A700" t="s">
        <v>119</v>
      </c>
      <c r="B700" t="s">
        <v>13</v>
      </c>
      <c r="C700" t="s">
        <v>70</v>
      </c>
      <c r="D700" t="s">
        <v>8</v>
      </c>
      <c r="E700" t="s">
        <v>11</v>
      </c>
      <c r="F700" t="s">
        <v>71</v>
      </c>
      <c r="G700">
        <v>0</v>
      </c>
      <c r="H700" t="s">
        <v>8</v>
      </c>
      <c r="I700" t="s">
        <v>19</v>
      </c>
      <c r="M700">
        <v>0</v>
      </c>
      <c r="N700" t="str">
        <f t="shared" si="71"/>
        <v>No</v>
      </c>
      <c r="O700" s="3" t="s">
        <v>152</v>
      </c>
      <c r="P700" s="126" t="str">
        <f t="shared" si="73"/>
        <v>Yes</v>
      </c>
      <c r="Q700" s="126" t="str">
        <f t="shared" si="75"/>
        <v>No</v>
      </c>
      <c r="R700" s="126" t="str">
        <f t="shared" si="75"/>
        <v>Yes</v>
      </c>
      <c r="S700" s="126" t="str">
        <f t="shared" si="75"/>
        <v>Yes</v>
      </c>
      <c r="T700" s="126" t="str">
        <f t="shared" si="75"/>
        <v>No</v>
      </c>
      <c r="U700" s="126" t="str">
        <f t="shared" si="75"/>
        <v>Yes</v>
      </c>
      <c r="V700" s="126" t="str">
        <f t="shared" si="75"/>
        <v>Yes</v>
      </c>
      <c r="W700" s="126" t="str">
        <f t="shared" si="75"/>
        <v>No</v>
      </c>
      <c r="X700" s="126" t="str">
        <f t="shared" si="75"/>
        <v>No</v>
      </c>
      <c r="Y700" s="126" t="str">
        <f t="shared" si="75"/>
        <v>No</v>
      </c>
      <c r="Z700" s="126" t="str">
        <f t="shared" si="75"/>
        <v>No</v>
      </c>
      <c r="AA700" s="126" t="str">
        <f t="shared" si="75"/>
        <v>No</v>
      </c>
    </row>
    <row r="701" spans="1:27" x14ac:dyDescent="0.3">
      <c r="A701" t="s">
        <v>119</v>
      </c>
      <c r="B701" t="s">
        <v>130</v>
      </c>
      <c r="C701" t="s">
        <v>9</v>
      </c>
      <c r="D701" t="s">
        <v>8</v>
      </c>
      <c r="E701" t="s">
        <v>70</v>
      </c>
      <c r="F701" t="s">
        <v>71</v>
      </c>
      <c r="G701">
        <v>2</v>
      </c>
      <c r="H701" t="s">
        <v>8</v>
      </c>
      <c r="I701" t="s">
        <v>18</v>
      </c>
      <c r="M701">
        <v>0</v>
      </c>
      <c r="N701" t="str">
        <f t="shared" si="71"/>
        <v>No</v>
      </c>
      <c r="O701" s="3" t="s">
        <v>152</v>
      </c>
      <c r="P701" s="126" t="str">
        <f t="shared" si="73"/>
        <v>No</v>
      </c>
      <c r="Q701" s="126" t="str">
        <f t="shared" si="75"/>
        <v>Yes</v>
      </c>
      <c r="R701" s="126" t="str">
        <f t="shared" si="75"/>
        <v>Yes</v>
      </c>
      <c r="S701" s="126" t="str">
        <f t="shared" si="75"/>
        <v>Yes</v>
      </c>
      <c r="T701" s="126" t="str">
        <f t="shared" si="75"/>
        <v>No</v>
      </c>
      <c r="U701" s="126" t="str">
        <f t="shared" si="75"/>
        <v>No</v>
      </c>
      <c r="V701" s="126" t="str">
        <f t="shared" si="75"/>
        <v>Yes</v>
      </c>
      <c r="W701" s="126" t="str">
        <f t="shared" si="75"/>
        <v>No</v>
      </c>
      <c r="X701" s="126" t="str">
        <f t="shared" si="75"/>
        <v>No</v>
      </c>
      <c r="Y701" s="126" t="str">
        <f t="shared" si="75"/>
        <v>Yes</v>
      </c>
      <c r="Z701" s="126" t="str">
        <f t="shared" si="75"/>
        <v>No</v>
      </c>
      <c r="AA701" s="126" t="str">
        <f t="shared" si="75"/>
        <v>No</v>
      </c>
    </row>
    <row r="702" spans="1:27" x14ac:dyDescent="0.3">
      <c r="A702" t="s">
        <v>119</v>
      </c>
      <c r="B702" t="s">
        <v>130</v>
      </c>
      <c r="C702" t="s">
        <v>9</v>
      </c>
      <c r="D702" t="s">
        <v>8</v>
      </c>
      <c r="E702" t="s">
        <v>70</v>
      </c>
      <c r="F702" t="s">
        <v>71</v>
      </c>
      <c r="G702">
        <v>1</v>
      </c>
      <c r="H702" t="s">
        <v>130</v>
      </c>
      <c r="I702" t="s">
        <v>15</v>
      </c>
      <c r="M702">
        <v>0</v>
      </c>
      <c r="N702" t="str">
        <f t="shared" si="71"/>
        <v>No</v>
      </c>
      <c r="O702" s="3" t="s">
        <v>152</v>
      </c>
      <c r="P702" s="126" t="str">
        <f t="shared" si="73"/>
        <v>No</v>
      </c>
      <c r="Q702" s="126" t="str">
        <f t="shared" si="75"/>
        <v>Yes</v>
      </c>
      <c r="R702" s="126" t="str">
        <f t="shared" si="75"/>
        <v>Yes</v>
      </c>
      <c r="S702" s="126" t="str">
        <f t="shared" si="75"/>
        <v>Yes</v>
      </c>
      <c r="T702" s="126" t="str">
        <f t="shared" si="75"/>
        <v>No</v>
      </c>
      <c r="U702" s="126" t="str">
        <f t="shared" si="75"/>
        <v>No</v>
      </c>
      <c r="V702" s="126" t="str">
        <f t="shared" si="75"/>
        <v>Yes</v>
      </c>
      <c r="W702" s="126" t="str">
        <f t="shared" si="75"/>
        <v>No</v>
      </c>
      <c r="X702" s="126" t="str">
        <f t="shared" si="75"/>
        <v>No</v>
      </c>
      <c r="Y702" s="126" t="str">
        <f t="shared" si="75"/>
        <v>Yes</v>
      </c>
      <c r="Z702" s="126" t="str">
        <f t="shared" si="75"/>
        <v>No</v>
      </c>
      <c r="AA702" s="126" t="str">
        <f t="shared" si="75"/>
        <v>No</v>
      </c>
    </row>
    <row r="703" spans="1:27" x14ac:dyDescent="0.3">
      <c r="A703" t="s">
        <v>119</v>
      </c>
      <c r="B703" t="s">
        <v>130</v>
      </c>
      <c r="C703" t="s">
        <v>9</v>
      </c>
      <c r="D703" t="s">
        <v>8</v>
      </c>
      <c r="E703" t="s">
        <v>70</v>
      </c>
      <c r="F703" t="s">
        <v>71</v>
      </c>
      <c r="G703">
        <v>0</v>
      </c>
      <c r="H703" t="s">
        <v>8</v>
      </c>
      <c r="I703" t="s">
        <v>19</v>
      </c>
      <c r="M703">
        <v>0</v>
      </c>
      <c r="N703" t="str">
        <f t="shared" si="71"/>
        <v>No</v>
      </c>
      <c r="O703" s="3" t="s">
        <v>152</v>
      </c>
      <c r="P703" s="126" t="str">
        <f t="shared" si="73"/>
        <v>No</v>
      </c>
      <c r="Q703" s="126" t="str">
        <f t="shared" si="75"/>
        <v>Yes</v>
      </c>
      <c r="R703" s="126" t="str">
        <f t="shared" si="75"/>
        <v>Yes</v>
      </c>
      <c r="S703" s="126" t="str">
        <f t="shared" si="75"/>
        <v>Yes</v>
      </c>
      <c r="T703" s="126" t="str">
        <f t="shared" si="75"/>
        <v>No</v>
      </c>
      <c r="U703" s="126" t="str">
        <f t="shared" si="75"/>
        <v>No</v>
      </c>
      <c r="V703" s="126" t="str">
        <f t="shared" si="75"/>
        <v>Yes</v>
      </c>
      <c r="W703" s="126" t="str">
        <f t="shared" si="75"/>
        <v>No</v>
      </c>
      <c r="X703" s="126" t="str">
        <f t="shared" si="75"/>
        <v>No</v>
      </c>
      <c r="Y703" s="126" t="str">
        <f t="shared" si="75"/>
        <v>Yes</v>
      </c>
      <c r="Z703" s="126" t="str">
        <f t="shared" si="75"/>
        <v>No</v>
      </c>
      <c r="AA703" s="126" t="str">
        <f t="shared" si="75"/>
        <v>No</v>
      </c>
    </row>
    <row r="704" spans="1:27" x14ac:dyDescent="0.3">
      <c r="A704" t="s">
        <v>119</v>
      </c>
      <c r="B704" t="s">
        <v>130</v>
      </c>
      <c r="C704" t="s">
        <v>9</v>
      </c>
      <c r="D704" t="s">
        <v>70</v>
      </c>
      <c r="E704" t="s">
        <v>11</v>
      </c>
      <c r="F704" t="s">
        <v>10</v>
      </c>
      <c r="G704">
        <v>2</v>
      </c>
      <c r="H704" t="s">
        <v>9</v>
      </c>
      <c r="I704" t="s">
        <v>15</v>
      </c>
      <c r="K704" t="s">
        <v>237</v>
      </c>
      <c r="M704">
        <v>0</v>
      </c>
      <c r="N704" t="str">
        <f t="shared" si="71"/>
        <v>No</v>
      </c>
      <c r="O704" s="3" t="s">
        <v>152</v>
      </c>
      <c r="P704" s="126" t="str">
        <f t="shared" si="73"/>
        <v>No</v>
      </c>
      <c r="Q704" s="126" t="str">
        <f t="shared" si="75"/>
        <v>Yes</v>
      </c>
      <c r="R704" s="126" t="str">
        <f t="shared" si="75"/>
        <v>No</v>
      </c>
      <c r="S704" s="126" t="str">
        <f t="shared" si="75"/>
        <v>Yes</v>
      </c>
      <c r="T704" s="126" t="str">
        <f t="shared" si="75"/>
        <v>Yes</v>
      </c>
      <c r="U704" s="126" t="str">
        <f t="shared" si="75"/>
        <v>Yes</v>
      </c>
      <c r="V704" s="126" t="str">
        <f t="shared" si="75"/>
        <v>No</v>
      </c>
      <c r="W704" s="126" t="str">
        <f t="shared" si="75"/>
        <v>No</v>
      </c>
      <c r="X704" s="126" t="str">
        <f t="shared" si="75"/>
        <v>No</v>
      </c>
      <c r="Y704" s="126" t="str">
        <f t="shared" si="75"/>
        <v>Yes</v>
      </c>
      <c r="Z704" s="126" t="str">
        <f t="shared" si="75"/>
        <v>No</v>
      </c>
      <c r="AA704" s="126" t="str">
        <f t="shared" si="75"/>
        <v>No</v>
      </c>
    </row>
    <row r="705" spans="1:27" x14ac:dyDescent="0.3">
      <c r="A705" t="s">
        <v>119</v>
      </c>
      <c r="B705" t="s">
        <v>130</v>
      </c>
      <c r="C705" t="s">
        <v>9</v>
      </c>
      <c r="D705" t="s">
        <v>70</v>
      </c>
      <c r="E705" t="s">
        <v>11</v>
      </c>
      <c r="F705" t="s">
        <v>10</v>
      </c>
      <c r="G705">
        <v>0</v>
      </c>
      <c r="H705" t="s">
        <v>70</v>
      </c>
      <c r="I705" t="s">
        <v>19</v>
      </c>
      <c r="M705">
        <v>3</v>
      </c>
      <c r="N705" t="str">
        <f t="shared" si="71"/>
        <v>Yes</v>
      </c>
      <c r="O705" s="3" t="s">
        <v>152</v>
      </c>
      <c r="P705" s="126" t="str">
        <f t="shared" si="73"/>
        <v>No</v>
      </c>
      <c r="Q705" s="126" t="str">
        <f t="shared" si="75"/>
        <v>Yes</v>
      </c>
      <c r="R705" s="126" t="str">
        <f t="shared" si="75"/>
        <v>No</v>
      </c>
      <c r="S705" s="126" t="str">
        <f t="shared" si="75"/>
        <v>Yes</v>
      </c>
      <c r="T705" s="126" t="str">
        <f t="shared" si="75"/>
        <v>Yes</v>
      </c>
      <c r="U705" s="126" t="str">
        <f t="shared" si="75"/>
        <v>Yes</v>
      </c>
      <c r="V705" s="126" t="str">
        <f t="shared" si="75"/>
        <v>No</v>
      </c>
      <c r="W705" s="126" t="str">
        <f t="shared" si="75"/>
        <v>No</v>
      </c>
      <c r="X705" s="126" t="str">
        <f t="shared" si="75"/>
        <v>No</v>
      </c>
      <c r="Y705" s="126" t="str">
        <f t="shared" si="75"/>
        <v>Yes</v>
      </c>
      <c r="Z705" s="126" t="str">
        <f t="shared" si="75"/>
        <v>No</v>
      </c>
      <c r="AA705" s="126" t="str">
        <f t="shared" si="75"/>
        <v>No</v>
      </c>
    </row>
    <row r="706" spans="1:27" x14ac:dyDescent="0.3">
      <c r="A706" t="s">
        <v>119</v>
      </c>
      <c r="B706" t="s">
        <v>130</v>
      </c>
      <c r="C706" t="s">
        <v>9</v>
      </c>
      <c r="D706" t="s">
        <v>70</v>
      </c>
      <c r="E706" t="s">
        <v>11</v>
      </c>
      <c r="F706" t="s">
        <v>10</v>
      </c>
      <c r="G706">
        <v>0</v>
      </c>
      <c r="H706" t="s">
        <v>130</v>
      </c>
      <c r="I706" t="s">
        <v>19</v>
      </c>
      <c r="M706">
        <v>0</v>
      </c>
      <c r="N706" t="str">
        <f t="shared" si="71"/>
        <v>No</v>
      </c>
      <c r="O706" s="3" t="s">
        <v>152</v>
      </c>
      <c r="P706" s="126" t="str">
        <f t="shared" si="73"/>
        <v>No</v>
      </c>
      <c r="Q706" s="126" t="str">
        <f t="shared" si="75"/>
        <v>Yes</v>
      </c>
      <c r="R706" s="126" t="str">
        <f t="shared" si="75"/>
        <v>No</v>
      </c>
      <c r="S706" s="126" t="str">
        <f t="shared" si="75"/>
        <v>Yes</v>
      </c>
      <c r="T706" s="126" t="str">
        <f t="shared" si="75"/>
        <v>Yes</v>
      </c>
      <c r="U706" s="126" t="str">
        <f t="shared" si="75"/>
        <v>Yes</v>
      </c>
      <c r="V706" s="126" t="str">
        <f t="shared" si="75"/>
        <v>No</v>
      </c>
      <c r="W706" s="126" t="str">
        <f t="shared" si="75"/>
        <v>No</v>
      </c>
      <c r="X706" s="126" t="str">
        <f t="shared" si="75"/>
        <v>No</v>
      </c>
      <c r="Y706" s="126" t="str">
        <f t="shared" si="75"/>
        <v>Yes</v>
      </c>
      <c r="Z706" s="126" t="str">
        <f t="shared" si="75"/>
        <v>No</v>
      </c>
      <c r="AA706" s="126" t="str">
        <f t="shared" si="75"/>
        <v>No</v>
      </c>
    </row>
    <row r="707" spans="1:27" x14ac:dyDescent="0.3">
      <c r="A707" t="s">
        <v>119</v>
      </c>
      <c r="B707" t="s">
        <v>130</v>
      </c>
      <c r="C707" t="s">
        <v>9</v>
      </c>
      <c r="D707" t="s">
        <v>70</v>
      </c>
      <c r="E707" t="s">
        <v>11</v>
      </c>
      <c r="F707" t="s">
        <v>10</v>
      </c>
      <c r="G707">
        <v>0</v>
      </c>
      <c r="H707" t="s">
        <v>10</v>
      </c>
      <c r="I707" t="s">
        <v>19</v>
      </c>
      <c r="M707">
        <v>0</v>
      </c>
      <c r="N707" t="str">
        <f t="shared" si="71"/>
        <v>No</v>
      </c>
      <c r="O707" s="3" t="s">
        <v>152</v>
      </c>
      <c r="P707" s="126" t="str">
        <f t="shared" si="73"/>
        <v>No</v>
      </c>
      <c r="Q707" s="126" t="str">
        <f t="shared" si="75"/>
        <v>Yes</v>
      </c>
      <c r="R707" s="126" t="str">
        <f t="shared" si="75"/>
        <v>No</v>
      </c>
      <c r="S707" s="126" t="str">
        <f t="shared" si="75"/>
        <v>Yes</v>
      </c>
      <c r="T707" s="126" t="str">
        <f t="shared" si="75"/>
        <v>Yes</v>
      </c>
      <c r="U707" s="126" t="str">
        <f t="shared" si="75"/>
        <v>Yes</v>
      </c>
      <c r="V707" s="126" t="str">
        <f t="shared" si="75"/>
        <v>No</v>
      </c>
      <c r="W707" s="126" t="str">
        <f t="shared" si="75"/>
        <v>No</v>
      </c>
      <c r="X707" s="126" t="str">
        <f t="shared" si="75"/>
        <v>No</v>
      </c>
      <c r="Y707" s="126" t="str">
        <f t="shared" si="75"/>
        <v>Yes</v>
      </c>
      <c r="Z707" s="126" t="str">
        <f t="shared" si="75"/>
        <v>No</v>
      </c>
      <c r="AA707" s="126" t="str">
        <f t="shared" si="75"/>
        <v>No</v>
      </c>
    </row>
    <row r="708" spans="1:27" x14ac:dyDescent="0.3">
      <c r="A708" t="s">
        <v>119</v>
      </c>
      <c r="B708" t="s">
        <v>13</v>
      </c>
      <c r="C708" t="s">
        <v>9</v>
      </c>
      <c r="D708" t="s">
        <v>8</v>
      </c>
      <c r="E708" t="s">
        <v>11</v>
      </c>
      <c r="F708" t="s">
        <v>10</v>
      </c>
      <c r="G708">
        <v>0</v>
      </c>
      <c r="H708" t="s">
        <v>11</v>
      </c>
      <c r="I708" t="s">
        <v>17</v>
      </c>
      <c r="M708">
        <v>0</v>
      </c>
      <c r="N708" t="str">
        <f t="shared" si="71"/>
        <v>No</v>
      </c>
      <c r="O708" s="3" t="s">
        <v>152</v>
      </c>
      <c r="P708" s="126" t="str">
        <f t="shared" si="73"/>
        <v>Yes</v>
      </c>
      <c r="Q708" s="126" t="str">
        <f t="shared" si="75"/>
        <v>Yes</v>
      </c>
      <c r="R708" s="126" t="str">
        <f t="shared" si="75"/>
        <v>Yes</v>
      </c>
      <c r="S708" s="126" t="str">
        <f t="shared" si="75"/>
        <v>No</v>
      </c>
      <c r="T708" s="126" t="str">
        <f t="shared" si="75"/>
        <v>Yes</v>
      </c>
      <c r="U708" s="126" t="str">
        <f t="shared" si="75"/>
        <v>Yes</v>
      </c>
      <c r="V708" s="126" t="str">
        <f t="shared" si="75"/>
        <v>No</v>
      </c>
      <c r="W708" s="126" t="str">
        <f t="shared" si="75"/>
        <v>No</v>
      </c>
      <c r="X708" s="126" t="str">
        <f t="shared" si="75"/>
        <v>No</v>
      </c>
      <c r="Y708" s="126" t="str">
        <f t="shared" si="75"/>
        <v>No</v>
      </c>
      <c r="Z708" s="126" t="str">
        <f t="shared" si="75"/>
        <v>No</v>
      </c>
      <c r="AA708" s="126" t="str">
        <f t="shared" si="75"/>
        <v>No</v>
      </c>
    </row>
    <row r="709" spans="1:27" x14ac:dyDescent="0.3">
      <c r="A709" t="s">
        <v>119</v>
      </c>
      <c r="B709" t="s">
        <v>13</v>
      </c>
      <c r="C709" t="s">
        <v>9</v>
      </c>
      <c r="D709" t="s">
        <v>8</v>
      </c>
      <c r="E709" t="s">
        <v>11</v>
      </c>
      <c r="F709" t="s">
        <v>71</v>
      </c>
      <c r="G709">
        <v>1</v>
      </c>
      <c r="H709" t="s">
        <v>13</v>
      </c>
      <c r="I709" t="s">
        <v>18</v>
      </c>
      <c r="M709">
        <v>2</v>
      </c>
      <c r="N709" t="str">
        <f t="shared" ref="N709:N773" si="76">IF(M709="","",IF(I709="Foul","Yes",IF(M709=0,"No","Yes")))</f>
        <v>Yes</v>
      </c>
      <c r="O709" s="3" t="s">
        <v>152</v>
      </c>
      <c r="P709" s="126" t="str">
        <f t="shared" si="73"/>
        <v>Yes</v>
      </c>
      <c r="Q709" s="126" t="str">
        <f t="shared" si="75"/>
        <v>Yes</v>
      </c>
      <c r="R709" s="126" t="str">
        <f t="shared" si="75"/>
        <v>Yes</v>
      </c>
      <c r="S709" s="126" t="str">
        <f t="shared" si="75"/>
        <v>No</v>
      </c>
      <c r="T709" s="126" t="str">
        <f t="shared" si="75"/>
        <v>No</v>
      </c>
      <c r="U709" s="126" t="str">
        <f t="shared" si="75"/>
        <v>Yes</v>
      </c>
      <c r="V709" s="126" t="str">
        <f t="shared" si="75"/>
        <v>Yes</v>
      </c>
      <c r="W709" s="126" t="str">
        <f t="shared" si="75"/>
        <v>No</v>
      </c>
      <c r="X709" s="126" t="str">
        <f t="shared" si="75"/>
        <v>No</v>
      </c>
      <c r="Y709" s="126" t="str">
        <f t="shared" si="75"/>
        <v>No</v>
      </c>
      <c r="Z709" s="126" t="str">
        <f t="shared" si="75"/>
        <v>No</v>
      </c>
      <c r="AA709" s="126" t="str">
        <f t="shared" si="75"/>
        <v>No</v>
      </c>
    </row>
    <row r="710" spans="1:27" x14ac:dyDescent="0.3">
      <c r="A710" t="s">
        <v>119</v>
      </c>
      <c r="B710" t="s">
        <v>13</v>
      </c>
      <c r="C710" t="s">
        <v>9</v>
      </c>
      <c r="D710" t="s">
        <v>8</v>
      </c>
      <c r="E710" t="s">
        <v>11</v>
      </c>
      <c r="F710" t="s">
        <v>71</v>
      </c>
      <c r="G710">
        <v>0</v>
      </c>
      <c r="H710" t="s">
        <v>8</v>
      </c>
      <c r="I710" t="s">
        <v>17</v>
      </c>
      <c r="M710">
        <v>0</v>
      </c>
      <c r="N710" t="str">
        <f t="shared" si="76"/>
        <v>No</v>
      </c>
      <c r="O710" s="3" t="s">
        <v>152</v>
      </c>
      <c r="P710" s="126" t="str">
        <f t="shared" si="73"/>
        <v>Yes</v>
      </c>
      <c r="Q710" s="126" t="str">
        <f t="shared" si="75"/>
        <v>Yes</v>
      </c>
      <c r="R710" s="126" t="str">
        <f t="shared" si="75"/>
        <v>Yes</v>
      </c>
      <c r="S710" s="126" t="str">
        <f t="shared" si="75"/>
        <v>No</v>
      </c>
      <c r="T710" s="126" t="str">
        <f t="shared" si="75"/>
        <v>No</v>
      </c>
      <c r="U710" s="126" t="str">
        <f t="shared" si="75"/>
        <v>Yes</v>
      </c>
      <c r="V710" s="126" t="str">
        <f t="shared" si="75"/>
        <v>Yes</v>
      </c>
      <c r="W710" s="126" t="str">
        <f t="shared" si="75"/>
        <v>No</v>
      </c>
      <c r="X710" s="126" t="str">
        <f t="shared" si="75"/>
        <v>No</v>
      </c>
      <c r="Y710" s="126" t="str">
        <f t="shared" si="75"/>
        <v>No</v>
      </c>
      <c r="Z710" s="126" t="str">
        <f t="shared" si="75"/>
        <v>No</v>
      </c>
      <c r="AA710" s="126" t="str">
        <f t="shared" si="75"/>
        <v>No</v>
      </c>
    </row>
    <row r="711" spans="1:27" x14ac:dyDescent="0.3">
      <c r="A711" t="s">
        <v>119</v>
      </c>
      <c r="B711" t="s">
        <v>13</v>
      </c>
      <c r="C711" t="s">
        <v>9</v>
      </c>
      <c r="D711" t="s">
        <v>8</v>
      </c>
      <c r="E711" t="s">
        <v>11</v>
      </c>
      <c r="F711" t="s">
        <v>71</v>
      </c>
      <c r="G711">
        <v>0</v>
      </c>
      <c r="H711" t="s">
        <v>9</v>
      </c>
      <c r="I711" t="s">
        <v>17</v>
      </c>
      <c r="M711">
        <v>0</v>
      </c>
      <c r="N711" t="str">
        <f t="shared" si="76"/>
        <v>No</v>
      </c>
      <c r="O711" s="3" t="s">
        <v>152</v>
      </c>
      <c r="P711" s="126" t="str">
        <f t="shared" si="73"/>
        <v>Yes</v>
      </c>
      <c r="Q711" s="126" t="str">
        <f t="shared" si="75"/>
        <v>Yes</v>
      </c>
      <c r="R711" s="126" t="str">
        <f t="shared" si="75"/>
        <v>Yes</v>
      </c>
      <c r="S711" s="126" t="str">
        <f t="shared" si="75"/>
        <v>No</v>
      </c>
      <c r="T711" s="126" t="str">
        <f t="shared" si="75"/>
        <v>No</v>
      </c>
      <c r="U711" s="126" t="str">
        <f t="shared" si="75"/>
        <v>Yes</v>
      </c>
      <c r="V711" s="126" t="str">
        <f t="shared" si="75"/>
        <v>Yes</v>
      </c>
      <c r="W711" s="126" t="str">
        <f t="shared" si="75"/>
        <v>No</v>
      </c>
      <c r="X711" s="126" t="str">
        <f t="shared" si="75"/>
        <v>No</v>
      </c>
      <c r="Y711" s="126" t="str">
        <f t="shared" si="75"/>
        <v>No</v>
      </c>
      <c r="Z711" s="126" t="str">
        <f t="shared" si="75"/>
        <v>No</v>
      </c>
      <c r="AA711" s="126" t="str">
        <f t="shared" si="75"/>
        <v>No</v>
      </c>
    </row>
    <row r="712" spans="1:27" x14ac:dyDescent="0.3">
      <c r="A712" t="s">
        <v>119</v>
      </c>
      <c r="B712" t="s">
        <v>13</v>
      </c>
      <c r="C712" t="s">
        <v>9</v>
      </c>
      <c r="D712" t="s">
        <v>8</v>
      </c>
      <c r="E712" t="s">
        <v>11</v>
      </c>
      <c r="F712" t="s">
        <v>71</v>
      </c>
      <c r="G712">
        <v>0</v>
      </c>
      <c r="H712" t="s">
        <v>9</v>
      </c>
      <c r="I712" t="s">
        <v>19</v>
      </c>
      <c r="M712">
        <v>3</v>
      </c>
      <c r="N712" t="str">
        <f t="shared" si="76"/>
        <v>Yes</v>
      </c>
      <c r="O712" s="3" t="s">
        <v>152</v>
      </c>
      <c r="P712" s="126" t="str">
        <f t="shared" si="73"/>
        <v>Yes</v>
      </c>
      <c r="Q712" s="126" t="str">
        <f t="shared" si="75"/>
        <v>Yes</v>
      </c>
      <c r="R712" s="126" t="str">
        <f t="shared" si="75"/>
        <v>Yes</v>
      </c>
      <c r="S712" s="126" t="str">
        <f t="shared" si="75"/>
        <v>No</v>
      </c>
      <c r="T712" s="126" t="str">
        <f t="shared" si="75"/>
        <v>No</v>
      </c>
      <c r="U712" s="126" t="str">
        <f t="shared" si="75"/>
        <v>Yes</v>
      </c>
      <c r="V712" s="126" t="str">
        <f t="shared" si="75"/>
        <v>Yes</v>
      </c>
      <c r="W712" s="126" t="str">
        <f t="shared" si="75"/>
        <v>No</v>
      </c>
      <c r="X712" s="126" t="str">
        <f t="shared" si="75"/>
        <v>No</v>
      </c>
      <c r="Y712" s="126" t="str">
        <f t="shared" si="75"/>
        <v>No</v>
      </c>
      <c r="Z712" s="126" t="str">
        <f t="shared" si="75"/>
        <v>No</v>
      </c>
      <c r="AA712" s="126" t="str">
        <f t="shared" si="75"/>
        <v>No</v>
      </c>
    </row>
    <row r="713" spans="1:27" x14ac:dyDescent="0.3">
      <c r="A713" t="s">
        <v>119</v>
      </c>
      <c r="B713" t="s">
        <v>13</v>
      </c>
      <c r="C713" t="s">
        <v>9</v>
      </c>
      <c r="D713" t="s">
        <v>8</v>
      </c>
      <c r="E713" t="s">
        <v>11</v>
      </c>
      <c r="F713" t="s">
        <v>71</v>
      </c>
      <c r="G713">
        <v>0</v>
      </c>
      <c r="H713" t="s">
        <v>9</v>
      </c>
      <c r="I713" t="s">
        <v>19</v>
      </c>
      <c r="K713" t="s">
        <v>237</v>
      </c>
      <c r="M713">
        <v>3</v>
      </c>
      <c r="N713" t="str">
        <f t="shared" si="76"/>
        <v>Yes</v>
      </c>
      <c r="O713" s="3" t="s">
        <v>152</v>
      </c>
      <c r="P713" s="126" t="str">
        <f t="shared" si="73"/>
        <v>Yes</v>
      </c>
      <c r="Q713" s="126" t="str">
        <f t="shared" si="75"/>
        <v>Yes</v>
      </c>
      <c r="R713" s="126" t="str">
        <f t="shared" si="75"/>
        <v>Yes</v>
      </c>
      <c r="S713" s="126" t="str">
        <f t="shared" si="75"/>
        <v>No</v>
      </c>
      <c r="T713" s="126" t="str">
        <f t="shared" si="75"/>
        <v>No</v>
      </c>
      <c r="U713" s="126" t="str">
        <f t="shared" si="75"/>
        <v>Yes</v>
      </c>
      <c r="V713" s="126" t="str">
        <f t="shared" si="75"/>
        <v>Yes</v>
      </c>
      <c r="W713" s="126" t="str">
        <f t="shared" si="75"/>
        <v>No</v>
      </c>
      <c r="X713" s="126" t="str">
        <f t="shared" si="75"/>
        <v>No</v>
      </c>
      <c r="Y713" s="126" t="str">
        <f t="shared" si="75"/>
        <v>No</v>
      </c>
      <c r="Z713" s="126" t="str">
        <f t="shared" si="75"/>
        <v>No</v>
      </c>
      <c r="AA713" s="126" t="str">
        <f t="shared" si="75"/>
        <v>No</v>
      </c>
    </row>
    <row r="714" spans="1:27" x14ac:dyDescent="0.3">
      <c r="A714" t="s">
        <v>119</v>
      </c>
      <c r="B714" t="s">
        <v>13</v>
      </c>
      <c r="C714" t="s">
        <v>70</v>
      </c>
      <c r="D714" t="s">
        <v>8</v>
      </c>
      <c r="E714" t="s">
        <v>11</v>
      </c>
      <c r="F714" t="s">
        <v>71</v>
      </c>
      <c r="G714">
        <v>0</v>
      </c>
      <c r="H714" t="s">
        <v>11</v>
      </c>
      <c r="I714" t="s">
        <v>19</v>
      </c>
      <c r="M714">
        <v>3</v>
      </c>
      <c r="N714" t="str">
        <f t="shared" si="76"/>
        <v>Yes</v>
      </c>
      <c r="O714" s="3" t="s">
        <v>152</v>
      </c>
      <c r="P714" s="126" t="str">
        <f t="shared" si="73"/>
        <v>Yes</v>
      </c>
      <c r="Q714" s="126" t="str">
        <f t="shared" si="75"/>
        <v>No</v>
      </c>
      <c r="R714" s="126" t="str">
        <f t="shared" si="75"/>
        <v>Yes</v>
      </c>
      <c r="S714" s="126" t="str">
        <f t="shared" si="75"/>
        <v>Yes</v>
      </c>
      <c r="T714" s="126" t="str">
        <f t="shared" si="75"/>
        <v>No</v>
      </c>
      <c r="U714" s="126" t="str">
        <f t="shared" si="75"/>
        <v>Yes</v>
      </c>
      <c r="V714" s="126" t="str">
        <f t="shared" si="75"/>
        <v>Yes</v>
      </c>
      <c r="W714" s="126" t="str">
        <f t="shared" si="75"/>
        <v>No</v>
      </c>
      <c r="X714" s="126" t="str">
        <f t="shared" si="75"/>
        <v>No</v>
      </c>
      <c r="Y714" s="126" t="str">
        <f t="shared" si="75"/>
        <v>No</v>
      </c>
      <c r="Z714" s="126" t="str">
        <f t="shared" si="75"/>
        <v>No</v>
      </c>
      <c r="AA714" s="126" t="str">
        <f t="shared" si="75"/>
        <v>No</v>
      </c>
    </row>
    <row r="715" spans="1:27" x14ac:dyDescent="0.3">
      <c r="A715" t="s">
        <v>119</v>
      </c>
      <c r="B715" t="s">
        <v>13</v>
      </c>
      <c r="C715" t="s">
        <v>70</v>
      </c>
      <c r="D715" t="s">
        <v>8</v>
      </c>
      <c r="E715" t="s">
        <v>11</v>
      </c>
      <c r="F715" t="s">
        <v>71</v>
      </c>
      <c r="G715">
        <v>1</v>
      </c>
      <c r="H715" t="s">
        <v>70</v>
      </c>
      <c r="I715" t="s">
        <v>18</v>
      </c>
      <c r="K715" t="s">
        <v>237</v>
      </c>
      <c r="M715">
        <v>0</v>
      </c>
      <c r="N715" t="str">
        <f t="shared" si="76"/>
        <v>No</v>
      </c>
      <c r="O715" s="3" t="s">
        <v>152</v>
      </c>
      <c r="P715" s="126" t="str">
        <f t="shared" si="73"/>
        <v>Yes</v>
      </c>
      <c r="Q715" s="126" t="str">
        <f t="shared" si="75"/>
        <v>No</v>
      </c>
      <c r="R715" s="126" t="str">
        <f t="shared" si="75"/>
        <v>Yes</v>
      </c>
      <c r="S715" s="126" t="str">
        <f t="shared" si="75"/>
        <v>Yes</v>
      </c>
      <c r="T715" s="126" t="str">
        <f t="shared" si="75"/>
        <v>No</v>
      </c>
      <c r="U715" s="126" t="str">
        <f t="shared" si="75"/>
        <v>Yes</v>
      </c>
      <c r="V715" s="126" t="str">
        <f t="shared" si="75"/>
        <v>Yes</v>
      </c>
      <c r="W715" s="126" t="str">
        <f t="shared" si="75"/>
        <v>No</v>
      </c>
      <c r="X715" s="126" t="str">
        <f t="shared" si="75"/>
        <v>No</v>
      </c>
      <c r="Y715" s="126" t="str">
        <f t="shared" si="75"/>
        <v>No</v>
      </c>
      <c r="Z715" s="126" t="str">
        <f t="shared" si="75"/>
        <v>No</v>
      </c>
      <c r="AA715" s="126" t="str">
        <f t="shared" si="75"/>
        <v>No</v>
      </c>
    </row>
    <row r="716" spans="1:27" x14ac:dyDescent="0.3">
      <c r="A716" t="s">
        <v>119</v>
      </c>
      <c r="B716" t="s">
        <v>13</v>
      </c>
      <c r="C716" t="s">
        <v>70</v>
      </c>
      <c r="D716" t="s">
        <v>8</v>
      </c>
      <c r="E716" t="s">
        <v>11</v>
      </c>
      <c r="F716" t="s">
        <v>71</v>
      </c>
      <c r="G716">
        <v>2</v>
      </c>
      <c r="H716" t="s">
        <v>71</v>
      </c>
      <c r="I716" t="s">
        <v>18</v>
      </c>
      <c r="M716">
        <v>0</v>
      </c>
      <c r="N716" t="str">
        <f t="shared" si="76"/>
        <v>No</v>
      </c>
      <c r="O716" s="3" t="s">
        <v>152</v>
      </c>
      <c r="P716" s="126" t="str">
        <f t="shared" si="73"/>
        <v>Yes</v>
      </c>
      <c r="Q716" s="126" t="str">
        <f t="shared" si="75"/>
        <v>No</v>
      </c>
      <c r="R716" s="126" t="str">
        <f t="shared" si="75"/>
        <v>Yes</v>
      </c>
      <c r="S716" s="126" t="str">
        <f t="shared" si="75"/>
        <v>Yes</v>
      </c>
      <c r="T716" s="126" t="str">
        <f t="shared" si="75"/>
        <v>No</v>
      </c>
      <c r="U716" s="126" t="str">
        <f t="shared" si="75"/>
        <v>Yes</v>
      </c>
      <c r="V716" s="126" t="str">
        <f t="shared" si="75"/>
        <v>Yes</v>
      </c>
      <c r="W716" s="126" t="str">
        <f t="shared" si="75"/>
        <v>No</v>
      </c>
      <c r="X716" s="126" t="str">
        <f t="shared" si="75"/>
        <v>No</v>
      </c>
      <c r="Y716" s="126" t="str">
        <f t="shared" si="75"/>
        <v>No</v>
      </c>
      <c r="Z716" s="126" t="str">
        <f t="shared" si="75"/>
        <v>No</v>
      </c>
      <c r="AA716" s="126" t="str">
        <f t="shared" si="75"/>
        <v>No</v>
      </c>
    </row>
    <row r="717" spans="1:27" x14ac:dyDescent="0.3">
      <c r="A717" t="s">
        <v>119</v>
      </c>
      <c r="B717" t="s">
        <v>13</v>
      </c>
      <c r="C717" t="s">
        <v>70</v>
      </c>
      <c r="D717" t="s">
        <v>8</v>
      </c>
      <c r="E717" t="s">
        <v>11</v>
      </c>
      <c r="F717" t="s">
        <v>71</v>
      </c>
      <c r="G717">
        <v>2</v>
      </c>
      <c r="H717" t="s">
        <v>71</v>
      </c>
      <c r="I717" t="s">
        <v>18</v>
      </c>
      <c r="M717">
        <v>2</v>
      </c>
      <c r="N717" t="str">
        <f t="shared" si="76"/>
        <v>Yes</v>
      </c>
      <c r="O717" s="3" t="s">
        <v>152</v>
      </c>
      <c r="P717" s="126" t="str">
        <f t="shared" si="73"/>
        <v>Yes</v>
      </c>
      <c r="Q717" s="126" t="str">
        <f t="shared" si="75"/>
        <v>No</v>
      </c>
      <c r="R717" s="126" t="str">
        <f t="shared" si="75"/>
        <v>Yes</v>
      </c>
      <c r="S717" s="126" t="str">
        <f t="shared" si="75"/>
        <v>Yes</v>
      </c>
      <c r="T717" s="126" t="str">
        <f t="shared" si="75"/>
        <v>No</v>
      </c>
      <c r="U717" s="126" t="str">
        <f t="shared" si="75"/>
        <v>Yes</v>
      </c>
      <c r="V717" s="126" t="str">
        <f t="shared" si="75"/>
        <v>Yes</v>
      </c>
      <c r="W717" s="126" t="str">
        <f t="shared" si="75"/>
        <v>No</v>
      </c>
      <c r="X717" s="126" t="str">
        <f t="shared" si="75"/>
        <v>No</v>
      </c>
      <c r="Y717" s="126" t="str">
        <f t="shared" si="75"/>
        <v>No</v>
      </c>
      <c r="Z717" s="126" t="str">
        <f t="shared" si="75"/>
        <v>No</v>
      </c>
      <c r="AA717" s="126" t="str">
        <f t="shared" si="75"/>
        <v>No</v>
      </c>
    </row>
    <row r="718" spans="1:27" x14ac:dyDescent="0.3">
      <c r="A718" t="s">
        <v>119</v>
      </c>
      <c r="B718" t="s">
        <v>13</v>
      </c>
      <c r="C718" t="s">
        <v>70</v>
      </c>
      <c r="D718" t="s">
        <v>8</v>
      </c>
      <c r="E718" t="s">
        <v>11</v>
      </c>
      <c r="F718" t="s">
        <v>71</v>
      </c>
      <c r="G718">
        <v>2</v>
      </c>
      <c r="H718" t="s">
        <v>71</v>
      </c>
      <c r="I718" t="s">
        <v>18</v>
      </c>
      <c r="M718">
        <v>2</v>
      </c>
      <c r="N718" t="str">
        <f t="shared" si="76"/>
        <v>Yes</v>
      </c>
      <c r="O718" s="3" t="s">
        <v>152</v>
      </c>
      <c r="P718" s="126" t="str">
        <f t="shared" si="73"/>
        <v>Yes</v>
      </c>
      <c r="Q718" s="126" t="str">
        <f t="shared" si="75"/>
        <v>No</v>
      </c>
      <c r="R718" s="126" t="str">
        <f t="shared" si="75"/>
        <v>Yes</v>
      </c>
      <c r="S718" s="126" t="str">
        <f t="shared" si="75"/>
        <v>Yes</v>
      </c>
      <c r="T718" s="126" t="str">
        <f t="shared" si="75"/>
        <v>No</v>
      </c>
      <c r="U718" s="126" t="str">
        <f t="shared" si="75"/>
        <v>Yes</v>
      </c>
      <c r="V718" s="126" t="str">
        <f t="shared" si="75"/>
        <v>Yes</v>
      </c>
      <c r="W718" s="126" t="str">
        <f t="shared" si="75"/>
        <v>No</v>
      </c>
      <c r="X718" s="126" t="str">
        <f t="shared" si="75"/>
        <v>No</v>
      </c>
      <c r="Y718" s="126" t="str">
        <f t="shared" si="75"/>
        <v>No</v>
      </c>
      <c r="Z718" s="126" t="str">
        <f t="shared" si="75"/>
        <v>No</v>
      </c>
      <c r="AA718" s="126" t="str">
        <f t="shared" si="75"/>
        <v>No</v>
      </c>
    </row>
    <row r="719" spans="1:27" x14ac:dyDescent="0.3">
      <c r="A719" t="s">
        <v>119</v>
      </c>
      <c r="B719" t="s">
        <v>13</v>
      </c>
      <c r="C719" t="s">
        <v>70</v>
      </c>
      <c r="D719" t="s">
        <v>8</v>
      </c>
      <c r="E719" t="s">
        <v>11</v>
      </c>
      <c r="F719" t="s">
        <v>131</v>
      </c>
      <c r="G719">
        <v>0</v>
      </c>
      <c r="H719" t="s">
        <v>8</v>
      </c>
      <c r="I719" t="s">
        <v>19</v>
      </c>
      <c r="M719">
        <v>0</v>
      </c>
      <c r="N719" t="str">
        <f t="shared" si="76"/>
        <v>No</v>
      </c>
      <c r="O719" s="3" t="s">
        <v>152</v>
      </c>
      <c r="P719" s="126" t="str">
        <f t="shared" si="73"/>
        <v>Yes</v>
      </c>
      <c r="Q719" s="126" t="str">
        <f t="shared" si="75"/>
        <v>No</v>
      </c>
      <c r="R719" s="126" t="str">
        <f t="shared" ref="Q719:AA743" si="77">IF($A719="","",IF(OR($B719=R$1,$C719=R$1,$D719=R$1,$E719=R$1,$F719=R$1),"Yes","No"))</f>
        <v>Yes</v>
      </c>
      <c r="S719" s="126" t="str">
        <f t="shared" si="77"/>
        <v>Yes</v>
      </c>
      <c r="T719" s="126" t="str">
        <f t="shared" si="77"/>
        <v>No</v>
      </c>
      <c r="U719" s="126" t="str">
        <f t="shared" si="77"/>
        <v>Yes</v>
      </c>
      <c r="V719" s="126" t="str">
        <f t="shared" si="77"/>
        <v>No</v>
      </c>
      <c r="W719" s="126" t="str">
        <f t="shared" si="77"/>
        <v>No</v>
      </c>
      <c r="X719" s="126" t="str">
        <f t="shared" si="77"/>
        <v>No</v>
      </c>
      <c r="Y719" s="126" t="str">
        <f t="shared" si="77"/>
        <v>No</v>
      </c>
      <c r="Z719" s="126" t="str">
        <f t="shared" si="77"/>
        <v>Yes</v>
      </c>
      <c r="AA719" s="126" t="str">
        <f t="shared" si="77"/>
        <v>No</v>
      </c>
    </row>
    <row r="720" spans="1:27" x14ac:dyDescent="0.3">
      <c r="A720" t="s">
        <v>119</v>
      </c>
      <c r="B720" t="s">
        <v>13</v>
      </c>
      <c r="C720" t="s">
        <v>70</v>
      </c>
      <c r="D720" t="s">
        <v>8</v>
      </c>
      <c r="E720" t="s">
        <v>11</v>
      </c>
      <c r="F720" t="s">
        <v>131</v>
      </c>
      <c r="G720">
        <v>0</v>
      </c>
      <c r="H720" t="s">
        <v>11</v>
      </c>
      <c r="I720" t="s">
        <v>17</v>
      </c>
      <c r="M720">
        <v>0</v>
      </c>
      <c r="N720" t="str">
        <f t="shared" si="76"/>
        <v>No</v>
      </c>
      <c r="O720" s="3" t="s">
        <v>152</v>
      </c>
      <c r="P720" s="126" t="str">
        <f t="shared" si="73"/>
        <v>Yes</v>
      </c>
      <c r="Q720" s="126" t="str">
        <f t="shared" si="73"/>
        <v>No</v>
      </c>
      <c r="R720" s="126" t="str">
        <f t="shared" si="73"/>
        <v>Yes</v>
      </c>
      <c r="S720" s="126" t="str">
        <f t="shared" si="73"/>
        <v>Yes</v>
      </c>
      <c r="T720" s="126" t="str">
        <f t="shared" si="73"/>
        <v>No</v>
      </c>
      <c r="U720" s="126" t="str">
        <f t="shared" si="73"/>
        <v>Yes</v>
      </c>
      <c r="V720" s="126" t="str">
        <f t="shared" si="73"/>
        <v>No</v>
      </c>
      <c r="W720" s="126" t="str">
        <f t="shared" si="73"/>
        <v>No</v>
      </c>
      <c r="X720" s="126" t="str">
        <f t="shared" si="73"/>
        <v>No</v>
      </c>
      <c r="Y720" s="126" t="str">
        <f t="shared" si="73"/>
        <v>No</v>
      </c>
      <c r="Z720" s="126" t="str">
        <f t="shared" si="73"/>
        <v>Yes</v>
      </c>
      <c r="AA720" s="126" t="str">
        <f t="shared" si="73"/>
        <v>No</v>
      </c>
    </row>
    <row r="721" spans="1:27" x14ac:dyDescent="0.3">
      <c r="A721" t="s">
        <v>119</v>
      </c>
      <c r="B721" t="s">
        <v>130</v>
      </c>
      <c r="C721" t="s">
        <v>70</v>
      </c>
      <c r="D721" t="s">
        <v>8</v>
      </c>
      <c r="E721" t="s">
        <v>11</v>
      </c>
      <c r="F721" t="s">
        <v>131</v>
      </c>
      <c r="G721">
        <v>0</v>
      </c>
      <c r="H721" t="s">
        <v>11</v>
      </c>
      <c r="I721" t="s">
        <v>19</v>
      </c>
      <c r="K721" t="s">
        <v>237</v>
      </c>
      <c r="M721">
        <v>0</v>
      </c>
      <c r="N721" t="str">
        <f t="shared" si="76"/>
        <v>No</v>
      </c>
      <c r="O721" s="3" t="s">
        <v>152</v>
      </c>
      <c r="P721" s="126" t="str">
        <f t="shared" si="73"/>
        <v>No</v>
      </c>
      <c r="Q721" s="126" t="str">
        <f t="shared" si="77"/>
        <v>No</v>
      </c>
      <c r="R721" s="126" t="str">
        <f t="shared" si="77"/>
        <v>Yes</v>
      </c>
      <c r="S721" s="126" t="str">
        <f t="shared" si="77"/>
        <v>Yes</v>
      </c>
      <c r="T721" s="126" t="str">
        <f t="shared" si="77"/>
        <v>No</v>
      </c>
      <c r="U721" s="126" t="str">
        <f t="shared" si="77"/>
        <v>Yes</v>
      </c>
      <c r="V721" s="126" t="str">
        <f t="shared" si="77"/>
        <v>No</v>
      </c>
      <c r="W721" s="126" t="str">
        <f t="shared" si="77"/>
        <v>No</v>
      </c>
      <c r="X721" s="126" t="str">
        <f t="shared" si="77"/>
        <v>No</v>
      </c>
      <c r="Y721" s="126" t="str">
        <f t="shared" si="77"/>
        <v>Yes</v>
      </c>
      <c r="Z721" s="126" t="str">
        <f t="shared" si="77"/>
        <v>Yes</v>
      </c>
      <c r="AA721" s="126" t="str">
        <f t="shared" si="77"/>
        <v>No</v>
      </c>
    </row>
    <row r="722" spans="1:27" x14ac:dyDescent="0.3">
      <c r="A722" t="s">
        <v>119</v>
      </c>
      <c r="B722" t="s">
        <v>130</v>
      </c>
      <c r="C722" t="s">
        <v>13</v>
      </c>
      <c r="D722" t="s">
        <v>8</v>
      </c>
      <c r="E722" t="s">
        <v>11</v>
      </c>
      <c r="F722" t="s">
        <v>131</v>
      </c>
      <c r="G722">
        <v>0</v>
      </c>
      <c r="H722" t="s">
        <v>13</v>
      </c>
      <c r="I722" t="s">
        <v>17</v>
      </c>
      <c r="M722">
        <v>0</v>
      </c>
      <c r="N722" t="str">
        <f t="shared" si="76"/>
        <v>No</v>
      </c>
      <c r="O722" s="3" t="s">
        <v>152</v>
      </c>
      <c r="P722" s="126" t="str">
        <f t="shared" si="73"/>
        <v>Yes</v>
      </c>
      <c r="Q722" s="126" t="str">
        <f t="shared" si="77"/>
        <v>No</v>
      </c>
      <c r="R722" s="126" t="str">
        <f t="shared" si="77"/>
        <v>Yes</v>
      </c>
      <c r="S722" s="126" t="str">
        <f t="shared" si="77"/>
        <v>No</v>
      </c>
      <c r="T722" s="126" t="str">
        <f t="shared" si="77"/>
        <v>No</v>
      </c>
      <c r="U722" s="126" t="str">
        <f t="shared" si="77"/>
        <v>Yes</v>
      </c>
      <c r="V722" s="126" t="str">
        <f t="shared" si="77"/>
        <v>No</v>
      </c>
      <c r="W722" s="126" t="str">
        <f t="shared" si="77"/>
        <v>No</v>
      </c>
      <c r="X722" s="126" t="str">
        <f t="shared" si="77"/>
        <v>No</v>
      </c>
      <c r="Y722" s="126" t="str">
        <f t="shared" si="77"/>
        <v>Yes</v>
      </c>
      <c r="Z722" s="126" t="str">
        <f t="shared" si="77"/>
        <v>Yes</v>
      </c>
      <c r="AA722" s="126" t="str">
        <f t="shared" si="77"/>
        <v>No</v>
      </c>
    </row>
    <row r="723" spans="1:27" x14ac:dyDescent="0.3">
      <c r="A723" t="s">
        <v>119</v>
      </c>
      <c r="B723" t="s">
        <v>130</v>
      </c>
      <c r="C723" t="s">
        <v>13</v>
      </c>
      <c r="D723" t="s">
        <v>9</v>
      </c>
      <c r="E723" t="s">
        <v>11</v>
      </c>
      <c r="F723" t="s">
        <v>131</v>
      </c>
      <c r="G723">
        <v>0</v>
      </c>
      <c r="H723" t="s">
        <v>13</v>
      </c>
      <c r="I723" t="s">
        <v>19</v>
      </c>
      <c r="M723">
        <v>0</v>
      </c>
      <c r="N723" t="str">
        <f t="shared" si="76"/>
        <v>No</v>
      </c>
      <c r="O723" s="3" t="s">
        <v>152</v>
      </c>
      <c r="P723" s="126" t="str">
        <f t="shared" si="73"/>
        <v>Yes</v>
      </c>
      <c r="Q723" s="126" t="str">
        <f t="shared" si="77"/>
        <v>Yes</v>
      </c>
      <c r="R723" s="126" t="str">
        <f t="shared" si="77"/>
        <v>No</v>
      </c>
      <c r="S723" s="126" t="str">
        <f t="shared" si="77"/>
        <v>No</v>
      </c>
      <c r="T723" s="126" t="str">
        <f t="shared" si="77"/>
        <v>No</v>
      </c>
      <c r="U723" s="126" t="str">
        <f t="shared" si="77"/>
        <v>Yes</v>
      </c>
      <c r="V723" s="126" t="str">
        <f t="shared" si="77"/>
        <v>No</v>
      </c>
      <c r="W723" s="126" t="str">
        <f t="shared" si="77"/>
        <v>No</v>
      </c>
      <c r="X723" s="126" t="str">
        <f t="shared" si="77"/>
        <v>No</v>
      </c>
      <c r="Y723" s="126" t="str">
        <f t="shared" si="77"/>
        <v>Yes</v>
      </c>
      <c r="Z723" s="126" t="str">
        <f t="shared" si="77"/>
        <v>Yes</v>
      </c>
      <c r="AA723" s="126" t="str">
        <f t="shared" si="77"/>
        <v>No</v>
      </c>
    </row>
    <row r="724" spans="1:27" x14ac:dyDescent="0.3">
      <c r="A724" t="s">
        <v>119</v>
      </c>
      <c r="B724" t="s">
        <v>13</v>
      </c>
      <c r="C724" t="s">
        <v>9</v>
      </c>
      <c r="D724" t="s">
        <v>8</v>
      </c>
      <c r="E724" t="s">
        <v>11</v>
      </c>
      <c r="F724" t="s">
        <v>10</v>
      </c>
      <c r="G724">
        <v>1</v>
      </c>
      <c r="H724" t="s">
        <v>8</v>
      </c>
      <c r="I724" t="s">
        <v>17</v>
      </c>
      <c r="M724">
        <v>0</v>
      </c>
      <c r="N724" t="str">
        <f t="shared" si="76"/>
        <v>No</v>
      </c>
      <c r="O724" s="3" t="s">
        <v>152</v>
      </c>
      <c r="P724" s="126" t="str">
        <f t="shared" si="73"/>
        <v>Yes</v>
      </c>
      <c r="Q724" s="126" t="str">
        <f t="shared" si="77"/>
        <v>Yes</v>
      </c>
      <c r="R724" s="126" t="str">
        <f t="shared" si="77"/>
        <v>Yes</v>
      </c>
      <c r="S724" s="126" t="str">
        <f t="shared" si="77"/>
        <v>No</v>
      </c>
      <c r="T724" s="126" t="str">
        <f t="shared" si="77"/>
        <v>Yes</v>
      </c>
      <c r="U724" s="126" t="str">
        <f t="shared" si="77"/>
        <v>Yes</v>
      </c>
      <c r="V724" s="126" t="str">
        <f t="shared" si="77"/>
        <v>No</v>
      </c>
      <c r="W724" s="126" t="str">
        <f t="shared" si="77"/>
        <v>No</v>
      </c>
      <c r="X724" s="126" t="str">
        <f t="shared" si="77"/>
        <v>No</v>
      </c>
      <c r="Y724" s="126" t="str">
        <f t="shared" si="77"/>
        <v>No</v>
      </c>
      <c r="Z724" s="126" t="str">
        <f t="shared" si="77"/>
        <v>No</v>
      </c>
      <c r="AA724" s="126" t="str">
        <f t="shared" si="77"/>
        <v>No</v>
      </c>
    </row>
    <row r="725" spans="1:27" x14ac:dyDescent="0.3">
      <c r="A725" t="s">
        <v>119</v>
      </c>
      <c r="B725" t="s">
        <v>13</v>
      </c>
      <c r="C725" t="s">
        <v>9</v>
      </c>
      <c r="D725" t="s">
        <v>8</v>
      </c>
      <c r="E725" t="s">
        <v>11</v>
      </c>
      <c r="F725" t="s">
        <v>10</v>
      </c>
      <c r="G725">
        <v>1</v>
      </c>
      <c r="H725" t="s">
        <v>13</v>
      </c>
      <c r="I725" t="s">
        <v>17</v>
      </c>
      <c r="M725">
        <v>0</v>
      </c>
      <c r="N725" t="str">
        <f t="shared" si="76"/>
        <v>No</v>
      </c>
      <c r="O725" s="3" t="s">
        <v>152</v>
      </c>
      <c r="P725" s="126" t="str">
        <f t="shared" si="73"/>
        <v>Yes</v>
      </c>
      <c r="Q725" s="126" t="str">
        <f t="shared" si="77"/>
        <v>Yes</v>
      </c>
      <c r="R725" s="126" t="str">
        <f t="shared" si="77"/>
        <v>Yes</v>
      </c>
      <c r="S725" s="126" t="str">
        <f t="shared" si="77"/>
        <v>No</v>
      </c>
      <c r="T725" s="126" t="str">
        <f t="shared" si="77"/>
        <v>Yes</v>
      </c>
      <c r="U725" s="126" t="str">
        <f t="shared" si="77"/>
        <v>Yes</v>
      </c>
      <c r="V725" s="126" t="str">
        <f t="shared" si="77"/>
        <v>No</v>
      </c>
      <c r="W725" s="126" t="str">
        <f t="shared" si="77"/>
        <v>No</v>
      </c>
      <c r="X725" s="126" t="str">
        <f t="shared" si="77"/>
        <v>No</v>
      </c>
      <c r="Y725" s="126" t="str">
        <f t="shared" si="77"/>
        <v>No</v>
      </c>
      <c r="Z725" s="126" t="str">
        <f t="shared" si="77"/>
        <v>No</v>
      </c>
      <c r="AA725" s="126" t="str">
        <f t="shared" si="77"/>
        <v>No</v>
      </c>
    </row>
    <row r="726" spans="1:27" x14ac:dyDescent="0.3">
      <c r="A726" t="s">
        <v>119</v>
      </c>
      <c r="B726" t="s">
        <v>13</v>
      </c>
      <c r="C726" t="s">
        <v>9</v>
      </c>
      <c r="D726" t="s">
        <v>8</v>
      </c>
      <c r="E726" t="s">
        <v>11</v>
      </c>
      <c r="F726" t="s">
        <v>10</v>
      </c>
      <c r="G726">
        <v>2</v>
      </c>
      <c r="H726" t="s">
        <v>9</v>
      </c>
      <c r="I726" t="s">
        <v>17</v>
      </c>
      <c r="K726" t="s">
        <v>237</v>
      </c>
      <c r="M726">
        <v>0</v>
      </c>
      <c r="N726" t="str">
        <f t="shared" si="76"/>
        <v>No</v>
      </c>
      <c r="O726" s="3" t="s">
        <v>152</v>
      </c>
      <c r="P726" s="126" t="str">
        <f t="shared" si="73"/>
        <v>Yes</v>
      </c>
      <c r="Q726" s="126" t="str">
        <f t="shared" si="77"/>
        <v>Yes</v>
      </c>
      <c r="R726" s="126" t="str">
        <f t="shared" si="77"/>
        <v>Yes</v>
      </c>
      <c r="S726" s="126" t="str">
        <f t="shared" si="77"/>
        <v>No</v>
      </c>
      <c r="T726" s="126" t="str">
        <f t="shared" si="77"/>
        <v>Yes</v>
      </c>
      <c r="U726" s="126" t="str">
        <f t="shared" si="77"/>
        <v>Yes</v>
      </c>
      <c r="V726" s="126" t="str">
        <f t="shared" si="77"/>
        <v>No</v>
      </c>
      <c r="W726" s="126" t="str">
        <f t="shared" si="77"/>
        <v>No</v>
      </c>
      <c r="X726" s="126" t="str">
        <f t="shared" si="77"/>
        <v>No</v>
      </c>
      <c r="Y726" s="126" t="str">
        <f t="shared" si="77"/>
        <v>No</v>
      </c>
      <c r="Z726" s="126" t="str">
        <f t="shared" si="77"/>
        <v>No</v>
      </c>
      <c r="AA726" s="126" t="str">
        <f t="shared" si="77"/>
        <v>No</v>
      </c>
    </row>
    <row r="727" spans="1:27" x14ac:dyDescent="0.3">
      <c r="A727" t="s">
        <v>119</v>
      </c>
      <c r="B727" t="s">
        <v>13</v>
      </c>
      <c r="C727" t="s">
        <v>9</v>
      </c>
      <c r="D727" t="s">
        <v>8</v>
      </c>
      <c r="E727" t="s">
        <v>11</v>
      </c>
      <c r="F727" t="s">
        <v>10</v>
      </c>
      <c r="G727">
        <v>2</v>
      </c>
      <c r="H727" t="s">
        <v>10</v>
      </c>
      <c r="I727" t="s">
        <v>148</v>
      </c>
      <c r="M727">
        <v>1</v>
      </c>
      <c r="N727" t="str">
        <f t="shared" si="76"/>
        <v>Yes</v>
      </c>
      <c r="O727" s="3" t="s">
        <v>152</v>
      </c>
      <c r="P727" s="126" t="str">
        <f t="shared" si="73"/>
        <v>Yes</v>
      </c>
      <c r="Q727" s="126" t="str">
        <f t="shared" si="77"/>
        <v>Yes</v>
      </c>
      <c r="R727" s="126" t="str">
        <f t="shared" si="77"/>
        <v>Yes</v>
      </c>
      <c r="S727" s="126" t="str">
        <f t="shared" si="77"/>
        <v>No</v>
      </c>
      <c r="T727" s="126" t="str">
        <f t="shared" si="77"/>
        <v>Yes</v>
      </c>
      <c r="U727" s="126" t="str">
        <f t="shared" si="77"/>
        <v>Yes</v>
      </c>
      <c r="V727" s="126" t="str">
        <f t="shared" si="77"/>
        <v>No</v>
      </c>
      <c r="W727" s="126" t="str">
        <f t="shared" si="77"/>
        <v>No</v>
      </c>
      <c r="X727" s="126" t="str">
        <f t="shared" si="77"/>
        <v>No</v>
      </c>
      <c r="Y727" s="126" t="str">
        <f t="shared" si="77"/>
        <v>No</v>
      </c>
      <c r="Z727" s="126" t="str">
        <f t="shared" si="77"/>
        <v>No</v>
      </c>
      <c r="AA727" s="126" t="str">
        <f t="shared" si="77"/>
        <v>No</v>
      </c>
    </row>
    <row r="728" spans="1:27" x14ac:dyDescent="0.3">
      <c r="A728" t="s">
        <v>119</v>
      </c>
      <c r="B728" t="s">
        <v>13</v>
      </c>
      <c r="C728" t="s">
        <v>9</v>
      </c>
      <c r="D728" t="s">
        <v>8</v>
      </c>
      <c r="E728" t="s">
        <v>11</v>
      </c>
      <c r="F728" t="s">
        <v>10</v>
      </c>
      <c r="G728">
        <v>0</v>
      </c>
      <c r="H728" t="s">
        <v>8</v>
      </c>
      <c r="I728" t="s">
        <v>15</v>
      </c>
      <c r="M728">
        <v>0</v>
      </c>
      <c r="N728" t="str">
        <f t="shared" si="76"/>
        <v>No</v>
      </c>
      <c r="O728" s="3" t="s">
        <v>152</v>
      </c>
      <c r="P728" s="126" t="str">
        <f t="shared" si="73"/>
        <v>Yes</v>
      </c>
      <c r="Q728" s="126" t="str">
        <f t="shared" si="77"/>
        <v>Yes</v>
      </c>
      <c r="R728" s="126" t="str">
        <f t="shared" si="77"/>
        <v>Yes</v>
      </c>
      <c r="S728" s="126" t="str">
        <f t="shared" si="77"/>
        <v>No</v>
      </c>
      <c r="T728" s="126" t="str">
        <f t="shared" si="77"/>
        <v>Yes</v>
      </c>
      <c r="U728" s="126" t="str">
        <f t="shared" si="77"/>
        <v>Yes</v>
      </c>
      <c r="V728" s="126" t="str">
        <f t="shared" si="77"/>
        <v>No</v>
      </c>
      <c r="W728" s="126" t="str">
        <f t="shared" si="77"/>
        <v>No</v>
      </c>
      <c r="X728" s="126" t="str">
        <f t="shared" si="77"/>
        <v>No</v>
      </c>
      <c r="Y728" s="126" t="str">
        <f t="shared" si="77"/>
        <v>No</v>
      </c>
      <c r="Z728" s="126" t="str">
        <f t="shared" si="77"/>
        <v>No</v>
      </c>
      <c r="AA728" s="126" t="str">
        <f t="shared" si="77"/>
        <v>No</v>
      </c>
    </row>
    <row r="729" spans="1:27" x14ac:dyDescent="0.3">
      <c r="A729" t="s">
        <v>119</v>
      </c>
      <c r="B729" t="s">
        <v>13</v>
      </c>
      <c r="C729" t="s">
        <v>9</v>
      </c>
      <c r="D729" t="s">
        <v>70</v>
      </c>
      <c r="E729" t="s">
        <v>11</v>
      </c>
      <c r="F729" t="s">
        <v>10</v>
      </c>
      <c r="G729">
        <v>2</v>
      </c>
      <c r="H729" t="s">
        <v>10</v>
      </c>
      <c r="I729" t="s">
        <v>148</v>
      </c>
      <c r="M729">
        <v>1</v>
      </c>
      <c r="N729" t="str">
        <f t="shared" si="76"/>
        <v>Yes</v>
      </c>
      <c r="O729" s="3" t="s">
        <v>152</v>
      </c>
      <c r="P729" s="126" t="str">
        <f t="shared" si="73"/>
        <v>Yes</v>
      </c>
      <c r="Q729" s="126" t="str">
        <f t="shared" si="77"/>
        <v>Yes</v>
      </c>
      <c r="R729" s="126" t="str">
        <f t="shared" si="77"/>
        <v>No</v>
      </c>
      <c r="S729" s="126" t="str">
        <f t="shared" si="77"/>
        <v>Yes</v>
      </c>
      <c r="T729" s="126" t="str">
        <f t="shared" si="77"/>
        <v>Yes</v>
      </c>
      <c r="U729" s="126" t="str">
        <f t="shared" si="77"/>
        <v>Yes</v>
      </c>
      <c r="V729" s="126" t="str">
        <f t="shared" si="77"/>
        <v>No</v>
      </c>
      <c r="W729" s="126" t="str">
        <f t="shared" si="77"/>
        <v>No</v>
      </c>
      <c r="X729" s="126" t="str">
        <f t="shared" si="77"/>
        <v>No</v>
      </c>
      <c r="Y729" s="126" t="str">
        <f t="shared" si="77"/>
        <v>No</v>
      </c>
      <c r="Z729" s="126" t="str">
        <f t="shared" si="77"/>
        <v>No</v>
      </c>
      <c r="AA729" s="126" t="str">
        <f t="shared" si="77"/>
        <v>No</v>
      </c>
    </row>
    <row r="730" spans="1:27" x14ac:dyDescent="0.3">
      <c r="A730" t="s">
        <v>119</v>
      </c>
      <c r="B730" t="s">
        <v>13</v>
      </c>
      <c r="C730" t="s">
        <v>9</v>
      </c>
      <c r="D730" t="s">
        <v>70</v>
      </c>
      <c r="E730" t="s">
        <v>8</v>
      </c>
      <c r="F730" t="s">
        <v>10</v>
      </c>
      <c r="G730">
        <v>1</v>
      </c>
      <c r="H730" t="s">
        <v>8</v>
      </c>
      <c r="I730" t="s">
        <v>18</v>
      </c>
      <c r="M730">
        <v>0</v>
      </c>
      <c r="N730" t="str">
        <f t="shared" si="76"/>
        <v>No</v>
      </c>
      <c r="O730" s="3" t="s">
        <v>152</v>
      </c>
      <c r="P730" s="126" t="str">
        <f t="shared" si="73"/>
        <v>Yes</v>
      </c>
      <c r="Q730" s="126" t="str">
        <f t="shared" si="77"/>
        <v>Yes</v>
      </c>
      <c r="R730" s="126" t="str">
        <f t="shared" si="77"/>
        <v>Yes</v>
      </c>
      <c r="S730" s="126" t="str">
        <f t="shared" si="77"/>
        <v>Yes</v>
      </c>
      <c r="T730" s="126" t="str">
        <f t="shared" si="77"/>
        <v>Yes</v>
      </c>
      <c r="U730" s="126" t="str">
        <f t="shared" si="77"/>
        <v>No</v>
      </c>
      <c r="V730" s="126" t="str">
        <f t="shared" si="77"/>
        <v>No</v>
      </c>
      <c r="W730" s="126" t="str">
        <f t="shared" si="77"/>
        <v>No</v>
      </c>
      <c r="X730" s="126" t="str">
        <f t="shared" si="77"/>
        <v>No</v>
      </c>
      <c r="Y730" s="126" t="str">
        <f t="shared" si="77"/>
        <v>No</v>
      </c>
      <c r="Z730" s="126" t="str">
        <f t="shared" si="77"/>
        <v>No</v>
      </c>
      <c r="AA730" s="126" t="str">
        <f t="shared" si="77"/>
        <v>No</v>
      </c>
    </row>
    <row r="731" spans="1:27" x14ac:dyDescent="0.3">
      <c r="A731" t="s">
        <v>119</v>
      </c>
      <c r="B731" t="s">
        <v>13</v>
      </c>
      <c r="C731" t="s">
        <v>9</v>
      </c>
      <c r="D731" t="s">
        <v>70</v>
      </c>
      <c r="E731" t="s">
        <v>8</v>
      </c>
      <c r="F731" t="s">
        <v>10</v>
      </c>
      <c r="G731">
        <v>0</v>
      </c>
      <c r="H731" t="s">
        <v>9</v>
      </c>
      <c r="I731" t="s">
        <v>19</v>
      </c>
      <c r="M731">
        <v>0</v>
      </c>
      <c r="N731" t="str">
        <f t="shared" si="76"/>
        <v>No</v>
      </c>
      <c r="O731" s="3" t="s">
        <v>152</v>
      </c>
      <c r="P731" s="126" t="str">
        <f t="shared" si="73"/>
        <v>Yes</v>
      </c>
      <c r="Q731" s="126" t="str">
        <f t="shared" si="77"/>
        <v>Yes</v>
      </c>
      <c r="R731" s="126" t="str">
        <f t="shared" si="77"/>
        <v>Yes</v>
      </c>
      <c r="S731" s="126" t="str">
        <f t="shared" si="77"/>
        <v>Yes</v>
      </c>
      <c r="T731" s="126" t="str">
        <f t="shared" si="77"/>
        <v>Yes</v>
      </c>
      <c r="U731" s="126" t="str">
        <f t="shared" si="77"/>
        <v>No</v>
      </c>
      <c r="V731" s="126" t="str">
        <f t="shared" si="77"/>
        <v>No</v>
      </c>
      <c r="W731" s="126" t="str">
        <f t="shared" si="77"/>
        <v>No</v>
      </c>
      <c r="X731" s="126" t="str">
        <f t="shared" si="77"/>
        <v>No</v>
      </c>
      <c r="Y731" s="126" t="str">
        <f t="shared" si="77"/>
        <v>No</v>
      </c>
      <c r="Z731" s="126" t="str">
        <f t="shared" si="77"/>
        <v>No</v>
      </c>
      <c r="AA731" s="126" t="str">
        <f t="shared" si="77"/>
        <v>No</v>
      </c>
    </row>
    <row r="732" spans="1:27" x14ac:dyDescent="0.3">
      <c r="A732" t="s">
        <v>119</v>
      </c>
      <c r="B732" t="s">
        <v>13</v>
      </c>
      <c r="C732" t="s">
        <v>9</v>
      </c>
      <c r="D732" t="s">
        <v>70</v>
      </c>
      <c r="E732" t="s">
        <v>8</v>
      </c>
      <c r="F732" t="s">
        <v>10</v>
      </c>
      <c r="G732">
        <v>0</v>
      </c>
      <c r="H732" t="s">
        <v>9</v>
      </c>
      <c r="I732" t="s">
        <v>17</v>
      </c>
      <c r="M732">
        <v>0</v>
      </c>
      <c r="N732" t="str">
        <f t="shared" si="76"/>
        <v>No</v>
      </c>
      <c r="O732" s="3" t="s">
        <v>152</v>
      </c>
      <c r="P732" s="126" t="str">
        <f t="shared" si="73"/>
        <v>Yes</v>
      </c>
      <c r="Q732" s="126" t="str">
        <f t="shared" si="77"/>
        <v>Yes</v>
      </c>
      <c r="R732" s="126" t="str">
        <f t="shared" si="77"/>
        <v>Yes</v>
      </c>
      <c r="S732" s="126" t="str">
        <f t="shared" si="77"/>
        <v>Yes</v>
      </c>
      <c r="T732" s="126" t="str">
        <f t="shared" si="77"/>
        <v>Yes</v>
      </c>
      <c r="U732" s="126" t="str">
        <f t="shared" si="77"/>
        <v>No</v>
      </c>
      <c r="V732" s="126" t="str">
        <f t="shared" si="77"/>
        <v>No</v>
      </c>
      <c r="W732" s="126" t="str">
        <f t="shared" si="77"/>
        <v>No</v>
      </c>
      <c r="X732" s="126" t="str">
        <f t="shared" si="77"/>
        <v>No</v>
      </c>
      <c r="Y732" s="126" t="str">
        <f t="shared" si="77"/>
        <v>No</v>
      </c>
      <c r="Z732" s="126" t="str">
        <f t="shared" si="77"/>
        <v>No</v>
      </c>
      <c r="AA732" s="126" t="str">
        <f t="shared" si="77"/>
        <v>No</v>
      </c>
    </row>
    <row r="733" spans="1:27" x14ac:dyDescent="0.3">
      <c r="A733" t="s">
        <v>119</v>
      </c>
      <c r="B733" t="s">
        <v>13</v>
      </c>
      <c r="C733" t="s">
        <v>9</v>
      </c>
      <c r="D733" t="s">
        <v>70</v>
      </c>
      <c r="E733" t="s">
        <v>8</v>
      </c>
      <c r="F733" t="s">
        <v>10</v>
      </c>
      <c r="G733">
        <v>0</v>
      </c>
      <c r="H733" t="s">
        <v>9</v>
      </c>
      <c r="I733" t="s">
        <v>19</v>
      </c>
      <c r="M733">
        <v>0</v>
      </c>
      <c r="N733" t="str">
        <f t="shared" si="76"/>
        <v>No</v>
      </c>
      <c r="O733" s="3" t="s">
        <v>152</v>
      </c>
      <c r="P733" s="126" t="str">
        <f t="shared" ref="P733:P796" si="78">IF($A733="","",IF(OR($B733=P$1,$C733=P$1,$D733=P$1,$E733=P$1,$F733=P$1),"Yes","No"))</f>
        <v>Yes</v>
      </c>
      <c r="Q733" s="126" t="str">
        <f t="shared" si="77"/>
        <v>Yes</v>
      </c>
      <c r="R733" s="126" t="str">
        <f t="shared" si="77"/>
        <v>Yes</v>
      </c>
      <c r="S733" s="126" t="str">
        <f t="shared" si="77"/>
        <v>Yes</v>
      </c>
      <c r="T733" s="126" t="str">
        <f t="shared" si="77"/>
        <v>Yes</v>
      </c>
      <c r="U733" s="126" t="str">
        <f t="shared" si="77"/>
        <v>No</v>
      </c>
      <c r="V733" s="126" t="str">
        <f t="shared" si="77"/>
        <v>No</v>
      </c>
      <c r="W733" s="126" t="str">
        <f t="shared" si="77"/>
        <v>No</v>
      </c>
      <c r="X733" s="126" t="str">
        <f t="shared" si="77"/>
        <v>No</v>
      </c>
      <c r="Y733" s="126" t="str">
        <f t="shared" si="77"/>
        <v>No</v>
      </c>
      <c r="Z733" s="126" t="str">
        <f t="shared" si="77"/>
        <v>No</v>
      </c>
      <c r="AA733" s="126" t="str">
        <f t="shared" si="77"/>
        <v>No</v>
      </c>
    </row>
    <row r="734" spans="1:27" x14ac:dyDescent="0.3">
      <c r="A734" t="s">
        <v>119</v>
      </c>
      <c r="B734" t="s">
        <v>13</v>
      </c>
      <c r="C734" t="s">
        <v>9</v>
      </c>
      <c r="D734" t="s">
        <v>70</v>
      </c>
      <c r="E734" t="s">
        <v>8</v>
      </c>
      <c r="F734" t="s">
        <v>10</v>
      </c>
      <c r="G734">
        <v>1</v>
      </c>
      <c r="H734" t="s">
        <v>10</v>
      </c>
      <c r="I734" t="s">
        <v>15</v>
      </c>
      <c r="M734">
        <v>0</v>
      </c>
      <c r="N734" t="str">
        <f t="shared" si="76"/>
        <v>No</v>
      </c>
      <c r="O734" s="3" t="s">
        <v>152</v>
      </c>
      <c r="P734" s="126" t="str">
        <f t="shared" si="78"/>
        <v>Yes</v>
      </c>
      <c r="Q734" s="126" t="str">
        <f t="shared" si="77"/>
        <v>Yes</v>
      </c>
      <c r="R734" s="126" t="str">
        <f t="shared" si="77"/>
        <v>Yes</v>
      </c>
      <c r="S734" s="126" t="str">
        <f t="shared" si="77"/>
        <v>Yes</v>
      </c>
      <c r="T734" s="126" t="str">
        <f t="shared" si="77"/>
        <v>Yes</v>
      </c>
      <c r="U734" s="126" t="str">
        <f t="shared" si="77"/>
        <v>No</v>
      </c>
      <c r="V734" s="126" t="str">
        <f t="shared" si="77"/>
        <v>No</v>
      </c>
      <c r="W734" s="126" t="str">
        <f t="shared" si="77"/>
        <v>No</v>
      </c>
      <c r="X734" s="126" t="str">
        <f t="shared" si="77"/>
        <v>No</v>
      </c>
      <c r="Y734" s="126" t="str">
        <f t="shared" si="77"/>
        <v>No</v>
      </c>
      <c r="Z734" s="126" t="str">
        <f t="shared" si="77"/>
        <v>No</v>
      </c>
      <c r="AA734" s="126" t="str">
        <f t="shared" si="77"/>
        <v>No</v>
      </c>
    </row>
    <row r="735" spans="1:27" x14ac:dyDescent="0.3">
      <c r="A735" t="s">
        <v>119</v>
      </c>
      <c r="B735" t="s">
        <v>13</v>
      </c>
      <c r="C735" t="s">
        <v>9</v>
      </c>
      <c r="D735" t="s">
        <v>70</v>
      </c>
      <c r="E735" t="s">
        <v>8</v>
      </c>
      <c r="F735" t="s">
        <v>10</v>
      </c>
      <c r="G735">
        <v>1</v>
      </c>
      <c r="H735" t="s">
        <v>70</v>
      </c>
      <c r="I735" t="s">
        <v>148</v>
      </c>
      <c r="J735" t="s">
        <v>237</v>
      </c>
      <c r="M735">
        <v>1</v>
      </c>
      <c r="N735" t="str">
        <f t="shared" si="76"/>
        <v>Yes</v>
      </c>
      <c r="O735" s="3" t="s">
        <v>152</v>
      </c>
      <c r="P735" s="126" t="str">
        <f t="shared" si="78"/>
        <v>Yes</v>
      </c>
      <c r="Q735" s="126" t="str">
        <f t="shared" si="77"/>
        <v>Yes</v>
      </c>
      <c r="R735" s="126" t="str">
        <f t="shared" si="77"/>
        <v>Yes</v>
      </c>
      <c r="S735" s="126" t="str">
        <f t="shared" si="77"/>
        <v>Yes</v>
      </c>
      <c r="T735" s="126" t="str">
        <f t="shared" si="77"/>
        <v>Yes</v>
      </c>
      <c r="U735" s="126" t="str">
        <f t="shared" si="77"/>
        <v>No</v>
      </c>
      <c r="V735" s="126" t="str">
        <f t="shared" si="77"/>
        <v>No</v>
      </c>
      <c r="W735" s="126" t="str">
        <f t="shared" si="77"/>
        <v>No</v>
      </c>
      <c r="X735" s="126" t="str">
        <f t="shared" si="77"/>
        <v>No</v>
      </c>
      <c r="Y735" s="126" t="str">
        <f t="shared" si="77"/>
        <v>No</v>
      </c>
      <c r="Z735" s="126" t="str">
        <f t="shared" si="77"/>
        <v>No</v>
      </c>
      <c r="AA735" s="126" t="str">
        <f t="shared" si="77"/>
        <v>No</v>
      </c>
    </row>
    <row r="736" spans="1:27" x14ac:dyDescent="0.3">
      <c r="A736" t="s">
        <v>119</v>
      </c>
      <c r="B736" t="s">
        <v>130</v>
      </c>
      <c r="C736" t="s">
        <v>70</v>
      </c>
      <c r="D736" t="s">
        <v>11</v>
      </c>
      <c r="E736" t="s">
        <v>8</v>
      </c>
      <c r="F736" t="s">
        <v>71</v>
      </c>
      <c r="G736">
        <v>1</v>
      </c>
      <c r="H736" t="s">
        <v>130</v>
      </c>
      <c r="I736" t="s">
        <v>16</v>
      </c>
      <c r="K736" t="s">
        <v>237</v>
      </c>
      <c r="M736">
        <v>0</v>
      </c>
      <c r="N736" t="str">
        <f t="shared" si="76"/>
        <v>No</v>
      </c>
      <c r="O736" s="3" t="s">
        <v>152</v>
      </c>
      <c r="P736" s="126" t="str">
        <f t="shared" si="78"/>
        <v>No</v>
      </c>
      <c r="Q736" s="126" t="str">
        <f t="shared" si="77"/>
        <v>No</v>
      </c>
      <c r="R736" s="126" t="str">
        <f t="shared" si="77"/>
        <v>Yes</v>
      </c>
      <c r="S736" s="126" t="str">
        <f t="shared" si="77"/>
        <v>Yes</v>
      </c>
      <c r="T736" s="126" t="str">
        <f t="shared" si="77"/>
        <v>No</v>
      </c>
      <c r="U736" s="126" t="str">
        <f t="shared" si="77"/>
        <v>Yes</v>
      </c>
      <c r="V736" s="126" t="str">
        <f t="shared" si="77"/>
        <v>Yes</v>
      </c>
      <c r="W736" s="126" t="str">
        <f t="shared" si="77"/>
        <v>No</v>
      </c>
      <c r="X736" s="126" t="str">
        <f t="shared" si="77"/>
        <v>No</v>
      </c>
      <c r="Y736" s="126" t="str">
        <f t="shared" si="77"/>
        <v>Yes</v>
      </c>
      <c r="Z736" s="126" t="str">
        <f t="shared" si="77"/>
        <v>No</v>
      </c>
      <c r="AA736" s="126" t="str">
        <f t="shared" si="77"/>
        <v>No</v>
      </c>
    </row>
    <row r="737" spans="1:27" x14ac:dyDescent="0.3">
      <c r="A737" t="s">
        <v>119</v>
      </c>
      <c r="B737" t="s">
        <v>130</v>
      </c>
      <c r="C737" t="s">
        <v>70</v>
      </c>
      <c r="D737" t="s">
        <v>11</v>
      </c>
      <c r="E737" t="s">
        <v>8</v>
      </c>
      <c r="F737" t="s">
        <v>71</v>
      </c>
      <c r="G737">
        <v>1</v>
      </c>
      <c r="H737" t="s">
        <v>8</v>
      </c>
      <c r="I737" t="s">
        <v>15</v>
      </c>
      <c r="M737">
        <v>0</v>
      </c>
      <c r="N737" t="str">
        <f t="shared" si="76"/>
        <v>No</v>
      </c>
      <c r="O737" s="3" t="s">
        <v>152</v>
      </c>
      <c r="P737" s="126" t="str">
        <f t="shared" si="78"/>
        <v>No</v>
      </c>
      <c r="Q737" s="126" t="str">
        <f t="shared" si="77"/>
        <v>No</v>
      </c>
      <c r="R737" s="126" t="str">
        <f t="shared" si="77"/>
        <v>Yes</v>
      </c>
      <c r="S737" s="126" t="str">
        <f t="shared" si="77"/>
        <v>Yes</v>
      </c>
      <c r="T737" s="126" t="str">
        <f t="shared" si="77"/>
        <v>No</v>
      </c>
      <c r="U737" s="126" t="str">
        <f t="shared" si="77"/>
        <v>Yes</v>
      </c>
      <c r="V737" s="126" t="str">
        <f t="shared" si="77"/>
        <v>Yes</v>
      </c>
      <c r="W737" s="126" t="str">
        <f t="shared" si="77"/>
        <v>No</v>
      </c>
      <c r="X737" s="126" t="str">
        <f t="shared" si="77"/>
        <v>No</v>
      </c>
      <c r="Y737" s="126" t="str">
        <f t="shared" si="77"/>
        <v>Yes</v>
      </c>
      <c r="Z737" s="126" t="str">
        <f t="shared" si="77"/>
        <v>No</v>
      </c>
      <c r="AA737" s="126" t="str">
        <f t="shared" si="77"/>
        <v>No</v>
      </c>
    </row>
    <row r="738" spans="1:27" x14ac:dyDescent="0.3">
      <c r="A738" t="s">
        <v>119</v>
      </c>
      <c r="B738" t="s">
        <v>130</v>
      </c>
      <c r="C738" t="s">
        <v>70</v>
      </c>
      <c r="D738" t="s">
        <v>11</v>
      </c>
      <c r="E738" t="s">
        <v>8</v>
      </c>
      <c r="F738" t="s">
        <v>71</v>
      </c>
      <c r="G738">
        <v>2</v>
      </c>
      <c r="H738" t="s">
        <v>8</v>
      </c>
      <c r="I738" t="s">
        <v>18</v>
      </c>
      <c r="M738">
        <v>2</v>
      </c>
      <c r="N738" t="str">
        <f t="shared" si="76"/>
        <v>Yes</v>
      </c>
      <c r="O738" s="3" t="s">
        <v>152</v>
      </c>
      <c r="P738" s="126" t="str">
        <f t="shared" si="78"/>
        <v>No</v>
      </c>
      <c r="Q738" s="126" t="str">
        <f t="shared" si="77"/>
        <v>No</v>
      </c>
      <c r="R738" s="126" t="str">
        <f t="shared" si="77"/>
        <v>Yes</v>
      </c>
      <c r="S738" s="126" t="str">
        <f t="shared" si="77"/>
        <v>Yes</v>
      </c>
      <c r="T738" s="126" t="str">
        <f t="shared" si="77"/>
        <v>No</v>
      </c>
      <c r="U738" s="126" t="str">
        <f t="shared" si="77"/>
        <v>Yes</v>
      </c>
      <c r="V738" s="126" t="str">
        <f t="shared" si="77"/>
        <v>Yes</v>
      </c>
      <c r="W738" s="126" t="str">
        <f t="shared" si="77"/>
        <v>No</v>
      </c>
      <c r="X738" s="126" t="str">
        <f t="shared" si="77"/>
        <v>No</v>
      </c>
      <c r="Y738" s="126" t="str">
        <f t="shared" si="77"/>
        <v>Yes</v>
      </c>
      <c r="Z738" s="126" t="str">
        <f t="shared" si="77"/>
        <v>No</v>
      </c>
      <c r="AA738" s="126" t="str">
        <f t="shared" si="77"/>
        <v>No</v>
      </c>
    </row>
    <row r="739" spans="1:27" x14ac:dyDescent="0.3">
      <c r="A739" t="s">
        <v>119</v>
      </c>
      <c r="B739" t="s">
        <v>130</v>
      </c>
      <c r="C739" t="s">
        <v>9</v>
      </c>
      <c r="D739" t="s">
        <v>11</v>
      </c>
      <c r="E739" t="s">
        <v>70</v>
      </c>
      <c r="F739" t="s">
        <v>10</v>
      </c>
      <c r="G739">
        <v>0</v>
      </c>
      <c r="H739" t="s">
        <v>11</v>
      </c>
      <c r="I739" t="s">
        <v>15</v>
      </c>
      <c r="M739">
        <v>2</v>
      </c>
      <c r="N739" t="str">
        <f t="shared" si="76"/>
        <v>Yes</v>
      </c>
      <c r="O739" s="3" t="s">
        <v>152</v>
      </c>
      <c r="P739" s="126" t="str">
        <f t="shared" si="78"/>
        <v>No</v>
      </c>
      <c r="Q739" s="126" t="str">
        <f t="shared" si="77"/>
        <v>Yes</v>
      </c>
      <c r="R739" s="126" t="str">
        <f t="shared" si="77"/>
        <v>No</v>
      </c>
      <c r="S739" s="126" t="str">
        <f t="shared" si="77"/>
        <v>Yes</v>
      </c>
      <c r="T739" s="126" t="str">
        <f t="shared" si="77"/>
        <v>Yes</v>
      </c>
      <c r="U739" s="126" t="str">
        <f t="shared" si="77"/>
        <v>Yes</v>
      </c>
      <c r="V739" s="126" t="str">
        <f t="shared" si="77"/>
        <v>No</v>
      </c>
      <c r="W739" s="126" t="str">
        <f t="shared" si="77"/>
        <v>No</v>
      </c>
      <c r="X739" s="126" t="str">
        <f t="shared" si="77"/>
        <v>No</v>
      </c>
      <c r="Y739" s="126" t="str">
        <f t="shared" si="77"/>
        <v>Yes</v>
      </c>
      <c r="Z739" s="126" t="str">
        <f t="shared" si="77"/>
        <v>No</v>
      </c>
      <c r="AA739" s="126" t="str">
        <f t="shared" si="77"/>
        <v>No</v>
      </c>
    </row>
    <row r="740" spans="1:27" x14ac:dyDescent="0.3">
      <c r="A740" t="s">
        <v>119</v>
      </c>
      <c r="B740" t="s">
        <v>130</v>
      </c>
      <c r="C740" t="s">
        <v>9</v>
      </c>
      <c r="D740" t="s">
        <v>11</v>
      </c>
      <c r="E740" t="s">
        <v>70</v>
      </c>
      <c r="F740" t="s">
        <v>10</v>
      </c>
      <c r="G740">
        <v>1</v>
      </c>
      <c r="H740" t="s">
        <v>10</v>
      </c>
      <c r="I740" t="s">
        <v>15</v>
      </c>
      <c r="M740">
        <v>0</v>
      </c>
      <c r="N740" t="str">
        <f t="shared" si="76"/>
        <v>No</v>
      </c>
      <c r="O740" s="3" t="s">
        <v>152</v>
      </c>
      <c r="P740" s="126" t="str">
        <f t="shared" si="78"/>
        <v>No</v>
      </c>
      <c r="Q740" s="126" t="str">
        <f t="shared" si="77"/>
        <v>Yes</v>
      </c>
      <c r="R740" s="126" t="str">
        <f t="shared" si="77"/>
        <v>No</v>
      </c>
      <c r="S740" s="126" t="str">
        <f t="shared" si="77"/>
        <v>Yes</v>
      </c>
      <c r="T740" s="126" t="str">
        <f t="shared" si="77"/>
        <v>Yes</v>
      </c>
      <c r="U740" s="126" t="str">
        <f t="shared" si="77"/>
        <v>Yes</v>
      </c>
      <c r="V740" s="126" t="str">
        <f t="shared" si="77"/>
        <v>No</v>
      </c>
      <c r="W740" s="126" t="str">
        <f t="shared" si="77"/>
        <v>No</v>
      </c>
      <c r="X740" s="126" t="str">
        <f t="shared" si="77"/>
        <v>No</v>
      </c>
      <c r="Y740" s="126" t="str">
        <f t="shared" si="77"/>
        <v>Yes</v>
      </c>
      <c r="Z740" s="126" t="str">
        <f t="shared" si="77"/>
        <v>No</v>
      </c>
      <c r="AA740" s="126" t="str">
        <f t="shared" si="77"/>
        <v>No</v>
      </c>
    </row>
    <row r="741" spans="1:27" x14ac:dyDescent="0.3">
      <c r="A741" t="s">
        <v>119</v>
      </c>
      <c r="B741" t="s">
        <v>13</v>
      </c>
      <c r="C741" t="s">
        <v>9</v>
      </c>
      <c r="D741" t="s">
        <v>8</v>
      </c>
      <c r="E741" t="s">
        <v>70</v>
      </c>
      <c r="F741" t="s">
        <v>10</v>
      </c>
      <c r="G741">
        <v>1</v>
      </c>
      <c r="H741" t="s">
        <v>8</v>
      </c>
      <c r="I741" t="s">
        <v>17</v>
      </c>
      <c r="M741">
        <v>0</v>
      </c>
      <c r="N741" t="str">
        <f t="shared" si="76"/>
        <v>No</v>
      </c>
      <c r="O741" s="3" t="s">
        <v>152</v>
      </c>
      <c r="P741" s="126" t="str">
        <f t="shared" si="78"/>
        <v>Yes</v>
      </c>
      <c r="Q741" s="126" t="str">
        <f t="shared" si="77"/>
        <v>Yes</v>
      </c>
      <c r="R741" s="126" t="str">
        <f t="shared" si="77"/>
        <v>Yes</v>
      </c>
      <c r="S741" s="126" t="str">
        <f t="shared" si="77"/>
        <v>Yes</v>
      </c>
      <c r="T741" s="126" t="str">
        <f t="shared" si="77"/>
        <v>Yes</v>
      </c>
      <c r="U741" s="126" t="str">
        <f t="shared" si="77"/>
        <v>No</v>
      </c>
      <c r="V741" s="126" t="str">
        <f t="shared" si="77"/>
        <v>No</v>
      </c>
      <c r="W741" s="126" t="str">
        <f t="shared" si="77"/>
        <v>No</v>
      </c>
      <c r="X741" s="126" t="str">
        <f t="shared" si="77"/>
        <v>No</v>
      </c>
      <c r="Y741" s="126" t="str">
        <f t="shared" si="77"/>
        <v>No</v>
      </c>
      <c r="Z741" s="126" t="str">
        <f t="shared" si="77"/>
        <v>No</v>
      </c>
      <c r="AA741" s="126" t="str">
        <f t="shared" si="77"/>
        <v>No</v>
      </c>
    </row>
    <row r="742" spans="1:27" x14ac:dyDescent="0.3">
      <c r="A742" t="s">
        <v>119</v>
      </c>
      <c r="B742" t="s">
        <v>13</v>
      </c>
      <c r="C742" t="s">
        <v>9</v>
      </c>
      <c r="D742" t="s">
        <v>8</v>
      </c>
      <c r="E742" t="s">
        <v>70</v>
      </c>
      <c r="F742" t="s">
        <v>10</v>
      </c>
      <c r="G742">
        <v>1</v>
      </c>
      <c r="H742" t="s">
        <v>13</v>
      </c>
      <c r="I742" t="s">
        <v>15</v>
      </c>
      <c r="M742">
        <v>0</v>
      </c>
      <c r="N742" t="str">
        <f t="shared" si="76"/>
        <v>No</v>
      </c>
      <c r="O742" s="3" t="s">
        <v>152</v>
      </c>
      <c r="P742" s="126" t="str">
        <f t="shared" si="78"/>
        <v>Yes</v>
      </c>
      <c r="Q742" s="126" t="str">
        <f t="shared" si="77"/>
        <v>Yes</v>
      </c>
      <c r="R742" s="126" t="str">
        <f t="shared" si="77"/>
        <v>Yes</v>
      </c>
      <c r="S742" s="126" t="str">
        <f t="shared" si="77"/>
        <v>Yes</v>
      </c>
      <c r="T742" s="126" t="str">
        <f t="shared" si="77"/>
        <v>Yes</v>
      </c>
      <c r="U742" s="126" t="str">
        <f t="shared" si="77"/>
        <v>No</v>
      </c>
      <c r="V742" s="126" t="str">
        <f t="shared" si="77"/>
        <v>No</v>
      </c>
      <c r="W742" s="126" t="str">
        <f t="shared" si="77"/>
        <v>No</v>
      </c>
      <c r="X742" s="126" t="str">
        <f t="shared" si="77"/>
        <v>No</v>
      </c>
      <c r="Y742" s="126" t="str">
        <f t="shared" si="77"/>
        <v>No</v>
      </c>
      <c r="Z742" s="126" t="str">
        <f t="shared" si="77"/>
        <v>No</v>
      </c>
      <c r="AA742" s="126" t="str">
        <f t="shared" si="77"/>
        <v>No</v>
      </c>
    </row>
    <row r="743" spans="1:27" x14ac:dyDescent="0.3">
      <c r="A743" t="s">
        <v>119</v>
      </c>
      <c r="B743" t="s">
        <v>13</v>
      </c>
      <c r="C743" t="s">
        <v>9</v>
      </c>
      <c r="D743" t="s">
        <v>11</v>
      </c>
      <c r="E743" t="s">
        <v>70</v>
      </c>
      <c r="F743" t="s">
        <v>10</v>
      </c>
      <c r="G743">
        <v>0</v>
      </c>
      <c r="H743" t="s">
        <v>11</v>
      </c>
      <c r="I743" t="s">
        <v>19</v>
      </c>
      <c r="M743">
        <v>3</v>
      </c>
      <c r="N743" t="str">
        <f t="shared" si="76"/>
        <v>Yes</v>
      </c>
      <c r="O743" s="3" t="s">
        <v>152</v>
      </c>
      <c r="P743" s="126" t="str">
        <f t="shared" si="78"/>
        <v>Yes</v>
      </c>
      <c r="Q743" s="126" t="str">
        <f t="shared" si="77"/>
        <v>Yes</v>
      </c>
      <c r="R743" s="126" t="str">
        <f t="shared" si="77"/>
        <v>No</v>
      </c>
      <c r="S743" s="126" t="str">
        <f t="shared" si="77"/>
        <v>Yes</v>
      </c>
      <c r="T743" s="126" t="str">
        <f t="shared" ref="Q743:AA766" si="79">IF($A743="","",IF(OR($B743=T$1,$C743=T$1,$D743=T$1,$E743=T$1,$F743=T$1),"Yes","No"))</f>
        <v>Yes</v>
      </c>
      <c r="U743" s="126" t="str">
        <f t="shared" si="79"/>
        <v>Yes</v>
      </c>
      <c r="V743" s="126" t="str">
        <f t="shared" si="79"/>
        <v>No</v>
      </c>
      <c r="W743" s="126" t="str">
        <f t="shared" si="79"/>
        <v>No</v>
      </c>
      <c r="X743" s="126" t="str">
        <f t="shared" si="79"/>
        <v>No</v>
      </c>
      <c r="Y743" s="126" t="str">
        <f t="shared" si="79"/>
        <v>No</v>
      </c>
      <c r="Z743" s="126" t="str">
        <f t="shared" si="79"/>
        <v>No</v>
      </c>
      <c r="AA743" s="126" t="str">
        <f t="shared" si="79"/>
        <v>No</v>
      </c>
    </row>
    <row r="744" spans="1:27" x14ac:dyDescent="0.3">
      <c r="A744" t="s">
        <v>119</v>
      </c>
      <c r="B744" t="s">
        <v>13</v>
      </c>
      <c r="C744" t="s">
        <v>9</v>
      </c>
      <c r="D744" t="s">
        <v>11</v>
      </c>
      <c r="E744" t="s">
        <v>70</v>
      </c>
      <c r="F744" t="s">
        <v>10</v>
      </c>
      <c r="G744">
        <v>0</v>
      </c>
      <c r="H744" t="s">
        <v>13</v>
      </c>
      <c r="I744" t="s">
        <v>17</v>
      </c>
      <c r="M744">
        <v>0</v>
      </c>
      <c r="N744" t="str">
        <f t="shared" si="76"/>
        <v>No</v>
      </c>
      <c r="O744" s="3" t="s">
        <v>152</v>
      </c>
      <c r="P744" s="126" t="str">
        <f t="shared" si="78"/>
        <v>Yes</v>
      </c>
      <c r="Q744" s="126" t="str">
        <f t="shared" si="79"/>
        <v>Yes</v>
      </c>
      <c r="R744" s="126" t="str">
        <f t="shared" si="79"/>
        <v>No</v>
      </c>
      <c r="S744" s="126" t="str">
        <f t="shared" si="79"/>
        <v>Yes</v>
      </c>
      <c r="T744" s="126" t="str">
        <f t="shared" si="79"/>
        <v>Yes</v>
      </c>
      <c r="U744" s="126" t="str">
        <f t="shared" si="79"/>
        <v>Yes</v>
      </c>
      <c r="V744" s="126" t="str">
        <f t="shared" si="79"/>
        <v>No</v>
      </c>
      <c r="W744" s="126" t="str">
        <f t="shared" si="79"/>
        <v>No</v>
      </c>
      <c r="X744" s="126" t="str">
        <f t="shared" si="79"/>
        <v>No</v>
      </c>
      <c r="Y744" s="126" t="str">
        <f t="shared" si="79"/>
        <v>No</v>
      </c>
      <c r="Z744" s="126" t="str">
        <f t="shared" si="79"/>
        <v>No</v>
      </c>
      <c r="AA744" s="126" t="str">
        <f t="shared" si="79"/>
        <v>No</v>
      </c>
    </row>
    <row r="745" spans="1:27" x14ac:dyDescent="0.3">
      <c r="A745" t="s">
        <v>119</v>
      </c>
      <c r="B745" t="s">
        <v>13</v>
      </c>
      <c r="C745" t="s">
        <v>9</v>
      </c>
      <c r="D745" t="s">
        <v>11</v>
      </c>
      <c r="E745" t="s">
        <v>70</v>
      </c>
      <c r="F745" t="s">
        <v>10</v>
      </c>
      <c r="G745">
        <v>1</v>
      </c>
      <c r="H745" t="s">
        <v>9</v>
      </c>
      <c r="I745" t="s">
        <v>19</v>
      </c>
      <c r="M745">
        <v>0</v>
      </c>
      <c r="N745" t="str">
        <f t="shared" si="76"/>
        <v>No</v>
      </c>
      <c r="O745" s="3" t="s">
        <v>152</v>
      </c>
      <c r="P745" s="126" t="str">
        <f t="shared" si="78"/>
        <v>Yes</v>
      </c>
      <c r="Q745" s="126" t="str">
        <f t="shared" si="79"/>
        <v>Yes</v>
      </c>
      <c r="R745" s="126" t="str">
        <f t="shared" si="79"/>
        <v>No</v>
      </c>
      <c r="S745" s="126" t="str">
        <f t="shared" si="79"/>
        <v>Yes</v>
      </c>
      <c r="T745" s="126" t="str">
        <f t="shared" si="79"/>
        <v>Yes</v>
      </c>
      <c r="U745" s="126" t="str">
        <f t="shared" si="79"/>
        <v>Yes</v>
      </c>
      <c r="V745" s="126" t="str">
        <f t="shared" si="79"/>
        <v>No</v>
      </c>
      <c r="W745" s="126" t="str">
        <f t="shared" si="79"/>
        <v>No</v>
      </c>
      <c r="X745" s="126" t="str">
        <f t="shared" si="79"/>
        <v>No</v>
      </c>
      <c r="Y745" s="126" t="str">
        <f t="shared" si="79"/>
        <v>No</v>
      </c>
      <c r="Z745" s="126" t="str">
        <f t="shared" si="79"/>
        <v>No</v>
      </c>
      <c r="AA745" s="126" t="str">
        <f t="shared" si="79"/>
        <v>No</v>
      </c>
    </row>
    <row r="746" spans="1:27" x14ac:dyDescent="0.3">
      <c r="A746" t="s">
        <v>119</v>
      </c>
      <c r="B746" t="s">
        <v>13</v>
      </c>
      <c r="C746" t="s">
        <v>9</v>
      </c>
      <c r="D746" t="s">
        <v>11</v>
      </c>
      <c r="E746" t="s">
        <v>70</v>
      </c>
      <c r="F746" t="s">
        <v>10</v>
      </c>
      <c r="G746">
        <v>1</v>
      </c>
      <c r="H746" t="s">
        <v>9</v>
      </c>
      <c r="I746" t="s">
        <v>18</v>
      </c>
      <c r="M746">
        <v>0</v>
      </c>
      <c r="N746" t="str">
        <f t="shared" si="76"/>
        <v>No</v>
      </c>
      <c r="O746" s="3" t="s">
        <v>152</v>
      </c>
      <c r="P746" s="126" t="str">
        <f t="shared" si="78"/>
        <v>Yes</v>
      </c>
      <c r="Q746" s="126" t="str">
        <f t="shared" si="79"/>
        <v>Yes</v>
      </c>
      <c r="R746" s="126" t="str">
        <f t="shared" si="79"/>
        <v>No</v>
      </c>
      <c r="S746" s="126" t="str">
        <f t="shared" si="79"/>
        <v>Yes</v>
      </c>
      <c r="T746" s="126" t="str">
        <f t="shared" si="79"/>
        <v>Yes</v>
      </c>
      <c r="U746" s="126" t="str">
        <f t="shared" si="79"/>
        <v>Yes</v>
      </c>
      <c r="V746" s="126" t="str">
        <f t="shared" si="79"/>
        <v>No</v>
      </c>
      <c r="W746" s="126" t="str">
        <f t="shared" si="79"/>
        <v>No</v>
      </c>
      <c r="X746" s="126" t="str">
        <f t="shared" si="79"/>
        <v>No</v>
      </c>
      <c r="Y746" s="126" t="str">
        <f t="shared" si="79"/>
        <v>No</v>
      </c>
      <c r="Z746" s="126" t="str">
        <f t="shared" si="79"/>
        <v>No</v>
      </c>
      <c r="AA746" s="126" t="str">
        <f t="shared" si="79"/>
        <v>No</v>
      </c>
    </row>
    <row r="747" spans="1:27" x14ac:dyDescent="0.3">
      <c r="A747" t="s">
        <v>119</v>
      </c>
      <c r="B747" t="s">
        <v>13</v>
      </c>
      <c r="C747" t="s">
        <v>9</v>
      </c>
      <c r="D747" t="s">
        <v>11</v>
      </c>
      <c r="E747" t="s">
        <v>70</v>
      </c>
      <c r="F747" t="s">
        <v>10</v>
      </c>
      <c r="G747">
        <v>2</v>
      </c>
      <c r="H747" t="s">
        <v>11</v>
      </c>
      <c r="I747" t="s">
        <v>18</v>
      </c>
      <c r="M747">
        <v>2</v>
      </c>
      <c r="N747" t="str">
        <f t="shared" si="76"/>
        <v>Yes</v>
      </c>
      <c r="O747" s="3" t="s">
        <v>152</v>
      </c>
      <c r="P747" s="126" t="str">
        <f t="shared" si="78"/>
        <v>Yes</v>
      </c>
      <c r="Q747" s="126" t="str">
        <f t="shared" si="79"/>
        <v>Yes</v>
      </c>
      <c r="R747" s="126" t="str">
        <f t="shared" si="79"/>
        <v>No</v>
      </c>
      <c r="S747" s="126" t="str">
        <f t="shared" si="79"/>
        <v>Yes</v>
      </c>
      <c r="T747" s="126" t="str">
        <f t="shared" si="79"/>
        <v>Yes</v>
      </c>
      <c r="U747" s="126" t="str">
        <f t="shared" si="79"/>
        <v>Yes</v>
      </c>
      <c r="V747" s="126" t="str">
        <f t="shared" si="79"/>
        <v>No</v>
      </c>
      <c r="W747" s="126" t="str">
        <f t="shared" si="79"/>
        <v>No</v>
      </c>
      <c r="X747" s="126" t="str">
        <f t="shared" si="79"/>
        <v>No</v>
      </c>
      <c r="Y747" s="126" t="str">
        <f t="shared" si="79"/>
        <v>No</v>
      </c>
      <c r="Z747" s="126" t="str">
        <f t="shared" si="79"/>
        <v>No</v>
      </c>
      <c r="AA747" s="126" t="str">
        <f t="shared" si="79"/>
        <v>No</v>
      </c>
    </row>
    <row r="748" spans="1:27" x14ac:dyDescent="0.3">
      <c r="A748" t="s">
        <v>119</v>
      </c>
      <c r="B748" t="s">
        <v>13</v>
      </c>
      <c r="C748" t="s">
        <v>8</v>
      </c>
      <c r="D748" t="s">
        <v>11</v>
      </c>
      <c r="E748" t="s">
        <v>70</v>
      </c>
      <c r="F748" t="s">
        <v>10</v>
      </c>
      <c r="G748">
        <v>1</v>
      </c>
      <c r="H748" t="s">
        <v>11</v>
      </c>
      <c r="I748" t="s">
        <v>148</v>
      </c>
      <c r="M748">
        <v>2</v>
      </c>
      <c r="N748" t="str">
        <f t="shared" si="76"/>
        <v>Yes</v>
      </c>
      <c r="O748" s="3" t="s">
        <v>152</v>
      </c>
      <c r="P748" s="126" t="str">
        <f t="shared" si="78"/>
        <v>Yes</v>
      </c>
      <c r="Q748" s="126" t="str">
        <f t="shared" si="79"/>
        <v>No</v>
      </c>
      <c r="R748" s="126" t="str">
        <f t="shared" si="79"/>
        <v>Yes</v>
      </c>
      <c r="S748" s="126" t="str">
        <f t="shared" si="79"/>
        <v>Yes</v>
      </c>
      <c r="T748" s="126" t="str">
        <f t="shared" si="79"/>
        <v>Yes</v>
      </c>
      <c r="U748" s="126" t="str">
        <f t="shared" si="79"/>
        <v>Yes</v>
      </c>
      <c r="V748" s="126" t="str">
        <f t="shared" si="79"/>
        <v>No</v>
      </c>
      <c r="W748" s="126" t="str">
        <f t="shared" si="79"/>
        <v>No</v>
      </c>
      <c r="X748" s="126" t="str">
        <f t="shared" si="79"/>
        <v>No</v>
      </c>
      <c r="Y748" s="126" t="str">
        <f t="shared" si="79"/>
        <v>No</v>
      </c>
      <c r="Z748" s="126" t="str">
        <f t="shared" si="79"/>
        <v>No</v>
      </c>
      <c r="AA748" s="126" t="str">
        <f t="shared" si="79"/>
        <v>No</v>
      </c>
    </row>
    <row r="749" spans="1:27" x14ac:dyDescent="0.3">
      <c r="A749" t="s">
        <v>119</v>
      </c>
      <c r="B749" t="s">
        <v>13</v>
      </c>
      <c r="C749" t="s">
        <v>8</v>
      </c>
      <c r="D749" t="s">
        <v>11</v>
      </c>
      <c r="E749" t="s">
        <v>70</v>
      </c>
      <c r="F749" t="s">
        <v>10</v>
      </c>
      <c r="G749">
        <v>1</v>
      </c>
      <c r="H749" t="s">
        <v>8</v>
      </c>
      <c r="I749" t="s">
        <v>16</v>
      </c>
      <c r="M749">
        <v>0</v>
      </c>
      <c r="N749" t="str">
        <f t="shared" si="76"/>
        <v>No</v>
      </c>
      <c r="O749" s="3" t="s">
        <v>152</v>
      </c>
      <c r="P749" s="126" t="str">
        <f t="shared" si="78"/>
        <v>Yes</v>
      </c>
      <c r="Q749" s="126" t="str">
        <f t="shared" si="79"/>
        <v>No</v>
      </c>
      <c r="R749" s="126" t="str">
        <f t="shared" si="79"/>
        <v>Yes</v>
      </c>
      <c r="S749" s="126" t="str">
        <f t="shared" si="79"/>
        <v>Yes</v>
      </c>
      <c r="T749" s="126" t="str">
        <f t="shared" si="79"/>
        <v>Yes</v>
      </c>
      <c r="U749" s="126" t="str">
        <f t="shared" si="79"/>
        <v>Yes</v>
      </c>
      <c r="V749" s="126" t="str">
        <f t="shared" si="79"/>
        <v>No</v>
      </c>
      <c r="W749" s="126" t="str">
        <f t="shared" si="79"/>
        <v>No</v>
      </c>
      <c r="X749" s="126" t="str">
        <f t="shared" si="79"/>
        <v>No</v>
      </c>
      <c r="Y749" s="126" t="str">
        <f t="shared" si="79"/>
        <v>No</v>
      </c>
      <c r="Z749" s="126" t="str">
        <f t="shared" si="79"/>
        <v>No</v>
      </c>
      <c r="AA749" s="126" t="str">
        <f t="shared" si="79"/>
        <v>No</v>
      </c>
    </row>
    <row r="750" spans="1:27" x14ac:dyDescent="0.3">
      <c r="A750" t="s">
        <v>119</v>
      </c>
      <c r="B750" t="s">
        <v>13</v>
      </c>
      <c r="C750" t="s">
        <v>8</v>
      </c>
      <c r="D750" t="s">
        <v>11</v>
      </c>
      <c r="E750" t="s">
        <v>70</v>
      </c>
      <c r="F750" t="s">
        <v>10</v>
      </c>
      <c r="G750">
        <v>1</v>
      </c>
      <c r="H750" t="s">
        <v>8</v>
      </c>
      <c r="I750" t="s">
        <v>16</v>
      </c>
      <c r="M750">
        <v>2</v>
      </c>
      <c r="N750" t="str">
        <f t="shared" si="76"/>
        <v>Yes</v>
      </c>
      <c r="O750" s="3" t="s">
        <v>152</v>
      </c>
      <c r="P750" s="126" t="str">
        <f t="shared" si="78"/>
        <v>Yes</v>
      </c>
      <c r="Q750" s="126" t="str">
        <f t="shared" si="79"/>
        <v>No</v>
      </c>
      <c r="R750" s="126" t="str">
        <f t="shared" si="79"/>
        <v>Yes</v>
      </c>
      <c r="S750" s="126" t="str">
        <f t="shared" si="79"/>
        <v>Yes</v>
      </c>
      <c r="T750" s="126" t="str">
        <f t="shared" si="79"/>
        <v>Yes</v>
      </c>
      <c r="U750" s="126" t="str">
        <f t="shared" si="79"/>
        <v>Yes</v>
      </c>
      <c r="V750" s="126" t="str">
        <f t="shared" si="79"/>
        <v>No</v>
      </c>
      <c r="W750" s="126" t="str">
        <f t="shared" si="79"/>
        <v>No</v>
      </c>
      <c r="X750" s="126" t="str">
        <f t="shared" si="79"/>
        <v>No</v>
      </c>
      <c r="Y750" s="126" t="str">
        <f t="shared" si="79"/>
        <v>No</v>
      </c>
      <c r="Z750" s="126" t="str">
        <f t="shared" si="79"/>
        <v>No</v>
      </c>
      <c r="AA750" s="126" t="str">
        <f t="shared" si="79"/>
        <v>No</v>
      </c>
    </row>
    <row r="751" spans="1:27" x14ac:dyDescent="0.3">
      <c r="A751" t="s">
        <v>119</v>
      </c>
      <c r="B751" t="s">
        <v>13</v>
      </c>
      <c r="C751" t="s">
        <v>8</v>
      </c>
      <c r="D751" t="s">
        <v>11</v>
      </c>
      <c r="E751" t="s">
        <v>70</v>
      </c>
      <c r="F751" t="s">
        <v>10</v>
      </c>
      <c r="G751">
        <v>0</v>
      </c>
      <c r="H751" t="s">
        <v>70</v>
      </c>
      <c r="I751" t="s">
        <v>17</v>
      </c>
      <c r="M751">
        <v>0</v>
      </c>
      <c r="N751" t="str">
        <f t="shared" si="76"/>
        <v>No</v>
      </c>
      <c r="O751" s="3" t="s">
        <v>152</v>
      </c>
      <c r="P751" s="126" t="str">
        <f t="shared" si="78"/>
        <v>Yes</v>
      </c>
      <c r="Q751" s="126" t="str">
        <f t="shared" si="79"/>
        <v>No</v>
      </c>
      <c r="R751" s="126" t="str">
        <f t="shared" si="79"/>
        <v>Yes</v>
      </c>
      <c r="S751" s="126" t="str">
        <f t="shared" si="79"/>
        <v>Yes</v>
      </c>
      <c r="T751" s="126" t="str">
        <f t="shared" si="79"/>
        <v>Yes</v>
      </c>
      <c r="U751" s="126" t="str">
        <f t="shared" si="79"/>
        <v>Yes</v>
      </c>
      <c r="V751" s="126" t="str">
        <f t="shared" si="79"/>
        <v>No</v>
      </c>
      <c r="W751" s="126" t="str">
        <f t="shared" si="79"/>
        <v>No</v>
      </c>
      <c r="X751" s="126" t="str">
        <f t="shared" si="79"/>
        <v>No</v>
      </c>
      <c r="Y751" s="126" t="str">
        <f t="shared" si="79"/>
        <v>No</v>
      </c>
      <c r="Z751" s="126" t="str">
        <f t="shared" si="79"/>
        <v>No</v>
      </c>
      <c r="AA751" s="126" t="str">
        <f t="shared" si="79"/>
        <v>No</v>
      </c>
    </row>
    <row r="752" spans="1:27" x14ac:dyDescent="0.3">
      <c r="A752" t="s">
        <v>119</v>
      </c>
      <c r="B752" t="s">
        <v>13</v>
      </c>
      <c r="C752" t="s">
        <v>9</v>
      </c>
      <c r="D752" t="s">
        <v>11</v>
      </c>
      <c r="E752" t="s">
        <v>8</v>
      </c>
      <c r="F752" t="s">
        <v>10</v>
      </c>
      <c r="G752">
        <v>0</v>
      </c>
      <c r="H752" t="s">
        <v>13</v>
      </c>
      <c r="I752" t="s">
        <v>19</v>
      </c>
      <c r="M752">
        <v>0</v>
      </c>
      <c r="N752" t="str">
        <f t="shared" si="76"/>
        <v>No</v>
      </c>
      <c r="O752" s="3" t="s">
        <v>152</v>
      </c>
      <c r="P752" s="126" t="str">
        <f t="shared" si="78"/>
        <v>Yes</v>
      </c>
      <c r="Q752" s="126" t="str">
        <f t="shared" si="79"/>
        <v>Yes</v>
      </c>
      <c r="R752" s="126" t="str">
        <f t="shared" si="79"/>
        <v>Yes</v>
      </c>
      <c r="S752" s="126" t="str">
        <f t="shared" si="79"/>
        <v>No</v>
      </c>
      <c r="T752" s="126" t="str">
        <f t="shared" si="79"/>
        <v>Yes</v>
      </c>
      <c r="U752" s="126" t="str">
        <f t="shared" si="79"/>
        <v>Yes</v>
      </c>
      <c r="V752" s="126" t="str">
        <f t="shared" si="79"/>
        <v>No</v>
      </c>
      <c r="W752" s="126" t="str">
        <f t="shared" si="79"/>
        <v>No</v>
      </c>
      <c r="X752" s="126" t="str">
        <f t="shared" si="79"/>
        <v>No</v>
      </c>
      <c r="Y752" s="126" t="str">
        <f t="shared" si="79"/>
        <v>No</v>
      </c>
      <c r="Z752" s="126" t="str">
        <f t="shared" si="79"/>
        <v>No</v>
      </c>
      <c r="AA752" s="126" t="str">
        <f t="shared" si="79"/>
        <v>No</v>
      </c>
    </row>
    <row r="753" spans="1:27" x14ac:dyDescent="0.3">
      <c r="A753" t="s">
        <v>194</v>
      </c>
      <c r="B753" t="s">
        <v>13</v>
      </c>
      <c r="C753" t="s">
        <v>9</v>
      </c>
      <c r="D753" t="s">
        <v>8</v>
      </c>
      <c r="E753" t="s">
        <v>11</v>
      </c>
      <c r="F753" t="s">
        <v>10</v>
      </c>
      <c r="G753">
        <v>1</v>
      </c>
      <c r="H753" t="s">
        <v>11</v>
      </c>
      <c r="I753" t="s">
        <v>18</v>
      </c>
      <c r="M753">
        <v>2</v>
      </c>
      <c r="N753" t="str">
        <f t="shared" si="76"/>
        <v>Yes</v>
      </c>
      <c r="O753" s="3" t="s">
        <v>152</v>
      </c>
      <c r="P753" s="126" t="str">
        <f t="shared" si="78"/>
        <v>Yes</v>
      </c>
      <c r="Q753" s="126" t="str">
        <f t="shared" si="79"/>
        <v>Yes</v>
      </c>
      <c r="R753" s="126" t="str">
        <f t="shared" si="79"/>
        <v>Yes</v>
      </c>
      <c r="S753" s="126" t="str">
        <f t="shared" si="79"/>
        <v>No</v>
      </c>
      <c r="T753" s="126" t="str">
        <f t="shared" si="79"/>
        <v>Yes</v>
      </c>
      <c r="U753" s="126" t="str">
        <f t="shared" si="79"/>
        <v>Yes</v>
      </c>
      <c r="V753" s="126" t="str">
        <f t="shared" si="79"/>
        <v>No</v>
      </c>
      <c r="W753" s="126" t="str">
        <f t="shared" si="79"/>
        <v>No</v>
      </c>
      <c r="X753" s="126" t="str">
        <f t="shared" si="79"/>
        <v>No</v>
      </c>
      <c r="Y753" s="126" t="str">
        <f t="shared" si="79"/>
        <v>No</v>
      </c>
      <c r="Z753" s="126" t="str">
        <f t="shared" si="79"/>
        <v>No</v>
      </c>
      <c r="AA753" s="126" t="str">
        <f t="shared" si="79"/>
        <v>No</v>
      </c>
    </row>
    <row r="754" spans="1:27" x14ac:dyDescent="0.3">
      <c r="A754" t="s">
        <v>194</v>
      </c>
      <c r="B754" t="s">
        <v>13</v>
      </c>
      <c r="C754" t="s">
        <v>9</v>
      </c>
      <c r="D754" t="s">
        <v>8</v>
      </c>
      <c r="E754" t="s">
        <v>11</v>
      </c>
      <c r="F754" t="s">
        <v>10</v>
      </c>
      <c r="G754">
        <v>0</v>
      </c>
      <c r="H754" t="s">
        <v>11</v>
      </c>
      <c r="I754" t="s">
        <v>20</v>
      </c>
      <c r="M754">
        <v>2</v>
      </c>
      <c r="N754" t="str">
        <f t="shared" si="76"/>
        <v>Yes</v>
      </c>
      <c r="O754" s="3" t="s">
        <v>152</v>
      </c>
      <c r="P754" s="126" t="str">
        <f t="shared" si="78"/>
        <v>Yes</v>
      </c>
      <c r="Q754" s="126" t="str">
        <f t="shared" si="79"/>
        <v>Yes</v>
      </c>
      <c r="R754" s="126" t="str">
        <f t="shared" si="79"/>
        <v>Yes</v>
      </c>
      <c r="S754" s="126" t="str">
        <f t="shared" si="79"/>
        <v>No</v>
      </c>
      <c r="T754" s="126" t="str">
        <f t="shared" si="79"/>
        <v>Yes</v>
      </c>
      <c r="U754" s="126" t="str">
        <f t="shared" si="79"/>
        <v>Yes</v>
      </c>
      <c r="V754" s="126" t="str">
        <f t="shared" si="79"/>
        <v>No</v>
      </c>
      <c r="W754" s="126" t="str">
        <f t="shared" si="79"/>
        <v>No</v>
      </c>
      <c r="X754" s="126" t="str">
        <f t="shared" si="79"/>
        <v>No</v>
      </c>
      <c r="Y754" s="126" t="str">
        <f t="shared" si="79"/>
        <v>No</v>
      </c>
      <c r="Z754" s="126" t="str">
        <f t="shared" si="79"/>
        <v>No</v>
      </c>
      <c r="AA754" s="126" t="str">
        <f t="shared" si="79"/>
        <v>No</v>
      </c>
    </row>
    <row r="755" spans="1:27" x14ac:dyDescent="0.3">
      <c r="A755" t="s">
        <v>194</v>
      </c>
      <c r="B755" t="s">
        <v>13</v>
      </c>
      <c r="C755" t="s">
        <v>9</v>
      </c>
      <c r="D755" t="s">
        <v>8</v>
      </c>
      <c r="E755" t="s">
        <v>11</v>
      </c>
      <c r="F755" t="s">
        <v>10</v>
      </c>
      <c r="G755">
        <v>0</v>
      </c>
      <c r="H755" t="s">
        <v>11</v>
      </c>
      <c r="I755" t="s">
        <v>15</v>
      </c>
      <c r="M755">
        <v>0</v>
      </c>
      <c r="N755" t="str">
        <f t="shared" si="76"/>
        <v>No</v>
      </c>
      <c r="O755" s="3" t="s">
        <v>152</v>
      </c>
      <c r="P755" s="126" t="str">
        <f t="shared" si="78"/>
        <v>Yes</v>
      </c>
      <c r="Q755" s="126" t="str">
        <f t="shared" si="79"/>
        <v>Yes</v>
      </c>
      <c r="R755" s="126" t="str">
        <f t="shared" si="79"/>
        <v>Yes</v>
      </c>
      <c r="S755" s="126" t="str">
        <f t="shared" si="79"/>
        <v>No</v>
      </c>
      <c r="T755" s="126" t="str">
        <f t="shared" si="79"/>
        <v>Yes</v>
      </c>
      <c r="U755" s="126" t="str">
        <f t="shared" si="79"/>
        <v>Yes</v>
      </c>
      <c r="V755" s="126" t="str">
        <f t="shared" si="79"/>
        <v>No</v>
      </c>
      <c r="W755" s="126" t="str">
        <f t="shared" si="79"/>
        <v>No</v>
      </c>
      <c r="X755" s="126" t="str">
        <f t="shared" si="79"/>
        <v>No</v>
      </c>
      <c r="Y755" s="126" t="str">
        <f t="shared" si="79"/>
        <v>No</v>
      </c>
      <c r="Z755" s="126" t="str">
        <f t="shared" si="79"/>
        <v>No</v>
      </c>
      <c r="AA755" s="126" t="str">
        <f t="shared" si="79"/>
        <v>No</v>
      </c>
    </row>
    <row r="756" spans="1:27" x14ac:dyDescent="0.3">
      <c r="A756" t="s">
        <v>194</v>
      </c>
      <c r="B756" t="s">
        <v>13</v>
      </c>
      <c r="C756" t="s">
        <v>9</v>
      </c>
      <c r="D756" t="s">
        <v>8</v>
      </c>
      <c r="E756" t="s">
        <v>11</v>
      </c>
      <c r="F756" t="s">
        <v>10</v>
      </c>
      <c r="G756">
        <v>1</v>
      </c>
      <c r="H756" t="s">
        <v>9</v>
      </c>
      <c r="I756" t="s">
        <v>18</v>
      </c>
      <c r="M756">
        <v>3</v>
      </c>
      <c r="N756" t="str">
        <f t="shared" si="76"/>
        <v>Yes</v>
      </c>
      <c r="O756" s="3" t="s">
        <v>152</v>
      </c>
      <c r="P756" s="126" t="str">
        <f t="shared" si="78"/>
        <v>Yes</v>
      </c>
      <c r="Q756" s="126" t="str">
        <f t="shared" si="79"/>
        <v>Yes</v>
      </c>
      <c r="R756" s="126" t="str">
        <f t="shared" si="79"/>
        <v>Yes</v>
      </c>
      <c r="S756" s="126" t="str">
        <f t="shared" si="79"/>
        <v>No</v>
      </c>
      <c r="T756" s="126" t="str">
        <f t="shared" si="79"/>
        <v>Yes</v>
      </c>
      <c r="U756" s="126" t="str">
        <f t="shared" si="79"/>
        <v>Yes</v>
      </c>
      <c r="V756" s="126" t="str">
        <f t="shared" si="79"/>
        <v>No</v>
      </c>
      <c r="W756" s="126" t="str">
        <f t="shared" si="79"/>
        <v>No</v>
      </c>
      <c r="X756" s="126" t="str">
        <f t="shared" si="79"/>
        <v>No</v>
      </c>
      <c r="Y756" s="126" t="str">
        <f t="shared" si="79"/>
        <v>No</v>
      </c>
      <c r="Z756" s="126" t="str">
        <f t="shared" si="79"/>
        <v>No</v>
      </c>
      <c r="AA756" s="126" t="str">
        <f t="shared" si="79"/>
        <v>No</v>
      </c>
    </row>
    <row r="757" spans="1:27" x14ac:dyDescent="0.3">
      <c r="A757" t="s">
        <v>194</v>
      </c>
      <c r="B757" t="s">
        <v>13</v>
      </c>
      <c r="C757" t="s">
        <v>9</v>
      </c>
      <c r="D757" t="s">
        <v>8</v>
      </c>
      <c r="E757" t="s">
        <v>11</v>
      </c>
      <c r="F757" t="s">
        <v>10</v>
      </c>
      <c r="G757">
        <v>0</v>
      </c>
      <c r="H757" t="s">
        <v>11</v>
      </c>
      <c r="I757" t="s">
        <v>19</v>
      </c>
      <c r="M757">
        <v>0</v>
      </c>
      <c r="N757" t="str">
        <f t="shared" si="76"/>
        <v>No</v>
      </c>
      <c r="O757" s="3" t="s">
        <v>152</v>
      </c>
      <c r="P757" s="126" t="str">
        <f t="shared" si="78"/>
        <v>Yes</v>
      </c>
      <c r="Q757" s="126" t="str">
        <f t="shared" si="79"/>
        <v>Yes</v>
      </c>
      <c r="R757" s="126" t="str">
        <f t="shared" si="79"/>
        <v>Yes</v>
      </c>
      <c r="S757" s="126" t="str">
        <f t="shared" si="79"/>
        <v>No</v>
      </c>
      <c r="T757" s="126" t="str">
        <f t="shared" si="79"/>
        <v>Yes</v>
      </c>
      <c r="U757" s="126" t="str">
        <f t="shared" si="79"/>
        <v>Yes</v>
      </c>
      <c r="V757" s="126" t="str">
        <f t="shared" si="79"/>
        <v>No</v>
      </c>
      <c r="W757" s="126" t="str">
        <f t="shared" si="79"/>
        <v>No</v>
      </c>
      <c r="X757" s="126" t="str">
        <f t="shared" si="79"/>
        <v>No</v>
      </c>
      <c r="Y757" s="126" t="str">
        <f t="shared" si="79"/>
        <v>No</v>
      </c>
      <c r="Z757" s="126" t="str">
        <f t="shared" si="79"/>
        <v>No</v>
      </c>
      <c r="AA757" s="126" t="str">
        <f t="shared" si="79"/>
        <v>No</v>
      </c>
    </row>
    <row r="758" spans="1:27" x14ac:dyDescent="0.3">
      <c r="A758" t="s">
        <v>194</v>
      </c>
      <c r="B758" t="s">
        <v>13</v>
      </c>
      <c r="C758" t="s">
        <v>9</v>
      </c>
      <c r="D758" t="s">
        <v>8</v>
      </c>
      <c r="E758" t="s">
        <v>11</v>
      </c>
      <c r="F758" t="s">
        <v>10</v>
      </c>
      <c r="G758">
        <v>1</v>
      </c>
      <c r="H758" t="s">
        <v>10</v>
      </c>
      <c r="I758" t="s">
        <v>20</v>
      </c>
      <c r="J758" t="s">
        <v>237</v>
      </c>
      <c r="M758">
        <v>0</v>
      </c>
      <c r="N758" t="str">
        <f t="shared" si="76"/>
        <v>No</v>
      </c>
      <c r="O758" s="3" t="s">
        <v>152</v>
      </c>
      <c r="P758" s="126" t="str">
        <f t="shared" si="78"/>
        <v>Yes</v>
      </c>
      <c r="Q758" s="126" t="str">
        <f t="shared" si="79"/>
        <v>Yes</v>
      </c>
      <c r="R758" s="126" t="str">
        <f t="shared" si="79"/>
        <v>Yes</v>
      </c>
      <c r="S758" s="126" t="str">
        <f t="shared" si="79"/>
        <v>No</v>
      </c>
      <c r="T758" s="126" t="str">
        <f t="shared" si="79"/>
        <v>Yes</v>
      </c>
      <c r="U758" s="126" t="str">
        <f t="shared" si="79"/>
        <v>Yes</v>
      </c>
      <c r="V758" s="126" t="str">
        <f t="shared" si="79"/>
        <v>No</v>
      </c>
      <c r="W758" s="126" t="str">
        <f t="shared" si="79"/>
        <v>No</v>
      </c>
      <c r="X758" s="126" t="str">
        <f t="shared" si="79"/>
        <v>No</v>
      </c>
      <c r="Y758" s="126" t="str">
        <f t="shared" si="79"/>
        <v>No</v>
      </c>
      <c r="Z758" s="126" t="str">
        <f t="shared" si="79"/>
        <v>No</v>
      </c>
      <c r="AA758" s="126" t="str">
        <f t="shared" si="79"/>
        <v>No</v>
      </c>
    </row>
    <row r="759" spans="1:27" x14ac:dyDescent="0.3">
      <c r="A759" t="s">
        <v>194</v>
      </c>
      <c r="B759" t="s">
        <v>13</v>
      </c>
      <c r="C759" t="s">
        <v>9</v>
      </c>
      <c r="D759" t="s">
        <v>8</v>
      </c>
      <c r="E759" t="s">
        <v>11</v>
      </c>
      <c r="F759" t="s">
        <v>10</v>
      </c>
      <c r="G759">
        <v>0</v>
      </c>
      <c r="H759" t="s">
        <v>8</v>
      </c>
      <c r="I759" t="s">
        <v>19</v>
      </c>
      <c r="M759">
        <v>0</v>
      </c>
      <c r="N759" t="str">
        <f t="shared" si="76"/>
        <v>No</v>
      </c>
      <c r="O759" s="3" t="s">
        <v>152</v>
      </c>
      <c r="P759" s="126" t="str">
        <f t="shared" si="78"/>
        <v>Yes</v>
      </c>
      <c r="Q759" s="126" t="str">
        <f t="shared" si="79"/>
        <v>Yes</v>
      </c>
      <c r="R759" s="126" t="str">
        <f t="shared" si="79"/>
        <v>Yes</v>
      </c>
      <c r="S759" s="126" t="str">
        <f t="shared" si="79"/>
        <v>No</v>
      </c>
      <c r="T759" s="126" t="str">
        <f t="shared" si="79"/>
        <v>Yes</v>
      </c>
      <c r="U759" s="126" t="str">
        <f t="shared" si="79"/>
        <v>Yes</v>
      </c>
      <c r="V759" s="126" t="str">
        <f t="shared" si="79"/>
        <v>No</v>
      </c>
      <c r="W759" s="126" t="str">
        <f t="shared" si="79"/>
        <v>No</v>
      </c>
      <c r="X759" s="126" t="str">
        <f t="shared" si="79"/>
        <v>No</v>
      </c>
      <c r="Y759" s="126" t="str">
        <f t="shared" si="79"/>
        <v>No</v>
      </c>
      <c r="Z759" s="126" t="str">
        <f t="shared" si="79"/>
        <v>No</v>
      </c>
      <c r="AA759" s="126" t="str">
        <f t="shared" si="79"/>
        <v>No</v>
      </c>
    </row>
    <row r="760" spans="1:27" x14ac:dyDescent="0.3">
      <c r="A760" t="s">
        <v>194</v>
      </c>
      <c r="B760" t="s">
        <v>13</v>
      </c>
      <c r="C760" t="s">
        <v>70</v>
      </c>
      <c r="D760" t="s">
        <v>8</v>
      </c>
      <c r="E760" t="s">
        <v>11</v>
      </c>
      <c r="F760" t="s">
        <v>10</v>
      </c>
      <c r="G760">
        <v>0</v>
      </c>
      <c r="H760" t="s">
        <v>70</v>
      </c>
      <c r="I760" t="s">
        <v>15</v>
      </c>
      <c r="M760">
        <v>0</v>
      </c>
      <c r="N760" t="str">
        <f t="shared" si="76"/>
        <v>No</v>
      </c>
      <c r="O760" s="3" t="s">
        <v>152</v>
      </c>
      <c r="P760" s="126" t="str">
        <f t="shared" si="78"/>
        <v>Yes</v>
      </c>
      <c r="Q760" s="126" t="str">
        <f t="shared" si="79"/>
        <v>No</v>
      </c>
      <c r="R760" s="126" t="str">
        <f t="shared" si="79"/>
        <v>Yes</v>
      </c>
      <c r="S760" s="126" t="str">
        <f t="shared" si="79"/>
        <v>Yes</v>
      </c>
      <c r="T760" s="126" t="str">
        <f t="shared" si="79"/>
        <v>Yes</v>
      </c>
      <c r="U760" s="126" t="str">
        <f t="shared" si="79"/>
        <v>Yes</v>
      </c>
      <c r="V760" s="126" t="str">
        <f t="shared" si="79"/>
        <v>No</v>
      </c>
      <c r="W760" s="126" t="str">
        <f t="shared" si="79"/>
        <v>No</v>
      </c>
      <c r="X760" s="126" t="str">
        <f t="shared" si="79"/>
        <v>No</v>
      </c>
      <c r="Y760" s="126" t="str">
        <f t="shared" si="79"/>
        <v>No</v>
      </c>
      <c r="Z760" s="126" t="str">
        <f t="shared" si="79"/>
        <v>No</v>
      </c>
      <c r="AA760" s="126" t="str">
        <f t="shared" si="79"/>
        <v>No</v>
      </c>
    </row>
    <row r="761" spans="1:27" x14ac:dyDescent="0.3">
      <c r="A761" t="s">
        <v>194</v>
      </c>
      <c r="B761" t="s">
        <v>13</v>
      </c>
      <c r="C761" t="s">
        <v>70</v>
      </c>
      <c r="D761" t="s">
        <v>8</v>
      </c>
      <c r="E761" t="s">
        <v>11</v>
      </c>
      <c r="F761" t="s">
        <v>10</v>
      </c>
      <c r="G761">
        <v>0</v>
      </c>
      <c r="H761" t="s">
        <v>10</v>
      </c>
      <c r="I761" t="s">
        <v>15</v>
      </c>
      <c r="M761">
        <v>2</v>
      </c>
      <c r="N761" t="str">
        <f t="shared" si="76"/>
        <v>Yes</v>
      </c>
      <c r="O761" s="3" t="s">
        <v>152</v>
      </c>
      <c r="P761" s="126" t="str">
        <f t="shared" si="78"/>
        <v>Yes</v>
      </c>
      <c r="Q761" s="126" t="str">
        <f t="shared" si="79"/>
        <v>No</v>
      </c>
      <c r="R761" s="126" t="str">
        <f t="shared" si="79"/>
        <v>Yes</v>
      </c>
      <c r="S761" s="126" t="str">
        <f t="shared" si="79"/>
        <v>Yes</v>
      </c>
      <c r="T761" s="126" t="str">
        <f t="shared" si="79"/>
        <v>Yes</v>
      </c>
      <c r="U761" s="126" t="str">
        <f t="shared" si="79"/>
        <v>Yes</v>
      </c>
      <c r="V761" s="126" t="str">
        <f t="shared" si="79"/>
        <v>No</v>
      </c>
      <c r="W761" s="126" t="str">
        <f t="shared" si="79"/>
        <v>No</v>
      </c>
      <c r="X761" s="126" t="str">
        <f t="shared" si="79"/>
        <v>No</v>
      </c>
      <c r="Y761" s="126" t="str">
        <f t="shared" si="79"/>
        <v>No</v>
      </c>
      <c r="Z761" s="126" t="str">
        <f t="shared" si="79"/>
        <v>No</v>
      </c>
      <c r="AA761" s="126" t="str">
        <f t="shared" si="79"/>
        <v>No</v>
      </c>
    </row>
    <row r="762" spans="1:27" x14ac:dyDescent="0.3">
      <c r="A762" t="s">
        <v>194</v>
      </c>
      <c r="B762" t="s">
        <v>13</v>
      </c>
      <c r="C762" t="s">
        <v>70</v>
      </c>
      <c r="D762" t="s">
        <v>8</v>
      </c>
      <c r="E762" t="s">
        <v>11</v>
      </c>
      <c r="F762" t="s">
        <v>10</v>
      </c>
      <c r="G762">
        <v>1</v>
      </c>
      <c r="H762" t="s">
        <v>10</v>
      </c>
      <c r="I762" t="s">
        <v>18</v>
      </c>
      <c r="M762">
        <v>0</v>
      </c>
      <c r="N762" t="str">
        <f t="shared" si="76"/>
        <v>No</v>
      </c>
      <c r="O762" s="3" t="s">
        <v>152</v>
      </c>
      <c r="P762" s="126" t="str">
        <f t="shared" si="78"/>
        <v>Yes</v>
      </c>
      <c r="Q762" s="126" t="str">
        <f t="shared" si="79"/>
        <v>No</v>
      </c>
      <c r="R762" s="126" t="str">
        <f t="shared" si="79"/>
        <v>Yes</v>
      </c>
      <c r="S762" s="126" t="str">
        <f t="shared" si="79"/>
        <v>Yes</v>
      </c>
      <c r="T762" s="126" t="str">
        <f t="shared" si="79"/>
        <v>Yes</v>
      </c>
      <c r="U762" s="126" t="str">
        <f t="shared" si="79"/>
        <v>Yes</v>
      </c>
      <c r="V762" s="126" t="str">
        <f t="shared" si="79"/>
        <v>No</v>
      </c>
      <c r="W762" s="126" t="str">
        <f t="shared" si="79"/>
        <v>No</v>
      </c>
      <c r="X762" s="126" t="str">
        <f t="shared" si="79"/>
        <v>No</v>
      </c>
      <c r="Y762" s="126" t="str">
        <f t="shared" si="79"/>
        <v>No</v>
      </c>
      <c r="Z762" s="126" t="str">
        <f t="shared" si="79"/>
        <v>No</v>
      </c>
      <c r="AA762" s="126" t="str">
        <f t="shared" si="79"/>
        <v>No</v>
      </c>
    </row>
    <row r="763" spans="1:27" x14ac:dyDescent="0.3">
      <c r="A763" t="s">
        <v>194</v>
      </c>
      <c r="B763" t="s">
        <v>13</v>
      </c>
      <c r="C763" t="s">
        <v>70</v>
      </c>
      <c r="D763" t="s">
        <v>8</v>
      </c>
      <c r="E763" t="s">
        <v>11</v>
      </c>
      <c r="F763" t="s">
        <v>10</v>
      </c>
      <c r="G763">
        <v>0</v>
      </c>
      <c r="H763" t="s">
        <v>70</v>
      </c>
      <c r="I763" t="s">
        <v>16</v>
      </c>
      <c r="M763">
        <v>0</v>
      </c>
      <c r="N763" t="str">
        <f t="shared" si="76"/>
        <v>No</v>
      </c>
      <c r="O763" s="3" t="s">
        <v>152</v>
      </c>
      <c r="P763" s="126" t="str">
        <f t="shared" si="78"/>
        <v>Yes</v>
      </c>
      <c r="Q763" s="126" t="str">
        <f t="shared" si="79"/>
        <v>No</v>
      </c>
      <c r="R763" s="126" t="str">
        <f t="shared" si="79"/>
        <v>Yes</v>
      </c>
      <c r="S763" s="126" t="str">
        <f t="shared" si="79"/>
        <v>Yes</v>
      </c>
      <c r="T763" s="126" t="str">
        <f t="shared" si="79"/>
        <v>Yes</v>
      </c>
      <c r="U763" s="126" t="str">
        <f t="shared" si="79"/>
        <v>Yes</v>
      </c>
      <c r="V763" s="126" t="str">
        <f t="shared" si="79"/>
        <v>No</v>
      </c>
      <c r="W763" s="126" t="str">
        <f t="shared" si="79"/>
        <v>No</v>
      </c>
      <c r="X763" s="126" t="str">
        <f t="shared" si="79"/>
        <v>No</v>
      </c>
      <c r="Y763" s="126" t="str">
        <f t="shared" si="79"/>
        <v>No</v>
      </c>
      <c r="Z763" s="126" t="str">
        <f t="shared" si="79"/>
        <v>No</v>
      </c>
      <c r="AA763" s="126" t="str">
        <f t="shared" si="79"/>
        <v>No</v>
      </c>
    </row>
    <row r="764" spans="1:27" x14ac:dyDescent="0.3">
      <c r="A764" t="s">
        <v>194</v>
      </c>
      <c r="B764" t="s">
        <v>130</v>
      </c>
      <c r="C764" t="s">
        <v>70</v>
      </c>
      <c r="D764" t="s">
        <v>14</v>
      </c>
      <c r="E764" t="s">
        <v>11</v>
      </c>
      <c r="F764" t="s">
        <v>71</v>
      </c>
      <c r="G764">
        <v>2</v>
      </c>
      <c r="H764" t="s">
        <v>71</v>
      </c>
      <c r="I764" t="s">
        <v>148</v>
      </c>
      <c r="M764">
        <v>1</v>
      </c>
      <c r="N764" t="str">
        <f t="shared" si="76"/>
        <v>Yes</v>
      </c>
      <c r="O764" s="3" t="s">
        <v>152</v>
      </c>
      <c r="P764" s="126" t="str">
        <f t="shared" si="78"/>
        <v>No</v>
      </c>
      <c r="Q764" s="126" t="str">
        <f t="shared" si="79"/>
        <v>No</v>
      </c>
      <c r="R764" s="126" t="str">
        <f t="shared" si="79"/>
        <v>No</v>
      </c>
      <c r="S764" s="126" t="str">
        <f t="shared" si="79"/>
        <v>Yes</v>
      </c>
      <c r="T764" s="126" t="str">
        <f t="shared" si="79"/>
        <v>No</v>
      </c>
      <c r="U764" s="126" t="str">
        <f t="shared" si="79"/>
        <v>Yes</v>
      </c>
      <c r="V764" s="126" t="str">
        <f t="shared" si="79"/>
        <v>Yes</v>
      </c>
      <c r="W764" s="126" t="str">
        <f t="shared" si="79"/>
        <v>No</v>
      </c>
      <c r="X764" s="126" t="str">
        <f t="shared" si="79"/>
        <v>Yes</v>
      </c>
      <c r="Y764" s="126" t="str">
        <f t="shared" si="79"/>
        <v>Yes</v>
      </c>
      <c r="Z764" s="126" t="str">
        <f t="shared" si="79"/>
        <v>No</v>
      </c>
      <c r="AA764" s="126" t="str">
        <f t="shared" si="79"/>
        <v>No</v>
      </c>
    </row>
    <row r="765" spans="1:27" x14ac:dyDescent="0.3">
      <c r="A765" t="s">
        <v>194</v>
      </c>
      <c r="B765" t="s">
        <v>130</v>
      </c>
      <c r="C765" t="s">
        <v>70</v>
      </c>
      <c r="D765" t="s">
        <v>14</v>
      </c>
      <c r="E765" t="s">
        <v>11</v>
      </c>
      <c r="F765" t="s">
        <v>71</v>
      </c>
      <c r="G765">
        <v>1</v>
      </c>
      <c r="H765" t="s">
        <v>71</v>
      </c>
      <c r="I765" t="s">
        <v>18</v>
      </c>
      <c r="M765">
        <v>0</v>
      </c>
      <c r="N765" t="str">
        <f t="shared" si="76"/>
        <v>No</v>
      </c>
      <c r="O765" s="3" t="s">
        <v>152</v>
      </c>
      <c r="P765" s="126" t="str">
        <f t="shared" si="78"/>
        <v>No</v>
      </c>
      <c r="Q765" s="126" t="str">
        <f t="shared" si="79"/>
        <v>No</v>
      </c>
      <c r="R765" s="126" t="str">
        <f t="shared" si="79"/>
        <v>No</v>
      </c>
      <c r="S765" s="126" t="str">
        <f t="shared" si="79"/>
        <v>Yes</v>
      </c>
      <c r="T765" s="126" t="str">
        <f t="shared" si="79"/>
        <v>No</v>
      </c>
      <c r="U765" s="126" t="str">
        <f t="shared" si="79"/>
        <v>Yes</v>
      </c>
      <c r="V765" s="126" t="str">
        <f t="shared" si="79"/>
        <v>Yes</v>
      </c>
      <c r="W765" s="126" t="str">
        <f t="shared" si="79"/>
        <v>No</v>
      </c>
      <c r="X765" s="126" t="str">
        <f t="shared" si="79"/>
        <v>Yes</v>
      </c>
      <c r="Y765" s="126" t="str">
        <f t="shared" si="79"/>
        <v>Yes</v>
      </c>
      <c r="Z765" s="126" t="str">
        <f t="shared" si="79"/>
        <v>No</v>
      </c>
      <c r="AA765" s="126" t="str">
        <f t="shared" si="79"/>
        <v>No</v>
      </c>
    </row>
    <row r="766" spans="1:27" x14ac:dyDescent="0.3">
      <c r="A766" t="s">
        <v>194</v>
      </c>
      <c r="B766" t="s">
        <v>130</v>
      </c>
      <c r="C766" t="s">
        <v>70</v>
      </c>
      <c r="D766" t="s">
        <v>14</v>
      </c>
      <c r="E766" t="s">
        <v>11</v>
      </c>
      <c r="F766" t="s">
        <v>71</v>
      </c>
      <c r="G766">
        <v>1</v>
      </c>
      <c r="H766" t="s">
        <v>71</v>
      </c>
      <c r="I766" t="s">
        <v>18</v>
      </c>
      <c r="M766">
        <v>2</v>
      </c>
      <c r="N766" t="str">
        <f t="shared" si="76"/>
        <v>Yes</v>
      </c>
      <c r="O766" s="3" t="s">
        <v>152</v>
      </c>
      <c r="P766" s="126" t="str">
        <f t="shared" si="78"/>
        <v>No</v>
      </c>
      <c r="Q766" s="126" t="str">
        <f t="shared" si="79"/>
        <v>No</v>
      </c>
      <c r="R766" s="126" t="str">
        <f t="shared" si="79"/>
        <v>No</v>
      </c>
      <c r="S766" s="126" t="str">
        <f t="shared" si="79"/>
        <v>Yes</v>
      </c>
      <c r="T766" s="126" t="str">
        <f t="shared" si="79"/>
        <v>No</v>
      </c>
      <c r="U766" s="126" t="str">
        <f t="shared" si="79"/>
        <v>Yes</v>
      </c>
      <c r="V766" s="126" t="str">
        <f t="shared" ref="Q766:AA789" si="80">IF($A766="","",IF(OR($B766=V$1,$C766=V$1,$D766=V$1,$E766=V$1,$F766=V$1),"Yes","No"))</f>
        <v>Yes</v>
      </c>
      <c r="W766" s="126" t="str">
        <f t="shared" si="80"/>
        <v>No</v>
      </c>
      <c r="X766" s="126" t="str">
        <f t="shared" si="80"/>
        <v>Yes</v>
      </c>
      <c r="Y766" s="126" t="str">
        <f t="shared" si="80"/>
        <v>Yes</v>
      </c>
      <c r="Z766" s="126" t="str">
        <f t="shared" si="80"/>
        <v>No</v>
      </c>
      <c r="AA766" s="126" t="str">
        <f t="shared" si="80"/>
        <v>No</v>
      </c>
    </row>
    <row r="767" spans="1:27" x14ac:dyDescent="0.3">
      <c r="A767" t="s">
        <v>194</v>
      </c>
      <c r="B767" t="s">
        <v>130</v>
      </c>
      <c r="C767" t="s">
        <v>9</v>
      </c>
      <c r="D767" t="s">
        <v>14</v>
      </c>
      <c r="E767" t="s">
        <v>8</v>
      </c>
      <c r="F767" t="s">
        <v>71</v>
      </c>
      <c r="G767">
        <v>1</v>
      </c>
      <c r="H767" t="s">
        <v>8</v>
      </c>
      <c r="I767" t="s">
        <v>148</v>
      </c>
      <c r="K767" t="s">
        <v>237</v>
      </c>
      <c r="M767">
        <v>2</v>
      </c>
      <c r="N767" t="str">
        <f t="shared" si="76"/>
        <v>Yes</v>
      </c>
      <c r="O767" s="3" t="s">
        <v>152</v>
      </c>
      <c r="P767" s="126" t="str">
        <f t="shared" si="78"/>
        <v>No</v>
      </c>
      <c r="Q767" s="126" t="str">
        <f t="shared" si="80"/>
        <v>Yes</v>
      </c>
      <c r="R767" s="126" t="str">
        <f t="shared" si="80"/>
        <v>Yes</v>
      </c>
      <c r="S767" s="126" t="str">
        <f t="shared" si="80"/>
        <v>No</v>
      </c>
      <c r="T767" s="126" t="str">
        <f t="shared" si="80"/>
        <v>No</v>
      </c>
      <c r="U767" s="126" t="str">
        <f t="shared" si="80"/>
        <v>No</v>
      </c>
      <c r="V767" s="126" t="str">
        <f t="shared" si="80"/>
        <v>Yes</v>
      </c>
      <c r="W767" s="126" t="str">
        <f t="shared" si="80"/>
        <v>No</v>
      </c>
      <c r="X767" s="126" t="str">
        <f t="shared" si="80"/>
        <v>Yes</v>
      </c>
      <c r="Y767" s="126" t="str">
        <f t="shared" si="80"/>
        <v>Yes</v>
      </c>
      <c r="Z767" s="126" t="str">
        <f t="shared" si="80"/>
        <v>No</v>
      </c>
      <c r="AA767" s="126" t="str">
        <f t="shared" si="80"/>
        <v>No</v>
      </c>
    </row>
    <row r="768" spans="1:27" x14ac:dyDescent="0.3">
      <c r="A768" t="s">
        <v>194</v>
      </c>
      <c r="B768" t="s">
        <v>130</v>
      </c>
      <c r="C768" t="s">
        <v>9</v>
      </c>
      <c r="D768" t="s">
        <v>14</v>
      </c>
      <c r="E768" t="s">
        <v>8</v>
      </c>
      <c r="F768" t="s">
        <v>10</v>
      </c>
      <c r="G768">
        <v>1</v>
      </c>
      <c r="H768" t="s">
        <v>8</v>
      </c>
      <c r="I768" t="s">
        <v>18</v>
      </c>
      <c r="M768">
        <v>2</v>
      </c>
      <c r="N768" t="str">
        <f t="shared" si="76"/>
        <v>Yes</v>
      </c>
      <c r="O768" s="3" t="s">
        <v>152</v>
      </c>
      <c r="P768" s="126" t="str">
        <f t="shared" si="78"/>
        <v>No</v>
      </c>
      <c r="Q768" s="126" t="str">
        <f t="shared" si="80"/>
        <v>Yes</v>
      </c>
      <c r="R768" s="126" t="str">
        <f t="shared" si="80"/>
        <v>Yes</v>
      </c>
      <c r="S768" s="126" t="str">
        <f t="shared" si="80"/>
        <v>No</v>
      </c>
      <c r="T768" s="126" t="str">
        <f t="shared" si="80"/>
        <v>Yes</v>
      </c>
      <c r="U768" s="126" t="str">
        <f t="shared" si="80"/>
        <v>No</v>
      </c>
      <c r="V768" s="126" t="str">
        <f t="shared" si="80"/>
        <v>No</v>
      </c>
      <c r="W768" s="126" t="str">
        <f t="shared" si="80"/>
        <v>No</v>
      </c>
      <c r="X768" s="126" t="str">
        <f t="shared" si="80"/>
        <v>Yes</v>
      </c>
      <c r="Y768" s="126" t="str">
        <f t="shared" si="80"/>
        <v>Yes</v>
      </c>
      <c r="Z768" s="126" t="str">
        <f t="shared" si="80"/>
        <v>No</v>
      </c>
      <c r="AA768" s="126" t="str">
        <f t="shared" si="80"/>
        <v>No</v>
      </c>
    </row>
    <row r="769" spans="1:27" x14ac:dyDescent="0.3">
      <c r="A769" t="s">
        <v>194</v>
      </c>
      <c r="B769" t="s">
        <v>13</v>
      </c>
      <c r="C769" t="s">
        <v>130</v>
      </c>
      <c r="D769" t="s">
        <v>14</v>
      </c>
      <c r="E769" t="s">
        <v>8</v>
      </c>
      <c r="F769" t="s">
        <v>10</v>
      </c>
      <c r="G769">
        <v>0</v>
      </c>
      <c r="H769" t="s">
        <v>10</v>
      </c>
      <c r="I769" t="s">
        <v>15</v>
      </c>
      <c r="M769">
        <v>2</v>
      </c>
      <c r="N769" t="str">
        <f t="shared" si="76"/>
        <v>Yes</v>
      </c>
      <c r="O769" s="3" t="s">
        <v>152</v>
      </c>
      <c r="P769" s="126" t="str">
        <f t="shared" si="78"/>
        <v>Yes</v>
      </c>
      <c r="Q769" s="126" t="str">
        <f t="shared" si="80"/>
        <v>No</v>
      </c>
      <c r="R769" s="126" t="str">
        <f t="shared" si="80"/>
        <v>Yes</v>
      </c>
      <c r="S769" s="126" t="str">
        <f t="shared" si="80"/>
        <v>No</v>
      </c>
      <c r="T769" s="126" t="str">
        <f t="shared" si="80"/>
        <v>Yes</v>
      </c>
      <c r="U769" s="126" t="str">
        <f t="shared" si="80"/>
        <v>No</v>
      </c>
      <c r="V769" s="126" t="str">
        <f t="shared" si="80"/>
        <v>No</v>
      </c>
      <c r="W769" s="126" t="str">
        <f t="shared" si="80"/>
        <v>No</v>
      </c>
      <c r="X769" s="126" t="str">
        <f t="shared" si="80"/>
        <v>Yes</v>
      </c>
      <c r="Y769" s="126" t="str">
        <f t="shared" si="80"/>
        <v>Yes</v>
      </c>
      <c r="Z769" s="126" t="str">
        <f t="shared" si="80"/>
        <v>No</v>
      </c>
      <c r="AA769" s="126" t="str">
        <f t="shared" si="80"/>
        <v>No</v>
      </c>
    </row>
    <row r="770" spans="1:27" x14ac:dyDescent="0.3">
      <c r="A770" t="s">
        <v>194</v>
      </c>
      <c r="B770" t="s">
        <v>13</v>
      </c>
      <c r="C770" t="s">
        <v>70</v>
      </c>
      <c r="D770" t="s">
        <v>8</v>
      </c>
      <c r="E770" t="s">
        <v>11</v>
      </c>
      <c r="F770" t="s">
        <v>10</v>
      </c>
      <c r="G770">
        <v>0</v>
      </c>
      <c r="H770" t="s">
        <v>13</v>
      </c>
      <c r="I770" t="s">
        <v>17</v>
      </c>
      <c r="M770">
        <v>0</v>
      </c>
      <c r="N770" t="str">
        <f t="shared" si="76"/>
        <v>No</v>
      </c>
      <c r="O770" s="3" t="s">
        <v>152</v>
      </c>
      <c r="P770" s="126" t="str">
        <f t="shared" si="78"/>
        <v>Yes</v>
      </c>
      <c r="Q770" s="126" t="str">
        <f t="shared" si="80"/>
        <v>No</v>
      </c>
      <c r="R770" s="126" t="str">
        <f t="shared" si="80"/>
        <v>Yes</v>
      </c>
      <c r="S770" s="126" t="str">
        <f t="shared" si="80"/>
        <v>Yes</v>
      </c>
      <c r="T770" s="126" t="str">
        <f t="shared" si="80"/>
        <v>Yes</v>
      </c>
      <c r="U770" s="126" t="str">
        <f t="shared" si="80"/>
        <v>Yes</v>
      </c>
      <c r="V770" s="126" t="str">
        <f t="shared" si="80"/>
        <v>No</v>
      </c>
      <c r="W770" s="126" t="str">
        <f t="shared" si="80"/>
        <v>No</v>
      </c>
      <c r="X770" s="126" t="str">
        <f t="shared" si="80"/>
        <v>No</v>
      </c>
      <c r="Y770" s="126" t="str">
        <f t="shared" si="80"/>
        <v>No</v>
      </c>
      <c r="Z770" s="126" t="str">
        <f t="shared" si="80"/>
        <v>No</v>
      </c>
      <c r="AA770" s="126" t="str">
        <f t="shared" si="80"/>
        <v>No</v>
      </c>
    </row>
    <row r="771" spans="1:27" x14ac:dyDescent="0.3">
      <c r="A771" t="s">
        <v>194</v>
      </c>
      <c r="B771" t="s">
        <v>13</v>
      </c>
      <c r="C771" t="s">
        <v>70</v>
      </c>
      <c r="D771" t="s">
        <v>8</v>
      </c>
      <c r="E771" t="s">
        <v>11</v>
      </c>
      <c r="F771" t="s">
        <v>10</v>
      </c>
      <c r="G771">
        <v>0</v>
      </c>
      <c r="H771" t="s">
        <v>10</v>
      </c>
      <c r="I771" t="s">
        <v>17</v>
      </c>
      <c r="K771" t="s">
        <v>237</v>
      </c>
      <c r="M771">
        <v>0</v>
      </c>
      <c r="N771" t="str">
        <f t="shared" si="76"/>
        <v>No</v>
      </c>
      <c r="O771" s="3" t="s">
        <v>152</v>
      </c>
      <c r="P771" s="126" t="str">
        <f t="shared" si="78"/>
        <v>Yes</v>
      </c>
      <c r="Q771" s="126" t="str">
        <f t="shared" si="80"/>
        <v>No</v>
      </c>
      <c r="R771" s="126" t="str">
        <f t="shared" si="80"/>
        <v>Yes</v>
      </c>
      <c r="S771" s="126" t="str">
        <f t="shared" si="80"/>
        <v>Yes</v>
      </c>
      <c r="T771" s="126" t="str">
        <f t="shared" si="80"/>
        <v>Yes</v>
      </c>
      <c r="U771" s="126" t="str">
        <f t="shared" si="80"/>
        <v>Yes</v>
      </c>
      <c r="V771" s="126" t="str">
        <f t="shared" si="80"/>
        <v>No</v>
      </c>
      <c r="W771" s="126" t="str">
        <f t="shared" si="80"/>
        <v>No</v>
      </c>
      <c r="X771" s="126" t="str">
        <f t="shared" si="80"/>
        <v>No</v>
      </c>
      <c r="Y771" s="126" t="str">
        <f t="shared" si="80"/>
        <v>No</v>
      </c>
      <c r="Z771" s="126" t="str">
        <f t="shared" si="80"/>
        <v>No</v>
      </c>
      <c r="AA771" s="126" t="str">
        <f t="shared" si="80"/>
        <v>No</v>
      </c>
    </row>
    <row r="772" spans="1:27" x14ac:dyDescent="0.3">
      <c r="A772" t="s">
        <v>194</v>
      </c>
      <c r="B772" t="s">
        <v>13</v>
      </c>
      <c r="C772" t="s">
        <v>70</v>
      </c>
      <c r="D772" t="s">
        <v>8</v>
      </c>
      <c r="E772" t="s">
        <v>11</v>
      </c>
      <c r="F772" t="s">
        <v>10</v>
      </c>
      <c r="G772">
        <v>0</v>
      </c>
      <c r="H772" t="s">
        <v>13</v>
      </c>
      <c r="I772" t="s">
        <v>19</v>
      </c>
      <c r="M772">
        <v>3</v>
      </c>
      <c r="N772" t="str">
        <f t="shared" si="76"/>
        <v>Yes</v>
      </c>
      <c r="O772" s="3" t="s">
        <v>152</v>
      </c>
      <c r="P772" s="126" t="str">
        <f t="shared" si="78"/>
        <v>Yes</v>
      </c>
      <c r="Q772" s="126" t="str">
        <f t="shared" si="80"/>
        <v>No</v>
      </c>
      <c r="R772" s="126" t="str">
        <f t="shared" si="80"/>
        <v>Yes</v>
      </c>
      <c r="S772" s="126" t="str">
        <f t="shared" si="80"/>
        <v>Yes</v>
      </c>
      <c r="T772" s="126" t="str">
        <f t="shared" si="80"/>
        <v>Yes</v>
      </c>
      <c r="U772" s="126" t="str">
        <f t="shared" si="80"/>
        <v>Yes</v>
      </c>
      <c r="V772" s="126" t="str">
        <f t="shared" si="80"/>
        <v>No</v>
      </c>
      <c r="W772" s="126" t="str">
        <f t="shared" si="80"/>
        <v>No</v>
      </c>
      <c r="X772" s="126" t="str">
        <f t="shared" si="80"/>
        <v>No</v>
      </c>
      <c r="Y772" s="126" t="str">
        <f t="shared" si="80"/>
        <v>No</v>
      </c>
      <c r="Z772" s="126" t="str">
        <f t="shared" si="80"/>
        <v>No</v>
      </c>
      <c r="AA772" s="126" t="str">
        <f t="shared" si="80"/>
        <v>No</v>
      </c>
    </row>
    <row r="773" spans="1:27" x14ac:dyDescent="0.3">
      <c r="A773" t="s">
        <v>194</v>
      </c>
      <c r="B773" t="s">
        <v>13</v>
      </c>
      <c r="C773" t="s">
        <v>70</v>
      </c>
      <c r="D773" t="s">
        <v>8</v>
      </c>
      <c r="E773" t="s">
        <v>11</v>
      </c>
      <c r="F773" t="s">
        <v>10</v>
      </c>
      <c r="G773">
        <v>0</v>
      </c>
      <c r="H773" t="s">
        <v>70</v>
      </c>
      <c r="I773" t="s">
        <v>15</v>
      </c>
      <c r="J773" t="s">
        <v>237</v>
      </c>
      <c r="M773">
        <v>0</v>
      </c>
      <c r="N773" t="str">
        <f t="shared" si="76"/>
        <v>No</v>
      </c>
      <c r="O773" s="3" t="s">
        <v>152</v>
      </c>
      <c r="P773" s="126" t="str">
        <f t="shared" si="78"/>
        <v>Yes</v>
      </c>
      <c r="Q773" s="126" t="str">
        <f t="shared" si="80"/>
        <v>No</v>
      </c>
      <c r="R773" s="126" t="str">
        <f t="shared" si="80"/>
        <v>Yes</v>
      </c>
      <c r="S773" s="126" t="str">
        <f t="shared" si="80"/>
        <v>Yes</v>
      </c>
      <c r="T773" s="126" t="str">
        <f t="shared" si="80"/>
        <v>Yes</v>
      </c>
      <c r="U773" s="126" t="str">
        <f t="shared" si="80"/>
        <v>Yes</v>
      </c>
      <c r="V773" s="126" t="str">
        <f t="shared" si="80"/>
        <v>No</v>
      </c>
      <c r="W773" s="126" t="str">
        <f t="shared" si="80"/>
        <v>No</v>
      </c>
      <c r="X773" s="126" t="str">
        <f t="shared" si="80"/>
        <v>No</v>
      </c>
      <c r="Y773" s="126" t="str">
        <f t="shared" si="80"/>
        <v>No</v>
      </c>
      <c r="Z773" s="126" t="str">
        <f t="shared" si="80"/>
        <v>No</v>
      </c>
      <c r="AA773" s="126" t="str">
        <f t="shared" si="80"/>
        <v>No</v>
      </c>
    </row>
    <row r="774" spans="1:27" x14ac:dyDescent="0.3">
      <c r="A774" t="s">
        <v>194</v>
      </c>
      <c r="B774" t="s">
        <v>13</v>
      </c>
      <c r="C774" t="s">
        <v>70</v>
      </c>
      <c r="D774" t="s">
        <v>8</v>
      </c>
      <c r="E774" t="s">
        <v>11</v>
      </c>
      <c r="F774" t="s">
        <v>10</v>
      </c>
      <c r="G774">
        <v>1</v>
      </c>
      <c r="H774" t="s">
        <v>10</v>
      </c>
      <c r="I774" t="s">
        <v>18</v>
      </c>
      <c r="M774">
        <v>0</v>
      </c>
      <c r="N774" t="str">
        <f t="shared" ref="N774:N837" si="81">IF(M774="","",IF(I774="Foul","Yes",IF(M774=0,"No","Yes")))</f>
        <v>No</v>
      </c>
      <c r="O774" s="3" t="s">
        <v>152</v>
      </c>
      <c r="P774" s="126" t="str">
        <f t="shared" si="78"/>
        <v>Yes</v>
      </c>
      <c r="Q774" s="126" t="str">
        <f t="shared" si="80"/>
        <v>No</v>
      </c>
      <c r="R774" s="126" t="str">
        <f t="shared" si="80"/>
        <v>Yes</v>
      </c>
      <c r="S774" s="126" t="str">
        <f t="shared" si="80"/>
        <v>Yes</v>
      </c>
      <c r="T774" s="126" t="str">
        <f t="shared" si="80"/>
        <v>Yes</v>
      </c>
      <c r="U774" s="126" t="str">
        <f t="shared" si="80"/>
        <v>Yes</v>
      </c>
      <c r="V774" s="126" t="str">
        <f t="shared" si="80"/>
        <v>No</v>
      </c>
      <c r="W774" s="126" t="str">
        <f t="shared" si="80"/>
        <v>No</v>
      </c>
      <c r="X774" s="126" t="str">
        <f t="shared" si="80"/>
        <v>No</v>
      </c>
      <c r="Y774" s="126" t="str">
        <f t="shared" si="80"/>
        <v>No</v>
      </c>
      <c r="Z774" s="126" t="str">
        <f t="shared" si="80"/>
        <v>No</v>
      </c>
      <c r="AA774" s="126" t="str">
        <f t="shared" si="80"/>
        <v>No</v>
      </c>
    </row>
    <row r="775" spans="1:27" x14ac:dyDescent="0.3">
      <c r="A775" t="s">
        <v>194</v>
      </c>
      <c r="B775" t="s">
        <v>13</v>
      </c>
      <c r="C775" t="s">
        <v>70</v>
      </c>
      <c r="D775" t="s">
        <v>8</v>
      </c>
      <c r="E775" t="s">
        <v>11</v>
      </c>
      <c r="F775" t="s">
        <v>10</v>
      </c>
      <c r="G775">
        <v>0</v>
      </c>
      <c r="H775" t="s">
        <v>10</v>
      </c>
      <c r="I775" t="s">
        <v>19</v>
      </c>
      <c r="M775">
        <v>0</v>
      </c>
      <c r="N775" t="str">
        <f t="shared" si="81"/>
        <v>No</v>
      </c>
      <c r="O775" s="3" t="s">
        <v>152</v>
      </c>
      <c r="P775" s="126" t="str">
        <f t="shared" si="78"/>
        <v>Yes</v>
      </c>
      <c r="Q775" s="126" t="str">
        <f t="shared" si="80"/>
        <v>No</v>
      </c>
      <c r="R775" s="126" t="str">
        <f t="shared" si="80"/>
        <v>Yes</v>
      </c>
      <c r="S775" s="126" t="str">
        <f t="shared" si="80"/>
        <v>Yes</v>
      </c>
      <c r="T775" s="126" t="str">
        <f t="shared" si="80"/>
        <v>Yes</v>
      </c>
      <c r="U775" s="126" t="str">
        <f t="shared" si="80"/>
        <v>Yes</v>
      </c>
      <c r="V775" s="126" t="str">
        <f t="shared" si="80"/>
        <v>No</v>
      </c>
      <c r="W775" s="126" t="str">
        <f t="shared" si="80"/>
        <v>No</v>
      </c>
      <c r="X775" s="126" t="str">
        <f t="shared" si="80"/>
        <v>No</v>
      </c>
      <c r="Y775" s="126" t="str">
        <f t="shared" si="80"/>
        <v>No</v>
      </c>
      <c r="Z775" s="126" t="str">
        <f t="shared" si="80"/>
        <v>No</v>
      </c>
      <c r="AA775" s="126" t="str">
        <f t="shared" si="80"/>
        <v>No</v>
      </c>
    </row>
    <row r="776" spans="1:27" x14ac:dyDescent="0.3">
      <c r="A776" t="s">
        <v>194</v>
      </c>
      <c r="B776" t="s">
        <v>13</v>
      </c>
      <c r="C776" t="s">
        <v>70</v>
      </c>
      <c r="D776" t="s">
        <v>8</v>
      </c>
      <c r="E776" t="s">
        <v>11</v>
      </c>
      <c r="F776" t="s">
        <v>10</v>
      </c>
      <c r="G776">
        <v>0</v>
      </c>
      <c r="H776" t="s">
        <v>8</v>
      </c>
      <c r="I776" t="s">
        <v>19</v>
      </c>
      <c r="M776">
        <v>0</v>
      </c>
      <c r="N776" t="str">
        <f t="shared" si="81"/>
        <v>No</v>
      </c>
      <c r="O776" s="3" t="s">
        <v>152</v>
      </c>
      <c r="P776" s="126" t="str">
        <f t="shared" si="78"/>
        <v>Yes</v>
      </c>
      <c r="Q776" s="126" t="str">
        <f t="shared" si="80"/>
        <v>No</v>
      </c>
      <c r="R776" s="126" t="str">
        <f t="shared" si="80"/>
        <v>Yes</v>
      </c>
      <c r="S776" s="126" t="str">
        <f t="shared" si="80"/>
        <v>Yes</v>
      </c>
      <c r="T776" s="126" t="str">
        <f t="shared" si="80"/>
        <v>Yes</v>
      </c>
      <c r="U776" s="126" t="str">
        <f t="shared" si="80"/>
        <v>Yes</v>
      </c>
      <c r="V776" s="126" t="str">
        <f t="shared" si="80"/>
        <v>No</v>
      </c>
      <c r="W776" s="126" t="str">
        <f t="shared" si="80"/>
        <v>No</v>
      </c>
      <c r="X776" s="126" t="str">
        <f t="shared" si="80"/>
        <v>No</v>
      </c>
      <c r="Y776" s="126" t="str">
        <f t="shared" si="80"/>
        <v>No</v>
      </c>
      <c r="Z776" s="126" t="str">
        <f t="shared" si="80"/>
        <v>No</v>
      </c>
      <c r="AA776" s="126" t="str">
        <f t="shared" si="80"/>
        <v>No</v>
      </c>
    </row>
    <row r="777" spans="1:27" x14ac:dyDescent="0.3">
      <c r="A777" t="s">
        <v>194</v>
      </c>
      <c r="B777" t="s">
        <v>13</v>
      </c>
      <c r="C777" t="s">
        <v>70</v>
      </c>
      <c r="D777" t="s">
        <v>8</v>
      </c>
      <c r="E777" t="s">
        <v>11</v>
      </c>
      <c r="F777" t="s">
        <v>131</v>
      </c>
      <c r="G777">
        <v>1</v>
      </c>
      <c r="H777" t="s">
        <v>13</v>
      </c>
      <c r="I777" t="s">
        <v>16</v>
      </c>
      <c r="M777">
        <v>0</v>
      </c>
      <c r="N777" t="str">
        <f t="shared" si="81"/>
        <v>No</v>
      </c>
      <c r="O777" s="3" t="s">
        <v>152</v>
      </c>
      <c r="P777" s="126" t="str">
        <f t="shared" si="78"/>
        <v>Yes</v>
      </c>
      <c r="Q777" s="126" t="str">
        <f t="shared" si="80"/>
        <v>No</v>
      </c>
      <c r="R777" s="126" t="str">
        <f t="shared" si="80"/>
        <v>Yes</v>
      </c>
      <c r="S777" s="126" t="str">
        <f t="shared" si="80"/>
        <v>Yes</v>
      </c>
      <c r="T777" s="126" t="str">
        <f t="shared" si="80"/>
        <v>No</v>
      </c>
      <c r="U777" s="126" t="str">
        <f t="shared" si="80"/>
        <v>Yes</v>
      </c>
      <c r="V777" s="126" t="str">
        <f t="shared" si="80"/>
        <v>No</v>
      </c>
      <c r="W777" s="126" t="str">
        <f t="shared" si="80"/>
        <v>No</v>
      </c>
      <c r="X777" s="126" t="str">
        <f t="shared" si="80"/>
        <v>No</v>
      </c>
      <c r="Y777" s="126" t="str">
        <f t="shared" si="80"/>
        <v>No</v>
      </c>
      <c r="Z777" s="126" t="str">
        <f t="shared" si="80"/>
        <v>Yes</v>
      </c>
      <c r="AA777" s="126" t="str">
        <f t="shared" si="80"/>
        <v>No</v>
      </c>
    </row>
    <row r="778" spans="1:27" x14ac:dyDescent="0.3">
      <c r="A778" t="s">
        <v>194</v>
      </c>
      <c r="B778" t="s">
        <v>13</v>
      </c>
      <c r="C778" t="s">
        <v>70</v>
      </c>
      <c r="D778" t="s">
        <v>8</v>
      </c>
      <c r="E778" t="s">
        <v>11</v>
      </c>
      <c r="F778" t="s">
        <v>131</v>
      </c>
      <c r="G778">
        <v>1</v>
      </c>
      <c r="H778" t="s">
        <v>70</v>
      </c>
      <c r="I778" t="s">
        <v>148</v>
      </c>
      <c r="M778">
        <v>2</v>
      </c>
      <c r="N778" t="str">
        <f t="shared" si="81"/>
        <v>Yes</v>
      </c>
      <c r="O778" s="3" t="s">
        <v>152</v>
      </c>
      <c r="P778" s="126" t="str">
        <f t="shared" si="78"/>
        <v>Yes</v>
      </c>
      <c r="Q778" s="126" t="str">
        <f t="shared" si="80"/>
        <v>No</v>
      </c>
      <c r="R778" s="126" t="str">
        <f t="shared" si="80"/>
        <v>Yes</v>
      </c>
      <c r="S778" s="126" t="str">
        <f t="shared" si="80"/>
        <v>Yes</v>
      </c>
      <c r="T778" s="126" t="str">
        <f t="shared" si="80"/>
        <v>No</v>
      </c>
      <c r="U778" s="126" t="str">
        <f t="shared" si="80"/>
        <v>Yes</v>
      </c>
      <c r="V778" s="126" t="str">
        <f t="shared" si="80"/>
        <v>No</v>
      </c>
      <c r="W778" s="126" t="str">
        <f t="shared" si="80"/>
        <v>No</v>
      </c>
      <c r="X778" s="126" t="str">
        <f t="shared" si="80"/>
        <v>No</v>
      </c>
      <c r="Y778" s="126" t="str">
        <f t="shared" si="80"/>
        <v>No</v>
      </c>
      <c r="Z778" s="126" t="str">
        <f t="shared" si="80"/>
        <v>Yes</v>
      </c>
      <c r="AA778" s="126" t="str">
        <f t="shared" si="80"/>
        <v>No</v>
      </c>
    </row>
    <row r="779" spans="1:27" x14ac:dyDescent="0.3">
      <c r="A779" t="s">
        <v>194</v>
      </c>
      <c r="B779" t="s">
        <v>13</v>
      </c>
      <c r="C779" t="s">
        <v>70</v>
      </c>
      <c r="D779" t="s">
        <v>8</v>
      </c>
      <c r="E779" t="s">
        <v>11</v>
      </c>
      <c r="F779" t="s">
        <v>131</v>
      </c>
      <c r="G779">
        <v>0</v>
      </c>
      <c r="H779" t="s">
        <v>13</v>
      </c>
      <c r="I779" t="s">
        <v>17</v>
      </c>
      <c r="K779" t="s">
        <v>237</v>
      </c>
      <c r="M779">
        <v>0</v>
      </c>
      <c r="N779" t="str">
        <f t="shared" si="81"/>
        <v>No</v>
      </c>
      <c r="O779" s="3" t="s">
        <v>152</v>
      </c>
      <c r="P779" s="126" t="str">
        <f t="shared" si="78"/>
        <v>Yes</v>
      </c>
      <c r="Q779" s="126" t="str">
        <f t="shared" si="80"/>
        <v>No</v>
      </c>
      <c r="R779" s="126" t="str">
        <f t="shared" si="80"/>
        <v>Yes</v>
      </c>
      <c r="S779" s="126" t="str">
        <f t="shared" si="80"/>
        <v>Yes</v>
      </c>
      <c r="T779" s="126" t="str">
        <f t="shared" si="80"/>
        <v>No</v>
      </c>
      <c r="U779" s="126" t="str">
        <f t="shared" si="80"/>
        <v>Yes</v>
      </c>
      <c r="V779" s="126" t="str">
        <f t="shared" si="80"/>
        <v>No</v>
      </c>
      <c r="W779" s="126" t="str">
        <f t="shared" si="80"/>
        <v>No</v>
      </c>
      <c r="X779" s="126" t="str">
        <f t="shared" si="80"/>
        <v>No</v>
      </c>
      <c r="Y779" s="126" t="str">
        <f t="shared" si="80"/>
        <v>No</v>
      </c>
      <c r="Z779" s="126" t="str">
        <f t="shared" si="80"/>
        <v>Yes</v>
      </c>
      <c r="AA779" s="126" t="str">
        <f t="shared" si="80"/>
        <v>No</v>
      </c>
    </row>
    <row r="780" spans="1:27" x14ac:dyDescent="0.3">
      <c r="A780" t="s">
        <v>194</v>
      </c>
      <c r="B780" t="s">
        <v>13</v>
      </c>
      <c r="C780" t="s">
        <v>70</v>
      </c>
      <c r="D780" t="s">
        <v>8</v>
      </c>
      <c r="E780" t="s">
        <v>11</v>
      </c>
      <c r="F780" t="s">
        <v>10</v>
      </c>
      <c r="G780">
        <v>0</v>
      </c>
      <c r="H780" t="s">
        <v>13</v>
      </c>
      <c r="I780" t="s">
        <v>15</v>
      </c>
      <c r="M780">
        <v>0</v>
      </c>
      <c r="N780" t="str">
        <f t="shared" si="81"/>
        <v>No</v>
      </c>
      <c r="O780" s="3" t="s">
        <v>152</v>
      </c>
      <c r="P780" s="126" t="str">
        <f t="shared" si="78"/>
        <v>Yes</v>
      </c>
      <c r="Q780" s="126" t="str">
        <f t="shared" si="80"/>
        <v>No</v>
      </c>
      <c r="R780" s="126" t="str">
        <f t="shared" si="80"/>
        <v>Yes</v>
      </c>
      <c r="S780" s="126" t="str">
        <f t="shared" si="80"/>
        <v>Yes</v>
      </c>
      <c r="T780" s="126" t="str">
        <f t="shared" si="80"/>
        <v>Yes</v>
      </c>
      <c r="U780" s="126" t="str">
        <f t="shared" si="80"/>
        <v>Yes</v>
      </c>
      <c r="V780" s="126" t="str">
        <f t="shared" si="80"/>
        <v>No</v>
      </c>
      <c r="W780" s="126" t="str">
        <f t="shared" si="80"/>
        <v>No</v>
      </c>
      <c r="X780" s="126" t="str">
        <f t="shared" si="80"/>
        <v>No</v>
      </c>
      <c r="Y780" s="126" t="str">
        <f t="shared" si="80"/>
        <v>No</v>
      </c>
      <c r="Z780" s="126" t="str">
        <f t="shared" si="80"/>
        <v>No</v>
      </c>
      <c r="AA780" s="126" t="str">
        <f t="shared" si="80"/>
        <v>No</v>
      </c>
    </row>
    <row r="781" spans="1:27" x14ac:dyDescent="0.3">
      <c r="A781" t="s">
        <v>194</v>
      </c>
      <c r="B781" t="s">
        <v>13</v>
      </c>
      <c r="C781" t="s">
        <v>70</v>
      </c>
      <c r="D781" t="s">
        <v>8</v>
      </c>
      <c r="E781" t="s">
        <v>11</v>
      </c>
      <c r="F781" t="s">
        <v>71</v>
      </c>
      <c r="G781">
        <v>1</v>
      </c>
      <c r="H781" t="s">
        <v>8</v>
      </c>
      <c r="I781" t="s">
        <v>148</v>
      </c>
      <c r="M781">
        <v>1</v>
      </c>
      <c r="N781" t="str">
        <f t="shared" si="81"/>
        <v>Yes</v>
      </c>
      <c r="O781" s="3" t="s">
        <v>152</v>
      </c>
      <c r="P781" s="126" t="str">
        <f t="shared" si="78"/>
        <v>Yes</v>
      </c>
      <c r="Q781" s="126" t="str">
        <f t="shared" si="80"/>
        <v>No</v>
      </c>
      <c r="R781" s="126" t="str">
        <f t="shared" si="80"/>
        <v>Yes</v>
      </c>
      <c r="S781" s="126" t="str">
        <f t="shared" si="80"/>
        <v>Yes</v>
      </c>
      <c r="T781" s="126" t="str">
        <f t="shared" si="80"/>
        <v>No</v>
      </c>
      <c r="U781" s="126" t="str">
        <f t="shared" si="80"/>
        <v>Yes</v>
      </c>
      <c r="V781" s="126" t="str">
        <f t="shared" si="80"/>
        <v>Yes</v>
      </c>
      <c r="W781" s="126" t="str">
        <f t="shared" si="80"/>
        <v>No</v>
      </c>
      <c r="X781" s="126" t="str">
        <f t="shared" si="80"/>
        <v>No</v>
      </c>
      <c r="Y781" s="126" t="str">
        <f t="shared" si="80"/>
        <v>No</v>
      </c>
      <c r="Z781" s="126" t="str">
        <f t="shared" si="80"/>
        <v>No</v>
      </c>
      <c r="AA781" s="126" t="str">
        <f t="shared" si="80"/>
        <v>No</v>
      </c>
    </row>
    <row r="782" spans="1:27" x14ac:dyDescent="0.3">
      <c r="A782" t="s">
        <v>194</v>
      </c>
      <c r="B782" t="s">
        <v>13</v>
      </c>
      <c r="C782" t="s">
        <v>70</v>
      </c>
      <c r="D782" t="s">
        <v>8</v>
      </c>
      <c r="E782" t="s">
        <v>11</v>
      </c>
      <c r="F782" t="s">
        <v>71</v>
      </c>
      <c r="G782">
        <v>1</v>
      </c>
      <c r="H782" t="s">
        <v>13</v>
      </c>
      <c r="I782" t="s">
        <v>17</v>
      </c>
      <c r="K782" t="s">
        <v>237</v>
      </c>
      <c r="M782">
        <v>0</v>
      </c>
      <c r="N782" t="str">
        <f t="shared" si="81"/>
        <v>No</v>
      </c>
      <c r="O782" s="3" t="s">
        <v>152</v>
      </c>
      <c r="P782" s="126" t="str">
        <f t="shared" si="78"/>
        <v>Yes</v>
      </c>
      <c r="Q782" s="126" t="str">
        <f t="shared" si="80"/>
        <v>No</v>
      </c>
      <c r="R782" s="126" t="str">
        <f t="shared" si="80"/>
        <v>Yes</v>
      </c>
      <c r="S782" s="126" t="str">
        <f t="shared" si="80"/>
        <v>Yes</v>
      </c>
      <c r="T782" s="126" t="str">
        <f t="shared" si="80"/>
        <v>No</v>
      </c>
      <c r="U782" s="126" t="str">
        <f t="shared" si="80"/>
        <v>Yes</v>
      </c>
      <c r="V782" s="126" t="str">
        <f t="shared" si="80"/>
        <v>Yes</v>
      </c>
      <c r="W782" s="126" t="str">
        <f t="shared" si="80"/>
        <v>No</v>
      </c>
      <c r="X782" s="126" t="str">
        <f t="shared" si="80"/>
        <v>No</v>
      </c>
      <c r="Y782" s="126" t="str">
        <f t="shared" si="80"/>
        <v>No</v>
      </c>
      <c r="Z782" s="126" t="str">
        <f t="shared" si="80"/>
        <v>No</v>
      </c>
      <c r="AA782" s="126" t="str">
        <f t="shared" si="80"/>
        <v>No</v>
      </c>
    </row>
    <row r="783" spans="1:27" x14ac:dyDescent="0.3">
      <c r="A783" t="s">
        <v>194</v>
      </c>
      <c r="B783" t="s">
        <v>13</v>
      </c>
      <c r="C783" t="s">
        <v>9</v>
      </c>
      <c r="D783" t="s">
        <v>8</v>
      </c>
      <c r="E783" t="s">
        <v>11</v>
      </c>
      <c r="F783" t="s">
        <v>10</v>
      </c>
      <c r="G783">
        <v>1</v>
      </c>
      <c r="H783" t="s">
        <v>8</v>
      </c>
      <c r="I783" t="s">
        <v>148</v>
      </c>
      <c r="M783">
        <v>2</v>
      </c>
      <c r="N783" t="str">
        <f t="shared" si="81"/>
        <v>Yes</v>
      </c>
      <c r="O783" s="3" t="s">
        <v>152</v>
      </c>
      <c r="P783" s="126" t="str">
        <f t="shared" si="78"/>
        <v>Yes</v>
      </c>
      <c r="Q783" s="126" t="str">
        <f t="shared" si="80"/>
        <v>Yes</v>
      </c>
      <c r="R783" s="126" t="str">
        <f t="shared" si="80"/>
        <v>Yes</v>
      </c>
      <c r="S783" s="126" t="str">
        <f t="shared" si="80"/>
        <v>No</v>
      </c>
      <c r="T783" s="126" t="str">
        <f t="shared" si="80"/>
        <v>Yes</v>
      </c>
      <c r="U783" s="126" t="str">
        <f t="shared" si="80"/>
        <v>Yes</v>
      </c>
      <c r="V783" s="126" t="str">
        <f t="shared" si="80"/>
        <v>No</v>
      </c>
      <c r="W783" s="126" t="str">
        <f t="shared" si="80"/>
        <v>No</v>
      </c>
      <c r="X783" s="126" t="str">
        <f t="shared" si="80"/>
        <v>No</v>
      </c>
      <c r="Y783" s="126" t="str">
        <f t="shared" si="80"/>
        <v>No</v>
      </c>
      <c r="Z783" s="126" t="str">
        <f t="shared" si="80"/>
        <v>No</v>
      </c>
      <c r="AA783" s="126" t="str">
        <f t="shared" si="80"/>
        <v>No</v>
      </c>
    </row>
    <row r="784" spans="1:27" x14ac:dyDescent="0.3">
      <c r="A784" t="s">
        <v>194</v>
      </c>
      <c r="B784" t="s">
        <v>13</v>
      </c>
      <c r="C784" t="s">
        <v>9</v>
      </c>
      <c r="D784" t="s">
        <v>8</v>
      </c>
      <c r="E784" t="s">
        <v>11</v>
      </c>
      <c r="F784" t="s">
        <v>10</v>
      </c>
      <c r="G784">
        <v>0</v>
      </c>
      <c r="H784" t="s">
        <v>11</v>
      </c>
      <c r="I784" t="s">
        <v>15</v>
      </c>
      <c r="M784">
        <v>0</v>
      </c>
      <c r="N784" t="str">
        <f t="shared" si="81"/>
        <v>No</v>
      </c>
      <c r="O784" s="3" t="s">
        <v>152</v>
      </c>
      <c r="P784" s="126" t="str">
        <f t="shared" si="78"/>
        <v>Yes</v>
      </c>
      <c r="Q784" s="126" t="str">
        <f t="shared" si="80"/>
        <v>Yes</v>
      </c>
      <c r="R784" s="126" t="str">
        <f t="shared" si="80"/>
        <v>Yes</v>
      </c>
      <c r="S784" s="126" t="str">
        <f t="shared" si="80"/>
        <v>No</v>
      </c>
      <c r="T784" s="126" t="str">
        <f t="shared" si="80"/>
        <v>Yes</v>
      </c>
      <c r="U784" s="126" t="str">
        <f t="shared" si="80"/>
        <v>Yes</v>
      </c>
      <c r="V784" s="126" t="str">
        <f t="shared" si="80"/>
        <v>No</v>
      </c>
      <c r="W784" s="126" t="str">
        <f t="shared" si="80"/>
        <v>No</v>
      </c>
      <c r="X784" s="126" t="str">
        <f t="shared" si="80"/>
        <v>No</v>
      </c>
      <c r="Y784" s="126" t="str">
        <f t="shared" si="80"/>
        <v>No</v>
      </c>
      <c r="Z784" s="126" t="str">
        <f t="shared" si="80"/>
        <v>No</v>
      </c>
      <c r="AA784" s="126" t="str">
        <f t="shared" si="80"/>
        <v>No</v>
      </c>
    </row>
    <row r="785" spans="1:27" x14ac:dyDescent="0.3">
      <c r="A785" t="s">
        <v>194</v>
      </c>
      <c r="B785" t="s">
        <v>13</v>
      </c>
      <c r="C785" t="s">
        <v>9</v>
      </c>
      <c r="D785" t="s">
        <v>8</v>
      </c>
      <c r="E785" t="s">
        <v>11</v>
      </c>
      <c r="F785" t="s">
        <v>10</v>
      </c>
      <c r="G785">
        <v>1</v>
      </c>
      <c r="H785" t="s">
        <v>13</v>
      </c>
      <c r="I785" t="s">
        <v>18</v>
      </c>
      <c r="M785">
        <v>2</v>
      </c>
      <c r="N785" t="str">
        <f t="shared" si="81"/>
        <v>Yes</v>
      </c>
      <c r="O785" s="3" t="s">
        <v>152</v>
      </c>
      <c r="P785" s="126" t="str">
        <f t="shared" si="78"/>
        <v>Yes</v>
      </c>
      <c r="Q785" s="126" t="str">
        <f t="shared" si="80"/>
        <v>Yes</v>
      </c>
      <c r="R785" s="126" t="str">
        <f t="shared" si="80"/>
        <v>Yes</v>
      </c>
      <c r="S785" s="126" t="str">
        <f t="shared" si="80"/>
        <v>No</v>
      </c>
      <c r="T785" s="126" t="str">
        <f t="shared" si="80"/>
        <v>Yes</v>
      </c>
      <c r="U785" s="126" t="str">
        <f t="shared" si="80"/>
        <v>Yes</v>
      </c>
      <c r="V785" s="126" t="str">
        <f t="shared" si="80"/>
        <v>No</v>
      </c>
      <c r="W785" s="126" t="str">
        <f t="shared" si="80"/>
        <v>No</v>
      </c>
      <c r="X785" s="126" t="str">
        <f t="shared" si="80"/>
        <v>No</v>
      </c>
      <c r="Y785" s="126" t="str">
        <f t="shared" si="80"/>
        <v>No</v>
      </c>
      <c r="Z785" s="126" t="str">
        <f t="shared" si="80"/>
        <v>No</v>
      </c>
      <c r="AA785" s="126" t="str">
        <f t="shared" si="80"/>
        <v>No</v>
      </c>
    </row>
    <row r="786" spans="1:27" x14ac:dyDescent="0.3">
      <c r="A786" t="s">
        <v>194</v>
      </c>
      <c r="B786" t="s">
        <v>13</v>
      </c>
      <c r="C786" t="s">
        <v>9</v>
      </c>
      <c r="D786" t="s">
        <v>8</v>
      </c>
      <c r="E786" t="s">
        <v>11</v>
      </c>
      <c r="F786" t="s">
        <v>10</v>
      </c>
      <c r="G786">
        <v>1</v>
      </c>
      <c r="H786" t="s">
        <v>10</v>
      </c>
      <c r="I786" t="s">
        <v>15</v>
      </c>
      <c r="M786">
        <v>2</v>
      </c>
      <c r="N786" t="str">
        <f t="shared" si="81"/>
        <v>Yes</v>
      </c>
      <c r="O786" s="3" t="s">
        <v>152</v>
      </c>
      <c r="P786" s="126" t="str">
        <f t="shared" si="78"/>
        <v>Yes</v>
      </c>
      <c r="Q786" s="126" t="str">
        <f t="shared" si="80"/>
        <v>Yes</v>
      </c>
      <c r="R786" s="126" t="str">
        <f t="shared" si="80"/>
        <v>Yes</v>
      </c>
      <c r="S786" s="126" t="str">
        <f t="shared" si="80"/>
        <v>No</v>
      </c>
      <c r="T786" s="126" t="str">
        <f t="shared" si="80"/>
        <v>Yes</v>
      </c>
      <c r="U786" s="126" t="str">
        <f t="shared" si="80"/>
        <v>Yes</v>
      </c>
      <c r="V786" s="126" t="str">
        <f t="shared" si="80"/>
        <v>No</v>
      </c>
      <c r="W786" s="126" t="str">
        <f t="shared" si="80"/>
        <v>No</v>
      </c>
      <c r="X786" s="126" t="str">
        <f t="shared" si="80"/>
        <v>No</v>
      </c>
      <c r="Y786" s="126" t="str">
        <f t="shared" si="80"/>
        <v>No</v>
      </c>
      <c r="Z786" s="126" t="str">
        <f t="shared" si="80"/>
        <v>No</v>
      </c>
      <c r="AA786" s="126" t="str">
        <f t="shared" si="80"/>
        <v>No</v>
      </c>
    </row>
    <row r="787" spans="1:27" x14ac:dyDescent="0.3">
      <c r="A787" t="s">
        <v>194</v>
      </c>
      <c r="B787" t="s">
        <v>13</v>
      </c>
      <c r="C787" t="s">
        <v>9</v>
      </c>
      <c r="D787" t="s">
        <v>8</v>
      </c>
      <c r="E787" t="s">
        <v>11</v>
      </c>
      <c r="F787" t="s">
        <v>10</v>
      </c>
      <c r="G787">
        <v>0</v>
      </c>
      <c r="H787" t="s">
        <v>10</v>
      </c>
      <c r="I787" t="s">
        <v>19</v>
      </c>
      <c r="M787">
        <v>3</v>
      </c>
      <c r="N787" t="str">
        <f t="shared" si="81"/>
        <v>Yes</v>
      </c>
      <c r="O787" s="3" t="s">
        <v>152</v>
      </c>
      <c r="P787" s="126" t="str">
        <f t="shared" si="78"/>
        <v>Yes</v>
      </c>
      <c r="Q787" s="126" t="str">
        <f t="shared" si="80"/>
        <v>Yes</v>
      </c>
      <c r="R787" s="126" t="str">
        <f t="shared" si="80"/>
        <v>Yes</v>
      </c>
      <c r="S787" s="126" t="str">
        <f t="shared" si="80"/>
        <v>No</v>
      </c>
      <c r="T787" s="126" t="str">
        <f t="shared" si="80"/>
        <v>Yes</v>
      </c>
      <c r="U787" s="126" t="str">
        <f t="shared" si="80"/>
        <v>Yes</v>
      </c>
      <c r="V787" s="126" t="str">
        <f t="shared" si="80"/>
        <v>No</v>
      </c>
      <c r="W787" s="126" t="str">
        <f t="shared" si="80"/>
        <v>No</v>
      </c>
      <c r="X787" s="126" t="str">
        <f t="shared" si="80"/>
        <v>No</v>
      </c>
      <c r="Y787" s="126" t="str">
        <f t="shared" si="80"/>
        <v>No</v>
      </c>
      <c r="Z787" s="126" t="str">
        <f t="shared" si="80"/>
        <v>No</v>
      </c>
      <c r="AA787" s="126" t="str">
        <f t="shared" si="80"/>
        <v>No</v>
      </c>
    </row>
    <row r="788" spans="1:27" x14ac:dyDescent="0.3">
      <c r="A788" t="s">
        <v>194</v>
      </c>
      <c r="B788" t="s">
        <v>13</v>
      </c>
      <c r="C788" t="s">
        <v>9</v>
      </c>
      <c r="D788" t="s">
        <v>8</v>
      </c>
      <c r="E788" t="s">
        <v>11</v>
      </c>
      <c r="F788" t="s">
        <v>10</v>
      </c>
      <c r="G788">
        <v>1</v>
      </c>
      <c r="H788" t="s">
        <v>13</v>
      </c>
      <c r="I788" t="s">
        <v>18</v>
      </c>
      <c r="M788">
        <v>0</v>
      </c>
      <c r="N788" t="str">
        <f t="shared" si="81"/>
        <v>No</v>
      </c>
      <c r="O788" s="3" t="s">
        <v>152</v>
      </c>
      <c r="P788" s="126" t="str">
        <f t="shared" si="78"/>
        <v>Yes</v>
      </c>
      <c r="Q788" s="126" t="str">
        <f t="shared" si="80"/>
        <v>Yes</v>
      </c>
      <c r="R788" s="126" t="str">
        <f t="shared" si="80"/>
        <v>Yes</v>
      </c>
      <c r="S788" s="126" t="str">
        <f t="shared" si="80"/>
        <v>No</v>
      </c>
      <c r="T788" s="126" t="str">
        <f t="shared" si="80"/>
        <v>Yes</v>
      </c>
      <c r="U788" s="126" t="str">
        <f t="shared" si="80"/>
        <v>Yes</v>
      </c>
      <c r="V788" s="126" t="str">
        <f t="shared" si="80"/>
        <v>No</v>
      </c>
      <c r="W788" s="126" t="str">
        <f t="shared" si="80"/>
        <v>No</v>
      </c>
      <c r="X788" s="126" t="str">
        <f t="shared" si="80"/>
        <v>No</v>
      </c>
      <c r="Y788" s="126" t="str">
        <f t="shared" si="80"/>
        <v>No</v>
      </c>
      <c r="Z788" s="126" t="str">
        <f t="shared" si="80"/>
        <v>No</v>
      </c>
      <c r="AA788" s="126" t="str">
        <f t="shared" si="80"/>
        <v>No</v>
      </c>
    </row>
    <row r="789" spans="1:27" x14ac:dyDescent="0.3">
      <c r="A789" t="s">
        <v>194</v>
      </c>
      <c r="B789" t="s">
        <v>13</v>
      </c>
      <c r="C789" t="s">
        <v>9</v>
      </c>
      <c r="D789" t="s">
        <v>8</v>
      </c>
      <c r="E789" t="s">
        <v>11</v>
      </c>
      <c r="F789" t="s">
        <v>10</v>
      </c>
      <c r="G789">
        <v>0</v>
      </c>
      <c r="H789" t="s">
        <v>11</v>
      </c>
      <c r="I789" t="s">
        <v>17</v>
      </c>
      <c r="M789">
        <v>0</v>
      </c>
      <c r="N789" t="str">
        <f t="shared" si="81"/>
        <v>No</v>
      </c>
      <c r="O789" s="3" t="s">
        <v>152</v>
      </c>
      <c r="P789" s="126" t="str">
        <f t="shared" si="78"/>
        <v>Yes</v>
      </c>
      <c r="Q789" s="126" t="str">
        <f t="shared" si="80"/>
        <v>Yes</v>
      </c>
      <c r="R789" s="126" t="str">
        <f t="shared" si="80"/>
        <v>Yes</v>
      </c>
      <c r="S789" s="126" t="str">
        <f t="shared" si="80"/>
        <v>No</v>
      </c>
      <c r="T789" s="126" t="str">
        <f t="shared" si="80"/>
        <v>Yes</v>
      </c>
      <c r="U789" s="126" t="str">
        <f t="shared" si="80"/>
        <v>Yes</v>
      </c>
      <c r="V789" s="126" t="str">
        <f t="shared" si="80"/>
        <v>No</v>
      </c>
      <c r="W789" s="126" t="str">
        <f t="shared" si="80"/>
        <v>No</v>
      </c>
      <c r="X789" s="126" t="str">
        <f t="shared" ref="Q789:AA812" si="82">IF($A789="","",IF(OR($B789=X$1,$C789=X$1,$D789=X$1,$E789=X$1,$F789=X$1),"Yes","No"))</f>
        <v>No</v>
      </c>
      <c r="Y789" s="126" t="str">
        <f t="shared" si="82"/>
        <v>No</v>
      </c>
      <c r="Z789" s="126" t="str">
        <f t="shared" si="82"/>
        <v>No</v>
      </c>
      <c r="AA789" s="126" t="str">
        <f t="shared" si="82"/>
        <v>No</v>
      </c>
    </row>
    <row r="790" spans="1:27" x14ac:dyDescent="0.3">
      <c r="A790" t="s">
        <v>194</v>
      </c>
      <c r="B790" t="s">
        <v>13</v>
      </c>
      <c r="C790" t="s">
        <v>9</v>
      </c>
      <c r="D790" t="s">
        <v>8</v>
      </c>
      <c r="E790" t="s">
        <v>11</v>
      </c>
      <c r="F790" t="s">
        <v>10</v>
      </c>
      <c r="G790">
        <v>0</v>
      </c>
      <c r="H790" t="s">
        <v>8</v>
      </c>
      <c r="I790" t="s">
        <v>19</v>
      </c>
      <c r="M790">
        <v>0</v>
      </c>
      <c r="N790" t="str">
        <f t="shared" si="81"/>
        <v>No</v>
      </c>
      <c r="O790" s="3" t="s">
        <v>152</v>
      </c>
      <c r="P790" s="126" t="str">
        <f t="shared" si="78"/>
        <v>Yes</v>
      </c>
      <c r="Q790" s="126" t="str">
        <f t="shared" si="82"/>
        <v>Yes</v>
      </c>
      <c r="R790" s="126" t="str">
        <f t="shared" si="82"/>
        <v>Yes</v>
      </c>
      <c r="S790" s="126" t="str">
        <f t="shared" si="82"/>
        <v>No</v>
      </c>
      <c r="T790" s="126" t="str">
        <f t="shared" si="82"/>
        <v>Yes</v>
      </c>
      <c r="U790" s="126" t="str">
        <f t="shared" si="82"/>
        <v>Yes</v>
      </c>
      <c r="V790" s="126" t="str">
        <f t="shared" si="82"/>
        <v>No</v>
      </c>
      <c r="W790" s="126" t="str">
        <f t="shared" si="82"/>
        <v>No</v>
      </c>
      <c r="X790" s="126" t="str">
        <f t="shared" si="82"/>
        <v>No</v>
      </c>
      <c r="Y790" s="126" t="str">
        <f t="shared" si="82"/>
        <v>No</v>
      </c>
      <c r="Z790" s="126" t="str">
        <f t="shared" si="82"/>
        <v>No</v>
      </c>
      <c r="AA790" s="126" t="str">
        <f t="shared" si="82"/>
        <v>No</v>
      </c>
    </row>
    <row r="791" spans="1:27" x14ac:dyDescent="0.3">
      <c r="A791" t="s">
        <v>194</v>
      </c>
      <c r="B791" t="s">
        <v>13</v>
      </c>
      <c r="C791" t="s">
        <v>9</v>
      </c>
      <c r="D791" t="s">
        <v>8</v>
      </c>
      <c r="E791" t="s">
        <v>11</v>
      </c>
      <c r="F791" t="s">
        <v>10</v>
      </c>
      <c r="G791">
        <v>0</v>
      </c>
      <c r="H791" t="s">
        <v>11</v>
      </c>
      <c r="I791" t="s">
        <v>15</v>
      </c>
      <c r="M791">
        <v>0</v>
      </c>
      <c r="N791" t="str">
        <f t="shared" si="81"/>
        <v>No</v>
      </c>
      <c r="O791" s="3" t="s">
        <v>152</v>
      </c>
      <c r="P791" s="126" t="str">
        <f t="shared" si="78"/>
        <v>Yes</v>
      </c>
      <c r="Q791" s="126" t="str">
        <f t="shared" si="82"/>
        <v>Yes</v>
      </c>
      <c r="R791" s="126" t="str">
        <f t="shared" si="82"/>
        <v>Yes</v>
      </c>
      <c r="S791" s="126" t="str">
        <f t="shared" si="82"/>
        <v>No</v>
      </c>
      <c r="T791" s="126" t="str">
        <f t="shared" si="82"/>
        <v>Yes</v>
      </c>
      <c r="U791" s="126" t="str">
        <f t="shared" si="82"/>
        <v>Yes</v>
      </c>
      <c r="V791" s="126" t="str">
        <f t="shared" si="82"/>
        <v>No</v>
      </c>
      <c r="W791" s="126" t="str">
        <f t="shared" si="82"/>
        <v>No</v>
      </c>
      <c r="X791" s="126" t="str">
        <f t="shared" si="82"/>
        <v>No</v>
      </c>
      <c r="Y791" s="126" t="str">
        <f t="shared" si="82"/>
        <v>No</v>
      </c>
      <c r="Z791" s="126" t="str">
        <f t="shared" si="82"/>
        <v>No</v>
      </c>
      <c r="AA791" s="126" t="str">
        <f t="shared" si="82"/>
        <v>No</v>
      </c>
    </row>
    <row r="792" spans="1:27" x14ac:dyDescent="0.3">
      <c r="A792" t="s">
        <v>194</v>
      </c>
      <c r="B792" t="s">
        <v>13</v>
      </c>
      <c r="C792" t="s">
        <v>9</v>
      </c>
      <c r="D792" t="s">
        <v>8</v>
      </c>
      <c r="E792" t="s">
        <v>11</v>
      </c>
      <c r="F792" t="s">
        <v>10</v>
      </c>
      <c r="G792">
        <v>0</v>
      </c>
      <c r="H792" t="s">
        <v>10</v>
      </c>
      <c r="I792" t="s">
        <v>17</v>
      </c>
      <c r="K792" t="s">
        <v>237</v>
      </c>
      <c r="M792">
        <v>0</v>
      </c>
      <c r="N792" t="str">
        <f t="shared" si="81"/>
        <v>No</v>
      </c>
      <c r="O792" s="3" t="s">
        <v>152</v>
      </c>
      <c r="P792" s="126" t="str">
        <f t="shared" si="78"/>
        <v>Yes</v>
      </c>
      <c r="Q792" s="126" t="str">
        <f t="shared" si="82"/>
        <v>Yes</v>
      </c>
      <c r="R792" s="126" t="str">
        <f t="shared" si="82"/>
        <v>Yes</v>
      </c>
      <c r="S792" s="126" t="str">
        <f t="shared" si="82"/>
        <v>No</v>
      </c>
      <c r="T792" s="126" t="str">
        <f t="shared" si="82"/>
        <v>Yes</v>
      </c>
      <c r="U792" s="126" t="str">
        <f t="shared" si="82"/>
        <v>Yes</v>
      </c>
      <c r="V792" s="126" t="str">
        <f t="shared" si="82"/>
        <v>No</v>
      </c>
      <c r="W792" s="126" t="str">
        <f t="shared" si="82"/>
        <v>No</v>
      </c>
      <c r="X792" s="126" t="str">
        <f t="shared" si="82"/>
        <v>No</v>
      </c>
      <c r="Y792" s="126" t="str">
        <f t="shared" si="82"/>
        <v>No</v>
      </c>
      <c r="Z792" s="126" t="str">
        <f t="shared" si="82"/>
        <v>No</v>
      </c>
      <c r="AA792" s="126" t="str">
        <f t="shared" si="82"/>
        <v>No</v>
      </c>
    </row>
    <row r="793" spans="1:27" x14ac:dyDescent="0.3">
      <c r="A793" t="s">
        <v>194</v>
      </c>
      <c r="B793" t="s">
        <v>13</v>
      </c>
      <c r="C793" t="s">
        <v>9</v>
      </c>
      <c r="D793" t="s">
        <v>8</v>
      </c>
      <c r="E793" t="s">
        <v>11</v>
      </c>
      <c r="F793" t="s">
        <v>10</v>
      </c>
      <c r="G793">
        <v>0</v>
      </c>
      <c r="H793" t="s">
        <v>10</v>
      </c>
      <c r="I793" t="s">
        <v>19</v>
      </c>
      <c r="M793">
        <v>3</v>
      </c>
      <c r="N793" t="str">
        <f t="shared" si="81"/>
        <v>Yes</v>
      </c>
      <c r="O793" s="3" t="s">
        <v>152</v>
      </c>
      <c r="P793" s="126" t="str">
        <f t="shared" si="78"/>
        <v>Yes</v>
      </c>
      <c r="Q793" s="126" t="str">
        <f t="shared" si="82"/>
        <v>Yes</v>
      </c>
      <c r="R793" s="126" t="str">
        <f t="shared" si="82"/>
        <v>Yes</v>
      </c>
      <c r="S793" s="126" t="str">
        <f t="shared" si="82"/>
        <v>No</v>
      </c>
      <c r="T793" s="126" t="str">
        <f t="shared" si="82"/>
        <v>Yes</v>
      </c>
      <c r="U793" s="126" t="str">
        <f t="shared" si="82"/>
        <v>Yes</v>
      </c>
      <c r="V793" s="126" t="str">
        <f t="shared" si="82"/>
        <v>No</v>
      </c>
      <c r="W793" s="126" t="str">
        <f t="shared" si="82"/>
        <v>No</v>
      </c>
      <c r="X793" s="126" t="str">
        <f t="shared" si="82"/>
        <v>No</v>
      </c>
      <c r="Y793" s="126" t="str">
        <f t="shared" si="82"/>
        <v>No</v>
      </c>
      <c r="Z793" s="126" t="str">
        <f t="shared" si="82"/>
        <v>No</v>
      </c>
      <c r="AA793" s="126" t="str">
        <f t="shared" si="82"/>
        <v>No</v>
      </c>
    </row>
    <row r="794" spans="1:27" x14ac:dyDescent="0.3">
      <c r="A794" t="s">
        <v>194</v>
      </c>
      <c r="B794" t="s">
        <v>13</v>
      </c>
      <c r="C794" t="s">
        <v>9</v>
      </c>
      <c r="D794" t="s">
        <v>8</v>
      </c>
      <c r="E794" t="s">
        <v>11</v>
      </c>
      <c r="F794" t="s">
        <v>10</v>
      </c>
      <c r="G794">
        <v>0</v>
      </c>
      <c r="H794" t="s">
        <v>9</v>
      </c>
      <c r="I794" t="s">
        <v>15</v>
      </c>
      <c r="M794">
        <v>0</v>
      </c>
      <c r="N794" t="str">
        <f t="shared" si="81"/>
        <v>No</v>
      </c>
      <c r="O794" s="3" t="s">
        <v>152</v>
      </c>
      <c r="P794" s="126" t="str">
        <f t="shared" si="78"/>
        <v>Yes</v>
      </c>
      <c r="Q794" s="126" t="str">
        <f t="shared" si="82"/>
        <v>Yes</v>
      </c>
      <c r="R794" s="126" t="str">
        <f t="shared" si="82"/>
        <v>Yes</v>
      </c>
      <c r="S794" s="126" t="str">
        <f t="shared" si="82"/>
        <v>No</v>
      </c>
      <c r="T794" s="126" t="str">
        <f t="shared" si="82"/>
        <v>Yes</v>
      </c>
      <c r="U794" s="126" t="str">
        <f t="shared" si="82"/>
        <v>Yes</v>
      </c>
      <c r="V794" s="126" t="str">
        <f t="shared" si="82"/>
        <v>No</v>
      </c>
      <c r="W794" s="126" t="str">
        <f t="shared" si="82"/>
        <v>No</v>
      </c>
      <c r="X794" s="126" t="str">
        <f t="shared" si="82"/>
        <v>No</v>
      </c>
      <c r="Y794" s="126" t="str">
        <f t="shared" si="82"/>
        <v>No</v>
      </c>
      <c r="Z794" s="126" t="str">
        <f t="shared" si="82"/>
        <v>No</v>
      </c>
      <c r="AA794" s="126" t="str">
        <f t="shared" si="82"/>
        <v>No</v>
      </c>
    </row>
    <row r="795" spans="1:27" x14ac:dyDescent="0.3">
      <c r="A795" t="s">
        <v>194</v>
      </c>
      <c r="B795" t="s">
        <v>13</v>
      </c>
      <c r="C795" t="s">
        <v>70</v>
      </c>
      <c r="D795" t="s">
        <v>8</v>
      </c>
      <c r="E795" t="s">
        <v>11</v>
      </c>
      <c r="F795" t="s">
        <v>10</v>
      </c>
      <c r="G795">
        <v>1</v>
      </c>
      <c r="H795" t="s">
        <v>10</v>
      </c>
      <c r="I795" t="s">
        <v>19</v>
      </c>
      <c r="K795" t="s">
        <v>237</v>
      </c>
      <c r="M795">
        <v>3</v>
      </c>
      <c r="N795" t="str">
        <f t="shared" si="81"/>
        <v>Yes</v>
      </c>
      <c r="O795" s="3" t="s">
        <v>152</v>
      </c>
      <c r="P795" s="126" t="str">
        <f t="shared" si="78"/>
        <v>Yes</v>
      </c>
      <c r="Q795" s="126" t="str">
        <f t="shared" si="82"/>
        <v>No</v>
      </c>
      <c r="R795" s="126" t="str">
        <f t="shared" si="82"/>
        <v>Yes</v>
      </c>
      <c r="S795" s="126" t="str">
        <f t="shared" si="82"/>
        <v>Yes</v>
      </c>
      <c r="T795" s="126" t="str">
        <f t="shared" si="82"/>
        <v>Yes</v>
      </c>
      <c r="U795" s="126" t="str">
        <f t="shared" si="82"/>
        <v>Yes</v>
      </c>
      <c r="V795" s="126" t="str">
        <f t="shared" si="82"/>
        <v>No</v>
      </c>
      <c r="W795" s="126" t="str">
        <f t="shared" si="82"/>
        <v>No</v>
      </c>
      <c r="X795" s="126" t="str">
        <f t="shared" si="82"/>
        <v>No</v>
      </c>
      <c r="Y795" s="126" t="str">
        <f t="shared" si="82"/>
        <v>No</v>
      </c>
      <c r="Z795" s="126" t="str">
        <f t="shared" si="82"/>
        <v>No</v>
      </c>
      <c r="AA795" s="126" t="str">
        <f t="shared" si="82"/>
        <v>No</v>
      </c>
    </row>
    <row r="796" spans="1:27" x14ac:dyDescent="0.3">
      <c r="A796" t="s">
        <v>194</v>
      </c>
      <c r="B796" t="s">
        <v>13</v>
      </c>
      <c r="C796" t="s">
        <v>70</v>
      </c>
      <c r="D796" t="s">
        <v>8</v>
      </c>
      <c r="E796" t="s">
        <v>11</v>
      </c>
      <c r="F796" t="s">
        <v>10</v>
      </c>
      <c r="G796">
        <v>1</v>
      </c>
      <c r="H796" t="s">
        <v>70</v>
      </c>
      <c r="I796" t="s">
        <v>18</v>
      </c>
      <c r="M796">
        <v>2</v>
      </c>
      <c r="N796" t="str">
        <f t="shared" si="81"/>
        <v>Yes</v>
      </c>
      <c r="O796" s="3" t="s">
        <v>152</v>
      </c>
      <c r="P796" s="126" t="str">
        <f t="shared" si="78"/>
        <v>Yes</v>
      </c>
      <c r="Q796" s="126" t="str">
        <f t="shared" si="82"/>
        <v>No</v>
      </c>
      <c r="R796" s="126" t="str">
        <f t="shared" si="82"/>
        <v>Yes</v>
      </c>
      <c r="S796" s="126" t="str">
        <f t="shared" si="82"/>
        <v>Yes</v>
      </c>
      <c r="T796" s="126" t="str">
        <f t="shared" si="82"/>
        <v>Yes</v>
      </c>
      <c r="U796" s="126" t="str">
        <f t="shared" si="82"/>
        <v>Yes</v>
      </c>
      <c r="V796" s="126" t="str">
        <f t="shared" si="82"/>
        <v>No</v>
      </c>
      <c r="W796" s="126" t="str">
        <f t="shared" si="82"/>
        <v>No</v>
      </c>
      <c r="X796" s="126" t="str">
        <f t="shared" si="82"/>
        <v>No</v>
      </c>
      <c r="Y796" s="126" t="str">
        <f t="shared" si="82"/>
        <v>No</v>
      </c>
      <c r="Z796" s="126" t="str">
        <f t="shared" si="82"/>
        <v>No</v>
      </c>
      <c r="AA796" s="126" t="str">
        <f t="shared" si="82"/>
        <v>No</v>
      </c>
    </row>
    <row r="797" spans="1:27" x14ac:dyDescent="0.3">
      <c r="A797" t="s">
        <v>194</v>
      </c>
      <c r="B797" t="s">
        <v>13</v>
      </c>
      <c r="C797" t="s">
        <v>70</v>
      </c>
      <c r="D797" t="s">
        <v>8</v>
      </c>
      <c r="E797" t="s">
        <v>11</v>
      </c>
      <c r="F797" t="s">
        <v>10</v>
      </c>
      <c r="G797">
        <v>0</v>
      </c>
      <c r="H797" t="s">
        <v>70</v>
      </c>
      <c r="I797" t="s">
        <v>17</v>
      </c>
      <c r="K797" t="s">
        <v>237</v>
      </c>
      <c r="M797">
        <v>0</v>
      </c>
      <c r="N797" t="str">
        <f t="shared" si="81"/>
        <v>No</v>
      </c>
      <c r="O797" s="3" t="s">
        <v>152</v>
      </c>
      <c r="P797" s="126" t="str">
        <f t="shared" ref="P797:AA853" si="83">IF($A797="","",IF(OR($B797=P$1,$C797=P$1,$D797=P$1,$E797=P$1,$F797=P$1),"Yes","No"))</f>
        <v>Yes</v>
      </c>
      <c r="Q797" s="126" t="str">
        <f t="shared" si="82"/>
        <v>No</v>
      </c>
      <c r="R797" s="126" t="str">
        <f t="shared" si="82"/>
        <v>Yes</v>
      </c>
      <c r="S797" s="126" t="str">
        <f t="shared" si="82"/>
        <v>Yes</v>
      </c>
      <c r="T797" s="126" t="str">
        <f t="shared" si="82"/>
        <v>Yes</v>
      </c>
      <c r="U797" s="126" t="str">
        <f t="shared" si="82"/>
        <v>Yes</v>
      </c>
      <c r="V797" s="126" t="str">
        <f t="shared" si="82"/>
        <v>No</v>
      </c>
      <c r="W797" s="126" t="str">
        <f t="shared" si="82"/>
        <v>No</v>
      </c>
      <c r="X797" s="126" t="str">
        <f t="shared" si="82"/>
        <v>No</v>
      </c>
      <c r="Y797" s="126" t="str">
        <f t="shared" si="82"/>
        <v>No</v>
      </c>
      <c r="Z797" s="126" t="str">
        <f t="shared" si="82"/>
        <v>No</v>
      </c>
      <c r="AA797" s="126" t="str">
        <f t="shared" si="82"/>
        <v>No</v>
      </c>
    </row>
    <row r="798" spans="1:27" x14ac:dyDescent="0.3">
      <c r="A798" t="s">
        <v>194</v>
      </c>
      <c r="B798" t="s">
        <v>13</v>
      </c>
      <c r="C798" t="s">
        <v>70</v>
      </c>
      <c r="D798" t="s">
        <v>8</v>
      </c>
      <c r="E798" t="s">
        <v>11</v>
      </c>
      <c r="F798" t="s">
        <v>10</v>
      </c>
      <c r="G798">
        <v>0</v>
      </c>
      <c r="H798" t="s">
        <v>8</v>
      </c>
      <c r="I798" t="s">
        <v>19</v>
      </c>
      <c r="M798">
        <v>0</v>
      </c>
      <c r="N798" t="str">
        <f t="shared" si="81"/>
        <v>No</v>
      </c>
      <c r="O798" s="3" t="s">
        <v>152</v>
      </c>
      <c r="P798" s="126" t="str">
        <f t="shared" si="83"/>
        <v>Yes</v>
      </c>
      <c r="Q798" s="126" t="str">
        <f t="shared" si="82"/>
        <v>No</v>
      </c>
      <c r="R798" s="126" t="str">
        <f t="shared" si="82"/>
        <v>Yes</v>
      </c>
      <c r="S798" s="126" t="str">
        <f t="shared" si="82"/>
        <v>Yes</v>
      </c>
      <c r="T798" s="126" t="str">
        <f t="shared" si="82"/>
        <v>Yes</v>
      </c>
      <c r="U798" s="126" t="str">
        <f t="shared" si="82"/>
        <v>Yes</v>
      </c>
      <c r="V798" s="126" t="str">
        <f t="shared" si="82"/>
        <v>No</v>
      </c>
      <c r="W798" s="126" t="str">
        <f t="shared" si="82"/>
        <v>No</v>
      </c>
      <c r="X798" s="126" t="str">
        <f t="shared" si="82"/>
        <v>No</v>
      </c>
      <c r="Y798" s="126" t="str">
        <f t="shared" si="82"/>
        <v>No</v>
      </c>
      <c r="Z798" s="126" t="str">
        <f t="shared" si="82"/>
        <v>No</v>
      </c>
      <c r="AA798" s="126" t="str">
        <f t="shared" si="82"/>
        <v>No</v>
      </c>
    </row>
    <row r="799" spans="1:27" x14ac:dyDescent="0.3">
      <c r="A799" t="s">
        <v>194</v>
      </c>
      <c r="B799" t="s">
        <v>13</v>
      </c>
      <c r="C799" t="s">
        <v>70</v>
      </c>
      <c r="D799" t="s">
        <v>8</v>
      </c>
      <c r="E799" t="s">
        <v>11</v>
      </c>
      <c r="F799" t="s">
        <v>10</v>
      </c>
      <c r="G799">
        <v>0</v>
      </c>
      <c r="H799" t="s">
        <v>10</v>
      </c>
      <c r="I799" t="s">
        <v>19</v>
      </c>
      <c r="M799">
        <v>3</v>
      </c>
      <c r="N799" t="str">
        <f t="shared" si="81"/>
        <v>Yes</v>
      </c>
      <c r="O799" s="3" t="s">
        <v>152</v>
      </c>
      <c r="P799" s="126" t="str">
        <f t="shared" si="83"/>
        <v>Yes</v>
      </c>
      <c r="Q799" s="126" t="str">
        <f t="shared" si="82"/>
        <v>No</v>
      </c>
      <c r="R799" s="126" t="str">
        <f t="shared" si="82"/>
        <v>Yes</v>
      </c>
      <c r="S799" s="126" t="str">
        <f t="shared" si="82"/>
        <v>Yes</v>
      </c>
      <c r="T799" s="126" t="str">
        <f t="shared" si="82"/>
        <v>Yes</v>
      </c>
      <c r="U799" s="126" t="str">
        <f t="shared" si="82"/>
        <v>Yes</v>
      </c>
      <c r="V799" s="126" t="str">
        <f t="shared" si="82"/>
        <v>No</v>
      </c>
      <c r="W799" s="126" t="str">
        <f t="shared" si="82"/>
        <v>No</v>
      </c>
      <c r="X799" s="126" t="str">
        <f t="shared" si="82"/>
        <v>No</v>
      </c>
      <c r="Y799" s="126" t="str">
        <f t="shared" si="82"/>
        <v>No</v>
      </c>
      <c r="Z799" s="126" t="str">
        <f t="shared" si="82"/>
        <v>No</v>
      </c>
      <c r="AA799" s="126" t="str">
        <f t="shared" si="82"/>
        <v>No</v>
      </c>
    </row>
    <row r="800" spans="1:27" x14ac:dyDescent="0.3">
      <c r="A800" t="s">
        <v>194</v>
      </c>
      <c r="B800" t="s">
        <v>13</v>
      </c>
      <c r="C800" t="s">
        <v>70</v>
      </c>
      <c r="D800" t="s">
        <v>8</v>
      </c>
      <c r="E800" t="s">
        <v>11</v>
      </c>
      <c r="F800" t="s">
        <v>10</v>
      </c>
      <c r="G800">
        <v>1</v>
      </c>
      <c r="H800" t="s">
        <v>11</v>
      </c>
      <c r="I800" t="s">
        <v>15</v>
      </c>
      <c r="M800">
        <v>0</v>
      </c>
      <c r="N800" t="str">
        <f t="shared" si="81"/>
        <v>No</v>
      </c>
      <c r="O800" s="3" t="s">
        <v>152</v>
      </c>
      <c r="P800" s="126" t="str">
        <f t="shared" si="83"/>
        <v>Yes</v>
      </c>
      <c r="Q800" s="126" t="str">
        <f t="shared" si="82"/>
        <v>No</v>
      </c>
      <c r="R800" s="126" t="str">
        <f t="shared" si="82"/>
        <v>Yes</v>
      </c>
      <c r="S800" s="126" t="str">
        <f t="shared" si="82"/>
        <v>Yes</v>
      </c>
      <c r="T800" s="126" t="str">
        <f t="shared" si="82"/>
        <v>Yes</v>
      </c>
      <c r="U800" s="126" t="str">
        <f t="shared" si="82"/>
        <v>Yes</v>
      </c>
      <c r="V800" s="126" t="str">
        <f t="shared" si="82"/>
        <v>No</v>
      </c>
      <c r="W800" s="126" t="str">
        <f t="shared" si="82"/>
        <v>No</v>
      </c>
      <c r="X800" s="126" t="str">
        <f t="shared" si="82"/>
        <v>No</v>
      </c>
      <c r="Y800" s="126" t="str">
        <f t="shared" si="82"/>
        <v>No</v>
      </c>
      <c r="Z800" s="126" t="str">
        <f t="shared" si="82"/>
        <v>No</v>
      </c>
      <c r="AA800" s="126" t="str">
        <f t="shared" si="82"/>
        <v>No</v>
      </c>
    </row>
    <row r="801" spans="1:27" x14ac:dyDescent="0.3">
      <c r="A801" t="s">
        <v>194</v>
      </c>
      <c r="B801" t="s">
        <v>130</v>
      </c>
      <c r="C801" t="s">
        <v>9</v>
      </c>
      <c r="D801" t="s">
        <v>8</v>
      </c>
      <c r="E801" t="s">
        <v>11</v>
      </c>
      <c r="F801" t="s">
        <v>10</v>
      </c>
      <c r="G801">
        <v>1</v>
      </c>
      <c r="H801" t="s">
        <v>130</v>
      </c>
      <c r="I801" t="s">
        <v>16</v>
      </c>
      <c r="M801">
        <v>0</v>
      </c>
      <c r="N801" t="str">
        <f t="shared" si="81"/>
        <v>No</v>
      </c>
      <c r="O801" s="3" t="s">
        <v>152</v>
      </c>
      <c r="P801" s="126" t="str">
        <f t="shared" si="83"/>
        <v>No</v>
      </c>
      <c r="Q801" s="126" t="str">
        <f t="shared" si="82"/>
        <v>Yes</v>
      </c>
      <c r="R801" s="126" t="str">
        <f t="shared" si="82"/>
        <v>Yes</v>
      </c>
      <c r="S801" s="126" t="str">
        <f t="shared" si="82"/>
        <v>No</v>
      </c>
      <c r="T801" s="126" t="str">
        <f t="shared" si="82"/>
        <v>Yes</v>
      </c>
      <c r="U801" s="126" t="str">
        <f t="shared" si="82"/>
        <v>Yes</v>
      </c>
      <c r="V801" s="126" t="str">
        <f t="shared" si="82"/>
        <v>No</v>
      </c>
      <c r="W801" s="126" t="str">
        <f t="shared" si="82"/>
        <v>No</v>
      </c>
      <c r="X801" s="126" t="str">
        <f t="shared" si="82"/>
        <v>No</v>
      </c>
      <c r="Y801" s="126" t="str">
        <f t="shared" si="82"/>
        <v>Yes</v>
      </c>
      <c r="Z801" s="126" t="str">
        <f t="shared" si="82"/>
        <v>No</v>
      </c>
      <c r="AA801" s="126" t="str">
        <f t="shared" si="82"/>
        <v>No</v>
      </c>
    </row>
    <row r="802" spans="1:27" x14ac:dyDescent="0.3">
      <c r="A802" t="s">
        <v>194</v>
      </c>
      <c r="B802" t="s">
        <v>130</v>
      </c>
      <c r="C802" t="s">
        <v>9</v>
      </c>
      <c r="D802" t="s">
        <v>8</v>
      </c>
      <c r="E802" t="s">
        <v>11</v>
      </c>
      <c r="F802" t="s">
        <v>10</v>
      </c>
      <c r="G802">
        <v>0</v>
      </c>
      <c r="H802" t="s">
        <v>9</v>
      </c>
      <c r="I802" t="s">
        <v>15</v>
      </c>
      <c r="M802">
        <v>0</v>
      </c>
      <c r="N802" t="str">
        <f t="shared" si="81"/>
        <v>No</v>
      </c>
      <c r="O802" s="3" t="s">
        <v>152</v>
      </c>
      <c r="P802" s="126" t="str">
        <f t="shared" si="83"/>
        <v>No</v>
      </c>
      <c r="Q802" s="126" t="str">
        <f t="shared" si="82"/>
        <v>Yes</v>
      </c>
      <c r="R802" s="126" t="str">
        <f t="shared" si="82"/>
        <v>Yes</v>
      </c>
      <c r="S802" s="126" t="str">
        <f t="shared" si="82"/>
        <v>No</v>
      </c>
      <c r="T802" s="126" t="str">
        <f t="shared" si="82"/>
        <v>Yes</v>
      </c>
      <c r="U802" s="126" t="str">
        <f t="shared" si="82"/>
        <v>Yes</v>
      </c>
      <c r="V802" s="126" t="str">
        <f t="shared" si="82"/>
        <v>No</v>
      </c>
      <c r="W802" s="126" t="str">
        <f t="shared" si="82"/>
        <v>No</v>
      </c>
      <c r="X802" s="126" t="str">
        <f t="shared" si="82"/>
        <v>No</v>
      </c>
      <c r="Y802" s="126" t="str">
        <f t="shared" si="82"/>
        <v>Yes</v>
      </c>
      <c r="Z802" s="126" t="str">
        <f t="shared" si="82"/>
        <v>No</v>
      </c>
      <c r="AA802" s="126" t="str">
        <f t="shared" si="82"/>
        <v>No</v>
      </c>
    </row>
    <row r="803" spans="1:27" x14ac:dyDescent="0.3">
      <c r="A803" t="s">
        <v>194</v>
      </c>
      <c r="B803" t="s">
        <v>130</v>
      </c>
      <c r="C803" t="s">
        <v>9</v>
      </c>
      <c r="D803" t="s">
        <v>8</v>
      </c>
      <c r="E803" t="s">
        <v>11</v>
      </c>
      <c r="F803" t="s">
        <v>10</v>
      </c>
      <c r="G803">
        <v>0</v>
      </c>
      <c r="H803" t="s">
        <v>11</v>
      </c>
      <c r="I803" t="s">
        <v>15</v>
      </c>
      <c r="M803">
        <v>0</v>
      </c>
      <c r="N803" t="str">
        <f t="shared" si="81"/>
        <v>No</v>
      </c>
      <c r="O803" s="3" t="s">
        <v>152</v>
      </c>
      <c r="P803" s="126" t="str">
        <f t="shared" si="83"/>
        <v>No</v>
      </c>
      <c r="Q803" s="126" t="str">
        <f t="shared" si="82"/>
        <v>Yes</v>
      </c>
      <c r="R803" s="126" t="str">
        <f t="shared" si="82"/>
        <v>Yes</v>
      </c>
      <c r="S803" s="126" t="str">
        <f t="shared" si="82"/>
        <v>No</v>
      </c>
      <c r="T803" s="126" t="str">
        <f t="shared" si="82"/>
        <v>Yes</v>
      </c>
      <c r="U803" s="126" t="str">
        <f t="shared" si="82"/>
        <v>Yes</v>
      </c>
      <c r="V803" s="126" t="str">
        <f t="shared" si="82"/>
        <v>No</v>
      </c>
      <c r="W803" s="126" t="str">
        <f t="shared" si="82"/>
        <v>No</v>
      </c>
      <c r="X803" s="126" t="str">
        <f t="shared" si="82"/>
        <v>No</v>
      </c>
      <c r="Y803" s="126" t="str">
        <f t="shared" si="82"/>
        <v>Yes</v>
      </c>
      <c r="Z803" s="126" t="str">
        <f t="shared" si="82"/>
        <v>No</v>
      </c>
      <c r="AA803" s="126" t="str">
        <f t="shared" si="82"/>
        <v>No</v>
      </c>
    </row>
    <row r="804" spans="1:27" x14ac:dyDescent="0.3">
      <c r="A804" t="s">
        <v>194</v>
      </c>
      <c r="B804" t="s">
        <v>130</v>
      </c>
      <c r="C804" t="s">
        <v>9</v>
      </c>
      <c r="D804" t="s">
        <v>8</v>
      </c>
      <c r="E804" t="s">
        <v>11</v>
      </c>
      <c r="F804" t="s">
        <v>10</v>
      </c>
      <c r="G804">
        <v>1</v>
      </c>
      <c r="H804" t="s">
        <v>130</v>
      </c>
      <c r="I804" t="s">
        <v>18</v>
      </c>
      <c r="M804">
        <v>3</v>
      </c>
      <c r="N804" t="str">
        <f t="shared" si="81"/>
        <v>Yes</v>
      </c>
      <c r="O804" s="3" t="s">
        <v>152</v>
      </c>
      <c r="P804" s="126" t="str">
        <f t="shared" si="83"/>
        <v>No</v>
      </c>
      <c r="Q804" s="126" t="str">
        <f t="shared" si="82"/>
        <v>Yes</v>
      </c>
      <c r="R804" s="126" t="str">
        <f t="shared" si="82"/>
        <v>Yes</v>
      </c>
      <c r="S804" s="126" t="str">
        <f t="shared" si="82"/>
        <v>No</v>
      </c>
      <c r="T804" s="126" t="str">
        <f t="shared" si="82"/>
        <v>Yes</v>
      </c>
      <c r="U804" s="126" t="str">
        <f t="shared" si="82"/>
        <v>Yes</v>
      </c>
      <c r="V804" s="126" t="str">
        <f t="shared" si="82"/>
        <v>No</v>
      </c>
      <c r="W804" s="126" t="str">
        <f t="shared" si="82"/>
        <v>No</v>
      </c>
      <c r="X804" s="126" t="str">
        <f t="shared" si="82"/>
        <v>No</v>
      </c>
      <c r="Y804" s="126" t="str">
        <f t="shared" si="82"/>
        <v>Yes</v>
      </c>
      <c r="Z804" s="126" t="str">
        <f t="shared" si="82"/>
        <v>No</v>
      </c>
      <c r="AA804" s="126" t="str">
        <f t="shared" si="82"/>
        <v>No</v>
      </c>
    </row>
    <row r="805" spans="1:27" x14ac:dyDescent="0.3">
      <c r="A805" t="s">
        <v>194</v>
      </c>
      <c r="B805" t="s">
        <v>13</v>
      </c>
      <c r="C805" t="s">
        <v>9</v>
      </c>
      <c r="D805" t="s">
        <v>8</v>
      </c>
      <c r="E805" t="s">
        <v>11</v>
      </c>
      <c r="F805" t="s">
        <v>10</v>
      </c>
      <c r="G805">
        <v>0</v>
      </c>
      <c r="H805" t="s">
        <v>8</v>
      </c>
      <c r="I805" t="s">
        <v>19</v>
      </c>
      <c r="M805">
        <v>0</v>
      </c>
      <c r="N805" t="str">
        <f t="shared" si="81"/>
        <v>No</v>
      </c>
      <c r="O805" s="3" t="s">
        <v>152</v>
      </c>
      <c r="P805" s="126" t="str">
        <f t="shared" si="83"/>
        <v>Yes</v>
      </c>
      <c r="Q805" s="126" t="str">
        <f t="shared" si="82"/>
        <v>Yes</v>
      </c>
      <c r="R805" s="126" t="str">
        <f t="shared" si="82"/>
        <v>Yes</v>
      </c>
      <c r="S805" s="126" t="str">
        <f t="shared" si="82"/>
        <v>No</v>
      </c>
      <c r="T805" s="126" t="str">
        <f t="shared" si="82"/>
        <v>Yes</v>
      </c>
      <c r="U805" s="126" t="str">
        <f t="shared" si="82"/>
        <v>Yes</v>
      </c>
      <c r="V805" s="126" t="str">
        <f t="shared" si="82"/>
        <v>No</v>
      </c>
      <c r="W805" s="126" t="str">
        <f t="shared" si="82"/>
        <v>No</v>
      </c>
      <c r="X805" s="126" t="str">
        <f t="shared" si="82"/>
        <v>No</v>
      </c>
      <c r="Y805" s="126" t="str">
        <f t="shared" si="82"/>
        <v>No</v>
      </c>
      <c r="Z805" s="126" t="str">
        <f t="shared" si="82"/>
        <v>No</v>
      </c>
      <c r="AA805" s="126" t="str">
        <f t="shared" si="82"/>
        <v>No</v>
      </c>
    </row>
    <row r="806" spans="1:27" x14ac:dyDescent="0.3">
      <c r="A806" t="s">
        <v>194</v>
      </c>
      <c r="B806" t="s">
        <v>13</v>
      </c>
      <c r="C806" t="s">
        <v>9</v>
      </c>
      <c r="D806" t="s">
        <v>8</v>
      </c>
      <c r="E806" t="s">
        <v>11</v>
      </c>
      <c r="F806" t="s">
        <v>10</v>
      </c>
      <c r="G806">
        <v>0</v>
      </c>
      <c r="H806" t="s">
        <v>13</v>
      </c>
      <c r="I806" t="s">
        <v>19</v>
      </c>
      <c r="K806" t="s">
        <v>237</v>
      </c>
      <c r="M806">
        <v>0</v>
      </c>
      <c r="N806" t="str">
        <f t="shared" si="81"/>
        <v>No</v>
      </c>
      <c r="O806" s="3" t="s">
        <v>152</v>
      </c>
      <c r="P806" s="126" t="str">
        <f t="shared" si="83"/>
        <v>Yes</v>
      </c>
      <c r="Q806" s="126" t="str">
        <f t="shared" si="82"/>
        <v>Yes</v>
      </c>
      <c r="R806" s="126" t="str">
        <f t="shared" si="82"/>
        <v>Yes</v>
      </c>
      <c r="S806" s="126" t="str">
        <f t="shared" si="82"/>
        <v>No</v>
      </c>
      <c r="T806" s="126" t="str">
        <f t="shared" si="82"/>
        <v>Yes</v>
      </c>
      <c r="U806" s="126" t="str">
        <f t="shared" si="82"/>
        <v>Yes</v>
      </c>
      <c r="V806" s="126" t="str">
        <f t="shared" si="82"/>
        <v>No</v>
      </c>
      <c r="W806" s="126" t="str">
        <f t="shared" si="82"/>
        <v>No</v>
      </c>
      <c r="X806" s="126" t="str">
        <f t="shared" si="82"/>
        <v>No</v>
      </c>
      <c r="Y806" s="126" t="str">
        <f t="shared" si="82"/>
        <v>No</v>
      </c>
      <c r="Z806" s="126" t="str">
        <f t="shared" si="82"/>
        <v>No</v>
      </c>
      <c r="AA806" s="126" t="str">
        <f t="shared" si="82"/>
        <v>No</v>
      </c>
    </row>
    <row r="807" spans="1:27" x14ac:dyDescent="0.3">
      <c r="A807" t="s">
        <v>194</v>
      </c>
      <c r="B807" t="s">
        <v>13</v>
      </c>
      <c r="C807" t="s">
        <v>9</v>
      </c>
      <c r="D807" t="s">
        <v>8</v>
      </c>
      <c r="E807" t="s">
        <v>11</v>
      </c>
      <c r="F807" t="s">
        <v>10</v>
      </c>
      <c r="G807">
        <v>0</v>
      </c>
      <c r="H807" t="s">
        <v>10</v>
      </c>
      <c r="I807" t="s">
        <v>19</v>
      </c>
      <c r="M807">
        <v>0</v>
      </c>
      <c r="N807" t="str">
        <f t="shared" si="81"/>
        <v>No</v>
      </c>
      <c r="O807" s="3" t="s">
        <v>152</v>
      </c>
      <c r="P807" s="126" t="str">
        <f t="shared" si="83"/>
        <v>Yes</v>
      </c>
      <c r="Q807" s="126" t="str">
        <f t="shared" si="82"/>
        <v>Yes</v>
      </c>
      <c r="R807" s="126" t="str">
        <f t="shared" si="82"/>
        <v>Yes</v>
      </c>
      <c r="S807" s="126" t="str">
        <f t="shared" si="82"/>
        <v>No</v>
      </c>
      <c r="T807" s="126" t="str">
        <f t="shared" si="82"/>
        <v>Yes</v>
      </c>
      <c r="U807" s="126" t="str">
        <f t="shared" si="82"/>
        <v>Yes</v>
      </c>
      <c r="V807" s="126" t="str">
        <f t="shared" si="82"/>
        <v>No</v>
      </c>
      <c r="W807" s="126" t="str">
        <f t="shared" si="82"/>
        <v>No</v>
      </c>
      <c r="X807" s="126" t="str">
        <f t="shared" si="82"/>
        <v>No</v>
      </c>
      <c r="Y807" s="126" t="str">
        <f t="shared" si="82"/>
        <v>No</v>
      </c>
      <c r="Z807" s="126" t="str">
        <f t="shared" si="82"/>
        <v>No</v>
      </c>
      <c r="AA807" s="126" t="str">
        <f t="shared" si="82"/>
        <v>No</v>
      </c>
    </row>
    <row r="808" spans="1:27" x14ac:dyDescent="0.3">
      <c r="A808" t="s">
        <v>194</v>
      </c>
      <c r="B808" t="s">
        <v>13</v>
      </c>
      <c r="C808" t="s">
        <v>9</v>
      </c>
      <c r="D808" t="s">
        <v>130</v>
      </c>
      <c r="E808" t="s">
        <v>11</v>
      </c>
      <c r="F808" t="s">
        <v>8</v>
      </c>
      <c r="G808">
        <v>1</v>
      </c>
      <c r="H808" t="s">
        <v>13</v>
      </c>
      <c r="I808" t="s">
        <v>18</v>
      </c>
      <c r="M808">
        <v>2</v>
      </c>
      <c r="N808" t="str">
        <f t="shared" si="81"/>
        <v>Yes</v>
      </c>
      <c r="O808" s="3" t="s">
        <v>152</v>
      </c>
      <c r="P808" s="126" t="str">
        <f t="shared" si="83"/>
        <v>Yes</v>
      </c>
      <c r="Q808" s="126" t="str">
        <f t="shared" si="82"/>
        <v>Yes</v>
      </c>
      <c r="R808" s="126" t="str">
        <f t="shared" si="82"/>
        <v>Yes</v>
      </c>
      <c r="S808" s="126" t="str">
        <f t="shared" si="82"/>
        <v>No</v>
      </c>
      <c r="T808" s="126" t="str">
        <f t="shared" si="82"/>
        <v>No</v>
      </c>
      <c r="U808" s="126" t="str">
        <f t="shared" si="82"/>
        <v>Yes</v>
      </c>
      <c r="V808" s="126" t="str">
        <f t="shared" si="82"/>
        <v>No</v>
      </c>
      <c r="W808" s="126" t="str">
        <f t="shared" si="82"/>
        <v>No</v>
      </c>
      <c r="X808" s="126" t="str">
        <f t="shared" si="82"/>
        <v>No</v>
      </c>
      <c r="Y808" s="126" t="str">
        <f t="shared" si="82"/>
        <v>Yes</v>
      </c>
      <c r="Z808" s="126" t="str">
        <f t="shared" si="82"/>
        <v>No</v>
      </c>
      <c r="AA808" s="126" t="str">
        <f t="shared" si="82"/>
        <v>No</v>
      </c>
    </row>
    <row r="809" spans="1:27" x14ac:dyDescent="0.3">
      <c r="A809" t="s">
        <v>194</v>
      </c>
      <c r="B809" t="s">
        <v>13</v>
      </c>
      <c r="C809" t="s">
        <v>9</v>
      </c>
      <c r="D809" t="s">
        <v>130</v>
      </c>
      <c r="E809" t="s">
        <v>11</v>
      </c>
      <c r="F809" t="s">
        <v>8</v>
      </c>
      <c r="G809">
        <v>0</v>
      </c>
      <c r="H809" t="s">
        <v>8</v>
      </c>
      <c r="I809" t="s">
        <v>19</v>
      </c>
      <c r="M809">
        <v>0</v>
      </c>
      <c r="N809" t="str">
        <f t="shared" si="81"/>
        <v>No</v>
      </c>
      <c r="O809" s="3" t="s">
        <v>152</v>
      </c>
      <c r="P809" s="126" t="str">
        <f t="shared" si="83"/>
        <v>Yes</v>
      </c>
      <c r="Q809" s="126" t="str">
        <f t="shared" si="82"/>
        <v>Yes</v>
      </c>
      <c r="R809" s="126" t="str">
        <f t="shared" si="82"/>
        <v>Yes</v>
      </c>
      <c r="S809" s="126" t="str">
        <f t="shared" si="82"/>
        <v>No</v>
      </c>
      <c r="T809" s="126" t="str">
        <f t="shared" si="82"/>
        <v>No</v>
      </c>
      <c r="U809" s="126" t="str">
        <f t="shared" si="82"/>
        <v>Yes</v>
      </c>
      <c r="V809" s="126" t="str">
        <f t="shared" si="82"/>
        <v>No</v>
      </c>
      <c r="W809" s="126" t="str">
        <f t="shared" si="82"/>
        <v>No</v>
      </c>
      <c r="X809" s="126" t="str">
        <f t="shared" si="82"/>
        <v>No</v>
      </c>
      <c r="Y809" s="126" t="str">
        <f t="shared" si="82"/>
        <v>Yes</v>
      </c>
      <c r="Z809" s="126" t="str">
        <f t="shared" si="82"/>
        <v>No</v>
      </c>
      <c r="AA809" s="126" t="str">
        <f t="shared" si="82"/>
        <v>No</v>
      </c>
    </row>
    <row r="810" spans="1:27" x14ac:dyDescent="0.3">
      <c r="A810" t="s">
        <v>195</v>
      </c>
      <c r="B810" t="s">
        <v>13</v>
      </c>
      <c r="C810" t="s">
        <v>9</v>
      </c>
      <c r="D810" t="s">
        <v>8</v>
      </c>
      <c r="E810" t="s">
        <v>11</v>
      </c>
      <c r="F810" t="s">
        <v>10</v>
      </c>
      <c r="G810">
        <v>1</v>
      </c>
      <c r="H810" t="s">
        <v>13</v>
      </c>
      <c r="I810" t="s">
        <v>19</v>
      </c>
      <c r="M810">
        <v>0</v>
      </c>
      <c r="N810" t="str">
        <f t="shared" si="81"/>
        <v>No</v>
      </c>
      <c r="O810" s="3" t="s">
        <v>214</v>
      </c>
      <c r="P810" s="126" t="str">
        <f t="shared" si="83"/>
        <v>Yes</v>
      </c>
      <c r="Q810" s="126" t="str">
        <f t="shared" si="82"/>
        <v>Yes</v>
      </c>
      <c r="R810" s="126" t="str">
        <f t="shared" si="82"/>
        <v>Yes</v>
      </c>
      <c r="S810" s="126" t="str">
        <f t="shared" si="82"/>
        <v>No</v>
      </c>
      <c r="T810" s="126" t="str">
        <f t="shared" si="82"/>
        <v>Yes</v>
      </c>
      <c r="U810" s="126" t="str">
        <f t="shared" si="82"/>
        <v>Yes</v>
      </c>
      <c r="V810" s="126" t="str">
        <f t="shared" si="82"/>
        <v>No</v>
      </c>
      <c r="W810" s="126" t="str">
        <f t="shared" si="82"/>
        <v>No</v>
      </c>
      <c r="X810" s="126" t="str">
        <f t="shared" si="82"/>
        <v>No</v>
      </c>
      <c r="Y810" s="126" t="str">
        <f t="shared" si="82"/>
        <v>No</v>
      </c>
      <c r="Z810" s="126" t="str">
        <f t="shared" si="82"/>
        <v>No</v>
      </c>
      <c r="AA810" s="126" t="str">
        <f t="shared" si="82"/>
        <v>No</v>
      </c>
    </row>
    <row r="811" spans="1:27" x14ac:dyDescent="0.3">
      <c r="A811" t="s">
        <v>195</v>
      </c>
      <c r="B811" t="s">
        <v>13</v>
      </c>
      <c r="C811" t="s">
        <v>9</v>
      </c>
      <c r="D811" t="s">
        <v>8</v>
      </c>
      <c r="E811" t="s">
        <v>11</v>
      </c>
      <c r="F811" t="s">
        <v>10</v>
      </c>
      <c r="G811">
        <v>1</v>
      </c>
      <c r="H811" t="s">
        <v>13</v>
      </c>
      <c r="I811" t="s">
        <v>18</v>
      </c>
      <c r="M811">
        <v>2</v>
      </c>
      <c r="N811" t="str">
        <f t="shared" si="81"/>
        <v>Yes</v>
      </c>
      <c r="O811" s="3" t="s">
        <v>214</v>
      </c>
      <c r="P811" s="126" t="str">
        <f t="shared" si="83"/>
        <v>Yes</v>
      </c>
      <c r="Q811" s="126" t="str">
        <f t="shared" si="82"/>
        <v>Yes</v>
      </c>
      <c r="R811" s="126" t="str">
        <f t="shared" si="82"/>
        <v>Yes</v>
      </c>
      <c r="S811" s="126" t="str">
        <f t="shared" si="82"/>
        <v>No</v>
      </c>
      <c r="T811" s="126" t="str">
        <f t="shared" si="82"/>
        <v>Yes</v>
      </c>
      <c r="U811" s="126" t="str">
        <f t="shared" si="82"/>
        <v>Yes</v>
      </c>
      <c r="V811" s="126" t="str">
        <f t="shared" si="82"/>
        <v>No</v>
      </c>
      <c r="W811" s="126" t="str">
        <f t="shared" si="82"/>
        <v>No</v>
      </c>
      <c r="X811" s="126" t="str">
        <f t="shared" si="82"/>
        <v>No</v>
      </c>
      <c r="Y811" s="126" t="str">
        <f t="shared" si="82"/>
        <v>No</v>
      </c>
      <c r="Z811" s="126" t="str">
        <f t="shared" si="82"/>
        <v>No</v>
      </c>
      <c r="AA811" s="126" t="str">
        <f t="shared" si="82"/>
        <v>No</v>
      </c>
    </row>
    <row r="812" spans="1:27" x14ac:dyDescent="0.3">
      <c r="A812" t="s">
        <v>195</v>
      </c>
      <c r="B812" t="s">
        <v>13</v>
      </c>
      <c r="C812" t="s">
        <v>9</v>
      </c>
      <c r="D812" t="s">
        <v>8</v>
      </c>
      <c r="E812" t="s">
        <v>11</v>
      </c>
      <c r="F812" t="s">
        <v>10</v>
      </c>
      <c r="G812">
        <v>0</v>
      </c>
      <c r="H812" t="s">
        <v>8</v>
      </c>
      <c r="I812" t="s">
        <v>19</v>
      </c>
      <c r="M812">
        <v>0</v>
      </c>
      <c r="N812" t="str">
        <f t="shared" si="81"/>
        <v>No</v>
      </c>
      <c r="O812" s="3" t="s">
        <v>214</v>
      </c>
      <c r="P812" s="126" t="str">
        <f t="shared" si="83"/>
        <v>Yes</v>
      </c>
      <c r="Q812" s="126" t="str">
        <f t="shared" si="82"/>
        <v>Yes</v>
      </c>
      <c r="R812" s="126" t="str">
        <f t="shared" si="82"/>
        <v>Yes</v>
      </c>
      <c r="S812" s="126" t="str">
        <f t="shared" si="82"/>
        <v>No</v>
      </c>
      <c r="T812" s="126" t="str">
        <f t="shared" si="82"/>
        <v>Yes</v>
      </c>
      <c r="U812" s="126" t="str">
        <f t="shared" si="82"/>
        <v>Yes</v>
      </c>
      <c r="V812" s="126" t="str">
        <f t="shared" si="82"/>
        <v>No</v>
      </c>
      <c r="W812" s="126" t="str">
        <f t="shared" si="82"/>
        <v>No</v>
      </c>
      <c r="X812" s="126" t="str">
        <f t="shared" si="82"/>
        <v>No</v>
      </c>
      <c r="Y812" s="126" t="str">
        <f t="shared" si="82"/>
        <v>No</v>
      </c>
      <c r="Z812" s="126" t="str">
        <f t="shared" ref="Q812:AA835" si="84">IF($A812="","",IF(OR($B812=Z$1,$C812=Z$1,$D812=Z$1,$E812=Z$1,$F812=Z$1),"Yes","No"))</f>
        <v>No</v>
      </c>
      <c r="AA812" s="126" t="str">
        <f t="shared" si="84"/>
        <v>No</v>
      </c>
    </row>
    <row r="813" spans="1:27" x14ac:dyDescent="0.3">
      <c r="A813" t="s">
        <v>195</v>
      </c>
      <c r="B813" t="s">
        <v>13</v>
      </c>
      <c r="C813" t="s">
        <v>9</v>
      </c>
      <c r="D813" t="s">
        <v>8</v>
      </c>
      <c r="E813" t="s">
        <v>11</v>
      </c>
      <c r="F813" t="s">
        <v>10</v>
      </c>
      <c r="G813">
        <v>1</v>
      </c>
      <c r="H813" t="s">
        <v>9</v>
      </c>
      <c r="I813" t="s">
        <v>16</v>
      </c>
      <c r="M813">
        <v>0</v>
      </c>
      <c r="N813" t="str">
        <f t="shared" si="81"/>
        <v>No</v>
      </c>
      <c r="O813" s="3" t="s">
        <v>214</v>
      </c>
      <c r="P813" s="126" t="str">
        <f t="shared" si="83"/>
        <v>Yes</v>
      </c>
      <c r="Q813" s="126" t="str">
        <f t="shared" si="84"/>
        <v>Yes</v>
      </c>
      <c r="R813" s="126" t="str">
        <f t="shared" si="84"/>
        <v>Yes</v>
      </c>
      <c r="S813" s="126" t="str">
        <f t="shared" si="84"/>
        <v>No</v>
      </c>
      <c r="T813" s="126" t="str">
        <f t="shared" si="84"/>
        <v>Yes</v>
      </c>
      <c r="U813" s="126" t="str">
        <f t="shared" si="84"/>
        <v>Yes</v>
      </c>
      <c r="V813" s="126" t="str">
        <f t="shared" si="84"/>
        <v>No</v>
      </c>
      <c r="W813" s="126" t="str">
        <f t="shared" si="84"/>
        <v>No</v>
      </c>
      <c r="X813" s="126" t="str">
        <f t="shared" si="84"/>
        <v>No</v>
      </c>
      <c r="Y813" s="126" t="str">
        <f t="shared" si="84"/>
        <v>No</v>
      </c>
      <c r="Z813" s="126" t="str">
        <f t="shared" si="84"/>
        <v>No</v>
      </c>
      <c r="AA813" s="126" t="str">
        <f t="shared" si="84"/>
        <v>No</v>
      </c>
    </row>
    <row r="814" spans="1:27" x14ac:dyDescent="0.3">
      <c r="A814" t="s">
        <v>195</v>
      </c>
      <c r="B814" t="s">
        <v>13</v>
      </c>
      <c r="C814" t="s">
        <v>9</v>
      </c>
      <c r="D814" t="s">
        <v>8</v>
      </c>
      <c r="E814" t="s">
        <v>11</v>
      </c>
      <c r="F814" t="s">
        <v>10</v>
      </c>
      <c r="G814">
        <v>0</v>
      </c>
      <c r="H814" t="s">
        <v>11</v>
      </c>
      <c r="I814" t="s">
        <v>19</v>
      </c>
      <c r="M814">
        <v>3</v>
      </c>
      <c r="N814" t="str">
        <f t="shared" si="81"/>
        <v>Yes</v>
      </c>
      <c r="O814" s="3" t="s">
        <v>214</v>
      </c>
      <c r="P814" s="126" t="str">
        <f t="shared" si="83"/>
        <v>Yes</v>
      </c>
      <c r="Q814" s="126" t="str">
        <f t="shared" si="84"/>
        <v>Yes</v>
      </c>
      <c r="R814" s="126" t="str">
        <f t="shared" si="84"/>
        <v>Yes</v>
      </c>
      <c r="S814" s="126" t="str">
        <f t="shared" si="84"/>
        <v>No</v>
      </c>
      <c r="T814" s="126" t="str">
        <f t="shared" si="84"/>
        <v>Yes</v>
      </c>
      <c r="U814" s="126" t="str">
        <f t="shared" si="84"/>
        <v>Yes</v>
      </c>
      <c r="V814" s="126" t="str">
        <f t="shared" si="84"/>
        <v>No</v>
      </c>
      <c r="W814" s="126" t="str">
        <f t="shared" si="84"/>
        <v>No</v>
      </c>
      <c r="X814" s="126" t="str">
        <f t="shared" si="84"/>
        <v>No</v>
      </c>
      <c r="Y814" s="126" t="str">
        <f t="shared" si="84"/>
        <v>No</v>
      </c>
      <c r="Z814" s="126" t="str">
        <f t="shared" si="84"/>
        <v>No</v>
      </c>
      <c r="AA814" s="126" t="str">
        <f t="shared" si="84"/>
        <v>No</v>
      </c>
    </row>
    <row r="815" spans="1:27" x14ac:dyDescent="0.3">
      <c r="A815" t="s">
        <v>195</v>
      </c>
      <c r="B815" t="s">
        <v>13</v>
      </c>
      <c r="C815" t="s">
        <v>9</v>
      </c>
      <c r="D815" t="s">
        <v>8</v>
      </c>
      <c r="E815" t="s">
        <v>11</v>
      </c>
      <c r="F815" t="s">
        <v>10</v>
      </c>
      <c r="G815">
        <v>1</v>
      </c>
      <c r="H815" t="s">
        <v>9</v>
      </c>
      <c r="I815" t="s">
        <v>18</v>
      </c>
      <c r="M815">
        <v>2</v>
      </c>
      <c r="N815" t="str">
        <f t="shared" si="81"/>
        <v>Yes</v>
      </c>
      <c r="O815" s="3" t="s">
        <v>214</v>
      </c>
      <c r="P815" s="126" t="str">
        <f t="shared" si="83"/>
        <v>Yes</v>
      </c>
      <c r="Q815" s="126" t="str">
        <f t="shared" si="84"/>
        <v>Yes</v>
      </c>
      <c r="R815" s="126" t="str">
        <f t="shared" si="84"/>
        <v>Yes</v>
      </c>
      <c r="S815" s="126" t="str">
        <f t="shared" si="84"/>
        <v>No</v>
      </c>
      <c r="T815" s="126" t="str">
        <f t="shared" si="84"/>
        <v>Yes</v>
      </c>
      <c r="U815" s="126" t="str">
        <f t="shared" si="84"/>
        <v>Yes</v>
      </c>
      <c r="V815" s="126" t="str">
        <f t="shared" si="84"/>
        <v>No</v>
      </c>
      <c r="W815" s="126" t="str">
        <f t="shared" si="84"/>
        <v>No</v>
      </c>
      <c r="X815" s="126" t="str">
        <f t="shared" si="84"/>
        <v>No</v>
      </c>
      <c r="Y815" s="126" t="str">
        <f t="shared" si="84"/>
        <v>No</v>
      </c>
      <c r="Z815" s="126" t="str">
        <f t="shared" si="84"/>
        <v>No</v>
      </c>
      <c r="AA815" s="126" t="str">
        <f t="shared" si="84"/>
        <v>No</v>
      </c>
    </row>
    <row r="816" spans="1:27" x14ac:dyDescent="0.3">
      <c r="A816" t="s">
        <v>195</v>
      </c>
      <c r="B816" t="s">
        <v>13</v>
      </c>
      <c r="C816" t="s">
        <v>9</v>
      </c>
      <c r="D816" t="s">
        <v>8</v>
      </c>
      <c r="E816" t="s">
        <v>70</v>
      </c>
      <c r="F816" t="s">
        <v>10</v>
      </c>
      <c r="G816">
        <v>1</v>
      </c>
      <c r="H816" t="s">
        <v>10</v>
      </c>
      <c r="I816" t="s">
        <v>18</v>
      </c>
      <c r="M816">
        <v>0</v>
      </c>
      <c r="N816" t="str">
        <f t="shared" si="81"/>
        <v>No</v>
      </c>
      <c r="O816" s="3" t="s">
        <v>214</v>
      </c>
      <c r="P816" s="126" t="str">
        <f t="shared" si="83"/>
        <v>Yes</v>
      </c>
      <c r="Q816" s="126" t="str">
        <f t="shared" si="84"/>
        <v>Yes</v>
      </c>
      <c r="R816" s="126" t="str">
        <f t="shared" si="84"/>
        <v>Yes</v>
      </c>
      <c r="S816" s="126" t="str">
        <f t="shared" si="84"/>
        <v>Yes</v>
      </c>
      <c r="T816" s="126" t="str">
        <f t="shared" si="84"/>
        <v>Yes</v>
      </c>
      <c r="U816" s="126" t="str">
        <f t="shared" si="84"/>
        <v>No</v>
      </c>
      <c r="V816" s="126" t="str">
        <f t="shared" si="84"/>
        <v>No</v>
      </c>
      <c r="W816" s="126" t="str">
        <f t="shared" si="84"/>
        <v>No</v>
      </c>
      <c r="X816" s="126" t="str">
        <f t="shared" si="84"/>
        <v>No</v>
      </c>
      <c r="Y816" s="126" t="str">
        <f t="shared" si="84"/>
        <v>No</v>
      </c>
      <c r="Z816" s="126" t="str">
        <f t="shared" si="84"/>
        <v>No</v>
      </c>
      <c r="AA816" s="126" t="str">
        <f t="shared" si="84"/>
        <v>No</v>
      </c>
    </row>
    <row r="817" spans="1:27" x14ac:dyDescent="0.3">
      <c r="A817" t="s">
        <v>195</v>
      </c>
      <c r="B817" t="s">
        <v>13</v>
      </c>
      <c r="C817" t="s">
        <v>9</v>
      </c>
      <c r="D817" t="s">
        <v>8</v>
      </c>
      <c r="E817" t="s">
        <v>70</v>
      </c>
      <c r="F817" t="s">
        <v>10</v>
      </c>
      <c r="G817">
        <v>0</v>
      </c>
      <c r="H817" t="s">
        <v>9</v>
      </c>
      <c r="I817" t="s">
        <v>17</v>
      </c>
      <c r="M817">
        <v>0</v>
      </c>
      <c r="N817" t="str">
        <f t="shared" si="81"/>
        <v>No</v>
      </c>
      <c r="O817" s="3" t="s">
        <v>214</v>
      </c>
      <c r="P817" s="126" t="str">
        <f t="shared" si="83"/>
        <v>Yes</v>
      </c>
      <c r="Q817" s="126" t="str">
        <f t="shared" si="84"/>
        <v>Yes</v>
      </c>
      <c r="R817" s="126" t="str">
        <f t="shared" si="84"/>
        <v>Yes</v>
      </c>
      <c r="S817" s="126" t="str">
        <f t="shared" si="84"/>
        <v>Yes</v>
      </c>
      <c r="T817" s="126" t="str">
        <f t="shared" si="84"/>
        <v>Yes</v>
      </c>
      <c r="U817" s="126" t="str">
        <f t="shared" si="84"/>
        <v>No</v>
      </c>
      <c r="V817" s="126" t="str">
        <f t="shared" si="84"/>
        <v>No</v>
      </c>
      <c r="W817" s="126" t="str">
        <f t="shared" si="84"/>
        <v>No</v>
      </c>
      <c r="X817" s="126" t="str">
        <f t="shared" si="84"/>
        <v>No</v>
      </c>
      <c r="Y817" s="126" t="str">
        <f t="shared" si="84"/>
        <v>No</v>
      </c>
      <c r="Z817" s="126" t="str">
        <f t="shared" si="84"/>
        <v>No</v>
      </c>
      <c r="AA817" s="126" t="str">
        <f t="shared" si="84"/>
        <v>No</v>
      </c>
    </row>
    <row r="818" spans="1:27" x14ac:dyDescent="0.3">
      <c r="A818" t="s">
        <v>195</v>
      </c>
      <c r="B818" t="s">
        <v>13</v>
      </c>
      <c r="C818" t="s">
        <v>130</v>
      </c>
      <c r="D818" t="s">
        <v>8</v>
      </c>
      <c r="E818" t="s">
        <v>70</v>
      </c>
      <c r="F818" t="s">
        <v>71</v>
      </c>
      <c r="G818">
        <v>0</v>
      </c>
      <c r="H818" t="s">
        <v>8</v>
      </c>
      <c r="I818" t="s">
        <v>19</v>
      </c>
      <c r="M818">
        <v>0</v>
      </c>
      <c r="N818" t="str">
        <f t="shared" si="81"/>
        <v>No</v>
      </c>
      <c r="O818" s="3" t="s">
        <v>214</v>
      </c>
      <c r="P818" s="126" t="str">
        <f t="shared" si="83"/>
        <v>Yes</v>
      </c>
      <c r="Q818" s="126" t="str">
        <f t="shared" si="84"/>
        <v>No</v>
      </c>
      <c r="R818" s="126" t="str">
        <f t="shared" si="84"/>
        <v>Yes</v>
      </c>
      <c r="S818" s="126" t="str">
        <f t="shared" si="84"/>
        <v>Yes</v>
      </c>
      <c r="T818" s="126" t="str">
        <f t="shared" si="84"/>
        <v>No</v>
      </c>
      <c r="U818" s="126" t="str">
        <f t="shared" si="84"/>
        <v>No</v>
      </c>
      <c r="V818" s="126" t="str">
        <f t="shared" si="84"/>
        <v>Yes</v>
      </c>
      <c r="W818" s="126" t="str">
        <f t="shared" si="84"/>
        <v>No</v>
      </c>
      <c r="X818" s="126" t="str">
        <f t="shared" si="84"/>
        <v>No</v>
      </c>
      <c r="Y818" s="126" t="str">
        <f t="shared" si="84"/>
        <v>Yes</v>
      </c>
      <c r="Z818" s="126" t="str">
        <f t="shared" si="84"/>
        <v>No</v>
      </c>
      <c r="AA818" s="126" t="str">
        <f t="shared" si="84"/>
        <v>No</v>
      </c>
    </row>
    <row r="819" spans="1:27" x14ac:dyDescent="0.3">
      <c r="A819" t="s">
        <v>195</v>
      </c>
      <c r="B819" t="s">
        <v>13</v>
      </c>
      <c r="C819" t="s">
        <v>130</v>
      </c>
      <c r="D819" t="s">
        <v>8</v>
      </c>
      <c r="E819" t="s">
        <v>70</v>
      </c>
      <c r="F819" t="s">
        <v>71</v>
      </c>
      <c r="G819">
        <v>1</v>
      </c>
      <c r="H819" t="s">
        <v>8</v>
      </c>
      <c r="I819" t="s">
        <v>17</v>
      </c>
      <c r="M819">
        <v>0</v>
      </c>
      <c r="N819" t="str">
        <f t="shared" si="81"/>
        <v>No</v>
      </c>
      <c r="O819" s="3" t="s">
        <v>214</v>
      </c>
      <c r="P819" s="126" t="str">
        <f t="shared" si="83"/>
        <v>Yes</v>
      </c>
      <c r="Q819" s="126" t="str">
        <f t="shared" si="84"/>
        <v>No</v>
      </c>
      <c r="R819" s="126" t="str">
        <f t="shared" si="84"/>
        <v>Yes</v>
      </c>
      <c r="S819" s="126" t="str">
        <f t="shared" si="84"/>
        <v>Yes</v>
      </c>
      <c r="T819" s="126" t="str">
        <f t="shared" si="84"/>
        <v>No</v>
      </c>
      <c r="U819" s="126" t="str">
        <f t="shared" si="84"/>
        <v>No</v>
      </c>
      <c r="V819" s="126" t="str">
        <f t="shared" si="84"/>
        <v>Yes</v>
      </c>
      <c r="W819" s="126" t="str">
        <f t="shared" si="84"/>
        <v>No</v>
      </c>
      <c r="X819" s="126" t="str">
        <f t="shared" si="84"/>
        <v>No</v>
      </c>
      <c r="Y819" s="126" t="str">
        <f t="shared" si="84"/>
        <v>Yes</v>
      </c>
      <c r="Z819" s="126" t="str">
        <f t="shared" si="84"/>
        <v>No</v>
      </c>
      <c r="AA819" s="126" t="str">
        <f t="shared" si="84"/>
        <v>No</v>
      </c>
    </row>
    <row r="820" spans="1:27" x14ac:dyDescent="0.3">
      <c r="A820" t="s">
        <v>195</v>
      </c>
      <c r="B820" t="s">
        <v>130</v>
      </c>
      <c r="C820" t="s">
        <v>14</v>
      </c>
      <c r="D820" t="s">
        <v>11</v>
      </c>
      <c r="E820" t="s">
        <v>70</v>
      </c>
      <c r="F820" t="s">
        <v>71</v>
      </c>
      <c r="G820">
        <v>1</v>
      </c>
      <c r="H820" t="s">
        <v>130</v>
      </c>
      <c r="I820" t="s">
        <v>18</v>
      </c>
      <c r="M820">
        <v>2</v>
      </c>
      <c r="N820" t="str">
        <f t="shared" si="81"/>
        <v>Yes</v>
      </c>
      <c r="O820" s="3" t="s">
        <v>214</v>
      </c>
      <c r="P820" s="126" t="str">
        <f t="shared" si="83"/>
        <v>No</v>
      </c>
      <c r="Q820" s="126" t="str">
        <f t="shared" si="84"/>
        <v>No</v>
      </c>
      <c r="R820" s="126" t="str">
        <f t="shared" si="84"/>
        <v>No</v>
      </c>
      <c r="S820" s="126" t="str">
        <f t="shared" si="84"/>
        <v>Yes</v>
      </c>
      <c r="T820" s="126" t="str">
        <f t="shared" si="84"/>
        <v>No</v>
      </c>
      <c r="U820" s="126" t="str">
        <f t="shared" si="84"/>
        <v>Yes</v>
      </c>
      <c r="V820" s="126" t="str">
        <f t="shared" si="84"/>
        <v>Yes</v>
      </c>
      <c r="W820" s="126" t="str">
        <f t="shared" si="84"/>
        <v>No</v>
      </c>
      <c r="X820" s="126" t="str">
        <f t="shared" si="84"/>
        <v>Yes</v>
      </c>
      <c r="Y820" s="126" t="str">
        <f t="shared" si="84"/>
        <v>Yes</v>
      </c>
      <c r="Z820" s="126" t="str">
        <f t="shared" si="84"/>
        <v>No</v>
      </c>
      <c r="AA820" s="126" t="str">
        <f t="shared" si="84"/>
        <v>No</v>
      </c>
    </row>
    <row r="821" spans="1:27" x14ac:dyDescent="0.3">
      <c r="A821" t="s">
        <v>195</v>
      </c>
      <c r="B821" t="s">
        <v>130</v>
      </c>
      <c r="C821" t="s">
        <v>9</v>
      </c>
      <c r="D821" t="s">
        <v>11</v>
      </c>
      <c r="E821" t="s">
        <v>70</v>
      </c>
      <c r="F821" t="s">
        <v>71</v>
      </c>
      <c r="G821">
        <v>0</v>
      </c>
      <c r="H821" t="s">
        <v>70</v>
      </c>
      <c r="I821" t="s">
        <v>19</v>
      </c>
      <c r="M821">
        <v>3</v>
      </c>
      <c r="N821" t="str">
        <f t="shared" si="81"/>
        <v>Yes</v>
      </c>
      <c r="O821" s="3" t="s">
        <v>214</v>
      </c>
      <c r="P821" s="126" t="str">
        <f t="shared" si="83"/>
        <v>No</v>
      </c>
      <c r="Q821" s="126" t="str">
        <f t="shared" si="84"/>
        <v>Yes</v>
      </c>
      <c r="R821" s="126" t="str">
        <f t="shared" si="84"/>
        <v>No</v>
      </c>
      <c r="S821" s="126" t="str">
        <f t="shared" si="84"/>
        <v>Yes</v>
      </c>
      <c r="T821" s="126" t="str">
        <f t="shared" si="84"/>
        <v>No</v>
      </c>
      <c r="U821" s="126" t="str">
        <f t="shared" si="84"/>
        <v>Yes</v>
      </c>
      <c r="V821" s="126" t="str">
        <f t="shared" si="84"/>
        <v>Yes</v>
      </c>
      <c r="W821" s="126" t="str">
        <f t="shared" si="84"/>
        <v>No</v>
      </c>
      <c r="X821" s="126" t="str">
        <f t="shared" si="84"/>
        <v>No</v>
      </c>
      <c r="Y821" s="126" t="str">
        <f t="shared" si="84"/>
        <v>Yes</v>
      </c>
      <c r="Z821" s="126" t="str">
        <f t="shared" si="84"/>
        <v>No</v>
      </c>
      <c r="AA821" s="126" t="str">
        <f t="shared" si="84"/>
        <v>No</v>
      </c>
    </row>
    <row r="822" spans="1:27" x14ac:dyDescent="0.3">
      <c r="A822" t="s">
        <v>195</v>
      </c>
      <c r="B822" t="s">
        <v>130</v>
      </c>
      <c r="C822" t="s">
        <v>9</v>
      </c>
      <c r="D822" t="s">
        <v>11</v>
      </c>
      <c r="E822" t="s">
        <v>70</v>
      </c>
      <c r="F822" t="s">
        <v>71</v>
      </c>
      <c r="G822">
        <v>0</v>
      </c>
      <c r="H822" t="s">
        <v>70</v>
      </c>
      <c r="I822" t="s">
        <v>19</v>
      </c>
      <c r="M822">
        <v>0</v>
      </c>
      <c r="N822" t="str">
        <f t="shared" si="81"/>
        <v>No</v>
      </c>
      <c r="O822" s="3" t="s">
        <v>214</v>
      </c>
      <c r="P822" s="126" t="str">
        <f t="shared" si="83"/>
        <v>No</v>
      </c>
      <c r="Q822" s="126" t="str">
        <f t="shared" si="84"/>
        <v>Yes</v>
      </c>
      <c r="R822" s="126" t="str">
        <f t="shared" si="84"/>
        <v>No</v>
      </c>
      <c r="S822" s="126" t="str">
        <f t="shared" si="84"/>
        <v>Yes</v>
      </c>
      <c r="T822" s="126" t="str">
        <f t="shared" si="84"/>
        <v>No</v>
      </c>
      <c r="U822" s="126" t="str">
        <f t="shared" si="84"/>
        <v>Yes</v>
      </c>
      <c r="V822" s="126" t="str">
        <f t="shared" si="84"/>
        <v>Yes</v>
      </c>
      <c r="W822" s="126" t="str">
        <f t="shared" si="84"/>
        <v>No</v>
      </c>
      <c r="X822" s="126" t="str">
        <f t="shared" si="84"/>
        <v>No</v>
      </c>
      <c r="Y822" s="126" t="str">
        <f t="shared" si="84"/>
        <v>Yes</v>
      </c>
      <c r="Z822" s="126" t="str">
        <f t="shared" si="84"/>
        <v>No</v>
      </c>
      <c r="AA822" s="126" t="str">
        <f t="shared" si="84"/>
        <v>No</v>
      </c>
    </row>
    <row r="823" spans="1:27" x14ac:dyDescent="0.3">
      <c r="A823" t="s">
        <v>195</v>
      </c>
      <c r="B823" t="s">
        <v>130</v>
      </c>
      <c r="C823" t="s">
        <v>9</v>
      </c>
      <c r="D823" t="s">
        <v>11</v>
      </c>
      <c r="E823" t="s">
        <v>70</v>
      </c>
      <c r="F823" t="s">
        <v>71</v>
      </c>
      <c r="G823">
        <v>0</v>
      </c>
      <c r="H823" t="s">
        <v>9</v>
      </c>
      <c r="I823" t="s">
        <v>17</v>
      </c>
      <c r="M823">
        <v>0</v>
      </c>
      <c r="N823" t="str">
        <f t="shared" si="81"/>
        <v>No</v>
      </c>
      <c r="O823" s="3" t="s">
        <v>214</v>
      </c>
      <c r="P823" s="126" t="str">
        <f t="shared" si="83"/>
        <v>No</v>
      </c>
      <c r="Q823" s="126" t="str">
        <f t="shared" si="84"/>
        <v>Yes</v>
      </c>
      <c r="R823" s="126" t="str">
        <f t="shared" si="84"/>
        <v>No</v>
      </c>
      <c r="S823" s="126" t="str">
        <f t="shared" si="84"/>
        <v>Yes</v>
      </c>
      <c r="T823" s="126" t="str">
        <f t="shared" si="84"/>
        <v>No</v>
      </c>
      <c r="U823" s="126" t="str">
        <f t="shared" si="84"/>
        <v>Yes</v>
      </c>
      <c r="V823" s="126" t="str">
        <f t="shared" si="84"/>
        <v>Yes</v>
      </c>
      <c r="W823" s="126" t="str">
        <f t="shared" si="84"/>
        <v>No</v>
      </c>
      <c r="X823" s="126" t="str">
        <f t="shared" si="84"/>
        <v>No</v>
      </c>
      <c r="Y823" s="126" t="str">
        <f t="shared" si="84"/>
        <v>Yes</v>
      </c>
      <c r="Z823" s="126" t="str">
        <f t="shared" si="84"/>
        <v>No</v>
      </c>
      <c r="AA823" s="126" t="str">
        <f t="shared" si="84"/>
        <v>No</v>
      </c>
    </row>
    <row r="824" spans="1:27" x14ac:dyDescent="0.3">
      <c r="A824" t="s">
        <v>195</v>
      </c>
      <c r="B824" t="s">
        <v>13</v>
      </c>
      <c r="C824" t="s">
        <v>9</v>
      </c>
      <c r="D824" t="s">
        <v>8</v>
      </c>
      <c r="E824" t="s">
        <v>11</v>
      </c>
      <c r="F824" t="s">
        <v>10</v>
      </c>
      <c r="G824">
        <v>0</v>
      </c>
      <c r="H824" t="s">
        <v>9</v>
      </c>
      <c r="I824" t="s">
        <v>15</v>
      </c>
      <c r="M824">
        <v>0</v>
      </c>
      <c r="N824" t="str">
        <f t="shared" si="81"/>
        <v>No</v>
      </c>
      <c r="O824" s="3" t="s">
        <v>214</v>
      </c>
      <c r="P824" s="126" t="str">
        <f t="shared" si="83"/>
        <v>Yes</v>
      </c>
      <c r="Q824" s="126" t="str">
        <f t="shared" si="84"/>
        <v>Yes</v>
      </c>
      <c r="R824" s="126" t="str">
        <f t="shared" si="84"/>
        <v>Yes</v>
      </c>
      <c r="S824" s="126" t="str">
        <f t="shared" si="84"/>
        <v>No</v>
      </c>
      <c r="T824" s="126" t="str">
        <f t="shared" si="84"/>
        <v>Yes</v>
      </c>
      <c r="U824" s="126" t="str">
        <f t="shared" si="84"/>
        <v>Yes</v>
      </c>
      <c r="V824" s="126" t="str">
        <f t="shared" si="84"/>
        <v>No</v>
      </c>
      <c r="W824" s="126" t="str">
        <f t="shared" si="84"/>
        <v>No</v>
      </c>
      <c r="X824" s="126" t="str">
        <f t="shared" si="84"/>
        <v>No</v>
      </c>
      <c r="Y824" s="126" t="str">
        <f t="shared" si="84"/>
        <v>No</v>
      </c>
      <c r="Z824" s="126" t="str">
        <f t="shared" si="84"/>
        <v>No</v>
      </c>
      <c r="AA824" s="126" t="str">
        <f t="shared" si="84"/>
        <v>No</v>
      </c>
    </row>
    <row r="825" spans="1:27" x14ac:dyDescent="0.3">
      <c r="A825" t="s">
        <v>195</v>
      </c>
      <c r="B825" t="s">
        <v>13</v>
      </c>
      <c r="C825" t="s">
        <v>9</v>
      </c>
      <c r="D825" t="s">
        <v>8</v>
      </c>
      <c r="E825" t="s">
        <v>11</v>
      </c>
      <c r="F825" t="s">
        <v>10</v>
      </c>
      <c r="G825">
        <v>0</v>
      </c>
      <c r="H825" t="s">
        <v>13</v>
      </c>
      <c r="I825" t="s">
        <v>19</v>
      </c>
      <c r="M825">
        <v>0</v>
      </c>
      <c r="N825" t="str">
        <f t="shared" si="81"/>
        <v>No</v>
      </c>
      <c r="O825" s="3" t="s">
        <v>214</v>
      </c>
      <c r="P825" s="126" t="str">
        <f t="shared" si="83"/>
        <v>Yes</v>
      </c>
      <c r="Q825" s="126" t="str">
        <f t="shared" si="84"/>
        <v>Yes</v>
      </c>
      <c r="R825" s="126" t="str">
        <f t="shared" si="84"/>
        <v>Yes</v>
      </c>
      <c r="S825" s="126" t="str">
        <f t="shared" si="84"/>
        <v>No</v>
      </c>
      <c r="T825" s="126" t="str">
        <f t="shared" si="84"/>
        <v>Yes</v>
      </c>
      <c r="U825" s="126" t="str">
        <f t="shared" si="84"/>
        <v>Yes</v>
      </c>
      <c r="V825" s="126" t="str">
        <f t="shared" si="84"/>
        <v>No</v>
      </c>
      <c r="W825" s="126" t="str">
        <f t="shared" si="84"/>
        <v>No</v>
      </c>
      <c r="X825" s="126" t="str">
        <f t="shared" si="84"/>
        <v>No</v>
      </c>
      <c r="Y825" s="126" t="str">
        <f t="shared" si="84"/>
        <v>No</v>
      </c>
      <c r="Z825" s="126" t="str">
        <f t="shared" si="84"/>
        <v>No</v>
      </c>
      <c r="AA825" s="126" t="str">
        <f t="shared" si="84"/>
        <v>No</v>
      </c>
    </row>
    <row r="826" spans="1:27" x14ac:dyDescent="0.3">
      <c r="A826" t="s">
        <v>195</v>
      </c>
      <c r="B826" t="s">
        <v>13</v>
      </c>
      <c r="C826" t="s">
        <v>9</v>
      </c>
      <c r="D826" t="s">
        <v>8</v>
      </c>
      <c r="E826" t="s">
        <v>11</v>
      </c>
      <c r="F826" t="s">
        <v>10</v>
      </c>
      <c r="G826">
        <v>1</v>
      </c>
      <c r="H826" t="s">
        <v>13</v>
      </c>
      <c r="I826" t="s">
        <v>19</v>
      </c>
      <c r="M826">
        <v>0</v>
      </c>
      <c r="N826" t="str">
        <f t="shared" si="81"/>
        <v>No</v>
      </c>
      <c r="O826" s="3" t="s">
        <v>214</v>
      </c>
      <c r="P826" s="126" t="str">
        <f t="shared" si="83"/>
        <v>Yes</v>
      </c>
      <c r="Q826" s="126" t="str">
        <f t="shared" si="84"/>
        <v>Yes</v>
      </c>
      <c r="R826" s="126" t="str">
        <f t="shared" si="84"/>
        <v>Yes</v>
      </c>
      <c r="S826" s="126" t="str">
        <f t="shared" si="84"/>
        <v>No</v>
      </c>
      <c r="T826" s="126" t="str">
        <f t="shared" si="84"/>
        <v>Yes</v>
      </c>
      <c r="U826" s="126" t="str">
        <f t="shared" si="84"/>
        <v>Yes</v>
      </c>
      <c r="V826" s="126" t="str">
        <f t="shared" si="84"/>
        <v>No</v>
      </c>
      <c r="W826" s="126" t="str">
        <f t="shared" si="84"/>
        <v>No</v>
      </c>
      <c r="X826" s="126" t="str">
        <f t="shared" si="84"/>
        <v>No</v>
      </c>
      <c r="Y826" s="126" t="str">
        <f t="shared" si="84"/>
        <v>No</v>
      </c>
      <c r="Z826" s="126" t="str">
        <f t="shared" si="84"/>
        <v>No</v>
      </c>
      <c r="AA826" s="126" t="str">
        <f t="shared" si="84"/>
        <v>No</v>
      </c>
    </row>
    <row r="827" spans="1:27" x14ac:dyDescent="0.3">
      <c r="A827" t="s">
        <v>195</v>
      </c>
      <c r="B827" t="s">
        <v>13</v>
      </c>
      <c r="C827" t="s">
        <v>9</v>
      </c>
      <c r="D827" t="s">
        <v>8</v>
      </c>
      <c r="E827" t="s">
        <v>11</v>
      </c>
      <c r="F827" t="s">
        <v>10</v>
      </c>
      <c r="G827">
        <v>1</v>
      </c>
      <c r="H827" t="s">
        <v>13</v>
      </c>
      <c r="I827" t="s">
        <v>17</v>
      </c>
      <c r="M827">
        <v>0</v>
      </c>
      <c r="N827" t="str">
        <f t="shared" si="81"/>
        <v>No</v>
      </c>
      <c r="O827" s="3" t="s">
        <v>214</v>
      </c>
      <c r="P827" s="126" t="str">
        <f t="shared" si="83"/>
        <v>Yes</v>
      </c>
      <c r="Q827" s="126" t="str">
        <f t="shared" si="84"/>
        <v>Yes</v>
      </c>
      <c r="R827" s="126" t="str">
        <f t="shared" si="84"/>
        <v>Yes</v>
      </c>
      <c r="S827" s="126" t="str">
        <f t="shared" si="84"/>
        <v>No</v>
      </c>
      <c r="T827" s="126" t="str">
        <f t="shared" si="84"/>
        <v>Yes</v>
      </c>
      <c r="U827" s="126" t="str">
        <f t="shared" si="84"/>
        <v>Yes</v>
      </c>
      <c r="V827" s="126" t="str">
        <f t="shared" si="84"/>
        <v>No</v>
      </c>
      <c r="W827" s="126" t="str">
        <f t="shared" si="84"/>
        <v>No</v>
      </c>
      <c r="X827" s="126" t="str">
        <f t="shared" si="84"/>
        <v>No</v>
      </c>
      <c r="Y827" s="126" t="str">
        <f t="shared" si="84"/>
        <v>No</v>
      </c>
      <c r="Z827" s="126" t="str">
        <f t="shared" si="84"/>
        <v>No</v>
      </c>
      <c r="AA827" s="126" t="str">
        <f t="shared" si="84"/>
        <v>No</v>
      </c>
    </row>
    <row r="828" spans="1:27" x14ac:dyDescent="0.3">
      <c r="A828" t="s">
        <v>195</v>
      </c>
      <c r="B828" t="s">
        <v>13</v>
      </c>
      <c r="C828" t="s">
        <v>9</v>
      </c>
      <c r="D828" t="s">
        <v>8</v>
      </c>
      <c r="E828" t="s">
        <v>11</v>
      </c>
      <c r="F828" t="s">
        <v>10</v>
      </c>
      <c r="G828">
        <v>2</v>
      </c>
      <c r="H828" t="s">
        <v>9</v>
      </c>
      <c r="I828" t="s">
        <v>148</v>
      </c>
      <c r="K828" t="s">
        <v>237</v>
      </c>
      <c r="M828">
        <v>0</v>
      </c>
      <c r="N828" t="str">
        <f t="shared" si="81"/>
        <v>Yes</v>
      </c>
      <c r="O828" s="3" t="s">
        <v>214</v>
      </c>
      <c r="P828" s="126" t="str">
        <f t="shared" si="83"/>
        <v>Yes</v>
      </c>
      <c r="Q828" s="126" t="str">
        <f t="shared" si="84"/>
        <v>Yes</v>
      </c>
      <c r="R828" s="126" t="str">
        <f t="shared" si="84"/>
        <v>Yes</v>
      </c>
      <c r="S828" s="126" t="str">
        <f t="shared" si="84"/>
        <v>No</v>
      </c>
      <c r="T828" s="126" t="str">
        <f t="shared" si="84"/>
        <v>Yes</v>
      </c>
      <c r="U828" s="126" t="str">
        <f t="shared" si="84"/>
        <v>Yes</v>
      </c>
      <c r="V828" s="126" t="str">
        <f t="shared" si="84"/>
        <v>No</v>
      </c>
      <c r="W828" s="126" t="str">
        <f t="shared" si="84"/>
        <v>No</v>
      </c>
      <c r="X828" s="126" t="str">
        <f t="shared" si="84"/>
        <v>No</v>
      </c>
      <c r="Y828" s="126" t="str">
        <f t="shared" si="84"/>
        <v>No</v>
      </c>
      <c r="Z828" s="126" t="str">
        <f t="shared" si="84"/>
        <v>No</v>
      </c>
      <c r="AA828" s="126" t="str">
        <f t="shared" si="84"/>
        <v>No</v>
      </c>
    </row>
    <row r="829" spans="1:27" x14ac:dyDescent="0.3">
      <c r="A829" t="s">
        <v>195</v>
      </c>
      <c r="B829" t="s">
        <v>13</v>
      </c>
      <c r="C829" t="s">
        <v>9</v>
      </c>
      <c r="D829" t="s">
        <v>8</v>
      </c>
      <c r="E829" t="s">
        <v>11</v>
      </c>
      <c r="F829" t="s">
        <v>10</v>
      </c>
      <c r="G829">
        <v>1</v>
      </c>
      <c r="H829" t="s">
        <v>10</v>
      </c>
      <c r="I829" t="s">
        <v>18</v>
      </c>
      <c r="M829">
        <v>2</v>
      </c>
      <c r="N829" t="str">
        <f t="shared" si="81"/>
        <v>Yes</v>
      </c>
      <c r="O829" s="3" t="s">
        <v>214</v>
      </c>
      <c r="P829" s="126" t="str">
        <f t="shared" si="83"/>
        <v>Yes</v>
      </c>
      <c r="Q829" s="126" t="str">
        <f t="shared" si="84"/>
        <v>Yes</v>
      </c>
      <c r="R829" s="126" t="str">
        <f t="shared" si="84"/>
        <v>Yes</v>
      </c>
      <c r="S829" s="126" t="str">
        <f t="shared" si="84"/>
        <v>No</v>
      </c>
      <c r="T829" s="126" t="str">
        <f t="shared" si="84"/>
        <v>Yes</v>
      </c>
      <c r="U829" s="126" t="str">
        <f t="shared" si="84"/>
        <v>Yes</v>
      </c>
      <c r="V829" s="126" t="str">
        <f t="shared" si="84"/>
        <v>No</v>
      </c>
      <c r="W829" s="126" t="str">
        <f t="shared" si="84"/>
        <v>No</v>
      </c>
      <c r="X829" s="126" t="str">
        <f t="shared" si="84"/>
        <v>No</v>
      </c>
      <c r="Y829" s="126" t="str">
        <f t="shared" si="84"/>
        <v>No</v>
      </c>
      <c r="Z829" s="126" t="str">
        <f t="shared" si="84"/>
        <v>No</v>
      </c>
      <c r="AA829" s="126" t="str">
        <f t="shared" si="84"/>
        <v>No</v>
      </c>
    </row>
    <row r="830" spans="1:27" x14ac:dyDescent="0.3">
      <c r="A830" t="s">
        <v>195</v>
      </c>
      <c r="B830" t="s">
        <v>13</v>
      </c>
      <c r="C830" t="s">
        <v>130</v>
      </c>
      <c r="D830" t="s">
        <v>8</v>
      </c>
      <c r="E830" t="s">
        <v>70</v>
      </c>
      <c r="F830" t="s">
        <v>10</v>
      </c>
      <c r="G830">
        <v>0</v>
      </c>
      <c r="H830" t="s">
        <v>8</v>
      </c>
      <c r="I830" t="s">
        <v>19</v>
      </c>
      <c r="M830">
        <v>3</v>
      </c>
      <c r="N830" t="str">
        <f t="shared" si="81"/>
        <v>Yes</v>
      </c>
      <c r="O830" s="3" t="s">
        <v>214</v>
      </c>
      <c r="P830" s="126" t="str">
        <f t="shared" si="83"/>
        <v>Yes</v>
      </c>
      <c r="Q830" s="126" t="str">
        <f t="shared" si="84"/>
        <v>No</v>
      </c>
      <c r="R830" s="126" t="str">
        <f t="shared" si="84"/>
        <v>Yes</v>
      </c>
      <c r="S830" s="126" t="str">
        <f t="shared" si="84"/>
        <v>Yes</v>
      </c>
      <c r="T830" s="126" t="str">
        <f t="shared" si="84"/>
        <v>Yes</v>
      </c>
      <c r="U830" s="126" t="str">
        <f t="shared" si="84"/>
        <v>No</v>
      </c>
      <c r="V830" s="126" t="str">
        <f t="shared" si="84"/>
        <v>No</v>
      </c>
      <c r="W830" s="126" t="str">
        <f t="shared" si="84"/>
        <v>No</v>
      </c>
      <c r="X830" s="126" t="str">
        <f t="shared" si="84"/>
        <v>No</v>
      </c>
      <c r="Y830" s="126" t="str">
        <f t="shared" si="84"/>
        <v>Yes</v>
      </c>
      <c r="Z830" s="126" t="str">
        <f t="shared" si="84"/>
        <v>No</v>
      </c>
      <c r="AA830" s="126" t="str">
        <f t="shared" si="84"/>
        <v>No</v>
      </c>
    </row>
    <row r="831" spans="1:27" x14ac:dyDescent="0.3">
      <c r="A831" t="s">
        <v>195</v>
      </c>
      <c r="B831" t="s">
        <v>13</v>
      </c>
      <c r="C831" t="s">
        <v>130</v>
      </c>
      <c r="D831" t="s">
        <v>8</v>
      </c>
      <c r="E831" t="s">
        <v>70</v>
      </c>
      <c r="F831" t="s">
        <v>10</v>
      </c>
      <c r="G831">
        <v>1</v>
      </c>
      <c r="H831" t="s">
        <v>130</v>
      </c>
      <c r="I831" t="s">
        <v>15</v>
      </c>
      <c r="M831">
        <v>0</v>
      </c>
      <c r="N831" t="str">
        <f t="shared" si="81"/>
        <v>No</v>
      </c>
      <c r="O831" s="3" t="s">
        <v>214</v>
      </c>
      <c r="P831" s="126" t="str">
        <f t="shared" si="83"/>
        <v>Yes</v>
      </c>
      <c r="Q831" s="126" t="str">
        <f t="shared" si="84"/>
        <v>No</v>
      </c>
      <c r="R831" s="126" t="str">
        <f t="shared" si="84"/>
        <v>Yes</v>
      </c>
      <c r="S831" s="126" t="str">
        <f t="shared" si="84"/>
        <v>Yes</v>
      </c>
      <c r="T831" s="126" t="str">
        <f t="shared" si="84"/>
        <v>Yes</v>
      </c>
      <c r="U831" s="126" t="str">
        <f t="shared" si="84"/>
        <v>No</v>
      </c>
      <c r="V831" s="126" t="str">
        <f t="shared" si="84"/>
        <v>No</v>
      </c>
      <c r="W831" s="126" t="str">
        <f t="shared" si="84"/>
        <v>No</v>
      </c>
      <c r="X831" s="126" t="str">
        <f t="shared" si="84"/>
        <v>No</v>
      </c>
      <c r="Y831" s="126" t="str">
        <f t="shared" si="84"/>
        <v>Yes</v>
      </c>
      <c r="Z831" s="126" t="str">
        <f t="shared" si="84"/>
        <v>No</v>
      </c>
      <c r="AA831" s="126" t="str">
        <f t="shared" si="84"/>
        <v>No</v>
      </c>
    </row>
    <row r="832" spans="1:27" x14ac:dyDescent="0.3">
      <c r="A832" t="s">
        <v>195</v>
      </c>
      <c r="B832" t="s">
        <v>13</v>
      </c>
      <c r="C832" t="s">
        <v>130</v>
      </c>
      <c r="D832" t="s">
        <v>8</v>
      </c>
      <c r="E832" t="s">
        <v>70</v>
      </c>
      <c r="F832" t="s">
        <v>10</v>
      </c>
      <c r="G832">
        <v>0</v>
      </c>
      <c r="H832" t="s">
        <v>8</v>
      </c>
      <c r="I832" t="s">
        <v>19</v>
      </c>
      <c r="M832">
        <v>0</v>
      </c>
      <c r="N832" t="str">
        <f t="shared" si="81"/>
        <v>No</v>
      </c>
      <c r="O832" s="3" t="s">
        <v>214</v>
      </c>
      <c r="P832" s="126" t="str">
        <f t="shared" si="83"/>
        <v>Yes</v>
      </c>
      <c r="Q832" s="126" t="str">
        <f t="shared" si="84"/>
        <v>No</v>
      </c>
      <c r="R832" s="126" t="str">
        <f t="shared" si="84"/>
        <v>Yes</v>
      </c>
      <c r="S832" s="126" t="str">
        <f t="shared" si="84"/>
        <v>Yes</v>
      </c>
      <c r="T832" s="126" t="str">
        <f t="shared" si="84"/>
        <v>Yes</v>
      </c>
      <c r="U832" s="126" t="str">
        <f t="shared" si="84"/>
        <v>No</v>
      </c>
      <c r="V832" s="126" t="str">
        <f t="shared" si="84"/>
        <v>No</v>
      </c>
      <c r="W832" s="126" t="str">
        <f t="shared" si="84"/>
        <v>No</v>
      </c>
      <c r="X832" s="126" t="str">
        <f t="shared" si="84"/>
        <v>No</v>
      </c>
      <c r="Y832" s="126" t="str">
        <f t="shared" si="84"/>
        <v>Yes</v>
      </c>
      <c r="Z832" s="126" t="str">
        <f t="shared" si="84"/>
        <v>No</v>
      </c>
      <c r="AA832" s="126" t="str">
        <f t="shared" si="84"/>
        <v>No</v>
      </c>
    </row>
    <row r="833" spans="1:27" x14ac:dyDescent="0.3">
      <c r="A833" t="s">
        <v>195</v>
      </c>
      <c r="B833" t="s">
        <v>13</v>
      </c>
      <c r="C833" t="s">
        <v>130</v>
      </c>
      <c r="D833" t="s">
        <v>8</v>
      </c>
      <c r="E833" t="s">
        <v>70</v>
      </c>
      <c r="F833" t="s">
        <v>10</v>
      </c>
      <c r="G833">
        <v>0</v>
      </c>
      <c r="H833" t="s">
        <v>130</v>
      </c>
      <c r="I833" t="s">
        <v>19</v>
      </c>
      <c r="M833">
        <v>3</v>
      </c>
      <c r="N833" t="str">
        <f t="shared" si="81"/>
        <v>Yes</v>
      </c>
      <c r="O833" s="3" t="s">
        <v>214</v>
      </c>
      <c r="P833" s="126" t="str">
        <f t="shared" si="83"/>
        <v>Yes</v>
      </c>
      <c r="Q833" s="126" t="str">
        <f t="shared" si="84"/>
        <v>No</v>
      </c>
      <c r="R833" s="126" t="str">
        <f t="shared" si="84"/>
        <v>Yes</v>
      </c>
      <c r="S833" s="126" t="str">
        <f t="shared" si="84"/>
        <v>Yes</v>
      </c>
      <c r="T833" s="126" t="str">
        <f t="shared" si="84"/>
        <v>Yes</v>
      </c>
      <c r="U833" s="126" t="str">
        <f t="shared" si="84"/>
        <v>No</v>
      </c>
      <c r="V833" s="126" t="str">
        <f t="shared" si="84"/>
        <v>No</v>
      </c>
      <c r="W833" s="126" t="str">
        <f t="shared" si="84"/>
        <v>No</v>
      </c>
      <c r="X833" s="126" t="str">
        <f t="shared" si="84"/>
        <v>No</v>
      </c>
      <c r="Y833" s="126" t="str">
        <f t="shared" si="84"/>
        <v>Yes</v>
      </c>
      <c r="Z833" s="126" t="str">
        <f t="shared" si="84"/>
        <v>No</v>
      </c>
      <c r="AA833" s="126" t="str">
        <f t="shared" si="84"/>
        <v>No</v>
      </c>
    </row>
    <row r="834" spans="1:27" x14ac:dyDescent="0.3">
      <c r="A834" t="s">
        <v>195</v>
      </c>
      <c r="B834" t="s">
        <v>13</v>
      </c>
      <c r="C834" t="s">
        <v>130</v>
      </c>
      <c r="D834" t="s">
        <v>8</v>
      </c>
      <c r="E834" t="s">
        <v>70</v>
      </c>
      <c r="F834" t="s">
        <v>10</v>
      </c>
      <c r="G834">
        <v>0</v>
      </c>
      <c r="H834" t="s">
        <v>10</v>
      </c>
      <c r="I834" t="s">
        <v>15</v>
      </c>
      <c r="M834">
        <v>0</v>
      </c>
      <c r="N834" t="str">
        <f t="shared" si="81"/>
        <v>No</v>
      </c>
      <c r="O834" s="3" t="s">
        <v>214</v>
      </c>
      <c r="P834" s="126" t="str">
        <f t="shared" si="83"/>
        <v>Yes</v>
      </c>
      <c r="Q834" s="126" t="str">
        <f t="shared" si="84"/>
        <v>No</v>
      </c>
      <c r="R834" s="126" t="str">
        <f t="shared" si="84"/>
        <v>Yes</v>
      </c>
      <c r="S834" s="126" t="str">
        <f t="shared" si="84"/>
        <v>Yes</v>
      </c>
      <c r="T834" s="126" t="str">
        <f t="shared" si="84"/>
        <v>Yes</v>
      </c>
      <c r="U834" s="126" t="str">
        <f t="shared" si="84"/>
        <v>No</v>
      </c>
      <c r="V834" s="126" t="str">
        <f t="shared" si="84"/>
        <v>No</v>
      </c>
      <c r="W834" s="126" t="str">
        <f t="shared" si="84"/>
        <v>No</v>
      </c>
      <c r="X834" s="126" t="str">
        <f t="shared" si="84"/>
        <v>No</v>
      </c>
      <c r="Y834" s="126" t="str">
        <f t="shared" si="84"/>
        <v>Yes</v>
      </c>
      <c r="Z834" s="126" t="str">
        <f t="shared" si="84"/>
        <v>No</v>
      </c>
      <c r="AA834" s="126" t="str">
        <f t="shared" si="84"/>
        <v>No</v>
      </c>
    </row>
    <row r="835" spans="1:27" x14ac:dyDescent="0.3">
      <c r="A835" t="s">
        <v>195</v>
      </c>
      <c r="B835" t="s">
        <v>13</v>
      </c>
      <c r="C835" t="s">
        <v>130</v>
      </c>
      <c r="D835" t="s">
        <v>8</v>
      </c>
      <c r="E835" t="s">
        <v>70</v>
      </c>
      <c r="F835" t="s">
        <v>10</v>
      </c>
      <c r="G835">
        <v>1</v>
      </c>
      <c r="H835" t="s">
        <v>10</v>
      </c>
      <c r="I835" t="s">
        <v>19</v>
      </c>
      <c r="M835">
        <v>3</v>
      </c>
      <c r="N835" t="str">
        <f t="shared" si="81"/>
        <v>Yes</v>
      </c>
      <c r="O835" s="3" t="s">
        <v>214</v>
      </c>
      <c r="P835" s="126" t="str">
        <f t="shared" si="83"/>
        <v>Yes</v>
      </c>
      <c r="Q835" s="126" t="str">
        <f t="shared" si="84"/>
        <v>No</v>
      </c>
      <c r="R835" s="126" t="str">
        <f t="shared" si="84"/>
        <v>Yes</v>
      </c>
      <c r="S835" s="126" t="str">
        <f t="shared" si="84"/>
        <v>Yes</v>
      </c>
      <c r="T835" s="126" t="str">
        <f t="shared" si="84"/>
        <v>Yes</v>
      </c>
      <c r="U835" s="126" t="str">
        <f t="shared" si="84"/>
        <v>No</v>
      </c>
      <c r="V835" s="126" t="str">
        <f t="shared" si="84"/>
        <v>No</v>
      </c>
      <c r="W835" s="126" t="str">
        <f t="shared" si="84"/>
        <v>No</v>
      </c>
      <c r="X835" s="126" t="str">
        <f t="shared" si="84"/>
        <v>No</v>
      </c>
      <c r="Y835" s="126" t="str">
        <f t="shared" si="84"/>
        <v>Yes</v>
      </c>
      <c r="Z835" s="126" t="str">
        <f t="shared" si="84"/>
        <v>No</v>
      </c>
      <c r="AA835" s="126" t="str">
        <f t="shared" si="84"/>
        <v>No</v>
      </c>
    </row>
    <row r="836" spans="1:27" x14ac:dyDescent="0.3">
      <c r="A836" t="s">
        <v>195</v>
      </c>
      <c r="B836" t="s">
        <v>13</v>
      </c>
      <c r="C836" t="s">
        <v>130</v>
      </c>
      <c r="D836" t="s">
        <v>8</v>
      </c>
      <c r="E836" t="s">
        <v>11</v>
      </c>
      <c r="F836" t="s">
        <v>10</v>
      </c>
      <c r="G836">
        <v>1</v>
      </c>
      <c r="H836" t="s">
        <v>10</v>
      </c>
      <c r="I836" t="s">
        <v>18</v>
      </c>
      <c r="M836">
        <v>2</v>
      </c>
      <c r="N836" t="str">
        <f t="shared" si="81"/>
        <v>Yes</v>
      </c>
      <c r="O836" s="3" t="s">
        <v>214</v>
      </c>
      <c r="P836" s="126" t="str">
        <f t="shared" si="83"/>
        <v>Yes</v>
      </c>
      <c r="Q836" s="126" t="str">
        <f t="shared" si="83"/>
        <v>No</v>
      </c>
      <c r="R836" s="126" t="str">
        <f t="shared" si="83"/>
        <v>Yes</v>
      </c>
      <c r="S836" s="126" t="str">
        <f t="shared" si="83"/>
        <v>No</v>
      </c>
      <c r="T836" s="126" t="str">
        <f t="shared" si="83"/>
        <v>Yes</v>
      </c>
      <c r="U836" s="126" t="str">
        <f t="shared" si="83"/>
        <v>Yes</v>
      </c>
      <c r="V836" s="126" t="str">
        <f t="shared" si="83"/>
        <v>No</v>
      </c>
      <c r="W836" s="126" t="str">
        <f t="shared" si="83"/>
        <v>No</v>
      </c>
      <c r="X836" s="126" t="str">
        <f t="shared" si="83"/>
        <v>No</v>
      </c>
      <c r="Y836" s="126" t="str">
        <f t="shared" si="83"/>
        <v>Yes</v>
      </c>
      <c r="Z836" s="126" t="str">
        <f t="shared" si="83"/>
        <v>No</v>
      </c>
      <c r="AA836" s="126" t="str">
        <f t="shared" si="83"/>
        <v>No</v>
      </c>
    </row>
    <row r="837" spans="1:27" x14ac:dyDescent="0.3">
      <c r="A837" t="s">
        <v>195</v>
      </c>
      <c r="B837" t="s">
        <v>13</v>
      </c>
      <c r="C837" t="s">
        <v>9</v>
      </c>
      <c r="D837" t="s">
        <v>8</v>
      </c>
      <c r="E837" t="s">
        <v>11</v>
      </c>
      <c r="F837" t="s">
        <v>10</v>
      </c>
      <c r="G837">
        <v>1</v>
      </c>
      <c r="H837" t="s">
        <v>8</v>
      </c>
      <c r="I837" t="s">
        <v>21</v>
      </c>
      <c r="M837">
        <v>2</v>
      </c>
      <c r="N837" t="str">
        <f t="shared" si="81"/>
        <v>Yes</v>
      </c>
      <c r="O837" s="3" t="s">
        <v>214</v>
      </c>
      <c r="P837" s="126" t="str">
        <f t="shared" si="83"/>
        <v>Yes</v>
      </c>
      <c r="Q837" s="126" t="str">
        <f t="shared" si="83"/>
        <v>Yes</v>
      </c>
      <c r="R837" s="126" t="str">
        <f t="shared" si="83"/>
        <v>Yes</v>
      </c>
      <c r="S837" s="126" t="str">
        <f t="shared" si="83"/>
        <v>No</v>
      </c>
      <c r="T837" s="126" t="str">
        <f t="shared" si="83"/>
        <v>Yes</v>
      </c>
      <c r="U837" s="126" t="str">
        <f t="shared" si="83"/>
        <v>Yes</v>
      </c>
      <c r="V837" s="126" t="str">
        <f t="shared" si="83"/>
        <v>No</v>
      </c>
      <c r="W837" s="126" t="str">
        <f t="shared" si="83"/>
        <v>No</v>
      </c>
      <c r="X837" s="126" t="str">
        <f t="shared" si="83"/>
        <v>No</v>
      </c>
      <c r="Y837" s="126" t="str">
        <f t="shared" si="83"/>
        <v>No</v>
      </c>
      <c r="Z837" s="126" t="str">
        <f t="shared" si="83"/>
        <v>No</v>
      </c>
      <c r="AA837" s="126" t="str">
        <f t="shared" si="83"/>
        <v>No</v>
      </c>
    </row>
    <row r="838" spans="1:27" x14ac:dyDescent="0.3">
      <c r="A838" t="s">
        <v>195</v>
      </c>
      <c r="B838" t="s">
        <v>13</v>
      </c>
      <c r="C838" t="s">
        <v>9</v>
      </c>
      <c r="D838" t="s">
        <v>8</v>
      </c>
      <c r="E838" t="s">
        <v>11</v>
      </c>
      <c r="F838" t="s">
        <v>10</v>
      </c>
      <c r="G838">
        <v>1</v>
      </c>
      <c r="H838" t="s">
        <v>8</v>
      </c>
      <c r="I838" t="s">
        <v>19</v>
      </c>
      <c r="M838">
        <v>0</v>
      </c>
      <c r="N838" t="str">
        <f t="shared" ref="N838:N901" si="85">IF(M838="","",IF(I838="Foul","Yes",IF(M838=0,"No","Yes")))</f>
        <v>No</v>
      </c>
      <c r="O838" s="3" t="s">
        <v>214</v>
      </c>
      <c r="P838" s="126" t="str">
        <f t="shared" si="83"/>
        <v>Yes</v>
      </c>
      <c r="Q838" s="126" t="str">
        <f t="shared" si="83"/>
        <v>Yes</v>
      </c>
      <c r="R838" s="126" t="str">
        <f t="shared" si="83"/>
        <v>Yes</v>
      </c>
      <c r="S838" s="126" t="str">
        <f t="shared" si="83"/>
        <v>No</v>
      </c>
      <c r="T838" s="126" t="str">
        <f t="shared" si="83"/>
        <v>Yes</v>
      </c>
      <c r="U838" s="126" t="str">
        <f t="shared" si="83"/>
        <v>Yes</v>
      </c>
      <c r="V838" s="126" t="str">
        <f t="shared" si="83"/>
        <v>No</v>
      </c>
      <c r="W838" s="126" t="str">
        <f t="shared" si="83"/>
        <v>No</v>
      </c>
      <c r="X838" s="126" t="str">
        <f t="shared" si="83"/>
        <v>No</v>
      </c>
      <c r="Y838" s="126" t="str">
        <f t="shared" si="83"/>
        <v>No</v>
      </c>
      <c r="Z838" s="126" t="str">
        <f t="shared" si="83"/>
        <v>No</v>
      </c>
      <c r="AA838" s="126" t="str">
        <f t="shared" si="83"/>
        <v>No</v>
      </c>
    </row>
    <row r="839" spans="1:27" x14ac:dyDescent="0.3">
      <c r="A839" t="s">
        <v>195</v>
      </c>
      <c r="B839" t="s">
        <v>13</v>
      </c>
      <c r="C839" t="s">
        <v>9</v>
      </c>
      <c r="D839" t="s">
        <v>8</v>
      </c>
      <c r="E839" t="s">
        <v>11</v>
      </c>
      <c r="F839" t="s">
        <v>10</v>
      </c>
      <c r="G839">
        <v>1</v>
      </c>
      <c r="H839" t="s">
        <v>9</v>
      </c>
      <c r="I839" t="s">
        <v>17</v>
      </c>
      <c r="K839" t="s">
        <v>237</v>
      </c>
      <c r="M839">
        <v>0</v>
      </c>
      <c r="N839" t="str">
        <f t="shared" si="85"/>
        <v>No</v>
      </c>
      <c r="O839" s="3" t="s">
        <v>214</v>
      </c>
      <c r="P839" s="126" t="str">
        <f t="shared" si="83"/>
        <v>Yes</v>
      </c>
      <c r="Q839" s="126" t="str">
        <f t="shared" si="83"/>
        <v>Yes</v>
      </c>
      <c r="R839" s="126" t="str">
        <f t="shared" si="83"/>
        <v>Yes</v>
      </c>
      <c r="S839" s="126" t="str">
        <f t="shared" si="83"/>
        <v>No</v>
      </c>
      <c r="T839" s="126" t="str">
        <f t="shared" si="83"/>
        <v>Yes</v>
      </c>
      <c r="U839" s="126" t="str">
        <f t="shared" si="83"/>
        <v>Yes</v>
      </c>
      <c r="V839" s="126" t="str">
        <f t="shared" si="83"/>
        <v>No</v>
      </c>
      <c r="W839" s="126" t="str">
        <f t="shared" si="83"/>
        <v>No</v>
      </c>
      <c r="X839" s="126" t="str">
        <f t="shared" si="83"/>
        <v>No</v>
      </c>
      <c r="Y839" s="126" t="str">
        <f t="shared" si="83"/>
        <v>No</v>
      </c>
      <c r="Z839" s="126" t="str">
        <f t="shared" si="83"/>
        <v>No</v>
      </c>
      <c r="AA839" s="126" t="str">
        <f t="shared" si="83"/>
        <v>No</v>
      </c>
    </row>
    <row r="840" spans="1:27" x14ac:dyDescent="0.3">
      <c r="A840" t="s">
        <v>195</v>
      </c>
      <c r="B840" t="s">
        <v>13</v>
      </c>
      <c r="C840" t="s">
        <v>9</v>
      </c>
      <c r="D840" t="s">
        <v>8</v>
      </c>
      <c r="E840" t="s">
        <v>11</v>
      </c>
      <c r="F840" t="s">
        <v>10</v>
      </c>
      <c r="G840">
        <v>1</v>
      </c>
      <c r="H840" t="s">
        <v>13</v>
      </c>
      <c r="I840" t="s">
        <v>19</v>
      </c>
      <c r="K840" t="s">
        <v>237</v>
      </c>
      <c r="M840">
        <v>0</v>
      </c>
      <c r="N840" t="str">
        <f t="shared" si="85"/>
        <v>No</v>
      </c>
      <c r="O840" s="3" t="s">
        <v>214</v>
      </c>
      <c r="P840" s="126" t="str">
        <f t="shared" si="83"/>
        <v>Yes</v>
      </c>
      <c r="Q840" s="126" t="str">
        <f t="shared" si="83"/>
        <v>Yes</v>
      </c>
      <c r="R840" s="126" t="str">
        <f t="shared" si="83"/>
        <v>Yes</v>
      </c>
      <c r="S840" s="126" t="str">
        <f t="shared" si="83"/>
        <v>No</v>
      </c>
      <c r="T840" s="126" t="str">
        <f t="shared" si="83"/>
        <v>Yes</v>
      </c>
      <c r="U840" s="126" t="str">
        <f t="shared" si="83"/>
        <v>Yes</v>
      </c>
      <c r="V840" s="126" t="str">
        <f t="shared" si="83"/>
        <v>No</v>
      </c>
      <c r="W840" s="126" t="str">
        <f t="shared" si="83"/>
        <v>No</v>
      </c>
      <c r="X840" s="126" t="str">
        <f t="shared" si="83"/>
        <v>No</v>
      </c>
      <c r="Y840" s="126" t="str">
        <f t="shared" si="83"/>
        <v>No</v>
      </c>
      <c r="Z840" s="126" t="str">
        <f t="shared" si="83"/>
        <v>No</v>
      </c>
      <c r="AA840" s="126" t="str">
        <f t="shared" si="83"/>
        <v>No</v>
      </c>
    </row>
    <row r="841" spans="1:27" x14ac:dyDescent="0.3">
      <c r="A841" t="s">
        <v>195</v>
      </c>
      <c r="B841" t="s">
        <v>13</v>
      </c>
      <c r="C841" t="s">
        <v>9</v>
      </c>
      <c r="D841" t="s">
        <v>8</v>
      </c>
      <c r="E841" t="s">
        <v>11</v>
      </c>
      <c r="F841" t="s">
        <v>10</v>
      </c>
      <c r="G841">
        <v>1</v>
      </c>
      <c r="H841" t="s">
        <v>13</v>
      </c>
      <c r="I841" t="s">
        <v>16</v>
      </c>
      <c r="K841" t="s">
        <v>237</v>
      </c>
      <c r="M841">
        <v>0</v>
      </c>
      <c r="N841" t="str">
        <f t="shared" si="85"/>
        <v>No</v>
      </c>
      <c r="O841" s="3" t="s">
        <v>214</v>
      </c>
      <c r="P841" s="126" t="str">
        <f t="shared" si="83"/>
        <v>Yes</v>
      </c>
      <c r="Q841" s="126" t="str">
        <f t="shared" si="83"/>
        <v>Yes</v>
      </c>
      <c r="R841" s="126" t="str">
        <f t="shared" si="83"/>
        <v>Yes</v>
      </c>
      <c r="S841" s="126" t="str">
        <f t="shared" si="83"/>
        <v>No</v>
      </c>
      <c r="T841" s="126" t="str">
        <f t="shared" si="83"/>
        <v>Yes</v>
      </c>
      <c r="U841" s="126" t="str">
        <f t="shared" si="83"/>
        <v>Yes</v>
      </c>
      <c r="V841" s="126" t="str">
        <f t="shared" si="83"/>
        <v>No</v>
      </c>
      <c r="W841" s="126" t="str">
        <f t="shared" si="83"/>
        <v>No</v>
      </c>
      <c r="X841" s="126" t="str">
        <f t="shared" si="83"/>
        <v>No</v>
      </c>
      <c r="Y841" s="126" t="str">
        <f t="shared" si="83"/>
        <v>No</v>
      </c>
      <c r="Z841" s="126" t="str">
        <f t="shared" si="83"/>
        <v>No</v>
      </c>
      <c r="AA841" s="126" t="str">
        <f t="shared" si="83"/>
        <v>No</v>
      </c>
    </row>
    <row r="842" spans="1:27" x14ac:dyDescent="0.3">
      <c r="A842" t="s">
        <v>195</v>
      </c>
      <c r="B842" t="s">
        <v>13</v>
      </c>
      <c r="C842" t="s">
        <v>9</v>
      </c>
      <c r="D842" t="s">
        <v>8</v>
      </c>
      <c r="E842" t="s">
        <v>11</v>
      </c>
      <c r="F842" t="s">
        <v>10</v>
      </c>
      <c r="G842">
        <v>1</v>
      </c>
      <c r="H842" t="s">
        <v>11</v>
      </c>
      <c r="I842" t="s">
        <v>17</v>
      </c>
      <c r="M842">
        <v>0</v>
      </c>
      <c r="N842" t="str">
        <f t="shared" si="85"/>
        <v>No</v>
      </c>
      <c r="O842" s="3" t="s">
        <v>214</v>
      </c>
      <c r="P842" s="126" t="str">
        <f t="shared" si="83"/>
        <v>Yes</v>
      </c>
      <c r="Q842" s="126" t="str">
        <f t="shared" si="83"/>
        <v>Yes</v>
      </c>
      <c r="R842" s="126" t="str">
        <f t="shared" si="83"/>
        <v>Yes</v>
      </c>
      <c r="S842" s="126" t="str">
        <f t="shared" si="83"/>
        <v>No</v>
      </c>
      <c r="T842" s="126" t="str">
        <f t="shared" si="83"/>
        <v>Yes</v>
      </c>
      <c r="U842" s="126" t="str">
        <f t="shared" si="83"/>
        <v>Yes</v>
      </c>
      <c r="V842" s="126" t="str">
        <f t="shared" si="83"/>
        <v>No</v>
      </c>
      <c r="W842" s="126" t="str">
        <f t="shared" si="83"/>
        <v>No</v>
      </c>
      <c r="X842" s="126" t="str">
        <f t="shared" si="83"/>
        <v>No</v>
      </c>
      <c r="Y842" s="126" t="str">
        <f t="shared" si="83"/>
        <v>No</v>
      </c>
      <c r="Z842" s="126" t="str">
        <f t="shared" si="83"/>
        <v>No</v>
      </c>
      <c r="AA842" s="126" t="str">
        <f t="shared" si="83"/>
        <v>No</v>
      </c>
    </row>
    <row r="843" spans="1:27" x14ac:dyDescent="0.3">
      <c r="A843" t="s">
        <v>195</v>
      </c>
      <c r="B843" t="s">
        <v>13</v>
      </c>
      <c r="C843" t="s">
        <v>9</v>
      </c>
      <c r="D843" t="s">
        <v>8</v>
      </c>
      <c r="E843" t="s">
        <v>11</v>
      </c>
      <c r="F843" t="s">
        <v>71</v>
      </c>
      <c r="G843">
        <v>0</v>
      </c>
      <c r="H843" t="s">
        <v>13</v>
      </c>
      <c r="I843" t="s">
        <v>17</v>
      </c>
      <c r="M843">
        <v>0</v>
      </c>
      <c r="N843" t="str">
        <f t="shared" si="85"/>
        <v>No</v>
      </c>
      <c r="O843" s="3" t="s">
        <v>214</v>
      </c>
      <c r="P843" s="126" t="str">
        <f t="shared" si="83"/>
        <v>Yes</v>
      </c>
      <c r="Q843" s="126" t="str">
        <f t="shared" si="83"/>
        <v>Yes</v>
      </c>
      <c r="R843" s="126" t="str">
        <f t="shared" si="83"/>
        <v>Yes</v>
      </c>
      <c r="S843" s="126" t="str">
        <f t="shared" si="83"/>
        <v>No</v>
      </c>
      <c r="T843" s="126" t="str">
        <f t="shared" si="83"/>
        <v>No</v>
      </c>
      <c r="U843" s="126" t="str">
        <f t="shared" si="83"/>
        <v>Yes</v>
      </c>
      <c r="V843" s="126" t="str">
        <f t="shared" si="83"/>
        <v>Yes</v>
      </c>
      <c r="W843" s="126" t="str">
        <f t="shared" si="83"/>
        <v>No</v>
      </c>
      <c r="X843" s="126" t="str">
        <f t="shared" si="83"/>
        <v>No</v>
      </c>
      <c r="Y843" s="126" t="str">
        <f t="shared" si="83"/>
        <v>No</v>
      </c>
      <c r="Z843" s="126" t="str">
        <f t="shared" si="83"/>
        <v>No</v>
      </c>
      <c r="AA843" s="126" t="str">
        <f t="shared" si="83"/>
        <v>No</v>
      </c>
    </row>
    <row r="844" spans="1:27" x14ac:dyDescent="0.3">
      <c r="A844" t="s">
        <v>195</v>
      </c>
      <c r="B844" t="s">
        <v>13</v>
      </c>
      <c r="C844" t="s">
        <v>9</v>
      </c>
      <c r="D844" t="s">
        <v>8</v>
      </c>
      <c r="E844" t="s">
        <v>11</v>
      </c>
      <c r="F844" t="s">
        <v>71</v>
      </c>
      <c r="G844">
        <v>0</v>
      </c>
      <c r="H844" t="s">
        <v>13</v>
      </c>
      <c r="I844" t="s">
        <v>17</v>
      </c>
      <c r="M844">
        <v>0</v>
      </c>
      <c r="N844" t="str">
        <f t="shared" si="85"/>
        <v>No</v>
      </c>
      <c r="O844" s="3" t="s">
        <v>214</v>
      </c>
      <c r="P844" s="126" t="str">
        <f t="shared" si="83"/>
        <v>Yes</v>
      </c>
      <c r="Q844" s="126" t="str">
        <f t="shared" si="83"/>
        <v>Yes</v>
      </c>
      <c r="R844" s="126" t="str">
        <f t="shared" si="83"/>
        <v>Yes</v>
      </c>
      <c r="S844" s="126" t="str">
        <f t="shared" si="83"/>
        <v>No</v>
      </c>
      <c r="T844" s="126" t="str">
        <f t="shared" si="83"/>
        <v>No</v>
      </c>
      <c r="U844" s="126" t="str">
        <f t="shared" si="83"/>
        <v>Yes</v>
      </c>
      <c r="V844" s="126" t="str">
        <f t="shared" si="83"/>
        <v>Yes</v>
      </c>
      <c r="W844" s="126" t="str">
        <f t="shared" si="83"/>
        <v>No</v>
      </c>
      <c r="X844" s="126" t="str">
        <f t="shared" si="83"/>
        <v>No</v>
      </c>
      <c r="Y844" s="126" t="str">
        <f t="shared" si="83"/>
        <v>No</v>
      </c>
      <c r="Z844" s="126" t="str">
        <f t="shared" si="83"/>
        <v>No</v>
      </c>
      <c r="AA844" s="126" t="str">
        <f t="shared" si="83"/>
        <v>No</v>
      </c>
    </row>
    <row r="845" spans="1:27" x14ac:dyDescent="0.3">
      <c r="A845" t="s">
        <v>195</v>
      </c>
      <c r="B845" t="s">
        <v>13</v>
      </c>
      <c r="C845" t="s">
        <v>9</v>
      </c>
      <c r="D845" t="s">
        <v>8</v>
      </c>
      <c r="E845" t="s">
        <v>11</v>
      </c>
      <c r="F845" t="s">
        <v>71</v>
      </c>
      <c r="G845">
        <v>0</v>
      </c>
      <c r="H845" t="s">
        <v>9</v>
      </c>
      <c r="I845" t="s">
        <v>19</v>
      </c>
      <c r="M845">
        <v>0</v>
      </c>
      <c r="N845" t="str">
        <f t="shared" si="85"/>
        <v>No</v>
      </c>
      <c r="O845" s="3" t="s">
        <v>214</v>
      </c>
      <c r="P845" s="126" t="str">
        <f t="shared" si="83"/>
        <v>Yes</v>
      </c>
      <c r="Q845" s="126" t="str">
        <f t="shared" si="83"/>
        <v>Yes</v>
      </c>
      <c r="R845" s="126" t="str">
        <f t="shared" si="83"/>
        <v>Yes</v>
      </c>
      <c r="S845" s="126" t="str">
        <f t="shared" si="83"/>
        <v>No</v>
      </c>
      <c r="T845" s="126" t="str">
        <f t="shared" si="83"/>
        <v>No</v>
      </c>
      <c r="U845" s="126" t="str">
        <f t="shared" si="83"/>
        <v>Yes</v>
      </c>
      <c r="V845" s="126" t="str">
        <f t="shared" si="83"/>
        <v>Yes</v>
      </c>
      <c r="W845" s="126" t="str">
        <f t="shared" si="83"/>
        <v>No</v>
      </c>
      <c r="X845" s="126" t="str">
        <f t="shared" si="83"/>
        <v>No</v>
      </c>
      <c r="Y845" s="126" t="str">
        <f t="shared" si="83"/>
        <v>No</v>
      </c>
      <c r="Z845" s="126" t="str">
        <f t="shared" si="83"/>
        <v>No</v>
      </c>
      <c r="AA845" s="126" t="str">
        <f t="shared" si="83"/>
        <v>No</v>
      </c>
    </row>
    <row r="846" spans="1:27" x14ac:dyDescent="0.3">
      <c r="A846" t="s">
        <v>195</v>
      </c>
      <c r="B846" t="s">
        <v>13</v>
      </c>
      <c r="C846" t="s">
        <v>9</v>
      </c>
      <c r="D846" t="s">
        <v>8</v>
      </c>
      <c r="E846" t="s">
        <v>11</v>
      </c>
      <c r="F846" t="s">
        <v>71</v>
      </c>
      <c r="G846">
        <v>0</v>
      </c>
      <c r="H846" t="s">
        <v>13</v>
      </c>
      <c r="I846" t="s">
        <v>17</v>
      </c>
      <c r="K846" t="s">
        <v>237</v>
      </c>
      <c r="M846">
        <v>0</v>
      </c>
      <c r="N846" t="str">
        <f t="shared" si="85"/>
        <v>No</v>
      </c>
      <c r="O846" s="3" t="s">
        <v>214</v>
      </c>
      <c r="P846" s="126" t="str">
        <f t="shared" si="83"/>
        <v>Yes</v>
      </c>
      <c r="Q846" s="126" t="str">
        <f t="shared" si="83"/>
        <v>Yes</v>
      </c>
      <c r="R846" s="126" t="str">
        <f t="shared" si="83"/>
        <v>Yes</v>
      </c>
      <c r="S846" s="126" t="str">
        <f t="shared" si="83"/>
        <v>No</v>
      </c>
      <c r="T846" s="126" t="str">
        <f t="shared" si="83"/>
        <v>No</v>
      </c>
      <c r="U846" s="126" t="str">
        <f t="shared" si="83"/>
        <v>Yes</v>
      </c>
      <c r="V846" s="126" t="str">
        <f t="shared" si="83"/>
        <v>Yes</v>
      </c>
      <c r="W846" s="126" t="str">
        <f t="shared" si="83"/>
        <v>No</v>
      </c>
      <c r="X846" s="126" t="str">
        <f t="shared" si="83"/>
        <v>No</v>
      </c>
      <c r="Y846" s="126" t="str">
        <f t="shared" si="83"/>
        <v>No</v>
      </c>
      <c r="Z846" s="126" t="str">
        <f t="shared" si="83"/>
        <v>No</v>
      </c>
      <c r="AA846" s="126" t="str">
        <f t="shared" si="83"/>
        <v>No</v>
      </c>
    </row>
    <row r="847" spans="1:27" x14ac:dyDescent="0.3">
      <c r="A847" t="s">
        <v>195</v>
      </c>
      <c r="B847" t="s">
        <v>13</v>
      </c>
      <c r="C847" t="s">
        <v>9</v>
      </c>
      <c r="D847" t="s">
        <v>8</v>
      </c>
      <c r="E847" t="s">
        <v>11</v>
      </c>
      <c r="F847" t="s">
        <v>71</v>
      </c>
      <c r="G847">
        <v>0</v>
      </c>
      <c r="H847" t="s">
        <v>71</v>
      </c>
      <c r="I847" t="s">
        <v>15</v>
      </c>
      <c r="M847">
        <v>0</v>
      </c>
      <c r="N847" t="str">
        <f t="shared" si="85"/>
        <v>No</v>
      </c>
      <c r="O847" s="3" t="s">
        <v>214</v>
      </c>
      <c r="P847" s="126" t="str">
        <f t="shared" si="83"/>
        <v>Yes</v>
      </c>
      <c r="Q847" s="126" t="str">
        <f t="shared" si="83"/>
        <v>Yes</v>
      </c>
      <c r="R847" s="126" t="str">
        <f t="shared" si="83"/>
        <v>Yes</v>
      </c>
      <c r="S847" s="126" t="str">
        <f t="shared" si="83"/>
        <v>No</v>
      </c>
      <c r="T847" s="126" t="str">
        <f t="shared" si="83"/>
        <v>No</v>
      </c>
      <c r="U847" s="126" t="str">
        <f t="shared" si="83"/>
        <v>Yes</v>
      </c>
      <c r="V847" s="126" t="str">
        <f t="shared" si="83"/>
        <v>Yes</v>
      </c>
      <c r="W847" s="126" t="str">
        <f t="shared" si="83"/>
        <v>No</v>
      </c>
      <c r="X847" s="126" t="str">
        <f t="shared" si="83"/>
        <v>No</v>
      </c>
      <c r="Y847" s="126" t="str">
        <f t="shared" si="83"/>
        <v>No</v>
      </c>
      <c r="Z847" s="126" t="str">
        <f t="shared" si="83"/>
        <v>No</v>
      </c>
      <c r="AA847" s="126" t="str">
        <f t="shared" si="83"/>
        <v>No</v>
      </c>
    </row>
    <row r="848" spans="1:27" x14ac:dyDescent="0.3">
      <c r="A848" t="s">
        <v>195</v>
      </c>
      <c r="B848" t="s">
        <v>130</v>
      </c>
      <c r="C848" t="s">
        <v>9</v>
      </c>
      <c r="D848" t="s">
        <v>8</v>
      </c>
      <c r="E848" t="s">
        <v>70</v>
      </c>
      <c r="F848" t="s">
        <v>71</v>
      </c>
      <c r="G848">
        <v>0</v>
      </c>
      <c r="H848" t="s">
        <v>71</v>
      </c>
      <c r="I848" t="s">
        <v>19</v>
      </c>
      <c r="M848">
        <v>0</v>
      </c>
      <c r="N848" t="str">
        <f t="shared" si="85"/>
        <v>No</v>
      </c>
      <c r="O848" s="3" t="s">
        <v>214</v>
      </c>
      <c r="P848" s="126" t="str">
        <f t="shared" si="83"/>
        <v>No</v>
      </c>
      <c r="Q848" s="126" t="str">
        <f t="shared" si="83"/>
        <v>Yes</v>
      </c>
      <c r="R848" s="126" t="str">
        <f t="shared" si="83"/>
        <v>Yes</v>
      </c>
      <c r="S848" s="126" t="str">
        <f t="shared" si="83"/>
        <v>Yes</v>
      </c>
      <c r="T848" s="126" t="str">
        <f t="shared" si="83"/>
        <v>No</v>
      </c>
      <c r="U848" s="126" t="str">
        <f t="shared" si="83"/>
        <v>No</v>
      </c>
      <c r="V848" s="126" t="str">
        <f t="shared" si="83"/>
        <v>Yes</v>
      </c>
      <c r="W848" s="126" t="str">
        <f t="shared" si="83"/>
        <v>No</v>
      </c>
      <c r="X848" s="126" t="str">
        <f t="shared" si="83"/>
        <v>No</v>
      </c>
      <c r="Y848" s="126" t="str">
        <f t="shared" si="83"/>
        <v>Yes</v>
      </c>
      <c r="Z848" s="126" t="str">
        <f t="shared" si="83"/>
        <v>No</v>
      </c>
      <c r="AA848" s="126" t="str">
        <f t="shared" si="83"/>
        <v>No</v>
      </c>
    </row>
    <row r="849" spans="1:27" x14ac:dyDescent="0.3">
      <c r="A849" t="s">
        <v>195</v>
      </c>
      <c r="B849" t="s">
        <v>130</v>
      </c>
      <c r="C849" t="s">
        <v>9</v>
      </c>
      <c r="D849" t="s">
        <v>8</v>
      </c>
      <c r="E849" t="s">
        <v>70</v>
      </c>
      <c r="F849" t="s">
        <v>71</v>
      </c>
      <c r="G849">
        <v>1</v>
      </c>
      <c r="H849" t="s">
        <v>9</v>
      </c>
      <c r="I849" t="s">
        <v>16</v>
      </c>
      <c r="M849">
        <v>0</v>
      </c>
      <c r="N849" t="str">
        <f t="shared" si="85"/>
        <v>No</v>
      </c>
      <c r="O849" s="3" t="s">
        <v>214</v>
      </c>
      <c r="P849" s="126" t="str">
        <f t="shared" si="83"/>
        <v>No</v>
      </c>
      <c r="Q849" s="126" t="str">
        <f t="shared" si="83"/>
        <v>Yes</v>
      </c>
      <c r="R849" s="126" t="str">
        <f t="shared" si="83"/>
        <v>Yes</v>
      </c>
      <c r="S849" s="126" t="str">
        <f t="shared" si="83"/>
        <v>Yes</v>
      </c>
      <c r="T849" s="126" t="str">
        <f t="shared" si="83"/>
        <v>No</v>
      </c>
      <c r="U849" s="126" t="str">
        <f t="shared" si="83"/>
        <v>No</v>
      </c>
      <c r="V849" s="126" t="str">
        <f t="shared" si="83"/>
        <v>Yes</v>
      </c>
      <c r="W849" s="126" t="str">
        <f t="shared" si="83"/>
        <v>No</v>
      </c>
      <c r="X849" s="126" t="str">
        <f t="shared" si="83"/>
        <v>No</v>
      </c>
      <c r="Y849" s="126" t="str">
        <f t="shared" si="83"/>
        <v>Yes</v>
      </c>
      <c r="Z849" s="126" t="str">
        <f t="shared" si="83"/>
        <v>No</v>
      </c>
      <c r="AA849" s="126" t="str">
        <f t="shared" si="83"/>
        <v>No</v>
      </c>
    </row>
    <row r="850" spans="1:27" x14ac:dyDescent="0.3">
      <c r="A850" t="s">
        <v>195</v>
      </c>
      <c r="B850" t="s">
        <v>130</v>
      </c>
      <c r="C850" t="s">
        <v>9</v>
      </c>
      <c r="D850" t="s">
        <v>8</v>
      </c>
      <c r="E850" t="s">
        <v>70</v>
      </c>
      <c r="F850" t="s">
        <v>71</v>
      </c>
      <c r="G850">
        <v>0</v>
      </c>
      <c r="H850" t="s">
        <v>70</v>
      </c>
      <c r="I850" t="s">
        <v>19</v>
      </c>
      <c r="M850">
        <v>0</v>
      </c>
      <c r="N850" t="str">
        <f t="shared" si="85"/>
        <v>No</v>
      </c>
      <c r="O850" s="3" t="s">
        <v>214</v>
      </c>
      <c r="P850" s="126" t="str">
        <f t="shared" si="83"/>
        <v>No</v>
      </c>
      <c r="Q850" s="126" t="str">
        <f t="shared" si="83"/>
        <v>Yes</v>
      </c>
      <c r="R850" s="126" t="str">
        <f t="shared" si="83"/>
        <v>Yes</v>
      </c>
      <c r="S850" s="126" t="str">
        <f t="shared" si="83"/>
        <v>Yes</v>
      </c>
      <c r="T850" s="126" t="str">
        <f t="shared" si="83"/>
        <v>No</v>
      </c>
      <c r="U850" s="126" t="str">
        <f t="shared" si="83"/>
        <v>No</v>
      </c>
      <c r="V850" s="126" t="str">
        <f t="shared" si="83"/>
        <v>Yes</v>
      </c>
      <c r="W850" s="126" t="str">
        <f t="shared" si="83"/>
        <v>No</v>
      </c>
      <c r="X850" s="126" t="str">
        <f t="shared" si="83"/>
        <v>No</v>
      </c>
      <c r="Y850" s="126" t="str">
        <f t="shared" si="83"/>
        <v>Yes</v>
      </c>
      <c r="Z850" s="126" t="str">
        <f t="shared" si="83"/>
        <v>No</v>
      </c>
      <c r="AA850" s="126" t="str">
        <f t="shared" si="83"/>
        <v>No</v>
      </c>
    </row>
    <row r="851" spans="1:27" x14ac:dyDescent="0.3">
      <c r="A851" t="s">
        <v>195</v>
      </c>
      <c r="B851" t="s">
        <v>130</v>
      </c>
      <c r="C851" t="s">
        <v>9</v>
      </c>
      <c r="D851" t="s">
        <v>8</v>
      </c>
      <c r="E851" t="s">
        <v>70</v>
      </c>
      <c r="F851" t="s">
        <v>71</v>
      </c>
      <c r="G851">
        <v>1</v>
      </c>
      <c r="H851" t="s">
        <v>71</v>
      </c>
      <c r="I851" t="s">
        <v>20</v>
      </c>
      <c r="J851" t="s">
        <v>237</v>
      </c>
      <c r="M851">
        <v>2</v>
      </c>
      <c r="N851" t="str">
        <f t="shared" si="85"/>
        <v>Yes</v>
      </c>
      <c r="O851" s="3" t="s">
        <v>214</v>
      </c>
      <c r="P851" s="126" t="str">
        <f t="shared" si="83"/>
        <v>No</v>
      </c>
      <c r="Q851" s="126" t="str">
        <f t="shared" si="83"/>
        <v>Yes</v>
      </c>
      <c r="R851" s="126" t="str">
        <f t="shared" si="83"/>
        <v>Yes</v>
      </c>
      <c r="S851" s="126" t="str">
        <f t="shared" si="83"/>
        <v>Yes</v>
      </c>
      <c r="T851" s="126" t="str">
        <f t="shared" si="83"/>
        <v>No</v>
      </c>
      <c r="U851" s="126" t="str">
        <f t="shared" si="83"/>
        <v>No</v>
      </c>
      <c r="V851" s="126" t="str">
        <f t="shared" si="83"/>
        <v>Yes</v>
      </c>
      <c r="W851" s="126" t="str">
        <f t="shared" si="83"/>
        <v>No</v>
      </c>
      <c r="X851" s="126" t="str">
        <f t="shared" si="83"/>
        <v>No</v>
      </c>
      <c r="Y851" s="126" t="str">
        <f t="shared" si="83"/>
        <v>Yes</v>
      </c>
      <c r="Z851" s="126" t="str">
        <f t="shared" si="83"/>
        <v>No</v>
      </c>
      <c r="AA851" s="126" t="str">
        <f t="shared" si="83"/>
        <v>No</v>
      </c>
    </row>
    <row r="852" spans="1:27" x14ac:dyDescent="0.3">
      <c r="A852" t="s">
        <v>195</v>
      </c>
      <c r="B852" t="s">
        <v>130</v>
      </c>
      <c r="C852" t="s">
        <v>9</v>
      </c>
      <c r="D852" t="s">
        <v>8</v>
      </c>
      <c r="E852" t="s">
        <v>70</v>
      </c>
      <c r="F852" t="s">
        <v>10</v>
      </c>
      <c r="G852">
        <v>0</v>
      </c>
      <c r="H852" t="s">
        <v>10</v>
      </c>
      <c r="I852" t="s">
        <v>19</v>
      </c>
      <c r="M852">
        <v>0</v>
      </c>
      <c r="N852" t="str">
        <f t="shared" si="85"/>
        <v>No</v>
      </c>
      <c r="O852" s="3" t="s">
        <v>214</v>
      </c>
      <c r="P852" s="126" t="str">
        <f t="shared" si="83"/>
        <v>No</v>
      </c>
      <c r="Q852" s="126" t="str">
        <f t="shared" si="83"/>
        <v>Yes</v>
      </c>
      <c r="R852" s="126" t="str">
        <f t="shared" si="83"/>
        <v>Yes</v>
      </c>
      <c r="S852" s="126" t="str">
        <f t="shared" si="83"/>
        <v>Yes</v>
      </c>
      <c r="T852" s="126" t="str">
        <f t="shared" si="83"/>
        <v>Yes</v>
      </c>
      <c r="U852" s="126" t="str">
        <f t="shared" si="83"/>
        <v>No</v>
      </c>
      <c r="V852" s="126" t="str">
        <f t="shared" si="83"/>
        <v>No</v>
      </c>
      <c r="W852" s="126" t="str">
        <f t="shared" si="83"/>
        <v>No</v>
      </c>
      <c r="X852" s="126" t="str">
        <f t="shared" si="83"/>
        <v>No</v>
      </c>
      <c r="Y852" s="126" t="str">
        <f t="shared" si="83"/>
        <v>Yes</v>
      </c>
      <c r="Z852" s="126" t="str">
        <f t="shared" si="83"/>
        <v>No</v>
      </c>
      <c r="AA852" s="126" t="str">
        <f t="shared" si="83"/>
        <v>No</v>
      </c>
    </row>
    <row r="853" spans="1:27" x14ac:dyDescent="0.3">
      <c r="A853" t="s">
        <v>195</v>
      </c>
      <c r="B853" t="s">
        <v>130</v>
      </c>
      <c r="C853" t="s">
        <v>9</v>
      </c>
      <c r="D853" t="s">
        <v>8</v>
      </c>
      <c r="E853" t="s">
        <v>70</v>
      </c>
      <c r="F853" t="s">
        <v>10</v>
      </c>
      <c r="G853">
        <v>1</v>
      </c>
      <c r="H853" t="s">
        <v>10</v>
      </c>
      <c r="I853" t="s">
        <v>18</v>
      </c>
      <c r="M853">
        <v>0</v>
      </c>
      <c r="N853" t="str">
        <f t="shared" si="85"/>
        <v>No</v>
      </c>
      <c r="O853" s="3" t="s">
        <v>214</v>
      </c>
      <c r="P853" s="126" t="str">
        <f t="shared" si="83"/>
        <v>No</v>
      </c>
      <c r="Q853" s="126" t="str">
        <f t="shared" si="83"/>
        <v>Yes</v>
      </c>
      <c r="R853" s="126" t="str">
        <f t="shared" si="83"/>
        <v>Yes</v>
      </c>
      <c r="S853" s="126" t="str">
        <f t="shared" si="83"/>
        <v>Yes</v>
      </c>
      <c r="T853" s="126" t="str">
        <f t="shared" si="83"/>
        <v>Yes</v>
      </c>
      <c r="U853" s="126" t="str">
        <f t="shared" si="83"/>
        <v>No</v>
      </c>
      <c r="V853" s="126" t="str">
        <f t="shared" si="83"/>
        <v>No</v>
      </c>
      <c r="W853" s="126" t="str">
        <f t="shared" si="83"/>
        <v>No</v>
      </c>
      <c r="X853" s="126" t="str">
        <f t="shared" si="83"/>
        <v>No</v>
      </c>
      <c r="Y853" s="126" t="str">
        <f t="shared" si="83"/>
        <v>Yes</v>
      </c>
      <c r="Z853" s="126" t="str">
        <f t="shared" si="83"/>
        <v>No</v>
      </c>
      <c r="AA853" s="126" t="str">
        <f t="shared" si="83"/>
        <v>No</v>
      </c>
    </row>
    <row r="854" spans="1:27" x14ac:dyDescent="0.3">
      <c r="A854" t="s">
        <v>195</v>
      </c>
      <c r="B854" t="s">
        <v>13</v>
      </c>
      <c r="C854" t="s">
        <v>130</v>
      </c>
      <c r="D854" t="s">
        <v>8</v>
      </c>
      <c r="E854" t="s">
        <v>70</v>
      </c>
      <c r="F854" t="s">
        <v>10</v>
      </c>
      <c r="G854">
        <v>1</v>
      </c>
      <c r="H854" t="s">
        <v>10</v>
      </c>
      <c r="I854" t="s">
        <v>20</v>
      </c>
      <c r="J854" t="s">
        <v>237</v>
      </c>
      <c r="M854">
        <v>2</v>
      </c>
      <c r="N854" t="str">
        <f t="shared" si="85"/>
        <v>Yes</v>
      </c>
      <c r="O854" s="3" t="s">
        <v>214</v>
      </c>
      <c r="P854" s="126" t="str">
        <f t="shared" ref="P854:AA875" si="86">IF($A854="","",IF(OR($B854=P$1,$C854=P$1,$D854=P$1,$E854=P$1,$F854=P$1),"Yes","No"))</f>
        <v>Yes</v>
      </c>
      <c r="Q854" s="126" t="str">
        <f t="shared" si="86"/>
        <v>No</v>
      </c>
      <c r="R854" s="126" t="str">
        <f t="shared" si="86"/>
        <v>Yes</v>
      </c>
      <c r="S854" s="126" t="str">
        <f t="shared" si="86"/>
        <v>Yes</v>
      </c>
      <c r="T854" s="126" t="str">
        <f t="shared" si="86"/>
        <v>Yes</v>
      </c>
      <c r="U854" s="126" t="str">
        <f t="shared" si="86"/>
        <v>No</v>
      </c>
      <c r="V854" s="126" t="str">
        <f t="shared" si="86"/>
        <v>No</v>
      </c>
      <c r="W854" s="126" t="str">
        <f t="shared" si="86"/>
        <v>No</v>
      </c>
      <c r="X854" s="126" t="str">
        <f t="shared" si="86"/>
        <v>No</v>
      </c>
      <c r="Y854" s="126" t="str">
        <f t="shared" si="86"/>
        <v>Yes</v>
      </c>
      <c r="Z854" s="126" t="str">
        <f t="shared" si="86"/>
        <v>No</v>
      </c>
      <c r="AA854" s="126" t="str">
        <f t="shared" si="86"/>
        <v>No</v>
      </c>
    </row>
    <row r="855" spans="1:27" x14ac:dyDescent="0.3">
      <c r="A855" t="s">
        <v>195</v>
      </c>
      <c r="B855" t="s">
        <v>13</v>
      </c>
      <c r="C855" t="s">
        <v>70</v>
      </c>
      <c r="D855" t="s">
        <v>8</v>
      </c>
      <c r="E855" t="s">
        <v>11</v>
      </c>
      <c r="F855" t="s">
        <v>10</v>
      </c>
      <c r="G855">
        <v>0</v>
      </c>
      <c r="H855" t="s">
        <v>70</v>
      </c>
      <c r="I855" t="s">
        <v>19</v>
      </c>
      <c r="M855">
        <v>3</v>
      </c>
      <c r="N855" t="str">
        <f t="shared" si="85"/>
        <v>Yes</v>
      </c>
      <c r="O855" s="3" t="s">
        <v>214</v>
      </c>
      <c r="P855" s="126" t="str">
        <f t="shared" si="86"/>
        <v>Yes</v>
      </c>
      <c r="Q855" s="126" t="str">
        <f t="shared" si="86"/>
        <v>No</v>
      </c>
      <c r="R855" s="126" t="str">
        <f t="shared" si="86"/>
        <v>Yes</v>
      </c>
      <c r="S855" s="126" t="str">
        <f t="shared" si="86"/>
        <v>Yes</v>
      </c>
      <c r="T855" s="126" t="str">
        <f t="shared" si="86"/>
        <v>Yes</v>
      </c>
      <c r="U855" s="126" t="str">
        <f t="shared" si="86"/>
        <v>Yes</v>
      </c>
      <c r="V855" s="126" t="str">
        <f t="shared" si="86"/>
        <v>No</v>
      </c>
      <c r="W855" s="126" t="str">
        <f t="shared" si="86"/>
        <v>No</v>
      </c>
      <c r="X855" s="126" t="str">
        <f t="shared" si="86"/>
        <v>No</v>
      </c>
      <c r="Y855" s="126" t="str">
        <f t="shared" si="86"/>
        <v>No</v>
      </c>
      <c r="Z855" s="126" t="str">
        <f t="shared" si="86"/>
        <v>No</v>
      </c>
      <c r="AA855" s="126" t="str">
        <f t="shared" si="86"/>
        <v>No</v>
      </c>
    </row>
    <row r="856" spans="1:27" x14ac:dyDescent="0.3">
      <c r="A856" t="s">
        <v>195</v>
      </c>
      <c r="B856" t="s">
        <v>13</v>
      </c>
      <c r="C856" t="s">
        <v>9</v>
      </c>
      <c r="D856" t="s">
        <v>8</v>
      </c>
      <c r="E856" t="s">
        <v>11</v>
      </c>
      <c r="F856" t="s">
        <v>10</v>
      </c>
      <c r="G856">
        <v>0</v>
      </c>
      <c r="H856" t="s">
        <v>9</v>
      </c>
      <c r="I856" t="s">
        <v>15</v>
      </c>
      <c r="M856">
        <v>0</v>
      </c>
      <c r="N856" t="str">
        <f t="shared" si="85"/>
        <v>No</v>
      </c>
      <c r="O856" s="3" t="s">
        <v>214</v>
      </c>
      <c r="P856" s="126" t="str">
        <f t="shared" si="86"/>
        <v>Yes</v>
      </c>
      <c r="Q856" s="126" t="str">
        <f t="shared" si="86"/>
        <v>Yes</v>
      </c>
      <c r="R856" s="126" t="str">
        <f t="shared" si="86"/>
        <v>Yes</v>
      </c>
      <c r="S856" s="126" t="str">
        <f t="shared" si="86"/>
        <v>No</v>
      </c>
      <c r="T856" s="126" t="str">
        <f t="shared" si="86"/>
        <v>Yes</v>
      </c>
      <c r="U856" s="126" t="str">
        <f t="shared" si="86"/>
        <v>Yes</v>
      </c>
      <c r="V856" s="126" t="str">
        <f t="shared" si="86"/>
        <v>No</v>
      </c>
      <c r="W856" s="126" t="str">
        <f t="shared" si="86"/>
        <v>No</v>
      </c>
      <c r="X856" s="126" t="str">
        <f t="shared" si="86"/>
        <v>No</v>
      </c>
      <c r="Y856" s="126" t="str">
        <f t="shared" si="86"/>
        <v>No</v>
      </c>
      <c r="Z856" s="126" t="str">
        <f t="shared" si="86"/>
        <v>No</v>
      </c>
      <c r="AA856" s="126" t="str">
        <f t="shared" si="86"/>
        <v>No</v>
      </c>
    </row>
    <row r="857" spans="1:27" x14ac:dyDescent="0.3">
      <c r="A857" t="s">
        <v>195</v>
      </c>
      <c r="B857" t="s">
        <v>13</v>
      </c>
      <c r="C857" t="s">
        <v>9</v>
      </c>
      <c r="D857" t="s">
        <v>8</v>
      </c>
      <c r="E857" t="s">
        <v>11</v>
      </c>
      <c r="F857" t="s">
        <v>10</v>
      </c>
      <c r="G857">
        <v>0</v>
      </c>
      <c r="H857" t="s">
        <v>10</v>
      </c>
      <c r="I857" t="s">
        <v>15</v>
      </c>
      <c r="M857">
        <v>2</v>
      </c>
      <c r="N857" t="str">
        <f t="shared" si="85"/>
        <v>Yes</v>
      </c>
      <c r="O857" s="3" t="s">
        <v>214</v>
      </c>
      <c r="P857" s="126" t="str">
        <f t="shared" si="86"/>
        <v>Yes</v>
      </c>
      <c r="Q857" s="126" t="str">
        <f t="shared" si="86"/>
        <v>Yes</v>
      </c>
      <c r="R857" s="126" t="str">
        <f t="shared" si="86"/>
        <v>Yes</v>
      </c>
      <c r="S857" s="126" t="str">
        <f t="shared" si="86"/>
        <v>No</v>
      </c>
      <c r="T857" s="126" t="str">
        <f t="shared" si="86"/>
        <v>Yes</v>
      </c>
      <c r="U857" s="126" t="str">
        <f t="shared" si="86"/>
        <v>Yes</v>
      </c>
      <c r="V857" s="126" t="str">
        <f t="shared" si="86"/>
        <v>No</v>
      </c>
      <c r="W857" s="126" t="str">
        <f t="shared" si="86"/>
        <v>No</v>
      </c>
      <c r="X857" s="126" t="str">
        <f t="shared" si="86"/>
        <v>No</v>
      </c>
      <c r="Y857" s="126" t="str">
        <f t="shared" si="86"/>
        <v>No</v>
      </c>
      <c r="Z857" s="126" t="str">
        <f t="shared" si="86"/>
        <v>No</v>
      </c>
      <c r="AA857" s="126" t="str">
        <f t="shared" si="86"/>
        <v>No</v>
      </c>
    </row>
    <row r="858" spans="1:27" x14ac:dyDescent="0.3">
      <c r="A858" t="s">
        <v>195</v>
      </c>
      <c r="B858" t="s">
        <v>13</v>
      </c>
      <c r="C858" t="s">
        <v>9</v>
      </c>
      <c r="D858" t="s">
        <v>8</v>
      </c>
      <c r="E858" t="s">
        <v>11</v>
      </c>
      <c r="F858" t="s">
        <v>10</v>
      </c>
      <c r="G858">
        <v>1</v>
      </c>
      <c r="H858" t="s">
        <v>10</v>
      </c>
      <c r="I858" t="s">
        <v>20</v>
      </c>
      <c r="J858" t="s">
        <v>237</v>
      </c>
      <c r="M858">
        <v>0</v>
      </c>
      <c r="N858" t="str">
        <f t="shared" si="85"/>
        <v>No</v>
      </c>
      <c r="O858" s="3" t="s">
        <v>214</v>
      </c>
      <c r="P858" s="126" t="str">
        <f t="shared" si="86"/>
        <v>Yes</v>
      </c>
      <c r="Q858" s="126" t="str">
        <f t="shared" si="86"/>
        <v>Yes</v>
      </c>
      <c r="R858" s="126" t="str">
        <f t="shared" si="86"/>
        <v>Yes</v>
      </c>
      <c r="S858" s="126" t="str">
        <f t="shared" si="86"/>
        <v>No</v>
      </c>
      <c r="T858" s="126" t="str">
        <f t="shared" si="86"/>
        <v>Yes</v>
      </c>
      <c r="U858" s="126" t="str">
        <f t="shared" si="86"/>
        <v>Yes</v>
      </c>
      <c r="V858" s="126" t="str">
        <f t="shared" si="86"/>
        <v>No</v>
      </c>
      <c r="W858" s="126" t="str">
        <f t="shared" si="86"/>
        <v>No</v>
      </c>
      <c r="X858" s="126" t="str">
        <f t="shared" si="86"/>
        <v>No</v>
      </c>
      <c r="Y858" s="126" t="str">
        <f t="shared" si="86"/>
        <v>No</v>
      </c>
      <c r="Z858" s="126" t="str">
        <f t="shared" si="86"/>
        <v>No</v>
      </c>
      <c r="AA858" s="126" t="str">
        <f t="shared" si="86"/>
        <v>No</v>
      </c>
    </row>
    <row r="859" spans="1:27" x14ac:dyDescent="0.3">
      <c r="A859" t="s">
        <v>195</v>
      </c>
      <c r="B859" t="s">
        <v>13</v>
      </c>
      <c r="C859" t="s">
        <v>9</v>
      </c>
      <c r="D859" t="s">
        <v>8</v>
      </c>
      <c r="E859" t="s">
        <v>11</v>
      </c>
      <c r="F859" t="s">
        <v>10</v>
      </c>
      <c r="G859">
        <v>0</v>
      </c>
      <c r="H859" t="s">
        <v>13</v>
      </c>
      <c r="I859" t="s">
        <v>19</v>
      </c>
      <c r="M859">
        <v>0</v>
      </c>
      <c r="N859" t="str">
        <f t="shared" si="85"/>
        <v>No</v>
      </c>
      <c r="O859" s="3" t="s">
        <v>214</v>
      </c>
      <c r="P859" s="126" t="str">
        <f t="shared" si="86"/>
        <v>Yes</v>
      </c>
      <c r="Q859" s="126" t="str">
        <f t="shared" si="86"/>
        <v>Yes</v>
      </c>
      <c r="R859" s="126" t="str">
        <f t="shared" si="86"/>
        <v>Yes</v>
      </c>
      <c r="S859" s="126" t="str">
        <f t="shared" si="86"/>
        <v>No</v>
      </c>
      <c r="T859" s="126" t="str">
        <f t="shared" si="86"/>
        <v>Yes</v>
      </c>
      <c r="U859" s="126" t="str">
        <f t="shared" si="86"/>
        <v>Yes</v>
      </c>
      <c r="V859" s="126" t="str">
        <f t="shared" si="86"/>
        <v>No</v>
      </c>
      <c r="W859" s="126" t="str">
        <f t="shared" si="86"/>
        <v>No</v>
      </c>
      <c r="X859" s="126" t="str">
        <f t="shared" si="86"/>
        <v>No</v>
      </c>
      <c r="Y859" s="126" t="str">
        <f t="shared" si="86"/>
        <v>No</v>
      </c>
      <c r="Z859" s="126" t="str">
        <f t="shared" si="86"/>
        <v>No</v>
      </c>
      <c r="AA859" s="126" t="str">
        <f t="shared" si="86"/>
        <v>No</v>
      </c>
    </row>
    <row r="860" spans="1:27" x14ac:dyDescent="0.3">
      <c r="A860" t="s">
        <v>195</v>
      </c>
      <c r="B860" t="s">
        <v>13</v>
      </c>
      <c r="C860" t="s">
        <v>9</v>
      </c>
      <c r="D860" t="s">
        <v>8</v>
      </c>
      <c r="E860" t="s">
        <v>11</v>
      </c>
      <c r="F860" t="s">
        <v>10</v>
      </c>
      <c r="G860">
        <v>2</v>
      </c>
      <c r="H860" t="s">
        <v>9</v>
      </c>
      <c r="I860" t="s">
        <v>18</v>
      </c>
      <c r="M860">
        <v>0</v>
      </c>
      <c r="N860" t="str">
        <f t="shared" si="85"/>
        <v>No</v>
      </c>
      <c r="O860" s="3" t="s">
        <v>214</v>
      </c>
      <c r="P860" s="126" t="str">
        <f t="shared" si="86"/>
        <v>Yes</v>
      </c>
      <c r="Q860" s="126" t="str">
        <f t="shared" si="86"/>
        <v>Yes</v>
      </c>
      <c r="R860" s="126" t="str">
        <f t="shared" si="86"/>
        <v>Yes</v>
      </c>
      <c r="S860" s="126" t="str">
        <f t="shared" si="86"/>
        <v>No</v>
      </c>
      <c r="T860" s="126" t="str">
        <f t="shared" si="86"/>
        <v>Yes</v>
      </c>
      <c r="U860" s="126" t="str">
        <f t="shared" si="86"/>
        <v>Yes</v>
      </c>
      <c r="V860" s="126" t="str">
        <f t="shared" si="86"/>
        <v>No</v>
      </c>
      <c r="W860" s="126" t="str">
        <f t="shared" si="86"/>
        <v>No</v>
      </c>
      <c r="X860" s="126" t="str">
        <f t="shared" si="86"/>
        <v>No</v>
      </c>
      <c r="Y860" s="126" t="str">
        <f t="shared" si="86"/>
        <v>No</v>
      </c>
      <c r="Z860" s="126" t="str">
        <f t="shared" si="86"/>
        <v>No</v>
      </c>
      <c r="AA860" s="126" t="str">
        <f t="shared" si="86"/>
        <v>No</v>
      </c>
    </row>
    <row r="861" spans="1:27" x14ac:dyDescent="0.3">
      <c r="A861" t="s">
        <v>195</v>
      </c>
      <c r="B861" t="s">
        <v>13</v>
      </c>
      <c r="C861" t="s">
        <v>9</v>
      </c>
      <c r="D861" t="s">
        <v>8</v>
      </c>
      <c r="E861" t="s">
        <v>11</v>
      </c>
      <c r="F861" t="s">
        <v>10</v>
      </c>
      <c r="G861">
        <v>0</v>
      </c>
      <c r="H861" t="s">
        <v>9</v>
      </c>
      <c r="I861" t="s">
        <v>19</v>
      </c>
      <c r="M861">
        <v>0</v>
      </c>
      <c r="N861" t="str">
        <f t="shared" si="85"/>
        <v>No</v>
      </c>
      <c r="O861" s="3" t="s">
        <v>214</v>
      </c>
      <c r="P861" s="126" t="str">
        <f t="shared" si="86"/>
        <v>Yes</v>
      </c>
      <c r="Q861" s="126" t="str">
        <f t="shared" si="86"/>
        <v>Yes</v>
      </c>
      <c r="R861" s="126" t="str">
        <f t="shared" si="86"/>
        <v>Yes</v>
      </c>
      <c r="S861" s="126" t="str">
        <f t="shared" si="86"/>
        <v>No</v>
      </c>
      <c r="T861" s="126" t="str">
        <f t="shared" si="86"/>
        <v>Yes</v>
      </c>
      <c r="U861" s="126" t="str">
        <f t="shared" si="86"/>
        <v>Yes</v>
      </c>
      <c r="V861" s="126" t="str">
        <f t="shared" si="86"/>
        <v>No</v>
      </c>
      <c r="W861" s="126" t="str">
        <f t="shared" si="86"/>
        <v>No</v>
      </c>
      <c r="X861" s="126" t="str">
        <f t="shared" si="86"/>
        <v>No</v>
      </c>
      <c r="Y861" s="126" t="str">
        <f t="shared" si="86"/>
        <v>No</v>
      </c>
      <c r="Z861" s="126" t="str">
        <f t="shared" si="86"/>
        <v>No</v>
      </c>
      <c r="AA861" s="126" t="str">
        <f t="shared" si="86"/>
        <v>No</v>
      </c>
    </row>
    <row r="862" spans="1:27" x14ac:dyDescent="0.3">
      <c r="A862" t="s">
        <v>195</v>
      </c>
      <c r="B862" t="s">
        <v>13</v>
      </c>
      <c r="C862" t="s">
        <v>9</v>
      </c>
      <c r="D862" t="s">
        <v>8</v>
      </c>
      <c r="E862" t="s">
        <v>11</v>
      </c>
      <c r="F862" t="s">
        <v>10</v>
      </c>
      <c r="G862">
        <v>1</v>
      </c>
      <c r="H862" t="s">
        <v>11</v>
      </c>
      <c r="I862" t="s">
        <v>18</v>
      </c>
      <c r="J862" t="s">
        <v>237</v>
      </c>
      <c r="M862">
        <v>2</v>
      </c>
      <c r="N862" t="str">
        <f t="shared" si="85"/>
        <v>Yes</v>
      </c>
      <c r="O862" s="3" t="s">
        <v>214</v>
      </c>
      <c r="P862" s="126" t="str">
        <f t="shared" si="86"/>
        <v>Yes</v>
      </c>
      <c r="Q862" s="126" t="str">
        <f t="shared" si="86"/>
        <v>Yes</v>
      </c>
      <c r="R862" s="126" t="str">
        <f t="shared" si="86"/>
        <v>Yes</v>
      </c>
      <c r="S862" s="126" t="str">
        <f t="shared" si="86"/>
        <v>No</v>
      </c>
      <c r="T862" s="126" t="str">
        <f t="shared" si="86"/>
        <v>Yes</v>
      </c>
      <c r="U862" s="126" t="str">
        <f t="shared" si="86"/>
        <v>Yes</v>
      </c>
      <c r="V862" s="126" t="str">
        <f t="shared" si="86"/>
        <v>No</v>
      </c>
      <c r="W862" s="126" t="str">
        <f t="shared" si="86"/>
        <v>No</v>
      </c>
      <c r="X862" s="126" t="str">
        <f t="shared" si="86"/>
        <v>No</v>
      </c>
      <c r="Y862" s="126" t="str">
        <f t="shared" si="86"/>
        <v>No</v>
      </c>
      <c r="Z862" s="126" t="str">
        <f t="shared" si="86"/>
        <v>No</v>
      </c>
      <c r="AA862" s="126" t="str">
        <f t="shared" si="86"/>
        <v>No</v>
      </c>
    </row>
    <row r="863" spans="1:27" x14ac:dyDescent="0.3">
      <c r="A863" t="s">
        <v>195</v>
      </c>
      <c r="B863" t="s">
        <v>13</v>
      </c>
      <c r="C863" t="s">
        <v>9</v>
      </c>
      <c r="D863" t="s">
        <v>8</v>
      </c>
      <c r="E863" t="s">
        <v>11</v>
      </c>
      <c r="F863" t="s">
        <v>10</v>
      </c>
      <c r="G863">
        <v>1</v>
      </c>
      <c r="H863" t="s">
        <v>11</v>
      </c>
      <c r="I863" t="s">
        <v>16</v>
      </c>
      <c r="J863" t="s">
        <v>237</v>
      </c>
      <c r="M863">
        <v>2</v>
      </c>
      <c r="N863" t="str">
        <f t="shared" si="85"/>
        <v>Yes</v>
      </c>
      <c r="O863" s="3" t="s">
        <v>214</v>
      </c>
      <c r="P863" s="126" t="str">
        <f t="shared" si="86"/>
        <v>Yes</v>
      </c>
      <c r="Q863" s="126" t="str">
        <f t="shared" si="86"/>
        <v>Yes</v>
      </c>
      <c r="R863" s="126" t="str">
        <f t="shared" si="86"/>
        <v>Yes</v>
      </c>
      <c r="S863" s="126" t="str">
        <f t="shared" si="86"/>
        <v>No</v>
      </c>
      <c r="T863" s="126" t="str">
        <f t="shared" si="86"/>
        <v>Yes</v>
      </c>
      <c r="U863" s="126" t="str">
        <f t="shared" si="86"/>
        <v>Yes</v>
      </c>
      <c r="V863" s="126" t="str">
        <f t="shared" si="86"/>
        <v>No</v>
      </c>
      <c r="W863" s="126" t="str">
        <f t="shared" si="86"/>
        <v>No</v>
      </c>
      <c r="X863" s="126" t="str">
        <f t="shared" si="86"/>
        <v>No</v>
      </c>
      <c r="Y863" s="126" t="str">
        <f t="shared" si="86"/>
        <v>No</v>
      </c>
      <c r="Z863" s="126" t="str">
        <f t="shared" si="86"/>
        <v>No</v>
      </c>
      <c r="AA863" s="126" t="str">
        <f t="shared" si="86"/>
        <v>No</v>
      </c>
    </row>
    <row r="864" spans="1:27" x14ac:dyDescent="0.3">
      <c r="A864" t="s">
        <v>195</v>
      </c>
      <c r="B864" t="s">
        <v>13</v>
      </c>
      <c r="C864" t="s">
        <v>9</v>
      </c>
      <c r="D864" t="s">
        <v>8</v>
      </c>
      <c r="E864" t="s">
        <v>11</v>
      </c>
      <c r="F864" t="s">
        <v>10</v>
      </c>
      <c r="G864">
        <v>1</v>
      </c>
      <c r="H864" t="s">
        <v>13</v>
      </c>
      <c r="I864" t="s">
        <v>148</v>
      </c>
      <c r="M864">
        <v>1</v>
      </c>
      <c r="N864" t="str">
        <f t="shared" si="85"/>
        <v>Yes</v>
      </c>
      <c r="O864" s="3" t="s">
        <v>214</v>
      </c>
      <c r="P864" s="126" t="str">
        <f t="shared" si="86"/>
        <v>Yes</v>
      </c>
      <c r="Q864" s="126" t="str">
        <f t="shared" si="86"/>
        <v>Yes</v>
      </c>
      <c r="R864" s="126" t="str">
        <f t="shared" si="86"/>
        <v>Yes</v>
      </c>
      <c r="S864" s="126" t="str">
        <f t="shared" si="86"/>
        <v>No</v>
      </c>
      <c r="T864" s="126" t="str">
        <f t="shared" si="86"/>
        <v>Yes</v>
      </c>
      <c r="U864" s="126" t="str">
        <f t="shared" si="86"/>
        <v>Yes</v>
      </c>
      <c r="V864" s="126" t="str">
        <f t="shared" si="86"/>
        <v>No</v>
      </c>
      <c r="W864" s="126" t="str">
        <f t="shared" si="86"/>
        <v>No</v>
      </c>
      <c r="X864" s="126" t="str">
        <f t="shared" si="86"/>
        <v>No</v>
      </c>
      <c r="Y864" s="126" t="str">
        <f t="shared" si="86"/>
        <v>No</v>
      </c>
      <c r="Z864" s="126" t="str">
        <f t="shared" si="86"/>
        <v>No</v>
      </c>
      <c r="AA864" s="126" t="str">
        <f t="shared" si="86"/>
        <v>No</v>
      </c>
    </row>
    <row r="865" spans="1:27" x14ac:dyDescent="0.3">
      <c r="A865" t="s">
        <v>197</v>
      </c>
      <c r="B865" t="s">
        <v>13</v>
      </c>
      <c r="C865" t="s">
        <v>9</v>
      </c>
      <c r="D865" t="s">
        <v>8</v>
      </c>
      <c r="E865" t="s">
        <v>11</v>
      </c>
      <c r="F865" t="s">
        <v>10</v>
      </c>
      <c r="G865">
        <v>1</v>
      </c>
      <c r="H865" t="s">
        <v>11</v>
      </c>
      <c r="I865" t="s">
        <v>16</v>
      </c>
      <c r="L865" s="3" t="s">
        <v>122</v>
      </c>
      <c r="M865">
        <v>0</v>
      </c>
      <c r="N865" t="str">
        <f t="shared" si="85"/>
        <v>No</v>
      </c>
      <c r="O865" s="3" t="s">
        <v>214</v>
      </c>
      <c r="P865" s="126" t="str">
        <f t="shared" si="86"/>
        <v>Yes</v>
      </c>
      <c r="Q865" s="126" t="str">
        <f t="shared" si="86"/>
        <v>Yes</v>
      </c>
      <c r="R865" s="126" t="str">
        <f t="shared" si="86"/>
        <v>Yes</v>
      </c>
      <c r="S865" s="126" t="str">
        <f t="shared" si="86"/>
        <v>No</v>
      </c>
      <c r="T865" s="126" t="str">
        <f t="shared" si="86"/>
        <v>Yes</v>
      </c>
      <c r="U865" s="126" t="str">
        <f t="shared" si="86"/>
        <v>Yes</v>
      </c>
      <c r="V865" s="126" t="str">
        <f t="shared" si="86"/>
        <v>No</v>
      </c>
      <c r="W865" s="126" t="str">
        <f t="shared" si="86"/>
        <v>No</v>
      </c>
      <c r="X865" s="126" t="str">
        <f t="shared" si="86"/>
        <v>No</v>
      </c>
      <c r="Y865" s="126" t="str">
        <f t="shared" si="86"/>
        <v>No</v>
      </c>
      <c r="Z865" s="126" t="str">
        <f t="shared" si="86"/>
        <v>No</v>
      </c>
      <c r="AA865" s="126" t="str">
        <f t="shared" si="86"/>
        <v>No</v>
      </c>
    </row>
    <row r="866" spans="1:27" x14ac:dyDescent="0.3">
      <c r="A866" t="s">
        <v>197</v>
      </c>
      <c r="B866" t="s">
        <v>13</v>
      </c>
      <c r="C866" t="s">
        <v>9</v>
      </c>
      <c r="D866" t="s">
        <v>8</v>
      </c>
      <c r="E866" t="s">
        <v>11</v>
      </c>
      <c r="F866" t="s">
        <v>10</v>
      </c>
      <c r="G866">
        <v>1</v>
      </c>
      <c r="H866" t="s">
        <v>8</v>
      </c>
      <c r="I866" t="s">
        <v>18</v>
      </c>
      <c r="M866">
        <v>0</v>
      </c>
      <c r="N866" t="str">
        <f t="shared" si="85"/>
        <v>No</v>
      </c>
      <c r="O866" s="3" t="s">
        <v>214</v>
      </c>
      <c r="P866" s="126" t="str">
        <f t="shared" si="86"/>
        <v>Yes</v>
      </c>
      <c r="Q866" s="126" t="str">
        <f t="shared" si="86"/>
        <v>Yes</v>
      </c>
      <c r="R866" s="126" t="str">
        <f t="shared" si="86"/>
        <v>Yes</v>
      </c>
      <c r="S866" s="126" t="str">
        <f t="shared" si="86"/>
        <v>No</v>
      </c>
      <c r="T866" s="126" t="str">
        <f t="shared" si="86"/>
        <v>Yes</v>
      </c>
      <c r="U866" s="126" t="str">
        <f t="shared" si="86"/>
        <v>Yes</v>
      </c>
      <c r="V866" s="126" t="str">
        <f t="shared" si="86"/>
        <v>No</v>
      </c>
      <c r="W866" s="126" t="str">
        <f t="shared" si="86"/>
        <v>No</v>
      </c>
      <c r="X866" s="126" t="str">
        <f t="shared" si="86"/>
        <v>No</v>
      </c>
      <c r="Y866" s="126" t="str">
        <f t="shared" si="86"/>
        <v>No</v>
      </c>
      <c r="Z866" s="126" t="str">
        <f t="shared" si="86"/>
        <v>No</v>
      </c>
      <c r="AA866" s="126" t="str">
        <f t="shared" si="86"/>
        <v>No</v>
      </c>
    </row>
    <row r="867" spans="1:27" x14ac:dyDescent="0.3">
      <c r="A867" t="s">
        <v>197</v>
      </c>
      <c r="B867" t="s">
        <v>13</v>
      </c>
      <c r="C867" t="s">
        <v>9</v>
      </c>
      <c r="D867" t="s">
        <v>8</v>
      </c>
      <c r="E867" t="s">
        <v>11</v>
      </c>
      <c r="F867" t="s">
        <v>10</v>
      </c>
      <c r="G867">
        <v>0</v>
      </c>
      <c r="H867" t="s">
        <v>13</v>
      </c>
      <c r="I867" t="s">
        <v>19</v>
      </c>
      <c r="M867">
        <v>0</v>
      </c>
      <c r="N867" t="str">
        <f t="shared" si="85"/>
        <v>No</v>
      </c>
      <c r="O867" s="3" t="s">
        <v>214</v>
      </c>
      <c r="P867" s="126" t="str">
        <f t="shared" si="86"/>
        <v>Yes</v>
      </c>
      <c r="Q867" s="126" t="str">
        <f t="shared" si="86"/>
        <v>Yes</v>
      </c>
      <c r="R867" s="126" t="str">
        <f t="shared" si="86"/>
        <v>Yes</v>
      </c>
      <c r="S867" s="126" t="str">
        <f t="shared" si="86"/>
        <v>No</v>
      </c>
      <c r="T867" s="126" t="str">
        <f t="shared" si="86"/>
        <v>Yes</v>
      </c>
      <c r="U867" s="126" t="str">
        <f t="shared" si="86"/>
        <v>Yes</v>
      </c>
      <c r="V867" s="126" t="str">
        <f t="shared" si="86"/>
        <v>No</v>
      </c>
      <c r="W867" s="126" t="str">
        <f t="shared" si="86"/>
        <v>No</v>
      </c>
      <c r="X867" s="126" t="str">
        <f t="shared" si="86"/>
        <v>No</v>
      </c>
      <c r="Y867" s="126" t="str">
        <f t="shared" si="86"/>
        <v>No</v>
      </c>
      <c r="Z867" s="126" t="str">
        <f t="shared" si="86"/>
        <v>No</v>
      </c>
      <c r="AA867" s="126" t="str">
        <f t="shared" si="86"/>
        <v>No</v>
      </c>
    </row>
    <row r="868" spans="1:27" x14ac:dyDescent="0.3">
      <c r="A868" t="s">
        <v>197</v>
      </c>
      <c r="B868" t="s">
        <v>13</v>
      </c>
      <c r="C868" t="s">
        <v>9</v>
      </c>
      <c r="D868" t="s">
        <v>8</v>
      </c>
      <c r="E868" t="s">
        <v>11</v>
      </c>
      <c r="F868" t="s">
        <v>10</v>
      </c>
      <c r="G868">
        <v>0</v>
      </c>
      <c r="H868" t="s">
        <v>13</v>
      </c>
      <c r="I868" t="s">
        <v>19</v>
      </c>
      <c r="M868">
        <v>3</v>
      </c>
      <c r="N868" t="str">
        <f t="shared" si="85"/>
        <v>Yes</v>
      </c>
      <c r="O868" s="3" t="s">
        <v>214</v>
      </c>
      <c r="P868" s="126" t="str">
        <f t="shared" si="86"/>
        <v>Yes</v>
      </c>
      <c r="Q868" s="126" t="str">
        <f t="shared" si="86"/>
        <v>Yes</v>
      </c>
      <c r="R868" s="126" t="str">
        <f t="shared" si="86"/>
        <v>Yes</v>
      </c>
      <c r="S868" s="126" t="str">
        <f t="shared" si="86"/>
        <v>No</v>
      </c>
      <c r="T868" s="126" t="str">
        <f t="shared" si="86"/>
        <v>Yes</v>
      </c>
      <c r="U868" s="126" t="str">
        <f t="shared" si="86"/>
        <v>Yes</v>
      </c>
      <c r="V868" s="126" t="str">
        <f t="shared" si="86"/>
        <v>No</v>
      </c>
      <c r="W868" s="126" t="str">
        <f t="shared" si="86"/>
        <v>No</v>
      </c>
      <c r="X868" s="126" t="str">
        <f t="shared" si="86"/>
        <v>No</v>
      </c>
      <c r="Y868" s="126" t="str">
        <f t="shared" si="86"/>
        <v>No</v>
      </c>
      <c r="Z868" s="126" t="str">
        <f t="shared" si="86"/>
        <v>No</v>
      </c>
      <c r="AA868" s="126" t="str">
        <f t="shared" si="86"/>
        <v>No</v>
      </c>
    </row>
    <row r="869" spans="1:27" x14ac:dyDescent="0.3">
      <c r="A869" t="s">
        <v>197</v>
      </c>
      <c r="B869" t="s">
        <v>13</v>
      </c>
      <c r="C869" t="s">
        <v>9</v>
      </c>
      <c r="D869" t="s">
        <v>8</v>
      </c>
      <c r="E869" t="s">
        <v>11</v>
      </c>
      <c r="F869" t="s">
        <v>10</v>
      </c>
      <c r="G869">
        <v>1</v>
      </c>
      <c r="H869" t="s">
        <v>9</v>
      </c>
      <c r="I869" t="s">
        <v>19</v>
      </c>
      <c r="K869" t="s">
        <v>237</v>
      </c>
      <c r="M869">
        <v>0</v>
      </c>
      <c r="N869" t="str">
        <f t="shared" si="85"/>
        <v>No</v>
      </c>
      <c r="O869" s="3" t="s">
        <v>214</v>
      </c>
      <c r="P869" s="126" t="str">
        <f t="shared" si="86"/>
        <v>Yes</v>
      </c>
      <c r="Q869" s="126" t="str">
        <f t="shared" si="86"/>
        <v>Yes</v>
      </c>
      <c r="R869" s="126" t="str">
        <f t="shared" si="86"/>
        <v>Yes</v>
      </c>
      <c r="S869" s="126" t="str">
        <f t="shared" si="86"/>
        <v>No</v>
      </c>
      <c r="T869" s="126" t="str">
        <f t="shared" si="86"/>
        <v>Yes</v>
      </c>
      <c r="U869" s="126" t="str">
        <f t="shared" si="86"/>
        <v>Yes</v>
      </c>
      <c r="V869" s="126" t="str">
        <f t="shared" si="86"/>
        <v>No</v>
      </c>
      <c r="W869" s="126" t="str">
        <f t="shared" si="86"/>
        <v>No</v>
      </c>
      <c r="X869" s="126" t="str">
        <f t="shared" si="86"/>
        <v>No</v>
      </c>
      <c r="Y869" s="126" t="str">
        <f t="shared" si="86"/>
        <v>No</v>
      </c>
      <c r="Z869" s="126" t="str">
        <f t="shared" si="86"/>
        <v>No</v>
      </c>
      <c r="AA869" s="126" t="str">
        <f t="shared" si="86"/>
        <v>No</v>
      </c>
    </row>
    <row r="870" spans="1:27" x14ac:dyDescent="0.3">
      <c r="A870" t="s">
        <v>197</v>
      </c>
      <c r="B870" t="s">
        <v>13</v>
      </c>
      <c r="C870" t="s">
        <v>9</v>
      </c>
      <c r="D870" t="s">
        <v>8</v>
      </c>
      <c r="E870" t="s">
        <v>11</v>
      </c>
      <c r="F870" t="s">
        <v>10</v>
      </c>
      <c r="G870">
        <v>2</v>
      </c>
      <c r="H870" t="s">
        <v>13</v>
      </c>
      <c r="I870" t="s">
        <v>19</v>
      </c>
      <c r="M870">
        <v>0</v>
      </c>
      <c r="N870" t="str">
        <f t="shared" si="85"/>
        <v>No</v>
      </c>
      <c r="O870" s="3" t="s">
        <v>214</v>
      </c>
      <c r="P870" s="126" t="str">
        <f t="shared" si="86"/>
        <v>Yes</v>
      </c>
      <c r="Q870" s="126" t="str">
        <f t="shared" si="86"/>
        <v>Yes</v>
      </c>
      <c r="R870" s="126" t="str">
        <f t="shared" si="86"/>
        <v>Yes</v>
      </c>
      <c r="S870" s="126" t="str">
        <f t="shared" si="86"/>
        <v>No</v>
      </c>
      <c r="T870" s="126" t="str">
        <f t="shared" si="86"/>
        <v>Yes</v>
      </c>
      <c r="U870" s="126" t="str">
        <f t="shared" si="86"/>
        <v>Yes</v>
      </c>
      <c r="V870" s="126" t="str">
        <f t="shared" si="86"/>
        <v>No</v>
      </c>
      <c r="W870" s="126" t="str">
        <f t="shared" si="86"/>
        <v>No</v>
      </c>
      <c r="X870" s="126" t="str">
        <f t="shared" si="86"/>
        <v>No</v>
      </c>
      <c r="Y870" s="126" t="str">
        <f t="shared" si="86"/>
        <v>No</v>
      </c>
      <c r="Z870" s="126" t="str">
        <f t="shared" si="86"/>
        <v>No</v>
      </c>
      <c r="AA870" s="126" t="str">
        <f t="shared" si="86"/>
        <v>No</v>
      </c>
    </row>
    <row r="871" spans="1:27" x14ac:dyDescent="0.3">
      <c r="A871" t="s">
        <v>197</v>
      </c>
      <c r="B871" t="s">
        <v>13</v>
      </c>
      <c r="C871" t="s">
        <v>130</v>
      </c>
      <c r="D871" t="s">
        <v>8</v>
      </c>
      <c r="E871" t="s">
        <v>70</v>
      </c>
      <c r="F871" t="s">
        <v>10</v>
      </c>
      <c r="G871">
        <v>2</v>
      </c>
      <c r="H871" t="s">
        <v>13</v>
      </c>
      <c r="I871" t="s">
        <v>20</v>
      </c>
      <c r="M871">
        <v>0</v>
      </c>
      <c r="N871" t="str">
        <f t="shared" si="85"/>
        <v>No</v>
      </c>
      <c r="O871" s="3" t="s">
        <v>214</v>
      </c>
      <c r="P871" s="126" t="str">
        <f t="shared" si="86"/>
        <v>Yes</v>
      </c>
      <c r="Q871" s="126" t="str">
        <f t="shared" si="86"/>
        <v>No</v>
      </c>
      <c r="R871" s="126" t="str">
        <f t="shared" si="86"/>
        <v>Yes</v>
      </c>
      <c r="S871" s="126" t="str">
        <f t="shared" si="86"/>
        <v>Yes</v>
      </c>
      <c r="T871" s="126" t="str">
        <f t="shared" si="86"/>
        <v>Yes</v>
      </c>
      <c r="U871" s="126" t="str">
        <f t="shared" si="86"/>
        <v>No</v>
      </c>
      <c r="V871" s="126" t="str">
        <f t="shared" si="86"/>
        <v>No</v>
      </c>
      <c r="W871" s="126" t="str">
        <f t="shared" si="86"/>
        <v>No</v>
      </c>
      <c r="X871" s="126" t="str">
        <f t="shared" si="86"/>
        <v>No</v>
      </c>
      <c r="Y871" s="126" t="str">
        <f t="shared" si="86"/>
        <v>Yes</v>
      </c>
      <c r="Z871" s="126" t="str">
        <f t="shared" si="86"/>
        <v>No</v>
      </c>
      <c r="AA871" s="126" t="str">
        <f t="shared" si="86"/>
        <v>No</v>
      </c>
    </row>
    <row r="872" spans="1:27" x14ac:dyDescent="0.3">
      <c r="A872" t="s">
        <v>197</v>
      </c>
      <c r="B872" t="s">
        <v>13</v>
      </c>
      <c r="C872" t="s">
        <v>130</v>
      </c>
      <c r="D872" t="s">
        <v>8</v>
      </c>
      <c r="E872" t="s">
        <v>70</v>
      </c>
      <c r="F872" t="s">
        <v>10</v>
      </c>
      <c r="G872">
        <v>1</v>
      </c>
      <c r="H872" t="s">
        <v>13</v>
      </c>
      <c r="I872" t="s">
        <v>15</v>
      </c>
      <c r="M872">
        <v>0</v>
      </c>
      <c r="N872" t="str">
        <f t="shared" si="85"/>
        <v>No</v>
      </c>
      <c r="O872" s="3" t="s">
        <v>214</v>
      </c>
      <c r="P872" s="126" t="str">
        <f t="shared" si="86"/>
        <v>Yes</v>
      </c>
      <c r="Q872" s="126" t="str">
        <f t="shared" si="86"/>
        <v>No</v>
      </c>
      <c r="R872" s="126" t="str">
        <f t="shared" si="86"/>
        <v>Yes</v>
      </c>
      <c r="S872" s="126" t="str">
        <f t="shared" si="86"/>
        <v>Yes</v>
      </c>
      <c r="T872" s="126" t="str">
        <f t="shared" si="86"/>
        <v>Yes</v>
      </c>
      <c r="U872" s="126" t="str">
        <f t="shared" si="86"/>
        <v>No</v>
      </c>
      <c r="V872" s="126" t="str">
        <f t="shared" si="86"/>
        <v>No</v>
      </c>
      <c r="W872" s="126" t="str">
        <f t="shared" si="86"/>
        <v>No</v>
      </c>
      <c r="X872" s="126" t="str">
        <f t="shared" si="86"/>
        <v>No</v>
      </c>
      <c r="Y872" s="126" t="str">
        <f t="shared" si="86"/>
        <v>Yes</v>
      </c>
      <c r="Z872" s="126" t="str">
        <f t="shared" si="86"/>
        <v>No</v>
      </c>
      <c r="AA872" s="126" t="str">
        <f t="shared" si="86"/>
        <v>No</v>
      </c>
    </row>
    <row r="873" spans="1:27" x14ac:dyDescent="0.3">
      <c r="A873" t="s">
        <v>197</v>
      </c>
      <c r="B873" t="s">
        <v>13</v>
      </c>
      <c r="C873" t="s">
        <v>130</v>
      </c>
      <c r="D873" t="s">
        <v>8</v>
      </c>
      <c r="E873" t="s">
        <v>70</v>
      </c>
      <c r="F873" t="s">
        <v>10</v>
      </c>
      <c r="G873">
        <v>1</v>
      </c>
      <c r="H873" t="s">
        <v>10</v>
      </c>
      <c r="I873" t="s">
        <v>18</v>
      </c>
      <c r="M873">
        <v>0</v>
      </c>
      <c r="N873" t="str">
        <f t="shared" si="85"/>
        <v>No</v>
      </c>
      <c r="O873" s="3" t="s">
        <v>214</v>
      </c>
      <c r="P873" s="126" t="str">
        <f t="shared" si="86"/>
        <v>Yes</v>
      </c>
      <c r="Q873" s="126" t="str">
        <f t="shared" si="86"/>
        <v>No</v>
      </c>
      <c r="R873" s="126" t="str">
        <f t="shared" si="86"/>
        <v>Yes</v>
      </c>
      <c r="S873" s="126" t="str">
        <f t="shared" si="86"/>
        <v>Yes</v>
      </c>
      <c r="T873" s="126" t="str">
        <f t="shared" si="86"/>
        <v>Yes</v>
      </c>
      <c r="U873" s="126" t="str">
        <f t="shared" si="86"/>
        <v>No</v>
      </c>
      <c r="V873" s="126" t="str">
        <f t="shared" si="86"/>
        <v>No</v>
      </c>
      <c r="W873" s="126" t="str">
        <f t="shared" si="86"/>
        <v>No</v>
      </c>
      <c r="X873" s="126" t="str">
        <f t="shared" si="86"/>
        <v>No</v>
      </c>
      <c r="Y873" s="126" t="str">
        <f t="shared" si="86"/>
        <v>Yes</v>
      </c>
      <c r="Z873" s="126" t="str">
        <f t="shared" si="86"/>
        <v>No</v>
      </c>
      <c r="AA873" s="126" t="str">
        <f t="shared" si="86"/>
        <v>No</v>
      </c>
    </row>
    <row r="874" spans="1:27" x14ac:dyDescent="0.3">
      <c r="A874" t="s">
        <v>197</v>
      </c>
      <c r="B874" t="s">
        <v>13</v>
      </c>
      <c r="C874" t="s">
        <v>130</v>
      </c>
      <c r="D874" t="s">
        <v>8</v>
      </c>
      <c r="E874" t="s">
        <v>70</v>
      </c>
      <c r="F874" t="s">
        <v>10</v>
      </c>
      <c r="G874">
        <v>2</v>
      </c>
      <c r="H874" t="s">
        <v>10</v>
      </c>
      <c r="I874" t="s">
        <v>19</v>
      </c>
      <c r="M874">
        <v>3</v>
      </c>
      <c r="N874" t="str">
        <f t="shared" si="85"/>
        <v>Yes</v>
      </c>
      <c r="O874" s="3" t="s">
        <v>214</v>
      </c>
      <c r="P874" s="126" t="str">
        <f t="shared" si="86"/>
        <v>Yes</v>
      </c>
      <c r="Q874" s="126" t="str">
        <f t="shared" si="86"/>
        <v>No</v>
      </c>
      <c r="R874" s="126" t="str">
        <f t="shared" si="86"/>
        <v>Yes</v>
      </c>
      <c r="S874" s="126" t="str">
        <f t="shared" si="86"/>
        <v>Yes</v>
      </c>
      <c r="T874" s="126" t="str">
        <f t="shared" si="86"/>
        <v>Yes</v>
      </c>
      <c r="U874" s="126" t="str">
        <f t="shared" si="86"/>
        <v>No</v>
      </c>
      <c r="V874" s="126" t="str">
        <f t="shared" si="86"/>
        <v>No</v>
      </c>
      <c r="W874" s="126" t="str">
        <f t="shared" si="86"/>
        <v>No</v>
      </c>
      <c r="X874" s="126" t="str">
        <f t="shared" si="86"/>
        <v>No</v>
      </c>
      <c r="Y874" s="126" t="str">
        <f t="shared" si="86"/>
        <v>Yes</v>
      </c>
      <c r="Z874" s="126" t="str">
        <f t="shared" si="86"/>
        <v>No</v>
      </c>
      <c r="AA874" s="126" t="str">
        <f t="shared" si="86"/>
        <v>No</v>
      </c>
    </row>
    <row r="875" spans="1:27" x14ac:dyDescent="0.3">
      <c r="A875" t="s">
        <v>197</v>
      </c>
      <c r="B875" t="s">
        <v>13</v>
      </c>
      <c r="C875" t="s">
        <v>130</v>
      </c>
      <c r="D875" t="s">
        <v>8</v>
      </c>
      <c r="E875" t="s">
        <v>70</v>
      </c>
      <c r="F875" t="s">
        <v>10</v>
      </c>
      <c r="G875">
        <v>0</v>
      </c>
      <c r="H875" t="s">
        <v>13</v>
      </c>
      <c r="I875" t="s">
        <v>19</v>
      </c>
      <c r="M875">
        <v>0</v>
      </c>
      <c r="N875" t="str">
        <f t="shared" si="85"/>
        <v>No</v>
      </c>
      <c r="O875" s="3" t="s">
        <v>214</v>
      </c>
      <c r="P875" s="126" t="str">
        <f t="shared" si="86"/>
        <v>Yes</v>
      </c>
      <c r="Q875" s="126" t="str">
        <f t="shared" si="86"/>
        <v>No</v>
      </c>
      <c r="R875" s="126" t="str">
        <f t="shared" si="86"/>
        <v>Yes</v>
      </c>
      <c r="S875" s="126" t="str">
        <f t="shared" ref="Q875:AA898" si="87">IF($A875="","",IF(OR($B875=S$1,$C875=S$1,$D875=S$1,$E875=S$1,$F875=S$1),"Yes","No"))</f>
        <v>Yes</v>
      </c>
      <c r="T875" s="126" t="str">
        <f t="shared" si="87"/>
        <v>Yes</v>
      </c>
      <c r="U875" s="126" t="str">
        <f t="shared" si="87"/>
        <v>No</v>
      </c>
      <c r="V875" s="126" t="str">
        <f t="shared" si="87"/>
        <v>No</v>
      </c>
      <c r="W875" s="126" t="str">
        <f t="shared" si="87"/>
        <v>No</v>
      </c>
      <c r="X875" s="126" t="str">
        <f t="shared" si="87"/>
        <v>No</v>
      </c>
      <c r="Y875" s="126" t="str">
        <f t="shared" si="87"/>
        <v>Yes</v>
      </c>
      <c r="Z875" s="126" t="str">
        <f t="shared" si="87"/>
        <v>No</v>
      </c>
      <c r="AA875" s="126" t="str">
        <f t="shared" si="87"/>
        <v>No</v>
      </c>
    </row>
    <row r="876" spans="1:27" x14ac:dyDescent="0.3">
      <c r="A876" t="s">
        <v>197</v>
      </c>
      <c r="B876" t="s">
        <v>13</v>
      </c>
      <c r="C876" t="s">
        <v>130</v>
      </c>
      <c r="D876" t="s">
        <v>8</v>
      </c>
      <c r="E876" t="s">
        <v>70</v>
      </c>
      <c r="F876" t="s">
        <v>10</v>
      </c>
      <c r="G876">
        <v>0</v>
      </c>
      <c r="H876" t="s">
        <v>130</v>
      </c>
      <c r="I876" t="s">
        <v>15</v>
      </c>
      <c r="L876" s="3" t="s">
        <v>122</v>
      </c>
      <c r="M876">
        <v>2</v>
      </c>
      <c r="N876" t="str">
        <f t="shared" si="85"/>
        <v>Yes</v>
      </c>
      <c r="O876" s="3" t="s">
        <v>214</v>
      </c>
      <c r="P876" s="126" t="str">
        <f t="shared" ref="P876:P939" si="88">IF($A876="","",IF(OR($B876=P$1,$C876=P$1,$D876=P$1,$E876=P$1,$F876=P$1),"Yes","No"))</f>
        <v>Yes</v>
      </c>
      <c r="Q876" s="126" t="str">
        <f t="shared" si="87"/>
        <v>No</v>
      </c>
      <c r="R876" s="126" t="str">
        <f t="shared" si="87"/>
        <v>Yes</v>
      </c>
      <c r="S876" s="126" t="str">
        <f t="shared" si="87"/>
        <v>Yes</v>
      </c>
      <c r="T876" s="126" t="str">
        <f t="shared" si="87"/>
        <v>Yes</v>
      </c>
      <c r="U876" s="126" t="str">
        <f t="shared" si="87"/>
        <v>No</v>
      </c>
      <c r="V876" s="126" t="str">
        <f t="shared" si="87"/>
        <v>No</v>
      </c>
      <c r="W876" s="126" t="str">
        <f t="shared" si="87"/>
        <v>No</v>
      </c>
      <c r="X876" s="126" t="str">
        <f t="shared" si="87"/>
        <v>No</v>
      </c>
      <c r="Y876" s="126" t="str">
        <f t="shared" si="87"/>
        <v>Yes</v>
      </c>
      <c r="Z876" s="126" t="str">
        <f t="shared" si="87"/>
        <v>No</v>
      </c>
      <c r="AA876" s="126" t="str">
        <f t="shared" si="87"/>
        <v>No</v>
      </c>
    </row>
    <row r="877" spans="1:27" x14ac:dyDescent="0.3">
      <c r="A877" t="s">
        <v>197</v>
      </c>
      <c r="B877" t="s">
        <v>130</v>
      </c>
      <c r="C877" t="s">
        <v>9</v>
      </c>
      <c r="D877" t="s">
        <v>70</v>
      </c>
      <c r="E877" t="s">
        <v>11</v>
      </c>
      <c r="F877" t="s">
        <v>71</v>
      </c>
      <c r="G877">
        <v>1</v>
      </c>
      <c r="H877" t="s">
        <v>130</v>
      </c>
      <c r="I877" t="s">
        <v>18</v>
      </c>
      <c r="M877">
        <v>2</v>
      </c>
      <c r="N877" t="str">
        <f t="shared" si="85"/>
        <v>Yes</v>
      </c>
      <c r="O877" s="3" t="s">
        <v>214</v>
      </c>
      <c r="P877" s="126" t="str">
        <f t="shared" si="88"/>
        <v>No</v>
      </c>
      <c r="Q877" s="126" t="str">
        <f t="shared" si="87"/>
        <v>Yes</v>
      </c>
      <c r="R877" s="126" t="str">
        <f t="shared" si="87"/>
        <v>No</v>
      </c>
      <c r="S877" s="126" t="str">
        <f t="shared" si="87"/>
        <v>Yes</v>
      </c>
      <c r="T877" s="126" t="str">
        <f t="shared" si="87"/>
        <v>No</v>
      </c>
      <c r="U877" s="126" t="str">
        <f t="shared" si="87"/>
        <v>Yes</v>
      </c>
      <c r="V877" s="126" t="str">
        <f t="shared" si="87"/>
        <v>Yes</v>
      </c>
      <c r="W877" s="126" t="str">
        <f t="shared" si="87"/>
        <v>No</v>
      </c>
      <c r="X877" s="126" t="str">
        <f t="shared" si="87"/>
        <v>No</v>
      </c>
      <c r="Y877" s="126" t="str">
        <f t="shared" si="87"/>
        <v>Yes</v>
      </c>
      <c r="Z877" s="126" t="str">
        <f t="shared" si="87"/>
        <v>No</v>
      </c>
      <c r="AA877" s="126" t="str">
        <f t="shared" si="87"/>
        <v>No</v>
      </c>
    </row>
    <row r="878" spans="1:27" x14ac:dyDescent="0.3">
      <c r="A878" t="s">
        <v>197</v>
      </c>
      <c r="B878" t="s">
        <v>130</v>
      </c>
      <c r="C878" t="s">
        <v>9</v>
      </c>
      <c r="D878" t="s">
        <v>70</v>
      </c>
      <c r="E878" t="s">
        <v>11</v>
      </c>
      <c r="F878" t="s">
        <v>71</v>
      </c>
      <c r="G878">
        <v>1</v>
      </c>
      <c r="H878" t="s">
        <v>130</v>
      </c>
      <c r="I878" t="s">
        <v>148</v>
      </c>
      <c r="M878">
        <v>1</v>
      </c>
      <c r="N878" t="str">
        <f t="shared" si="85"/>
        <v>Yes</v>
      </c>
      <c r="O878" s="3" t="s">
        <v>214</v>
      </c>
      <c r="P878" s="126" t="str">
        <f t="shared" si="88"/>
        <v>No</v>
      </c>
      <c r="Q878" s="126" t="str">
        <f t="shared" si="87"/>
        <v>Yes</v>
      </c>
      <c r="R878" s="126" t="str">
        <f t="shared" si="87"/>
        <v>No</v>
      </c>
      <c r="S878" s="126" t="str">
        <f t="shared" si="87"/>
        <v>Yes</v>
      </c>
      <c r="T878" s="126" t="str">
        <f t="shared" si="87"/>
        <v>No</v>
      </c>
      <c r="U878" s="126" t="str">
        <f t="shared" si="87"/>
        <v>Yes</v>
      </c>
      <c r="V878" s="126" t="str">
        <f t="shared" si="87"/>
        <v>Yes</v>
      </c>
      <c r="W878" s="126" t="str">
        <f t="shared" si="87"/>
        <v>No</v>
      </c>
      <c r="X878" s="126" t="str">
        <f t="shared" si="87"/>
        <v>No</v>
      </c>
      <c r="Y878" s="126" t="str">
        <f t="shared" si="87"/>
        <v>Yes</v>
      </c>
      <c r="Z878" s="126" t="str">
        <f t="shared" si="87"/>
        <v>No</v>
      </c>
      <c r="AA878" s="126" t="str">
        <f t="shared" si="87"/>
        <v>No</v>
      </c>
    </row>
    <row r="879" spans="1:27" x14ac:dyDescent="0.3">
      <c r="A879" t="s">
        <v>197</v>
      </c>
      <c r="B879" t="s">
        <v>13</v>
      </c>
      <c r="C879" t="s">
        <v>9</v>
      </c>
      <c r="D879" t="s">
        <v>70</v>
      </c>
      <c r="E879" t="s">
        <v>11</v>
      </c>
      <c r="F879" t="s">
        <v>71</v>
      </c>
      <c r="G879">
        <v>0</v>
      </c>
      <c r="H879" t="s">
        <v>13</v>
      </c>
      <c r="I879" t="s">
        <v>19</v>
      </c>
      <c r="M879">
        <v>0</v>
      </c>
      <c r="N879" t="str">
        <f t="shared" si="85"/>
        <v>No</v>
      </c>
      <c r="O879" s="3" t="s">
        <v>214</v>
      </c>
      <c r="P879" s="126" t="str">
        <f t="shared" si="88"/>
        <v>Yes</v>
      </c>
      <c r="Q879" s="126" t="str">
        <f t="shared" si="87"/>
        <v>Yes</v>
      </c>
      <c r="R879" s="126" t="str">
        <f t="shared" si="87"/>
        <v>No</v>
      </c>
      <c r="S879" s="126" t="str">
        <f t="shared" si="87"/>
        <v>Yes</v>
      </c>
      <c r="T879" s="126" t="str">
        <f t="shared" si="87"/>
        <v>No</v>
      </c>
      <c r="U879" s="126" t="str">
        <f t="shared" si="87"/>
        <v>Yes</v>
      </c>
      <c r="V879" s="126" t="str">
        <f t="shared" si="87"/>
        <v>Yes</v>
      </c>
      <c r="W879" s="126" t="str">
        <f t="shared" si="87"/>
        <v>No</v>
      </c>
      <c r="X879" s="126" t="str">
        <f t="shared" si="87"/>
        <v>No</v>
      </c>
      <c r="Y879" s="126" t="str">
        <f t="shared" si="87"/>
        <v>No</v>
      </c>
      <c r="Z879" s="126" t="str">
        <f t="shared" si="87"/>
        <v>No</v>
      </c>
      <c r="AA879" s="126" t="str">
        <f t="shared" si="87"/>
        <v>No</v>
      </c>
    </row>
    <row r="880" spans="1:27" x14ac:dyDescent="0.3">
      <c r="A880" t="s">
        <v>197</v>
      </c>
      <c r="B880" t="s">
        <v>13</v>
      </c>
      <c r="C880" t="s">
        <v>9</v>
      </c>
      <c r="D880" t="s">
        <v>70</v>
      </c>
      <c r="E880" t="s">
        <v>11</v>
      </c>
      <c r="F880" t="s">
        <v>71</v>
      </c>
      <c r="G880">
        <v>0</v>
      </c>
      <c r="H880" t="s">
        <v>11</v>
      </c>
      <c r="I880" t="s">
        <v>15</v>
      </c>
      <c r="L880" s="3" t="s">
        <v>122</v>
      </c>
      <c r="M880">
        <v>0</v>
      </c>
      <c r="N880" t="str">
        <f t="shared" si="85"/>
        <v>No</v>
      </c>
      <c r="O880" s="3" t="s">
        <v>214</v>
      </c>
      <c r="P880" s="126" t="str">
        <f t="shared" si="88"/>
        <v>Yes</v>
      </c>
      <c r="Q880" s="126" t="str">
        <f t="shared" si="87"/>
        <v>Yes</v>
      </c>
      <c r="R880" s="126" t="str">
        <f t="shared" si="87"/>
        <v>No</v>
      </c>
      <c r="S880" s="126" t="str">
        <f t="shared" si="87"/>
        <v>Yes</v>
      </c>
      <c r="T880" s="126" t="str">
        <f t="shared" si="87"/>
        <v>No</v>
      </c>
      <c r="U880" s="126" t="str">
        <f t="shared" si="87"/>
        <v>Yes</v>
      </c>
      <c r="V880" s="126" t="str">
        <f t="shared" si="87"/>
        <v>Yes</v>
      </c>
      <c r="W880" s="126" t="str">
        <f t="shared" si="87"/>
        <v>No</v>
      </c>
      <c r="X880" s="126" t="str">
        <f t="shared" si="87"/>
        <v>No</v>
      </c>
      <c r="Y880" s="126" t="str">
        <f t="shared" si="87"/>
        <v>No</v>
      </c>
      <c r="Z880" s="126" t="str">
        <f t="shared" si="87"/>
        <v>No</v>
      </c>
      <c r="AA880" s="126" t="str">
        <f t="shared" si="87"/>
        <v>No</v>
      </c>
    </row>
    <row r="881" spans="1:27" x14ac:dyDescent="0.3">
      <c r="A881" t="s">
        <v>197</v>
      </c>
      <c r="B881" t="s">
        <v>13</v>
      </c>
      <c r="C881" t="s">
        <v>9</v>
      </c>
      <c r="D881" t="s">
        <v>8</v>
      </c>
      <c r="E881" t="s">
        <v>11</v>
      </c>
      <c r="F881" t="s">
        <v>71</v>
      </c>
      <c r="G881">
        <v>2</v>
      </c>
      <c r="H881" t="s">
        <v>8</v>
      </c>
      <c r="I881" t="s">
        <v>19</v>
      </c>
      <c r="M881">
        <v>0</v>
      </c>
      <c r="N881" t="str">
        <f t="shared" si="85"/>
        <v>No</v>
      </c>
      <c r="O881" s="3" t="s">
        <v>214</v>
      </c>
      <c r="P881" s="126" t="str">
        <f t="shared" si="88"/>
        <v>Yes</v>
      </c>
      <c r="Q881" s="126" t="str">
        <f t="shared" si="87"/>
        <v>Yes</v>
      </c>
      <c r="R881" s="126" t="str">
        <f t="shared" si="87"/>
        <v>Yes</v>
      </c>
      <c r="S881" s="126" t="str">
        <f t="shared" si="87"/>
        <v>No</v>
      </c>
      <c r="T881" s="126" t="str">
        <f t="shared" si="87"/>
        <v>No</v>
      </c>
      <c r="U881" s="126" t="str">
        <f t="shared" si="87"/>
        <v>Yes</v>
      </c>
      <c r="V881" s="126" t="str">
        <f t="shared" si="87"/>
        <v>Yes</v>
      </c>
      <c r="W881" s="126" t="str">
        <f t="shared" si="87"/>
        <v>No</v>
      </c>
      <c r="X881" s="126" t="str">
        <f t="shared" si="87"/>
        <v>No</v>
      </c>
      <c r="Y881" s="126" t="str">
        <f t="shared" si="87"/>
        <v>No</v>
      </c>
      <c r="Z881" s="126" t="str">
        <f t="shared" si="87"/>
        <v>No</v>
      </c>
      <c r="AA881" s="126" t="str">
        <f t="shared" si="87"/>
        <v>No</v>
      </c>
    </row>
    <row r="882" spans="1:27" x14ac:dyDescent="0.3">
      <c r="A882" t="s">
        <v>197</v>
      </c>
      <c r="B882" t="s">
        <v>13</v>
      </c>
      <c r="C882" t="s">
        <v>9</v>
      </c>
      <c r="D882" t="s">
        <v>8</v>
      </c>
      <c r="E882" t="s">
        <v>11</v>
      </c>
      <c r="F882" t="s">
        <v>71</v>
      </c>
      <c r="G882">
        <v>0</v>
      </c>
      <c r="H882" t="s">
        <v>9</v>
      </c>
      <c r="I882" t="s">
        <v>17</v>
      </c>
      <c r="M882">
        <v>0</v>
      </c>
      <c r="N882" t="str">
        <f t="shared" si="85"/>
        <v>No</v>
      </c>
      <c r="O882" s="3" t="s">
        <v>214</v>
      </c>
      <c r="P882" s="126" t="str">
        <f t="shared" si="88"/>
        <v>Yes</v>
      </c>
      <c r="Q882" s="126" t="str">
        <f t="shared" si="87"/>
        <v>Yes</v>
      </c>
      <c r="R882" s="126" t="str">
        <f t="shared" si="87"/>
        <v>Yes</v>
      </c>
      <c r="S882" s="126" t="str">
        <f t="shared" si="87"/>
        <v>No</v>
      </c>
      <c r="T882" s="126" t="str">
        <f t="shared" si="87"/>
        <v>No</v>
      </c>
      <c r="U882" s="126" t="str">
        <f t="shared" si="87"/>
        <v>Yes</v>
      </c>
      <c r="V882" s="126" t="str">
        <f t="shared" si="87"/>
        <v>Yes</v>
      </c>
      <c r="W882" s="126" t="str">
        <f t="shared" si="87"/>
        <v>No</v>
      </c>
      <c r="X882" s="126" t="str">
        <f t="shared" si="87"/>
        <v>No</v>
      </c>
      <c r="Y882" s="126" t="str">
        <f t="shared" si="87"/>
        <v>No</v>
      </c>
      <c r="Z882" s="126" t="str">
        <f t="shared" si="87"/>
        <v>No</v>
      </c>
      <c r="AA882" s="126" t="str">
        <f t="shared" si="87"/>
        <v>No</v>
      </c>
    </row>
    <row r="883" spans="1:27" x14ac:dyDescent="0.3">
      <c r="A883" t="s">
        <v>197</v>
      </c>
      <c r="B883" t="s">
        <v>13</v>
      </c>
      <c r="C883" t="s">
        <v>9</v>
      </c>
      <c r="D883" t="s">
        <v>8</v>
      </c>
      <c r="E883" t="s">
        <v>11</v>
      </c>
      <c r="F883" t="s">
        <v>10</v>
      </c>
      <c r="G883">
        <v>1</v>
      </c>
      <c r="H883" t="s">
        <v>13</v>
      </c>
      <c r="I883" t="s">
        <v>18</v>
      </c>
      <c r="M883">
        <v>2</v>
      </c>
      <c r="N883" t="str">
        <f t="shared" si="85"/>
        <v>Yes</v>
      </c>
      <c r="O883" s="3" t="s">
        <v>214</v>
      </c>
      <c r="P883" s="126" t="str">
        <f t="shared" si="88"/>
        <v>Yes</v>
      </c>
      <c r="Q883" s="126" t="str">
        <f t="shared" si="87"/>
        <v>Yes</v>
      </c>
      <c r="R883" s="126" t="str">
        <f t="shared" si="87"/>
        <v>Yes</v>
      </c>
      <c r="S883" s="126" t="str">
        <f t="shared" si="87"/>
        <v>No</v>
      </c>
      <c r="T883" s="126" t="str">
        <f t="shared" si="87"/>
        <v>Yes</v>
      </c>
      <c r="U883" s="126" t="str">
        <f t="shared" si="87"/>
        <v>Yes</v>
      </c>
      <c r="V883" s="126" t="str">
        <f t="shared" si="87"/>
        <v>No</v>
      </c>
      <c r="W883" s="126" t="str">
        <f t="shared" si="87"/>
        <v>No</v>
      </c>
      <c r="X883" s="126" t="str">
        <f t="shared" si="87"/>
        <v>No</v>
      </c>
      <c r="Y883" s="126" t="str">
        <f t="shared" si="87"/>
        <v>No</v>
      </c>
      <c r="Z883" s="126" t="str">
        <f t="shared" si="87"/>
        <v>No</v>
      </c>
      <c r="AA883" s="126" t="str">
        <f t="shared" si="87"/>
        <v>No</v>
      </c>
    </row>
    <row r="884" spans="1:27" x14ac:dyDescent="0.3">
      <c r="A884" t="s">
        <v>197</v>
      </c>
      <c r="B884" t="s">
        <v>13</v>
      </c>
      <c r="C884" t="s">
        <v>9</v>
      </c>
      <c r="D884" t="s">
        <v>8</v>
      </c>
      <c r="E884" t="s">
        <v>11</v>
      </c>
      <c r="F884" t="s">
        <v>10</v>
      </c>
      <c r="G884">
        <v>1</v>
      </c>
      <c r="H884" t="s">
        <v>8</v>
      </c>
      <c r="I884" t="s">
        <v>20</v>
      </c>
      <c r="M884">
        <v>0</v>
      </c>
      <c r="N884" t="str">
        <f t="shared" si="85"/>
        <v>No</v>
      </c>
      <c r="O884" s="3" t="s">
        <v>214</v>
      </c>
      <c r="P884" s="126" t="str">
        <f t="shared" si="88"/>
        <v>Yes</v>
      </c>
      <c r="Q884" s="126" t="str">
        <f t="shared" si="87"/>
        <v>Yes</v>
      </c>
      <c r="R884" s="126" t="str">
        <f t="shared" si="87"/>
        <v>Yes</v>
      </c>
      <c r="S884" s="126" t="str">
        <f t="shared" si="87"/>
        <v>No</v>
      </c>
      <c r="T884" s="126" t="str">
        <f t="shared" si="87"/>
        <v>Yes</v>
      </c>
      <c r="U884" s="126" t="str">
        <f t="shared" si="87"/>
        <v>Yes</v>
      </c>
      <c r="V884" s="126" t="str">
        <f t="shared" si="87"/>
        <v>No</v>
      </c>
      <c r="W884" s="126" t="str">
        <f t="shared" si="87"/>
        <v>No</v>
      </c>
      <c r="X884" s="126" t="str">
        <f t="shared" si="87"/>
        <v>No</v>
      </c>
      <c r="Y884" s="126" t="str">
        <f t="shared" si="87"/>
        <v>No</v>
      </c>
      <c r="Z884" s="126" t="str">
        <f t="shared" si="87"/>
        <v>No</v>
      </c>
      <c r="AA884" s="126" t="str">
        <f t="shared" si="87"/>
        <v>No</v>
      </c>
    </row>
    <row r="885" spans="1:27" x14ac:dyDescent="0.3">
      <c r="A885" t="s">
        <v>197</v>
      </c>
      <c r="B885" t="s">
        <v>13</v>
      </c>
      <c r="C885" t="s">
        <v>9</v>
      </c>
      <c r="D885" t="s">
        <v>8</v>
      </c>
      <c r="E885" t="s">
        <v>11</v>
      </c>
      <c r="F885" t="s">
        <v>10</v>
      </c>
      <c r="G885">
        <v>1</v>
      </c>
      <c r="H885" t="s">
        <v>10</v>
      </c>
      <c r="I885" t="s">
        <v>18</v>
      </c>
      <c r="M885">
        <v>0</v>
      </c>
      <c r="N885" t="str">
        <f t="shared" si="85"/>
        <v>No</v>
      </c>
      <c r="O885" s="3" t="s">
        <v>214</v>
      </c>
      <c r="P885" s="126" t="str">
        <f t="shared" si="88"/>
        <v>Yes</v>
      </c>
      <c r="Q885" s="126" t="str">
        <f t="shared" si="87"/>
        <v>Yes</v>
      </c>
      <c r="R885" s="126" t="str">
        <f t="shared" si="87"/>
        <v>Yes</v>
      </c>
      <c r="S885" s="126" t="str">
        <f t="shared" si="87"/>
        <v>No</v>
      </c>
      <c r="T885" s="126" t="str">
        <f t="shared" si="87"/>
        <v>Yes</v>
      </c>
      <c r="U885" s="126" t="str">
        <f t="shared" si="87"/>
        <v>Yes</v>
      </c>
      <c r="V885" s="126" t="str">
        <f t="shared" si="87"/>
        <v>No</v>
      </c>
      <c r="W885" s="126" t="str">
        <f t="shared" si="87"/>
        <v>No</v>
      </c>
      <c r="X885" s="126" t="str">
        <f t="shared" si="87"/>
        <v>No</v>
      </c>
      <c r="Y885" s="126" t="str">
        <f t="shared" si="87"/>
        <v>No</v>
      </c>
      <c r="Z885" s="126" t="str">
        <f t="shared" si="87"/>
        <v>No</v>
      </c>
      <c r="AA885" s="126" t="str">
        <f t="shared" si="87"/>
        <v>No</v>
      </c>
    </row>
    <row r="886" spans="1:27" x14ac:dyDescent="0.3">
      <c r="A886" t="s">
        <v>197</v>
      </c>
      <c r="B886" t="s">
        <v>13</v>
      </c>
      <c r="C886" t="s">
        <v>9</v>
      </c>
      <c r="D886" t="s">
        <v>8</v>
      </c>
      <c r="E886" t="s">
        <v>70</v>
      </c>
      <c r="F886" t="s">
        <v>10</v>
      </c>
      <c r="G886">
        <v>1</v>
      </c>
      <c r="H886" t="s">
        <v>10</v>
      </c>
      <c r="I886" t="s">
        <v>16</v>
      </c>
      <c r="M886">
        <v>2</v>
      </c>
      <c r="N886" t="str">
        <f t="shared" si="85"/>
        <v>Yes</v>
      </c>
      <c r="O886" s="3" t="s">
        <v>214</v>
      </c>
      <c r="P886" s="126" t="str">
        <f t="shared" si="88"/>
        <v>Yes</v>
      </c>
      <c r="Q886" s="126" t="str">
        <f t="shared" si="87"/>
        <v>Yes</v>
      </c>
      <c r="R886" s="126" t="str">
        <f t="shared" si="87"/>
        <v>Yes</v>
      </c>
      <c r="S886" s="126" t="str">
        <f t="shared" si="87"/>
        <v>Yes</v>
      </c>
      <c r="T886" s="126" t="str">
        <f t="shared" si="87"/>
        <v>Yes</v>
      </c>
      <c r="U886" s="126" t="str">
        <f t="shared" si="87"/>
        <v>No</v>
      </c>
      <c r="V886" s="126" t="str">
        <f t="shared" si="87"/>
        <v>No</v>
      </c>
      <c r="W886" s="126" t="str">
        <f t="shared" si="87"/>
        <v>No</v>
      </c>
      <c r="X886" s="126" t="str">
        <f t="shared" si="87"/>
        <v>No</v>
      </c>
      <c r="Y886" s="126" t="str">
        <f t="shared" si="87"/>
        <v>No</v>
      </c>
      <c r="Z886" s="126" t="str">
        <f t="shared" si="87"/>
        <v>No</v>
      </c>
      <c r="AA886" s="126" t="str">
        <f t="shared" si="87"/>
        <v>No</v>
      </c>
    </row>
    <row r="887" spans="1:27" x14ac:dyDescent="0.3">
      <c r="A887" t="s">
        <v>197</v>
      </c>
      <c r="B887" t="s">
        <v>13</v>
      </c>
      <c r="C887" t="s">
        <v>9</v>
      </c>
      <c r="D887" t="s">
        <v>8</v>
      </c>
      <c r="E887" t="s">
        <v>70</v>
      </c>
      <c r="F887" t="s">
        <v>10</v>
      </c>
      <c r="G887">
        <v>1</v>
      </c>
      <c r="H887" t="s">
        <v>13</v>
      </c>
      <c r="I887" t="s">
        <v>18</v>
      </c>
      <c r="M887">
        <v>2</v>
      </c>
      <c r="N887" t="str">
        <f t="shared" si="85"/>
        <v>Yes</v>
      </c>
      <c r="O887" s="3" t="s">
        <v>214</v>
      </c>
      <c r="P887" s="126" t="str">
        <f t="shared" si="88"/>
        <v>Yes</v>
      </c>
      <c r="Q887" s="126" t="str">
        <f t="shared" si="87"/>
        <v>Yes</v>
      </c>
      <c r="R887" s="126" t="str">
        <f t="shared" si="87"/>
        <v>Yes</v>
      </c>
      <c r="S887" s="126" t="str">
        <f t="shared" si="87"/>
        <v>Yes</v>
      </c>
      <c r="T887" s="126" t="str">
        <f t="shared" si="87"/>
        <v>Yes</v>
      </c>
      <c r="U887" s="126" t="str">
        <f t="shared" si="87"/>
        <v>No</v>
      </c>
      <c r="V887" s="126" t="str">
        <f t="shared" si="87"/>
        <v>No</v>
      </c>
      <c r="W887" s="126" t="str">
        <f t="shared" si="87"/>
        <v>No</v>
      </c>
      <c r="X887" s="126" t="str">
        <f t="shared" si="87"/>
        <v>No</v>
      </c>
      <c r="Y887" s="126" t="str">
        <f t="shared" si="87"/>
        <v>No</v>
      </c>
      <c r="Z887" s="126" t="str">
        <f t="shared" si="87"/>
        <v>No</v>
      </c>
      <c r="AA887" s="126" t="str">
        <f t="shared" si="87"/>
        <v>No</v>
      </c>
    </row>
    <row r="888" spans="1:27" x14ac:dyDescent="0.3">
      <c r="A888" t="s">
        <v>197</v>
      </c>
      <c r="B888" t="s">
        <v>13</v>
      </c>
      <c r="C888" t="s">
        <v>9</v>
      </c>
      <c r="D888" t="s">
        <v>8</v>
      </c>
      <c r="E888" t="s">
        <v>70</v>
      </c>
      <c r="F888" t="s">
        <v>10</v>
      </c>
      <c r="G888">
        <v>1</v>
      </c>
      <c r="H888" t="s">
        <v>10</v>
      </c>
      <c r="I888" t="s">
        <v>16</v>
      </c>
      <c r="M888">
        <v>0</v>
      </c>
      <c r="N888" t="str">
        <f t="shared" si="85"/>
        <v>No</v>
      </c>
      <c r="O888" s="3" t="s">
        <v>214</v>
      </c>
      <c r="P888" s="126" t="str">
        <f t="shared" si="88"/>
        <v>Yes</v>
      </c>
      <c r="Q888" s="126" t="str">
        <f t="shared" si="87"/>
        <v>Yes</v>
      </c>
      <c r="R888" s="126" t="str">
        <f t="shared" si="87"/>
        <v>Yes</v>
      </c>
      <c r="S888" s="126" t="str">
        <f t="shared" si="87"/>
        <v>Yes</v>
      </c>
      <c r="T888" s="126" t="str">
        <f t="shared" si="87"/>
        <v>Yes</v>
      </c>
      <c r="U888" s="126" t="str">
        <f t="shared" si="87"/>
        <v>No</v>
      </c>
      <c r="V888" s="126" t="str">
        <f t="shared" si="87"/>
        <v>No</v>
      </c>
      <c r="W888" s="126" t="str">
        <f t="shared" si="87"/>
        <v>No</v>
      </c>
      <c r="X888" s="126" t="str">
        <f t="shared" si="87"/>
        <v>No</v>
      </c>
      <c r="Y888" s="126" t="str">
        <f t="shared" si="87"/>
        <v>No</v>
      </c>
      <c r="Z888" s="126" t="str">
        <f t="shared" si="87"/>
        <v>No</v>
      </c>
      <c r="AA888" s="126" t="str">
        <f t="shared" si="87"/>
        <v>No</v>
      </c>
    </row>
    <row r="889" spans="1:27" x14ac:dyDescent="0.3">
      <c r="A889" t="s">
        <v>197</v>
      </c>
      <c r="B889" t="s">
        <v>13</v>
      </c>
      <c r="C889" t="s">
        <v>130</v>
      </c>
      <c r="D889" t="s">
        <v>8</v>
      </c>
      <c r="E889" t="s">
        <v>70</v>
      </c>
      <c r="F889" t="s">
        <v>10</v>
      </c>
      <c r="G889">
        <v>1</v>
      </c>
      <c r="H889" t="s">
        <v>70</v>
      </c>
      <c r="I889" t="s">
        <v>16</v>
      </c>
      <c r="L889" s="3" t="s">
        <v>122</v>
      </c>
      <c r="M889">
        <v>0</v>
      </c>
      <c r="N889" t="str">
        <f t="shared" si="85"/>
        <v>No</v>
      </c>
      <c r="O889" s="3" t="s">
        <v>214</v>
      </c>
      <c r="P889" s="126" t="str">
        <f t="shared" si="88"/>
        <v>Yes</v>
      </c>
      <c r="Q889" s="126" t="str">
        <f t="shared" si="87"/>
        <v>No</v>
      </c>
      <c r="R889" s="126" t="str">
        <f t="shared" si="87"/>
        <v>Yes</v>
      </c>
      <c r="S889" s="126" t="str">
        <f t="shared" si="87"/>
        <v>Yes</v>
      </c>
      <c r="T889" s="126" t="str">
        <f t="shared" si="87"/>
        <v>Yes</v>
      </c>
      <c r="U889" s="126" t="str">
        <f t="shared" si="87"/>
        <v>No</v>
      </c>
      <c r="V889" s="126" t="str">
        <f t="shared" si="87"/>
        <v>No</v>
      </c>
      <c r="W889" s="126" t="str">
        <f t="shared" si="87"/>
        <v>No</v>
      </c>
      <c r="X889" s="126" t="str">
        <f t="shared" si="87"/>
        <v>No</v>
      </c>
      <c r="Y889" s="126" t="str">
        <f t="shared" si="87"/>
        <v>Yes</v>
      </c>
      <c r="Z889" s="126" t="str">
        <f t="shared" si="87"/>
        <v>No</v>
      </c>
      <c r="AA889" s="126" t="str">
        <f t="shared" si="87"/>
        <v>No</v>
      </c>
    </row>
    <row r="890" spans="1:27" x14ac:dyDescent="0.3">
      <c r="A890" t="s">
        <v>197</v>
      </c>
      <c r="B890" t="s">
        <v>13</v>
      </c>
      <c r="C890" t="s">
        <v>130</v>
      </c>
      <c r="D890" t="s">
        <v>8</v>
      </c>
      <c r="E890" t="s">
        <v>70</v>
      </c>
      <c r="F890" t="s">
        <v>10</v>
      </c>
      <c r="G890">
        <v>1</v>
      </c>
      <c r="H890" t="s">
        <v>70</v>
      </c>
      <c r="I890" t="s">
        <v>148</v>
      </c>
      <c r="L890" s="3" t="s">
        <v>122</v>
      </c>
      <c r="M890">
        <v>2</v>
      </c>
      <c r="N890" t="str">
        <f t="shared" si="85"/>
        <v>Yes</v>
      </c>
      <c r="O890" s="3" t="s">
        <v>214</v>
      </c>
      <c r="P890" s="126" t="str">
        <f t="shared" si="88"/>
        <v>Yes</v>
      </c>
      <c r="Q890" s="126" t="str">
        <f t="shared" si="87"/>
        <v>No</v>
      </c>
      <c r="R890" s="126" t="str">
        <f t="shared" si="87"/>
        <v>Yes</v>
      </c>
      <c r="S890" s="126" t="str">
        <f t="shared" si="87"/>
        <v>Yes</v>
      </c>
      <c r="T890" s="126" t="str">
        <f t="shared" si="87"/>
        <v>Yes</v>
      </c>
      <c r="U890" s="126" t="str">
        <f t="shared" si="87"/>
        <v>No</v>
      </c>
      <c r="V890" s="126" t="str">
        <f t="shared" si="87"/>
        <v>No</v>
      </c>
      <c r="W890" s="126" t="str">
        <f t="shared" si="87"/>
        <v>No</v>
      </c>
      <c r="X890" s="126" t="str">
        <f t="shared" si="87"/>
        <v>No</v>
      </c>
      <c r="Y890" s="126" t="str">
        <f t="shared" si="87"/>
        <v>Yes</v>
      </c>
      <c r="Z890" s="126" t="str">
        <f t="shared" si="87"/>
        <v>No</v>
      </c>
      <c r="AA890" s="126" t="str">
        <f t="shared" si="87"/>
        <v>No</v>
      </c>
    </row>
    <row r="891" spans="1:27" x14ac:dyDescent="0.3">
      <c r="A891" t="s">
        <v>197</v>
      </c>
      <c r="B891" t="s">
        <v>13</v>
      </c>
      <c r="C891" t="s">
        <v>130</v>
      </c>
      <c r="D891" t="s">
        <v>8</v>
      </c>
      <c r="E891" t="s">
        <v>70</v>
      </c>
      <c r="F891" t="s">
        <v>71</v>
      </c>
      <c r="G891">
        <v>1</v>
      </c>
      <c r="H891" t="s">
        <v>71</v>
      </c>
      <c r="I891" t="s">
        <v>17</v>
      </c>
      <c r="L891" s="3" t="s">
        <v>122</v>
      </c>
      <c r="M891">
        <v>0</v>
      </c>
      <c r="N891" t="str">
        <f t="shared" si="85"/>
        <v>No</v>
      </c>
      <c r="O891" s="3" t="s">
        <v>214</v>
      </c>
      <c r="P891" s="126" t="str">
        <f t="shared" si="88"/>
        <v>Yes</v>
      </c>
      <c r="Q891" s="126" t="str">
        <f t="shared" si="87"/>
        <v>No</v>
      </c>
      <c r="R891" s="126" t="str">
        <f t="shared" si="87"/>
        <v>Yes</v>
      </c>
      <c r="S891" s="126" t="str">
        <f t="shared" si="87"/>
        <v>Yes</v>
      </c>
      <c r="T891" s="126" t="str">
        <f t="shared" si="87"/>
        <v>No</v>
      </c>
      <c r="U891" s="126" t="str">
        <f t="shared" si="87"/>
        <v>No</v>
      </c>
      <c r="V891" s="126" t="str">
        <f t="shared" si="87"/>
        <v>Yes</v>
      </c>
      <c r="W891" s="126" t="str">
        <f t="shared" si="87"/>
        <v>No</v>
      </c>
      <c r="X891" s="126" t="str">
        <f t="shared" si="87"/>
        <v>No</v>
      </c>
      <c r="Y891" s="126" t="str">
        <f t="shared" si="87"/>
        <v>Yes</v>
      </c>
      <c r="Z891" s="126" t="str">
        <f t="shared" si="87"/>
        <v>No</v>
      </c>
      <c r="AA891" s="126" t="str">
        <f t="shared" si="87"/>
        <v>No</v>
      </c>
    </row>
    <row r="892" spans="1:27" x14ac:dyDescent="0.3">
      <c r="A892" t="s">
        <v>197</v>
      </c>
      <c r="B892" t="s">
        <v>13</v>
      </c>
      <c r="C892" t="s">
        <v>130</v>
      </c>
      <c r="D892" t="s">
        <v>8</v>
      </c>
      <c r="E892" t="s">
        <v>70</v>
      </c>
      <c r="F892" t="s">
        <v>71</v>
      </c>
      <c r="G892">
        <v>1</v>
      </c>
      <c r="H892" t="s">
        <v>130</v>
      </c>
      <c r="I892" t="s">
        <v>16</v>
      </c>
      <c r="M892">
        <v>0</v>
      </c>
      <c r="N892" t="str">
        <f t="shared" si="85"/>
        <v>No</v>
      </c>
      <c r="O892" s="3" t="s">
        <v>214</v>
      </c>
      <c r="P892" s="126" t="str">
        <f t="shared" si="88"/>
        <v>Yes</v>
      </c>
      <c r="Q892" s="126" t="str">
        <f t="shared" si="87"/>
        <v>No</v>
      </c>
      <c r="R892" s="126" t="str">
        <f t="shared" si="87"/>
        <v>Yes</v>
      </c>
      <c r="S892" s="126" t="str">
        <f t="shared" si="87"/>
        <v>Yes</v>
      </c>
      <c r="T892" s="126" t="str">
        <f t="shared" si="87"/>
        <v>No</v>
      </c>
      <c r="U892" s="126" t="str">
        <f t="shared" si="87"/>
        <v>No</v>
      </c>
      <c r="V892" s="126" t="str">
        <f t="shared" si="87"/>
        <v>Yes</v>
      </c>
      <c r="W892" s="126" t="str">
        <f t="shared" si="87"/>
        <v>No</v>
      </c>
      <c r="X892" s="126" t="str">
        <f t="shared" si="87"/>
        <v>No</v>
      </c>
      <c r="Y892" s="126" t="str">
        <f t="shared" si="87"/>
        <v>Yes</v>
      </c>
      <c r="Z892" s="126" t="str">
        <f t="shared" si="87"/>
        <v>No</v>
      </c>
      <c r="AA892" s="126" t="str">
        <f t="shared" si="87"/>
        <v>No</v>
      </c>
    </row>
    <row r="893" spans="1:27" x14ac:dyDescent="0.3">
      <c r="A893" t="s">
        <v>197</v>
      </c>
      <c r="B893" t="s">
        <v>13</v>
      </c>
      <c r="C893" t="s">
        <v>130</v>
      </c>
      <c r="D893" t="s">
        <v>8</v>
      </c>
      <c r="E893" t="s">
        <v>70</v>
      </c>
      <c r="F893" t="s">
        <v>71</v>
      </c>
      <c r="G893">
        <v>0</v>
      </c>
      <c r="H893" t="s">
        <v>8</v>
      </c>
      <c r="I893" t="s">
        <v>19</v>
      </c>
      <c r="M893">
        <v>3</v>
      </c>
      <c r="N893" t="str">
        <f t="shared" si="85"/>
        <v>Yes</v>
      </c>
      <c r="O893" s="3" t="s">
        <v>214</v>
      </c>
      <c r="P893" s="126" t="str">
        <f t="shared" si="88"/>
        <v>Yes</v>
      </c>
      <c r="Q893" s="126" t="str">
        <f t="shared" si="87"/>
        <v>No</v>
      </c>
      <c r="R893" s="126" t="str">
        <f t="shared" si="87"/>
        <v>Yes</v>
      </c>
      <c r="S893" s="126" t="str">
        <f t="shared" si="87"/>
        <v>Yes</v>
      </c>
      <c r="T893" s="126" t="str">
        <f t="shared" si="87"/>
        <v>No</v>
      </c>
      <c r="U893" s="126" t="str">
        <f t="shared" si="87"/>
        <v>No</v>
      </c>
      <c r="V893" s="126" t="str">
        <f t="shared" si="87"/>
        <v>Yes</v>
      </c>
      <c r="W893" s="126" t="str">
        <f t="shared" si="87"/>
        <v>No</v>
      </c>
      <c r="X893" s="126" t="str">
        <f t="shared" si="87"/>
        <v>No</v>
      </c>
      <c r="Y893" s="126" t="str">
        <f t="shared" si="87"/>
        <v>Yes</v>
      </c>
      <c r="Z893" s="126" t="str">
        <f t="shared" si="87"/>
        <v>No</v>
      </c>
      <c r="AA893" s="126" t="str">
        <f t="shared" si="87"/>
        <v>No</v>
      </c>
    </row>
    <row r="894" spans="1:27" x14ac:dyDescent="0.3">
      <c r="A894" t="s">
        <v>197</v>
      </c>
      <c r="B894" t="s">
        <v>13</v>
      </c>
      <c r="C894" t="s">
        <v>9</v>
      </c>
      <c r="D894" t="s">
        <v>8</v>
      </c>
      <c r="E894" t="s">
        <v>11</v>
      </c>
      <c r="F894" t="s">
        <v>10</v>
      </c>
      <c r="G894">
        <v>0</v>
      </c>
      <c r="H894" t="s">
        <v>13</v>
      </c>
      <c r="I894" t="s">
        <v>19</v>
      </c>
      <c r="K894" t="s">
        <v>237</v>
      </c>
      <c r="M894">
        <v>0</v>
      </c>
      <c r="N894" t="str">
        <f t="shared" si="85"/>
        <v>No</v>
      </c>
      <c r="O894" s="3" t="s">
        <v>214</v>
      </c>
      <c r="P894" s="126" t="str">
        <f t="shared" si="88"/>
        <v>Yes</v>
      </c>
      <c r="Q894" s="126" t="str">
        <f t="shared" si="87"/>
        <v>Yes</v>
      </c>
      <c r="R894" s="126" t="str">
        <f t="shared" si="87"/>
        <v>Yes</v>
      </c>
      <c r="S894" s="126" t="str">
        <f t="shared" si="87"/>
        <v>No</v>
      </c>
      <c r="T894" s="126" t="str">
        <f t="shared" si="87"/>
        <v>Yes</v>
      </c>
      <c r="U894" s="126" t="str">
        <f t="shared" si="87"/>
        <v>Yes</v>
      </c>
      <c r="V894" s="126" t="str">
        <f t="shared" si="87"/>
        <v>No</v>
      </c>
      <c r="W894" s="126" t="str">
        <f t="shared" si="87"/>
        <v>No</v>
      </c>
      <c r="X894" s="126" t="str">
        <f t="shared" si="87"/>
        <v>No</v>
      </c>
      <c r="Y894" s="126" t="str">
        <f t="shared" si="87"/>
        <v>No</v>
      </c>
      <c r="Z894" s="126" t="str">
        <f t="shared" si="87"/>
        <v>No</v>
      </c>
      <c r="AA894" s="126" t="str">
        <f t="shared" si="87"/>
        <v>No</v>
      </c>
    </row>
    <row r="895" spans="1:27" x14ac:dyDescent="0.3">
      <c r="A895" t="s">
        <v>197</v>
      </c>
      <c r="B895" t="s">
        <v>13</v>
      </c>
      <c r="C895" t="s">
        <v>9</v>
      </c>
      <c r="D895" t="s">
        <v>8</v>
      </c>
      <c r="E895" t="s">
        <v>11</v>
      </c>
      <c r="F895" t="s">
        <v>10</v>
      </c>
      <c r="G895">
        <v>2</v>
      </c>
      <c r="H895" t="s">
        <v>8</v>
      </c>
      <c r="I895" t="s">
        <v>18</v>
      </c>
      <c r="M895">
        <v>0</v>
      </c>
      <c r="N895" t="str">
        <f t="shared" si="85"/>
        <v>No</v>
      </c>
      <c r="O895" s="3" t="s">
        <v>214</v>
      </c>
      <c r="P895" s="126" t="str">
        <f t="shared" si="88"/>
        <v>Yes</v>
      </c>
      <c r="Q895" s="126" t="str">
        <f t="shared" si="87"/>
        <v>Yes</v>
      </c>
      <c r="R895" s="126" t="str">
        <f t="shared" si="87"/>
        <v>Yes</v>
      </c>
      <c r="S895" s="126" t="str">
        <f t="shared" si="87"/>
        <v>No</v>
      </c>
      <c r="T895" s="126" t="str">
        <f t="shared" si="87"/>
        <v>Yes</v>
      </c>
      <c r="U895" s="126" t="str">
        <f t="shared" si="87"/>
        <v>Yes</v>
      </c>
      <c r="V895" s="126" t="str">
        <f t="shared" si="87"/>
        <v>No</v>
      </c>
      <c r="W895" s="126" t="str">
        <f t="shared" si="87"/>
        <v>No</v>
      </c>
      <c r="X895" s="126" t="str">
        <f t="shared" si="87"/>
        <v>No</v>
      </c>
      <c r="Y895" s="126" t="str">
        <f t="shared" si="87"/>
        <v>No</v>
      </c>
      <c r="Z895" s="126" t="str">
        <f t="shared" si="87"/>
        <v>No</v>
      </c>
      <c r="AA895" s="126" t="str">
        <f t="shared" si="87"/>
        <v>No</v>
      </c>
    </row>
    <row r="896" spans="1:27" x14ac:dyDescent="0.3">
      <c r="A896" t="s">
        <v>197</v>
      </c>
      <c r="B896" t="s">
        <v>13</v>
      </c>
      <c r="C896" t="s">
        <v>9</v>
      </c>
      <c r="D896" t="s">
        <v>8</v>
      </c>
      <c r="E896" t="s">
        <v>11</v>
      </c>
      <c r="F896" t="s">
        <v>10</v>
      </c>
      <c r="G896">
        <v>1</v>
      </c>
      <c r="H896" t="s">
        <v>10</v>
      </c>
      <c r="I896" t="s">
        <v>18</v>
      </c>
      <c r="K896" t="s">
        <v>237</v>
      </c>
      <c r="M896">
        <v>2</v>
      </c>
      <c r="N896" t="str">
        <f t="shared" si="85"/>
        <v>Yes</v>
      </c>
      <c r="O896" s="3" t="s">
        <v>214</v>
      </c>
      <c r="P896" s="126" t="str">
        <f t="shared" si="88"/>
        <v>Yes</v>
      </c>
      <c r="Q896" s="126" t="str">
        <f t="shared" si="87"/>
        <v>Yes</v>
      </c>
      <c r="R896" s="126" t="str">
        <f t="shared" si="87"/>
        <v>Yes</v>
      </c>
      <c r="S896" s="126" t="str">
        <f t="shared" si="87"/>
        <v>No</v>
      </c>
      <c r="T896" s="126" t="str">
        <f t="shared" si="87"/>
        <v>Yes</v>
      </c>
      <c r="U896" s="126" t="str">
        <f t="shared" si="87"/>
        <v>Yes</v>
      </c>
      <c r="V896" s="126" t="str">
        <f t="shared" si="87"/>
        <v>No</v>
      </c>
      <c r="W896" s="126" t="str">
        <f t="shared" si="87"/>
        <v>No</v>
      </c>
      <c r="X896" s="126" t="str">
        <f t="shared" si="87"/>
        <v>No</v>
      </c>
      <c r="Y896" s="126" t="str">
        <f t="shared" si="87"/>
        <v>No</v>
      </c>
      <c r="Z896" s="126" t="str">
        <f t="shared" si="87"/>
        <v>No</v>
      </c>
      <c r="AA896" s="126" t="str">
        <f t="shared" si="87"/>
        <v>No</v>
      </c>
    </row>
    <row r="897" spans="1:27" x14ac:dyDescent="0.3">
      <c r="A897" t="s">
        <v>197</v>
      </c>
      <c r="B897" t="s">
        <v>13</v>
      </c>
      <c r="C897" t="s">
        <v>9</v>
      </c>
      <c r="D897" t="s">
        <v>8</v>
      </c>
      <c r="E897" t="s">
        <v>11</v>
      </c>
      <c r="F897" t="s">
        <v>10</v>
      </c>
      <c r="G897">
        <v>0</v>
      </c>
      <c r="H897" t="s">
        <v>8</v>
      </c>
      <c r="I897" t="s">
        <v>19</v>
      </c>
      <c r="M897">
        <v>0</v>
      </c>
      <c r="N897" t="str">
        <f t="shared" si="85"/>
        <v>No</v>
      </c>
      <c r="O897" s="3" t="s">
        <v>214</v>
      </c>
      <c r="P897" s="126" t="str">
        <f t="shared" si="88"/>
        <v>Yes</v>
      </c>
      <c r="Q897" s="126" t="str">
        <f t="shared" si="87"/>
        <v>Yes</v>
      </c>
      <c r="R897" s="126" t="str">
        <f t="shared" si="87"/>
        <v>Yes</v>
      </c>
      <c r="S897" s="126" t="str">
        <f t="shared" si="87"/>
        <v>No</v>
      </c>
      <c r="T897" s="126" t="str">
        <f t="shared" si="87"/>
        <v>Yes</v>
      </c>
      <c r="U897" s="126" t="str">
        <f t="shared" si="87"/>
        <v>Yes</v>
      </c>
      <c r="V897" s="126" t="str">
        <f t="shared" si="87"/>
        <v>No</v>
      </c>
      <c r="W897" s="126" t="str">
        <f t="shared" si="87"/>
        <v>No</v>
      </c>
      <c r="X897" s="126" t="str">
        <f t="shared" si="87"/>
        <v>No</v>
      </c>
      <c r="Y897" s="126" t="str">
        <f t="shared" si="87"/>
        <v>No</v>
      </c>
      <c r="Z897" s="126" t="str">
        <f t="shared" si="87"/>
        <v>No</v>
      </c>
      <c r="AA897" s="126" t="str">
        <f t="shared" si="87"/>
        <v>No</v>
      </c>
    </row>
    <row r="898" spans="1:27" x14ac:dyDescent="0.3">
      <c r="A898" t="s">
        <v>197</v>
      </c>
      <c r="B898" t="s">
        <v>13</v>
      </c>
      <c r="C898" t="s">
        <v>9</v>
      </c>
      <c r="D898" t="s">
        <v>8</v>
      </c>
      <c r="E898" t="s">
        <v>70</v>
      </c>
      <c r="F898" t="s">
        <v>10</v>
      </c>
      <c r="G898">
        <v>1</v>
      </c>
      <c r="H898" t="s">
        <v>8</v>
      </c>
      <c r="I898" t="s">
        <v>19</v>
      </c>
      <c r="M898">
        <v>0</v>
      </c>
      <c r="N898" t="str">
        <f t="shared" si="85"/>
        <v>No</v>
      </c>
      <c r="O898" s="3" t="s">
        <v>214</v>
      </c>
      <c r="P898" s="126" t="str">
        <f t="shared" si="88"/>
        <v>Yes</v>
      </c>
      <c r="Q898" s="126" t="str">
        <f t="shared" si="87"/>
        <v>Yes</v>
      </c>
      <c r="R898" s="126" t="str">
        <f t="shared" si="87"/>
        <v>Yes</v>
      </c>
      <c r="S898" s="126" t="str">
        <f t="shared" si="87"/>
        <v>Yes</v>
      </c>
      <c r="T898" s="126" t="str">
        <f t="shared" si="87"/>
        <v>Yes</v>
      </c>
      <c r="U898" s="126" t="str">
        <f t="shared" ref="Q898:AA921" si="89">IF($A898="","",IF(OR($B898=U$1,$C898=U$1,$D898=U$1,$E898=U$1,$F898=U$1),"Yes","No"))</f>
        <v>No</v>
      </c>
      <c r="V898" s="126" t="str">
        <f t="shared" si="89"/>
        <v>No</v>
      </c>
      <c r="W898" s="126" t="str">
        <f t="shared" si="89"/>
        <v>No</v>
      </c>
      <c r="X898" s="126" t="str">
        <f t="shared" si="89"/>
        <v>No</v>
      </c>
      <c r="Y898" s="126" t="str">
        <f t="shared" si="89"/>
        <v>No</v>
      </c>
      <c r="Z898" s="126" t="str">
        <f t="shared" si="89"/>
        <v>No</v>
      </c>
      <c r="AA898" s="126" t="str">
        <f t="shared" si="89"/>
        <v>No</v>
      </c>
    </row>
    <row r="899" spans="1:27" x14ac:dyDescent="0.3">
      <c r="A899" t="s">
        <v>197</v>
      </c>
      <c r="B899" t="s">
        <v>13</v>
      </c>
      <c r="C899" t="s">
        <v>9</v>
      </c>
      <c r="D899" t="s">
        <v>8</v>
      </c>
      <c r="E899" t="s">
        <v>70</v>
      </c>
      <c r="F899" t="s">
        <v>10</v>
      </c>
      <c r="G899">
        <v>2</v>
      </c>
      <c r="H899" t="s">
        <v>13</v>
      </c>
      <c r="I899" t="s">
        <v>19</v>
      </c>
      <c r="M899">
        <v>0</v>
      </c>
      <c r="N899" t="str">
        <f t="shared" si="85"/>
        <v>No</v>
      </c>
      <c r="O899" s="3" t="s">
        <v>214</v>
      </c>
      <c r="P899" s="126" t="str">
        <f t="shared" si="88"/>
        <v>Yes</v>
      </c>
      <c r="Q899" s="126" t="str">
        <f t="shared" si="89"/>
        <v>Yes</v>
      </c>
      <c r="R899" s="126" t="str">
        <f t="shared" si="89"/>
        <v>Yes</v>
      </c>
      <c r="S899" s="126" t="str">
        <f t="shared" si="89"/>
        <v>Yes</v>
      </c>
      <c r="T899" s="126" t="str">
        <f t="shared" si="89"/>
        <v>Yes</v>
      </c>
      <c r="U899" s="126" t="str">
        <f t="shared" si="89"/>
        <v>No</v>
      </c>
      <c r="V899" s="126" t="str">
        <f t="shared" si="89"/>
        <v>No</v>
      </c>
      <c r="W899" s="126" t="str">
        <f t="shared" si="89"/>
        <v>No</v>
      </c>
      <c r="X899" s="126" t="str">
        <f t="shared" si="89"/>
        <v>No</v>
      </c>
      <c r="Y899" s="126" t="str">
        <f t="shared" si="89"/>
        <v>No</v>
      </c>
      <c r="Z899" s="126" t="str">
        <f t="shared" si="89"/>
        <v>No</v>
      </c>
      <c r="AA899" s="126" t="str">
        <f t="shared" si="89"/>
        <v>No</v>
      </c>
    </row>
    <row r="900" spans="1:27" x14ac:dyDescent="0.3">
      <c r="A900" t="s">
        <v>197</v>
      </c>
      <c r="B900" t="s">
        <v>13</v>
      </c>
      <c r="C900" t="s">
        <v>9</v>
      </c>
      <c r="D900" t="s">
        <v>8</v>
      </c>
      <c r="E900" t="s">
        <v>70</v>
      </c>
      <c r="F900" t="s">
        <v>10</v>
      </c>
      <c r="G900">
        <v>1</v>
      </c>
      <c r="H900" t="s">
        <v>10</v>
      </c>
      <c r="I900" t="s">
        <v>148</v>
      </c>
      <c r="K900" t="s">
        <v>237</v>
      </c>
      <c r="M900">
        <v>1</v>
      </c>
      <c r="N900" t="str">
        <f t="shared" si="85"/>
        <v>Yes</v>
      </c>
      <c r="O900" s="3" t="s">
        <v>214</v>
      </c>
      <c r="P900" s="126" t="str">
        <f t="shared" si="88"/>
        <v>Yes</v>
      </c>
      <c r="Q900" s="126" t="str">
        <f t="shared" si="89"/>
        <v>Yes</v>
      </c>
      <c r="R900" s="126" t="str">
        <f t="shared" si="89"/>
        <v>Yes</v>
      </c>
      <c r="S900" s="126" t="str">
        <f t="shared" si="89"/>
        <v>Yes</v>
      </c>
      <c r="T900" s="126" t="str">
        <f t="shared" si="89"/>
        <v>Yes</v>
      </c>
      <c r="U900" s="126" t="str">
        <f t="shared" si="89"/>
        <v>No</v>
      </c>
      <c r="V900" s="126" t="str">
        <f t="shared" si="89"/>
        <v>No</v>
      </c>
      <c r="W900" s="126" t="str">
        <f t="shared" si="89"/>
        <v>No</v>
      </c>
      <c r="X900" s="126" t="str">
        <f t="shared" si="89"/>
        <v>No</v>
      </c>
      <c r="Y900" s="126" t="str">
        <f t="shared" si="89"/>
        <v>No</v>
      </c>
      <c r="Z900" s="126" t="str">
        <f t="shared" si="89"/>
        <v>No</v>
      </c>
      <c r="AA900" s="126" t="str">
        <f t="shared" si="89"/>
        <v>No</v>
      </c>
    </row>
    <row r="901" spans="1:27" x14ac:dyDescent="0.3">
      <c r="A901" t="s">
        <v>197</v>
      </c>
      <c r="B901" t="s">
        <v>13</v>
      </c>
      <c r="C901" t="s">
        <v>9</v>
      </c>
      <c r="D901" t="s">
        <v>8</v>
      </c>
      <c r="E901" t="s">
        <v>70</v>
      </c>
      <c r="F901" t="s">
        <v>71</v>
      </c>
      <c r="G901">
        <v>2</v>
      </c>
      <c r="H901" t="s">
        <v>8</v>
      </c>
      <c r="I901" t="s">
        <v>148</v>
      </c>
      <c r="L901" s="3" t="s">
        <v>122</v>
      </c>
      <c r="M901">
        <v>2</v>
      </c>
      <c r="N901" t="str">
        <f t="shared" si="85"/>
        <v>Yes</v>
      </c>
      <c r="O901" s="3" t="s">
        <v>214</v>
      </c>
      <c r="P901" s="126" t="str">
        <f t="shared" si="88"/>
        <v>Yes</v>
      </c>
      <c r="Q901" s="126" t="str">
        <f t="shared" si="89"/>
        <v>Yes</v>
      </c>
      <c r="R901" s="126" t="str">
        <f t="shared" si="89"/>
        <v>Yes</v>
      </c>
      <c r="S901" s="126" t="str">
        <f t="shared" si="89"/>
        <v>Yes</v>
      </c>
      <c r="T901" s="126" t="str">
        <f t="shared" si="89"/>
        <v>No</v>
      </c>
      <c r="U901" s="126" t="str">
        <f t="shared" si="89"/>
        <v>No</v>
      </c>
      <c r="V901" s="126" t="str">
        <f t="shared" si="89"/>
        <v>Yes</v>
      </c>
      <c r="W901" s="126" t="str">
        <f t="shared" si="89"/>
        <v>No</v>
      </c>
      <c r="X901" s="126" t="str">
        <f t="shared" si="89"/>
        <v>No</v>
      </c>
      <c r="Y901" s="126" t="str">
        <f t="shared" si="89"/>
        <v>No</v>
      </c>
      <c r="Z901" s="126" t="str">
        <f t="shared" si="89"/>
        <v>No</v>
      </c>
      <c r="AA901" s="126" t="str">
        <f t="shared" si="89"/>
        <v>No</v>
      </c>
    </row>
    <row r="902" spans="1:27" x14ac:dyDescent="0.3">
      <c r="A902" t="s">
        <v>197</v>
      </c>
      <c r="B902" t="s">
        <v>13</v>
      </c>
      <c r="C902" t="s">
        <v>9</v>
      </c>
      <c r="D902" t="s">
        <v>8</v>
      </c>
      <c r="E902" t="s">
        <v>70</v>
      </c>
      <c r="F902" t="s">
        <v>71</v>
      </c>
      <c r="G902">
        <v>1</v>
      </c>
      <c r="H902" t="s">
        <v>8</v>
      </c>
      <c r="I902" t="s">
        <v>19</v>
      </c>
      <c r="M902">
        <v>0</v>
      </c>
      <c r="N902" t="str">
        <f t="shared" ref="N902:N965" si="90">IF(M902="","",IF(I902="Foul","Yes",IF(M902=0,"No","Yes")))</f>
        <v>No</v>
      </c>
      <c r="O902" s="3" t="s">
        <v>214</v>
      </c>
      <c r="P902" s="126" t="str">
        <f t="shared" si="88"/>
        <v>Yes</v>
      </c>
      <c r="Q902" s="126" t="str">
        <f t="shared" si="89"/>
        <v>Yes</v>
      </c>
      <c r="R902" s="126" t="str">
        <f t="shared" si="89"/>
        <v>Yes</v>
      </c>
      <c r="S902" s="126" t="str">
        <f t="shared" si="89"/>
        <v>Yes</v>
      </c>
      <c r="T902" s="126" t="str">
        <f t="shared" si="89"/>
        <v>No</v>
      </c>
      <c r="U902" s="126" t="str">
        <f t="shared" si="89"/>
        <v>No</v>
      </c>
      <c r="V902" s="126" t="str">
        <f t="shared" si="89"/>
        <v>Yes</v>
      </c>
      <c r="W902" s="126" t="str">
        <f t="shared" si="89"/>
        <v>No</v>
      </c>
      <c r="X902" s="126" t="str">
        <f t="shared" si="89"/>
        <v>No</v>
      </c>
      <c r="Y902" s="126" t="str">
        <f t="shared" si="89"/>
        <v>No</v>
      </c>
      <c r="Z902" s="126" t="str">
        <f t="shared" si="89"/>
        <v>No</v>
      </c>
      <c r="AA902" s="126" t="str">
        <f t="shared" si="89"/>
        <v>No</v>
      </c>
    </row>
    <row r="903" spans="1:27" x14ac:dyDescent="0.3">
      <c r="A903" t="s">
        <v>197</v>
      </c>
      <c r="B903" t="s">
        <v>13</v>
      </c>
      <c r="C903" t="s">
        <v>9</v>
      </c>
      <c r="D903" t="s">
        <v>8</v>
      </c>
      <c r="E903" t="s">
        <v>70</v>
      </c>
      <c r="F903" t="s">
        <v>71</v>
      </c>
      <c r="G903">
        <v>1</v>
      </c>
      <c r="H903" t="s">
        <v>70</v>
      </c>
      <c r="I903" t="s">
        <v>19</v>
      </c>
      <c r="L903" s="3" t="s">
        <v>122</v>
      </c>
      <c r="M903">
        <v>0</v>
      </c>
      <c r="N903" t="str">
        <f t="shared" si="90"/>
        <v>No</v>
      </c>
      <c r="O903" s="3" t="s">
        <v>214</v>
      </c>
      <c r="P903" s="126" t="str">
        <f t="shared" si="88"/>
        <v>Yes</v>
      </c>
      <c r="Q903" s="126" t="str">
        <f t="shared" si="89"/>
        <v>Yes</v>
      </c>
      <c r="R903" s="126" t="str">
        <f t="shared" si="89"/>
        <v>Yes</v>
      </c>
      <c r="S903" s="126" t="str">
        <f t="shared" si="89"/>
        <v>Yes</v>
      </c>
      <c r="T903" s="126" t="str">
        <f t="shared" si="89"/>
        <v>No</v>
      </c>
      <c r="U903" s="126" t="str">
        <f t="shared" si="89"/>
        <v>No</v>
      </c>
      <c r="V903" s="126" t="str">
        <f t="shared" si="89"/>
        <v>Yes</v>
      </c>
      <c r="W903" s="126" t="str">
        <f t="shared" si="89"/>
        <v>No</v>
      </c>
      <c r="X903" s="126" t="str">
        <f t="shared" si="89"/>
        <v>No</v>
      </c>
      <c r="Y903" s="126" t="str">
        <f t="shared" si="89"/>
        <v>No</v>
      </c>
      <c r="Z903" s="126" t="str">
        <f t="shared" si="89"/>
        <v>No</v>
      </c>
      <c r="AA903" s="126" t="str">
        <f t="shared" si="89"/>
        <v>No</v>
      </c>
    </row>
    <row r="904" spans="1:27" x14ac:dyDescent="0.3">
      <c r="A904" t="s">
        <v>197</v>
      </c>
      <c r="B904" t="s">
        <v>13</v>
      </c>
      <c r="C904" t="s">
        <v>130</v>
      </c>
      <c r="D904" t="s">
        <v>8</v>
      </c>
      <c r="E904" t="s">
        <v>70</v>
      </c>
      <c r="F904" t="s">
        <v>71</v>
      </c>
      <c r="G904">
        <v>1</v>
      </c>
      <c r="H904" t="s">
        <v>71</v>
      </c>
      <c r="I904" t="s">
        <v>18</v>
      </c>
      <c r="K904" t="s">
        <v>237</v>
      </c>
      <c r="M904">
        <v>2</v>
      </c>
      <c r="N904" t="str">
        <f t="shared" si="90"/>
        <v>Yes</v>
      </c>
      <c r="O904" s="3" t="s">
        <v>214</v>
      </c>
      <c r="P904" s="126" t="str">
        <f t="shared" si="88"/>
        <v>Yes</v>
      </c>
      <c r="Q904" s="126" t="str">
        <f t="shared" si="89"/>
        <v>No</v>
      </c>
      <c r="R904" s="126" t="str">
        <f t="shared" si="89"/>
        <v>Yes</v>
      </c>
      <c r="S904" s="126" t="str">
        <f t="shared" si="89"/>
        <v>Yes</v>
      </c>
      <c r="T904" s="126" t="str">
        <f t="shared" si="89"/>
        <v>No</v>
      </c>
      <c r="U904" s="126" t="str">
        <f t="shared" si="89"/>
        <v>No</v>
      </c>
      <c r="V904" s="126" t="str">
        <f t="shared" si="89"/>
        <v>Yes</v>
      </c>
      <c r="W904" s="126" t="str">
        <f t="shared" si="89"/>
        <v>No</v>
      </c>
      <c r="X904" s="126" t="str">
        <f t="shared" si="89"/>
        <v>No</v>
      </c>
      <c r="Y904" s="126" t="str">
        <f t="shared" si="89"/>
        <v>Yes</v>
      </c>
      <c r="Z904" s="126" t="str">
        <f t="shared" si="89"/>
        <v>No</v>
      </c>
      <c r="AA904" s="126" t="str">
        <f t="shared" si="89"/>
        <v>No</v>
      </c>
    </row>
    <row r="905" spans="1:27" x14ac:dyDescent="0.3">
      <c r="A905" t="s">
        <v>197</v>
      </c>
      <c r="B905" t="s">
        <v>13</v>
      </c>
      <c r="C905" t="s">
        <v>130</v>
      </c>
      <c r="D905" t="s">
        <v>8</v>
      </c>
      <c r="E905" t="s">
        <v>70</v>
      </c>
      <c r="F905" t="s">
        <v>71</v>
      </c>
      <c r="G905">
        <v>1</v>
      </c>
      <c r="H905" t="s">
        <v>13</v>
      </c>
      <c r="I905" t="s">
        <v>17</v>
      </c>
      <c r="M905">
        <v>0</v>
      </c>
      <c r="N905" t="str">
        <f t="shared" si="90"/>
        <v>No</v>
      </c>
      <c r="O905" s="3" t="s">
        <v>214</v>
      </c>
      <c r="P905" s="126" t="str">
        <f t="shared" si="88"/>
        <v>Yes</v>
      </c>
      <c r="Q905" s="126" t="str">
        <f t="shared" si="89"/>
        <v>No</v>
      </c>
      <c r="R905" s="126" t="str">
        <f t="shared" si="89"/>
        <v>Yes</v>
      </c>
      <c r="S905" s="126" t="str">
        <f t="shared" si="89"/>
        <v>Yes</v>
      </c>
      <c r="T905" s="126" t="str">
        <f t="shared" si="89"/>
        <v>No</v>
      </c>
      <c r="U905" s="126" t="str">
        <f t="shared" si="89"/>
        <v>No</v>
      </c>
      <c r="V905" s="126" t="str">
        <f t="shared" si="89"/>
        <v>Yes</v>
      </c>
      <c r="W905" s="126" t="str">
        <f t="shared" si="89"/>
        <v>No</v>
      </c>
      <c r="X905" s="126" t="str">
        <f t="shared" si="89"/>
        <v>No</v>
      </c>
      <c r="Y905" s="126" t="str">
        <f t="shared" si="89"/>
        <v>Yes</v>
      </c>
      <c r="Z905" s="126" t="str">
        <f t="shared" si="89"/>
        <v>No</v>
      </c>
      <c r="AA905" s="126" t="str">
        <f t="shared" si="89"/>
        <v>No</v>
      </c>
    </row>
    <row r="906" spans="1:27" x14ac:dyDescent="0.3">
      <c r="A906" t="s">
        <v>197</v>
      </c>
      <c r="B906" t="s">
        <v>13</v>
      </c>
      <c r="C906" t="s">
        <v>9</v>
      </c>
      <c r="D906" t="s">
        <v>8</v>
      </c>
      <c r="E906" t="s">
        <v>11</v>
      </c>
      <c r="F906" t="s">
        <v>10</v>
      </c>
      <c r="G906">
        <v>1</v>
      </c>
      <c r="H906" t="s">
        <v>10</v>
      </c>
      <c r="I906" t="s">
        <v>20</v>
      </c>
      <c r="J906" t="s">
        <v>237</v>
      </c>
      <c r="M906">
        <v>2</v>
      </c>
      <c r="N906" t="str">
        <f t="shared" si="90"/>
        <v>Yes</v>
      </c>
      <c r="O906" s="3" t="s">
        <v>214</v>
      </c>
      <c r="P906" s="126" t="str">
        <f t="shared" si="88"/>
        <v>Yes</v>
      </c>
      <c r="Q906" s="126" t="str">
        <f t="shared" si="89"/>
        <v>Yes</v>
      </c>
      <c r="R906" s="126" t="str">
        <f t="shared" si="89"/>
        <v>Yes</v>
      </c>
      <c r="S906" s="126" t="str">
        <f t="shared" si="89"/>
        <v>No</v>
      </c>
      <c r="T906" s="126" t="str">
        <f t="shared" si="89"/>
        <v>Yes</v>
      </c>
      <c r="U906" s="126" t="str">
        <f t="shared" si="89"/>
        <v>Yes</v>
      </c>
      <c r="V906" s="126" t="str">
        <f t="shared" si="89"/>
        <v>No</v>
      </c>
      <c r="W906" s="126" t="str">
        <f t="shared" si="89"/>
        <v>No</v>
      </c>
      <c r="X906" s="126" t="str">
        <f t="shared" si="89"/>
        <v>No</v>
      </c>
      <c r="Y906" s="126" t="str">
        <f t="shared" si="89"/>
        <v>No</v>
      </c>
      <c r="Z906" s="126" t="str">
        <f t="shared" si="89"/>
        <v>No</v>
      </c>
      <c r="AA906" s="126" t="str">
        <f t="shared" si="89"/>
        <v>No</v>
      </c>
    </row>
    <row r="907" spans="1:27" x14ac:dyDescent="0.3">
      <c r="A907" t="s">
        <v>197</v>
      </c>
      <c r="B907" t="s">
        <v>13</v>
      </c>
      <c r="C907" t="s">
        <v>9</v>
      </c>
      <c r="D907" t="s">
        <v>8</v>
      </c>
      <c r="E907" t="s">
        <v>11</v>
      </c>
      <c r="F907" t="s">
        <v>10</v>
      </c>
      <c r="G907">
        <v>1</v>
      </c>
      <c r="H907" t="s">
        <v>11</v>
      </c>
      <c r="I907" t="s">
        <v>148</v>
      </c>
      <c r="J907" t="s">
        <v>237</v>
      </c>
      <c r="L907" s="3" t="s">
        <v>122</v>
      </c>
      <c r="M907">
        <v>2</v>
      </c>
      <c r="N907" t="str">
        <f t="shared" si="90"/>
        <v>Yes</v>
      </c>
      <c r="O907" s="3" t="s">
        <v>214</v>
      </c>
      <c r="P907" s="126" t="str">
        <f t="shared" si="88"/>
        <v>Yes</v>
      </c>
      <c r="Q907" s="126" t="str">
        <f t="shared" si="89"/>
        <v>Yes</v>
      </c>
      <c r="R907" s="126" t="str">
        <f t="shared" si="89"/>
        <v>Yes</v>
      </c>
      <c r="S907" s="126" t="str">
        <f t="shared" si="89"/>
        <v>No</v>
      </c>
      <c r="T907" s="126" t="str">
        <f t="shared" si="89"/>
        <v>Yes</v>
      </c>
      <c r="U907" s="126" t="str">
        <f t="shared" si="89"/>
        <v>Yes</v>
      </c>
      <c r="V907" s="126" t="str">
        <f t="shared" si="89"/>
        <v>No</v>
      </c>
      <c r="W907" s="126" t="str">
        <f t="shared" si="89"/>
        <v>No</v>
      </c>
      <c r="X907" s="126" t="str">
        <f t="shared" si="89"/>
        <v>No</v>
      </c>
      <c r="Y907" s="126" t="str">
        <f t="shared" si="89"/>
        <v>No</v>
      </c>
      <c r="Z907" s="126" t="str">
        <f t="shared" si="89"/>
        <v>No</v>
      </c>
      <c r="AA907" s="126" t="str">
        <f t="shared" si="89"/>
        <v>No</v>
      </c>
    </row>
    <row r="908" spans="1:27" x14ac:dyDescent="0.3">
      <c r="A908" t="s">
        <v>197</v>
      </c>
      <c r="B908" t="s">
        <v>13</v>
      </c>
      <c r="C908" t="s">
        <v>9</v>
      </c>
      <c r="D908" t="s">
        <v>8</v>
      </c>
      <c r="E908" t="s">
        <v>11</v>
      </c>
      <c r="F908" t="s">
        <v>71</v>
      </c>
      <c r="G908">
        <v>1</v>
      </c>
      <c r="H908" t="s">
        <v>71</v>
      </c>
      <c r="I908" t="s">
        <v>18</v>
      </c>
      <c r="M908">
        <v>0</v>
      </c>
      <c r="N908" t="str">
        <f t="shared" si="90"/>
        <v>No</v>
      </c>
      <c r="O908" s="3" t="s">
        <v>214</v>
      </c>
      <c r="P908" s="126" t="str">
        <f t="shared" si="88"/>
        <v>Yes</v>
      </c>
      <c r="Q908" s="126" t="str">
        <f t="shared" si="89"/>
        <v>Yes</v>
      </c>
      <c r="R908" s="126" t="str">
        <f t="shared" si="89"/>
        <v>Yes</v>
      </c>
      <c r="S908" s="126" t="str">
        <f t="shared" si="89"/>
        <v>No</v>
      </c>
      <c r="T908" s="126" t="str">
        <f t="shared" si="89"/>
        <v>No</v>
      </c>
      <c r="U908" s="126" t="str">
        <f t="shared" si="89"/>
        <v>Yes</v>
      </c>
      <c r="V908" s="126" t="str">
        <f t="shared" si="89"/>
        <v>Yes</v>
      </c>
      <c r="W908" s="126" t="str">
        <f t="shared" si="89"/>
        <v>No</v>
      </c>
      <c r="X908" s="126" t="str">
        <f t="shared" si="89"/>
        <v>No</v>
      </c>
      <c r="Y908" s="126" t="str">
        <f t="shared" si="89"/>
        <v>No</v>
      </c>
      <c r="Z908" s="126" t="str">
        <f t="shared" si="89"/>
        <v>No</v>
      </c>
      <c r="AA908" s="126" t="str">
        <f t="shared" si="89"/>
        <v>No</v>
      </c>
    </row>
    <row r="909" spans="1:27" x14ac:dyDescent="0.3">
      <c r="A909" t="s">
        <v>197</v>
      </c>
      <c r="B909" t="s">
        <v>13</v>
      </c>
      <c r="C909" t="s">
        <v>9</v>
      </c>
      <c r="D909" t="s">
        <v>8</v>
      </c>
      <c r="E909" t="s">
        <v>11</v>
      </c>
      <c r="F909" t="s">
        <v>71</v>
      </c>
      <c r="G909">
        <v>1</v>
      </c>
      <c r="H909" t="s">
        <v>11</v>
      </c>
      <c r="I909" t="s">
        <v>148</v>
      </c>
      <c r="J909" t="s">
        <v>237</v>
      </c>
      <c r="L909" s="3" t="s">
        <v>122</v>
      </c>
      <c r="M909">
        <v>2</v>
      </c>
      <c r="N909" t="str">
        <f t="shared" si="90"/>
        <v>Yes</v>
      </c>
      <c r="O909" s="3" t="s">
        <v>214</v>
      </c>
      <c r="P909" s="126" t="str">
        <f t="shared" si="88"/>
        <v>Yes</v>
      </c>
      <c r="Q909" s="126" t="str">
        <f t="shared" si="89"/>
        <v>Yes</v>
      </c>
      <c r="R909" s="126" t="str">
        <f t="shared" si="89"/>
        <v>Yes</v>
      </c>
      <c r="S909" s="126" t="str">
        <f t="shared" si="89"/>
        <v>No</v>
      </c>
      <c r="T909" s="126" t="str">
        <f t="shared" si="89"/>
        <v>No</v>
      </c>
      <c r="U909" s="126" t="str">
        <f t="shared" si="89"/>
        <v>Yes</v>
      </c>
      <c r="V909" s="126" t="str">
        <f t="shared" si="89"/>
        <v>Yes</v>
      </c>
      <c r="W909" s="126" t="str">
        <f t="shared" si="89"/>
        <v>No</v>
      </c>
      <c r="X909" s="126" t="str">
        <f t="shared" si="89"/>
        <v>No</v>
      </c>
      <c r="Y909" s="126" t="str">
        <f t="shared" si="89"/>
        <v>No</v>
      </c>
      <c r="Z909" s="126" t="str">
        <f t="shared" si="89"/>
        <v>No</v>
      </c>
      <c r="AA909" s="126" t="str">
        <f t="shared" si="89"/>
        <v>No</v>
      </c>
    </row>
    <row r="910" spans="1:27" x14ac:dyDescent="0.3">
      <c r="A910" t="s">
        <v>197</v>
      </c>
      <c r="B910" t="s">
        <v>13</v>
      </c>
      <c r="C910" t="s">
        <v>9</v>
      </c>
      <c r="D910" t="s">
        <v>8</v>
      </c>
      <c r="E910" t="s">
        <v>70</v>
      </c>
      <c r="F910" t="s">
        <v>71</v>
      </c>
      <c r="G910">
        <v>1</v>
      </c>
      <c r="H910" t="s">
        <v>71</v>
      </c>
      <c r="I910" t="s">
        <v>18</v>
      </c>
      <c r="L910" s="3" t="s">
        <v>122</v>
      </c>
      <c r="M910">
        <v>0</v>
      </c>
      <c r="N910" t="str">
        <f t="shared" si="90"/>
        <v>No</v>
      </c>
      <c r="O910" s="3" t="s">
        <v>214</v>
      </c>
      <c r="P910" s="126" t="str">
        <f t="shared" si="88"/>
        <v>Yes</v>
      </c>
      <c r="Q910" s="126" t="str">
        <f t="shared" si="89"/>
        <v>Yes</v>
      </c>
      <c r="R910" s="126" t="str">
        <f t="shared" si="89"/>
        <v>Yes</v>
      </c>
      <c r="S910" s="126" t="str">
        <f t="shared" si="89"/>
        <v>Yes</v>
      </c>
      <c r="T910" s="126" t="str">
        <f t="shared" si="89"/>
        <v>No</v>
      </c>
      <c r="U910" s="126" t="str">
        <f t="shared" si="89"/>
        <v>No</v>
      </c>
      <c r="V910" s="126" t="str">
        <f t="shared" si="89"/>
        <v>Yes</v>
      </c>
      <c r="W910" s="126" t="str">
        <f t="shared" si="89"/>
        <v>No</v>
      </c>
      <c r="X910" s="126" t="str">
        <f t="shared" si="89"/>
        <v>No</v>
      </c>
      <c r="Y910" s="126" t="str">
        <f t="shared" si="89"/>
        <v>No</v>
      </c>
      <c r="Z910" s="126" t="str">
        <f t="shared" si="89"/>
        <v>No</v>
      </c>
      <c r="AA910" s="126" t="str">
        <f t="shared" si="89"/>
        <v>No</v>
      </c>
    </row>
    <row r="911" spans="1:27" x14ac:dyDescent="0.3">
      <c r="A911" t="s">
        <v>197</v>
      </c>
      <c r="B911" t="s">
        <v>13</v>
      </c>
      <c r="C911" t="s">
        <v>9</v>
      </c>
      <c r="D911" t="s">
        <v>8</v>
      </c>
      <c r="E911" t="s">
        <v>70</v>
      </c>
      <c r="F911" t="s">
        <v>71</v>
      </c>
      <c r="G911">
        <v>1</v>
      </c>
      <c r="H911" t="s">
        <v>71</v>
      </c>
      <c r="I911" t="s">
        <v>17</v>
      </c>
      <c r="M911">
        <v>0</v>
      </c>
      <c r="N911" t="str">
        <f t="shared" si="90"/>
        <v>No</v>
      </c>
      <c r="O911" s="3" t="s">
        <v>214</v>
      </c>
      <c r="P911" s="126" t="str">
        <f t="shared" si="88"/>
        <v>Yes</v>
      </c>
      <c r="Q911" s="126" t="str">
        <f t="shared" si="89"/>
        <v>Yes</v>
      </c>
      <c r="R911" s="126" t="str">
        <f t="shared" si="89"/>
        <v>Yes</v>
      </c>
      <c r="S911" s="126" t="str">
        <f t="shared" si="89"/>
        <v>Yes</v>
      </c>
      <c r="T911" s="126" t="str">
        <f t="shared" si="89"/>
        <v>No</v>
      </c>
      <c r="U911" s="126" t="str">
        <f t="shared" si="89"/>
        <v>No</v>
      </c>
      <c r="V911" s="126" t="str">
        <f t="shared" si="89"/>
        <v>Yes</v>
      </c>
      <c r="W911" s="126" t="str">
        <f t="shared" si="89"/>
        <v>No</v>
      </c>
      <c r="X911" s="126" t="str">
        <f t="shared" si="89"/>
        <v>No</v>
      </c>
      <c r="Y911" s="126" t="str">
        <f t="shared" si="89"/>
        <v>No</v>
      </c>
      <c r="Z911" s="126" t="str">
        <f t="shared" si="89"/>
        <v>No</v>
      </c>
      <c r="AA911" s="126" t="str">
        <f t="shared" si="89"/>
        <v>No</v>
      </c>
    </row>
    <row r="912" spans="1:27" x14ac:dyDescent="0.3">
      <c r="A912" t="s">
        <v>197</v>
      </c>
      <c r="B912" t="s">
        <v>13</v>
      </c>
      <c r="C912" t="s">
        <v>9</v>
      </c>
      <c r="D912" t="s">
        <v>8</v>
      </c>
      <c r="E912" t="s">
        <v>70</v>
      </c>
      <c r="F912" t="s">
        <v>71</v>
      </c>
      <c r="G912">
        <v>0</v>
      </c>
      <c r="H912" t="s">
        <v>8</v>
      </c>
      <c r="I912" t="s">
        <v>17</v>
      </c>
      <c r="M912">
        <v>0</v>
      </c>
      <c r="N912" t="str">
        <f t="shared" si="90"/>
        <v>No</v>
      </c>
      <c r="O912" s="3" t="s">
        <v>214</v>
      </c>
      <c r="P912" s="126" t="str">
        <f t="shared" si="88"/>
        <v>Yes</v>
      </c>
      <c r="Q912" s="126" t="str">
        <f t="shared" si="89"/>
        <v>Yes</v>
      </c>
      <c r="R912" s="126" t="str">
        <f t="shared" si="89"/>
        <v>Yes</v>
      </c>
      <c r="S912" s="126" t="str">
        <f t="shared" si="89"/>
        <v>Yes</v>
      </c>
      <c r="T912" s="126" t="str">
        <f t="shared" si="89"/>
        <v>No</v>
      </c>
      <c r="U912" s="126" t="str">
        <f t="shared" si="89"/>
        <v>No</v>
      </c>
      <c r="V912" s="126" t="str">
        <f t="shared" si="89"/>
        <v>Yes</v>
      </c>
      <c r="W912" s="126" t="str">
        <f t="shared" si="89"/>
        <v>No</v>
      </c>
      <c r="X912" s="126" t="str">
        <f t="shared" si="89"/>
        <v>No</v>
      </c>
      <c r="Y912" s="126" t="str">
        <f t="shared" si="89"/>
        <v>No</v>
      </c>
      <c r="Z912" s="126" t="str">
        <f t="shared" si="89"/>
        <v>No</v>
      </c>
      <c r="AA912" s="126" t="str">
        <f t="shared" si="89"/>
        <v>No</v>
      </c>
    </row>
    <row r="913" spans="1:27" x14ac:dyDescent="0.3">
      <c r="A913" t="s">
        <v>197</v>
      </c>
      <c r="B913" t="s">
        <v>13</v>
      </c>
      <c r="C913" t="s">
        <v>9</v>
      </c>
      <c r="D913" t="s">
        <v>8</v>
      </c>
      <c r="E913" t="s">
        <v>11</v>
      </c>
      <c r="F913" t="s">
        <v>71</v>
      </c>
      <c r="G913">
        <v>1</v>
      </c>
      <c r="H913" t="s">
        <v>13</v>
      </c>
      <c r="I913" t="s">
        <v>17</v>
      </c>
      <c r="M913">
        <v>0</v>
      </c>
      <c r="N913" t="str">
        <f t="shared" si="90"/>
        <v>No</v>
      </c>
      <c r="O913" s="3" t="s">
        <v>214</v>
      </c>
      <c r="P913" s="126" t="str">
        <f t="shared" si="88"/>
        <v>Yes</v>
      </c>
      <c r="Q913" s="126" t="str">
        <f t="shared" si="89"/>
        <v>Yes</v>
      </c>
      <c r="R913" s="126" t="str">
        <f t="shared" si="89"/>
        <v>Yes</v>
      </c>
      <c r="S913" s="126" t="str">
        <f t="shared" si="89"/>
        <v>No</v>
      </c>
      <c r="T913" s="126" t="str">
        <f t="shared" si="89"/>
        <v>No</v>
      </c>
      <c r="U913" s="126" t="str">
        <f t="shared" si="89"/>
        <v>Yes</v>
      </c>
      <c r="V913" s="126" t="str">
        <f t="shared" si="89"/>
        <v>Yes</v>
      </c>
      <c r="W913" s="126" t="str">
        <f t="shared" si="89"/>
        <v>No</v>
      </c>
      <c r="X913" s="126" t="str">
        <f t="shared" si="89"/>
        <v>No</v>
      </c>
      <c r="Y913" s="126" t="str">
        <f t="shared" si="89"/>
        <v>No</v>
      </c>
      <c r="Z913" s="126" t="str">
        <f t="shared" si="89"/>
        <v>No</v>
      </c>
      <c r="AA913" s="126" t="str">
        <f t="shared" si="89"/>
        <v>No</v>
      </c>
    </row>
    <row r="914" spans="1:27" x14ac:dyDescent="0.3">
      <c r="A914" t="s">
        <v>197</v>
      </c>
      <c r="B914" t="s">
        <v>13</v>
      </c>
      <c r="C914" t="s">
        <v>9</v>
      </c>
      <c r="D914" t="s">
        <v>8</v>
      </c>
      <c r="E914" t="s">
        <v>11</v>
      </c>
      <c r="F914" t="s">
        <v>10</v>
      </c>
      <c r="G914">
        <v>1</v>
      </c>
      <c r="H914" t="s">
        <v>10</v>
      </c>
      <c r="I914" t="s">
        <v>18</v>
      </c>
      <c r="L914" s="3" t="s">
        <v>122</v>
      </c>
      <c r="M914">
        <v>0</v>
      </c>
      <c r="N914" t="str">
        <f t="shared" si="90"/>
        <v>No</v>
      </c>
      <c r="O914" s="3" t="s">
        <v>214</v>
      </c>
      <c r="P914" s="126" t="str">
        <f t="shared" si="88"/>
        <v>Yes</v>
      </c>
      <c r="Q914" s="126" t="str">
        <f t="shared" si="89"/>
        <v>Yes</v>
      </c>
      <c r="R914" s="126" t="str">
        <f t="shared" si="89"/>
        <v>Yes</v>
      </c>
      <c r="S914" s="126" t="str">
        <f t="shared" si="89"/>
        <v>No</v>
      </c>
      <c r="T914" s="126" t="str">
        <f t="shared" si="89"/>
        <v>Yes</v>
      </c>
      <c r="U914" s="126" t="str">
        <f t="shared" si="89"/>
        <v>Yes</v>
      </c>
      <c r="V914" s="126" t="str">
        <f t="shared" si="89"/>
        <v>No</v>
      </c>
      <c r="W914" s="126" t="str">
        <f t="shared" si="89"/>
        <v>No</v>
      </c>
      <c r="X914" s="126" t="str">
        <f t="shared" si="89"/>
        <v>No</v>
      </c>
      <c r="Y914" s="126" t="str">
        <f t="shared" si="89"/>
        <v>No</v>
      </c>
      <c r="Z914" s="126" t="str">
        <f t="shared" si="89"/>
        <v>No</v>
      </c>
      <c r="AA914" s="126" t="str">
        <f t="shared" si="89"/>
        <v>No</v>
      </c>
    </row>
    <row r="915" spans="1:27" x14ac:dyDescent="0.3">
      <c r="A915" t="s">
        <v>197</v>
      </c>
      <c r="B915" t="s">
        <v>13</v>
      </c>
      <c r="C915" t="s">
        <v>9</v>
      </c>
      <c r="D915" t="s">
        <v>8</v>
      </c>
      <c r="E915" t="s">
        <v>11</v>
      </c>
      <c r="F915" t="s">
        <v>10</v>
      </c>
      <c r="G915">
        <v>0</v>
      </c>
      <c r="H915" t="s">
        <v>13</v>
      </c>
      <c r="I915" t="s">
        <v>15</v>
      </c>
      <c r="J915" t="s">
        <v>237</v>
      </c>
      <c r="L915" s="3" t="s">
        <v>122</v>
      </c>
      <c r="M915">
        <v>2</v>
      </c>
      <c r="N915" t="str">
        <f t="shared" si="90"/>
        <v>Yes</v>
      </c>
      <c r="O915" s="3" t="s">
        <v>214</v>
      </c>
      <c r="P915" s="126" t="str">
        <f t="shared" si="88"/>
        <v>Yes</v>
      </c>
      <c r="Q915" s="126" t="str">
        <f t="shared" si="89"/>
        <v>Yes</v>
      </c>
      <c r="R915" s="126" t="str">
        <f t="shared" si="89"/>
        <v>Yes</v>
      </c>
      <c r="S915" s="126" t="str">
        <f t="shared" si="89"/>
        <v>No</v>
      </c>
      <c r="T915" s="126" t="str">
        <f t="shared" si="89"/>
        <v>Yes</v>
      </c>
      <c r="U915" s="126" t="str">
        <f t="shared" si="89"/>
        <v>Yes</v>
      </c>
      <c r="V915" s="126" t="str">
        <f t="shared" si="89"/>
        <v>No</v>
      </c>
      <c r="W915" s="126" t="str">
        <f t="shared" si="89"/>
        <v>No</v>
      </c>
      <c r="X915" s="126" t="str">
        <f t="shared" si="89"/>
        <v>No</v>
      </c>
      <c r="Y915" s="126" t="str">
        <f t="shared" si="89"/>
        <v>No</v>
      </c>
      <c r="Z915" s="126" t="str">
        <f t="shared" si="89"/>
        <v>No</v>
      </c>
      <c r="AA915" s="126" t="str">
        <f t="shared" si="89"/>
        <v>No</v>
      </c>
    </row>
    <row r="916" spans="1:27" x14ac:dyDescent="0.3">
      <c r="A916" t="s">
        <v>197</v>
      </c>
      <c r="B916" t="s">
        <v>13</v>
      </c>
      <c r="C916" t="s">
        <v>9</v>
      </c>
      <c r="D916" t="s">
        <v>8</v>
      </c>
      <c r="E916" t="s">
        <v>11</v>
      </c>
      <c r="F916" t="s">
        <v>10</v>
      </c>
      <c r="G916">
        <v>1</v>
      </c>
      <c r="H916" t="s">
        <v>11</v>
      </c>
      <c r="I916" t="s">
        <v>16</v>
      </c>
      <c r="J916" t="s">
        <v>237</v>
      </c>
      <c r="L916" s="3" t="s">
        <v>122</v>
      </c>
      <c r="M916">
        <v>2</v>
      </c>
      <c r="N916" t="str">
        <f t="shared" si="90"/>
        <v>Yes</v>
      </c>
      <c r="O916" s="3" t="s">
        <v>214</v>
      </c>
      <c r="P916" s="126" t="str">
        <f t="shared" si="88"/>
        <v>Yes</v>
      </c>
      <c r="Q916" s="126" t="str">
        <f t="shared" si="89"/>
        <v>Yes</v>
      </c>
      <c r="R916" s="126" t="str">
        <f t="shared" si="89"/>
        <v>Yes</v>
      </c>
      <c r="S916" s="126" t="str">
        <f t="shared" si="89"/>
        <v>No</v>
      </c>
      <c r="T916" s="126" t="str">
        <f t="shared" si="89"/>
        <v>Yes</v>
      </c>
      <c r="U916" s="126" t="str">
        <f t="shared" si="89"/>
        <v>Yes</v>
      </c>
      <c r="V916" s="126" t="str">
        <f t="shared" si="89"/>
        <v>No</v>
      </c>
      <c r="W916" s="126" t="str">
        <f t="shared" si="89"/>
        <v>No</v>
      </c>
      <c r="X916" s="126" t="str">
        <f t="shared" si="89"/>
        <v>No</v>
      </c>
      <c r="Y916" s="126" t="str">
        <f t="shared" si="89"/>
        <v>No</v>
      </c>
      <c r="Z916" s="126" t="str">
        <f t="shared" si="89"/>
        <v>No</v>
      </c>
      <c r="AA916" s="126" t="str">
        <f t="shared" si="89"/>
        <v>No</v>
      </c>
    </row>
    <row r="917" spans="1:27" x14ac:dyDescent="0.3">
      <c r="A917" t="s">
        <v>197</v>
      </c>
      <c r="B917" t="s">
        <v>13</v>
      </c>
      <c r="C917" t="s">
        <v>9</v>
      </c>
      <c r="D917" t="s">
        <v>8</v>
      </c>
      <c r="E917" t="s">
        <v>11</v>
      </c>
      <c r="F917" t="s">
        <v>10</v>
      </c>
      <c r="G917">
        <v>1</v>
      </c>
      <c r="H917" t="s">
        <v>10</v>
      </c>
      <c r="I917" t="s">
        <v>20</v>
      </c>
      <c r="L917" s="3" t="s">
        <v>122</v>
      </c>
      <c r="M917">
        <v>0</v>
      </c>
      <c r="N917" t="str">
        <f t="shared" si="90"/>
        <v>No</v>
      </c>
      <c r="O917" s="3" t="s">
        <v>214</v>
      </c>
      <c r="P917" s="126" t="str">
        <f t="shared" si="88"/>
        <v>Yes</v>
      </c>
      <c r="Q917" s="126" t="str">
        <f t="shared" si="89"/>
        <v>Yes</v>
      </c>
      <c r="R917" s="126" t="str">
        <f t="shared" si="89"/>
        <v>Yes</v>
      </c>
      <c r="S917" s="126" t="str">
        <f t="shared" si="89"/>
        <v>No</v>
      </c>
      <c r="T917" s="126" t="str">
        <f t="shared" si="89"/>
        <v>Yes</v>
      </c>
      <c r="U917" s="126" t="str">
        <f t="shared" si="89"/>
        <v>Yes</v>
      </c>
      <c r="V917" s="126" t="str">
        <f t="shared" si="89"/>
        <v>No</v>
      </c>
      <c r="W917" s="126" t="str">
        <f t="shared" si="89"/>
        <v>No</v>
      </c>
      <c r="X917" s="126" t="str">
        <f t="shared" si="89"/>
        <v>No</v>
      </c>
      <c r="Y917" s="126" t="str">
        <f t="shared" si="89"/>
        <v>No</v>
      </c>
      <c r="Z917" s="126" t="str">
        <f t="shared" si="89"/>
        <v>No</v>
      </c>
      <c r="AA917" s="126" t="str">
        <f t="shared" si="89"/>
        <v>No</v>
      </c>
    </row>
    <row r="918" spans="1:27" x14ac:dyDescent="0.3">
      <c r="A918" t="s">
        <v>197</v>
      </c>
      <c r="B918" t="s">
        <v>13</v>
      </c>
      <c r="C918" t="s">
        <v>9</v>
      </c>
      <c r="D918" t="s">
        <v>8</v>
      </c>
      <c r="E918" t="s">
        <v>11</v>
      </c>
      <c r="F918" t="s">
        <v>10</v>
      </c>
      <c r="G918">
        <v>0</v>
      </c>
      <c r="H918" t="s">
        <v>13</v>
      </c>
      <c r="I918" t="s">
        <v>17</v>
      </c>
      <c r="M918">
        <v>0</v>
      </c>
      <c r="N918" t="str">
        <f t="shared" si="90"/>
        <v>No</v>
      </c>
      <c r="O918" s="3" t="s">
        <v>214</v>
      </c>
      <c r="P918" s="126" t="str">
        <f t="shared" si="88"/>
        <v>Yes</v>
      </c>
      <c r="Q918" s="126" t="str">
        <f t="shared" si="89"/>
        <v>Yes</v>
      </c>
      <c r="R918" s="126" t="str">
        <f t="shared" si="89"/>
        <v>Yes</v>
      </c>
      <c r="S918" s="126" t="str">
        <f t="shared" si="89"/>
        <v>No</v>
      </c>
      <c r="T918" s="126" t="str">
        <f t="shared" si="89"/>
        <v>Yes</v>
      </c>
      <c r="U918" s="126" t="str">
        <f t="shared" si="89"/>
        <v>Yes</v>
      </c>
      <c r="V918" s="126" t="str">
        <f t="shared" si="89"/>
        <v>No</v>
      </c>
      <c r="W918" s="126" t="str">
        <f t="shared" si="89"/>
        <v>No</v>
      </c>
      <c r="X918" s="126" t="str">
        <f t="shared" si="89"/>
        <v>No</v>
      </c>
      <c r="Y918" s="126" t="str">
        <f t="shared" si="89"/>
        <v>No</v>
      </c>
      <c r="Z918" s="126" t="str">
        <f t="shared" si="89"/>
        <v>No</v>
      </c>
      <c r="AA918" s="126" t="str">
        <f t="shared" si="89"/>
        <v>No</v>
      </c>
    </row>
    <row r="919" spans="1:27" x14ac:dyDescent="0.3">
      <c r="A919" t="s">
        <v>197</v>
      </c>
      <c r="B919" t="s">
        <v>13</v>
      </c>
      <c r="C919" t="s">
        <v>9</v>
      </c>
      <c r="D919" t="s">
        <v>8</v>
      </c>
      <c r="E919" t="s">
        <v>11</v>
      </c>
      <c r="F919" t="s">
        <v>10</v>
      </c>
      <c r="G919">
        <v>0</v>
      </c>
      <c r="H919" t="s">
        <v>8</v>
      </c>
      <c r="I919" t="s">
        <v>19</v>
      </c>
      <c r="L919" s="3" t="s">
        <v>122</v>
      </c>
      <c r="M919">
        <v>3</v>
      </c>
      <c r="N919" t="str">
        <f t="shared" si="90"/>
        <v>Yes</v>
      </c>
      <c r="O919" s="3" t="s">
        <v>214</v>
      </c>
      <c r="P919" s="126" t="str">
        <f t="shared" si="88"/>
        <v>Yes</v>
      </c>
      <c r="Q919" s="126" t="str">
        <f t="shared" si="89"/>
        <v>Yes</v>
      </c>
      <c r="R919" s="126" t="str">
        <f t="shared" si="89"/>
        <v>Yes</v>
      </c>
      <c r="S919" s="126" t="str">
        <f t="shared" si="89"/>
        <v>No</v>
      </c>
      <c r="T919" s="126" t="str">
        <f t="shared" si="89"/>
        <v>Yes</v>
      </c>
      <c r="U919" s="126" t="str">
        <f t="shared" si="89"/>
        <v>Yes</v>
      </c>
      <c r="V919" s="126" t="str">
        <f t="shared" si="89"/>
        <v>No</v>
      </c>
      <c r="W919" s="126" t="str">
        <f t="shared" si="89"/>
        <v>No</v>
      </c>
      <c r="X919" s="126" t="str">
        <f t="shared" si="89"/>
        <v>No</v>
      </c>
      <c r="Y919" s="126" t="str">
        <f t="shared" si="89"/>
        <v>No</v>
      </c>
      <c r="Z919" s="126" t="str">
        <f t="shared" si="89"/>
        <v>No</v>
      </c>
      <c r="AA919" s="126" t="str">
        <f t="shared" si="89"/>
        <v>No</v>
      </c>
    </row>
    <row r="920" spans="1:27" x14ac:dyDescent="0.3">
      <c r="A920" t="s">
        <v>198</v>
      </c>
      <c r="B920" t="s">
        <v>13</v>
      </c>
      <c r="C920" t="s">
        <v>9</v>
      </c>
      <c r="D920" t="s">
        <v>8</v>
      </c>
      <c r="E920" t="s">
        <v>11</v>
      </c>
      <c r="F920" t="s">
        <v>10</v>
      </c>
      <c r="G920">
        <v>0</v>
      </c>
      <c r="H920" t="s">
        <v>8</v>
      </c>
      <c r="I920" t="s">
        <v>19</v>
      </c>
      <c r="M920">
        <v>0</v>
      </c>
      <c r="N920" t="str">
        <f t="shared" si="90"/>
        <v>No</v>
      </c>
      <c r="O920" s="3" t="s">
        <v>152</v>
      </c>
      <c r="P920" s="126" t="str">
        <f t="shared" si="88"/>
        <v>Yes</v>
      </c>
      <c r="Q920" s="126" t="str">
        <f t="shared" si="89"/>
        <v>Yes</v>
      </c>
      <c r="R920" s="126" t="str">
        <f t="shared" si="89"/>
        <v>Yes</v>
      </c>
      <c r="S920" s="126" t="str">
        <f t="shared" si="89"/>
        <v>No</v>
      </c>
      <c r="T920" s="126" t="str">
        <f t="shared" si="89"/>
        <v>Yes</v>
      </c>
      <c r="U920" s="126" t="str">
        <f t="shared" si="89"/>
        <v>Yes</v>
      </c>
      <c r="V920" s="126" t="str">
        <f t="shared" si="89"/>
        <v>No</v>
      </c>
      <c r="W920" s="126" t="str">
        <f t="shared" si="89"/>
        <v>No</v>
      </c>
      <c r="X920" s="126" t="str">
        <f t="shared" si="89"/>
        <v>No</v>
      </c>
      <c r="Y920" s="126" t="str">
        <f t="shared" si="89"/>
        <v>No</v>
      </c>
      <c r="Z920" s="126" t="str">
        <f t="shared" si="89"/>
        <v>No</v>
      </c>
      <c r="AA920" s="126" t="str">
        <f t="shared" si="89"/>
        <v>No</v>
      </c>
    </row>
    <row r="921" spans="1:27" x14ac:dyDescent="0.3">
      <c r="A921" t="s">
        <v>198</v>
      </c>
      <c r="B921" t="s">
        <v>13</v>
      </c>
      <c r="C921" t="s">
        <v>9</v>
      </c>
      <c r="D921" t="s">
        <v>8</v>
      </c>
      <c r="E921" t="s">
        <v>11</v>
      </c>
      <c r="F921" t="s">
        <v>10</v>
      </c>
      <c r="G921">
        <v>1</v>
      </c>
      <c r="H921" t="s">
        <v>8</v>
      </c>
      <c r="I921" t="s">
        <v>19</v>
      </c>
      <c r="M921">
        <v>3</v>
      </c>
      <c r="N921" t="str">
        <f t="shared" si="90"/>
        <v>Yes</v>
      </c>
      <c r="O921" s="3" t="s">
        <v>152</v>
      </c>
      <c r="P921" s="126" t="str">
        <f t="shared" si="88"/>
        <v>Yes</v>
      </c>
      <c r="Q921" s="126" t="str">
        <f t="shared" si="89"/>
        <v>Yes</v>
      </c>
      <c r="R921" s="126" t="str">
        <f t="shared" si="89"/>
        <v>Yes</v>
      </c>
      <c r="S921" s="126" t="str">
        <f t="shared" si="89"/>
        <v>No</v>
      </c>
      <c r="T921" s="126" t="str">
        <f t="shared" si="89"/>
        <v>Yes</v>
      </c>
      <c r="U921" s="126" t="str">
        <f t="shared" si="89"/>
        <v>Yes</v>
      </c>
      <c r="V921" s="126" t="str">
        <f t="shared" si="89"/>
        <v>No</v>
      </c>
      <c r="W921" s="126" t="str">
        <f t="shared" ref="Q921:AA944" si="91">IF($A921="","",IF(OR($B921=W$1,$C921=W$1,$D921=W$1,$E921=W$1,$F921=W$1),"Yes","No"))</f>
        <v>No</v>
      </c>
      <c r="X921" s="126" t="str">
        <f t="shared" si="91"/>
        <v>No</v>
      </c>
      <c r="Y921" s="126" t="str">
        <f t="shared" si="91"/>
        <v>No</v>
      </c>
      <c r="Z921" s="126" t="str">
        <f t="shared" si="91"/>
        <v>No</v>
      </c>
      <c r="AA921" s="126" t="str">
        <f t="shared" si="91"/>
        <v>No</v>
      </c>
    </row>
    <row r="922" spans="1:27" x14ac:dyDescent="0.3">
      <c r="A922" t="s">
        <v>198</v>
      </c>
      <c r="B922" t="s">
        <v>13</v>
      </c>
      <c r="C922" t="s">
        <v>9</v>
      </c>
      <c r="D922" t="s">
        <v>8</v>
      </c>
      <c r="E922" t="s">
        <v>11</v>
      </c>
      <c r="F922" t="s">
        <v>10</v>
      </c>
      <c r="G922">
        <v>2</v>
      </c>
      <c r="H922" t="s">
        <v>13</v>
      </c>
      <c r="I922" t="s">
        <v>18</v>
      </c>
      <c r="M922">
        <v>3</v>
      </c>
      <c r="N922" t="str">
        <f t="shared" si="90"/>
        <v>Yes</v>
      </c>
      <c r="O922" s="3" t="s">
        <v>152</v>
      </c>
      <c r="P922" s="126" t="str">
        <f t="shared" si="88"/>
        <v>Yes</v>
      </c>
      <c r="Q922" s="126" t="str">
        <f t="shared" si="91"/>
        <v>Yes</v>
      </c>
      <c r="R922" s="126" t="str">
        <f t="shared" si="91"/>
        <v>Yes</v>
      </c>
      <c r="S922" s="126" t="str">
        <f t="shared" si="91"/>
        <v>No</v>
      </c>
      <c r="T922" s="126" t="str">
        <f t="shared" si="91"/>
        <v>Yes</v>
      </c>
      <c r="U922" s="126" t="str">
        <f t="shared" si="91"/>
        <v>Yes</v>
      </c>
      <c r="V922" s="126" t="str">
        <f t="shared" si="91"/>
        <v>No</v>
      </c>
      <c r="W922" s="126" t="str">
        <f t="shared" si="91"/>
        <v>No</v>
      </c>
      <c r="X922" s="126" t="str">
        <f t="shared" si="91"/>
        <v>No</v>
      </c>
      <c r="Y922" s="126" t="str">
        <f t="shared" si="91"/>
        <v>No</v>
      </c>
      <c r="Z922" s="126" t="str">
        <f t="shared" si="91"/>
        <v>No</v>
      </c>
      <c r="AA922" s="126" t="str">
        <f t="shared" si="91"/>
        <v>No</v>
      </c>
    </row>
    <row r="923" spans="1:27" x14ac:dyDescent="0.3">
      <c r="A923" t="s">
        <v>198</v>
      </c>
      <c r="B923" t="s">
        <v>13</v>
      </c>
      <c r="C923" t="s">
        <v>9</v>
      </c>
      <c r="D923" t="s">
        <v>8</v>
      </c>
      <c r="E923" t="s">
        <v>11</v>
      </c>
      <c r="F923" t="s">
        <v>10</v>
      </c>
      <c r="G923">
        <v>1</v>
      </c>
      <c r="H923" t="s">
        <v>8</v>
      </c>
      <c r="I923" t="s">
        <v>19</v>
      </c>
      <c r="M923">
        <v>0</v>
      </c>
      <c r="N923" t="str">
        <f t="shared" si="90"/>
        <v>No</v>
      </c>
      <c r="O923" s="3" t="s">
        <v>152</v>
      </c>
      <c r="P923" s="126" t="str">
        <f t="shared" si="88"/>
        <v>Yes</v>
      </c>
      <c r="Q923" s="126" t="str">
        <f t="shared" si="91"/>
        <v>Yes</v>
      </c>
      <c r="R923" s="126" t="str">
        <f t="shared" si="91"/>
        <v>Yes</v>
      </c>
      <c r="S923" s="126" t="str">
        <f t="shared" si="91"/>
        <v>No</v>
      </c>
      <c r="T923" s="126" t="str">
        <f t="shared" si="91"/>
        <v>Yes</v>
      </c>
      <c r="U923" s="126" t="str">
        <f t="shared" si="91"/>
        <v>Yes</v>
      </c>
      <c r="V923" s="126" t="str">
        <f t="shared" si="91"/>
        <v>No</v>
      </c>
      <c r="W923" s="126" t="str">
        <f t="shared" si="91"/>
        <v>No</v>
      </c>
      <c r="X923" s="126" t="str">
        <f t="shared" si="91"/>
        <v>No</v>
      </c>
      <c r="Y923" s="126" t="str">
        <f t="shared" si="91"/>
        <v>No</v>
      </c>
      <c r="Z923" s="126" t="str">
        <f t="shared" si="91"/>
        <v>No</v>
      </c>
      <c r="AA923" s="126" t="str">
        <f t="shared" si="91"/>
        <v>No</v>
      </c>
    </row>
    <row r="924" spans="1:27" x14ac:dyDescent="0.3">
      <c r="A924" t="s">
        <v>198</v>
      </c>
      <c r="B924" t="s">
        <v>13</v>
      </c>
      <c r="C924" t="s">
        <v>9</v>
      </c>
      <c r="D924" t="s">
        <v>8</v>
      </c>
      <c r="E924" t="s">
        <v>11</v>
      </c>
      <c r="F924" t="s">
        <v>10</v>
      </c>
      <c r="G924">
        <v>0</v>
      </c>
      <c r="H924" t="s">
        <v>9</v>
      </c>
      <c r="I924" t="s">
        <v>17</v>
      </c>
      <c r="M924">
        <v>0</v>
      </c>
      <c r="N924" t="str">
        <f t="shared" si="90"/>
        <v>No</v>
      </c>
      <c r="O924" s="3" t="s">
        <v>152</v>
      </c>
      <c r="P924" s="126" t="str">
        <f t="shared" si="88"/>
        <v>Yes</v>
      </c>
      <c r="Q924" s="126" t="str">
        <f t="shared" si="91"/>
        <v>Yes</v>
      </c>
      <c r="R924" s="126" t="str">
        <f t="shared" si="91"/>
        <v>Yes</v>
      </c>
      <c r="S924" s="126" t="str">
        <f t="shared" si="91"/>
        <v>No</v>
      </c>
      <c r="T924" s="126" t="str">
        <f t="shared" si="91"/>
        <v>Yes</v>
      </c>
      <c r="U924" s="126" t="str">
        <f t="shared" si="91"/>
        <v>Yes</v>
      </c>
      <c r="V924" s="126" t="str">
        <f t="shared" si="91"/>
        <v>No</v>
      </c>
      <c r="W924" s="126" t="str">
        <f t="shared" si="91"/>
        <v>No</v>
      </c>
      <c r="X924" s="126" t="str">
        <f t="shared" si="91"/>
        <v>No</v>
      </c>
      <c r="Y924" s="126" t="str">
        <f t="shared" si="91"/>
        <v>No</v>
      </c>
      <c r="Z924" s="126" t="str">
        <f t="shared" si="91"/>
        <v>No</v>
      </c>
      <c r="AA924" s="126" t="str">
        <f t="shared" si="91"/>
        <v>No</v>
      </c>
    </row>
    <row r="925" spans="1:27" x14ac:dyDescent="0.3">
      <c r="A925" t="s">
        <v>198</v>
      </c>
      <c r="B925" t="s">
        <v>13</v>
      </c>
      <c r="C925" t="s">
        <v>9</v>
      </c>
      <c r="D925" t="s">
        <v>8</v>
      </c>
      <c r="E925" t="s">
        <v>70</v>
      </c>
      <c r="F925" t="s">
        <v>10</v>
      </c>
      <c r="G925">
        <v>1</v>
      </c>
      <c r="H925" t="s">
        <v>13</v>
      </c>
      <c r="I925" t="s">
        <v>15</v>
      </c>
      <c r="M925">
        <v>2</v>
      </c>
      <c r="N925" t="str">
        <f t="shared" si="90"/>
        <v>Yes</v>
      </c>
      <c r="O925" s="3" t="s">
        <v>152</v>
      </c>
      <c r="P925" s="126" t="str">
        <f t="shared" si="88"/>
        <v>Yes</v>
      </c>
      <c r="Q925" s="126" t="str">
        <f t="shared" si="91"/>
        <v>Yes</v>
      </c>
      <c r="R925" s="126" t="str">
        <f t="shared" si="91"/>
        <v>Yes</v>
      </c>
      <c r="S925" s="126" t="str">
        <f t="shared" si="91"/>
        <v>Yes</v>
      </c>
      <c r="T925" s="126" t="str">
        <f t="shared" si="91"/>
        <v>Yes</v>
      </c>
      <c r="U925" s="126" t="str">
        <f t="shared" si="91"/>
        <v>No</v>
      </c>
      <c r="V925" s="126" t="str">
        <f t="shared" si="91"/>
        <v>No</v>
      </c>
      <c r="W925" s="126" t="str">
        <f t="shared" si="91"/>
        <v>No</v>
      </c>
      <c r="X925" s="126" t="str">
        <f t="shared" si="91"/>
        <v>No</v>
      </c>
      <c r="Y925" s="126" t="str">
        <f t="shared" si="91"/>
        <v>No</v>
      </c>
      <c r="Z925" s="126" t="str">
        <f t="shared" si="91"/>
        <v>No</v>
      </c>
      <c r="AA925" s="126" t="str">
        <f t="shared" si="91"/>
        <v>No</v>
      </c>
    </row>
    <row r="926" spans="1:27" x14ac:dyDescent="0.3">
      <c r="A926" t="s">
        <v>198</v>
      </c>
      <c r="B926" t="s">
        <v>13</v>
      </c>
      <c r="C926" t="s">
        <v>9</v>
      </c>
      <c r="D926" t="s">
        <v>8</v>
      </c>
      <c r="E926" t="s">
        <v>70</v>
      </c>
      <c r="F926" t="s">
        <v>10</v>
      </c>
      <c r="G926">
        <v>1</v>
      </c>
      <c r="H926" t="s">
        <v>10</v>
      </c>
      <c r="I926" t="s">
        <v>17</v>
      </c>
      <c r="M926">
        <v>0</v>
      </c>
      <c r="N926" t="str">
        <f t="shared" si="90"/>
        <v>No</v>
      </c>
      <c r="O926" s="3" t="s">
        <v>152</v>
      </c>
      <c r="P926" s="126" t="str">
        <f t="shared" si="88"/>
        <v>Yes</v>
      </c>
      <c r="Q926" s="126" t="str">
        <f t="shared" si="91"/>
        <v>Yes</v>
      </c>
      <c r="R926" s="126" t="str">
        <f t="shared" si="91"/>
        <v>Yes</v>
      </c>
      <c r="S926" s="126" t="str">
        <f t="shared" si="91"/>
        <v>Yes</v>
      </c>
      <c r="T926" s="126" t="str">
        <f t="shared" si="91"/>
        <v>Yes</v>
      </c>
      <c r="U926" s="126" t="str">
        <f t="shared" si="91"/>
        <v>No</v>
      </c>
      <c r="V926" s="126" t="str">
        <f t="shared" si="91"/>
        <v>No</v>
      </c>
      <c r="W926" s="126" t="str">
        <f t="shared" si="91"/>
        <v>No</v>
      </c>
      <c r="X926" s="126" t="str">
        <f t="shared" si="91"/>
        <v>No</v>
      </c>
      <c r="Y926" s="126" t="str">
        <f t="shared" si="91"/>
        <v>No</v>
      </c>
      <c r="Z926" s="126" t="str">
        <f t="shared" si="91"/>
        <v>No</v>
      </c>
      <c r="AA926" s="126" t="str">
        <f t="shared" si="91"/>
        <v>No</v>
      </c>
    </row>
    <row r="927" spans="1:27" x14ac:dyDescent="0.3">
      <c r="A927" t="s">
        <v>198</v>
      </c>
      <c r="B927" t="s">
        <v>13</v>
      </c>
      <c r="C927" t="s">
        <v>9</v>
      </c>
      <c r="D927" t="s">
        <v>8</v>
      </c>
      <c r="E927" t="s">
        <v>70</v>
      </c>
      <c r="F927" t="s">
        <v>10</v>
      </c>
      <c r="G927">
        <v>1</v>
      </c>
      <c r="H927" t="s">
        <v>13</v>
      </c>
      <c r="I927" t="s">
        <v>18</v>
      </c>
      <c r="M927">
        <v>2</v>
      </c>
      <c r="N927" t="str">
        <f t="shared" si="90"/>
        <v>Yes</v>
      </c>
      <c r="O927" s="3" t="s">
        <v>152</v>
      </c>
      <c r="P927" s="126" t="str">
        <f t="shared" si="88"/>
        <v>Yes</v>
      </c>
      <c r="Q927" s="126" t="str">
        <f t="shared" si="91"/>
        <v>Yes</v>
      </c>
      <c r="R927" s="126" t="str">
        <f t="shared" si="91"/>
        <v>Yes</v>
      </c>
      <c r="S927" s="126" t="str">
        <f t="shared" si="91"/>
        <v>Yes</v>
      </c>
      <c r="T927" s="126" t="str">
        <f t="shared" si="91"/>
        <v>Yes</v>
      </c>
      <c r="U927" s="126" t="str">
        <f t="shared" si="91"/>
        <v>No</v>
      </c>
      <c r="V927" s="126" t="str">
        <f t="shared" si="91"/>
        <v>No</v>
      </c>
      <c r="W927" s="126" t="str">
        <f t="shared" si="91"/>
        <v>No</v>
      </c>
      <c r="X927" s="126" t="str">
        <f t="shared" si="91"/>
        <v>No</v>
      </c>
      <c r="Y927" s="126" t="str">
        <f t="shared" si="91"/>
        <v>No</v>
      </c>
      <c r="Z927" s="126" t="str">
        <f t="shared" si="91"/>
        <v>No</v>
      </c>
      <c r="AA927" s="126" t="str">
        <f t="shared" si="91"/>
        <v>No</v>
      </c>
    </row>
    <row r="928" spans="1:27" x14ac:dyDescent="0.3">
      <c r="A928" t="s">
        <v>198</v>
      </c>
      <c r="B928" t="s">
        <v>130</v>
      </c>
      <c r="C928" t="s">
        <v>9</v>
      </c>
      <c r="D928" t="s">
        <v>8</v>
      </c>
      <c r="E928" t="s">
        <v>70</v>
      </c>
      <c r="F928" t="s">
        <v>10</v>
      </c>
      <c r="G928">
        <v>0</v>
      </c>
      <c r="H928" t="s">
        <v>8</v>
      </c>
      <c r="I928" t="s">
        <v>19</v>
      </c>
      <c r="M928">
        <v>0</v>
      </c>
      <c r="N928" t="str">
        <f t="shared" si="90"/>
        <v>No</v>
      </c>
      <c r="O928" s="3" t="s">
        <v>152</v>
      </c>
      <c r="P928" s="126" t="str">
        <f t="shared" si="88"/>
        <v>No</v>
      </c>
      <c r="Q928" s="126" t="str">
        <f t="shared" si="91"/>
        <v>Yes</v>
      </c>
      <c r="R928" s="126" t="str">
        <f t="shared" si="91"/>
        <v>Yes</v>
      </c>
      <c r="S928" s="126" t="str">
        <f t="shared" si="91"/>
        <v>Yes</v>
      </c>
      <c r="T928" s="126" t="str">
        <f t="shared" si="91"/>
        <v>Yes</v>
      </c>
      <c r="U928" s="126" t="str">
        <f t="shared" si="91"/>
        <v>No</v>
      </c>
      <c r="V928" s="126" t="str">
        <f t="shared" si="91"/>
        <v>No</v>
      </c>
      <c r="W928" s="126" t="str">
        <f t="shared" si="91"/>
        <v>No</v>
      </c>
      <c r="X928" s="126" t="str">
        <f t="shared" si="91"/>
        <v>No</v>
      </c>
      <c r="Y928" s="126" t="str">
        <f t="shared" si="91"/>
        <v>Yes</v>
      </c>
      <c r="Z928" s="126" t="str">
        <f t="shared" si="91"/>
        <v>No</v>
      </c>
      <c r="AA928" s="126" t="str">
        <f t="shared" si="91"/>
        <v>No</v>
      </c>
    </row>
    <row r="929" spans="1:27" x14ac:dyDescent="0.3">
      <c r="A929" t="s">
        <v>198</v>
      </c>
      <c r="B929" t="s">
        <v>130</v>
      </c>
      <c r="C929" t="s">
        <v>9</v>
      </c>
      <c r="D929" t="s">
        <v>8</v>
      </c>
      <c r="E929" t="s">
        <v>70</v>
      </c>
      <c r="F929" t="s">
        <v>10</v>
      </c>
      <c r="G929">
        <v>1</v>
      </c>
      <c r="H929" t="s">
        <v>130</v>
      </c>
      <c r="I929" t="s">
        <v>19</v>
      </c>
      <c r="M929">
        <v>0</v>
      </c>
      <c r="N929" t="str">
        <f t="shared" si="90"/>
        <v>No</v>
      </c>
      <c r="O929" s="3" t="s">
        <v>152</v>
      </c>
      <c r="P929" s="126" t="str">
        <f t="shared" si="88"/>
        <v>No</v>
      </c>
      <c r="Q929" s="126" t="str">
        <f t="shared" si="91"/>
        <v>Yes</v>
      </c>
      <c r="R929" s="126" t="str">
        <f t="shared" si="91"/>
        <v>Yes</v>
      </c>
      <c r="S929" s="126" t="str">
        <f t="shared" si="91"/>
        <v>Yes</v>
      </c>
      <c r="T929" s="126" t="str">
        <f t="shared" si="91"/>
        <v>Yes</v>
      </c>
      <c r="U929" s="126" t="str">
        <f t="shared" si="91"/>
        <v>No</v>
      </c>
      <c r="V929" s="126" t="str">
        <f t="shared" si="91"/>
        <v>No</v>
      </c>
      <c r="W929" s="126" t="str">
        <f t="shared" si="91"/>
        <v>No</v>
      </c>
      <c r="X929" s="126" t="str">
        <f t="shared" si="91"/>
        <v>No</v>
      </c>
      <c r="Y929" s="126" t="str">
        <f t="shared" si="91"/>
        <v>Yes</v>
      </c>
      <c r="Z929" s="126" t="str">
        <f t="shared" si="91"/>
        <v>No</v>
      </c>
      <c r="AA929" s="126" t="str">
        <f t="shared" si="91"/>
        <v>No</v>
      </c>
    </row>
    <row r="930" spans="1:27" x14ac:dyDescent="0.3">
      <c r="A930" t="s">
        <v>198</v>
      </c>
      <c r="B930" t="s">
        <v>130</v>
      </c>
      <c r="C930" t="s">
        <v>9</v>
      </c>
      <c r="D930" t="s">
        <v>8</v>
      </c>
      <c r="E930" t="s">
        <v>70</v>
      </c>
      <c r="F930" t="s">
        <v>10</v>
      </c>
      <c r="G930">
        <v>0</v>
      </c>
      <c r="H930" t="s">
        <v>9</v>
      </c>
      <c r="I930" t="s">
        <v>17</v>
      </c>
      <c r="M930">
        <v>0</v>
      </c>
      <c r="N930" t="str">
        <f t="shared" si="90"/>
        <v>No</v>
      </c>
      <c r="O930" s="3" t="s">
        <v>152</v>
      </c>
      <c r="P930" s="126" t="str">
        <f t="shared" si="88"/>
        <v>No</v>
      </c>
      <c r="Q930" s="126" t="str">
        <f t="shared" si="91"/>
        <v>Yes</v>
      </c>
      <c r="R930" s="126" t="str">
        <f t="shared" si="91"/>
        <v>Yes</v>
      </c>
      <c r="S930" s="126" t="str">
        <f t="shared" si="91"/>
        <v>Yes</v>
      </c>
      <c r="T930" s="126" t="str">
        <f t="shared" si="91"/>
        <v>Yes</v>
      </c>
      <c r="U930" s="126" t="str">
        <f t="shared" si="91"/>
        <v>No</v>
      </c>
      <c r="V930" s="126" t="str">
        <f t="shared" si="91"/>
        <v>No</v>
      </c>
      <c r="W930" s="126" t="str">
        <f t="shared" si="91"/>
        <v>No</v>
      </c>
      <c r="X930" s="126" t="str">
        <f t="shared" si="91"/>
        <v>No</v>
      </c>
      <c r="Y930" s="126" t="str">
        <f t="shared" si="91"/>
        <v>Yes</v>
      </c>
      <c r="Z930" s="126" t="str">
        <f t="shared" si="91"/>
        <v>No</v>
      </c>
      <c r="AA930" s="126" t="str">
        <f t="shared" si="91"/>
        <v>No</v>
      </c>
    </row>
    <row r="931" spans="1:27" x14ac:dyDescent="0.3">
      <c r="A931" t="s">
        <v>198</v>
      </c>
      <c r="B931" t="s">
        <v>130</v>
      </c>
      <c r="C931" t="s">
        <v>9</v>
      </c>
      <c r="D931" t="s">
        <v>8</v>
      </c>
      <c r="E931" t="s">
        <v>70</v>
      </c>
      <c r="F931" t="s">
        <v>71</v>
      </c>
      <c r="G931">
        <v>1</v>
      </c>
      <c r="H931" t="s">
        <v>70</v>
      </c>
      <c r="I931" t="s">
        <v>15</v>
      </c>
      <c r="M931">
        <v>0</v>
      </c>
      <c r="N931" t="str">
        <f t="shared" si="90"/>
        <v>No</v>
      </c>
      <c r="O931" s="3" t="s">
        <v>152</v>
      </c>
      <c r="P931" s="126" t="str">
        <f t="shared" si="88"/>
        <v>No</v>
      </c>
      <c r="Q931" s="126" t="str">
        <f t="shared" si="91"/>
        <v>Yes</v>
      </c>
      <c r="R931" s="126" t="str">
        <f t="shared" si="91"/>
        <v>Yes</v>
      </c>
      <c r="S931" s="126" t="str">
        <f t="shared" si="91"/>
        <v>Yes</v>
      </c>
      <c r="T931" s="126" t="str">
        <f t="shared" si="91"/>
        <v>No</v>
      </c>
      <c r="U931" s="126" t="str">
        <f t="shared" si="91"/>
        <v>No</v>
      </c>
      <c r="V931" s="126" t="str">
        <f t="shared" si="91"/>
        <v>Yes</v>
      </c>
      <c r="W931" s="126" t="str">
        <f t="shared" si="91"/>
        <v>No</v>
      </c>
      <c r="X931" s="126" t="str">
        <f t="shared" si="91"/>
        <v>No</v>
      </c>
      <c r="Y931" s="126" t="str">
        <f t="shared" si="91"/>
        <v>Yes</v>
      </c>
      <c r="Z931" s="126" t="str">
        <f t="shared" si="91"/>
        <v>No</v>
      </c>
      <c r="AA931" s="126" t="str">
        <f t="shared" si="91"/>
        <v>No</v>
      </c>
    </row>
    <row r="932" spans="1:27" x14ac:dyDescent="0.3">
      <c r="A932" t="s">
        <v>198</v>
      </c>
      <c r="B932" t="s">
        <v>13</v>
      </c>
      <c r="C932" t="s">
        <v>130</v>
      </c>
      <c r="D932" t="s">
        <v>8</v>
      </c>
      <c r="E932" t="s">
        <v>70</v>
      </c>
      <c r="F932" t="s">
        <v>71</v>
      </c>
      <c r="G932">
        <v>0</v>
      </c>
      <c r="H932" t="s">
        <v>70</v>
      </c>
      <c r="I932" t="s">
        <v>15</v>
      </c>
      <c r="M932">
        <v>0</v>
      </c>
      <c r="N932" t="str">
        <f t="shared" si="90"/>
        <v>No</v>
      </c>
      <c r="O932" s="3" t="s">
        <v>152</v>
      </c>
      <c r="P932" s="126" t="str">
        <f t="shared" si="88"/>
        <v>Yes</v>
      </c>
      <c r="Q932" s="126" t="str">
        <f t="shared" si="91"/>
        <v>No</v>
      </c>
      <c r="R932" s="126" t="str">
        <f t="shared" si="91"/>
        <v>Yes</v>
      </c>
      <c r="S932" s="126" t="str">
        <f t="shared" si="91"/>
        <v>Yes</v>
      </c>
      <c r="T932" s="126" t="str">
        <f t="shared" si="91"/>
        <v>No</v>
      </c>
      <c r="U932" s="126" t="str">
        <f t="shared" si="91"/>
        <v>No</v>
      </c>
      <c r="V932" s="126" t="str">
        <f t="shared" si="91"/>
        <v>Yes</v>
      </c>
      <c r="W932" s="126" t="str">
        <f t="shared" si="91"/>
        <v>No</v>
      </c>
      <c r="X932" s="126" t="str">
        <f t="shared" si="91"/>
        <v>No</v>
      </c>
      <c r="Y932" s="126" t="str">
        <f t="shared" si="91"/>
        <v>Yes</v>
      </c>
      <c r="Z932" s="126" t="str">
        <f t="shared" si="91"/>
        <v>No</v>
      </c>
      <c r="AA932" s="126" t="str">
        <f t="shared" si="91"/>
        <v>No</v>
      </c>
    </row>
    <row r="933" spans="1:27" x14ac:dyDescent="0.3">
      <c r="A933" t="s">
        <v>198</v>
      </c>
      <c r="B933" t="s">
        <v>13</v>
      </c>
      <c r="C933" t="s">
        <v>130</v>
      </c>
      <c r="D933" t="s">
        <v>8</v>
      </c>
      <c r="E933" t="s">
        <v>70</v>
      </c>
      <c r="F933" t="s">
        <v>71</v>
      </c>
      <c r="G933">
        <v>0</v>
      </c>
      <c r="H933" t="s">
        <v>71</v>
      </c>
      <c r="I933" t="s">
        <v>15</v>
      </c>
      <c r="M933">
        <v>0</v>
      </c>
      <c r="N933" t="str">
        <f t="shared" si="90"/>
        <v>No</v>
      </c>
      <c r="O933" s="3" t="s">
        <v>152</v>
      </c>
      <c r="P933" s="126" t="str">
        <f t="shared" si="88"/>
        <v>Yes</v>
      </c>
      <c r="Q933" s="126" t="str">
        <f t="shared" si="91"/>
        <v>No</v>
      </c>
      <c r="R933" s="126" t="str">
        <f t="shared" si="91"/>
        <v>Yes</v>
      </c>
      <c r="S933" s="126" t="str">
        <f t="shared" si="91"/>
        <v>Yes</v>
      </c>
      <c r="T933" s="126" t="str">
        <f t="shared" si="91"/>
        <v>No</v>
      </c>
      <c r="U933" s="126" t="str">
        <f t="shared" si="91"/>
        <v>No</v>
      </c>
      <c r="V933" s="126" t="str">
        <f t="shared" si="91"/>
        <v>Yes</v>
      </c>
      <c r="W933" s="126" t="str">
        <f t="shared" si="91"/>
        <v>No</v>
      </c>
      <c r="X933" s="126" t="str">
        <f t="shared" si="91"/>
        <v>No</v>
      </c>
      <c r="Y933" s="126" t="str">
        <f t="shared" si="91"/>
        <v>Yes</v>
      </c>
      <c r="Z933" s="126" t="str">
        <f t="shared" si="91"/>
        <v>No</v>
      </c>
      <c r="AA933" s="126" t="str">
        <f t="shared" si="91"/>
        <v>No</v>
      </c>
    </row>
    <row r="934" spans="1:27" x14ac:dyDescent="0.3">
      <c r="A934" t="s">
        <v>198</v>
      </c>
      <c r="B934" t="s">
        <v>13</v>
      </c>
      <c r="C934" t="s">
        <v>130</v>
      </c>
      <c r="D934" t="s">
        <v>8</v>
      </c>
      <c r="E934" t="s">
        <v>70</v>
      </c>
      <c r="F934" t="s">
        <v>71</v>
      </c>
      <c r="G934">
        <v>1</v>
      </c>
      <c r="H934" t="s">
        <v>8</v>
      </c>
      <c r="I934" t="s">
        <v>19</v>
      </c>
      <c r="M934">
        <v>0</v>
      </c>
      <c r="N934" t="str">
        <f t="shared" si="90"/>
        <v>No</v>
      </c>
      <c r="O934" s="3" t="s">
        <v>152</v>
      </c>
      <c r="P934" s="126" t="str">
        <f t="shared" si="88"/>
        <v>Yes</v>
      </c>
      <c r="Q934" s="126" t="str">
        <f t="shared" si="91"/>
        <v>No</v>
      </c>
      <c r="R934" s="126" t="str">
        <f t="shared" si="91"/>
        <v>Yes</v>
      </c>
      <c r="S934" s="126" t="str">
        <f t="shared" si="91"/>
        <v>Yes</v>
      </c>
      <c r="T934" s="126" t="str">
        <f t="shared" si="91"/>
        <v>No</v>
      </c>
      <c r="U934" s="126" t="str">
        <f t="shared" si="91"/>
        <v>No</v>
      </c>
      <c r="V934" s="126" t="str">
        <f t="shared" si="91"/>
        <v>Yes</v>
      </c>
      <c r="W934" s="126" t="str">
        <f t="shared" si="91"/>
        <v>No</v>
      </c>
      <c r="X934" s="126" t="str">
        <f t="shared" si="91"/>
        <v>No</v>
      </c>
      <c r="Y934" s="126" t="str">
        <f t="shared" si="91"/>
        <v>Yes</v>
      </c>
      <c r="Z934" s="126" t="str">
        <f t="shared" si="91"/>
        <v>No</v>
      </c>
      <c r="AA934" s="126" t="str">
        <f t="shared" si="91"/>
        <v>No</v>
      </c>
    </row>
    <row r="935" spans="1:27" x14ac:dyDescent="0.3">
      <c r="A935" t="s">
        <v>198</v>
      </c>
      <c r="B935" t="s">
        <v>13</v>
      </c>
      <c r="C935" t="s">
        <v>9</v>
      </c>
      <c r="D935" t="s">
        <v>70</v>
      </c>
      <c r="E935" t="s">
        <v>11</v>
      </c>
      <c r="F935" t="s">
        <v>10</v>
      </c>
      <c r="G935">
        <v>1</v>
      </c>
      <c r="H935" t="s">
        <v>10</v>
      </c>
      <c r="I935" t="s">
        <v>18</v>
      </c>
      <c r="M935">
        <v>0</v>
      </c>
      <c r="N935" t="str">
        <f t="shared" si="90"/>
        <v>No</v>
      </c>
      <c r="O935" s="3" t="s">
        <v>152</v>
      </c>
      <c r="P935" s="126" t="str">
        <f t="shared" si="88"/>
        <v>Yes</v>
      </c>
      <c r="Q935" s="126" t="str">
        <f t="shared" si="91"/>
        <v>Yes</v>
      </c>
      <c r="R935" s="126" t="str">
        <f t="shared" si="91"/>
        <v>No</v>
      </c>
      <c r="S935" s="126" t="str">
        <f t="shared" si="91"/>
        <v>Yes</v>
      </c>
      <c r="T935" s="126" t="str">
        <f t="shared" si="91"/>
        <v>Yes</v>
      </c>
      <c r="U935" s="126" t="str">
        <f t="shared" si="91"/>
        <v>Yes</v>
      </c>
      <c r="V935" s="126" t="str">
        <f t="shared" si="91"/>
        <v>No</v>
      </c>
      <c r="W935" s="126" t="str">
        <f t="shared" si="91"/>
        <v>No</v>
      </c>
      <c r="X935" s="126" t="str">
        <f t="shared" si="91"/>
        <v>No</v>
      </c>
      <c r="Y935" s="126" t="str">
        <f t="shared" si="91"/>
        <v>No</v>
      </c>
      <c r="Z935" s="126" t="str">
        <f t="shared" si="91"/>
        <v>No</v>
      </c>
      <c r="AA935" s="126" t="str">
        <f t="shared" si="91"/>
        <v>No</v>
      </c>
    </row>
    <row r="936" spans="1:27" x14ac:dyDescent="0.3">
      <c r="A936" t="s">
        <v>198</v>
      </c>
      <c r="B936" t="s">
        <v>13</v>
      </c>
      <c r="C936" t="s">
        <v>9</v>
      </c>
      <c r="D936" t="s">
        <v>70</v>
      </c>
      <c r="E936" t="s">
        <v>11</v>
      </c>
      <c r="F936" t="s">
        <v>10</v>
      </c>
      <c r="G936">
        <v>0</v>
      </c>
      <c r="H936" t="s">
        <v>70</v>
      </c>
      <c r="I936" t="s">
        <v>19</v>
      </c>
      <c r="M936">
        <v>0</v>
      </c>
      <c r="N936" t="str">
        <f t="shared" si="90"/>
        <v>No</v>
      </c>
      <c r="O936" s="3" t="s">
        <v>152</v>
      </c>
      <c r="P936" s="126" t="str">
        <f t="shared" si="88"/>
        <v>Yes</v>
      </c>
      <c r="Q936" s="126" t="str">
        <f t="shared" si="91"/>
        <v>Yes</v>
      </c>
      <c r="R936" s="126" t="str">
        <f t="shared" si="91"/>
        <v>No</v>
      </c>
      <c r="S936" s="126" t="str">
        <f t="shared" si="91"/>
        <v>Yes</v>
      </c>
      <c r="T936" s="126" t="str">
        <f t="shared" si="91"/>
        <v>Yes</v>
      </c>
      <c r="U936" s="126" t="str">
        <f t="shared" si="91"/>
        <v>Yes</v>
      </c>
      <c r="V936" s="126" t="str">
        <f t="shared" si="91"/>
        <v>No</v>
      </c>
      <c r="W936" s="126" t="str">
        <f t="shared" si="91"/>
        <v>No</v>
      </c>
      <c r="X936" s="126" t="str">
        <f t="shared" si="91"/>
        <v>No</v>
      </c>
      <c r="Y936" s="126" t="str">
        <f t="shared" si="91"/>
        <v>No</v>
      </c>
      <c r="Z936" s="126" t="str">
        <f t="shared" si="91"/>
        <v>No</v>
      </c>
      <c r="AA936" s="126" t="str">
        <f t="shared" si="91"/>
        <v>No</v>
      </c>
    </row>
    <row r="937" spans="1:27" x14ac:dyDescent="0.3">
      <c r="A937" t="s">
        <v>198</v>
      </c>
      <c r="B937" t="s">
        <v>13</v>
      </c>
      <c r="C937" t="s">
        <v>9</v>
      </c>
      <c r="D937" t="s">
        <v>70</v>
      </c>
      <c r="E937" t="s">
        <v>11</v>
      </c>
      <c r="F937" t="s">
        <v>10</v>
      </c>
      <c r="G937">
        <v>2</v>
      </c>
      <c r="H937" t="s">
        <v>11</v>
      </c>
      <c r="I937" t="s">
        <v>148</v>
      </c>
      <c r="M937">
        <v>2</v>
      </c>
      <c r="N937" t="str">
        <f t="shared" si="90"/>
        <v>Yes</v>
      </c>
      <c r="O937" s="3" t="s">
        <v>152</v>
      </c>
      <c r="P937" s="126" t="str">
        <f t="shared" si="88"/>
        <v>Yes</v>
      </c>
      <c r="Q937" s="126" t="str">
        <f t="shared" si="91"/>
        <v>Yes</v>
      </c>
      <c r="R937" s="126" t="str">
        <f t="shared" si="91"/>
        <v>No</v>
      </c>
      <c r="S937" s="126" t="str">
        <f t="shared" si="91"/>
        <v>Yes</v>
      </c>
      <c r="T937" s="126" t="str">
        <f t="shared" si="91"/>
        <v>Yes</v>
      </c>
      <c r="U937" s="126" t="str">
        <f t="shared" si="91"/>
        <v>Yes</v>
      </c>
      <c r="V937" s="126" t="str">
        <f t="shared" si="91"/>
        <v>No</v>
      </c>
      <c r="W937" s="126" t="str">
        <f t="shared" si="91"/>
        <v>No</v>
      </c>
      <c r="X937" s="126" t="str">
        <f t="shared" si="91"/>
        <v>No</v>
      </c>
      <c r="Y937" s="126" t="str">
        <f t="shared" si="91"/>
        <v>No</v>
      </c>
      <c r="Z937" s="126" t="str">
        <f t="shared" si="91"/>
        <v>No</v>
      </c>
      <c r="AA937" s="126" t="str">
        <f t="shared" si="91"/>
        <v>No</v>
      </c>
    </row>
    <row r="938" spans="1:27" x14ac:dyDescent="0.3">
      <c r="A938" t="s">
        <v>198</v>
      </c>
      <c r="B938" t="s">
        <v>13</v>
      </c>
      <c r="C938" t="s">
        <v>9</v>
      </c>
      <c r="D938" t="s">
        <v>70</v>
      </c>
      <c r="E938" t="s">
        <v>11</v>
      </c>
      <c r="F938" t="s">
        <v>10</v>
      </c>
      <c r="G938">
        <v>0</v>
      </c>
      <c r="H938" t="s">
        <v>10</v>
      </c>
      <c r="I938" t="s">
        <v>15</v>
      </c>
      <c r="M938">
        <v>0</v>
      </c>
      <c r="N938" t="str">
        <f t="shared" si="90"/>
        <v>No</v>
      </c>
      <c r="O938" s="3" t="s">
        <v>152</v>
      </c>
      <c r="P938" s="126" t="str">
        <f t="shared" si="88"/>
        <v>Yes</v>
      </c>
      <c r="Q938" s="126" t="str">
        <f t="shared" si="91"/>
        <v>Yes</v>
      </c>
      <c r="R938" s="126" t="str">
        <f t="shared" si="91"/>
        <v>No</v>
      </c>
      <c r="S938" s="126" t="str">
        <f t="shared" si="91"/>
        <v>Yes</v>
      </c>
      <c r="T938" s="126" t="str">
        <f t="shared" si="91"/>
        <v>Yes</v>
      </c>
      <c r="U938" s="126" t="str">
        <f t="shared" si="91"/>
        <v>Yes</v>
      </c>
      <c r="V938" s="126" t="str">
        <f t="shared" si="91"/>
        <v>No</v>
      </c>
      <c r="W938" s="126" t="str">
        <f t="shared" si="91"/>
        <v>No</v>
      </c>
      <c r="X938" s="126" t="str">
        <f t="shared" si="91"/>
        <v>No</v>
      </c>
      <c r="Y938" s="126" t="str">
        <f t="shared" si="91"/>
        <v>No</v>
      </c>
      <c r="Z938" s="126" t="str">
        <f t="shared" si="91"/>
        <v>No</v>
      </c>
      <c r="AA938" s="126" t="str">
        <f t="shared" si="91"/>
        <v>No</v>
      </c>
    </row>
    <row r="939" spans="1:27" x14ac:dyDescent="0.3">
      <c r="A939" t="s">
        <v>198</v>
      </c>
      <c r="B939" t="s">
        <v>13</v>
      </c>
      <c r="C939" t="s">
        <v>9</v>
      </c>
      <c r="D939" t="s">
        <v>70</v>
      </c>
      <c r="E939" t="s">
        <v>11</v>
      </c>
      <c r="F939" t="s">
        <v>10</v>
      </c>
      <c r="G939">
        <v>1</v>
      </c>
      <c r="H939" t="s">
        <v>13</v>
      </c>
      <c r="I939" t="s">
        <v>18</v>
      </c>
      <c r="M939">
        <v>2</v>
      </c>
      <c r="N939" t="str">
        <f t="shared" si="90"/>
        <v>Yes</v>
      </c>
      <c r="O939" s="3" t="s">
        <v>152</v>
      </c>
      <c r="P939" s="126" t="str">
        <f t="shared" si="88"/>
        <v>Yes</v>
      </c>
      <c r="Q939" s="126" t="str">
        <f t="shared" si="91"/>
        <v>Yes</v>
      </c>
      <c r="R939" s="126" t="str">
        <f t="shared" si="91"/>
        <v>No</v>
      </c>
      <c r="S939" s="126" t="str">
        <f t="shared" si="91"/>
        <v>Yes</v>
      </c>
      <c r="T939" s="126" t="str">
        <f t="shared" si="91"/>
        <v>Yes</v>
      </c>
      <c r="U939" s="126" t="str">
        <f t="shared" si="91"/>
        <v>Yes</v>
      </c>
      <c r="V939" s="126" t="str">
        <f t="shared" si="91"/>
        <v>No</v>
      </c>
      <c r="W939" s="126" t="str">
        <f t="shared" si="91"/>
        <v>No</v>
      </c>
      <c r="X939" s="126" t="str">
        <f t="shared" si="91"/>
        <v>No</v>
      </c>
      <c r="Y939" s="126" t="str">
        <f t="shared" si="91"/>
        <v>No</v>
      </c>
      <c r="Z939" s="126" t="str">
        <f t="shared" si="91"/>
        <v>No</v>
      </c>
      <c r="AA939" s="126" t="str">
        <f t="shared" si="91"/>
        <v>No</v>
      </c>
    </row>
    <row r="940" spans="1:27" x14ac:dyDescent="0.3">
      <c r="A940" t="s">
        <v>198</v>
      </c>
      <c r="B940" t="s">
        <v>130</v>
      </c>
      <c r="C940" t="s">
        <v>9</v>
      </c>
      <c r="D940" t="s">
        <v>8</v>
      </c>
      <c r="E940" t="s">
        <v>11</v>
      </c>
      <c r="F940" t="s">
        <v>10</v>
      </c>
      <c r="G940">
        <v>0</v>
      </c>
      <c r="H940" t="s">
        <v>130</v>
      </c>
      <c r="I940" t="s">
        <v>19</v>
      </c>
      <c r="M940">
        <v>3</v>
      </c>
      <c r="N940" t="str">
        <f t="shared" si="90"/>
        <v>Yes</v>
      </c>
      <c r="O940" s="3" t="s">
        <v>152</v>
      </c>
      <c r="P940" s="126" t="str">
        <f t="shared" ref="P940:P1003" si="92">IF($A940="","",IF(OR($B940=P$1,$C940=P$1,$D940=P$1,$E940=P$1,$F940=P$1),"Yes","No"))</f>
        <v>No</v>
      </c>
      <c r="Q940" s="126" t="str">
        <f t="shared" si="91"/>
        <v>Yes</v>
      </c>
      <c r="R940" s="126" t="str">
        <f t="shared" si="91"/>
        <v>Yes</v>
      </c>
      <c r="S940" s="126" t="str">
        <f t="shared" si="91"/>
        <v>No</v>
      </c>
      <c r="T940" s="126" t="str">
        <f t="shared" si="91"/>
        <v>Yes</v>
      </c>
      <c r="U940" s="126" t="str">
        <f t="shared" si="91"/>
        <v>Yes</v>
      </c>
      <c r="V940" s="126" t="str">
        <f t="shared" si="91"/>
        <v>No</v>
      </c>
      <c r="W940" s="126" t="str">
        <f t="shared" si="91"/>
        <v>No</v>
      </c>
      <c r="X940" s="126" t="str">
        <f t="shared" si="91"/>
        <v>No</v>
      </c>
      <c r="Y940" s="126" t="str">
        <f t="shared" si="91"/>
        <v>Yes</v>
      </c>
      <c r="Z940" s="126" t="str">
        <f t="shared" si="91"/>
        <v>No</v>
      </c>
      <c r="AA940" s="126" t="str">
        <f t="shared" si="91"/>
        <v>No</v>
      </c>
    </row>
    <row r="941" spans="1:27" x14ac:dyDescent="0.3">
      <c r="A941" t="s">
        <v>198</v>
      </c>
      <c r="B941" t="s">
        <v>130</v>
      </c>
      <c r="C941" t="s">
        <v>9</v>
      </c>
      <c r="D941" t="s">
        <v>8</v>
      </c>
      <c r="E941" t="s">
        <v>11</v>
      </c>
      <c r="F941" t="s">
        <v>10</v>
      </c>
      <c r="G941">
        <v>1</v>
      </c>
      <c r="H941" t="s">
        <v>130</v>
      </c>
      <c r="I941" t="s">
        <v>20</v>
      </c>
      <c r="J941" t="s">
        <v>237</v>
      </c>
      <c r="M941">
        <v>0</v>
      </c>
      <c r="N941" t="str">
        <f t="shared" si="90"/>
        <v>No</v>
      </c>
      <c r="O941" s="3" t="s">
        <v>152</v>
      </c>
      <c r="P941" s="126" t="str">
        <f t="shared" si="92"/>
        <v>No</v>
      </c>
      <c r="Q941" s="126" t="str">
        <f t="shared" si="91"/>
        <v>Yes</v>
      </c>
      <c r="R941" s="126" t="str">
        <f t="shared" si="91"/>
        <v>Yes</v>
      </c>
      <c r="S941" s="126" t="str">
        <f t="shared" si="91"/>
        <v>No</v>
      </c>
      <c r="T941" s="126" t="str">
        <f t="shared" si="91"/>
        <v>Yes</v>
      </c>
      <c r="U941" s="126" t="str">
        <f t="shared" si="91"/>
        <v>Yes</v>
      </c>
      <c r="V941" s="126" t="str">
        <f t="shared" si="91"/>
        <v>No</v>
      </c>
      <c r="W941" s="126" t="str">
        <f t="shared" si="91"/>
        <v>No</v>
      </c>
      <c r="X941" s="126" t="str">
        <f t="shared" si="91"/>
        <v>No</v>
      </c>
      <c r="Y941" s="126" t="str">
        <f t="shared" si="91"/>
        <v>Yes</v>
      </c>
      <c r="Z941" s="126" t="str">
        <f t="shared" si="91"/>
        <v>No</v>
      </c>
      <c r="AA941" s="126" t="str">
        <f t="shared" si="91"/>
        <v>No</v>
      </c>
    </row>
    <row r="942" spans="1:27" x14ac:dyDescent="0.3">
      <c r="A942" t="s">
        <v>198</v>
      </c>
      <c r="B942" t="s">
        <v>130</v>
      </c>
      <c r="C942" t="s">
        <v>9</v>
      </c>
      <c r="D942" t="s">
        <v>8</v>
      </c>
      <c r="E942" t="s">
        <v>11</v>
      </c>
      <c r="F942" t="s">
        <v>10</v>
      </c>
      <c r="G942">
        <v>2</v>
      </c>
      <c r="H942" t="s">
        <v>8</v>
      </c>
      <c r="I942" t="s">
        <v>19</v>
      </c>
      <c r="M942">
        <v>0</v>
      </c>
      <c r="N942" t="str">
        <f t="shared" si="90"/>
        <v>No</v>
      </c>
      <c r="O942" s="3" t="s">
        <v>152</v>
      </c>
      <c r="P942" s="126" t="str">
        <f t="shared" si="92"/>
        <v>No</v>
      </c>
      <c r="Q942" s="126" t="str">
        <f t="shared" si="91"/>
        <v>Yes</v>
      </c>
      <c r="R942" s="126" t="str">
        <f t="shared" si="91"/>
        <v>Yes</v>
      </c>
      <c r="S942" s="126" t="str">
        <f t="shared" si="91"/>
        <v>No</v>
      </c>
      <c r="T942" s="126" t="str">
        <f t="shared" si="91"/>
        <v>Yes</v>
      </c>
      <c r="U942" s="126" t="str">
        <f t="shared" si="91"/>
        <v>Yes</v>
      </c>
      <c r="V942" s="126" t="str">
        <f t="shared" si="91"/>
        <v>No</v>
      </c>
      <c r="W942" s="126" t="str">
        <f t="shared" si="91"/>
        <v>No</v>
      </c>
      <c r="X942" s="126" t="str">
        <f t="shared" si="91"/>
        <v>No</v>
      </c>
      <c r="Y942" s="126" t="str">
        <f t="shared" si="91"/>
        <v>Yes</v>
      </c>
      <c r="Z942" s="126" t="str">
        <f t="shared" si="91"/>
        <v>No</v>
      </c>
      <c r="AA942" s="126" t="str">
        <f t="shared" si="91"/>
        <v>No</v>
      </c>
    </row>
    <row r="943" spans="1:27" x14ac:dyDescent="0.3">
      <c r="A943" t="s">
        <v>198</v>
      </c>
      <c r="B943" t="s">
        <v>130</v>
      </c>
      <c r="C943" t="s">
        <v>9</v>
      </c>
      <c r="D943" t="s">
        <v>8</v>
      </c>
      <c r="E943" t="s">
        <v>11</v>
      </c>
      <c r="F943" t="s">
        <v>10</v>
      </c>
      <c r="G943">
        <v>0</v>
      </c>
      <c r="H943" t="s">
        <v>130</v>
      </c>
      <c r="I943" t="s">
        <v>19</v>
      </c>
      <c r="M943">
        <v>0</v>
      </c>
      <c r="N943" t="str">
        <f t="shared" si="90"/>
        <v>No</v>
      </c>
      <c r="O943" s="3" t="s">
        <v>152</v>
      </c>
      <c r="P943" s="126" t="str">
        <f t="shared" si="92"/>
        <v>No</v>
      </c>
      <c r="Q943" s="126" t="str">
        <f t="shared" si="91"/>
        <v>Yes</v>
      </c>
      <c r="R943" s="126" t="str">
        <f t="shared" si="91"/>
        <v>Yes</v>
      </c>
      <c r="S943" s="126" t="str">
        <f t="shared" si="91"/>
        <v>No</v>
      </c>
      <c r="T943" s="126" t="str">
        <f t="shared" si="91"/>
        <v>Yes</v>
      </c>
      <c r="U943" s="126" t="str">
        <f t="shared" si="91"/>
        <v>Yes</v>
      </c>
      <c r="V943" s="126" t="str">
        <f t="shared" si="91"/>
        <v>No</v>
      </c>
      <c r="W943" s="126" t="str">
        <f t="shared" si="91"/>
        <v>No</v>
      </c>
      <c r="X943" s="126" t="str">
        <f t="shared" si="91"/>
        <v>No</v>
      </c>
      <c r="Y943" s="126" t="str">
        <f t="shared" si="91"/>
        <v>Yes</v>
      </c>
      <c r="Z943" s="126" t="str">
        <f t="shared" si="91"/>
        <v>No</v>
      </c>
      <c r="AA943" s="126" t="str">
        <f t="shared" si="91"/>
        <v>No</v>
      </c>
    </row>
    <row r="944" spans="1:27" x14ac:dyDescent="0.3">
      <c r="A944" t="s">
        <v>198</v>
      </c>
      <c r="B944" t="s">
        <v>130</v>
      </c>
      <c r="C944" t="s">
        <v>9</v>
      </c>
      <c r="D944" t="s">
        <v>8</v>
      </c>
      <c r="E944" t="s">
        <v>11</v>
      </c>
      <c r="F944" t="s">
        <v>71</v>
      </c>
      <c r="G944">
        <v>2</v>
      </c>
      <c r="H944" t="s">
        <v>71</v>
      </c>
      <c r="I944" t="s">
        <v>17</v>
      </c>
      <c r="M944">
        <v>0</v>
      </c>
      <c r="N944" t="str">
        <f t="shared" si="90"/>
        <v>No</v>
      </c>
      <c r="O944" s="3" t="s">
        <v>152</v>
      </c>
      <c r="P944" s="126" t="str">
        <f t="shared" si="92"/>
        <v>No</v>
      </c>
      <c r="Q944" s="126" t="str">
        <f t="shared" si="91"/>
        <v>Yes</v>
      </c>
      <c r="R944" s="126" t="str">
        <f t="shared" si="91"/>
        <v>Yes</v>
      </c>
      <c r="S944" s="126" t="str">
        <f t="shared" si="91"/>
        <v>No</v>
      </c>
      <c r="T944" s="126" t="str">
        <f t="shared" si="91"/>
        <v>No</v>
      </c>
      <c r="U944" s="126" t="str">
        <f t="shared" si="91"/>
        <v>Yes</v>
      </c>
      <c r="V944" s="126" t="str">
        <f t="shared" si="91"/>
        <v>Yes</v>
      </c>
      <c r="W944" s="126" t="str">
        <f t="shared" si="91"/>
        <v>No</v>
      </c>
      <c r="X944" s="126" t="str">
        <f t="shared" si="91"/>
        <v>No</v>
      </c>
      <c r="Y944" s="126" t="str">
        <f t="shared" ref="Q944:AA967" si="93">IF($A944="","",IF(OR($B944=Y$1,$C944=Y$1,$D944=Y$1,$E944=Y$1,$F944=Y$1),"Yes","No"))</f>
        <v>Yes</v>
      </c>
      <c r="Z944" s="126" t="str">
        <f t="shared" si="93"/>
        <v>No</v>
      </c>
      <c r="AA944" s="126" t="str">
        <f t="shared" si="93"/>
        <v>No</v>
      </c>
    </row>
    <row r="945" spans="1:27" x14ac:dyDescent="0.3">
      <c r="A945" t="s">
        <v>198</v>
      </c>
      <c r="B945" t="s">
        <v>13</v>
      </c>
      <c r="C945" t="s">
        <v>9</v>
      </c>
      <c r="D945" t="s">
        <v>8</v>
      </c>
      <c r="E945" t="s">
        <v>70</v>
      </c>
      <c r="F945" t="s">
        <v>71</v>
      </c>
      <c r="G945">
        <v>0</v>
      </c>
      <c r="H945" t="s">
        <v>9</v>
      </c>
      <c r="I945" t="s">
        <v>15</v>
      </c>
      <c r="M945">
        <v>0</v>
      </c>
      <c r="N945" t="str">
        <f t="shared" si="90"/>
        <v>No</v>
      </c>
      <c r="O945" s="3" t="s">
        <v>152</v>
      </c>
      <c r="P945" s="126" t="str">
        <f t="shared" si="92"/>
        <v>Yes</v>
      </c>
      <c r="Q945" s="126" t="str">
        <f t="shared" si="93"/>
        <v>Yes</v>
      </c>
      <c r="R945" s="126" t="str">
        <f t="shared" si="93"/>
        <v>Yes</v>
      </c>
      <c r="S945" s="126" t="str">
        <f t="shared" si="93"/>
        <v>Yes</v>
      </c>
      <c r="T945" s="126" t="str">
        <f t="shared" si="93"/>
        <v>No</v>
      </c>
      <c r="U945" s="126" t="str">
        <f t="shared" si="93"/>
        <v>No</v>
      </c>
      <c r="V945" s="126" t="str">
        <f t="shared" si="93"/>
        <v>Yes</v>
      </c>
      <c r="W945" s="126" t="str">
        <f t="shared" si="93"/>
        <v>No</v>
      </c>
      <c r="X945" s="126" t="str">
        <f t="shared" si="93"/>
        <v>No</v>
      </c>
      <c r="Y945" s="126" t="str">
        <f t="shared" si="93"/>
        <v>No</v>
      </c>
      <c r="Z945" s="126" t="str">
        <f t="shared" si="93"/>
        <v>No</v>
      </c>
      <c r="AA945" s="126" t="str">
        <f t="shared" si="93"/>
        <v>No</v>
      </c>
    </row>
    <row r="946" spans="1:27" x14ac:dyDescent="0.3">
      <c r="A946" t="s">
        <v>198</v>
      </c>
      <c r="B946" t="s">
        <v>13</v>
      </c>
      <c r="C946" t="s">
        <v>9</v>
      </c>
      <c r="D946" t="s">
        <v>8</v>
      </c>
      <c r="E946" t="s">
        <v>70</v>
      </c>
      <c r="F946" t="s">
        <v>71</v>
      </c>
      <c r="G946">
        <v>1</v>
      </c>
      <c r="H946" t="s">
        <v>70</v>
      </c>
      <c r="I946" t="s">
        <v>148</v>
      </c>
      <c r="M946">
        <v>2</v>
      </c>
      <c r="N946" t="str">
        <f t="shared" si="90"/>
        <v>Yes</v>
      </c>
      <c r="O946" s="3" t="s">
        <v>152</v>
      </c>
      <c r="P946" s="126" t="str">
        <f t="shared" si="92"/>
        <v>Yes</v>
      </c>
      <c r="Q946" s="126" t="str">
        <f t="shared" si="93"/>
        <v>Yes</v>
      </c>
      <c r="R946" s="126" t="str">
        <f t="shared" si="93"/>
        <v>Yes</v>
      </c>
      <c r="S946" s="126" t="str">
        <f t="shared" si="93"/>
        <v>Yes</v>
      </c>
      <c r="T946" s="126" t="str">
        <f t="shared" si="93"/>
        <v>No</v>
      </c>
      <c r="U946" s="126" t="str">
        <f t="shared" si="93"/>
        <v>No</v>
      </c>
      <c r="V946" s="126" t="str">
        <f t="shared" si="93"/>
        <v>Yes</v>
      </c>
      <c r="W946" s="126" t="str">
        <f t="shared" si="93"/>
        <v>No</v>
      </c>
      <c r="X946" s="126" t="str">
        <f t="shared" si="93"/>
        <v>No</v>
      </c>
      <c r="Y946" s="126" t="str">
        <f t="shared" si="93"/>
        <v>No</v>
      </c>
      <c r="Z946" s="126" t="str">
        <f t="shared" si="93"/>
        <v>No</v>
      </c>
      <c r="AA946" s="126" t="str">
        <f t="shared" si="93"/>
        <v>No</v>
      </c>
    </row>
    <row r="947" spans="1:27" x14ac:dyDescent="0.3">
      <c r="A947" t="s">
        <v>198</v>
      </c>
      <c r="B947" t="s">
        <v>13</v>
      </c>
      <c r="C947" t="s">
        <v>9</v>
      </c>
      <c r="D947" t="s">
        <v>8</v>
      </c>
      <c r="E947" t="s">
        <v>70</v>
      </c>
      <c r="F947" t="s">
        <v>71</v>
      </c>
      <c r="G947">
        <v>1</v>
      </c>
      <c r="H947" t="s">
        <v>8</v>
      </c>
      <c r="I947" t="s">
        <v>18</v>
      </c>
      <c r="M947">
        <v>0</v>
      </c>
      <c r="N947" t="str">
        <f t="shared" si="90"/>
        <v>No</v>
      </c>
      <c r="O947" s="3" t="s">
        <v>152</v>
      </c>
      <c r="P947" s="126" t="str">
        <f t="shared" si="92"/>
        <v>Yes</v>
      </c>
      <c r="Q947" s="126" t="str">
        <f t="shared" si="93"/>
        <v>Yes</v>
      </c>
      <c r="R947" s="126" t="str">
        <f t="shared" si="93"/>
        <v>Yes</v>
      </c>
      <c r="S947" s="126" t="str">
        <f t="shared" si="93"/>
        <v>Yes</v>
      </c>
      <c r="T947" s="126" t="str">
        <f t="shared" si="93"/>
        <v>No</v>
      </c>
      <c r="U947" s="126" t="str">
        <f t="shared" si="93"/>
        <v>No</v>
      </c>
      <c r="V947" s="126" t="str">
        <f t="shared" si="93"/>
        <v>Yes</v>
      </c>
      <c r="W947" s="126" t="str">
        <f t="shared" si="93"/>
        <v>No</v>
      </c>
      <c r="X947" s="126" t="str">
        <f t="shared" si="93"/>
        <v>No</v>
      </c>
      <c r="Y947" s="126" t="str">
        <f t="shared" si="93"/>
        <v>No</v>
      </c>
      <c r="Z947" s="126" t="str">
        <f t="shared" si="93"/>
        <v>No</v>
      </c>
      <c r="AA947" s="126" t="str">
        <f t="shared" si="93"/>
        <v>No</v>
      </c>
    </row>
    <row r="948" spans="1:27" x14ac:dyDescent="0.3">
      <c r="A948" t="s">
        <v>198</v>
      </c>
      <c r="B948" t="s">
        <v>13</v>
      </c>
      <c r="C948" t="s">
        <v>9</v>
      </c>
      <c r="D948" t="s">
        <v>8</v>
      </c>
      <c r="E948" t="s">
        <v>70</v>
      </c>
      <c r="F948" t="s">
        <v>71</v>
      </c>
      <c r="G948">
        <v>0</v>
      </c>
      <c r="H948" t="s">
        <v>10</v>
      </c>
      <c r="I948" t="s">
        <v>15</v>
      </c>
      <c r="M948">
        <v>0</v>
      </c>
      <c r="N948" t="str">
        <f t="shared" si="90"/>
        <v>No</v>
      </c>
      <c r="O948" s="3" t="s">
        <v>152</v>
      </c>
      <c r="P948" s="126" t="str">
        <f t="shared" si="92"/>
        <v>Yes</v>
      </c>
      <c r="Q948" s="126" t="str">
        <f t="shared" si="93"/>
        <v>Yes</v>
      </c>
      <c r="R948" s="126" t="str">
        <f t="shared" si="93"/>
        <v>Yes</v>
      </c>
      <c r="S948" s="126" t="str">
        <f t="shared" si="93"/>
        <v>Yes</v>
      </c>
      <c r="T948" s="126" t="str">
        <f t="shared" si="93"/>
        <v>No</v>
      </c>
      <c r="U948" s="126" t="str">
        <f t="shared" si="93"/>
        <v>No</v>
      </c>
      <c r="V948" s="126" t="str">
        <f t="shared" si="93"/>
        <v>Yes</v>
      </c>
      <c r="W948" s="126" t="str">
        <f t="shared" si="93"/>
        <v>No</v>
      </c>
      <c r="X948" s="126" t="str">
        <f t="shared" si="93"/>
        <v>No</v>
      </c>
      <c r="Y948" s="126" t="str">
        <f t="shared" si="93"/>
        <v>No</v>
      </c>
      <c r="Z948" s="126" t="str">
        <f t="shared" si="93"/>
        <v>No</v>
      </c>
      <c r="AA948" s="126" t="str">
        <f t="shared" si="93"/>
        <v>No</v>
      </c>
    </row>
    <row r="949" spans="1:27" x14ac:dyDescent="0.3">
      <c r="A949" t="s">
        <v>198</v>
      </c>
      <c r="B949" t="s">
        <v>13</v>
      </c>
      <c r="C949" t="s">
        <v>9</v>
      </c>
      <c r="D949" t="s">
        <v>8</v>
      </c>
      <c r="E949" t="s">
        <v>70</v>
      </c>
      <c r="F949" t="s">
        <v>71</v>
      </c>
      <c r="G949">
        <v>1</v>
      </c>
      <c r="H949" t="s">
        <v>13</v>
      </c>
      <c r="I949" t="s">
        <v>18</v>
      </c>
      <c r="M949">
        <v>2</v>
      </c>
      <c r="N949" t="str">
        <f t="shared" si="90"/>
        <v>Yes</v>
      </c>
      <c r="O949" s="3" t="s">
        <v>152</v>
      </c>
      <c r="P949" s="126" t="str">
        <f t="shared" si="92"/>
        <v>Yes</v>
      </c>
      <c r="Q949" s="126" t="str">
        <f t="shared" si="93"/>
        <v>Yes</v>
      </c>
      <c r="R949" s="126" t="str">
        <f t="shared" si="93"/>
        <v>Yes</v>
      </c>
      <c r="S949" s="126" t="str">
        <f t="shared" si="93"/>
        <v>Yes</v>
      </c>
      <c r="T949" s="126" t="str">
        <f t="shared" si="93"/>
        <v>No</v>
      </c>
      <c r="U949" s="126" t="str">
        <f t="shared" si="93"/>
        <v>No</v>
      </c>
      <c r="V949" s="126" t="str">
        <f t="shared" si="93"/>
        <v>Yes</v>
      </c>
      <c r="W949" s="126" t="str">
        <f t="shared" si="93"/>
        <v>No</v>
      </c>
      <c r="X949" s="126" t="str">
        <f t="shared" si="93"/>
        <v>No</v>
      </c>
      <c r="Y949" s="126" t="str">
        <f t="shared" si="93"/>
        <v>No</v>
      </c>
      <c r="Z949" s="126" t="str">
        <f t="shared" si="93"/>
        <v>No</v>
      </c>
      <c r="AA949" s="126" t="str">
        <f t="shared" si="93"/>
        <v>No</v>
      </c>
    </row>
    <row r="950" spans="1:27" x14ac:dyDescent="0.3">
      <c r="A950" t="s">
        <v>198</v>
      </c>
      <c r="B950" t="s">
        <v>13</v>
      </c>
      <c r="C950" t="s">
        <v>9</v>
      </c>
      <c r="D950" t="s">
        <v>8</v>
      </c>
      <c r="E950" t="s">
        <v>11</v>
      </c>
      <c r="F950" t="s">
        <v>10</v>
      </c>
      <c r="G950">
        <v>2</v>
      </c>
      <c r="H950" t="s">
        <v>8</v>
      </c>
      <c r="I950" t="s">
        <v>18</v>
      </c>
      <c r="M950">
        <v>2</v>
      </c>
      <c r="N950" t="str">
        <f t="shared" si="90"/>
        <v>Yes</v>
      </c>
      <c r="O950" s="3" t="s">
        <v>152</v>
      </c>
      <c r="P950" s="126" t="str">
        <f t="shared" si="92"/>
        <v>Yes</v>
      </c>
      <c r="Q950" s="126" t="str">
        <f t="shared" si="93"/>
        <v>Yes</v>
      </c>
      <c r="R950" s="126" t="str">
        <f t="shared" si="93"/>
        <v>Yes</v>
      </c>
      <c r="S950" s="126" t="str">
        <f t="shared" si="93"/>
        <v>No</v>
      </c>
      <c r="T950" s="126" t="str">
        <f t="shared" si="93"/>
        <v>Yes</v>
      </c>
      <c r="U950" s="126" t="str">
        <f t="shared" si="93"/>
        <v>Yes</v>
      </c>
      <c r="V950" s="126" t="str">
        <f t="shared" si="93"/>
        <v>No</v>
      </c>
      <c r="W950" s="126" t="str">
        <f t="shared" si="93"/>
        <v>No</v>
      </c>
      <c r="X950" s="126" t="str">
        <f t="shared" si="93"/>
        <v>No</v>
      </c>
      <c r="Y950" s="126" t="str">
        <f t="shared" si="93"/>
        <v>No</v>
      </c>
      <c r="Z950" s="126" t="str">
        <f t="shared" si="93"/>
        <v>No</v>
      </c>
      <c r="AA950" s="126" t="str">
        <f t="shared" si="93"/>
        <v>No</v>
      </c>
    </row>
    <row r="951" spans="1:27" x14ac:dyDescent="0.3">
      <c r="A951" t="s">
        <v>198</v>
      </c>
      <c r="B951" t="s">
        <v>13</v>
      </c>
      <c r="C951" t="s">
        <v>9</v>
      </c>
      <c r="D951" t="s">
        <v>8</v>
      </c>
      <c r="E951" t="s">
        <v>11</v>
      </c>
      <c r="F951" t="s">
        <v>10</v>
      </c>
      <c r="G951">
        <v>0</v>
      </c>
      <c r="H951" t="s">
        <v>10</v>
      </c>
      <c r="I951" t="s">
        <v>15</v>
      </c>
      <c r="J951" t="s">
        <v>237</v>
      </c>
      <c r="M951">
        <v>2</v>
      </c>
      <c r="N951" t="str">
        <f t="shared" si="90"/>
        <v>Yes</v>
      </c>
      <c r="O951" s="3" t="s">
        <v>152</v>
      </c>
      <c r="P951" s="126" t="str">
        <f t="shared" si="92"/>
        <v>Yes</v>
      </c>
      <c r="Q951" s="126" t="str">
        <f t="shared" si="93"/>
        <v>Yes</v>
      </c>
      <c r="R951" s="126" t="str">
        <f t="shared" si="93"/>
        <v>Yes</v>
      </c>
      <c r="S951" s="126" t="str">
        <f t="shared" si="93"/>
        <v>No</v>
      </c>
      <c r="T951" s="126" t="str">
        <f t="shared" si="93"/>
        <v>Yes</v>
      </c>
      <c r="U951" s="126" t="str">
        <f t="shared" si="93"/>
        <v>Yes</v>
      </c>
      <c r="V951" s="126" t="str">
        <f t="shared" si="93"/>
        <v>No</v>
      </c>
      <c r="W951" s="126" t="str">
        <f t="shared" si="93"/>
        <v>No</v>
      </c>
      <c r="X951" s="126" t="str">
        <f t="shared" si="93"/>
        <v>No</v>
      </c>
      <c r="Y951" s="126" t="str">
        <f t="shared" si="93"/>
        <v>No</v>
      </c>
      <c r="Z951" s="126" t="str">
        <f t="shared" si="93"/>
        <v>No</v>
      </c>
      <c r="AA951" s="126" t="str">
        <f t="shared" si="93"/>
        <v>No</v>
      </c>
    </row>
    <row r="952" spans="1:27" x14ac:dyDescent="0.3">
      <c r="A952" t="s">
        <v>198</v>
      </c>
      <c r="B952" t="s">
        <v>13</v>
      </c>
      <c r="C952" t="s">
        <v>9</v>
      </c>
      <c r="D952" t="s">
        <v>8</v>
      </c>
      <c r="E952" t="s">
        <v>11</v>
      </c>
      <c r="F952" t="s">
        <v>10</v>
      </c>
      <c r="G952">
        <v>1</v>
      </c>
      <c r="H952" t="s">
        <v>13</v>
      </c>
      <c r="I952" t="s">
        <v>17</v>
      </c>
      <c r="M952">
        <v>0</v>
      </c>
      <c r="N952" t="str">
        <f t="shared" si="90"/>
        <v>No</v>
      </c>
      <c r="O952" s="3" t="s">
        <v>152</v>
      </c>
      <c r="P952" s="126" t="str">
        <f t="shared" si="92"/>
        <v>Yes</v>
      </c>
      <c r="Q952" s="126" t="str">
        <f t="shared" si="93"/>
        <v>Yes</v>
      </c>
      <c r="R952" s="126" t="str">
        <f t="shared" si="93"/>
        <v>Yes</v>
      </c>
      <c r="S952" s="126" t="str">
        <f t="shared" si="93"/>
        <v>No</v>
      </c>
      <c r="T952" s="126" t="str">
        <f t="shared" si="93"/>
        <v>Yes</v>
      </c>
      <c r="U952" s="126" t="str">
        <f t="shared" si="93"/>
        <v>Yes</v>
      </c>
      <c r="V952" s="126" t="str">
        <f t="shared" si="93"/>
        <v>No</v>
      </c>
      <c r="W952" s="126" t="str">
        <f t="shared" si="93"/>
        <v>No</v>
      </c>
      <c r="X952" s="126" t="str">
        <f t="shared" si="93"/>
        <v>No</v>
      </c>
      <c r="Y952" s="126" t="str">
        <f t="shared" si="93"/>
        <v>No</v>
      </c>
      <c r="Z952" s="126" t="str">
        <f t="shared" si="93"/>
        <v>No</v>
      </c>
      <c r="AA952" s="126" t="str">
        <f t="shared" si="93"/>
        <v>No</v>
      </c>
    </row>
    <row r="953" spans="1:27" x14ac:dyDescent="0.3">
      <c r="A953" t="s">
        <v>198</v>
      </c>
      <c r="B953" t="s">
        <v>13</v>
      </c>
      <c r="C953" t="s">
        <v>9</v>
      </c>
      <c r="D953" t="s">
        <v>8</v>
      </c>
      <c r="E953" t="s">
        <v>11</v>
      </c>
      <c r="F953" t="s">
        <v>10</v>
      </c>
      <c r="G953">
        <v>0</v>
      </c>
      <c r="H953" t="s">
        <v>9</v>
      </c>
      <c r="I953" t="s">
        <v>15</v>
      </c>
      <c r="M953">
        <v>2</v>
      </c>
      <c r="N953" t="str">
        <f t="shared" si="90"/>
        <v>Yes</v>
      </c>
      <c r="O953" s="3" t="s">
        <v>152</v>
      </c>
      <c r="P953" s="126" t="str">
        <f t="shared" si="92"/>
        <v>Yes</v>
      </c>
      <c r="Q953" s="126" t="str">
        <f t="shared" si="93"/>
        <v>Yes</v>
      </c>
      <c r="R953" s="126" t="str">
        <f t="shared" si="93"/>
        <v>Yes</v>
      </c>
      <c r="S953" s="126" t="str">
        <f t="shared" si="93"/>
        <v>No</v>
      </c>
      <c r="T953" s="126" t="str">
        <f t="shared" si="93"/>
        <v>Yes</v>
      </c>
      <c r="U953" s="126" t="str">
        <f t="shared" si="93"/>
        <v>Yes</v>
      </c>
      <c r="V953" s="126" t="str">
        <f t="shared" si="93"/>
        <v>No</v>
      </c>
      <c r="W953" s="126" t="str">
        <f t="shared" si="93"/>
        <v>No</v>
      </c>
      <c r="X953" s="126" t="str">
        <f t="shared" si="93"/>
        <v>No</v>
      </c>
      <c r="Y953" s="126" t="str">
        <f t="shared" si="93"/>
        <v>No</v>
      </c>
      <c r="Z953" s="126" t="str">
        <f t="shared" si="93"/>
        <v>No</v>
      </c>
      <c r="AA953" s="126" t="str">
        <f t="shared" si="93"/>
        <v>No</v>
      </c>
    </row>
    <row r="954" spans="1:27" x14ac:dyDescent="0.3">
      <c r="A954" t="s">
        <v>198</v>
      </c>
      <c r="B954" t="s">
        <v>13</v>
      </c>
      <c r="C954" t="s">
        <v>9</v>
      </c>
      <c r="D954" t="s">
        <v>8</v>
      </c>
      <c r="E954" t="s">
        <v>11</v>
      </c>
      <c r="F954" t="s">
        <v>10</v>
      </c>
      <c r="G954">
        <v>0</v>
      </c>
      <c r="H954" t="s">
        <v>11</v>
      </c>
      <c r="I954" t="s">
        <v>17</v>
      </c>
      <c r="M954">
        <v>0</v>
      </c>
      <c r="N954" t="str">
        <f t="shared" si="90"/>
        <v>No</v>
      </c>
      <c r="O954" s="3" t="s">
        <v>152</v>
      </c>
      <c r="P954" s="126" t="str">
        <f t="shared" si="92"/>
        <v>Yes</v>
      </c>
      <c r="Q954" s="126" t="str">
        <f t="shared" si="93"/>
        <v>Yes</v>
      </c>
      <c r="R954" s="126" t="str">
        <f t="shared" si="93"/>
        <v>Yes</v>
      </c>
      <c r="S954" s="126" t="str">
        <f t="shared" si="93"/>
        <v>No</v>
      </c>
      <c r="T954" s="126" t="str">
        <f t="shared" si="93"/>
        <v>Yes</v>
      </c>
      <c r="U954" s="126" t="str">
        <f t="shared" si="93"/>
        <v>Yes</v>
      </c>
      <c r="V954" s="126" t="str">
        <f t="shared" si="93"/>
        <v>No</v>
      </c>
      <c r="W954" s="126" t="str">
        <f t="shared" si="93"/>
        <v>No</v>
      </c>
      <c r="X954" s="126" t="str">
        <f t="shared" si="93"/>
        <v>No</v>
      </c>
      <c r="Y954" s="126" t="str">
        <f t="shared" si="93"/>
        <v>No</v>
      </c>
      <c r="Z954" s="126" t="str">
        <f t="shared" si="93"/>
        <v>No</v>
      </c>
      <c r="AA954" s="126" t="str">
        <f t="shared" si="93"/>
        <v>No</v>
      </c>
    </row>
    <row r="955" spans="1:27" x14ac:dyDescent="0.3">
      <c r="A955" t="s">
        <v>198</v>
      </c>
      <c r="B955" t="s">
        <v>13</v>
      </c>
      <c r="C955" t="s">
        <v>9</v>
      </c>
      <c r="D955" t="s">
        <v>8</v>
      </c>
      <c r="E955" t="s">
        <v>11</v>
      </c>
      <c r="F955" t="s">
        <v>10</v>
      </c>
      <c r="G955">
        <v>1</v>
      </c>
      <c r="H955" t="s">
        <v>10</v>
      </c>
      <c r="I955" t="s">
        <v>18</v>
      </c>
      <c r="M955">
        <v>0</v>
      </c>
      <c r="N955" t="str">
        <f t="shared" si="90"/>
        <v>No</v>
      </c>
      <c r="O955" s="3" t="s">
        <v>152</v>
      </c>
      <c r="P955" s="126" t="str">
        <f t="shared" si="92"/>
        <v>Yes</v>
      </c>
      <c r="Q955" s="126" t="str">
        <f t="shared" si="93"/>
        <v>Yes</v>
      </c>
      <c r="R955" s="126" t="str">
        <f t="shared" si="93"/>
        <v>Yes</v>
      </c>
      <c r="S955" s="126" t="str">
        <f t="shared" si="93"/>
        <v>No</v>
      </c>
      <c r="T955" s="126" t="str">
        <f t="shared" si="93"/>
        <v>Yes</v>
      </c>
      <c r="U955" s="126" t="str">
        <f t="shared" si="93"/>
        <v>Yes</v>
      </c>
      <c r="V955" s="126" t="str">
        <f t="shared" si="93"/>
        <v>No</v>
      </c>
      <c r="W955" s="126" t="str">
        <f t="shared" si="93"/>
        <v>No</v>
      </c>
      <c r="X955" s="126" t="str">
        <f t="shared" si="93"/>
        <v>No</v>
      </c>
      <c r="Y955" s="126" t="str">
        <f t="shared" si="93"/>
        <v>No</v>
      </c>
      <c r="Z955" s="126" t="str">
        <f t="shared" si="93"/>
        <v>No</v>
      </c>
      <c r="AA955" s="126" t="str">
        <f t="shared" si="93"/>
        <v>No</v>
      </c>
    </row>
    <row r="956" spans="1:27" x14ac:dyDescent="0.3">
      <c r="A956" t="s">
        <v>198</v>
      </c>
      <c r="B956" t="s">
        <v>13</v>
      </c>
      <c r="C956" t="s">
        <v>9</v>
      </c>
      <c r="D956" t="s">
        <v>8</v>
      </c>
      <c r="E956" t="s">
        <v>11</v>
      </c>
      <c r="F956" t="s">
        <v>10</v>
      </c>
      <c r="G956">
        <v>1</v>
      </c>
      <c r="H956" t="s">
        <v>9</v>
      </c>
      <c r="I956" t="s">
        <v>148</v>
      </c>
      <c r="J956" t="s">
        <v>237</v>
      </c>
      <c r="M956">
        <v>1</v>
      </c>
      <c r="N956" t="str">
        <f t="shared" si="90"/>
        <v>Yes</v>
      </c>
      <c r="O956" s="3" t="s">
        <v>152</v>
      </c>
      <c r="P956" s="126" t="str">
        <f t="shared" si="92"/>
        <v>Yes</v>
      </c>
      <c r="Q956" s="126" t="str">
        <f t="shared" si="93"/>
        <v>Yes</v>
      </c>
      <c r="R956" s="126" t="str">
        <f t="shared" si="93"/>
        <v>Yes</v>
      </c>
      <c r="S956" s="126" t="str">
        <f t="shared" si="93"/>
        <v>No</v>
      </c>
      <c r="T956" s="126" t="str">
        <f t="shared" si="93"/>
        <v>Yes</v>
      </c>
      <c r="U956" s="126" t="str">
        <f t="shared" si="93"/>
        <v>Yes</v>
      </c>
      <c r="V956" s="126" t="str">
        <f t="shared" si="93"/>
        <v>No</v>
      </c>
      <c r="W956" s="126" t="str">
        <f t="shared" si="93"/>
        <v>No</v>
      </c>
      <c r="X956" s="126" t="str">
        <f t="shared" si="93"/>
        <v>No</v>
      </c>
      <c r="Y956" s="126" t="str">
        <f t="shared" si="93"/>
        <v>No</v>
      </c>
      <c r="Z956" s="126" t="str">
        <f t="shared" si="93"/>
        <v>No</v>
      </c>
      <c r="AA956" s="126" t="str">
        <f t="shared" si="93"/>
        <v>No</v>
      </c>
    </row>
    <row r="957" spans="1:27" x14ac:dyDescent="0.3">
      <c r="A957" t="s">
        <v>198</v>
      </c>
      <c r="B957" t="s">
        <v>13</v>
      </c>
      <c r="C957" t="s">
        <v>9</v>
      </c>
      <c r="D957" t="s">
        <v>8</v>
      </c>
      <c r="E957" t="s">
        <v>70</v>
      </c>
      <c r="F957" t="s">
        <v>10</v>
      </c>
      <c r="G957">
        <v>1</v>
      </c>
      <c r="H957" t="s">
        <v>10</v>
      </c>
      <c r="I957" t="s">
        <v>18</v>
      </c>
      <c r="M957">
        <v>2</v>
      </c>
      <c r="N957" t="str">
        <f t="shared" si="90"/>
        <v>Yes</v>
      </c>
      <c r="O957" s="3" t="s">
        <v>152</v>
      </c>
      <c r="P957" s="126" t="str">
        <f t="shared" si="92"/>
        <v>Yes</v>
      </c>
      <c r="Q957" s="126" t="str">
        <f t="shared" si="93"/>
        <v>Yes</v>
      </c>
      <c r="R957" s="126" t="str">
        <f t="shared" si="93"/>
        <v>Yes</v>
      </c>
      <c r="S957" s="126" t="str">
        <f t="shared" si="93"/>
        <v>Yes</v>
      </c>
      <c r="T957" s="126" t="str">
        <f t="shared" si="93"/>
        <v>Yes</v>
      </c>
      <c r="U957" s="126" t="str">
        <f t="shared" si="93"/>
        <v>No</v>
      </c>
      <c r="V957" s="126" t="str">
        <f t="shared" si="93"/>
        <v>No</v>
      </c>
      <c r="W957" s="126" t="str">
        <f t="shared" si="93"/>
        <v>No</v>
      </c>
      <c r="X957" s="126" t="str">
        <f t="shared" si="93"/>
        <v>No</v>
      </c>
      <c r="Y957" s="126" t="str">
        <f t="shared" si="93"/>
        <v>No</v>
      </c>
      <c r="Z957" s="126" t="str">
        <f t="shared" si="93"/>
        <v>No</v>
      </c>
      <c r="AA957" s="126" t="str">
        <f t="shared" si="93"/>
        <v>No</v>
      </c>
    </row>
    <row r="958" spans="1:27" x14ac:dyDescent="0.3">
      <c r="A958" t="s">
        <v>198</v>
      </c>
      <c r="B958" t="s">
        <v>13</v>
      </c>
      <c r="C958" t="s">
        <v>9</v>
      </c>
      <c r="D958" t="s">
        <v>8</v>
      </c>
      <c r="E958" t="s">
        <v>70</v>
      </c>
      <c r="F958" t="s">
        <v>10</v>
      </c>
      <c r="G958">
        <v>1</v>
      </c>
      <c r="H958" t="s">
        <v>9</v>
      </c>
      <c r="I958" t="s">
        <v>15</v>
      </c>
      <c r="M958">
        <v>0</v>
      </c>
      <c r="N958" t="str">
        <f t="shared" si="90"/>
        <v>No</v>
      </c>
      <c r="O958" s="3" t="s">
        <v>152</v>
      </c>
      <c r="P958" s="126" t="str">
        <f t="shared" si="92"/>
        <v>Yes</v>
      </c>
      <c r="Q958" s="126" t="str">
        <f t="shared" si="93"/>
        <v>Yes</v>
      </c>
      <c r="R958" s="126" t="str">
        <f t="shared" si="93"/>
        <v>Yes</v>
      </c>
      <c r="S958" s="126" t="str">
        <f t="shared" si="93"/>
        <v>Yes</v>
      </c>
      <c r="T958" s="126" t="str">
        <f t="shared" si="93"/>
        <v>Yes</v>
      </c>
      <c r="U958" s="126" t="str">
        <f t="shared" si="93"/>
        <v>No</v>
      </c>
      <c r="V958" s="126" t="str">
        <f t="shared" si="93"/>
        <v>No</v>
      </c>
      <c r="W958" s="126" t="str">
        <f t="shared" si="93"/>
        <v>No</v>
      </c>
      <c r="X958" s="126" t="str">
        <f t="shared" si="93"/>
        <v>No</v>
      </c>
      <c r="Y958" s="126" t="str">
        <f t="shared" si="93"/>
        <v>No</v>
      </c>
      <c r="Z958" s="126" t="str">
        <f t="shared" si="93"/>
        <v>No</v>
      </c>
      <c r="AA958" s="126" t="str">
        <f t="shared" si="93"/>
        <v>No</v>
      </c>
    </row>
    <row r="959" spans="1:27" x14ac:dyDescent="0.3">
      <c r="A959" t="s">
        <v>198</v>
      </c>
      <c r="B959" t="s">
        <v>13</v>
      </c>
      <c r="C959" t="s">
        <v>130</v>
      </c>
      <c r="D959" t="s">
        <v>8</v>
      </c>
      <c r="E959" t="s">
        <v>70</v>
      </c>
      <c r="F959" t="s">
        <v>10</v>
      </c>
      <c r="G959">
        <v>1</v>
      </c>
      <c r="H959" t="s">
        <v>130</v>
      </c>
      <c r="I959" t="s">
        <v>17</v>
      </c>
      <c r="M959">
        <v>0</v>
      </c>
      <c r="N959" t="str">
        <f t="shared" si="90"/>
        <v>No</v>
      </c>
      <c r="O959" s="3" t="s">
        <v>152</v>
      </c>
      <c r="P959" s="126" t="str">
        <f t="shared" si="92"/>
        <v>Yes</v>
      </c>
      <c r="Q959" s="126" t="str">
        <f t="shared" si="93"/>
        <v>No</v>
      </c>
      <c r="R959" s="126" t="str">
        <f t="shared" si="93"/>
        <v>Yes</v>
      </c>
      <c r="S959" s="126" t="str">
        <f t="shared" si="93"/>
        <v>Yes</v>
      </c>
      <c r="T959" s="126" t="str">
        <f t="shared" si="93"/>
        <v>Yes</v>
      </c>
      <c r="U959" s="126" t="str">
        <f t="shared" si="93"/>
        <v>No</v>
      </c>
      <c r="V959" s="126" t="str">
        <f t="shared" si="93"/>
        <v>No</v>
      </c>
      <c r="W959" s="126" t="str">
        <f t="shared" si="93"/>
        <v>No</v>
      </c>
      <c r="X959" s="126" t="str">
        <f t="shared" si="93"/>
        <v>No</v>
      </c>
      <c r="Y959" s="126" t="str">
        <f t="shared" si="93"/>
        <v>Yes</v>
      </c>
      <c r="Z959" s="126" t="str">
        <f t="shared" si="93"/>
        <v>No</v>
      </c>
      <c r="AA959" s="126" t="str">
        <f t="shared" si="93"/>
        <v>No</v>
      </c>
    </row>
    <row r="960" spans="1:27" x14ac:dyDescent="0.3">
      <c r="A960" t="s">
        <v>198</v>
      </c>
      <c r="B960" t="s">
        <v>13</v>
      </c>
      <c r="C960" t="s">
        <v>130</v>
      </c>
      <c r="D960" t="s">
        <v>8</v>
      </c>
      <c r="E960" t="s">
        <v>70</v>
      </c>
      <c r="F960" t="s">
        <v>10</v>
      </c>
      <c r="G960">
        <v>1</v>
      </c>
      <c r="H960" t="s">
        <v>10</v>
      </c>
      <c r="I960" t="s">
        <v>17</v>
      </c>
      <c r="M960">
        <v>0</v>
      </c>
      <c r="N960" t="str">
        <f t="shared" si="90"/>
        <v>No</v>
      </c>
      <c r="O960" s="3" t="s">
        <v>152</v>
      </c>
      <c r="P960" s="126" t="str">
        <f t="shared" si="92"/>
        <v>Yes</v>
      </c>
      <c r="Q960" s="126" t="str">
        <f t="shared" si="93"/>
        <v>No</v>
      </c>
      <c r="R960" s="126" t="str">
        <f t="shared" si="93"/>
        <v>Yes</v>
      </c>
      <c r="S960" s="126" t="str">
        <f t="shared" si="93"/>
        <v>Yes</v>
      </c>
      <c r="T960" s="126" t="str">
        <f t="shared" si="93"/>
        <v>Yes</v>
      </c>
      <c r="U960" s="126" t="str">
        <f t="shared" si="93"/>
        <v>No</v>
      </c>
      <c r="V960" s="126" t="str">
        <f t="shared" si="93"/>
        <v>No</v>
      </c>
      <c r="W960" s="126" t="str">
        <f t="shared" si="93"/>
        <v>No</v>
      </c>
      <c r="X960" s="126" t="str">
        <f t="shared" si="93"/>
        <v>No</v>
      </c>
      <c r="Y960" s="126" t="str">
        <f t="shared" si="93"/>
        <v>Yes</v>
      </c>
      <c r="Z960" s="126" t="str">
        <f t="shared" si="93"/>
        <v>No</v>
      </c>
      <c r="AA960" s="126" t="str">
        <f t="shared" si="93"/>
        <v>No</v>
      </c>
    </row>
    <row r="961" spans="1:27" x14ac:dyDescent="0.3">
      <c r="A961" t="s">
        <v>198</v>
      </c>
      <c r="B961" t="s">
        <v>13</v>
      </c>
      <c r="C961" t="s">
        <v>130</v>
      </c>
      <c r="D961" t="s">
        <v>8</v>
      </c>
      <c r="E961" t="s">
        <v>70</v>
      </c>
      <c r="F961" t="s">
        <v>10</v>
      </c>
      <c r="G961">
        <v>0</v>
      </c>
      <c r="H961" t="s">
        <v>70</v>
      </c>
      <c r="I961" t="s">
        <v>17</v>
      </c>
      <c r="M961">
        <v>0</v>
      </c>
      <c r="N961" t="str">
        <f t="shared" si="90"/>
        <v>No</v>
      </c>
      <c r="O961" s="3" t="s">
        <v>152</v>
      </c>
      <c r="P961" s="126" t="str">
        <f t="shared" si="92"/>
        <v>Yes</v>
      </c>
      <c r="Q961" s="126" t="str">
        <f t="shared" si="93"/>
        <v>No</v>
      </c>
      <c r="R961" s="126" t="str">
        <f t="shared" si="93"/>
        <v>Yes</v>
      </c>
      <c r="S961" s="126" t="str">
        <f t="shared" si="93"/>
        <v>Yes</v>
      </c>
      <c r="T961" s="126" t="str">
        <f t="shared" si="93"/>
        <v>Yes</v>
      </c>
      <c r="U961" s="126" t="str">
        <f t="shared" si="93"/>
        <v>No</v>
      </c>
      <c r="V961" s="126" t="str">
        <f t="shared" si="93"/>
        <v>No</v>
      </c>
      <c r="W961" s="126" t="str">
        <f t="shared" si="93"/>
        <v>No</v>
      </c>
      <c r="X961" s="126" t="str">
        <f t="shared" si="93"/>
        <v>No</v>
      </c>
      <c r="Y961" s="126" t="str">
        <f t="shared" si="93"/>
        <v>Yes</v>
      </c>
      <c r="Z961" s="126" t="str">
        <f t="shared" si="93"/>
        <v>No</v>
      </c>
      <c r="AA961" s="126" t="str">
        <f t="shared" si="93"/>
        <v>No</v>
      </c>
    </row>
    <row r="962" spans="1:27" x14ac:dyDescent="0.3">
      <c r="A962" t="s">
        <v>198</v>
      </c>
      <c r="B962" t="s">
        <v>13</v>
      </c>
      <c r="C962" t="s">
        <v>130</v>
      </c>
      <c r="D962" t="s">
        <v>8</v>
      </c>
      <c r="E962" t="s">
        <v>70</v>
      </c>
      <c r="F962" t="s">
        <v>10</v>
      </c>
      <c r="G962">
        <v>0</v>
      </c>
      <c r="H962" t="s">
        <v>70</v>
      </c>
      <c r="I962" t="s">
        <v>19</v>
      </c>
      <c r="M962">
        <v>3</v>
      </c>
      <c r="N962" t="str">
        <f t="shared" si="90"/>
        <v>Yes</v>
      </c>
      <c r="O962" s="3" t="s">
        <v>152</v>
      </c>
      <c r="P962" s="126" t="str">
        <f t="shared" si="92"/>
        <v>Yes</v>
      </c>
      <c r="Q962" s="126" t="str">
        <f t="shared" si="93"/>
        <v>No</v>
      </c>
      <c r="R962" s="126" t="str">
        <f t="shared" si="93"/>
        <v>Yes</v>
      </c>
      <c r="S962" s="126" t="str">
        <f t="shared" si="93"/>
        <v>Yes</v>
      </c>
      <c r="T962" s="126" t="str">
        <f t="shared" si="93"/>
        <v>Yes</v>
      </c>
      <c r="U962" s="126" t="str">
        <f t="shared" si="93"/>
        <v>No</v>
      </c>
      <c r="V962" s="126" t="str">
        <f t="shared" si="93"/>
        <v>No</v>
      </c>
      <c r="W962" s="126" t="str">
        <f t="shared" si="93"/>
        <v>No</v>
      </c>
      <c r="X962" s="126" t="str">
        <f t="shared" si="93"/>
        <v>No</v>
      </c>
      <c r="Y962" s="126" t="str">
        <f t="shared" si="93"/>
        <v>Yes</v>
      </c>
      <c r="Z962" s="126" t="str">
        <f t="shared" si="93"/>
        <v>No</v>
      </c>
      <c r="AA962" s="126" t="str">
        <f t="shared" si="93"/>
        <v>No</v>
      </c>
    </row>
    <row r="963" spans="1:27" x14ac:dyDescent="0.3">
      <c r="A963" t="s">
        <v>198</v>
      </c>
      <c r="B963" t="s">
        <v>13</v>
      </c>
      <c r="C963" t="s">
        <v>130</v>
      </c>
      <c r="D963" t="s">
        <v>8</v>
      </c>
      <c r="E963" t="s">
        <v>70</v>
      </c>
      <c r="F963" t="s">
        <v>10</v>
      </c>
      <c r="G963">
        <v>0</v>
      </c>
      <c r="H963" t="s">
        <v>10</v>
      </c>
      <c r="I963" t="s">
        <v>15</v>
      </c>
      <c r="M963">
        <v>0</v>
      </c>
      <c r="N963" t="str">
        <f t="shared" si="90"/>
        <v>No</v>
      </c>
      <c r="O963" s="3" t="s">
        <v>152</v>
      </c>
      <c r="P963" s="126" t="str">
        <f t="shared" si="92"/>
        <v>Yes</v>
      </c>
      <c r="Q963" s="126" t="str">
        <f t="shared" si="93"/>
        <v>No</v>
      </c>
      <c r="R963" s="126" t="str">
        <f t="shared" si="93"/>
        <v>Yes</v>
      </c>
      <c r="S963" s="126" t="str">
        <f t="shared" si="93"/>
        <v>Yes</v>
      </c>
      <c r="T963" s="126" t="str">
        <f t="shared" si="93"/>
        <v>Yes</v>
      </c>
      <c r="U963" s="126" t="str">
        <f t="shared" si="93"/>
        <v>No</v>
      </c>
      <c r="V963" s="126" t="str">
        <f t="shared" si="93"/>
        <v>No</v>
      </c>
      <c r="W963" s="126" t="str">
        <f t="shared" si="93"/>
        <v>No</v>
      </c>
      <c r="X963" s="126" t="str">
        <f t="shared" si="93"/>
        <v>No</v>
      </c>
      <c r="Y963" s="126" t="str">
        <f t="shared" si="93"/>
        <v>Yes</v>
      </c>
      <c r="Z963" s="126" t="str">
        <f t="shared" si="93"/>
        <v>No</v>
      </c>
      <c r="AA963" s="126" t="str">
        <f t="shared" si="93"/>
        <v>No</v>
      </c>
    </row>
    <row r="964" spans="1:27" x14ac:dyDescent="0.3">
      <c r="A964" t="s">
        <v>198</v>
      </c>
      <c r="B964" t="s">
        <v>130</v>
      </c>
      <c r="C964" t="s">
        <v>9</v>
      </c>
      <c r="D964" t="s">
        <v>70</v>
      </c>
      <c r="E964" t="s">
        <v>11</v>
      </c>
      <c r="F964" t="s">
        <v>71</v>
      </c>
      <c r="G964">
        <v>0</v>
      </c>
      <c r="H964" t="s">
        <v>130</v>
      </c>
      <c r="I964" t="s">
        <v>15</v>
      </c>
      <c r="M964">
        <v>2</v>
      </c>
      <c r="N964" t="str">
        <f t="shared" si="90"/>
        <v>Yes</v>
      </c>
      <c r="O964" s="3" t="s">
        <v>152</v>
      </c>
      <c r="P964" s="126" t="str">
        <f t="shared" si="92"/>
        <v>No</v>
      </c>
      <c r="Q964" s="126" t="str">
        <f t="shared" si="93"/>
        <v>Yes</v>
      </c>
      <c r="R964" s="126" t="str">
        <f t="shared" si="93"/>
        <v>No</v>
      </c>
      <c r="S964" s="126" t="str">
        <f t="shared" si="93"/>
        <v>Yes</v>
      </c>
      <c r="T964" s="126" t="str">
        <f t="shared" si="93"/>
        <v>No</v>
      </c>
      <c r="U964" s="126" t="str">
        <f t="shared" si="93"/>
        <v>Yes</v>
      </c>
      <c r="V964" s="126" t="str">
        <f t="shared" si="93"/>
        <v>Yes</v>
      </c>
      <c r="W964" s="126" t="str">
        <f t="shared" si="93"/>
        <v>No</v>
      </c>
      <c r="X964" s="126" t="str">
        <f t="shared" si="93"/>
        <v>No</v>
      </c>
      <c r="Y964" s="126" t="str">
        <f t="shared" si="93"/>
        <v>Yes</v>
      </c>
      <c r="Z964" s="126" t="str">
        <f t="shared" si="93"/>
        <v>No</v>
      </c>
      <c r="AA964" s="126" t="str">
        <f t="shared" si="93"/>
        <v>No</v>
      </c>
    </row>
    <row r="965" spans="1:27" x14ac:dyDescent="0.3">
      <c r="A965" t="s">
        <v>198</v>
      </c>
      <c r="B965" t="s">
        <v>130</v>
      </c>
      <c r="C965" t="s">
        <v>9</v>
      </c>
      <c r="D965" t="s">
        <v>70</v>
      </c>
      <c r="E965" t="s">
        <v>11</v>
      </c>
      <c r="F965" t="s">
        <v>71</v>
      </c>
      <c r="G965">
        <v>0</v>
      </c>
      <c r="H965" t="s">
        <v>9</v>
      </c>
      <c r="I965" t="s">
        <v>19</v>
      </c>
      <c r="M965">
        <v>0</v>
      </c>
      <c r="N965" t="str">
        <f t="shared" si="90"/>
        <v>No</v>
      </c>
      <c r="O965" s="3" t="s">
        <v>152</v>
      </c>
      <c r="P965" s="126" t="str">
        <f t="shared" si="92"/>
        <v>No</v>
      </c>
      <c r="Q965" s="126" t="str">
        <f t="shared" si="93"/>
        <v>Yes</v>
      </c>
      <c r="R965" s="126" t="str">
        <f t="shared" si="93"/>
        <v>No</v>
      </c>
      <c r="S965" s="126" t="str">
        <f t="shared" si="93"/>
        <v>Yes</v>
      </c>
      <c r="T965" s="126" t="str">
        <f t="shared" si="93"/>
        <v>No</v>
      </c>
      <c r="U965" s="126" t="str">
        <f t="shared" si="93"/>
        <v>Yes</v>
      </c>
      <c r="V965" s="126" t="str">
        <f t="shared" si="93"/>
        <v>Yes</v>
      </c>
      <c r="W965" s="126" t="str">
        <f t="shared" si="93"/>
        <v>No</v>
      </c>
      <c r="X965" s="126" t="str">
        <f t="shared" si="93"/>
        <v>No</v>
      </c>
      <c r="Y965" s="126" t="str">
        <f t="shared" si="93"/>
        <v>Yes</v>
      </c>
      <c r="Z965" s="126" t="str">
        <f t="shared" si="93"/>
        <v>No</v>
      </c>
      <c r="AA965" s="126" t="str">
        <f t="shared" si="93"/>
        <v>No</v>
      </c>
    </row>
    <row r="966" spans="1:27" x14ac:dyDescent="0.3">
      <c r="A966" t="s">
        <v>198</v>
      </c>
      <c r="B966" t="s">
        <v>130</v>
      </c>
      <c r="C966" t="s">
        <v>9</v>
      </c>
      <c r="D966" t="s">
        <v>8</v>
      </c>
      <c r="E966" t="s">
        <v>11</v>
      </c>
      <c r="F966" t="s">
        <v>71</v>
      </c>
      <c r="G966">
        <v>0</v>
      </c>
      <c r="H966" t="s">
        <v>11</v>
      </c>
      <c r="I966" t="s">
        <v>19</v>
      </c>
      <c r="M966">
        <v>0</v>
      </c>
      <c r="N966" t="str">
        <f t="shared" ref="N966:N1029" si="94">IF(M966="","",IF(I966="Foul","Yes",IF(M966=0,"No","Yes")))</f>
        <v>No</v>
      </c>
      <c r="O966" s="3" t="s">
        <v>152</v>
      </c>
      <c r="P966" s="126" t="str">
        <f t="shared" si="92"/>
        <v>No</v>
      </c>
      <c r="Q966" s="126" t="str">
        <f t="shared" si="93"/>
        <v>Yes</v>
      </c>
      <c r="R966" s="126" t="str">
        <f t="shared" si="93"/>
        <v>Yes</v>
      </c>
      <c r="S966" s="126" t="str">
        <f t="shared" si="93"/>
        <v>No</v>
      </c>
      <c r="T966" s="126" t="str">
        <f t="shared" si="93"/>
        <v>No</v>
      </c>
      <c r="U966" s="126" t="str">
        <f t="shared" si="93"/>
        <v>Yes</v>
      </c>
      <c r="V966" s="126" t="str">
        <f t="shared" si="93"/>
        <v>Yes</v>
      </c>
      <c r="W966" s="126" t="str">
        <f t="shared" si="93"/>
        <v>No</v>
      </c>
      <c r="X966" s="126" t="str">
        <f t="shared" si="93"/>
        <v>No</v>
      </c>
      <c r="Y966" s="126" t="str">
        <f t="shared" si="93"/>
        <v>Yes</v>
      </c>
      <c r="Z966" s="126" t="str">
        <f t="shared" si="93"/>
        <v>No</v>
      </c>
      <c r="AA966" s="126" t="str">
        <f t="shared" si="93"/>
        <v>No</v>
      </c>
    </row>
    <row r="967" spans="1:27" x14ac:dyDescent="0.3">
      <c r="A967" t="s">
        <v>198</v>
      </c>
      <c r="B967" t="s">
        <v>130</v>
      </c>
      <c r="C967" t="s">
        <v>9</v>
      </c>
      <c r="D967" t="s">
        <v>8</v>
      </c>
      <c r="E967" t="s">
        <v>11</v>
      </c>
      <c r="F967" t="s">
        <v>71</v>
      </c>
      <c r="G967">
        <v>1</v>
      </c>
      <c r="H967" t="s">
        <v>9</v>
      </c>
      <c r="I967" t="s">
        <v>18</v>
      </c>
      <c r="M967">
        <v>2</v>
      </c>
      <c r="N967" t="str">
        <f t="shared" si="94"/>
        <v>Yes</v>
      </c>
      <c r="O967" s="3" t="s">
        <v>152</v>
      </c>
      <c r="P967" s="126" t="str">
        <f t="shared" si="92"/>
        <v>No</v>
      </c>
      <c r="Q967" s="126" t="str">
        <f t="shared" si="93"/>
        <v>Yes</v>
      </c>
      <c r="R967" s="126" t="str">
        <f t="shared" si="93"/>
        <v>Yes</v>
      </c>
      <c r="S967" s="126" t="str">
        <f t="shared" si="93"/>
        <v>No</v>
      </c>
      <c r="T967" s="126" t="str">
        <f t="shared" si="93"/>
        <v>No</v>
      </c>
      <c r="U967" s="126" t="str">
        <f t="shared" si="93"/>
        <v>Yes</v>
      </c>
      <c r="V967" s="126" t="str">
        <f t="shared" si="93"/>
        <v>Yes</v>
      </c>
      <c r="W967" s="126" t="str">
        <f t="shared" si="93"/>
        <v>No</v>
      </c>
      <c r="X967" s="126" t="str">
        <f t="shared" si="93"/>
        <v>No</v>
      </c>
      <c r="Y967" s="126" t="str">
        <f t="shared" si="93"/>
        <v>Yes</v>
      </c>
      <c r="Z967" s="126" t="str">
        <f t="shared" si="93"/>
        <v>No</v>
      </c>
      <c r="AA967" s="126" t="str">
        <f t="shared" ref="Q967:AA991" si="95">IF($A967="","",IF(OR($B967=AA$1,$C967=AA$1,$D967=AA$1,$E967=AA$1,$F967=AA$1),"Yes","No"))</f>
        <v>No</v>
      </c>
    </row>
    <row r="968" spans="1:27" x14ac:dyDescent="0.3">
      <c r="A968" t="s">
        <v>198</v>
      </c>
      <c r="B968" t="s">
        <v>13</v>
      </c>
      <c r="C968" t="s">
        <v>9</v>
      </c>
      <c r="D968" t="s">
        <v>8</v>
      </c>
      <c r="E968" t="s">
        <v>11</v>
      </c>
      <c r="F968" t="s">
        <v>10</v>
      </c>
      <c r="G968">
        <v>1</v>
      </c>
      <c r="H968" t="s">
        <v>9</v>
      </c>
      <c r="I968" t="s">
        <v>16</v>
      </c>
      <c r="M968">
        <v>0</v>
      </c>
      <c r="N968" t="str">
        <f t="shared" si="94"/>
        <v>No</v>
      </c>
      <c r="O968" s="3" t="s">
        <v>152</v>
      </c>
      <c r="P968" s="126" t="str">
        <f t="shared" si="92"/>
        <v>Yes</v>
      </c>
      <c r="Q968" s="126" t="str">
        <f t="shared" si="95"/>
        <v>Yes</v>
      </c>
      <c r="R968" s="126" t="str">
        <f t="shared" si="95"/>
        <v>Yes</v>
      </c>
      <c r="S968" s="126" t="str">
        <f t="shared" si="95"/>
        <v>No</v>
      </c>
      <c r="T968" s="126" t="str">
        <f t="shared" si="95"/>
        <v>Yes</v>
      </c>
      <c r="U968" s="126" t="str">
        <f t="shared" si="95"/>
        <v>Yes</v>
      </c>
      <c r="V968" s="126" t="str">
        <f t="shared" si="95"/>
        <v>No</v>
      </c>
      <c r="W968" s="126" t="str">
        <f t="shared" si="95"/>
        <v>No</v>
      </c>
      <c r="X968" s="126" t="str">
        <f t="shared" si="95"/>
        <v>No</v>
      </c>
      <c r="Y968" s="126" t="str">
        <f t="shared" si="95"/>
        <v>No</v>
      </c>
      <c r="Z968" s="126" t="str">
        <f t="shared" si="95"/>
        <v>No</v>
      </c>
      <c r="AA968" s="126" t="str">
        <f t="shared" si="95"/>
        <v>No</v>
      </c>
    </row>
    <row r="969" spans="1:27" x14ac:dyDescent="0.3">
      <c r="A969" t="s">
        <v>198</v>
      </c>
      <c r="B969" t="s">
        <v>13</v>
      </c>
      <c r="C969" t="s">
        <v>9</v>
      </c>
      <c r="D969" t="s">
        <v>8</v>
      </c>
      <c r="E969" t="s">
        <v>11</v>
      </c>
      <c r="F969" t="s">
        <v>10</v>
      </c>
      <c r="G969">
        <v>1</v>
      </c>
      <c r="H969" t="s">
        <v>10</v>
      </c>
      <c r="I969" t="s">
        <v>18</v>
      </c>
      <c r="M969">
        <v>2</v>
      </c>
      <c r="N969" t="str">
        <f t="shared" si="94"/>
        <v>Yes</v>
      </c>
      <c r="O969" s="3" t="s">
        <v>152</v>
      </c>
      <c r="P969" s="126" t="str">
        <f t="shared" si="92"/>
        <v>Yes</v>
      </c>
      <c r="Q969" s="126" t="str">
        <f t="shared" si="95"/>
        <v>Yes</v>
      </c>
      <c r="R969" s="126" t="str">
        <f t="shared" si="95"/>
        <v>Yes</v>
      </c>
      <c r="S969" s="126" t="str">
        <f t="shared" si="95"/>
        <v>No</v>
      </c>
      <c r="T969" s="126" t="str">
        <f t="shared" si="95"/>
        <v>Yes</v>
      </c>
      <c r="U969" s="126" t="str">
        <f t="shared" si="95"/>
        <v>Yes</v>
      </c>
      <c r="V969" s="126" t="str">
        <f t="shared" si="95"/>
        <v>No</v>
      </c>
      <c r="W969" s="126" t="str">
        <f t="shared" si="95"/>
        <v>No</v>
      </c>
      <c r="X969" s="126" t="str">
        <f t="shared" si="95"/>
        <v>No</v>
      </c>
      <c r="Y969" s="126" t="str">
        <f t="shared" si="95"/>
        <v>No</v>
      </c>
      <c r="Z969" s="126" t="str">
        <f t="shared" si="95"/>
        <v>No</v>
      </c>
      <c r="AA969" s="126" t="str">
        <f t="shared" si="95"/>
        <v>No</v>
      </c>
    </row>
    <row r="970" spans="1:27" x14ac:dyDescent="0.3">
      <c r="A970" t="s">
        <v>198</v>
      </c>
      <c r="B970" t="s">
        <v>13</v>
      </c>
      <c r="C970" t="s">
        <v>9</v>
      </c>
      <c r="D970" t="s">
        <v>8</v>
      </c>
      <c r="E970" t="s">
        <v>11</v>
      </c>
      <c r="F970" t="s">
        <v>10</v>
      </c>
      <c r="G970">
        <v>1</v>
      </c>
      <c r="H970" t="s">
        <v>8</v>
      </c>
      <c r="I970" t="s">
        <v>18</v>
      </c>
      <c r="M970">
        <v>3</v>
      </c>
      <c r="N970" t="str">
        <f t="shared" si="94"/>
        <v>Yes</v>
      </c>
      <c r="O970" s="3" t="s">
        <v>152</v>
      </c>
      <c r="P970" s="126" t="str">
        <f t="shared" si="92"/>
        <v>Yes</v>
      </c>
      <c r="Q970" s="126" t="str">
        <f t="shared" si="95"/>
        <v>Yes</v>
      </c>
      <c r="R970" s="126" t="str">
        <f t="shared" si="95"/>
        <v>Yes</v>
      </c>
      <c r="S970" s="126" t="str">
        <f t="shared" si="95"/>
        <v>No</v>
      </c>
      <c r="T970" s="126" t="str">
        <f t="shared" si="95"/>
        <v>Yes</v>
      </c>
      <c r="U970" s="126" t="str">
        <f t="shared" si="95"/>
        <v>Yes</v>
      </c>
      <c r="V970" s="126" t="str">
        <f t="shared" si="95"/>
        <v>No</v>
      </c>
      <c r="W970" s="126" t="str">
        <f t="shared" si="95"/>
        <v>No</v>
      </c>
      <c r="X970" s="126" t="str">
        <f t="shared" si="95"/>
        <v>No</v>
      </c>
      <c r="Y970" s="126" t="str">
        <f t="shared" si="95"/>
        <v>No</v>
      </c>
      <c r="Z970" s="126" t="str">
        <f t="shared" si="95"/>
        <v>No</v>
      </c>
      <c r="AA970" s="126" t="str">
        <f t="shared" si="95"/>
        <v>No</v>
      </c>
    </row>
    <row r="971" spans="1:27" x14ac:dyDescent="0.3">
      <c r="A971" t="s">
        <v>198</v>
      </c>
      <c r="B971" t="s">
        <v>13</v>
      </c>
      <c r="C971" t="s">
        <v>9</v>
      </c>
      <c r="D971" t="s">
        <v>8</v>
      </c>
      <c r="E971" t="s">
        <v>11</v>
      </c>
      <c r="F971" t="s">
        <v>10</v>
      </c>
      <c r="G971">
        <v>1</v>
      </c>
      <c r="H971" t="s">
        <v>13</v>
      </c>
      <c r="I971" t="s">
        <v>18</v>
      </c>
      <c r="M971">
        <v>0</v>
      </c>
      <c r="N971" t="str">
        <f t="shared" si="94"/>
        <v>No</v>
      </c>
      <c r="O971" s="3" t="s">
        <v>152</v>
      </c>
      <c r="P971" s="126" t="str">
        <f t="shared" si="92"/>
        <v>Yes</v>
      </c>
      <c r="Q971" s="126" t="str">
        <f t="shared" si="95"/>
        <v>Yes</v>
      </c>
      <c r="R971" s="126" t="str">
        <f t="shared" si="95"/>
        <v>Yes</v>
      </c>
      <c r="S971" s="126" t="str">
        <f t="shared" si="95"/>
        <v>No</v>
      </c>
      <c r="T971" s="126" t="str">
        <f t="shared" si="95"/>
        <v>Yes</v>
      </c>
      <c r="U971" s="126" t="str">
        <f t="shared" si="95"/>
        <v>Yes</v>
      </c>
      <c r="V971" s="126" t="str">
        <f t="shared" si="95"/>
        <v>No</v>
      </c>
      <c r="W971" s="126" t="str">
        <f t="shared" si="95"/>
        <v>No</v>
      </c>
      <c r="X971" s="126" t="str">
        <f t="shared" si="95"/>
        <v>No</v>
      </c>
      <c r="Y971" s="126" t="str">
        <f t="shared" si="95"/>
        <v>No</v>
      </c>
      <c r="Z971" s="126" t="str">
        <f t="shared" si="95"/>
        <v>No</v>
      </c>
      <c r="AA971" s="126" t="str">
        <f t="shared" si="95"/>
        <v>No</v>
      </c>
    </row>
    <row r="972" spans="1:27" x14ac:dyDescent="0.3">
      <c r="A972" t="s">
        <v>198</v>
      </c>
      <c r="B972" t="s">
        <v>13</v>
      </c>
      <c r="C972" t="s">
        <v>9</v>
      </c>
      <c r="D972" t="s">
        <v>8</v>
      </c>
      <c r="E972" t="s">
        <v>11</v>
      </c>
      <c r="F972" t="s">
        <v>10</v>
      </c>
      <c r="G972">
        <v>0</v>
      </c>
      <c r="H972" t="s">
        <v>10</v>
      </c>
      <c r="I972" t="s">
        <v>15</v>
      </c>
      <c r="M972">
        <v>0</v>
      </c>
      <c r="N972" t="str">
        <f t="shared" si="94"/>
        <v>No</v>
      </c>
      <c r="O972" s="3" t="s">
        <v>152</v>
      </c>
      <c r="P972" s="126" t="str">
        <f t="shared" si="92"/>
        <v>Yes</v>
      </c>
      <c r="Q972" s="126" t="str">
        <f t="shared" si="95"/>
        <v>Yes</v>
      </c>
      <c r="R972" s="126" t="str">
        <f t="shared" si="95"/>
        <v>Yes</v>
      </c>
      <c r="S972" s="126" t="str">
        <f t="shared" si="95"/>
        <v>No</v>
      </c>
      <c r="T972" s="126" t="str">
        <f t="shared" si="95"/>
        <v>Yes</v>
      </c>
      <c r="U972" s="126" t="str">
        <f t="shared" si="95"/>
        <v>Yes</v>
      </c>
      <c r="V972" s="126" t="str">
        <f t="shared" si="95"/>
        <v>No</v>
      </c>
      <c r="W972" s="126" t="str">
        <f t="shared" si="95"/>
        <v>No</v>
      </c>
      <c r="X972" s="126" t="str">
        <f t="shared" si="95"/>
        <v>No</v>
      </c>
      <c r="Y972" s="126" t="str">
        <f t="shared" si="95"/>
        <v>No</v>
      </c>
      <c r="Z972" s="126" t="str">
        <f t="shared" si="95"/>
        <v>No</v>
      </c>
      <c r="AA972" s="126" t="str">
        <f t="shared" si="95"/>
        <v>No</v>
      </c>
    </row>
    <row r="973" spans="1:27" x14ac:dyDescent="0.3">
      <c r="A973" t="s">
        <v>198</v>
      </c>
      <c r="B973" t="s">
        <v>13</v>
      </c>
      <c r="C973" t="s">
        <v>9</v>
      </c>
      <c r="D973" t="s">
        <v>70</v>
      </c>
      <c r="E973" t="s">
        <v>11</v>
      </c>
      <c r="F973" t="s">
        <v>10</v>
      </c>
      <c r="G973">
        <v>0</v>
      </c>
      <c r="H973" t="s">
        <v>9</v>
      </c>
      <c r="I973" t="s">
        <v>19</v>
      </c>
      <c r="M973">
        <v>0</v>
      </c>
      <c r="N973" t="str">
        <f t="shared" si="94"/>
        <v>No</v>
      </c>
      <c r="O973" s="3" t="s">
        <v>152</v>
      </c>
      <c r="P973" s="126" t="str">
        <f t="shared" si="92"/>
        <v>Yes</v>
      </c>
      <c r="Q973" s="126" t="str">
        <f t="shared" si="95"/>
        <v>Yes</v>
      </c>
      <c r="R973" s="126" t="str">
        <f t="shared" si="95"/>
        <v>No</v>
      </c>
      <c r="S973" s="126" t="str">
        <f t="shared" si="95"/>
        <v>Yes</v>
      </c>
      <c r="T973" s="126" t="str">
        <f t="shared" si="95"/>
        <v>Yes</v>
      </c>
      <c r="U973" s="126" t="str">
        <f t="shared" si="95"/>
        <v>Yes</v>
      </c>
      <c r="V973" s="126" t="str">
        <f t="shared" si="95"/>
        <v>No</v>
      </c>
      <c r="W973" s="126" t="str">
        <f t="shared" si="95"/>
        <v>No</v>
      </c>
      <c r="X973" s="126" t="str">
        <f t="shared" si="95"/>
        <v>No</v>
      </c>
      <c r="Y973" s="126" t="str">
        <f t="shared" si="95"/>
        <v>No</v>
      </c>
      <c r="Z973" s="126" t="str">
        <f t="shared" si="95"/>
        <v>No</v>
      </c>
      <c r="AA973" s="126" t="str">
        <f t="shared" si="95"/>
        <v>No</v>
      </c>
    </row>
    <row r="974" spans="1:27" x14ac:dyDescent="0.3">
      <c r="A974" t="s">
        <v>198</v>
      </c>
      <c r="B974" t="s">
        <v>13</v>
      </c>
      <c r="C974" t="s">
        <v>9</v>
      </c>
      <c r="D974" t="s">
        <v>70</v>
      </c>
      <c r="E974" t="s">
        <v>11</v>
      </c>
      <c r="F974" t="s">
        <v>10</v>
      </c>
      <c r="G974">
        <v>2</v>
      </c>
      <c r="H974" t="s">
        <v>11</v>
      </c>
      <c r="I974" t="s">
        <v>15</v>
      </c>
      <c r="M974">
        <v>0</v>
      </c>
      <c r="N974" t="str">
        <f t="shared" si="94"/>
        <v>No</v>
      </c>
      <c r="O974" s="3" t="s">
        <v>152</v>
      </c>
      <c r="P974" s="126" t="str">
        <f t="shared" si="92"/>
        <v>Yes</v>
      </c>
      <c r="Q974" s="126" t="str">
        <f t="shared" si="95"/>
        <v>Yes</v>
      </c>
      <c r="R974" s="126" t="str">
        <f t="shared" si="95"/>
        <v>No</v>
      </c>
      <c r="S974" s="126" t="str">
        <f t="shared" si="95"/>
        <v>Yes</v>
      </c>
      <c r="T974" s="126" t="str">
        <f t="shared" si="95"/>
        <v>Yes</v>
      </c>
      <c r="U974" s="126" t="str">
        <f t="shared" si="95"/>
        <v>Yes</v>
      </c>
      <c r="V974" s="126" t="str">
        <f t="shared" si="95"/>
        <v>No</v>
      </c>
      <c r="W974" s="126" t="str">
        <f t="shared" si="95"/>
        <v>No</v>
      </c>
      <c r="X974" s="126" t="str">
        <f t="shared" si="95"/>
        <v>No</v>
      </c>
      <c r="Y974" s="126" t="str">
        <f t="shared" si="95"/>
        <v>No</v>
      </c>
      <c r="Z974" s="126" t="str">
        <f t="shared" si="95"/>
        <v>No</v>
      </c>
      <c r="AA974" s="126" t="str">
        <f t="shared" si="95"/>
        <v>No</v>
      </c>
    </row>
    <row r="975" spans="1:27" x14ac:dyDescent="0.3">
      <c r="A975" t="s">
        <v>198</v>
      </c>
      <c r="B975" t="s">
        <v>13</v>
      </c>
      <c r="C975" t="s">
        <v>9</v>
      </c>
      <c r="D975" t="s">
        <v>70</v>
      </c>
      <c r="E975" t="s">
        <v>11</v>
      </c>
      <c r="F975" t="s">
        <v>10</v>
      </c>
      <c r="G975">
        <v>0</v>
      </c>
      <c r="H975" t="s">
        <v>13</v>
      </c>
      <c r="I975" t="s">
        <v>19</v>
      </c>
      <c r="M975">
        <v>3</v>
      </c>
      <c r="N975" t="str">
        <f t="shared" si="94"/>
        <v>Yes</v>
      </c>
      <c r="O975" s="3" t="s">
        <v>152</v>
      </c>
      <c r="P975" s="126" t="str">
        <f t="shared" si="92"/>
        <v>Yes</v>
      </c>
      <c r="Q975" s="126" t="str">
        <f t="shared" si="95"/>
        <v>Yes</v>
      </c>
      <c r="R975" s="126" t="str">
        <f t="shared" si="95"/>
        <v>No</v>
      </c>
      <c r="S975" s="126" t="str">
        <f t="shared" si="95"/>
        <v>Yes</v>
      </c>
      <c r="T975" s="126" t="str">
        <f t="shared" si="95"/>
        <v>Yes</v>
      </c>
      <c r="U975" s="126" t="str">
        <f t="shared" si="95"/>
        <v>Yes</v>
      </c>
      <c r="V975" s="126" t="str">
        <f t="shared" si="95"/>
        <v>No</v>
      </c>
      <c r="W975" s="126" t="str">
        <f t="shared" si="95"/>
        <v>No</v>
      </c>
      <c r="X975" s="126" t="str">
        <f t="shared" si="95"/>
        <v>No</v>
      </c>
      <c r="Y975" s="126" t="str">
        <f t="shared" si="95"/>
        <v>No</v>
      </c>
      <c r="Z975" s="126" t="str">
        <f t="shared" si="95"/>
        <v>No</v>
      </c>
      <c r="AA975" s="126" t="str">
        <f t="shared" si="95"/>
        <v>No</v>
      </c>
    </row>
    <row r="976" spans="1:27" x14ac:dyDescent="0.3">
      <c r="A976" t="s">
        <v>198</v>
      </c>
      <c r="B976" t="s">
        <v>130</v>
      </c>
      <c r="C976" t="s">
        <v>9</v>
      </c>
      <c r="D976" t="s">
        <v>70</v>
      </c>
      <c r="E976" t="s">
        <v>11</v>
      </c>
      <c r="F976" t="s">
        <v>10</v>
      </c>
      <c r="G976">
        <v>1</v>
      </c>
      <c r="H976" t="s">
        <v>8</v>
      </c>
      <c r="I976" t="s">
        <v>18</v>
      </c>
      <c r="M976">
        <v>2</v>
      </c>
      <c r="N976" t="str">
        <f t="shared" si="94"/>
        <v>Yes</v>
      </c>
      <c r="O976" s="3" t="s">
        <v>152</v>
      </c>
      <c r="P976" s="126" t="str">
        <f t="shared" si="92"/>
        <v>No</v>
      </c>
      <c r="Q976" s="126" t="str">
        <f t="shared" si="95"/>
        <v>Yes</v>
      </c>
      <c r="R976" s="126" t="str">
        <f t="shared" si="95"/>
        <v>No</v>
      </c>
      <c r="S976" s="126" t="str">
        <f t="shared" si="95"/>
        <v>Yes</v>
      </c>
      <c r="T976" s="126" t="str">
        <f t="shared" si="95"/>
        <v>Yes</v>
      </c>
      <c r="U976" s="126" t="str">
        <f t="shared" si="95"/>
        <v>Yes</v>
      </c>
      <c r="V976" s="126" t="str">
        <f t="shared" si="95"/>
        <v>No</v>
      </c>
      <c r="W976" s="126" t="str">
        <f t="shared" si="95"/>
        <v>No</v>
      </c>
      <c r="X976" s="126" t="str">
        <f t="shared" si="95"/>
        <v>No</v>
      </c>
      <c r="Y976" s="126" t="str">
        <f t="shared" si="95"/>
        <v>Yes</v>
      </c>
      <c r="Z976" s="126" t="str">
        <f t="shared" si="95"/>
        <v>No</v>
      </c>
      <c r="AA976" s="126" t="str">
        <f t="shared" si="95"/>
        <v>No</v>
      </c>
    </row>
    <row r="977" spans="1:27" x14ac:dyDescent="0.3">
      <c r="A977" t="s">
        <v>198</v>
      </c>
      <c r="B977" t="s">
        <v>130</v>
      </c>
      <c r="C977" t="s">
        <v>9</v>
      </c>
      <c r="D977" t="s">
        <v>70</v>
      </c>
      <c r="E977" t="s">
        <v>11</v>
      </c>
      <c r="F977" t="s">
        <v>10</v>
      </c>
      <c r="G977">
        <v>0</v>
      </c>
      <c r="H977" t="s">
        <v>70</v>
      </c>
      <c r="I977" t="s">
        <v>17</v>
      </c>
      <c r="M977">
        <v>0</v>
      </c>
      <c r="N977" t="str">
        <f t="shared" si="94"/>
        <v>No</v>
      </c>
      <c r="O977" s="3" t="s">
        <v>152</v>
      </c>
      <c r="P977" s="126" t="str">
        <f t="shared" si="92"/>
        <v>No</v>
      </c>
      <c r="Q977" s="126" t="str">
        <f t="shared" si="95"/>
        <v>Yes</v>
      </c>
      <c r="R977" s="126" t="str">
        <f t="shared" si="95"/>
        <v>No</v>
      </c>
      <c r="S977" s="126" t="str">
        <f t="shared" si="95"/>
        <v>Yes</v>
      </c>
      <c r="T977" s="126" t="str">
        <f t="shared" si="95"/>
        <v>Yes</v>
      </c>
      <c r="U977" s="126" t="str">
        <f t="shared" si="95"/>
        <v>Yes</v>
      </c>
      <c r="V977" s="126" t="str">
        <f t="shared" si="95"/>
        <v>No</v>
      </c>
      <c r="W977" s="126" t="str">
        <f t="shared" si="95"/>
        <v>No</v>
      </c>
      <c r="X977" s="126" t="str">
        <f t="shared" si="95"/>
        <v>No</v>
      </c>
      <c r="Y977" s="126" t="str">
        <f t="shared" si="95"/>
        <v>Yes</v>
      </c>
      <c r="Z977" s="126" t="str">
        <f t="shared" si="95"/>
        <v>No</v>
      </c>
      <c r="AA977" s="126" t="str">
        <f t="shared" si="95"/>
        <v>No</v>
      </c>
    </row>
    <row r="978" spans="1:27" x14ac:dyDescent="0.3">
      <c r="A978" t="s">
        <v>198</v>
      </c>
      <c r="B978" t="s">
        <v>130</v>
      </c>
      <c r="C978" t="s">
        <v>9</v>
      </c>
      <c r="D978" t="s">
        <v>70</v>
      </c>
      <c r="E978" t="s">
        <v>11</v>
      </c>
      <c r="F978" t="s">
        <v>10</v>
      </c>
      <c r="G978">
        <v>1</v>
      </c>
      <c r="H978" t="s">
        <v>70</v>
      </c>
      <c r="I978" t="s">
        <v>18</v>
      </c>
      <c r="M978">
        <v>2</v>
      </c>
      <c r="N978" t="str">
        <f t="shared" si="94"/>
        <v>Yes</v>
      </c>
      <c r="O978" s="3" t="s">
        <v>152</v>
      </c>
      <c r="P978" s="126" t="str">
        <f t="shared" si="92"/>
        <v>No</v>
      </c>
      <c r="Q978" s="126" t="str">
        <f t="shared" si="95"/>
        <v>Yes</v>
      </c>
      <c r="R978" s="126" t="str">
        <f t="shared" si="95"/>
        <v>No</v>
      </c>
      <c r="S978" s="126" t="str">
        <f t="shared" si="95"/>
        <v>Yes</v>
      </c>
      <c r="T978" s="126" t="str">
        <f t="shared" si="95"/>
        <v>Yes</v>
      </c>
      <c r="U978" s="126" t="str">
        <f t="shared" si="95"/>
        <v>Yes</v>
      </c>
      <c r="V978" s="126" t="str">
        <f t="shared" si="95"/>
        <v>No</v>
      </c>
      <c r="W978" s="126" t="str">
        <f t="shared" si="95"/>
        <v>No</v>
      </c>
      <c r="X978" s="126" t="str">
        <f t="shared" si="95"/>
        <v>No</v>
      </c>
      <c r="Y978" s="126" t="str">
        <f t="shared" si="95"/>
        <v>Yes</v>
      </c>
      <c r="Z978" s="126" t="str">
        <f t="shared" si="95"/>
        <v>No</v>
      </c>
      <c r="AA978" s="126" t="str">
        <f t="shared" si="95"/>
        <v>No</v>
      </c>
    </row>
    <row r="979" spans="1:27" x14ac:dyDescent="0.3">
      <c r="A979" t="s">
        <v>198</v>
      </c>
      <c r="B979" t="s">
        <v>130</v>
      </c>
      <c r="C979" t="s">
        <v>9</v>
      </c>
      <c r="D979" t="s">
        <v>70</v>
      </c>
      <c r="E979" t="s">
        <v>11</v>
      </c>
      <c r="F979" t="s">
        <v>10</v>
      </c>
      <c r="G979">
        <v>1</v>
      </c>
      <c r="H979" t="s">
        <v>10</v>
      </c>
      <c r="I979" t="s">
        <v>15</v>
      </c>
      <c r="M979">
        <v>0</v>
      </c>
      <c r="N979" t="str">
        <f t="shared" si="94"/>
        <v>No</v>
      </c>
      <c r="O979" s="3" t="s">
        <v>152</v>
      </c>
      <c r="P979" s="126" t="str">
        <f t="shared" si="92"/>
        <v>No</v>
      </c>
      <c r="Q979" s="126" t="str">
        <f t="shared" si="95"/>
        <v>Yes</v>
      </c>
      <c r="R979" s="126" t="str">
        <f t="shared" si="95"/>
        <v>No</v>
      </c>
      <c r="S979" s="126" t="str">
        <f t="shared" si="95"/>
        <v>Yes</v>
      </c>
      <c r="T979" s="126" t="str">
        <f t="shared" si="95"/>
        <v>Yes</v>
      </c>
      <c r="U979" s="126" t="str">
        <f t="shared" si="95"/>
        <v>Yes</v>
      </c>
      <c r="V979" s="126" t="str">
        <f t="shared" si="95"/>
        <v>No</v>
      </c>
      <c r="W979" s="126" t="str">
        <f t="shared" si="95"/>
        <v>No</v>
      </c>
      <c r="X979" s="126" t="str">
        <f t="shared" si="95"/>
        <v>No</v>
      </c>
      <c r="Y979" s="126" t="str">
        <f t="shared" si="95"/>
        <v>Yes</v>
      </c>
      <c r="Z979" s="126" t="str">
        <f t="shared" si="95"/>
        <v>No</v>
      </c>
      <c r="AA979" s="126" t="str">
        <f t="shared" si="95"/>
        <v>No</v>
      </c>
    </row>
    <row r="980" spans="1:27" x14ac:dyDescent="0.3">
      <c r="A980" t="s">
        <v>198</v>
      </c>
      <c r="B980" t="s">
        <v>130</v>
      </c>
      <c r="C980" t="s">
        <v>9</v>
      </c>
      <c r="D980" t="s">
        <v>70</v>
      </c>
      <c r="E980" t="s">
        <v>11</v>
      </c>
      <c r="F980" t="s">
        <v>10</v>
      </c>
      <c r="G980">
        <v>0</v>
      </c>
      <c r="H980" t="s">
        <v>9</v>
      </c>
      <c r="I980" t="s">
        <v>19</v>
      </c>
      <c r="M980">
        <v>0</v>
      </c>
      <c r="N980" t="str">
        <f t="shared" si="94"/>
        <v>No</v>
      </c>
      <c r="O980" s="3" t="s">
        <v>152</v>
      </c>
      <c r="P980" s="126" t="str">
        <f t="shared" si="92"/>
        <v>No</v>
      </c>
      <c r="Q980" s="126" t="str">
        <f t="shared" si="95"/>
        <v>Yes</v>
      </c>
      <c r="R980" s="126" t="str">
        <f t="shared" si="95"/>
        <v>No</v>
      </c>
      <c r="S980" s="126" t="str">
        <f t="shared" si="95"/>
        <v>Yes</v>
      </c>
      <c r="T980" s="126" t="str">
        <f t="shared" si="95"/>
        <v>Yes</v>
      </c>
      <c r="U980" s="126" t="str">
        <f t="shared" si="95"/>
        <v>Yes</v>
      </c>
      <c r="V980" s="126" t="str">
        <f t="shared" si="95"/>
        <v>No</v>
      </c>
      <c r="W980" s="126" t="str">
        <f t="shared" si="95"/>
        <v>No</v>
      </c>
      <c r="X980" s="126" t="str">
        <f t="shared" si="95"/>
        <v>No</v>
      </c>
      <c r="Y980" s="126" t="str">
        <f t="shared" si="95"/>
        <v>Yes</v>
      </c>
      <c r="Z980" s="126" t="str">
        <f t="shared" si="95"/>
        <v>No</v>
      </c>
      <c r="AA980" s="126" t="str">
        <f t="shared" si="95"/>
        <v>No</v>
      </c>
    </row>
    <row r="981" spans="1:27" x14ac:dyDescent="0.3">
      <c r="A981" t="s">
        <v>198</v>
      </c>
      <c r="B981" t="s">
        <v>130</v>
      </c>
      <c r="C981" t="s">
        <v>9</v>
      </c>
      <c r="D981" t="s">
        <v>70</v>
      </c>
      <c r="E981" t="s">
        <v>11</v>
      </c>
      <c r="F981" t="s">
        <v>10</v>
      </c>
      <c r="G981">
        <v>1</v>
      </c>
      <c r="H981" t="s">
        <v>130</v>
      </c>
      <c r="I981" t="s">
        <v>148</v>
      </c>
      <c r="M981">
        <v>2</v>
      </c>
      <c r="N981" t="str">
        <f t="shared" si="94"/>
        <v>Yes</v>
      </c>
      <c r="O981" s="3" t="s">
        <v>152</v>
      </c>
      <c r="P981" s="126" t="str">
        <f t="shared" si="92"/>
        <v>No</v>
      </c>
      <c r="Q981" s="126" t="str">
        <f t="shared" si="95"/>
        <v>Yes</v>
      </c>
      <c r="R981" s="126" t="str">
        <f t="shared" si="95"/>
        <v>No</v>
      </c>
      <c r="S981" s="126" t="str">
        <f t="shared" si="95"/>
        <v>Yes</v>
      </c>
      <c r="T981" s="126" t="str">
        <f t="shared" si="95"/>
        <v>Yes</v>
      </c>
      <c r="U981" s="126" t="str">
        <f t="shared" si="95"/>
        <v>Yes</v>
      </c>
      <c r="V981" s="126" t="str">
        <f t="shared" si="95"/>
        <v>No</v>
      </c>
      <c r="W981" s="126" t="str">
        <f t="shared" si="95"/>
        <v>No</v>
      </c>
      <c r="X981" s="126" t="str">
        <f t="shared" si="95"/>
        <v>No</v>
      </c>
      <c r="Y981" s="126" t="str">
        <f t="shared" si="95"/>
        <v>Yes</v>
      </c>
      <c r="Z981" s="126" t="str">
        <f t="shared" si="95"/>
        <v>No</v>
      </c>
      <c r="AA981" s="126" t="str">
        <f t="shared" si="95"/>
        <v>No</v>
      </c>
    </row>
    <row r="982" spans="1:27" x14ac:dyDescent="0.3">
      <c r="A982" t="s">
        <v>199</v>
      </c>
      <c r="B982" t="s">
        <v>13</v>
      </c>
      <c r="C982" t="s">
        <v>9</v>
      </c>
      <c r="D982" t="s">
        <v>8</v>
      </c>
      <c r="E982" t="s">
        <v>11</v>
      </c>
      <c r="F982" t="s">
        <v>10</v>
      </c>
      <c r="G982">
        <v>1</v>
      </c>
      <c r="H982" t="s">
        <v>9</v>
      </c>
      <c r="I982" t="s">
        <v>18</v>
      </c>
      <c r="M982">
        <v>2</v>
      </c>
      <c r="N982" t="str">
        <f t="shared" si="94"/>
        <v>Yes</v>
      </c>
      <c r="O982" s="3" t="s">
        <v>152</v>
      </c>
      <c r="P982" s="126" t="str">
        <f t="shared" si="92"/>
        <v>Yes</v>
      </c>
      <c r="Q982" s="126" t="str">
        <f t="shared" si="95"/>
        <v>Yes</v>
      </c>
      <c r="R982" s="126" t="str">
        <f t="shared" si="95"/>
        <v>Yes</v>
      </c>
      <c r="S982" s="126" t="str">
        <f t="shared" si="95"/>
        <v>No</v>
      </c>
      <c r="T982" s="126" t="str">
        <f t="shared" si="95"/>
        <v>Yes</v>
      </c>
      <c r="U982" s="126" t="str">
        <f t="shared" si="95"/>
        <v>Yes</v>
      </c>
      <c r="V982" s="126" t="str">
        <f t="shared" si="95"/>
        <v>No</v>
      </c>
      <c r="W982" s="126" t="str">
        <f t="shared" si="95"/>
        <v>No</v>
      </c>
      <c r="X982" s="126" t="str">
        <f t="shared" si="95"/>
        <v>No</v>
      </c>
      <c r="Y982" s="126" t="str">
        <f t="shared" si="95"/>
        <v>No</v>
      </c>
      <c r="Z982" s="126" t="str">
        <f t="shared" si="95"/>
        <v>No</v>
      </c>
      <c r="AA982" s="126" t="str">
        <f t="shared" si="95"/>
        <v>No</v>
      </c>
    </row>
    <row r="983" spans="1:27" x14ac:dyDescent="0.3">
      <c r="A983" t="s">
        <v>199</v>
      </c>
      <c r="B983" t="s">
        <v>13</v>
      </c>
      <c r="C983" t="s">
        <v>9</v>
      </c>
      <c r="D983" t="s">
        <v>8</v>
      </c>
      <c r="E983" t="s">
        <v>11</v>
      </c>
      <c r="F983" t="s">
        <v>10</v>
      </c>
      <c r="G983">
        <v>1</v>
      </c>
      <c r="H983" t="s">
        <v>23</v>
      </c>
      <c r="I983" t="s">
        <v>17</v>
      </c>
      <c r="M983">
        <v>0</v>
      </c>
      <c r="N983" t="str">
        <f t="shared" si="94"/>
        <v>No</v>
      </c>
      <c r="O983" s="3" t="s">
        <v>152</v>
      </c>
      <c r="P983" s="126" t="str">
        <f t="shared" si="92"/>
        <v>Yes</v>
      </c>
      <c r="Q983" s="126" t="str">
        <f t="shared" si="95"/>
        <v>Yes</v>
      </c>
      <c r="R983" s="126" t="str">
        <f t="shared" si="95"/>
        <v>Yes</v>
      </c>
      <c r="S983" s="126" t="str">
        <f t="shared" si="95"/>
        <v>No</v>
      </c>
      <c r="T983" s="126" t="str">
        <f t="shared" si="95"/>
        <v>Yes</v>
      </c>
      <c r="U983" s="126" t="str">
        <f t="shared" si="95"/>
        <v>Yes</v>
      </c>
      <c r="V983" s="126" t="str">
        <f t="shared" si="95"/>
        <v>No</v>
      </c>
      <c r="W983" s="126" t="str">
        <f t="shared" si="95"/>
        <v>No</v>
      </c>
      <c r="X983" s="126" t="str">
        <f t="shared" si="95"/>
        <v>No</v>
      </c>
      <c r="Y983" s="126" t="str">
        <f t="shared" si="95"/>
        <v>No</v>
      </c>
      <c r="Z983" s="126" t="str">
        <f t="shared" si="95"/>
        <v>No</v>
      </c>
      <c r="AA983" s="126" t="str">
        <f t="shared" si="95"/>
        <v>No</v>
      </c>
    </row>
    <row r="984" spans="1:27" x14ac:dyDescent="0.3">
      <c r="A984" t="s">
        <v>199</v>
      </c>
      <c r="B984" t="s">
        <v>13</v>
      </c>
      <c r="C984" t="s">
        <v>9</v>
      </c>
      <c r="D984" t="s">
        <v>8</v>
      </c>
      <c r="E984" t="s">
        <v>11</v>
      </c>
      <c r="F984" t="s">
        <v>10</v>
      </c>
      <c r="G984">
        <v>0</v>
      </c>
      <c r="H984" t="s">
        <v>10</v>
      </c>
      <c r="I984" t="s">
        <v>19</v>
      </c>
      <c r="L984" s="3" t="s">
        <v>122</v>
      </c>
      <c r="M984">
        <v>3</v>
      </c>
      <c r="N984" t="str">
        <f t="shared" si="94"/>
        <v>Yes</v>
      </c>
      <c r="O984" s="3" t="s">
        <v>152</v>
      </c>
      <c r="P984" s="126" t="str">
        <f t="shared" si="92"/>
        <v>Yes</v>
      </c>
      <c r="Q984" s="126" t="str">
        <f t="shared" si="95"/>
        <v>Yes</v>
      </c>
      <c r="R984" s="126" t="str">
        <f t="shared" si="95"/>
        <v>Yes</v>
      </c>
      <c r="S984" s="126" t="str">
        <f t="shared" si="95"/>
        <v>No</v>
      </c>
      <c r="T984" s="126" t="str">
        <f t="shared" si="95"/>
        <v>Yes</v>
      </c>
      <c r="U984" s="126" t="str">
        <f t="shared" si="95"/>
        <v>Yes</v>
      </c>
      <c r="V984" s="126" t="str">
        <f t="shared" si="95"/>
        <v>No</v>
      </c>
      <c r="W984" s="126" t="str">
        <f t="shared" si="95"/>
        <v>No</v>
      </c>
      <c r="X984" s="126" t="str">
        <f t="shared" si="95"/>
        <v>No</v>
      </c>
      <c r="Y984" s="126" t="str">
        <f t="shared" si="95"/>
        <v>No</v>
      </c>
      <c r="Z984" s="126" t="str">
        <f t="shared" si="95"/>
        <v>No</v>
      </c>
      <c r="AA984" s="126" t="str">
        <f t="shared" si="95"/>
        <v>No</v>
      </c>
    </row>
    <row r="985" spans="1:27" x14ac:dyDescent="0.3">
      <c r="A985" t="s">
        <v>199</v>
      </c>
      <c r="B985" t="s">
        <v>13</v>
      </c>
      <c r="C985" t="s">
        <v>9</v>
      </c>
      <c r="D985" t="s">
        <v>8</v>
      </c>
      <c r="E985" t="s">
        <v>11</v>
      </c>
      <c r="F985" t="s">
        <v>10</v>
      </c>
      <c r="G985">
        <v>1</v>
      </c>
      <c r="H985" t="s">
        <v>9</v>
      </c>
      <c r="I985" t="s">
        <v>18</v>
      </c>
      <c r="M985">
        <v>2</v>
      </c>
      <c r="N985" t="str">
        <f t="shared" si="94"/>
        <v>Yes</v>
      </c>
      <c r="O985" s="3" t="s">
        <v>152</v>
      </c>
      <c r="P985" s="126" t="str">
        <f t="shared" si="92"/>
        <v>Yes</v>
      </c>
      <c r="Q985" s="126" t="str">
        <f t="shared" si="95"/>
        <v>Yes</v>
      </c>
      <c r="R985" s="126" t="str">
        <f t="shared" si="95"/>
        <v>Yes</v>
      </c>
      <c r="S985" s="126" t="str">
        <f t="shared" si="95"/>
        <v>No</v>
      </c>
      <c r="T985" s="126" t="str">
        <f t="shared" si="95"/>
        <v>Yes</v>
      </c>
      <c r="U985" s="126" t="str">
        <f t="shared" si="95"/>
        <v>Yes</v>
      </c>
      <c r="V985" s="126" t="str">
        <f t="shared" si="95"/>
        <v>No</v>
      </c>
      <c r="W985" s="126" t="str">
        <f t="shared" si="95"/>
        <v>No</v>
      </c>
      <c r="X985" s="126" t="str">
        <f t="shared" si="95"/>
        <v>No</v>
      </c>
      <c r="Y985" s="126" t="str">
        <f t="shared" si="95"/>
        <v>No</v>
      </c>
      <c r="Z985" s="126" t="str">
        <f t="shared" si="95"/>
        <v>No</v>
      </c>
      <c r="AA985" s="126" t="str">
        <f t="shared" si="95"/>
        <v>No</v>
      </c>
    </row>
    <row r="986" spans="1:27" x14ac:dyDescent="0.3">
      <c r="A986" t="s">
        <v>199</v>
      </c>
      <c r="B986" t="s">
        <v>13</v>
      </c>
      <c r="C986" t="s">
        <v>9</v>
      </c>
      <c r="D986" t="s">
        <v>8</v>
      </c>
      <c r="E986" t="s">
        <v>11</v>
      </c>
      <c r="F986" t="s">
        <v>71</v>
      </c>
      <c r="G986">
        <v>0</v>
      </c>
      <c r="H986" t="s">
        <v>11</v>
      </c>
      <c r="I986" t="s">
        <v>19</v>
      </c>
      <c r="L986" s="3" t="s">
        <v>122</v>
      </c>
      <c r="M986">
        <v>3</v>
      </c>
      <c r="N986" t="str">
        <f t="shared" si="94"/>
        <v>Yes</v>
      </c>
      <c r="O986" s="3" t="s">
        <v>152</v>
      </c>
      <c r="P986" s="126" t="str">
        <f t="shared" si="92"/>
        <v>Yes</v>
      </c>
      <c r="Q986" s="126" t="str">
        <f t="shared" si="95"/>
        <v>Yes</v>
      </c>
      <c r="R986" s="126" t="str">
        <f t="shared" si="95"/>
        <v>Yes</v>
      </c>
      <c r="S986" s="126" t="str">
        <f t="shared" si="95"/>
        <v>No</v>
      </c>
      <c r="T986" s="126" t="str">
        <f t="shared" si="95"/>
        <v>No</v>
      </c>
      <c r="U986" s="126" t="str">
        <f t="shared" si="95"/>
        <v>Yes</v>
      </c>
      <c r="V986" s="126" t="str">
        <f t="shared" si="95"/>
        <v>Yes</v>
      </c>
      <c r="W986" s="126" t="str">
        <f t="shared" si="95"/>
        <v>No</v>
      </c>
      <c r="X986" s="126" t="str">
        <f t="shared" si="95"/>
        <v>No</v>
      </c>
      <c r="Y986" s="126" t="str">
        <f t="shared" si="95"/>
        <v>No</v>
      </c>
      <c r="Z986" s="126" t="str">
        <f t="shared" si="95"/>
        <v>No</v>
      </c>
      <c r="AA986" s="126" t="str">
        <f t="shared" si="95"/>
        <v>No</v>
      </c>
    </row>
    <row r="987" spans="1:27" x14ac:dyDescent="0.3">
      <c r="A987" t="s">
        <v>199</v>
      </c>
      <c r="B987" t="s">
        <v>13</v>
      </c>
      <c r="C987" t="s">
        <v>9</v>
      </c>
      <c r="D987" t="s">
        <v>8</v>
      </c>
      <c r="E987" t="s">
        <v>11</v>
      </c>
      <c r="F987" t="s">
        <v>71</v>
      </c>
      <c r="G987">
        <v>2</v>
      </c>
      <c r="H987" t="s">
        <v>8</v>
      </c>
      <c r="I987" t="s">
        <v>18</v>
      </c>
      <c r="M987">
        <v>2</v>
      </c>
      <c r="N987" t="str">
        <f t="shared" si="94"/>
        <v>Yes</v>
      </c>
      <c r="O987" s="3" t="s">
        <v>152</v>
      </c>
      <c r="P987" s="126" t="str">
        <f t="shared" si="92"/>
        <v>Yes</v>
      </c>
      <c r="Q987" s="126" t="str">
        <f t="shared" si="95"/>
        <v>Yes</v>
      </c>
      <c r="R987" s="126" t="str">
        <f t="shared" si="95"/>
        <v>Yes</v>
      </c>
      <c r="S987" s="126" t="str">
        <f t="shared" si="95"/>
        <v>No</v>
      </c>
      <c r="T987" s="126" t="str">
        <f t="shared" si="95"/>
        <v>No</v>
      </c>
      <c r="U987" s="126" t="str">
        <f t="shared" si="95"/>
        <v>Yes</v>
      </c>
      <c r="V987" s="126" t="str">
        <f t="shared" si="95"/>
        <v>Yes</v>
      </c>
      <c r="W987" s="126" t="str">
        <f t="shared" si="95"/>
        <v>No</v>
      </c>
      <c r="X987" s="126" t="str">
        <f t="shared" si="95"/>
        <v>No</v>
      </c>
      <c r="Y987" s="126" t="str">
        <f t="shared" si="95"/>
        <v>No</v>
      </c>
      <c r="Z987" s="126" t="str">
        <f t="shared" si="95"/>
        <v>No</v>
      </c>
      <c r="AA987" s="126" t="str">
        <f t="shared" si="95"/>
        <v>No</v>
      </c>
    </row>
    <row r="988" spans="1:27" x14ac:dyDescent="0.3">
      <c r="A988" t="s">
        <v>199</v>
      </c>
      <c r="B988" t="s">
        <v>13</v>
      </c>
      <c r="C988" t="s">
        <v>9</v>
      </c>
      <c r="D988" t="s">
        <v>8</v>
      </c>
      <c r="E988" t="s">
        <v>11</v>
      </c>
      <c r="F988" t="s">
        <v>71</v>
      </c>
      <c r="G988">
        <v>2</v>
      </c>
      <c r="H988" t="s">
        <v>11</v>
      </c>
      <c r="I988" t="s">
        <v>18</v>
      </c>
      <c r="M988">
        <v>0</v>
      </c>
      <c r="N988" t="str">
        <f t="shared" si="94"/>
        <v>No</v>
      </c>
      <c r="O988" s="3" t="s">
        <v>152</v>
      </c>
      <c r="P988" s="126" t="str">
        <f t="shared" si="92"/>
        <v>Yes</v>
      </c>
      <c r="Q988" s="126" t="str">
        <f t="shared" si="95"/>
        <v>Yes</v>
      </c>
      <c r="R988" s="126" t="str">
        <f t="shared" si="95"/>
        <v>Yes</v>
      </c>
      <c r="S988" s="126" t="str">
        <f t="shared" si="95"/>
        <v>No</v>
      </c>
      <c r="T988" s="126" t="str">
        <f t="shared" si="95"/>
        <v>No</v>
      </c>
      <c r="U988" s="126" t="str">
        <f t="shared" si="95"/>
        <v>Yes</v>
      </c>
      <c r="V988" s="126" t="str">
        <f t="shared" si="95"/>
        <v>Yes</v>
      </c>
      <c r="W988" s="126" t="str">
        <f t="shared" si="95"/>
        <v>No</v>
      </c>
      <c r="X988" s="126" t="str">
        <f t="shared" si="95"/>
        <v>No</v>
      </c>
      <c r="Y988" s="126" t="str">
        <f t="shared" si="95"/>
        <v>No</v>
      </c>
      <c r="Z988" s="126" t="str">
        <f t="shared" si="95"/>
        <v>No</v>
      </c>
      <c r="AA988" s="126" t="str">
        <f t="shared" si="95"/>
        <v>No</v>
      </c>
    </row>
    <row r="989" spans="1:27" x14ac:dyDescent="0.3">
      <c r="A989" t="s">
        <v>199</v>
      </c>
      <c r="B989" t="s">
        <v>13</v>
      </c>
      <c r="C989" t="s">
        <v>130</v>
      </c>
      <c r="D989" t="s">
        <v>8</v>
      </c>
      <c r="E989" t="s">
        <v>11</v>
      </c>
      <c r="F989" t="s">
        <v>10</v>
      </c>
      <c r="G989">
        <v>0</v>
      </c>
      <c r="H989" t="s">
        <v>130</v>
      </c>
      <c r="I989" t="s">
        <v>19</v>
      </c>
      <c r="L989" s="3" t="s">
        <v>122</v>
      </c>
      <c r="M989">
        <v>0</v>
      </c>
      <c r="N989" t="str">
        <f t="shared" si="94"/>
        <v>No</v>
      </c>
      <c r="O989" s="3" t="s">
        <v>152</v>
      </c>
      <c r="P989" s="126" t="str">
        <f t="shared" si="92"/>
        <v>Yes</v>
      </c>
      <c r="Q989" s="126" t="str">
        <f t="shared" si="95"/>
        <v>No</v>
      </c>
      <c r="R989" s="126" t="str">
        <f t="shared" si="95"/>
        <v>Yes</v>
      </c>
      <c r="S989" s="126" t="str">
        <f t="shared" si="95"/>
        <v>No</v>
      </c>
      <c r="T989" s="126" t="str">
        <f t="shared" si="95"/>
        <v>Yes</v>
      </c>
      <c r="U989" s="126" t="str">
        <f t="shared" si="95"/>
        <v>Yes</v>
      </c>
      <c r="V989" s="126" t="str">
        <f t="shared" si="95"/>
        <v>No</v>
      </c>
      <c r="W989" s="126" t="str">
        <f t="shared" si="95"/>
        <v>No</v>
      </c>
      <c r="X989" s="126" t="str">
        <f t="shared" si="95"/>
        <v>No</v>
      </c>
      <c r="Y989" s="126" t="str">
        <f t="shared" si="95"/>
        <v>Yes</v>
      </c>
      <c r="Z989" s="126" t="str">
        <f t="shared" si="95"/>
        <v>No</v>
      </c>
      <c r="AA989" s="126" t="str">
        <f t="shared" si="95"/>
        <v>No</v>
      </c>
    </row>
    <row r="990" spans="1:27" x14ac:dyDescent="0.3">
      <c r="A990" t="s">
        <v>199</v>
      </c>
      <c r="B990" t="s">
        <v>13</v>
      </c>
      <c r="C990" t="s">
        <v>130</v>
      </c>
      <c r="D990" t="s">
        <v>8</v>
      </c>
      <c r="E990" t="s">
        <v>11</v>
      </c>
      <c r="F990" t="s">
        <v>71</v>
      </c>
      <c r="G990">
        <v>0</v>
      </c>
      <c r="H990" t="s">
        <v>130</v>
      </c>
      <c r="I990" t="s">
        <v>19</v>
      </c>
      <c r="M990">
        <v>0</v>
      </c>
      <c r="N990" t="str">
        <f t="shared" si="94"/>
        <v>No</v>
      </c>
      <c r="O990" s="3" t="s">
        <v>152</v>
      </c>
      <c r="P990" s="126" t="str">
        <f t="shared" si="92"/>
        <v>Yes</v>
      </c>
      <c r="Q990" s="126" t="str">
        <f t="shared" si="95"/>
        <v>No</v>
      </c>
      <c r="R990" s="126" t="str">
        <f t="shared" si="95"/>
        <v>Yes</v>
      </c>
      <c r="S990" s="126" t="str">
        <f t="shared" si="95"/>
        <v>No</v>
      </c>
      <c r="T990" s="126" t="str">
        <f t="shared" si="95"/>
        <v>No</v>
      </c>
      <c r="U990" s="126" t="str">
        <f t="shared" si="95"/>
        <v>Yes</v>
      </c>
      <c r="V990" s="126" t="str">
        <f t="shared" si="95"/>
        <v>Yes</v>
      </c>
      <c r="W990" s="126" t="str">
        <f t="shared" si="95"/>
        <v>No</v>
      </c>
      <c r="X990" s="126" t="str">
        <f t="shared" si="95"/>
        <v>No</v>
      </c>
      <c r="Y990" s="126" t="str">
        <f t="shared" si="95"/>
        <v>Yes</v>
      </c>
      <c r="Z990" s="126" t="str">
        <f t="shared" si="95"/>
        <v>No</v>
      </c>
      <c r="AA990" s="126" t="str">
        <f t="shared" si="95"/>
        <v>No</v>
      </c>
    </row>
    <row r="991" spans="1:27" x14ac:dyDescent="0.3">
      <c r="A991" t="s">
        <v>199</v>
      </c>
      <c r="B991" t="s">
        <v>13</v>
      </c>
      <c r="C991" t="s">
        <v>130</v>
      </c>
      <c r="D991" t="s">
        <v>8</v>
      </c>
      <c r="E991" t="s">
        <v>70</v>
      </c>
      <c r="F991" t="s">
        <v>71</v>
      </c>
      <c r="G991">
        <v>0</v>
      </c>
      <c r="H991" t="s">
        <v>8</v>
      </c>
      <c r="I991" t="s">
        <v>19</v>
      </c>
      <c r="M991">
        <v>0</v>
      </c>
      <c r="N991" t="str">
        <f t="shared" si="94"/>
        <v>No</v>
      </c>
      <c r="O991" s="3" t="s">
        <v>152</v>
      </c>
      <c r="P991" s="126" t="str">
        <f t="shared" si="92"/>
        <v>Yes</v>
      </c>
      <c r="Q991" s="126" t="str">
        <f t="shared" si="95"/>
        <v>No</v>
      </c>
      <c r="R991" s="126" t="str">
        <f t="shared" ref="Q991:AA1014" si="96">IF($A991="","",IF(OR($B991=R$1,$C991=R$1,$D991=R$1,$E991=R$1,$F991=R$1),"Yes","No"))</f>
        <v>Yes</v>
      </c>
      <c r="S991" s="126" t="str">
        <f t="shared" si="96"/>
        <v>Yes</v>
      </c>
      <c r="T991" s="126" t="str">
        <f t="shared" si="96"/>
        <v>No</v>
      </c>
      <c r="U991" s="126" t="str">
        <f t="shared" si="96"/>
        <v>No</v>
      </c>
      <c r="V991" s="126" t="str">
        <f t="shared" si="96"/>
        <v>Yes</v>
      </c>
      <c r="W991" s="126" t="str">
        <f t="shared" si="96"/>
        <v>No</v>
      </c>
      <c r="X991" s="126" t="str">
        <f t="shared" si="96"/>
        <v>No</v>
      </c>
      <c r="Y991" s="126" t="str">
        <f t="shared" si="96"/>
        <v>Yes</v>
      </c>
      <c r="Z991" s="126" t="str">
        <f t="shared" si="96"/>
        <v>No</v>
      </c>
      <c r="AA991" s="126" t="str">
        <f t="shared" si="96"/>
        <v>No</v>
      </c>
    </row>
    <row r="992" spans="1:27" x14ac:dyDescent="0.3">
      <c r="A992" t="s">
        <v>199</v>
      </c>
      <c r="B992" t="s">
        <v>13</v>
      </c>
      <c r="C992" t="s">
        <v>130</v>
      </c>
      <c r="D992" t="s">
        <v>8</v>
      </c>
      <c r="E992" t="s">
        <v>70</v>
      </c>
      <c r="F992" t="s">
        <v>71</v>
      </c>
      <c r="G992">
        <v>2</v>
      </c>
      <c r="H992" t="s">
        <v>130</v>
      </c>
      <c r="I992" t="s">
        <v>17</v>
      </c>
      <c r="L992" s="3" t="s">
        <v>252</v>
      </c>
      <c r="M992">
        <v>0</v>
      </c>
      <c r="N992" t="str">
        <f t="shared" si="94"/>
        <v>No</v>
      </c>
      <c r="O992" s="3" t="s">
        <v>152</v>
      </c>
      <c r="P992" s="126" t="str">
        <f t="shared" si="92"/>
        <v>Yes</v>
      </c>
      <c r="Q992" s="126" t="str">
        <f t="shared" si="96"/>
        <v>No</v>
      </c>
      <c r="R992" s="126" t="str">
        <f t="shared" si="96"/>
        <v>Yes</v>
      </c>
      <c r="S992" s="126" t="str">
        <f t="shared" si="96"/>
        <v>Yes</v>
      </c>
      <c r="T992" s="126" t="str">
        <f t="shared" si="96"/>
        <v>No</v>
      </c>
      <c r="U992" s="126" t="str">
        <f t="shared" si="96"/>
        <v>No</v>
      </c>
      <c r="V992" s="126" t="str">
        <f t="shared" si="96"/>
        <v>Yes</v>
      </c>
      <c r="W992" s="126" t="str">
        <f t="shared" si="96"/>
        <v>No</v>
      </c>
      <c r="X992" s="126" t="str">
        <f t="shared" si="96"/>
        <v>No</v>
      </c>
      <c r="Y992" s="126" t="str">
        <f t="shared" si="96"/>
        <v>Yes</v>
      </c>
      <c r="Z992" s="126" t="str">
        <f t="shared" si="96"/>
        <v>No</v>
      </c>
      <c r="AA992" s="126" t="str">
        <f t="shared" si="96"/>
        <v>No</v>
      </c>
    </row>
    <row r="993" spans="1:27" x14ac:dyDescent="0.3">
      <c r="A993" t="s">
        <v>199</v>
      </c>
      <c r="B993" t="s">
        <v>13</v>
      </c>
      <c r="C993" t="s">
        <v>130</v>
      </c>
      <c r="D993" t="s">
        <v>70</v>
      </c>
      <c r="E993" t="s">
        <v>11</v>
      </c>
      <c r="F993" t="s">
        <v>131</v>
      </c>
      <c r="G993">
        <v>1</v>
      </c>
      <c r="H993" t="s">
        <v>131</v>
      </c>
      <c r="I993" t="s">
        <v>16</v>
      </c>
      <c r="L993" s="3" t="s">
        <v>252</v>
      </c>
      <c r="M993">
        <v>2</v>
      </c>
      <c r="N993" t="str">
        <f t="shared" si="94"/>
        <v>Yes</v>
      </c>
      <c r="O993" s="3" t="s">
        <v>152</v>
      </c>
      <c r="P993" s="126" t="str">
        <f t="shared" si="92"/>
        <v>Yes</v>
      </c>
      <c r="Q993" s="126" t="str">
        <f t="shared" si="96"/>
        <v>No</v>
      </c>
      <c r="R993" s="126" t="str">
        <f t="shared" si="96"/>
        <v>No</v>
      </c>
      <c r="S993" s="126" t="str">
        <f t="shared" si="96"/>
        <v>Yes</v>
      </c>
      <c r="T993" s="126" t="str">
        <f t="shared" si="96"/>
        <v>No</v>
      </c>
      <c r="U993" s="126" t="str">
        <f t="shared" si="96"/>
        <v>Yes</v>
      </c>
      <c r="V993" s="126" t="str">
        <f t="shared" si="96"/>
        <v>No</v>
      </c>
      <c r="W993" s="126" t="str">
        <f t="shared" si="96"/>
        <v>No</v>
      </c>
      <c r="X993" s="126" t="str">
        <f t="shared" si="96"/>
        <v>No</v>
      </c>
      <c r="Y993" s="126" t="str">
        <f t="shared" si="96"/>
        <v>Yes</v>
      </c>
      <c r="Z993" s="126" t="str">
        <f t="shared" si="96"/>
        <v>Yes</v>
      </c>
      <c r="AA993" s="126" t="str">
        <f t="shared" si="96"/>
        <v>No</v>
      </c>
    </row>
    <row r="994" spans="1:27" x14ac:dyDescent="0.3">
      <c r="A994" t="s">
        <v>199</v>
      </c>
      <c r="B994" t="s">
        <v>13</v>
      </c>
      <c r="C994" t="s">
        <v>130</v>
      </c>
      <c r="D994" t="s">
        <v>70</v>
      </c>
      <c r="E994" t="s">
        <v>11</v>
      </c>
      <c r="F994" t="s">
        <v>131</v>
      </c>
      <c r="G994">
        <v>0</v>
      </c>
      <c r="H994" t="s">
        <v>70</v>
      </c>
      <c r="I994" t="s">
        <v>19</v>
      </c>
      <c r="L994" s="3" t="s">
        <v>252</v>
      </c>
      <c r="M994">
        <v>3</v>
      </c>
      <c r="N994" t="str">
        <f t="shared" si="94"/>
        <v>Yes</v>
      </c>
      <c r="O994" s="3" t="s">
        <v>152</v>
      </c>
      <c r="P994" s="126" t="str">
        <f t="shared" si="92"/>
        <v>Yes</v>
      </c>
      <c r="Q994" s="126" t="str">
        <f t="shared" si="96"/>
        <v>No</v>
      </c>
      <c r="R994" s="126" t="str">
        <f t="shared" si="96"/>
        <v>No</v>
      </c>
      <c r="S994" s="126" t="str">
        <f t="shared" si="96"/>
        <v>Yes</v>
      </c>
      <c r="T994" s="126" t="str">
        <f t="shared" si="96"/>
        <v>No</v>
      </c>
      <c r="U994" s="126" t="str">
        <f t="shared" si="96"/>
        <v>Yes</v>
      </c>
      <c r="V994" s="126" t="str">
        <f t="shared" si="96"/>
        <v>No</v>
      </c>
      <c r="W994" s="126" t="str">
        <f t="shared" si="96"/>
        <v>No</v>
      </c>
      <c r="X994" s="126" t="str">
        <f t="shared" si="96"/>
        <v>No</v>
      </c>
      <c r="Y994" s="126" t="str">
        <f t="shared" si="96"/>
        <v>Yes</v>
      </c>
      <c r="Z994" s="126" t="str">
        <f t="shared" si="96"/>
        <v>Yes</v>
      </c>
      <c r="AA994" s="126" t="str">
        <f t="shared" si="96"/>
        <v>No</v>
      </c>
    </row>
    <row r="995" spans="1:27" x14ac:dyDescent="0.3">
      <c r="A995" t="s">
        <v>199</v>
      </c>
      <c r="B995" t="s">
        <v>13</v>
      </c>
      <c r="C995" t="s">
        <v>8</v>
      </c>
      <c r="D995" t="s">
        <v>70</v>
      </c>
      <c r="E995" t="s">
        <v>11</v>
      </c>
      <c r="F995" t="s">
        <v>131</v>
      </c>
      <c r="G995">
        <v>0</v>
      </c>
      <c r="H995" t="s">
        <v>11</v>
      </c>
      <c r="I995" t="s">
        <v>15</v>
      </c>
      <c r="L995" s="3" t="s">
        <v>122</v>
      </c>
      <c r="M995">
        <v>2</v>
      </c>
      <c r="N995" t="str">
        <f t="shared" si="94"/>
        <v>Yes</v>
      </c>
      <c r="O995" s="3" t="s">
        <v>152</v>
      </c>
      <c r="P995" s="126" t="str">
        <f t="shared" si="92"/>
        <v>Yes</v>
      </c>
      <c r="Q995" s="126" t="str">
        <f t="shared" si="96"/>
        <v>No</v>
      </c>
      <c r="R995" s="126" t="str">
        <f t="shared" si="96"/>
        <v>Yes</v>
      </c>
      <c r="S995" s="126" t="str">
        <f t="shared" si="96"/>
        <v>Yes</v>
      </c>
      <c r="T995" s="126" t="str">
        <f t="shared" si="96"/>
        <v>No</v>
      </c>
      <c r="U995" s="126" t="str">
        <f t="shared" si="96"/>
        <v>Yes</v>
      </c>
      <c r="V995" s="126" t="str">
        <f t="shared" si="96"/>
        <v>No</v>
      </c>
      <c r="W995" s="126" t="str">
        <f t="shared" si="96"/>
        <v>No</v>
      </c>
      <c r="X995" s="126" t="str">
        <f t="shared" si="96"/>
        <v>No</v>
      </c>
      <c r="Y995" s="126" t="str">
        <f t="shared" si="96"/>
        <v>No</v>
      </c>
      <c r="Z995" s="126" t="str">
        <f t="shared" si="96"/>
        <v>Yes</v>
      </c>
      <c r="AA995" s="126" t="str">
        <f t="shared" si="96"/>
        <v>No</v>
      </c>
    </row>
    <row r="996" spans="1:27" x14ac:dyDescent="0.3">
      <c r="A996" t="s">
        <v>199</v>
      </c>
      <c r="B996" t="s">
        <v>13</v>
      </c>
      <c r="C996" t="s">
        <v>14</v>
      </c>
      <c r="D996" t="s">
        <v>8</v>
      </c>
      <c r="E996" t="s">
        <v>11</v>
      </c>
      <c r="F996" t="s">
        <v>10</v>
      </c>
      <c r="G996">
        <v>0</v>
      </c>
      <c r="H996" t="s">
        <v>10</v>
      </c>
      <c r="I996" t="s">
        <v>19</v>
      </c>
      <c r="M996">
        <v>0</v>
      </c>
      <c r="N996" t="str">
        <f t="shared" si="94"/>
        <v>No</v>
      </c>
      <c r="O996" s="3" t="s">
        <v>152</v>
      </c>
      <c r="P996" s="126" t="str">
        <f t="shared" si="92"/>
        <v>Yes</v>
      </c>
      <c r="Q996" s="126" t="str">
        <f t="shared" si="96"/>
        <v>No</v>
      </c>
      <c r="R996" s="126" t="str">
        <f t="shared" si="96"/>
        <v>Yes</v>
      </c>
      <c r="S996" s="126" t="str">
        <f t="shared" si="96"/>
        <v>No</v>
      </c>
      <c r="T996" s="126" t="str">
        <f t="shared" si="96"/>
        <v>Yes</v>
      </c>
      <c r="U996" s="126" t="str">
        <f t="shared" si="96"/>
        <v>Yes</v>
      </c>
      <c r="V996" s="126" t="str">
        <f t="shared" si="96"/>
        <v>No</v>
      </c>
      <c r="W996" s="126" t="str">
        <f t="shared" si="96"/>
        <v>No</v>
      </c>
      <c r="X996" s="126" t="str">
        <f t="shared" si="96"/>
        <v>Yes</v>
      </c>
      <c r="Y996" s="126" t="str">
        <f t="shared" si="96"/>
        <v>No</v>
      </c>
      <c r="Z996" s="126" t="str">
        <f t="shared" si="96"/>
        <v>No</v>
      </c>
      <c r="AA996" s="126" t="str">
        <f t="shared" si="96"/>
        <v>No</v>
      </c>
    </row>
    <row r="997" spans="1:27" x14ac:dyDescent="0.3">
      <c r="A997" t="s">
        <v>199</v>
      </c>
      <c r="B997" t="s">
        <v>13</v>
      </c>
      <c r="C997" t="s">
        <v>14</v>
      </c>
      <c r="D997" t="s">
        <v>8</v>
      </c>
      <c r="E997" t="s">
        <v>11</v>
      </c>
      <c r="F997" t="s">
        <v>10</v>
      </c>
      <c r="G997">
        <v>1</v>
      </c>
      <c r="H997" t="s">
        <v>10</v>
      </c>
      <c r="I997" t="s">
        <v>17</v>
      </c>
      <c r="M997">
        <v>0</v>
      </c>
      <c r="N997" t="str">
        <f t="shared" si="94"/>
        <v>No</v>
      </c>
      <c r="O997" s="3" t="s">
        <v>152</v>
      </c>
      <c r="P997" s="126" t="str">
        <f t="shared" si="92"/>
        <v>Yes</v>
      </c>
      <c r="Q997" s="126" t="str">
        <f t="shared" si="96"/>
        <v>No</v>
      </c>
      <c r="R997" s="126" t="str">
        <f t="shared" si="96"/>
        <v>Yes</v>
      </c>
      <c r="S997" s="126" t="str">
        <f t="shared" si="96"/>
        <v>No</v>
      </c>
      <c r="T997" s="126" t="str">
        <f t="shared" si="96"/>
        <v>Yes</v>
      </c>
      <c r="U997" s="126" t="str">
        <f t="shared" si="96"/>
        <v>Yes</v>
      </c>
      <c r="V997" s="126" t="str">
        <f t="shared" si="96"/>
        <v>No</v>
      </c>
      <c r="W997" s="126" t="str">
        <f t="shared" si="96"/>
        <v>No</v>
      </c>
      <c r="X997" s="126" t="str">
        <f t="shared" si="96"/>
        <v>Yes</v>
      </c>
      <c r="Y997" s="126" t="str">
        <f t="shared" si="96"/>
        <v>No</v>
      </c>
      <c r="Z997" s="126" t="str">
        <f t="shared" si="96"/>
        <v>No</v>
      </c>
      <c r="AA997" s="126" t="str">
        <f t="shared" si="96"/>
        <v>No</v>
      </c>
    </row>
    <row r="998" spans="1:27" x14ac:dyDescent="0.3">
      <c r="A998" t="s">
        <v>199</v>
      </c>
      <c r="B998" t="s">
        <v>13</v>
      </c>
      <c r="C998" t="s">
        <v>14</v>
      </c>
      <c r="D998" t="s">
        <v>8</v>
      </c>
      <c r="E998" t="s">
        <v>11</v>
      </c>
      <c r="F998" t="s">
        <v>10</v>
      </c>
      <c r="G998">
        <v>1</v>
      </c>
      <c r="H998" t="s">
        <v>11</v>
      </c>
      <c r="I998" t="s">
        <v>18</v>
      </c>
      <c r="M998">
        <v>2</v>
      </c>
      <c r="N998" t="str">
        <f t="shared" si="94"/>
        <v>Yes</v>
      </c>
      <c r="O998" s="3" t="s">
        <v>152</v>
      </c>
      <c r="P998" s="126" t="str">
        <f t="shared" si="92"/>
        <v>Yes</v>
      </c>
      <c r="Q998" s="126" t="str">
        <f t="shared" si="96"/>
        <v>No</v>
      </c>
      <c r="R998" s="126" t="str">
        <f t="shared" si="96"/>
        <v>Yes</v>
      </c>
      <c r="S998" s="126" t="str">
        <f t="shared" si="96"/>
        <v>No</v>
      </c>
      <c r="T998" s="126" t="str">
        <f t="shared" si="96"/>
        <v>Yes</v>
      </c>
      <c r="U998" s="126" t="str">
        <f t="shared" si="96"/>
        <v>Yes</v>
      </c>
      <c r="V998" s="126" t="str">
        <f t="shared" si="96"/>
        <v>No</v>
      </c>
      <c r="W998" s="126" t="str">
        <f t="shared" si="96"/>
        <v>No</v>
      </c>
      <c r="X998" s="126" t="str">
        <f t="shared" si="96"/>
        <v>Yes</v>
      </c>
      <c r="Y998" s="126" t="str">
        <f t="shared" si="96"/>
        <v>No</v>
      </c>
      <c r="Z998" s="126" t="str">
        <f t="shared" si="96"/>
        <v>No</v>
      </c>
      <c r="AA998" s="126" t="str">
        <f t="shared" si="96"/>
        <v>No</v>
      </c>
    </row>
    <row r="999" spans="1:27" x14ac:dyDescent="0.3">
      <c r="A999" t="s">
        <v>199</v>
      </c>
      <c r="B999" t="s">
        <v>13</v>
      </c>
      <c r="C999" t="s">
        <v>14</v>
      </c>
      <c r="D999" t="s">
        <v>8</v>
      </c>
      <c r="E999" t="s">
        <v>11</v>
      </c>
      <c r="F999" t="s">
        <v>10</v>
      </c>
      <c r="G999">
        <v>1</v>
      </c>
      <c r="H999" t="s">
        <v>11</v>
      </c>
      <c r="I999" t="s">
        <v>17</v>
      </c>
      <c r="M999">
        <v>0</v>
      </c>
      <c r="N999" t="str">
        <f t="shared" si="94"/>
        <v>No</v>
      </c>
      <c r="O999" s="3" t="s">
        <v>152</v>
      </c>
      <c r="P999" s="126" t="str">
        <f t="shared" si="92"/>
        <v>Yes</v>
      </c>
      <c r="Q999" s="126" t="str">
        <f t="shared" si="96"/>
        <v>No</v>
      </c>
      <c r="R999" s="126" t="str">
        <f t="shared" si="96"/>
        <v>Yes</v>
      </c>
      <c r="S999" s="126" t="str">
        <f t="shared" si="96"/>
        <v>No</v>
      </c>
      <c r="T999" s="126" t="str">
        <f t="shared" si="96"/>
        <v>Yes</v>
      </c>
      <c r="U999" s="126" t="str">
        <f t="shared" si="96"/>
        <v>Yes</v>
      </c>
      <c r="V999" s="126" t="str">
        <f t="shared" si="96"/>
        <v>No</v>
      </c>
      <c r="W999" s="126" t="str">
        <f t="shared" si="96"/>
        <v>No</v>
      </c>
      <c r="X999" s="126" t="str">
        <f t="shared" si="96"/>
        <v>Yes</v>
      </c>
      <c r="Y999" s="126" t="str">
        <f t="shared" si="96"/>
        <v>No</v>
      </c>
      <c r="Z999" s="126" t="str">
        <f t="shared" si="96"/>
        <v>No</v>
      </c>
      <c r="AA999" s="126" t="str">
        <f t="shared" si="96"/>
        <v>No</v>
      </c>
    </row>
    <row r="1000" spans="1:27" x14ac:dyDescent="0.3">
      <c r="A1000" t="s">
        <v>199</v>
      </c>
      <c r="B1000" t="s">
        <v>13</v>
      </c>
      <c r="C1000" t="s">
        <v>14</v>
      </c>
      <c r="D1000" t="s">
        <v>8</v>
      </c>
      <c r="E1000" t="s">
        <v>11</v>
      </c>
      <c r="F1000" t="s">
        <v>10</v>
      </c>
      <c r="G1000">
        <v>0</v>
      </c>
      <c r="H1000" t="s">
        <v>8</v>
      </c>
      <c r="I1000" t="s">
        <v>15</v>
      </c>
      <c r="L1000" s="3" t="s">
        <v>252</v>
      </c>
      <c r="M1000">
        <v>2</v>
      </c>
      <c r="N1000" t="str">
        <f t="shared" si="94"/>
        <v>Yes</v>
      </c>
      <c r="O1000" s="3" t="s">
        <v>152</v>
      </c>
      <c r="P1000" s="126" t="str">
        <f t="shared" si="92"/>
        <v>Yes</v>
      </c>
      <c r="Q1000" s="126" t="str">
        <f t="shared" si="96"/>
        <v>No</v>
      </c>
      <c r="R1000" s="126" t="str">
        <f t="shared" si="96"/>
        <v>Yes</v>
      </c>
      <c r="S1000" s="126" t="str">
        <f t="shared" si="96"/>
        <v>No</v>
      </c>
      <c r="T1000" s="126" t="str">
        <f t="shared" si="96"/>
        <v>Yes</v>
      </c>
      <c r="U1000" s="126" t="str">
        <f t="shared" si="96"/>
        <v>Yes</v>
      </c>
      <c r="V1000" s="126" t="str">
        <f t="shared" si="96"/>
        <v>No</v>
      </c>
      <c r="W1000" s="126" t="str">
        <f t="shared" si="96"/>
        <v>No</v>
      </c>
      <c r="X1000" s="126" t="str">
        <f t="shared" si="96"/>
        <v>Yes</v>
      </c>
      <c r="Y1000" s="126" t="str">
        <f t="shared" si="96"/>
        <v>No</v>
      </c>
      <c r="Z1000" s="126" t="str">
        <f t="shared" si="96"/>
        <v>No</v>
      </c>
      <c r="AA1000" s="126" t="str">
        <f t="shared" si="96"/>
        <v>No</v>
      </c>
    </row>
    <row r="1001" spans="1:27" x14ac:dyDescent="0.3">
      <c r="A1001" t="s">
        <v>199</v>
      </c>
      <c r="B1001" t="s">
        <v>13</v>
      </c>
      <c r="C1001" t="s">
        <v>14</v>
      </c>
      <c r="D1001" t="s">
        <v>8</v>
      </c>
      <c r="E1001" t="s">
        <v>11</v>
      </c>
      <c r="F1001" t="s">
        <v>10</v>
      </c>
      <c r="G1001">
        <v>0</v>
      </c>
      <c r="H1001" t="s">
        <v>11</v>
      </c>
      <c r="I1001" t="s">
        <v>19</v>
      </c>
      <c r="L1001" s="3" t="s">
        <v>252</v>
      </c>
      <c r="M1001">
        <v>3</v>
      </c>
      <c r="N1001" t="str">
        <f t="shared" si="94"/>
        <v>Yes</v>
      </c>
      <c r="O1001" s="3" t="s">
        <v>152</v>
      </c>
      <c r="P1001" s="126" t="str">
        <f t="shared" si="92"/>
        <v>Yes</v>
      </c>
      <c r="Q1001" s="126" t="str">
        <f t="shared" si="96"/>
        <v>No</v>
      </c>
      <c r="R1001" s="126" t="str">
        <f t="shared" si="96"/>
        <v>Yes</v>
      </c>
      <c r="S1001" s="126" t="str">
        <f t="shared" si="96"/>
        <v>No</v>
      </c>
      <c r="T1001" s="126" t="str">
        <f t="shared" si="96"/>
        <v>Yes</v>
      </c>
      <c r="U1001" s="126" t="str">
        <f t="shared" si="96"/>
        <v>Yes</v>
      </c>
      <c r="V1001" s="126" t="str">
        <f t="shared" si="96"/>
        <v>No</v>
      </c>
      <c r="W1001" s="126" t="str">
        <f t="shared" si="96"/>
        <v>No</v>
      </c>
      <c r="X1001" s="126" t="str">
        <f t="shared" si="96"/>
        <v>Yes</v>
      </c>
      <c r="Y1001" s="126" t="str">
        <f t="shared" si="96"/>
        <v>No</v>
      </c>
      <c r="Z1001" s="126" t="str">
        <f t="shared" si="96"/>
        <v>No</v>
      </c>
      <c r="AA1001" s="126" t="str">
        <f t="shared" si="96"/>
        <v>No</v>
      </c>
    </row>
    <row r="1002" spans="1:27" x14ac:dyDescent="0.3">
      <c r="A1002" t="s">
        <v>199</v>
      </c>
      <c r="B1002" t="s">
        <v>13</v>
      </c>
      <c r="C1002" t="s">
        <v>14</v>
      </c>
      <c r="D1002" t="s">
        <v>8</v>
      </c>
      <c r="E1002" t="s">
        <v>11</v>
      </c>
      <c r="F1002" t="s">
        <v>131</v>
      </c>
      <c r="G1002">
        <v>0</v>
      </c>
      <c r="H1002" t="s">
        <v>14</v>
      </c>
      <c r="I1002" t="s">
        <v>15</v>
      </c>
      <c r="M1002">
        <v>0</v>
      </c>
      <c r="N1002" t="str">
        <f t="shared" si="94"/>
        <v>No</v>
      </c>
      <c r="O1002" s="3" t="s">
        <v>152</v>
      </c>
      <c r="P1002" s="126" t="str">
        <f t="shared" si="92"/>
        <v>Yes</v>
      </c>
      <c r="Q1002" s="126" t="str">
        <f t="shared" si="96"/>
        <v>No</v>
      </c>
      <c r="R1002" s="126" t="str">
        <f t="shared" si="96"/>
        <v>Yes</v>
      </c>
      <c r="S1002" s="126" t="str">
        <f t="shared" si="96"/>
        <v>No</v>
      </c>
      <c r="T1002" s="126" t="str">
        <f t="shared" si="96"/>
        <v>No</v>
      </c>
      <c r="U1002" s="126" t="str">
        <f t="shared" si="96"/>
        <v>Yes</v>
      </c>
      <c r="V1002" s="126" t="str">
        <f t="shared" si="96"/>
        <v>No</v>
      </c>
      <c r="W1002" s="126" t="str">
        <f t="shared" si="96"/>
        <v>No</v>
      </c>
      <c r="X1002" s="126" t="str">
        <f t="shared" si="96"/>
        <v>Yes</v>
      </c>
      <c r="Y1002" s="126" t="str">
        <f t="shared" si="96"/>
        <v>No</v>
      </c>
      <c r="Z1002" s="126" t="str">
        <f t="shared" si="96"/>
        <v>Yes</v>
      </c>
      <c r="AA1002" s="126" t="str">
        <f t="shared" si="96"/>
        <v>No</v>
      </c>
    </row>
    <row r="1003" spans="1:27" x14ac:dyDescent="0.3">
      <c r="A1003" t="s">
        <v>199</v>
      </c>
      <c r="B1003" t="s">
        <v>13</v>
      </c>
      <c r="C1003" t="s">
        <v>70</v>
      </c>
      <c r="D1003" t="s">
        <v>8</v>
      </c>
      <c r="E1003" t="s">
        <v>11</v>
      </c>
      <c r="F1003" t="s">
        <v>131</v>
      </c>
      <c r="G1003">
        <v>2</v>
      </c>
      <c r="H1003" t="s">
        <v>13</v>
      </c>
      <c r="I1003" t="s">
        <v>19</v>
      </c>
      <c r="M1003">
        <v>3</v>
      </c>
      <c r="N1003" t="str">
        <f t="shared" si="94"/>
        <v>Yes</v>
      </c>
      <c r="O1003" s="3" t="s">
        <v>152</v>
      </c>
      <c r="P1003" s="126" t="str">
        <f t="shared" si="92"/>
        <v>Yes</v>
      </c>
      <c r="Q1003" s="126" t="str">
        <f t="shared" si="96"/>
        <v>No</v>
      </c>
      <c r="R1003" s="126" t="str">
        <f t="shared" si="96"/>
        <v>Yes</v>
      </c>
      <c r="S1003" s="126" t="str">
        <f t="shared" si="96"/>
        <v>Yes</v>
      </c>
      <c r="T1003" s="126" t="str">
        <f t="shared" si="96"/>
        <v>No</v>
      </c>
      <c r="U1003" s="126" t="str">
        <f t="shared" si="96"/>
        <v>Yes</v>
      </c>
      <c r="V1003" s="126" t="str">
        <f t="shared" si="96"/>
        <v>No</v>
      </c>
      <c r="W1003" s="126" t="str">
        <f t="shared" si="96"/>
        <v>No</v>
      </c>
      <c r="X1003" s="126" t="str">
        <f t="shared" si="96"/>
        <v>No</v>
      </c>
      <c r="Y1003" s="126" t="str">
        <f t="shared" si="96"/>
        <v>No</v>
      </c>
      <c r="Z1003" s="126" t="str">
        <f t="shared" si="96"/>
        <v>Yes</v>
      </c>
      <c r="AA1003" s="126" t="str">
        <f t="shared" si="96"/>
        <v>No</v>
      </c>
    </row>
    <row r="1004" spans="1:27" x14ac:dyDescent="0.3">
      <c r="A1004" t="s">
        <v>199</v>
      </c>
      <c r="B1004" t="s">
        <v>13</v>
      </c>
      <c r="C1004" t="s">
        <v>70</v>
      </c>
      <c r="D1004" t="s">
        <v>8</v>
      </c>
      <c r="E1004" t="s">
        <v>11</v>
      </c>
      <c r="F1004" t="s">
        <v>131</v>
      </c>
      <c r="G1004">
        <v>0</v>
      </c>
      <c r="H1004" t="s">
        <v>131</v>
      </c>
      <c r="I1004" t="s">
        <v>19</v>
      </c>
      <c r="M1004">
        <v>0</v>
      </c>
      <c r="N1004" t="str">
        <f t="shared" si="94"/>
        <v>No</v>
      </c>
      <c r="O1004" s="3" t="s">
        <v>152</v>
      </c>
      <c r="P1004" s="126" t="str">
        <f t="shared" ref="P1004:P1067" si="97">IF($A1004="","",IF(OR($B1004=P$1,$C1004=P$1,$D1004=P$1,$E1004=P$1,$F1004=P$1),"Yes","No"))</f>
        <v>Yes</v>
      </c>
      <c r="Q1004" s="126" t="str">
        <f t="shared" si="96"/>
        <v>No</v>
      </c>
      <c r="R1004" s="126" t="str">
        <f t="shared" si="96"/>
        <v>Yes</v>
      </c>
      <c r="S1004" s="126" t="str">
        <f t="shared" si="96"/>
        <v>Yes</v>
      </c>
      <c r="T1004" s="126" t="str">
        <f t="shared" si="96"/>
        <v>No</v>
      </c>
      <c r="U1004" s="126" t="str">
        <f t="shared" si="96"/>
        <v>Yes</v>
      </c>
      <c r="V1004" s="126" t="str">
        <f t="shared" si="96"/>
        <v>No</v>
      </c>
      <c r="W1004" s="126" t="str">
        <f t="shared" si="96"/>
        <v>No</v>
      </c>
      <c r="X1004" s="126" t="str">
        <f t="shared" si="96"/>
        <v>No</v>
      </c>
      <c r="Y1004" s="126" t="str">
        <f t="shared" si="96"/>
        <v>No</v>
      </c>
      <c r="Z1004" s="126" t="str">
        <f t="shared" si="96"/>
        <v>Yes</v>
      </c>
      <c r="AA1004" s="126" t="str">
        <f t="shared" si="96"/>
        <v>No</v>
      </c>
    </row>
    <row r="1005" spans="1:27" x14ac:dyDescent="0.3">
      <c r="A1005" t="s">
        <v>199</v>
      </c>
      <c r="B1005" t="s">
        <v>13</v>
      </c>
      <c r="C1005" t="s">
        <v>130</v>
      </c>
      <c r="D1005" t="s">
        <v>8</v>
      </c>
      <c r="E1005" t="s">
        <v>70</v>
      </c>
      <c r="F1005" t="s">
        <v>131</v>
      </c>
      <c r="G1005">
        <v>0</v>
      </c>
      <c r="H1005" t="s">
        <v>13</v>
      </c>
      <c r="I1005" t="s">
        <v>19</v>
      </c>
      <c r="L1005" s="3" t="s">
        <v>122</v>
      </c>
      <c r="M1005">
        <v>0</v>
      </c>
      <c r="N1005" t="str">
        <f t="shared" si="94"/>
        <v>No</v>
      </c>
      <c r="O1005" s="3" t="s">
        <v>152</v>
      </c>
      <c r="P1005" s="126" t="str">
        <f t="shared" si="97"/>
        <v>Yes</v>
      </c>
      <c r="Q1005" s="126" t="str">
        <f t="shared" si="96"/>
        <v>No</v>
      </c>
      <c r="R1005" s="126" t="str">
        <f t="shared" si="96"/>
        <v>Yes</v>
      </c>
      <c r="S1005" s="126" t="str">
        <f t="shared" si="96"/>
        <v>Yes</v>
      </c>
      <c r="T1005" s="126" t="str">
        <f t="shared" si="96"/>
        <v>No</v>
      </c>
      <c r="U1005" s="126" t="str">
        <f t="shared" si="96"/>
        <v>No</v>
      </c>
      <c r="V1005" s="126" t="str">
        <f t="shared" si="96"/>
        <v>No</v>
      </c>
      <c r="W1005" s="126" t="str">
        <f t="shared" si="96"/>
        <v>No</v>
      </c>
      <c r="X1005" s="126" t="str">
        <f t="shared" si="96"/>
        <v>No</v>
      </c>
      <c r="Y1005" s="126" t="str">
        <f t="shared" si="96"/>
        <v>Yes</v>
      </c>
      <c r="Z1005" s="126" t="str">
        <f t="shared" si="96"/>
        <v>Yes</v>
      </c>
      <c r="AA1005" s="126" t="str">
        <f t="shared" si="96"/>
        <v>No</v>
      </c>
    </row>
    <row r="1006" spans="1:27" x14ac:dyDescent="0.3">
      <c r="A1006" t="s">
        <v>199</v>
      </c>
      <c r="B1006" t="s">
        <v>13</v>
      </c>
      <c r="C1006" t="s">
        <v>70</v>
      </c>
      <c r="D1006" t="s">
        <v>8</v>
      </c>
      <c r="E1006" t="s">
        <v>11</v>
      </c>
      <c r="F1006" t="s">
        <v>131</v>
      </c>
      <c r="G1006">
        <v>3</v>
      </c>
      <c r="H1006" t="s">
        <v>8</v>
      </c>
      <c r="I1006" t="s">
        <v>16</v>
      </c>
      <c r="M1006">
        <v>2</v>
      </c>
      <c r="N1006" t="str">
        <f t="shared" si="94"/>
        <v>Yes</v>
      </c>
      <c r="O1006" s="3" t="s">
        <v>152</v>
      </c>
      <c r="P1006" s="126" t="str">
        <f t="shared" si="97"/>
        <v>Yes</v>
      </c>
      <c r="Q1006" s="126" t="str">
        <f t="shared" si="96"/>
        <v>No</v>
      </c>
      <c r="R1006" s="126" t="str">
        <f t="shared" si="96"/>
        <v>Yes</v>
      </c>
      <c r="S1006" s="126" t="str">
        <f t="shared" si="96"/>
        <v>Yes</v>
      </c>
      <c r="T1006" s="126" t="str">
        <f t="shared" si="96"/>
        <v>No</v>
      </c>
      <c r="U1006" s="126" t="str">
        <f t="shared" si="96"/>
        <v>Yes</v>
      </c>
      <c r="V1006" s="126" t="str">
        <f t="shared" si="96"/>
        <v>No</v>
      </c>
      <c r="W1006" s="126" t="str">
        <f t="shared" si="96"/>
        <v>No</v>
      </c>
      <c r="X1006" s="126" t="str">
        <f t="shared" si="96"/>
        <v>No</v>
      </c>
      <c r="Y1006" s="126" t="str">
        <f t="shared" si="96"/>
        <v>No</v>
      </c>
      <c r="Z1006" s="126" t="str">
        <f t="shared" si="96"/>
        <v>Yes</v>
      </c>
      <c r="AA1006" s="126" t="str">
        <f t="shared" si="96"/>
        <v>No</v>
      </c>
    </row>
    <row r="1007" spans="1:27" x14ac:dyDescent="0.3">
      <c r="A1007" t="s">
        <v>199</v>
      </c>
      <c r="B1007" t="s">
        <v>130</v>
      </c>
      <c r="C1007" t="s">
        <v>70</v>
      </c>
      <c r="D1007" t="s">
        <v>8</v>
      </c>
      <c r="E1007" t="s">
        <v>11</v>
      </c>
      <c r="F1007" t="s">
        <v>131</v>
      </c>
      <c r="G1007">
        <v>0</v>
      </c>
      <c r="H1007" t="s">
        <v>131</v>
      </c>
      <c r="I1007" t="s">
        <v>19</v>
      </c>
      <c r="M1007">
        <v>0</v>
      </c>
      <c r="N1007" t="str">
        <f t="shared" si="94"/>
        <v>No</v>
      </c>
      <c r="O1007" s="3" t="s">
        <v>152</v>
      </c>
      <c r="P1007" s="126" t="str">
        <f t="shared" si="97"/>
        <v>No</v>
      </c>
      <c r="Q1007" s="126" t="str">
        <f t="shared" si="96"/>
        <v>No</v>
      </c>
      <c r="R1007" s="126" t="str">
        <f t="shared" si="96"/>
        <v>Yes</v>
      </c>
      <c r="S1007" s="126" t="str">
        <f t="shared" si="96"/>
        <v>Yes</v>
      </c>
      <c r="T1007" s="126" t="str">
        <f t="shared" si="96"/>
        <v>No</v>
      </c>
      <c r="U1007" s="126" t="str">
        <f t="shared" si="96"/>
        <v>Yes</v>
      </c>
      <c r="V1007" s="126" t="str">
        <f t="shared" si="96"/>
        <v>No</v>
      </c>
      <c r="W1007" s="126" t="str">
        <f t="shared" si="96"/>
        <v>No</v>
      </c>
      <c r="X1007" s="126" t="str">
        <f t="shared" si="96"/>
        <v>No</v>
      </c>
      <c r="Y1007" s="126" t="str">
        <f t="shared" si="96"/>
        <v>Yes</v>
      </c>
      <c r="Z1007" s="126" t="str">
        <f t="shared" si="96"/>
        <v>Yes</v>
      </c>
      <c r="AA1007" s="126" t="str">
        <f t="shared" si="96"/>
        <v>No</v>
      </c>
    </row>
    <row r="1008" spans="1:27" x14ac:dyDescent="0.3">
      <c r="A1008" t="s">
        <v>199</v>
      </c>
      <c r="B1008" t="s">
        <v>130</v>
      </c>
      <c r="C1008" t="s">
        <v>70</v>
      </c>
      <c r="D1008" t="s">
        <v>8</v>
      </c>
      <c r="E1008" t="s">
        <v>11</v>
      </c>
      <c r="F1008" t="s">
        <v>131</v>
      </c>
      <c r="G1008">
        <v>1</v>
      </c>
      <c r="H1008" t="s">
        <v>70</v>
      </c>
      <c r="I1008" t="s">
        <v>19</v>
      </c>
      <c r="L1008" s="3" t="s">
        <v>122</v>
      </c>
      <c r="M1008">
        <v>0</v>
      </c>
      <c r="N1008" t="str">
        <f t="shared" si="94"/>
        <v>No</v>
      </c>
      <c r="O1008" s="3" t="s">
        <v>152</v>
      </c>
      <c r="P1008" s="126" t="str">
        <f t="shared" si="97"/>
        <v>No</v>
      </c>
      <c r="Q1008" s="126" t="str">
        <f t="shared" si="96"/>
        <v>No</v>
      </c>
      <c r="R1008" s="126" t="str">
        <f t="shared" si="96"/>
        <v>Yes</v>
      </c>
      <c r="S1008" s="126" t="str">
        <f t="shared" si="96"/>
        <v>Yes</v>
      </c>
      <c r="T1008" s="126" t="str">
        <f t="shared" si="96"/>
        <v>No</v>
      </c>
      <c r="U1008" s="126" t="str">
        <f t="shared" si="96"/>
        <v>Yes</v>
      </c>
      <c r="V1008" s="126" t="str">
        <f t="shared" si="96"/>
        <v>No</v>
      </c>
      <c r="W1008" s="126" t="str">
        <f t="shared" si="96"/>
        <v>No</v>
      </c>
      <c r="X1008" s="126" t="str">
        <f t="shared" si="96"/>
        <v>No</v>
      </c>
      <c r="Y1008" s="126" t="str">
        <f t="shared" si="96"/>
        <v>Yes</v>
      </c>
      <c r="Z1008" s="126" t="str">
        <f t="shared" si="96"/>
        <v>Yes</v>
      </c>
      <c r="AA1008" s="126" t="str">
        <f t="shared" si="96"/>
        <v>No</v>
      </c>
    </row>
    <row r="1009" spans="1:27" x14ac:dyDescent="0.3">
      <c r="A1009" t="s">
        <v>199</v>
      </c>
      <c r="B1009" t="s">
        <v>13</v>
      </c>
      <c r="C1009" t="s">
        <v>9</v>
      </c>
      <c r="D1009" t="s">
        <v>8</v>
      </c>
      <c r="E1009" t="s">
        <v>11</v>
      </c>
      <c r="F1009" t="s">
        <v>10</v>
      </c>
      <c r="G1009">
        <v>0</v>
      </c>
      <c r="H1009" t="s">
        <v>8</v>
      </c>
      <c r="I1009" t="s">
        <v>15</v>
      </c>
      <c r="M1009">
        <v>0</v>
      </c>
      <c r="N1009" t="str">
        <f t="shared" si="94"/>
        <v>No</v>
      </c>
      <c r="O1009" s="3" t="s">
        <v>152</v>
      </c>
      <c r="P1009" s="126" t="str">
        <f t="shared" si="97"/>
        <v>Yes</v>
      </c>
      <c r="Q1009" s="126" t="str">
        <f t="shared" si="96"/>
        <v>Yes</v>
      </c>
      <c r="R1009" s="126" t="str">
        <f t="shared" si="96"/>
        <v>Yes</v>
      </c>
      <c r="S1009" s="126" t="str">
        <f t="shared" si="96"/>
        <v>No</v>
      </c>
      <c r="T1009" s="126" t="str">
        <f t="shared" si="96"/>
        <v>Yes</v>
      </c>
      <c r="U1009" s="126" t="str">
        <f t="shared" si="96"/>
        <v>Yes</v>
      </c>
      <c r="V1009" s="126" t="str">
        <f t="shared" si="96"/>
        <v>No</v>
      </c>
      <c r="W1009" s="126" t="str">
        <f t="shared" si="96"/>
        <v>No</v>
      </c>
      <c r="X1009" s="126" t="str">
        <f t="shared" si="96"/>
        <v>No</v>
      </c>
      <c r="Y1009" s="126" t="str">
        <f t="shared" si="96"/>
        <v>No</v>
      </c>
      <c r="Z1009" s="126" t="str">
        <f t="shared" si="96"/>
        <v>No</v>
      </c>
      <c r="AA1009" s="126" t="str">
        <f t="shared" si="96"/>
        <v>No</v>
      </c>
    </row>
    <row r="1010" spans="1:27" x14ac:dyDescent="0.3">
      <c r="A1010" t="s">
        <v>199</v>
      </c>
      <c r="B1010" t="s">
        <v>13</v>
      </c>
      <c r="C1010" t="s">
        <v>9</v>
      </c>
      <c r="D1010" t="s">
        <v>8</v>
      </c>
      <c r="E1010" t="s">
        <v>11</v>
      </c>
      <c r="F1010" t="s">
        <v>10</v>
      </c>
      <c r="G1010">
        <v>1</v>
      </c>
      <c r="H1010" t="s">
        <v>10</v>
      </c>
      <c r="I1010" t="s">
        <v>17</v>
      </c>
      <c r="M1010">
        <v>0</v>
      </c>
      <c r="N1010" t="str">
        <f t="shared" si="94"/>
        <v>No</v>
      </c>
      <c r="O1010" s="3" t="s">
        <v>152</v>
      </c>
      <c r="P1010" s="126" t="str">
        <f t="shared" si="97"/>
        <v>Yes</v>
      </c>
      <c r="Q1010" s="126" t="str">
        <f t="shared" si="96"/>
        <v>Yes</v>
      </c>
      <c r="R1010" s="126" t="str">
        <f t="shared" si="96"/>
        <v>Yes</v>
      </c>
      <c r="S1010" s="126" t="str">
        <f t="shared" si="96"/>
        <v>No</v>
      </c>
      <c r="T1010" s="126" t="str">
        <f t="shared" si="96"/>
        <v>Yes</v>
      </c>
      <c r="U1010" s="126" t="str">
        <f t="shared" si="96"/>
        <v>Yes</v>
      </c>
      <c r="V1010" s="126" t="str">
        <f t="shared" si="96"/>
        <v>No</v>
      </c>
      <c r="W1010" s="126" t="str">
        <f t="shared" si="96"/>
        <v>No</v>
      </c>
      <c r="X1010" s="126" t="str">
        <f t="shared" si="96"/>
        <v>No</v>
      </c>
      <c r="Y1010" s="126" t="str">
        <f t="shared" si="96"/>
        <v>No</v>
      </c>
      <c r="Z1010" s="126" t="str">
        <f t="shared" si="96"/>
        <v>No</v>
      </c>
      <c r="AA1010" s="126" t="str">
        <f t="shared" si="96"/>
        <v>No</v>
      </c>
    </row>
    <row r="1011" spans="1:27" x14ac:dyDescent="0.3">
      <c r="A1011" t="s">
        <v>199</v>
      </c>
      <c r="B1011" t="s">
        <v>13</v>
      </c>
      <c r="C1011" t="s">
        <v>9</v>
      </c>
      <c r="D1011" t="s">
        <v>8</v>
      </c>
      <c r="E1011" t="s">
        <v>11</v>
      </c>
      <c r="F1011" t="s">
        <v>10</v>
      </c>
      <c r="G1011">
        <v>1</v>
      </c>
      <c r="H1011" t="s">
        <v>11</v>
      </c>
      <c r="I1011" t="s">
        <v>19</v>
      </c>
      <c r="L1011" s="3" t="s">
        <v>122</v>
      </c>
      <c r="M1011">
        <v>0</v>
      </c>
      <c r="N1011" t="str">
        <f t="shared" si="94"/>
        <v>No</v>
      </c>
      <c r="O1011" s="3" t="s">
        <v>152</v>
      </c>
      <c r="P1011" s="126" t="str">
        <f t="shared" si="97"/>
        <v>Yes</v>
      </c>
      <c r="Q1011" s="126" t="str">
        <f t="shared" si="96"/>
        <v>Yes</v>
      </c>
      <c r="R1011" s="126" t="str">
        <f t="shared" si="96"/>
        <v>Yes</v>
      </c>
      <c r="S1011" s="126" t="str">
        <f t="shared" si="96"/>
        <v>No</v>
      </c>
      <c r="T1011" s="126" t="str">
        <f t="shared" si="96"/>
        <v>Yes</v>
      </c>
      <c r="U1011" s="126" t="str">
        <f t="shared" si="96"/>
        <v>Yes</v>
      </c>
      <c r="V1011" s="126" t="str">
        <f t="shared" si="96"/>
        <v>No</v>
      </c>
      <c r="W1011" s="126" t="str">
        <f t="shared" si="96"/>
        <v>No</v>
      </c>
      <c r="X1011" s="126" t="str">
        <f t="shared" si="96"/>
        <v>No</v>
      </c>
      <c r="Y1011" s="126" t="str">
        <f t="shared" si="96"/>
        <v>No</v>
      </c>
      <c r="Z1011" s="126" t="str">
        <f t="shared" si="96"/>
        <v>No</v>
      </c>
      <c r="AA1011" s="126" t="str">
        <f t="shared" si="96"/>
        <v>No</v>
      </c>
    </row>
    <row r="1012" spans="1:27" x14ac:dyDescent="0.3">
      <c r="A1012" t="s">
        <v>199</v>
      </c>
      <c r="B1012" t="s">
        <v>13</v>
      </c>
      <c r="C1012" t="s">
        <v>9</v>
      </c>
      <c r="D1012" t="s">
        <v>8</v>
      </c>
      <c r="E1012" t="s">
        <v>11</v>
      </c>
      <c r="F1012" t="s">
        <v>10</v>
      </c>
      <c r="G1012">
        <v>0</v>
      </c>
      <c r="H1012" t="s">
        <v>9</v>
      </c>
      <c r="I1012" t="s">
        <v>15</v>
      </c>
      <c r="L1012" s="3" t="s">
        <v>122</v>
      </c>
      <c r="M1012">
        <v>0</v>
      </c>
      <c r="N1012" t="str">
        <f t="shared" si="94"/>
        <v>No</v>
      </c>
      <c r="O1012" s="3" t="s">
        <v>152</v>
      </c>
      <c r="P1012" s="126" t="str">
        <f t="shared" si="97"/>
        <v>Yes</v>
      </c>
      <c r="Q1012" s="126" t="str">
        <f t="shared" si="96"/>
        <v>Yes</v>
      </c>
      <c r="R1012" s="126" t="str">
        <f t="shared" si="96"/>
        <v>Yes</v>
      </c>
      <c r="S1012" s="126" t="str">
        <f t="shared" si="96"/>
        <v>No</v>
      </c>
      <c r="T1012" s="126" t="str">
        <f t="shared" si="96"/>
        <v>Yes</v>
      </c>
      <c r="U1012" s="126" t="str">
        <f t="shared" si="96"/>
        <v>Yes</v>
      </c>
      <c r="V1012" s="126" t="str">
        <f t="shared" si="96"/>
        <v>No</v>
      </c>
      <c r="W1012" s="126" t="str">
        <f t="shared" si="96"/>
        <v>No</v>
      </c>
      <c r="X1012" s="126" t="str">
        <f t="shared" si="96"/>
        <v>No</v>
      </c>
      <c r="Y1012" s="126" t="str">
        <f t="shared" si="96"/>
        <v>No</v>
      </c>
      <c r="Z1012" s="126" t="str">
        <f t="shared" si="96"/>
        <v>No</v>
      </c>
      <c r="AA1012" s="126" t="str">
        <f t="shared" si="96"/>
        <v>No</v>
      </c>
    </row>
    <row r="1013" spans="1:27" x14ac:dyDescent="0.3">
      <c r="A1013" t="s">
        <v>199</v>
      </c>
      <c r="B1013" t="s">
        <v>13</v>
      </c>
      <c r="C1013" t="s">
        <v>9</v>
      </c>
      <c r="D1013" t="s">
        <v>8</v>
      </c>
      <c r="E1013" t="s">
        <v>11</v>
      </c>
      <c r="F1013" t="s">
        <v>10</v>
      </c>
      <c r="G1013">
        <v>1</v>
      </c>
      <c r="H1013" t="s">
        <v>8</v>
      </c>
      <c r="I1013" t="s">
        <v>19</v>
      </c>
      <c r="M1013">
        <v>0</v>
      </c>
      <c r="N1013" t="str">
        <f t="shared" si="94"/>
        <v>No</v>
      </c>
      <c r="O1013" s="3" t="s">
        <v>152</v>
      </c>
      <c r="P1013" s="126" t="str">
        <f t="shared" si="97"/>
        <v>Yes</v>
      </c>
      <c r="Q1013" s="126" t="str">
        <f t="shared" si="96"/>
        <v>Yes</v>
      </c>
      <c r="R1013" s="126" t="str">
        <f t="shared" si="96"/>
        <v>Yes</v>
      </c>
      <c r="S1013" s="126" t="str">
        <f t="shared" si="96"/>
        <v>No</v>
      </c>
      <c r="T1013" s="126" t="str">
        <f t="shared" si="96"/>
        <v>Yes</v>
      </c>
      <c r="U1013" s="126" t="str">
        <f t="shared" si="96"/>
        <v>Yes</v>
      </c>
      <c r="V1013" s="126" t="str">
        <f t="shared" si="96"/>
        <v>No</v>
      </c>
      <c r="W1013" s="126" t="str">
        <f t="shared" si="96"/>
        <v>No</v>
      </c>
      <c r="X1013" s="126" t="str">
        <f t="shared" si="96"/>
        <v>No</v>
      </c>
      <c r="Y1013" s="126" t="str">
        <f t="shared" si="96"/>
        <v>No</v>
      </c>
      <c r="Z1013" s="126" t="str">
        <f t="shared" si="96"/>
        <v>No</v>
      </c>
      <c r="AA1013" s="126" t="str">
        <f t="shared" si="96"/>
        <v>No</v>
      </c>
    </row>
    <row r="1014" spans="1:27" x14ac:dyDescent="0.3">
      <c r="A1014" t="s">
        <v>199</v>
      </c>
      <c r="B1014" t="s">
        <v>13</v>
      </c>
      <c r="C1014" t="s">
        <v>9</v>
      </c>
      <c r="D1014" t="s">
        <v>8</v>
      </c>
      <c r="E1014" t="s">
        <v>11</v>
      </c>
      <c r="F1014" t="s">
        <v>10</v>
      </c>
      <c r="G1014">
        <v>1</v>
      </c>
      <c r="H1014" t="s">
        <v>8</v>
      </c>
      <c r="I1014" t="s">
        <v>20</v>
      </c>
      <c r="M1014">
        <v>0</v>
      </c>
      <c r="N1014" t="str">
        <f t="shared" si="94"/>
        <v>No</v>
      </c>
      <c r="O1014" s="3" t="s">
        <v>152</v>
      </c>
      <c r="P1014" s="126" t="str">
        <f t="shared" si="97"/>
        <v>Yes</v>
      </c>
      <c r="Q1014" s="126" t="str">
        <f t="shared" si="96"/>
        <v>Yes</v>
      </c>
      <c r="R1014" s="126" t="str">
        <f t="shared" si="96"/>
        <v>Yes</v>
      </c>
      <c r="S1014" s="126" t="str">
        <f t="shared" si="96"/>
        <v>No</v>
      </c>
      <c r="T1014" s="126" t="str">
        <f t="shared" ref="Q1014:AA1037" si="98">IF($A1014="","",IF(OR($B1014=T$1,$C1014=T$1,$D1014=T$1,$E1014=T$1,$F1014=T$1),"Yes","No"))</f>
        <v>Yes</v>
      </c>
      <c r="U1014" s="126" t="str">
        <f t="shared" si="98"/>
        <v>Yes</v>
      </c>
      <c r="V1014" s="126" t="str">
        <f t="shared" si="98"/>
        <v>No</v>
      </c>
      <c r="W1014" s="126" t="str">
        <f t="shared" si="98"/>
        <v>No</v>
      </c>
      <c r="X1014" s="126" t="str">
        <f t="shared" si="98"/>
        <v>No</v>
      </c>
      <c r="Y1014" s="126" t="str">
        <f t="shared" si="98"/>
        <v>No</v>
      </c>
      <c r="Z1014" s="126" t="str">
        <f t="shared" si="98"/>
        <v>No</v>
      </c>
      <c r="AA1014" s="126" t="str">
        <f t="shared" si="98"/>
        <v>No</v>
      </c>
    </row>
    <row r="1015" spans="1:27" x14ac:dyDescent="0.3">
      <c r="A1015" t="s">
        <v>199</v>
      </c>
      <c r="B1015" t="s">
        <v>130</v>
      </c>
      <c r="C1015" t="s">
        <v>9</v>
      </c>
      <c r="D1015" t="s">
        <v>8</v>
      </c>
      <c r="E1015" t="s">
        <v>11</v>
      </c>
      <c r="F1015" t="s">
        <v>10</v>
      </c>
      <c r="G1015">
        <v>1</v>
      </c>
      <c r="H1015" t="s">
        <v>10</v>
      </c>
      <c r="I1015" t="s">
        <v>20</v>
      </c>
      <c r="M1015">
        <v>0</v>
      </c>
      <c r="N1015" t="str">
        <f t="shared" si="94"/>
        <v>No</v>
      </c>
      <c r="O1015" s="3" t="s">
        <v>152</v>
      </c>
      <c r="P1015" s="126" t="str">
        <f t="shared" si="97"/>
        <v>No</v>
      </c>
      <c r="Q1015" s="126" t="str">
        <f t="shared" si="98"/>
        <v>Yes</v>
      </c>
      <c r="R1015" s="126" t="str">
        <f t="shared" si="98"/>
        <v>Yes</v>
      </c>
      <c r="S1015" s="126" t="str">
        <f t="shared" si="98"/>
        <v>No</v>
      </c>
      <c r="T1015" s="126" t="str">
        <f t="shared" si="98"/>
        <v>Yes</v>
      </c>
      <c r="U1015" s="126" t="str">
        <f t="shared" si="98"/>
        <v>Yes</v>
      </c>
      <c r="V1015" s="126" t="str">
        <f t="shared" si="98"/>
        <v>No</v>
      </c>
      <c r="W1015" s="126" t="str">
        <f t="shared" si="98"/>
        <v>No</v>
      </c>
      <c r="X1015" s="126" t="str">
        <f t="shared" si="98"/>
        <v>No</v>
      </c>
      <c r="Y1015" s="126" t="str">
        <f t="shared" si="98"/>
        <v>Yes</v>
      </c>
      <c r="Z1015" s="126" t="str">
        <f t="shared" si="98"/>
        <v>No</v>
      </c>
      <c r="AA1015" s="126" t="str">
        <f t="shared" si="98"/>
        <v>No</v>
      </c>
    </row>
    <row r="1016" spans="1:27" x14ac:dyDescent="0.3">
      <c r="A1016" t="s">
        <v>199</v>
      </c>
      <c r="B1016" t="s">
        <v>130</v>
      </c>
      <c r="C1016" t="s">
        <v>9</v>
      </c>
      <c r="D1016" t="s">
        <v>8</v>
      </c>
      <c r="E1016" t="s">
        <v>11</v>
      </c>
      <c r="F1016" t="s">
        <v>10</v>
      </c>
      <c r="G1016">
        <v>2</v>
      </c>
      <c r="H1016" t="s">
        <v>11</v>
      </c>
      <c r="I1016" t="s">
        <v>17</v>
      </c>
      <c r="L1016" s="3" t="s">
        <v>252</v>
      </c>
      <c r="M1016">
        <v>0</v>
      </c>
      <c r="N1016" t="str">
        <f t="shared" si="94"/>
        <v>No</v>
      </c>
      <c r="O1016" s="3" t="s">
        <v>152</v>
      </c>
      <c r="P1016" s="126" t="str">
        <f t="shared" si="97"/>
        <v>No</v>
      </c>
      <c r="Q1016" s="126" t="str">
        <f t="shared" si="98"/>
        <v>Yes</v>
      </c>
      <c r="R1016" s="126" t="str">
        <f t="shared" si="98"/>
        <v>Yes</v>
      </c>
      <c r="S1016" s="126" t="str">
        <f t="shared" si="98"/>
        <v>No</v>
      </c>
      <c r="T1016" s="126" t="str">
        <f t="shared" si="98"/>
        <v>Yes</v>
      </c>
      <c r="U1016" s="126" t="str">
        <f t="shared" si="98"/>
        <v>Yes</v>
      </c>
      <c r="V1016" s="126" t="str">
        <f t="shared" si="98"/>
        <v>No</v>
      </c>
      <c r="W1016" s="126" t="str">
        <f t="shared" si="98"/>
        <v>No</v>
      </c>
      <c r="X1016" s="126" t="str">
        <f t="shared" si="98"/>
        <v>No</v>
      </c>
      <c r="Y1016" s="126" t="str">
        <f t="shared" si="98"/>
        <v>Yes</v>
      </c>
      <c r="Z1016" s="126" t="str">
        <f t="shared" si="98"/>
        <v>No</v>
      </c>
      <c r="AA1016" s="126" t="str">
        <f t="shared" si="98"/>
        <v>No</v>
      </c>
    </row>
    <row r="1017" spans="1:27" x14ac:dyDescent="0.3">
      <c r="A1017" t="s">
        <v>199</v>
      </c>
      <c r="B1017" t="s">
        <v>130</v>
      </c>
      <c r="C1017" t="s">
        <v>9</v>
      </c>
      <c r="D1017" t="s">
        <v>8</v>
      </c>
      <c r="E1017" t="s">
        <v>11</v>
      </c>
      <c r="F1017" t="s">
        <v>131</v>
      </c>
      <c r="G1017">
        <v>0</v>
      </c>
      <c r="H1017" t="s">
        <v>130</v>
      </c>
      <c r="I1017" t="s">
        <v>19</v>
      </c>
      <c r="M1017">
        <v>3</v>
      </c>
      <c r="N1017" t="str">
        <f t="shared" si="94"/>
        <v>Yes</v>
      </c>
      <c r="O1017" s="3" t="s">
        <v>152</v>
      </c>
      <c r="P1017" s="126" t="str">
        <f t="shared" si="97"/>
        <v>No</v>
      </c>
      <c r="Q1017" s="126" t="str">
        <f t="shared" si="98"/>
        <v>Yes</v>
      </c>
      <c r="R1017" s="126" t="str">
        <f t="shared" si="98"/>
        <v>Yes</v>
      </c>
      <c r="S1017" s="126" t="str">
        <f t="shared" si="98"/>
        <v>No</v>
      </c>
      <c r="T1017" s="126" t="str">
        <f t="shared" si="98"/>
        <v>No</v>
      </c>
      <c r="U1017" s="126" t="str">
        <f t="shared" si="98"/>
        <v>Yes</v>
      </c>
      <c r="V1017" s="126" t="str">
        <f t="shared" si="98"/>
        <v>No</v>
      </c>
      <c r="W1017" s="126" t="str">
        <f t="shared" si="98"/>
        <v>No</v>
      </c>
      <c r="X1017" s="126" t="str">
        <f t="shared" si="98"/>
        <v>No</v>
      </c>
      <c r="Y1017" s="126" t="str">
        <f t="shared" si="98"/>
        <v>Yes</v>
      </c>
      <c r="Z1017" s="126" t="str">
        <f t="shared" si="98"/>
        <v>Yes</v>
      </c>
      <c r="AA1017" s="126" t="str">
        <f t="shared" si="98"/>
        <v>No</v>
      </c>
    </row>
    <row r="1018" spans="1:27" x14ac:dyDescent="0.3">
      <c r="A1018" t="s">
        <v>199</v>
      </c>
      <c r="B1018" t="s">
        <v>130</v>
      </c>
      <c r="C1018" t="s">
        <v>9</v>
      </c>
      <c r="D1018" t="s">
        <v>70</v>
      </c>
      <c r="E1018" t="s">
        <v>11</v>
      </c>
      <c r="F1018" t="s">
        <v>131</v>
      </c>
      <c r="G1018">
        <v>3</v>
      </c>
      <c r="H1018" t="s">
        <v>70</v>
      </c>
      <c r="I1018" t="s">
        <v>148</v>
      </c>
      <c r="M1018">
        <v>2</v>
      </c>
      <c r="N1018" t="str">
        <f t="shared" si="94"/>
        <v>Yes</v>
      </c>
      <c r="O1018" s="3" t="s">
        <v>152</v>
      </c>
      <c r="P1018" s="126" t="str">
        <f t="shared" si="97"/>
        <v>No</v>
      </c>
      <c r="Q1018" s="126" t="str">
        <f t="shared" si="98"/>
        <v>Yes</v>
      </c>
      <c r="R1018" s="126" t="str">
        <f t="shared" si="98"/>
        <v>No</v>
      </c>
      <c r="S1018" s="126" t="str">
        <f t="shared" si="98"/>
        <v>Yes</v>
      </c>
      <c r="T1018" s="126" t="str">
        <f t="shared" si="98"/>
        <v>No</v>
      </c>
      <c r="U1018" s="126" t="str">
        <f t="shared" si="98"/>
        <v>Yes</v>
      </c>
      <c r="V1018" s="126" t="str">
        <f t="shared" si="98"/>
        <v>No</v>
      </c>
      <c r="W1018" s="126" t="str">
        <f t="shared" si="98"/>
        <v>No</v>
      </c>
      <c r="X1018" s="126" t="str">
        <f t="shared" si="98"/>
        <v>No</v>
      </c>
      <c r="Y1018" s="126" t="str">
        <f t="shared" si="98"/>
        <v>Yes</v>
      </c>
      <c r="Z1018" s="126" t="str">
        <f t="shared" si="98"/>
        <v>Yes</v>
      </c>
      <c r="AA1018" s="126" t="str">
        <f t="shared" si="98"/>
        <v>No</v>
      </c>
    </row>
    <row r="1019" spans="1:27" x14ac:dyDescent="0.3">
      <c r="A1019" t="s">
        <v>199</v>
      </c>
      <c r="B1019" t="s">
        <v>13</v>
      </c>
      <c r="C1019" t="s">
        <v>130</v>
      </c>
      <c r="D1019" t="s">
        <v>70</v>
      </c>
      <c r="E1019" t="s">
        <v>11</v>
      </c>
      <c r="F1019" t="s">
        <v>131</v>
      </c>
      <c r="G1019">
        <v>0</v>
      </c>
      <c r="H1019" t="s">
        <v>11</v>
      </c>
      <c r="I1019" t="s">
        <v>17</v>
      </c>
      <c r="L1019" s="3" t="s">
        <v>122</v>
      </c>
      <c r="M1019">
        <v>0</v>
      </c>
      <c r="N1019" t="str">
        <f t="shared" si="94"/>
        <v>No</v>
      </c>
      <c r="O1019" s="3" t="s">
        <v>152</v>
      </c>
      <c r="P1019" s="126" t="str">
        <f t="shared" si="97"/>
        <v>Yes</v>
      </c>
      <c r="Q1019" s="126" t="str">
        <f t="shared" si="98"/>
        <v>No</v>
      </c>
      <c r="R1019" s="126" t="str">
        <f t="shared" si="98"/>
        <v>No</v>
      </c>
      <c r="S1019" s="126" t="str">
        <f t="shared" si="98"/>
        <v>Yes</v>
      </c>
      <c r="T1019" s="126" t="str">
        <f t="shared" si="98"/>
        <v>No</v>
      </c>
      <c r="U1019" s="126" t="str">
        <f t="shared" si="98"/>
        <v>Yes</v>
      </c>
      <c r="V1019" s="126" t="str">
        <f t="shared" si="98"/>
        <v>No</v>
      </c>
      <c r="W1019" s="126" t="str">
        <f t="shared" si="98"/>
        <v>No</v>
      </c>
      <c r="X1019" s="126" t="str">
        <f t="shared" si="98"/>
        <v>No</v>
      </c>
      <c r="Y1019" s="126" t="str">
        <f t="shared" si="98"/>
        <v>Yes</v>
      </c>
      <c r="Z1019" s="126" t="str">
        <f t="shared" si="98"/>
        <v>Yes</v>
      </c>
      <c r="AA1019" s="126" t="str">
        <f t="shared" si="98"/>
        <v>No</v>
      </c>
    </row>
    <row r="1020" spans="1:27" x14ac:dyDescent="0.3">
      <c r="A1020" t="s">
        <v>199</v>
      </c>
      <c r="B1020" t="s">
        <v>13</v>
      </c>
      <c r="C1020" t="s">
        <v>130</v>
      </c>
      <c r="D1020" t="s">
        <v>70</v>
      </c>
      <c r="E1020" t="s">
        <v>11</v>
      </c>
      <c r="F1020" t="s">
        <v>131</v>
      </c>
      <c r="G1020">
        <v>2</v>
      </c>
      <c r="H1020" t="s">
        <v>13</v>
      </c>
      <c r="I1020" t="s">
        <v>17</v>
      </c>
      <c r="L1020" s="3" t="s">
        <v>122</v>
      </c>
      <c r="M1020">
        <v>0</v>
      </c>
      <c r="N1020" t="str">
        <f t="shared" si="94"/>
        <v>No</v>
      </c>
      <c r="O1020" s="3" t="s">
        <v>152</v>
      </c>
      <c r="P1020" s="126" t="str">
        <f t="shared" si="97"/>
        <v>Yes</v>
      </c>
      <c r="Q1020" s="126" t="str">
        <f t="shared" si="98"/>
        <v>No</v>
      </c>
      <c r="R1020" s="126" t="str">
        <f t="shared" si="98"/>
        <v>No</v>
      </c>
      <c r="S1020" s="126" t="str">
        <f t="shared" si="98"/>
        <v>Yes</v>
      </c>
      <c r="T1020" s="126" t="str">
        <f t="shared" si="98"/>
        <v>No</v>
      </c>
      <c r="U1020" s="126" t="str">
        <f t="shared" si="98"/>
        <v>Yes</v>
      </c>
      <c r="V1020" s="126" t="str">
        <f t="shared" si="98"/>
        <v>No</v>
      </c>
      <c r="W1020" s="126" t="str">
        <f t="shared" si="98"/>
        <v>No</v>
      </c>
      <c r="X1020" s="126" t="str">
        <f t="shared" si="98"/>
        <v>No</v>
      </c>
      <c r="Y1020" s="126" t="str">
        <f t="shared" si="98"/>
        <v>Yes</v>
      </c>
      <c r="Z1020" s="126" t="str">
        <f t="shared" si="98"/>
        <v>Yes</v>
      </c>
      <c r="AA1020" s="126" t="str">
        <f t="shared" si="98"/>
        <v>No</v>
      </c>
    </row>
    <row r="1021" spans="1:27" x14ac:dyDescent="0.3">
      <c r="A1021" t="s">
        <v>199</v>
      </c>
      <c r="B1021" t="s">
        <v>13</v>
      </c>
      <c r="C1021" t="s">
        <v>130</v>
      </c>
      <c r="D1021" t="s">
        <v>70</v>
      </c>
      <c r="E1021" t="s">
        <v>11</v>
      </c>
      <c r="F1021" t="s">
        <v>131</v>
      </c>
      <c r="G1021">
        <v>1</v>
      </c>
      <c r="H1021" t="s">
        <v>130</v>
      </c>
      <c r="I1021" t="s">
        <v>17</v>
      </c>
      <c r="M1021">
        <v>0</v>
      </c>
      <c r="N1021" t="str">
        <f t="shared" si="94"/>
        <v>No</v>
      </c>
      <c r="O1021" s="3" t="s">
        <v>152</v>
      </c>
      <c r="P1021" s="126" t="str">
        <f t="shared" si="97"/>
        <v>Yes</v>
      </c>
      <c r="Q1021" s="126" t="str">
        <f t="shared" si="98"/>
        <v>No</v>
      </c>
      <c r="R1021" s="126" t="str">
        <f t="shared" si="98"/>
        <v>No</v>
      </c>
      <c r="S1021" s="126" t="str">
        <f t="shared" si="98"/>
        <v>Yes</v>
      </c>
      <c r="T1021" s="126" t="str">
        <f t="shared" si="98"/>
        <v>No</v>
      </c>
      <c r="U1021" s="126" t="str">
        <f t="shared" si="98"/>
        <v>Yes</v>
      </c>
      <c r="V1021" s="126" t="str">
        <f t="shared" si="98"/>
        <v>No</v>
      </c>
      <c r="W1021" s="126" t="str">
        <f t="shared" si="98"/>
        <v>No</v>
      </c>
      <c r="X1021" s="126" t="str">
        <f t="shared" si="98"/>
        <v>No</v>
      </c>
      <c r="Y1021" s="126" t="str">
        <f t="shared" si="98"/>
        <v>Yes</v>
      </c>
      <c r="Z1021" s="126" t="str">
        <f t="shared" si="98"/>
        <v>Yes</v>
      </c>
      <c r="AA1021" s="126" t="str">
        <f t="shared" si="98"/>
        <v>No</v>
      </c>
    </row>
    <row r="1022" spans="1:27" x14ac:dyDescent="0.3">
      <c r="A1022" t="s">
        <v>199</v>
      </c>
      <c r="B1022" t="s">
        <v>13</v>
      </c>
      <c r="C1022" t="s">
        <v>130</v>
      </c>
      <c r="D1022" t="s">
        <v>70</v>
      </c>
      <c r="E1022" t="s">
        <v>11</v>
      </c>
      <c r="F1022" t="s">
        <v>131</v>
      </c>
      <c r="G1022">
        <v>0</v>
      </c>
      <c r="H1022" t="s">
        <v>131</v>
      </c>
      <c r="I1022" t="s">
        <v>19</v>
      </c>
      <c r="M1022">
        <v>0</v>
      </c>
      <c r="N1022" t="str">
        <f t="shared" si="94"/>
        <v>No</v>
      </c>
      <c r="O1022" s="3" t="s">
        <v>152</v>
      </c>
      <c r="P1022" s="126" t="str">
        <f t="shared" si="97"/>
        <v>Yes</v>
      </c>
      <c r="Q1022" s="126" t="str">
        <f t="shared" si="98"/>
        <v>No</v>
      </c>
      <c r="R1022" s="126" t="str">
        <f t="shared" si="98"/>
        <v>No</v>
      </c>
      <c r="S1022" s="126" t="str">
        <f t="shared" si="98"/>
        <v>Yes</v>
      </c>
      <c r="T1022" s="126" t="str">
        <f t="shared" si="98"/>
        <v>No</v>
      </c>
      <c r="U1022" s="126" t="str">
        <f t="shared" si="98"/>
        <v>Yes</v>
      </c>
      <c r="V1022" s="126" t="str">
        <f t="shared" si="98"/>
        <v>No</v>
      </c>
      <c r="W1022" s="126" t="str">
        <f t="shared" si="98"/>
        <v>No</v>
      </c>
      <c r="X1022" s="126" t="str">
        <f t="shared" si="98"/>
        <v>No</v>
      </c>
      <c r="Y1022" s="126" t="str">
        <f t="shared" si="98"/>
        <v>Yes</v>
      </c>
      <c r="Z1022" s="126" t="str">
        <f t="shared" si="98"/>
        <v>Yes</v>
      </c>
      <c r="AA1022" s="126" t="str">
        <f t="shared" si="98"/>
        <v>No</v>
      </c>
    </row>
    <row r="1023" spans="1:27" x14ac:dyDescent="0.3">
      <c r="A1023" t="s">
        <v>199</v>
      </c>
      <c r="B1023" t="s">
        <v>13</v>
      </c>
      <c r="C1023" t="s">
        <v>9</v>
      </c>
      <c r="D1023" t="s">
        <v>8</v>
      </c>
      <c r="E1023" t="s">
        <v>11</v>
      </c>
      <c r="F1023" t="s">
        <v>10</v>
      </c>
      <c r="G1023">
        <v>0</v>
      </c>
      <c r="H1023" t="s">
        <v>8</v>
      </c>
      <c r="I1023" t="s">
        <v>17</v>
      </c>
      <c r="M1023">
        <v>0</v>
      </c>
      <c r="N1023" t="str">
        <f t="shared" si="94"/>
        <v>No</v>
      </c>
      <c r="O1023" s="3" t="s">
        <v>152</v>
      </c>
      <c r="P1023" s="126" t="str">
        <f t="shared" si="97"/>
        <v>Yes</v>
      </c>
      <c r="Q1023" s="126" t="str">
        <f t="shared" si="98"/>
        <v>Yes</v>
      </c>
      <c r="R1023" s="126" t="str">
        <f t="shared" si="98"/>
        <v>Yes</v>
      </c>
      <c r="S1023" s="126" t="str">
        <f t="shared" si="98"/>
        <v>No</v>
      </c>
      <c r="T1023" s="126" t="str">
        <f t="shared" si="98"/>
        <v>Yes</v>
      </c>
      <c r="U1023" s="126" t="str">
        <f t="shared" si="98"/>
        <v>Yes</v>
      </c>
      <c r="V1023" s="126" t="str">
        <f t="shared" si="98"/>
        <v>No</v>
      </c>
      <c r="W1023" s="126" t="str">
        <f t="shared" si="98"/>
        <v>No</v>
      </c>
      <c r="X1023" s="126" t="str">
        <f t="shared" si="98"/>
        <v>No</v>
      </c>
      <c r="Y1023" s="126" t="str">
        <f t="shared" si="98"/>
        <v>No</v>
      </c>
      <c r="Z1023" s="126" t="str">
        <f t="shared" si="98"/>
        <v>No</v>
      </c>
      <c r="AA1023" s="126" t="str">
        <f t="shared" si="98"/>
        <v>No</v>
      </c>
    </row>
    <row r="1024" spans="1:27" x14ac:dyDescent="0.3">
      <c r="A1024" t="s">
        <v>199</v>
      </c>
      <c r="B1024" t="s">
        <v>13</v>
      </c>
      <c r="C1024" t="s">
        <v>9</v>
      </c>
      <c r="D1024" t="s">
        <v>8</v>
      </c>
      <c r="E1024" t="s">
        <v>11</v>
      </c>
      <c r="F1024" t="s">
        <v>10</v>
      </c>
      <c r="G1024">
        <v>1</v>
      </c>
      <c r="H1024" t="s">
        <v>11</v>
      </c>
      <c r="I1024" t="s">
        <v>18</v>
      </c>
      <c r="L1024" s="3" t="s">
        <v>252</v>
      </c>
      <c r="M1024">
        <v>2</v>
      </c>
      <c r="N1024" t="str">
        <f t="shared" si="94"/>
        <v>Yes</v>
      </c>
      <c r="O1024" s="3" t="s">
        <v>152</v>
      </c>
      <c r="P1024" s="126" t="str">
        <f t="shared" si="97"/>
        <v>Yes</v>
      </c>
      <c r="Q1024" s="126" t="str">
        <f t="shared" si="98"/>
        <v>Yes</v>
      </c>
      <c r="R1024" s="126" t="str">
        <f t="shared" si="98"/>
        <v>Yes</v>
      </c>
      <c r="S1024" s="126" t="str">
        <f t="shared" si="98"/>
        <v>No</v>
      </c>
      <c r="T1024" s="126" t="str">
        <f t="shared" si="98"/>
        <v>Yes</v>
      </c>
      <c r="U1024" s="126" t="str">
        <f t="shared" si="98"/>
        <v>Yes</v>
      </c>
      <c r="V1024" s="126" t="str">
        <f t="shared" si="98"/>
        <v>No</v>
      </c>
      <c r="W1024" s="126" t="str">
        <f t="shared" si="98"/>
        <v>No</v>
      </c>
      <c r="X1024" s="126" t="str">
        <f t="shared" si="98"/>
        <v>No</v>
      </c>
      <c r="Y1024" s="126" t="str">
        <f t="shared" si="98"/>
        <v>No</v>
      </c>
      <c r="Z1024" s="126" t="str">
        <f t="shared" si="98"/>
        <v>No</v>
      </c>
      <c r="AA1024" s="126" t="str">
        <f t="shared" si="98"/>
        <v>No</v>
      </c>
    </row>
    <row r="1025" spans="1:27" x14ac:dyDescent="0.3">
      <c r="A1025" t="s">
        <v>199</v>
      </c>
      <c r="B1025" t="s">
        <v>13</v>
      </c>
      <c r="C1025" t="s">
        <v>9</v>
      </c>
      <c r="D1025" t="s">
        <v>8</v>
      </c>
      <c r="E1025" t="s">
        <v>11</v>
      </c>
      <c r="F1025" t="s">
        <v>10</v>
      </c>
      <c r="G1025">
        <v>0</v>
      </c>
      <c r="H1025" t="s">
        <v>13</v>
      </c>
      <c r="I1025" t="s">
        <v>15</v>
      </c>
      <c r="M1025">
        <v>2</v>
      </c>
      <c r="N1025" t="str">
        <f t="shared" si="94"/>
        <v>Yes</v>
      </c>
      <c r="O1025" s="3" t="s">
        <v>152</v>
      </c>
      <c r="P1025" s="126" t="str">
        <f t="shared" si="97"/>
        <v>Yes</v>
      </c>
      <c r="Q1025" s="126" t="str">
        <f t="shared" si="98"/>
        <v>Yes</v>
      </c>
      <c r="R1025" s="126" t="str">
        <f t="shared" si="98"/>
        <v>Yes</v>
      </c>
      <c r="S1025" s="126" t="str">
        <f t="shared" si="98"/>
        <v>No</v>
      </c>
      <c r="T1025" s="126" t="str">
        <f t="shared" si="98"/>
        <v>Yes</v>
      </c>
      <c r="U1025" s="126" t="str">
        <f t="shared" si="98"/>
        <v>Yes</v>
      </c>
      <c r="V1025" s="126" t="str">
        <f t="shared" si="98"/>
        <v>No</v>
      </c>
      <c r="W1025" s="126" t="str">
        <f t="shared" si="98"/>
        <v>No</v>
      </c>
      <c r="X1025" s="126" t="str">
        <f t="shared" si="98"/>
        <v>No</v>
      </c>
      <c r="Y1025" s="126" t="str">
        <f t="shared" si="98"/>
        <v>No</v>
      </c>
      <c r="Z1025" s="126" t="str">
        <f t="shared" si="98"/>
        <v>No</v>
      </c>
      <c r="AA1025" s="126" t="str">
        <f t="shared" si="98"/>
        <v>No</v>
      </c>
    </row>
    <row r="1026" spans="1:27" x14ac:dyDescent="0.3">
      <c r="A1026" t="s">
        <v>199</v>
      </c>
      <c r="B1026" t="s">
        <v>13</v>
      </c>
      <c r="C1026" t="s">
        <v>9</v>
      </c>
      <c r="D1026" t="s">
        <v>8</v>
      </c>
      <c r="E1026" t="s">
        <v>11</v>
      </c>
      <c r="F1026" t="s">
        <v>10</v>
      </c>
      <c r="G1026">
        <v>2</v>
      </c>
      <c r="H1026" t="s">
        <v>9</v>
      </c>
      <c r="I1026" t="s">
        <v>15</v>
      </c>
      <c r="L1026" s="3" t="s">
        <v>122</v>
      </c>
      <c r="M1026">
        <v>0</v>
      </c>
      <c r="N1026" t="str">
        <f t="shared" si="94"/>
        <v>No</v>
      </c>
      <c r="O1026" s="3" t="s">
        <v>152</v>
      </c>
      <c r="P1026" s="126" t="str">
        <f t="shared" si="97"/>
        <v>Yes</v>
      </c>
      <c r="Q1026" s="126" t="str">
        <f t="shared" si="98"/>
        <v>Yes</v>
      </c>
      <c r="R1026" s="126" t="str">
        <f t="shared" si="98"/>
        <v>Yes</v>
      </c>
      <c r="S1026" s="126" t="str">
        <f t="shared" si="98"/>
        <v>No</v>
      </c>
      <c r="T1026" s="126" t="str">
        <f t="shared" si="98"/>
        <v>Yes</v>
      </c>
      <c r="U1026" s="126" t="str">
        <f t="shared" si="98"/>
        <v>Yes</v>
      </c>
      <c r="V1026" s="126" t="str">
        <f t="shared" si="98"/>
        <v>No</v>
      </c>
      <c r="W1026" s="126" t="str">
        <f t="shared" si="98"/>
        <v>No</v>
      </c>
      <c r="X1026" s="126" t="str">
        <f t="shared" si="98"/>
        <v>No</v>
      </c>
      <c r="Y1026" s="126" t="str">
        <f t="shared" si="98"/>
        <v>No</v>
      </c>
      <c r="Z1026" s="126" t="str">
        <f t="shared" si="98"/>
        <v>No</v>
      </c>
      <c r="AA1026" s="126" t="str">
        <f t="shared" si="98"/>
        <v>No</v>
      </c>
    </row>
    <row r="1027" spans="1:27" x14ac:dyDescent="0.3">
      <c r="A1027" t="s">
        <v>199</v>
      </c>
      <c r="B1027" t="s">
        <v>13</v>
      </c>
      <c r="C1027" t="s">
        <v>9</v>
      </c>
      <c r="D1027" t="s">
        <v>8</v>
      </c>
      <c r="E1027" t="s">
        <v>11</v>
      </c>
      <c r="F1027" t="s">
        <v>10</v>
      </c>
      <c r="G1027">
        <v>0</v>
      </c>
      <c r="H1027" t="s">
        <v>8</v>
      </c>
      <c r="I1027" t="s">
        <v>19</v>
      </c>
      <c r="M1027">
        <v>0</v>
      </c>
      <c r="N1027" t="str">
        <f t="shared" si="94"/>
        <v>No</v>
      </c>
      <c r="O1027" s="3" t="s">
        <v>152</v>
      </c>
      <c r="P1027" s="126" t="str">
        <f t="shared" si="97"/>
        <v>Yes</v>
      </c>
      <c r="Q1027" s="126" t="str">
        <f t="shared" si="98"/>
        <v>Yes</v>
      </c>
      <c r="R1027" s="126" t="str">
        <f t="shared" si="98"/>
        <v>Yes</v>
      </c>
      <c r="S1027" s="126" t="str">
        <f t="shared" si="98"/>
        <v>No</v>
      </c>
      <c r="T1027" s="126" t="str">
        <f t="shared" si="98"/>
        <v>Yes</v>
      </c>
      <c r="U1027" s="126" t="str">
        <f t="shared" si="98"/>
        <v>Yes</v>
      </c>
      <c r="V1027" s="126" t="str">
        <f t="shared" si="98"/>
        <v>No</v>
      </c>
      <c r="W1027" s="126" t="str">
        <f t="shared" si="98"/>
        <v>No</v>
      </c>
      <c r="X1027" s="126" t="str">
        <f t="shared" si="98"/>
        <v>No</v>
      </c>
      <c r="Y1027" s="126" t="str">
        <f t="shared" si="98"/>
        <v>No</v>
      </c>
      <c r="Z1027" s="126" t="str">
        <f t="shared" si="98"/>
        <v>No</v>
      </c>
      <c r="AA1027" s="126" t="str">
        <f t="shared" si="98"/>
        <v>No</v>
      </c>
    </row>
    <row r="1028" spans="1:27" x14ac:dyDescent="0.3">
      <c r="A1028" t="s">
        <v>199</v>
      </c>
      <c r="B1028" t="s">
        <v>13</v>
      </c>
      <c r="C1028" t="s">
        <v>9</v>
      </c>
      <c r="D1028" t="s">
        <v>8</v>
      </c>
      <c r="E1028" t="s">
        <v>11</v>
      </c>
      <c r="F1028" t="s">
        <v>10</v>
      </c>
      <c r="G1028">
        <v>0</v>
      </c>
      <c r="H1028" t="s">
        <v>11</v>
      </c>
      <c r="I1028" t="s">
        <v>15</v>
      </c>
      <c r="L1028" s="3" t="s">
        <v>252</v>
      </c>
      <c r="M1028">
        <v>0</v>
      </c>
      <c r="N1028" t="str">
        <f t="shared" si="94"/>
        <v>No</v>
      </c>
      <c r="O1028" s="3" t="s">
        <v>152</v>
      </c>
      <c r="P1028" s="126" t="str">
        <f t="shared" si="97"/>
        <v>Yes</v>
      </c>
      <c r="Q1028" s="126" t="str">
        <f t="shared" si="98"/>
        <v>Yes</v>
      </c>
      <c r="R1028" s="126" t="str">
        <f t="shared" si="98"/>
        <v>Yes</v>
      </c>
      <c r="S1028" s="126" t="str">
        <f t="shared" si="98"/>
        <v>No</v>
      </c>
      <c r="T1028" s="126" t="str">
        <f t="shared" si="98"/>
        <v>Yes</v>
      </c>
      <c r="U1028" s="126" t="str">
        <f t="shared" si="98"/>
        <v>Yes</v>
      </c>
      <c r="V1028" s="126" t="str">
        <f t="shared" si="98"/>
        <v>No</v>
      </c>
      <c r="W1028" s="126" t="str">
        <f t="shared" si="98"/>
        <v>No</v>
      </c>
      <c r="X1028" s="126" t="str">
        <f t="shared" si="98"/>
        <v>No</v>
      </c>
      <c r="Y1028" s="126" t="str">
        <f t="shared" si="98"/>
        <v>No</v>
      </c>
      <c r="Z1028" s="126" t="str">
        <f t="shared" si="98"/>
        <v>No</v>
      </c>
      <c r="AA1028" s="126" t="str">
        <f t="shared" si="98"/>
        <v>No</v>
      </c>
    </row>
    <row r="1029" spans="1:27" x14ac:dyDescent="0.3">
      <c r="A1029" t="s">
        <v>199</v>
      </c>
      <c r="B1029" t="s">
        <v>13</v>
      </c>
      <c r="C1029" t="s">
        <v>9</v>
      </c>
      <c r="D1029" t="s">
        <v>8</v>
      </c>
      <c r="E1029" t="s">
        <v>11</v>
      </c>
      <c r="F1029" t="s">
        <v>10</v>
      </c>
      <c r="G1029">
        <v>0</v>
      </c>
      <c r="H1029" t="s">
        <v>11</v>
      </c>
      <c r="I1029" t="s">
        <v>15</v>
      </c>
      <c r="L1029" s="3" t="s">
        <v>252</v>
      </c>
      <c r="M1029">
        <v>2</v>
      </c>
      <c r="N1029" t="str">
        <f t="shared" si="94"/>
        <v>Yes</v>
      </c>
      <c r="O1029" s="3" t="s">
        <v>152</v>
      </c>
      <c r="P1029" s="126" t="str">
        <f t="shared" si="97"/>
        <v>Yes</v>
      </c>
      <c r="Q1029" s="126" t="str">
        <f t="shared" si="98"/>
        <v>Yes</v>
      </c>
      <c r="R1029" s="126" t="str">
        <f t="shared" si="98"/>
        <v>Yes</v>
      </c>
      <c r="S1029" s="126" t="str">
        <f t="shared" si="98"/>
        <v>No</v>
      </c>
      <c r="T1029" s="126" t="str">
        <f t="shared" si="98"/>
        <v>Yes</v>
      </c>
      <c r="U1029" s="126" t="str">
        <f t="shared" si="98"/>
        <v>Yes</v>
      </c>
      <c r="V1029" s="126" t="str">
        <f t="shared" si="98"/>
        <v>No</v>
      </c>
      <c r="W1029" s="126" t="str">
        <f t="shared" si="98"/>
        <v>No</v>
      </c>
      <c r="X1029" s="126" t="str">
        <f t="shared" si="98"/>
        <v>No</v>
      </c>
      <c r="Y1029" s="126" t="str">
        <f t="shared" si="98"/>
        <v>No</v>
      </c>
      <c r="Z1029" s="126" t="str">
        <f t="shared" si="98"/>
        <v>No</v>
      </c>
      <c r="AA1029" s="126" t="str">
        <f t="shared" si="98"/>
        <v>No</v>
      </c>
    </row>
    <row r="1030" spans="1:27" x14ac:dyDescent="0.3">
      <c r="A1030" t="s">
        <v>199</v>
      </c>
      <c r="B1030" t="s">
        <v>13</v>
      </c>
      <c r="C1030" t="s">
        <v>9</v>
      </c>
      <c r="D1030" t="s">
        <v>8</v>
      </c>
      <c r="E1030" t="s">
        <v>11</v>
      </c>
      <c r="F1030" t="s">
        <v>10</v>
      </c>
      <c r="G1030">
        <v>0</v>
      </c>
      <c r="H1030" t="s">
        <v>8</v>
      </c>
      <c r="I1030" t="s">
        <v>17</v>
      </c>
      <c r="M1030">
        <v>0</v>
      </c>
      <c r="N1030" t="str">
        <f t="shared" ref="N1030:N1093" si="99">IF(M1030="","",IF(I1030="Foul","Yes",IF(M1030=0,"No","Yes")))</f>
        <v>No</v>
      </c>
      <c r="O1030" s="3" t="s">
        <v>152</v>
      </c>
      <c r="P1030" s="126" t="str">
        <f t="shared" si="97"/>
        <v>Yes</v>
      </c>
      <c r="Q1030" s="126" t="str">
        <f t="shared" si="98"/>
        <v>Yes</v>
      </c>
      <c r="R1030" s="126" t="str">
        <f t="shared" si="98"/>
        <v>Yes</v>
      </c>
      <c r="S1030" s="126" t="str">
        <f t="shared" si="98"/>
        <v>No</v>
      </c>
      <c r="T1030" s="126" t="str">
        <f t="shared" si="98"/>
        <v>Yes</v>
      </c>
      <c r="U1030" s="126" t="str">
        <f t="shared" si="98"/>
        <v>Yes</v>
      </c>
      <c r="V1030" s="126" t="str">
        <f t="shared" si="98"/>
        <v>No</v>
      </c>
      <c r="W1030" s="126" t="str">
        <f t="shared" si="98"/>
        <v>No</v>
      </c>
      <c r="X1030" s="126" t="str">
        <f t="shared" si="98"/>
        <v>No</v>
      </c>
      <c r="Y1030" s="126" t="str">
        <f t="shared" si="98"/>
        <v>No</v>
      </c>
      <c r="Z1030" s="126" t="str">
        <f t="shared" si="98"/>
        <v>No</v>
      </c>
      <c r="AA1030" s="126" t="str">
        <f t="shared" si="98"/>
        <v>No</v>
      </c>
    </row>
    <row r="1031" spans="1:27" x14ac:dyDescent="0.3">
      <c r="A1031" t="s">
        <v>199</v>
      </c>
      <c r="B1031" t="s">
        <v>13</v>
      </c>
      <c r="C1031" t="s">
        <v>9</v>
      </c>
      <c r="D1031" t="s">
        <v>8</v>
      </c>
      <c r="E1031" t="s">
        <v>11</v>
      </c>
      <c r="F1031" t="s">
        <v>10</v>
      </c>
      <c r="G1031">
        <v>1</v>
      </c>
      <c r="H1031" t="s">
        <v>10</v>
      </c>
      <c r="I1031" t="s">
        <v>18</v>
      </c>
      <c r="M1031">
        <v>0</v>
      </c>
      <c r="N1031" t="str">
        <f t="shared" si="99"/>
        <v>No</v>
      </c>
      <c r="O1031" s="3" t="s">
        <v>152</v>
      </c>
      <c r="P1031" s="126" t="str">
        <f t="shared" si="97"/>
        <v>Yes</v>
      </c>
      <c r="Q1031" s="126" t="str">
        <f t="shared" si="98"/>
        <v>Yes</v>
      </c>
      <c r="R1031" s="126" t="str">
        <f t="shared" si="98"/>
        <v>Yes</v>
      </c>
      <c r="S1031" s="126" t="str">
        <f t="shared" si="98"/>
        <v>No</v>
      </c>
      <c r="T1031" s="126" t="str">
        <f t="shared" si="98"/>
        <v>Yes</v>
      </c>
      <c r="U1031" s="126" t="str">
        <f t="shared" si="98"/>
        <v>Yes</v>
      </c>
      <c r="V1031" s="126" t="str">
        <f t="shared" si="98"/>
        <v>No</v>
      </c>
      <c r="W1031" s="126" t="str">
        <f t="shared" si="98"/>
        <v>No</v>
      </c>
      <c r="X1031" s="126" t="str">
        <f t="shared" si="98"/>
        <v>No</v>
      </c>
      <c r="Y1031" s="126" t="str">
        <f t="shared" si="98"/>
        <v>No</v>
      </c>
      <c r="Z1031" s="126" t="str">
        <f t="shared" si="98"/>
        <v>No</v>
      </c>
      <c r="AA1031" s="126" t="str">
        <f t="shared" si="98"/>
        <v>No</v>
      </c>
    </row>
    <row r="1032" spans="1:27" x14ac:dyDescent="0.3">
      <c r="A1032" t="s">
        <v>199</v>
      </c>
      <c r="B1032" t="s">
        <v>13</v>
      </c>
      <c r="C1032" t="s">
        <v>9</v>
      </c>
      <c r="D1032" t="s">
        <v>8</v>
      </c>
      <c r="E1032" t="s">
        <v>11</v>
      </c>
      <c r="F1032" t="s">
        <v>10</v>
      </c>
      <c r="G1032">
        <v>1</v>
      </c>
      <c r="H1032" t="s">
        <v>11</v>
      </c>
      <c r="I1032" t="s">
        <v>148</v>
      </c>
      <c r="J1032" t="s">
        <v>237</v>
      </c>
      <c r="M1032">
        <v>1</v>
      </c>
      <c r="N1032" t="str">
        <f t="shared" si="99"/>
        <v>Yes</v>
      </c>
      <c r="O1032" s="3" t="s">
        <v>152</v>
      </c>
      <c r="P1032" s="126" t="str">
        <f t="shared" si="97"/>
        <v>Yes</v>
      </c>
      <c r="Q1032" s="126" t="str">
        <f t="shared" si="98"/>
        <v>Yes</v>
      </c>
      <c r="R1032" s="126" t="str">
        <f t="shared" si="98"/>
        <v>Yes</v>
      </c>
      <c r="S1032" s="126" t="str">
        <f t="shared" si="98"/>
        <v>No</v>
      </c>
      <c r="T1032" s="126" t="str">
        <f t="shared" si="98"/>
        <v>Yes</v>
      </c>
      <c r="U1032" s="126" t="str">
        <f t="shared" si="98"/>
        <v>Yes</v>
      </c>
      <c r="V1032" s="126" t="str">
        <f t="shared" si="98"/>
        <v>No</v>
      </c>
      <c r="W1032" s="126" t="str">
        <f t="shared" si="98"/>
        <v>No</v>
      </c>
      <c r="X1032" s="126" t="str">
        <f t="shared" si="98"/>
        <v>No</v>
      </c>
      <c r="Y1032" s="126" t="str">
        <f t="shared" si="98"/>
        <v>No</v>
      </c>
      <c r="Z1032" s="126" t="str">
        <f t="shared" si="98"/>
        <v>No</v>
      </c>
      <c r="AA1032" s="126" t="str">
        <f t="shared" si="98"/>
        <v>No</v>
      </c>
    </row>
    <row r="1033" spans="1:27" x14ac:dyDescent="0.3">
      <c r="A1033" t="s">
        <v>199</v>
      </c>
      <c r="B1033" t="s">
        <v>13</v>
      </c>
      <c r="C1033" t="s">
        <v>9</v>
      </c>
      <c r="D1033" t="s">
        <v>8</v>
      </c>
      <c r="E1033" t="s">
        <v>11</v>
      </c>
      <c r="F1033" t="s">
        <v>10</v>
      </c>
      <c r="G1033">
        <v>0</v>
      </c>
      <c r="H1033" t="s">
        <v>9</v>
      </c>
      <c r="I1033" t="s">
        <v>148</v>
      </c>
      <c r="L1033" s="3" t="s">
        <v>252</v>
      </c>
      <c r="M1033">
        <v>1</v>
      </c>
      <c r="N1033" t="str">
        <f t="shared" si="99"/>
        <v>Yes</v>
      </c>
      <c r="O1033" s="3" t="s">
        <v>152</v>
      </c>
      <c r="P1033" s="126" t="str">
        <f t="shared" si="97"/>
        <v>Yes</v>
      </c>
      <c r="Q1033" s="126" t="str">
        <f t="shared" si="98"/>
        <v>Yes</v>
      </c>
      <c r="R1033" s="126" t="str">
        <f t="shared" si="98"/>
        <v>Yes</v>
      </c>
      <c r="S1033" s="126" t="str">
        <f t="shared" si="98"/>
        <v>No</v>
      </c>
      <c r="T1033" s="126" t="str">
        <f t="shared" si="98"/>
        <v>Yes</v>
      </c>
      <c r="U1033" s="126" t="str">
        <f t="shared" si="98"/>
        <v>Yes</v>
      </c>
      <c r="V1033" s="126" t="str">
        <f t="shared" si="98"/>
        <v>No</v>
      </c>
      <c r="W1033" s="126" t="str">
        <f t="shared" si="98"/>
        <v>No</v>
      </c>
      <c r="X1033" s="126" t="str">
        <f t="shared" si="98"/>
        <v>No</v>
      </c>
      <c r="Y1033" s="126" t="str">
        <f t="shared" si="98"/>
        <v>No</v>
      </c>
      <c r="Z1033" s="126" t="str">
        <f t="shared" si="98"/>
        <v>No</v>
      </c>
      <c r="AA1033" s="126" t="str">
        <f t="shared" si="98"/>
        <v>No</v>
      </c>
    </row>
    <row r="1034" spans="1:27" x14ac:dyDescent="0.3">
      <c r="A1034" t="s">
        <v>199</v>
      </c>
      <c r="B1034" t="s">
        <v>13</v>
      </c>
      <c r="C1034" t="s">
        <v>9</v>
      </c>
      <c r="D1034" t="s">
        <v>8</v>
      </c>
      <c r="E1034" t="s">
        <v>11</v>
      </c>
      <c r="F1034" t="s">
        <v>10</v>
      </c>
      <c r="G1034">
        <v>0</v>
      </c>
      <c r="H1034" t="s">
        <v>9</v>
      </c>
      <c r="I1034" t="s">
        <v>19</v>
      </c>
      <c r="L1034" s="3" t="s">
        <v>252</v>
      </c>
      <c r="M1034">
        <v>0</v>
      </c>
      <c r="N1034" t="str">
        <f t="shared" si="99"/>
        <v>No</v>
      </c>
      <c r="O1034" s="3" t="s">
        <v>152</v>
      </c>
      <c r="P1034" s="126" t="str">
        <f t="shared" si="97"/>
        <v>Yes</v>
      </c>
      <c r="Q1034" s="126" t="str">
        <f t="shared" si="98"/>
        <v>Yes</v>
      </c>
      <c r="R1034" s="126" t="str">
        <f t="shared" si="98"/>
        <v>Yes</v>
      </c>
      <c r="S1034" s="126" t="str">
        <f t="shared" si="98"/>
        <v>No</v>
      </c>
      <c r="T1034" s="126" t="str">
        <f t="shared" si="98"/>
        <v>Yes</v>
      </c>
      <c r="U1034" s="126" t="str">
        <f t="shared" si="98"/>
        <v>Yes</v>
      </c>
      <c r="V1034" s="126" t="str">
        <f t="shared" si="98"/>
        <v>No</v>
      </c>
      <c r="W1034" s="126" t="str">
        <f t="shared" si="98"/>
        <v>No</v>
      </c>
      <c r="X1034" s="126" t="str">
        <f t="shared" si="98"/>
        <v>No</v>
      </c>
      <c r="Y1034" s="126" t="str">
        <f t="shared" si="98"/>
        <v>No</v>
      </c>
      <c r="Z1034" s="126" t="str">
        <f t="shared" si="98"/>
        <v>No</v>
      </c>
      <c r="AA1034" s="126" t="str">
        <f t="shared" si="98"/>
        <v>No</v>
      </c>
    </row>
    <row r="1035" spans="1:27" x14ac:dyDescent="0.3">
      <c r="A1035" t="s">
        <v>199</v>
      </c>
      <c r="B1035" t="s">
        <v>13</v>
      </c>
      <c r="C1035" t="s">
        <v>9</v>
      </c>
      <c r="D1035" t="s">
        <v>8</v>
      </c>
      <c r="E1035" t="s">
        <v>11</v>
      </c>
      <c r="F1035" t="s">
        <v>130</v>
      </c>
      <c r="G1035">
        <v>1</v>
      </c>
      <c r="H1035" t="s">
        <v>130</v>
      </c>
      <c r="I1035" t="s">
        <v>18</v>
      </c>
      <c r="M1035">
        <v>2</v>
      </c>
      <c r="N1035" t="str">
        <f t="shared" si="99"/>
        <v>Yes</v>
      </c>
      <c r="O1035" s="3" t="s">
        <v>152</v>
      </c>
      <c r="P1035" s="126" t="str">
        <f t="shared" si="97"/>
        <v>Yes</v>
      </c>
      <c r="Q1035" s="126" t="str">
        <f t="shared" si="98"/>
        <v>Yes</v>
      </c>
      <c r="R1035" s="126" t="str">
        <f t="shared" si="98"/>
        <v>Yes</v>
      </c>
      <c r="S1035" s="126" t="str">
        <f t="shared" si="98"/>
        <v>No</v>
      </c>
      <c r="T1035" s="126" t="str">
        <f t="shared" si="98"/>
        <v>No</v>
      </c>
      <c r="U1035" s="126" t="str">
        <f t="shared" si="98"/>
        <v>Yes</v>
      </c>
      <c r="V1035" s="126" t="str">
        <f t="shared" si="98"/>
        <v>No</v>
      </c>
      <c r="W1035" s="126" t="str">
        <f t="shared" si="98"/>
        <v>No</v>
      </c>
      <c r="X1035" s="126" t="str">
        <f t="shared" si="98"/>
        <v>No</v>
      </c>
      <c r="Y1035" s="126" t="str">
        <f t="shared" si="98"/>
        <v>Yes</v>
      </c>
      <c r="Z1035" s="126" t="str">
        <f t="shared" si="98"/>
        <v>No</v>
      </c>
      <c r="AA1035" s="126" t="str">
        <f t="shared" si="98"/>
        <v>No</v>
      </c>
    </row>
    <row r="1036" spans="1:27" x14ac:dyDescent="0.3">
      <c r="A1036" t="s">
        <v>199</v>
      </c>
      <c r="B1036" t="s">
        <v>13</v>
      </c>
      <c r="C1036" t="s">
        <v>9</v>
      </c>
      <c r="D1036" t="s">
        <v>8</v>
      </c>
      <c r="E1036" t="s">
        <v>11</v>
      </c>
      <c r="F1036" t="s">
        <v>10</v>
      </c>
      <c r="G1036">
        <v>1</v>
      </c>
      <c r="H1036" t="s">
        <v>13</v>
      </c>
      <c r="I1036" t="s">
        <v>148</v>
      </c>
      <c r="M1036">
        <v>0</v>
      </c>
      <c r="N1036" t="str">
        <f t="shared" si="99"/>
        <v>Yes</v>
      </c>
      <c r="O1036" s="3" t="s">
        <v>152</v>
      </c>
      <c r="P1036" s="126" t="str">
        <f t="shared" si="97"/>
        <v>Yes</v>
      </c>
      <c r="Q1036" s="126" t="str">
        <f t="shared" si="98"/>
        <v>Yes</v>
      </c>
      <c r="R1036" s="126" t="str">
        <f t="shared" si="98"/>
        <v>Yes</v>
      </c>
      <c r="S1036" s="126" t="str">
        <f t="shared" si="98"/>
        <v>No</v>
      </c>
      <c r="T1036" s="126" t="str">
        <f t="shared" si="98"/>
        <v>Yes</v>
      </c>
      <c r="U1036" s="126" t="str">
        <f t="shared" si="98"/>
        <v>Yes</v>
      </c>
      <c r="V1036" s="126" t="str">
        <f t="shared" si="98"/>
        <v>No</v>
      </c>
      <c r="W1036" s="126" t="str">
        <f t="shared" si="98"/>
        <v>No</v>
      </c>
      <c r="X1036" s="126" t="str">
        <f t="shared" si="98"/>
        <v>No</v>
      </c>
      <c r="Y1036" s="126" t="str">
        <f t="shared" si="98"/>
        <v>No</v>
      </c>
      <c r="Z1036" s="126" t="str">
        <f t="shared" si="98"/>
        <v>No</v>
      </c>
      <c r="AA1036" s="126" t="str">
        <f t="shared" si="98"/>
        <v>No</v>
      </c>
    </row>
    <row r="1037" spans="1:27" x14ac:dyDescent="0.3">
      <c r="A1037" t="s">
        <v>199</v>
      </c>
      <c r="B1037" t="s">
        <v>130</v>
      </c>
      <c r="C1037" t="s">
        <v>9</v>
      </c>
      <c r="D1037" t="s">
        <v>8</v>
      </c>
      <c r="E1037" t="s">
        <v>11</v>
      </c>
      <c r="F1037" t="s">
        <v>10</v>
      </c>
      <c r="G1037">
        <v>2</v>
      </c>
      <c r="H1037" t="s">
        <v>9</v>
      </c>
      <c r="I1037" t="s">
        <v>18</v>
      </c>
      <c r="M1037">
        <v>2</v>
      </c>
      <c r="N1037" t="str">
        <f t="shared" si="99"/>
        <v>Yes</v>
      </c>
      <c r="O1037" s="3" t="s">
        <v>152</v>
      </c>
      <c r="P1037" s="126" t="str">
        <f t="shared" si="97"/>
        <v>No</v>
      </c>
      <c r="Q1037" s="126" t="str">
        <f t="shared" si="98"/>
        <v>Yes</v>
      </c>
      <c r="R1037" s="126" t="str">
        <f t="shared" si="98"/>
        <v>Yes</v>
      </c>
      <c r="S1037" s="126" t="str">
        <f t="shared" si="98"/>
        <v>No</v>
      </c>
      <c r="T1037" s="126" t="str">
        <f t="shared" si="98"/>
        <v>Yes</v>
      </c>
      <c r="U1037" s="126" t="str">
        <f t="shared" si="98"/>
        <v>Yes</v>
      </c>
      <c r="V1037" s="126" t="str">
        <f t="shared" ref="Q1037:AA1060" si="100">IF($A1037="","",IF(OR($B1037=V$1,$C1037=V$1,$D1037=V$1,$E1037=V$1,$F1037=V$1),"Yes","No"))</f>
        <v>No</v>
      </c>
      <c r="W1037" s="126" t="str">
        <f t="shared" si="100"/>
        <v>No</v>
      </c>
      <c r="X1037" s="126" t="str">
        <f t="shared" si="100"/>
        <v>No</v>
      </c>
      <c r="Y1037" s="126" t="str">
        <f t="shared" si="100"/>
        <v>Yes</v>
      </c>
      <c r="Z1037" s="126" t="str">
        <f t="shared" si="100"/>
        <v>No</v>
      </c>
      <c r="AA1037" s="126" t="str">
        <f t="shared" si="100"/>
        <v>No</v>
      </c>
    </row>
    <row r="1038" spans="1:27" x14ac:dyDescent="0.3">
      <c r="A1038" t="s">
        <v>199</v>
      </c>
      <c r="B1038" t="s">
        <v>130</v>
      </c>
      <c r="C1038" t="s">
        <v>9</v>
      </c>
      <c r="D1038" t="s">
        <v>8</v>
      </c>
      <c r="E1038" t="s">
        <v>11</v>
      </c>
      <c r="F1038" t="s">
        <v>10</v>
      </c>
      <c r="G1038">
        <v>2</v>
      </c>
      <c r="H1038" t="s">
        <v>11</v>
      </c>
      <c r="I1038" t="s">
        <v>148</v>
      </c>
      <c r="M1038">
        <v>2</v>
      </c>
      <c r="N1038" t="str">
        <f t="shared" si="99"/>
        <v>Yes</v>
      </c>
      <c r="O1038" s="3" t="s">
        <v>152</v>
      </c>
      <c r="P1038" s="126" t="str">
        <f t="shared" si="97"/>
        <v>No</v>
      </c>
      <c r="Q1038" s="126" t="str">
        <f t="shared" si="100"/>
        <v>Yes</v>
      </c>
      <c r="R1038" s="126" t="str">
        <f t="shared" si="100"/>
        <v>Yes</v>
      </c>
      <c r="S1038" s="126" t="str">
        <f t="shared" si="100"/>
        <v>No</v>
      </c>
      <c r="T1038" s="126" t="str">
        <f t="shared" si="100"/>
        <v>Yes</v>
      </c>
      <c r="U1038" s="126" t="str">
        <f t="shared" si="100"/>
        <v>Yes</v>
      </c>
      <c r="V1038" s="126" t="str">
        <f t="shared" si="100"/>
        <v>No</v>
      </c>
      <c r="W1038" s="126" t="str">
        <f t="shared" si="100"/>
        <v>No</v>
      </c>
      <c r="X1038" s="126" t="str">
        <f t="shared" si="100"/>
        <v>No</v>
      </c>
      <c r="Y1038" s="126" t="str">
        <f t="shared" si="100"/>
        <v>Yes</v>
      </c>
      <c r="Z1038" s="126" t="str">
        <f t="shared" si="100"/>
        <v>No</v>
      </c>
      <c r="AA1038" s="126" t="str">
        <f t="shared" si="100"/>
        <v>No</v>
      </c>
    </row>
    <row r="1039" spans="1:27" x14ac:dyDescent="0.3">
      <c r="A1039" t="s">
        <v>199</v>
      </c>
      <c r="B1039" t="s">
        <v>130</v>
      </c>
      <c r="C1039" t="s">
        <v>9</v>
      </c>
      <c r="D1039" t="s">
        <v>8</v>
      </c>
      <c r="E1039" t="s">
        <v>11</v>
      </c>
      <c r="F1039" t="s">
        <v>10</v>
      </c>
      <c r="G1039">
        <v>1</v>
      </c>
      <c r="H1039" t="s">
        <v>130</v>
      </c>
      <c r="I1039" t="s">
        <v>18</v>
      </c>
      <c r="L1039" s="3" t="s">
        <v>122</v>
      </c>
      <c r="M1039">
        <v>0</v>
      </c>
      <c r="N1039" t="str">
        <f t="shared" si="99"/>
        <v>No</v>
      </c>
      <c r="O1039" s="3" t="s">
        <v>152</v>
      </c>
      <c r="P1039" s="126" t="str">
        <f t="shared" si="97"/>
        <v>No</v>
      </c>
      <c r="Q1039" s="126" t="str">
        <f t="shared" si="100"/>
        <v>Yes</v>
      </c>
      <c r="R1039" s="126" t="str">
        <f t="shared" si="100"/>
        <v>Yes</v>
      </c>
      <c r="S1039" s="126" t="str">
        <f t="shared" si="100"/>
        <v>No</v>
      </c>
      <c r="T1039" s="126" t="str">
        <f t="shared" si="100"/>
        <v>Yes</v>
      </c>
      <c r="U1039" s="126" t="str">
        <f t="shared" si="100"/>
        <v>Yes</v>
      </c>
      <c r="V1039" s="126" t="str">
        <f t="shared" si="100"/>
        <v>No</v>
      </c>
      <c r="W1039" s="126" t="str">
        <f t="shared" si="100"/>
        <v>No</v>
      </c>
      <c r="X1039" s="126" t="str">
        <f t="shared" si="100"/>
        <v>No</v>
      </c>
      <c r="Y1039" s="126" t="str">
        <f t="shared" si="100"/>
        <v>Yes</v>
      </c>
      <c r="Z1039" s="126" t="str">
        <f t="shared" si="100"/>
        <v>No</v>
      </c>
      <c r="AA1039" s="126" t="str">
        <f t="shared" si="100"/>
        <v>No</v>
      </c>
    </row>
    <row r="1040" spans="1:27" x14ac:dyDescent="0.3">
      <c r="A1040" t="s">
        <v>199</v>
      </c>
      <c r="B1040" t="s">
        <v>130</v>
      </c>
      <c r="C1040" t="s">
        <v>9</v>
      </c>
      <c r="D1040" t="s">
        <v>8</v>
      </c>
      <c r="E1040" t="s">
        <v>11</v>
      </c>
      <c r="F1040" t="s">
        <v>10</v>
      </c>
      <c r="G1040">
        <v>0</v>
      </c>
      <c r="H1040" t="s">
        <v>10</v>
      </c>
      <c r="I1040" t="s">
        <v>19</v>
      </c>
      <c r="M1040">
        <v>3</v>
      </c>
      <c r="N1040" t="str">
        <f t="shared" si="99"/>
        <v>Yes</v>
      </c>
      <c r="O1040" s="3" t="s">
        <v>152</v>
      </c>
      <c r="P1040" s="126" t="str">
        <f t="shared" si="97"/>
        <v>No</v>
      </c>
      <c r="Q1040" s="126" t="str">
        <f t="shared" si="100"/>
        <v>Yes</v>
      </c>
      <c r="R1040" s="126" t="str">
        <f t="shared" si="100"/>
        <v>Yes</v>
      </c>
      <c r="S1040" s="126" t="str">
        <f t="shared" si="100"/>
        <v>No</v>
      </c>
      <c r="T1040" s="126" t="str">
        <f t="shared" si="100"/>
        <v>Yes</v>
      </c>
      <c r="U1040" s="126" t="str">
        <f t="shared" si="100"/>
        <v>Yes</v>
      </c>
      <c r="V1040" s="126" t="str">
        <f t="shared" si="100"/>
        <v>No</v>
      </c>
      <c r="W1040" s="126" t="str">
        <f t="shared" si="100"/>
        <v>No</v>
      </c>
      <c r="X1040" s="126" t="str">
        <f t="shared" si="100"/>
        <v>No</v>
      </c>
      <c r="Y1040" s="126" t="str">
        <f t="shared" si="100"/>
        <v>Yes</v>
      </c>
      <c r="Z1040" s="126" t="str">
        <f t="shared" si="100"/>
        <v>No</v>
      </c>
      <c r="AA1040" s="126" t="str">
        <f t="shared" si="100"/>
        <v>No</v>
      </c>
    </row>
    <row r="1041" spans="1:27" x14ac:dyDescent="0.3">
      <c r="A1041" t="s">
        <v>199</v>
      </c>
      <c r="B1041" t="s">
        <v>130</v>
      </c>
      <c r="C1041" t="s">
        <v>9</v>
      </c>
      <c r="D1041" t="s">
        <v>8</v>
      </c>
      <c r="E1041" t="s">
        <v>11</v>
      </c>
      <c r="F1041" t="s">
        <v>10</v>
      </c>
      <c r="G1041">
        <v>1</v>
      </c>
      <c r="H1041" t="s">
        <v>9</v>
      </c>
      <c r="I1041" t="s">
        <v>19</v>
      </c>
      <c r="L1041" s="3" t="s">
        <v>122</v>
      </c>
      <c r="M1041">
        <v>0</v>
      </c>
      <c r="N1041" t="str">
        <f t="shared" si="99"/>
        <v>No</v>
      </c>
      <c r="O1041" s="3" t="s">
        <v>152</v>
      </c>
      <c r="P1041" s="126" t="str">
        <f t="shared" si="97"/>
        <v>No</v>
      </c>
      <c r="Q1041" s="126" t="str">
        <f t="shared" si="100"/>
        <v>Yes</v>
      </c>
      <c r="R1041" s="126" t="str">
        <f t="shared" si="100"/>
        <v>Yes</v>
      </c>
      <c r="S1041" s="126" t="str">
        <f t="shared" si="100"/>
        <v>No</v>
      </c>
      <c r="T1041" s="126" t="str">
        <f t="shared" si="100"/>
        <v>Yes</v>
      </c>
      <c r="U1041" s="126" t="str">
        <f t="shared" si="100"/>
        <v>Yes</v>
      </c>
      <c r="V1041" s="126" t="str">
        <f t="shared" si="100"/>
        <v>No</v>
      </c>
      <c r="W1041" s="126" t="str">
        <f t="shared" si="100"/>
        <v>No</v>
      </c>
      <c r="X1041" s="126" t="str">
        <f t="shared" si="100"/>
        <v>No</v>
      </c>
      <c r="Y1041" s="126" t="str">
        <f t="shared" si="100"/>
        <v>Yes</v>
      </c>
      <c r="Z1041" s="126" t="str">
        <f t="shared" si="100"/>
        <v>No</v>
      </c>
      <c r="AA1041" s="126" t="str">
        <f t="shared" si="100"/>
        <v>No</v>
      </c>
    </row>
    <row r="1042" spans="1:27" x14ac:dyDescent="0.3">
      <c r="A1042" t="s">
        <v>199</v>
      </c>
      <c r="B1042" t="s">
        <v>130</v>
      </c>
      <c r="C1042" t="s">
        <v>9</v>
      </c>
      <c r="D1042" t="s">
        <v>8</v>
      </c>
      <c r="E1042" t="s">
        <v>11</v>
      </c>
      <c r="F1042" t="s">
        <v>10</v>
      </c>
      <c r="G1042">
        <v>0</v>
      </c>
      <c r="H1042" t="s">
        <v>10</v>
      </c>
      <c r="I1042" t="s">
        <v>19</v>
      </c>
      <c r="M1042">
        <v>0</v>
      </c>
      <c r="N1042" t="str">
        <f t="shared" si="99"/>
        <v>No</v>
      </c>
      <c r="O1042" s="3" t="s">
        <v>152</v>
      </c>
      <c r="P1042" s="126" t="str">
        <f t="shared" si="97"/>
        <v>No</v>
      </c>
      <c r="Q1042" s="126" t="str">
        <f t="shared" si="100"/>
        <v>Yes</v>
      </c>
      <c r="R1042" s="126" t="str">
        <f t="shared" si="100"/>
        <v>Yes</v>
      </c>
      <c r="S1042" s="126" t="str">
        <f t="shared" si="100"/>
        <v>No</v>
      </c>
      <c r="T1042" s="126" t="str">
        <f t="shared" si="100"/>
        <v>Yes</v>
      </c>
      <c r="U1042" s="126" t="str">
        <f t="shared" si="100"/>
        <v>Yes</v>
      </c>
      <c r="V1042" s="126" t="str">
        <f t="shared" si="100"/>
        <v>No</v>
      </c>
      <c r="W1042" s="126" t="str">
        <f t="shared" si="100"/>
        <v>No</v>
      </c>
      <c r="X1042" s="126" t="str">
        <f t="shared" si="100"/>
        <v>No</v>
      </c>
      <c r="Y1042" s="126" t="str">
        <f t="shared" si="100"/>
        <v>Yes</v>
      </c>
      <c r="Z1042" s="126" t="str">
        <f t="shared" si="100"/>
        <v>No</v>
      </c>
      <c r="AA1042" s="126" t="str">
        <f t="shared" si="100"/>
        <v>No</v>
      </c>
    </row>
    <row r="1043" spans="1:27" x14ac:dyDescent="0.3">
      <c r="A1043" t="s">
        <v>200</v>
      </c>
      <c r="B1043" t="s">
        <v>13</v>
      </c>
      <c r="C1043" t="s">
        <v>9</v>
      </c>
      <c r="D1043" t="s">
        <v>8</v>
      </c>
      <c r="E1043" t="s">
        <v>11</v>
      </c>
      <c r="F1043" t="s">
        <v>10</v>
      </c>
      <c r="G1043">
        <v>0</v>
      </c>
      <c r="H1043" t="s">
        <v>9</v>
      </c>
      <c r="I1043" t="s">
        <v>19</v>
      </c>
      <c r="M1043">
        <v>0</v>
      </c>
      <c r="N1043" t="str">
        <f t="shared" si="99"/>
        <v>No</v>
      </c>
      <c r="O1043" s="3" t="s">
        <v>152</v>
      </c>
      <c r="P1043" s="126" t="str">
        <f t="shared" si="97"/>
        <v>Yes</v>
      </c>
      <c r="Q1043" s="126" t="str">
        <f t="shared" si="100"/>
        <v>Yes</v>
      </c>
      <c r="R1043" s="126" t="str">
        <f t="shared" si="100"/>
        <v>Yes</v>
      </c>
      <c r="S1043" s="126" t="str">
        <f t="shared" si="100"/>
        <v>No</v>
      </c>
      <c r="T1043" s="126" t="str">
        <f t="shared" si="100"/>
        <v>Yes</v>
      </c>
      <c r="U1043" s="126" t="str">
        <f t="shared" si="100"/>
        <v>Yes</v>
      </c>
      <c r="V1043" s="126" t="str">
        <f t="shared" si="100"/>
        <v>No</v>
      </c>
      <c r="W1043" s="126" t="str">
        <f t="shared" si="100"/>
        <v>No</v>
      </c>
      <c r="X1043" s="126" t="str">
        <f t="shared" si="100"/>
        <v>No</v>
      </c>
      <c r="Y1043" s="126" t="str">
        <f t="shared" si="100"/>
        <v>No</v>
      </c>
      <c r="Z1043" s="126" t="str">
        <f t="shared" si="100"/>
        <v>No</v>
      </c>
      <c r="AA1043" s="126" t="str">
        <f t="shared" si="100"/>
        <v>No</v>
      </c>
    </row>
    <row r="1044" spans="1:27" x14ac:dyDescent="0.3">
      <c r="A1044" t="s">
        <v>200</v>
      </c>
      <c r="B1044" t="s">
        <v>13</v>
      </c>
      <c r="C1044" t="s">
        <v>9</v>
      </c>
      <c r="D1044" t="s">
        <v>8</v>
      </c>
      <c r="E1044" t="s">
        <v>11</v>
      </c>
      <c r="F1044" t="s">
        <v>10</v>
      </c>
      <c r="G1044">
        <v>0</v>
      </c>
      <c r="H1044" t="s">
        <v>8</v>
      </c>
      <c r="I1044" t="s">
        <v>17</v>
      </c>
      <c r="M1044">
        <v>0</v>
      </c>
      <c r="N1044" t="str">
        <f t="shared" si="99"/>
        <v>No</v>
      </c>
      <c r="O1044" s="3" t="s">
        <v>152</v>
      </c>
      <c r="P1044" s="126" t="str">
        <f t="shared" si="97"/>
        <v>Yes</v>
      </c>
      <c r="Q1044" s="126" t="str">
        <f t="shared" si="100"/>
        <v>Yes</v>
      </c>
      <c r="R1044" s="126" t="str">
        <f t="shared" si="100"/>
        <v>Yes</v>
      </c>
      <c r="S1044" s="126" t="str">
        <f t="shared" si="100"/>
        <v>No</v>
      </c>
      <c r="T1044" s="126" t="str">
        <f t="shared" si="100"/>
        <v>Yes</v>
      </c>
      <c r="U1044" s="126" t="str">
        <f t="shared" si="100"/>
        <v>Yes</v>
      </c>
      <c r="V1044" s="126" t="str">
        <f t="shared" si="100"/>
        <v>No</v>
      </c>
      <c r="W1044" s="126" t="str">
        <f t="shared" si="100"/>
        <v>No</v>
      </c>
      <c r="X1044" s="126" t="str">
        <f t="shared" si="100"/>
        <v>No</v>
      </c>
      <c r="Y1044" s="126" t="str">
        <f t="shared" si="100"/>
        <v>No</v>
      </c>
      <c r="Z1044" s="126" t="str">
        <f t="shared" si="100"/>
        <v>No</v>
      </c>
      <c r="AA1044" s="126" t="str">
        <f t="shared" si="100"/>
        <v>No</v>
      </c>
    </row>
    <row r="1045" spans="1:27" x14ac:dyDescent="0.3">
      <c r="A1045" t="s">
        <v>200</v>
      </c>
      <c r="B1045" t="s">
        <v>13</v>
      </c>
      <c r="C1045" t="s">
        <v>9</v>
      </c>
      <c r="D1045" t="s">
        <v>8</v>
      </c>
      <c r="E1045" t="s">
        <v>11</v>
      </c>
      <c r="F1045" t="s">
        <v>10</v>
      </c>
      <c r="G1045">
        <v>0</v>
      </c>
      <c r="H1045" t="s">
        <v>10</v>
      </c>
      <c r="I1045" t="s">
        <v>19</v>
      </c>
      <c r="L1045" s="3" t="s">
        <v>122</v>
      </c>
      <c r="M1045">
        <v>3</v>
      </c>
      <c r="N1045" t="str">
        <f t="shared" si="99"/>
        <v>Yes</v>
      </c>
      <c r="O1045" s="3" t="s">
        <v>152</v>
      </c>
      <c r="P1045" s="126" t="str">
        <f t="shared" si="97"/>
        <v>Yes</v>
      </c>
      <c r="Q1045" s="126" t="str">
        <f t="shared" si="100"/>
        <v>Yes</v>
      </c>
      <c r="R1045" s="126" t="str">
        <f t="shared" si="100"/>
        <v>Yes</v>
      </c>
      <c r="S1045" s="126" t="str">
        <f t="shared" si="100"/>
        <v>No</v>
      </c>
      <c r="T1045" s="126" t="str">
        <f t="shared" si="100"/>
        <v>Yes</v>
      </c>
      <c r="U1045" s="126" t="str">
        <f t="shared" si="100"/>
        <v>Yes</v>
      </c>
      <c r="V1045" s="126" t="str">
        <f t="shared" si="100"/>
        <v>No</v>
      </c>
      <c r="W1045" s="126" t="str">
        <f t="shared" si="100"/>
        <v>No</v>
      </c>
      <c r="X1045" s="126" t="str">
        <f t="shared" si="100"/>
        <v>No</v>
      </c>
      <c r="Y1045" s="126" t="str">
        <f t="shared" si="100"/>
        <v>No</v>
      </c>
      <c r="Z1045" s="126" t="str">
        <f t="shared" si="100"/>
        <v>No</v>
      </c>
      <c r="AA1045" s="126" t="str">
        <f t="shared" si="100"/>
        <v>No</v>
      </c>
    </row>
    <row r="1046" spans="1:27" x14ac:dyDescent="0.3">
      <c r="A1046" t="s">
        <v>200</v>
      </c>
      <c r="B1046" t="s">
        <v>13</v>
      </c>
      <c r="C1046" t="s">
        <v>9</v>
      </c>
      <c r="D1046" t="s">
        <v>8</v>
      </c>
      <c r="E1046" t="s">
        <v>11</v>
      </c>
      <c r="F1046" t="s">
        <v>10</v>
      </c>
      <c r="G1046">
        <v>1</v>
      </c>
      <c r="H1046" t="s">
        <v>13</v>
      </c>
      <c r="I1046" t="s">
        <v>148</v>
      </c>
      <c r="L1046" s="3" t="s">
        <v>122</v>
      </c>
      <c r="M1046">
        <v>2</v>
      </c>
      <c r="N1046" t="str">
        <f t="shared" si="99"/>
        <v>Yes</v>
      </c>
      <c r="O1046" s="3" t="s">
        <v>152</v>
      </c>
      <c r="P1046" s="126" t="str">
        <f t="shared" si="97"/>
        <v>Yes</v>
      </c>
      <c r="Q1046" s="126" t="str">
        <f t="shared" si="100"/>
        <v>Yes</v>
      </c>
      <c r="R1046" s="126" t="str">
        <f t="shared" si="100"/>
        <v>Yes</v>
      </c>
      <c r="S1046" s="126" t="str">
        <f t="shared" si="100"/>
        <v>No</v>
      </c>
      <c r="T1046" s="126" t="str">
        <f t="shared" si="100"/>
        <v>Yes</v>
      </c>
      <c r="U1046" s="126" t="str">
        <f t="shared" si="100"/>
        <v>Yes</v>
      </c>
      <c r="V1046" s="126" t="str">
        <f t="shared" si="100"/>
        <v>No</v>
      </c>
      <c r="W1046" s="126" t="str">
        <f t="shared" si="100"/>
        <v>No</v>
      </c>
      <c r="X1046" s="126" t="str">
        <f t="shared" si="100"/>
        <v>No</v>
      </c>
      <c r="Y1046" s="126" t="str">
        <f t="shared" si="100"/>
        <v>No</v>
      </c>
      <c r="Z1046" s="126" t="str">
        <f t="shared" si="100"/>
        <v>No</v>
      </c>
      <c r="AA1046" s="126" t="str">
        <f t="shared" si="100"/>
        <v>No</v>
      </c>
    </row>
    <row r="1047" spans="1:27" x14ac:dyDescent="0.3">
      <c r="A1047" t="s">
        <v>200</v>
      </c>
      <c r="B1047" t="s">
        <v>13</v>
      </c>
      <c r="C1047" t="s">
        <v>9</v>
      </c>
      <c r="D1047" t="s">
        <v>8</v>
      </c>
      <c r="E1047" t="s">
        <v>11</v>
      </c>
      <c r="F1047" t="s">
        <v>10</v>
      </c>
      <c r="G1047">
        <v>1</v>
      </c>
      <c r="H1047" t="s">
        <v>9</v>
      </c>
      <c r="I1047" t="s">
        <v>21</v>
      </c>
      <c r="M1047">
        <v>2</v>
      </c>
      <c r="N1047" t="str">
        <f t="shared" si="99"/>
        <v>Yes</v>
      </c>
      <c r="O1047" s="3" t="s">
        <v>152</v>
      </c>
      <c r="P1047" s="126" t="str">
        <f t="shared" si="97"/>
        <v>Yes</v>
      </c>
      <c r="Q1047" s="126" t="str">
        <f t="shared" si="100"/>
        <v>Yes</v>
      </c>
      <c r="R1047" s="126" t="str">
        <f t="shared" si="100"/>
        <v>Yes</v>
      </c>
      <c r="S1047" s="126" t="str">
        <f t="shared" si="100"/>
        <v>No</v>
      </c>
      <c r="T1047" s="126" t="str">
        <f t="shared" si="100"/>
        <v>Yes</v>
      </c>
      <c r="U1047" s="126" t="str">
        <f t="shared" si="100"/>
        <v>Yes</v>
      </c>
      <c r="V1047" s="126" t="str">
        <f t="shared" si="100"/>
        <v>No</v>
      </c>
      <c r="W1047" s="126" t="str">
        <f t="shared" si="100"/>
        <v>No</v>
      </c>
      <c r="X1047" s="126" t="str">
        <f t="shared" si="100"/>
        <v>No</v>
      </c>
      <c r="Y1047" s="126" t="str">
        <f t="shared" si="100"/>
        <v>No</v>
      </c>
      <c r="Z1047" s="126" t="str">
        <f t="shared" si="100"/>
        <v>No</v>
      </c>
      <c r="AA1047" s="126" t="str">
        <f t="shared" si="100"/>
        <v>No</v>
      </c>
    </row>
    <row r="1048" spans="1:27" x14ac:dyDescent="0.3">
      <c r="A1048" t="s">
        <v>200</v>
      </c>
      <c r="B1048" t="s">
        <v>13</v>
      </c>
      <c r="C1048" t="s">
        <v>9</v>
      </c>
      <c r="D1048" t="s">
        <v>8</v>
      </c>
      <c r="E1048" t="s">
        <v>11</v>
      </c>
      <c r="F1048" t="s">
        <v>10</v>
      </c>
      <c r="G1048">
        <v>0</v>
      </c>
      <c r="H1048" t="s">
        <v>10</v>
      </c>
      <c r="I1048" t="s">
        <v>19</v>
      </c>
      <c r="L1048" s="3" t="s">
        <v>252</v>
      </c>
      <c r="M1048">
        <v>0</v>
      </c>
      <c r="N1048" t="str">
        <f t="shared" si="99"/>
        <v>No</v>
      </c>
      <c r="O1048" s="3" t="s">
        <v>152</v>
      </c>
      <c r="P1048" s="126" t="str">
        <f t="shared" si="97"/>
        <v>Yes</v>
      </c>
      <c r="Q1048" s="126" t="str">
        <f t="shared" si="100"/>
        <v>Yes</v>
      </c>
      <c r="R1048" s="126" t="str">
        <f t="shared" si="100"/>
        <v>Yes</v>
      </c>
      <c r="S1048" s="126" t="str">
        <f t="shared" si="100"/>
        <v>No</v>
      </c>
      <c r="T1048" s="126" t="str">
        <f t="shared" si="100"/>
        <v>Yes</v>
      </c>
      <c r="U1048" s="126" t="str">
        <f t="shared" si="100"/>
        <v>Yes</v>
      </c>
      <c r="V1048" s="126" t="str">
        <f t="shared" si="100"/>
        <v>No</v>
      </c>
      <c r="W1048" s="126" t="str">
        <f t="shared" si="100"/>
        <v>No</v>
      </c>
      <c r="X1048" s="126" t="str">
        <f t="shared" si="100"/>
        <v>No</v>
      </c>
      <c r="Y1048" s="126" t="str">
        <f t="shared" si="100"/>
        <v>No</v>
      </c>
      <c r="Z1048" s="126" t="str">
        <f t="shared" si="100"/>
        <v>No</v>
      </c>
      <c r="AA1048" s="126" t="str">
        <f t="shared" si="100"/>
        <v>No</v>
      </c>
    </row>
    <row r="1049" spans="1:27" x14ac:dyDescent="0.3">
      <c r="A1049" t="s">
        <v>200</v>
      </c>
      <c r="B1049" t="s">
        <v>13</v>
      </c>
      <c r="C1049" t="s">
        <v>9</v>
      </c>
      <c r="D1049" t="s">
        <v>8</v>
      </c>
      <c r="E1049" t="s">
        <v>11</v>
      </c>
      <c r="F1049" t="s">
        <v>10</v>
      </c>
      <c r="G1049">
        <v>1</v>
      </c>
      <c r="H1049" t="s">
        <v>13</v>
      </c>
      <c r="I1049" t="s">
        <v>20</v>
      </c>
      <c r="L1049" s="3" t="s">
        <v>252</v>
      </c>
      <c r="M1049">
        <v>0</v>
      </c>
      <c r="N1049" t="str">
        <f t="shared" si="99"/>
        <v>No</v>
      </c>
      <c r="O1049" s="3" t="s">
        <v>152</v>
      </c>
      <c r="P1049" s="126" t="str">
        <f t="shared" si="97"/>
        <v>Yes</v>
      </c>
      <c r="Q1049" s="126" t="str">
        <f t="shared" si="100"/>
        <v>Yes</v>
      </c>
      <c r="R1049" s="126" t="str">
        <f t="shared" si="100"/>
        <v>Yes</v>
      </c>
      <c r="S1049" s="126" t="str">
        <f t="shared" si="100"/>
        <v>No</v>
      </c>
      <c r="T1049" s="126" t="str">
        <f t="shared" si="100"/>
        <v>Yes</v>
      </c>
      <c r="U1049" s="126" t="str">
        <f t="shared" si="100"/>
        <v>Yes</v>
      </c>
      <c r="V1049" s="126" t="str">
        <f t="shared" si="100"/>
        <v>No</v>
      </c>
      <c r="W1049" s="126" t="str">
        <f t="shared" si="100"/>
        <v>No</v>
      </c>
      <c r="X1049" s="126" t="str">
        <f t="shared" si="100"/>
        <v>No</v>
      </c>
      <c r="Y1049" s="126" t="str">
        <f t="shared" si="100"/>
        <v>No</v>
      </c>
      <c r="Z1049" s="126" t="str">
        <f t="shared" si="100"/>
        <v>No</v>
      </c>
      <c r="AA1049" s="126" t="str">
        <f t="shared" si="100"/>
        <v>No</v>
      </c>
    </row>
    <row r="1050" spans="1:27" x14ac:dyDescent="0.3">
      <c r="A1050" t="s">
        <v>200</v>
      </c>
      <c r="B1050" t="s">
        <v>13</v>
      </c>
      <c r="C1050" t="s">
        <v>9</v>
      </c>
      <c r="D1050" t="s">
        <v>8</v>
      </c>
      <c r="E1050" t="s">
        <v>11</v>
      </c>
      <c r="F1050" t="s">
        <v>10</v>
      </c>
      <c r="G1050">
        <v>0</v>
      </c>
      <c r="H1050" t="s">
        <v>13</v>
      </c>
      <c r="I1050" t="s">
        <v>19</v>
      </c>
      <c r="J1050" t="s">
        <v>237</v>
      </c>
      <c r="L1050" s="3" t="s">
        <v>122</v>
      </c>
      <c r="M1050">
        <v>3</v>
      </c>
      <c r="N1050" t="str">
        <f t="shared" si="99"/>
        <v>Yes</v>
      </c>
      <c r="O1050" s="3" t="s">
        <v>152</v>
      </c>
      <c r="P1050" s="126" t="str">
        <f t="shared" si="97"/>
        <v>Yes</v>
      </c>
      <c r="Q1050" s="126" t="str">
        <f t="shared" si="100"/>
        <v>Yes</v>
      </c>
      <c r="R1050" s="126" t="str">
        <f t="shared" si="100"/>
        <v>Yes</v>
      </c>
      <c r="S1050" s="126" t="str">
        <f t="shared" si="100"/>
        <v>No</v>
      </c>
      <c r="T1050" s="126" t="str">
        <f t="shared" si="100"/>
        <v>Yes</v>
      </c>
      <c r="U1050" s="126" t="str">
        <f t="shared" si="100"/>
        <v>Yes</v>
      </c>
      <c r="V1050" s="126" t="str">
        <f t="shared" si="100"/>
        <v>No</v>
      </c>
      <c r="W1050" s="126" t="str">
        <f t="shared" si="100"/>
        <v>No</v>
      </c>
      <c r="X1050" s="126" t="str">
        <f t="shared" si="100"/>
        <v>No</v>
      </c>
      <c r="Y1050" s="126" t="str">
        <f t="shared" si="100"/>
        <v>No</v>
      </c>
      <c r="Z1050" s="126" t="str">
        <f t="shared" si="100"/>
        <v>No</v>
      </c>
      <c r="AA1050" s="126" t="str">
        <f t="shared" si="100"/>
        <v>No</v>
      </c>
    </row>
    <row r="1051" spans="1:27" x14ac:dyDescent="0.3">
      <c r="A1051" t="s">
        <v>200</v>
      </c>
      <c r="B1051" t="s">
        <v>13</v>
      </c>
      <c r="C1051" t="s">
        <v>130</v>
      </c>
      <c r="D1051" t="s">
        <v>8</v>
      </c>
      <c r="E1051" t="s">
        <v>70</v>
      </c>
      <c r="F1051" t="s">
        <v>10</v>
      </c>
      <c r="G1051">
        <v>1</v>
      </c>
      <c r="H1051" t="s">
        <v>10</v>
      </c>
      <c r="I1051" t="s">
        <v>19</v>
      </c>
      <c r="L1051" s="3" t="s">
        <v>252</v>
      </c>
      <c r="M1051">
        <v>0</v>
      </c>
      <c r="N1051" t="str">
        <f t="shared" si="99"/>
        <v>No</v>
      </c>
      <c r="O1051" s="3" t="s">
        <v>152</v>
      </c>
      <c r="P1051" s="126" t="str">
        <f t="shared" si="97"/>
        <v>Yes</v>
      </c>
      <c r="Q1051" s="126" t="str">
        <f t="shared" si="100"/>
        <v>No</v>
      </c>
      <c r="R1051" s="126" t="str">
        <f t="shared" si="100"/>
        <v>Yes</v>
      </c>
      <c r="S1051" s="126" t="str">
        <f t="shared" si="100"/>
        <v>Yes</v>
      </c>
      <c r="T1051" s="126" t="str">
        <f t="shared" si="100"/>
        <v>Yes</v>
      </c>
      <c r="U1051" s="126" t="str">
        <f t="shared" si="100"/>
        <v>No</v>
      </c>
      <c r="V1051" s="126" t="str">
        <f t="shared" si="100"/>
        <v>No</v>
      </c>
      <c r="W1051" s="126" t="str">
        <f t="shared" si="100"/>
        <v>No</v>
      </c>
      <c r="X1051" s="126" t="str">
        <f t="shared" si="100"/>
        <v>No</v>
      </c>
      <c r="Y1051" s="126" t="str">
        <f t="shared" si="100"/>
        <v>Yes</v>
      </c>
      <c r="Z1051" s="126" t="str">
        <f t="shared" si="100"/>
        <v>No</v>
      </c>
      <c r="AA1051" s="126" t="str">
        <f t="shared" si="100"/>
        <v>No</v>
      </c>
    </row>
    <row r="1052" spans="1:27" x14ac:dyDescent="0.3">
      <c r="A1052" t="s">
        <v>200</v>
      </c>
      <c r="B1052" t="s">
        <v>13</v>
      </c>
      <c r="C1052" t="s">
        <v>130</v>
      </c>
      <c r="D1052" t="s">
        <v>8</v>
      </c>
      <c r="E1052" t="s">
        <v>70</v>
      </c>
      <c r="F1052" t="s">
        <v>10</v>
      </c>
      <c r="G1052">
        <v>0</v>
      </c>
      <c r="H1052" t="s">
        <v>10</v>
      </c>
      <c r="I1052" t="s">
        <v>17</v>
      </c>
      <c r="L1052" s="3" t="s">
        <v>122</v>
      </c>
      <c r="M1052">
        <v>0</v>
      </c>
      <c r="N1052" t="str">
        <f t="shared" si="99"/>
        <v>No</v>
      </c>
      <c r="O1052" s="3" t="s">
        <v>152</v>
      </c>
      <c r="P1052" s="126" t="str">
        <f t="shared" si="97"/>
        <v>Yes</v>
      </c>
      <c r="Q1052" s="126" t="str">
        <f t="shared" si="100"/>
        <v>No</v>
      </c>
      <c r="R1052" s="126" t="str">
        <f t="shared" si="100"/>
        <v>Yes</v>
      </c>
      <c r="S1052" s="126" t="str">
        <f t="shared" si="100"/>
        <v>Yes</v>
      </c>
      <c r="T1052" s="126" t="str">
        <f t="shared" si="100"/>
        <v>Yes</v>
      </c>
      <c r="U1052" s="126" t="str">
        <f t="shared" si="100"/>
        <v>No</v>
      </c>
      <c r="V1052" s="126" t="str">
        <f t="shared" si="100"/>
        <v>No</v>
      </c>
      <c r="W1052" s="126" t="str">
        <f t="shared" si="100"/>
        <v>No</v>
      </c>
      <c r="X1052" s="126" t="str">
        <f t="shared" si="100"/>
        <v>No</v>
      </c>
      <c r="Y1052" s="126" t="str">
        <f t="shared" si="100"/>
        <v>Yes</v>
      </c>
      <c r="Z1052" s="126" t="str">
        <f t="shared" si="100"/>
        <v>No</v>
      </c>
      <c r="AA1052" s="126" t="str">
        <f t="shared" si="100"/>
        <v>No</v>
      </c>
    </row>
    <row r="1053" spans="1:27" x14ac:dyDescent="0.3">
      <c r="A1053" t="s">
        <v>200</v>
      </c>
      <c r="B1053" t="s">
        <v>13</v>
      </c>
      <c r="C1053" t="s">
        <v>130</v>
      </c>
      <c r="D1053" t="s">
        <v>8</v>
      </c>
      <c r="E1053" t="s">
        <v>70</v>
      </c>
      <c r="F1053" t="s">
        <v>131</v>
      </c>
      <c r="G1053">
        <v>0</v>
      </c>
      <c r="H1053" t="s">
        <v>130</v>
      </c>
      <c r="I1053" t="s">
        <v>15</v>
      </c>
      <c r="L1053" s="3" t="s">
        <v>122</v>
      </c>
      <c r="M1053">
        <v>0</v>
      </c>
      <c r="N1053" t="str">
        <f t="shared" si="99"/>
        <v>No</v>
      </c>
      <c r="O1053" s="3" t="s">
        <v>152</v>
      </c>
      <c r="P1053" s="126" t="str">
        <f t="shared" si="97"/>
        <v>Yes</v>
      </c>
      <c r="Q1053" s="126" t="str">
        <f t="shared" si="100"/>
        <v>No</v>
      </c>
      <c r="R1053" s="126" t="str">
        <f t="shared" si="100"/>
        <v>Yes</v>
      </c>
      <c r="S1053" s="126" t="str">
        <f t="shared" si="100"/>
        <v>Yes</v>
      </c>
      <c r="T1053" s="126" t="str">
        <f t="shared" si="100"/>
        <v>No</v>
      </c>
      <c r="U1053" s="126" t="str">
        <f t="shared" si="100"/>
        <v>No</v>
      </c>
      <c r="V1053" s="126" t="str">
        <f t="shared" si="100"/>
        <v>No</v>
      </c>
      <c r="W1053" s="126" t="str">
        <f t="shared" si="100"/>
        <v>No</v>
      </c>
      <c r="X1053" s="126" t="str">
        <f t="shared" si="100"/>
        <v>No</v>
      </c>
      <c r="Y1053" s="126" t="str">
        <f t="shared" si="100"/>
        <v>Yes</v>
      </c>
      <c r="Z1053" s="126" t="str">
        <f t="shared" si="100"/>
        <v>Yes</v>
      </c>
      <c r="AA1053" s="126" t="str">
        <f t="shared" si="100"/>
        <v>No</v>
      </c>
    </row>
    <row r="1054" spans="1:27" x14ac:dyDescent="0.3">
      <c r="A1054" t="s">
        <v>200</v>
      </c>
      <c r="B1054" t="s">
        <v>13</v>
      </c>
      <c r="C1054" t="s">
        <v>130</v>
      </c>
      <c r="D1054" t="s">
        <v>8</v>
      </c>
      <c r="E1054" t="s">
        <v>70</v>
      </c>
      <c r="F1054" t="s">
        <v>131</v>
      </c>
      <c r="G1054">
        <v>0</v>
      </c>
      <c r="H1054" t="s">
        <v>8</v>
      </c>
      <c r="I1054" t="s">
        <v>19</v>
      </c>
      <c r="L1054" s="3" t="s">
        <v>253</v>
      </c>
      <c r="M1054">
        <v>3</v>
      </c>
      <c r="N1054" t="str">
        <f t="shared" si="99"/>
        <v>Yes</v>
      </c>
      <c r="O1054" s="3" t="s">
        <v>152</v>
      </c>
      <c r="P1054" s="126" t="str">
        <f t="shared" si="97"/>
        <v>Yes</v>
      </c>
      <c r="Q1054" s="126" t="str">
        <f t="shared" si="100"/>
        <v>No</v>
      </c>
      <c r="R1054" s="126" t="str">
        <f t="shared" si="100"/>
        <v>Yes</v>
      </c>
      <c r="S1054" s="126" t="str">
        <f t="shared" si="100"/>
        <v>Yes</v>
      </c>
      <c r="T1054" s="126" t="str">
        <f t="shared" si="100"/>
        <v>No</v>
      </c>
      <c r="U1054" s="126" t="str">
        <f t="shared" si="100"/>
        <v>No</v>
      </c>
      <c r="V1054" s="126" t="str">
        <f t="shared" si="100"/>
        <v>No</v>
      </c>
      <c r="W1054" s="126" t="str">
        <f t="shared" si="100"/>
        <v>No</v>
      </c>
      <c r="X1054" s="126" t="str">
        <f t="shared" si="100"/>
        <v>No</v>
      </c>
      <c r="Y1054" s="126" t="str">
        <f t="shared" si="100"/>
        <v>Yes</v>
      </c>
      <c r="Z1054" s="126" t="str">
        <f t="shared" si="100"/>
        <v>Yes</v>
      </c>
      <c r="AA1054" s="126" t="str">
        <f t="shared" si="100"/>
        <v>No</v>
      </c>
    </row>
    <row r="1055" spans="1:27" x14ac:dyDescent="0.3">
      <c r="A1055" t="s">
        <v>200</v>
      </c>
      <c r="B1055" t="s">
        <v>13</v>
      </c>
      <c r="C1055" t="s">
        <v>130</v>
      </c>
      <c r="D1055" t="s">
        <v>8</v>
      </c>
      <c r="E1055" t="s">
        <v>70</v>
      </c>
      <c r="F1055" t="s">
        <v>131</v>
      </c>
      <c r="G1055">
        <v>0</v>
      </c>
      <c r="H1055" t="s">
        <v>8</v>
      </c>
      <c r="I1055" t="s">
        <v>17</v>
      </c>
      <c r="M1055">
        <v>0</v>
      </c>
      <c r="N1055" t="str">
        <f t="shared" si="99"/>
        <v>No</v>
      </c>
      <c r="O1055" s="3" t="s">
        <v>152</v>
      </c>
      <c r="P1055" s="126" t="str">
        <f t="shared" si="97"/>
        <v>Yes</v>
      </c>
      <c r="Q1055" s="126" t="str">
        <f t="shared" si="100"/>
        <v>No</v>
      </c>
      <c r="R1055" s="126" t="str">
        <f t="shared" si="100"/>
        <v>Yes</v>
      </c>
      <c r="S1055" s="126" t="str">
        <f t="shared" si="100"/>
        <v>Yes</v>
      </c>
      <c r="T1055" s="126" t="str">
        <f t="shared" si="100"/>
        <v>No</v>
      </c>
      <c r="U1055" s="126" t="str">
        <f t="shared" si="100"/>
        <v>No</v>
      </c>
      <c r="V1055" s="126" t="str">
        <f t="shared" si="100"/>
        <v>No</v>
      </c>
      <c r="W1055" s="126" t="str">
        <f t="shared" si="100"/>
        <v>No</v>
      </c>
      <c r="X1055" s="126" t="str">
        <f t="shared" si="100"/>
        <v>No</v>
      </c>
      <c r="Y1055" s="126" t="str">
        <f t="shared" si="100"/>
        <v>Yes</v>
      </c>
      <c r="Z1055" s="126" t="str">
        <f t="shared" si="100"/>
        <v>Yes</v>
      </c>
      <c r="AA1055" s="126" t="str">
        <f t="shared" si="100"/>
        <v>No</v>
      </c>
    </row>
    <row r="1056" spans="1:27" x14ac:dyDescent="0.3">
      <c r="A1056" t="s">
        <v>200</v>
      </c>
      <c r="B1056" t="s">
        <v>13</v>
      </c>
      <c r="C1056" t="s">
        <v>130</v>
      </c>
      <c r="D1056" t="s">
        <v>8</v>
      </c>
      <c r="E1056" t="s">
        <v>70</v>
      </c>
      <c r="F1056" t="s">
        <v>131</v>
      </c>
      <c r="G1056">
        <v>1</v>
      </c>
      <c r="H1056" t="s">
        <v>130</v>
      </c>
      <c r="I1056" t="s">
        <v>148</v>
      </c>
      <c r="M1056">
        <v>2</v>
      </c>
      <c r="N1056" t="str">
        <f t="shared" si="99"/>
        <v>Yes</v>
      </c>
      <c r="O1056" s="3" t="s">
        <v>152</v>
      </c>
      <c r="P1056" s="126" t="str">
        <f t="shared" si="97"/>
        <v>Yes</v>
      </c>
      <c r="Q1056" s="126" t="str">
        <f t="shared" si="100"/>
        <v>No</v>
      </c>
      <c r="R1056" s="126" t="str">
        <f t="shared" si="100"/>
        <v>Yes</v>
      </c>
      <c r="S1056" s="126" t="str">
        <f t="shared" si="100"/>
        <v>Yes</v>
      </c>
      <c r="T1056" s="126" t="str">
        <f t="shared" si="100"/>
        <v>No</v>
      </c>
      <c r="U1056" s="126" t="str">
        <f t="shared" si="100"/>
        <v>No</v>
      </c>
      <c r="V1056" s="126" t="str">
        <f t="shared" si="100"/>
        <v>No</v>
      </c>
      <c r="W1056" s="126" t="str">
        <f t="shared" si="100"/>
        <v>No</v>
      </c>
      <c r="X1056" s="126" t="str">
        <f t="shared" si="100"/>
        <v>No</v>
      </c>
      <c r="Y1056" s="126" t="str">
        <f t="shared" si="100"/>
        <v>Yes</v>
      </c>
      <c r="Z1056" s="126" t="str">
        <f t="shared" si="100"/>
        <v>Yes</v>
      </c>
      <c r="AA1056" s="126" t="str">
        <f t="shared" si="100"/>
        <v>No</v>
      </c>
    </row>
    <row r="1057" spans="1:27" x14ac:dyDescent="0.3">
      <c r="A1057" t="s">
        <v>200</v>
      </c>
      <c r="B1057" t="s">
        <v>130</v>
      </c>
      <c r="C1057" t="s">
        <v>9</v>
      </c>
      <c r="D1057" t="s">
        <v>70</v>
      </c>
      <c r="E1057" t="s">
        <v>11</v>
      </c>
      <c r="F1057" t="s">
        <v>131</v>
      </c>
      <c r="G1057">
        <v>0</v>
      </c>
      <c r="H1057" t="s">
        <v>11</v>
      </c>
      <c r="I1057" t="s">
        <v>19</v>
      </c>
      <c r="M1057">
        <v>0</v>
      </c>
      <c r="N1057" t="str">
        <f t="shared" si="99"/>
        <v>No</v>
      </c>
      <c r="O1057" s="3" t="s">
        <v>152</v>
      </c>
      <c r="P1057" s="126" t="str">
        <f t="shared" si="97"/>
        <v>No</v>
      </c>
      <c r="Q1057" s="126" t="str">
        <f t="shared" si="100"/>
        <v>Yes</v>
      </c>
      <c r="R1057" s="126" t="str">
        <f t="shared" si="100"/>
        <v>No</v>
      </c>
      <c r="S1057" s="126" t="str">
        <f t="shared" si="100"/>
        <v>Yes</v>
      </c>
      <c r="T1057" s="126" t="str">
        <f t="shared" si="100"/>
        <v>No</v>
      </c>
      <c r="U1057" s="126" t="str">
        <f t="shared" si="100"/>
        <v>Yes</v>
      </c>
      <c r="V1057" s="126" t="str">
        <f t="shared" si="100"/>
        <v>No</v>
      </c>
      <c r="W1057" s="126" t="str">
        <f t="shared" si="100"/>
        <v>No</v>
      </c>
      <c r="X1057" s="126" t="str">
        <f t="shared" si="100"/>
        <v>No</v>
      </c>
      <c r="Y1057" s="126" t="str">
        <f t="shared" si="100"/>
        <v>Yes</v>
      </c>
      <c r="Z1057" s="126" t="str">
        <f t="shared" si="100"/>
        <v>Yes</v>
      </c>
      <c r="AA1057" s="126" t="str">
        <f t="shared" si="100"/>
        <v>No</v>
      </c>
    </row>
    <row r="1058" spans="1:27" x14ac:dyDescent="0.3">
      <c r="A1058" t="s">
        <v>200</v>
      </c>
      <c r="B1058" t="s">
        <v>130</v>
      </c>
      <c r="C1058" t="s">
        <v>9</v>
      </c>
      <c r="D1058" t="s">
        <v>70</v>
      </c>
      <c r="E1058" t="s">
        <v>11</v>
      </c>
      <c r="F1058" t="s">
        <v>131</v>
      </c>
      <c r="G1058">
        <v>0</v>
      </c>
      <c r="H1058" t="s">
        <v>11</v>
      </c>
      <c r="I1058" t="s">
        <v>15</v>
      </c>
      <c r="M1058">
        <v>0</v>
      </c>
      <c r="N1058" t="str">
        <f t="shared" si="99"/>
        <v>No</v>
      </c>
      <c r="O1058" s="3" t="s">
        <v>152</v>
      </c>
      <c r="P1058" s="126" t="str">
        <f t="shared" si="97"/>
        <v>No</v>
      </c>
      <c r="Q1058" s="126" t="str">
        <f t="shared" si="100"/>
        <v>Yes</v>
      </c>
      <c r="R1058" s="126" t="str">
        <f t="shared" si="100"/>
        <v>No</v>
      </c>
      <c r="S1058" s="126" t="str">
        <f t="shared" si="100"/>
        <v>Yes</v>
      </c>
      <c r="T1058" s="126" t="str">
        <f t="shared" si="100"/>
        <v>No</v>
      </c>
      <c r="U1058" s="126" t="str">
        <f t="shared" si="100"/>
        <v>Yes</v>
      </c>
      <c r="V1058" s="126" t="str">
        <f t="shared" si="100"/>
        <v>No</v>
      </c>
      <c r="W1058" s="126" t="str">
        <f t="shared" si="100"/>
        <v>No</v>
      </c>
      <c r="X1058" s="126" t="str">
        <f t="shared" si="100"/>
        <v>No</v>
      </c>
      <c r="Y1058" s="126" t="str">
        <f t="shared" si="100"/>
        <v>Yes</v>
      </c>
      <c r="Z1058" s="126" t="str">
        <f t="shared" si="100"/>
        <v>Yes</v>
      </c>
      <c r="AA1058" s="126" t="str">
        <f t="shared" si="100"/>
        <v>No</v>
      </c>
    </row>
    <row r="1059" spans="1:27" x14ac:dyDescent="0.3">
      <c r="A1059" t="s">
        <v>200</v>
      </c>
      <c r="B1059" t="s">
        <v>130</v>
      </c>
      <c r="C1059" t="s">
        <v>9</v>
      </c>
      <c r="D1059" t="s">
        <v>70</v>
      </c>
      <c r="E1059" t="s">
        <v>11</v>
      </c>
      <c r="F1059" t="s">
        <v>131</v>
      </c>
      <c r="G1059">
        <v>0</v>
      </c>
      <c r="H1059" t="s">
        <v>70</v>
      </c>
      <c r="I1059" t="s">
        <v>19</v>
      </c>
      <c r="L1059" s="3" t="s">
        <v>253</v>
      </c>
      <c r="M1059">
        <v>0</v>
      </c>
      <c r="N1059" t="str">
        <f t="shared" si="99"/>
        <v>No</v>
      </c>
      <c r="O1059" s="3" t="s">
        <v>152</v>
      </c>
      <c r="P1059" s="126" t="str">
        <f t="shared" si="97"/>
        <v>No</v>
      </c>
      <c r="Q1059" s="126" t="str">
        <f t="shared" si="100"/>
        <v>Yes</v>
      </c>
      <c r="R1059" s="126" t="str">
        <f t="shared" si="100"/>
        <v>No</v>
      </c>
      <c r="S1059" s="126" t="str">
        <f t="shared" si="100"/>
        <v>Yes</v>
      </c>
      <c r="T1059" s="126" t="str">
        <f t="shared" si="100"/>
        <v>No</v>
      </c>
      <c r="U1059" s="126" t="str">
        <f t="shared" si="100"/>
        <v>Yes</v>
      </c>
      <c r="V1059" s="126" t="str">
        <f t="shared" si="100"/>
        <v>No</v>
      </c>
      <c r="W1059" s="126" t="str">
        <f t="shared" si="100"/>
        <v>No</v>
      </c>
      <c r="X1059" s="126" t="str">
        <f t="shared" si="100"/>
        <v>No</v>
      </c>
      <c r="Y1059" s="126" t="str">
        <f t="shared" si="100"/>
        <v>Yes</v>
      </c>
      <c r="Z1059" s="126" t="str">
        <f t="shared" si="100"/>
        <v>Yes</v>
      </c>
      <c r="AA1059" s="126" t="str">
        <f t="shared" si="100"/>
        <v>No</v>
      </c>
    </row>
    <row r="1060" spans="1:27" x14ac:dyDescent="0.3">
      <c r="A1060" t="s">
        <v>200</v>
      </c>
      <c r="B1060" t="s">
        <v>13</v>
      </c>
      <c r="C1060" t="s">
        <v>9</v>
      </c>
      <c r="D1060" t="s">
        <v>70</v>
      </c>
      <c r="E1060" t="s">
        <v>11</v>
      </c>
      <c r="F1060" t="s">
        <v>10</v>
      </c>
      <c r="G1060">
        <v>0</v>
      </c>
      <c r="H1060" t="s">
        <v>13</v>
      </c>
      <c r="I1060" t="s">
        <v>15</v>
      </c>
      <c r="L1060" s="3" t="s">
        <v>122</v>
      </c>
      <c r="M1060">
        <v>2</v>
      </c>
      <c r="N1060" t="str">
        <f t="shared" si="99"/>
        <v>Yes</v>
      </c>
      <c r="O1060" s="3" t="s">
        <v>152</v>
      </c>
      <c r="P1060" s="126" t="str">
        <f t="shared" si="97"/>
        <v>Yes</v>
      </c>
      <c r="Q1060" s="126" t="str">
        <f t="shared" si="100"/>
        <v>Yes</v>
      </c>
      <c r="R1060" s="126" t="str">
        <f t="shared" si="100"/>
        <v>No</v>
      </c>
      <c r="S1060" s="126" t="str">
        <f t="shared" si="100"/>
        <v>Yes</v>
      </c>
      <c r="T1060" s="126" t="str">
        <f t="shared" si="100"/>
        <v>Yes</v>
      </c>
      <c r="U1060" s="126" t="str">
        <f t="shared" si="100"/>
        <v>Yes</v>
      </c>
      <c r="V1060" s="126" t="str">
        <f t="shared" si="100"/>
        <v>No</v>
      </c>
      <c r="W1060" s="126" t="str">
        <f t="shared" si="100"/>
        <v>No</v>
      </c>
      <c r="X1060" s="126" t="str">
        <f t="shared" ref="Q1060:AA1083" si="101">IF($A1060="","",IF(OR($B1060=X$1,$C1060=X$1,$D1060=X$1,$E1060=X$1,$F1060=X$1),"Yes","No"))</f>
        <v>No</v>
      </c>
      <c r="Y1060" s="126" t="str">
        <f t="shared" si="101"/>
        <v>No</v>
      </c>
      <c r="Z1060" s="126" t="str">
        <f t="shared" si="101"/>
        <v>No</v>
      </c>
      <c r="AA1060" s="126" t="str">
        <f t="shared" si="101"/>
        <v>No</v>
      </c>
    </row>
    <row r="1061" spans="1:27" x14ac:dyDescent="0.3">
      <c r="A1061" t="s">
        <v>200</v>
      </c>
      <c r="B1061" t="s">
        <v>13</v>
      </c>
      <c r="C1061" t="s">
        <v>9</v>
      </c>
      <c r="D1061" t="s">
        <v>70</v>
      </c>
      <c r="E1061" t="s">
        <v>11</v>
      </c>
      <c r="F1061" t="s">
        <v>10</v>
      </c>
      <c r="G1061">
        <v>0</v>
      </c>
      <c r="H1061" t="s">
        <v>10</v>
      </c>
      <c r="I1061" t="s">
        <v>19</v>
      </c>
      <c r="L1061" s="3" t="s">
        <v>122</v>
      </c>
      <c r="M1061">
        <v>0</v>
      </c>
      <c r="N1061" t="str">
        <f t="shared" si="99"/>
        <v>No</v>
      </c>
      <c r="O1061" s="3" t="s">
        <v>152</v>
      </c>
      <c r="P1061" s="126" t="str">
        <f t="shared" si="97"/>
        <v>Yes</v>
      </c>
      <c r="Q1061" s="126" t="str">
        <f t="shared" si="101"/>
        <v>Yes</v>
      </c>
      <c r="R1061" s="126" t="str">
        <f t="shared" si="101"/>
        <v>No</v>
      </c>
      <c r="S1061" s="126" t="str">
        <f t="shared" si="101"/>
        <v>Yes</v>
      </c>
      <c r="T1061" s="126" t="str">
        <f t="shared" si="101"/>
        <v>Yes</v>
      </c>
      <c r="U1061" s="126" t="str">
        <f t="shared" si="101"/>
        <v>Yes</v>
      </c>
      <c r="V1061" s="126" t="str">
        <f t="shared" si="101"/>
        <v>No</v>
      </c>
      <c r="W1061" s="126" t="str">
        <f t="shared" si="101"/>
        <v>No</v>
      </c>
      <c r="X1061" s="126" t="str">
        <f t="shared" si="101"/>
        <v>No</v>
      </c>
      <c r="Y1061" s="126" t="str">
        <f t="shared" si="101"/>
        <v>No</v>
      </c>
      <c r="Z1061" s="126" t="str">
        <f t="shared" si="101"/>
        <v>No</v>
      </c>
      <c r="AA1061" s="126" t="str">
        <f t="shared" si="101"/>
        <v>No</v>
      </c>
    </row>
    <row r="1062" spans="1:27" x14ac:dyDescent="0.3">
      <c r="A1062" t="s">
        <v>200</v>
      </c>
      <c r="B1062" t="s">
        <v>13</v>
      </c>
      <c r="C1062" t="s">
        <v>9</v>
      </c>
      <c r="D1062" t="s">
        <v>8</v>
      </c>
      <c r="E1062" t="s">
        <v>11</v>
      </c>
      <c r="F1062" t="s">
        <v>10</v>
      </c>
      <c r="G1062">
        <v>1</v>
      </c>
      <c r="H1062" t="s">
        <v>13</v>
      </c>
      <c r="I1062" t="s">
        <v>19</v>
      </c>
      <c r="L1062" s="3" t="s">
        <v>122</v>
      </c>
      <c r="M1062">
        <v>0</v>
      </c>
      <c r="N1062" t="str">
        <f t="shared" si="99"/>
        <v>No</v>
      </c>
      <c r="O1062" s="3" t="s">
        <v>152</v>
      </c>
      <c r="P1062" s="126" t="str">
        <f t="shared" si="97"/>
        <v>Yes</v>
      </c>
      <c r="Q1062" s="126" t="str">
        <f t="shared" si="101"/>
        <v>Yes</v>
      </c>
      <c r="R1062" s="126" t="str">
        <f t="shared" si="101"/>
        <v>Yes</v>
      </c>
      <c r="S1062" s="126" t="str">
        <f t="shared" si="101"/>
        <v>No</v>
      </c>
      <c r="T1062" s="126" t="str">
        <f t="shared" si="101"/>
        <v>Yes</v>
      </c>
      <c r="U1062" s="126" t="str">
        <f t="shared" si="101"/>
        <v>Yes</v>
      </c>
      <c r="V1062" s="126" t="str">
        <f t="shared" si="101"/>
        <v>No</v>
      </c>
      <c r="W1062" s="126" t="str">
        <f t="shared" si="101"/>
        <v>No</v>
      </c>
      <c r="X1062" s="126" t="str">
        <f t="shared" si="101"/>
        <v>No</v>
      </c>
      <c r="Y1062" s="126" t="str">
        <f t="shared" si="101"/>
        <v>No</v>
      </c>
      <c r="Z1062" s="126" t="str">
        <f t="shared" si="101"/>
        <v>No</v>
      </c>
      <c r="AA1062" s="126" t="str">
        <f t="shared" si="101"/>
        <v>No</v>
      </c>
    </row>
    <row r="1063" spans="1:27" x14ac:dyDescent="0.3">
      <c r="A1063" t="s">
        <v>200</v>
      </c>
      <c r="B1063" t="s">
        <v>13</v>
      </c>
      <c r="C1063" t="s">
        <v>9</v>
      </c>
      <c r="D1063" t="s">
        <v>8</v>
      </c>
      <c r="E1063" t="s">
        <v>11</v>
      </c>
      <c r="F1063" t="s">
        <v>10</v>
      </c>
      <c r="G1063">
        <v>0</v>
      </c>
      <c r="H1063" t="s">
        <v>10</v>
      </c>
      <c r="I1063" t="s">
        <v>19</v>
      </c>
      <c r="L1063" s="3" t="s">
        <v>252</v>
      </c>
      <c r="M1063">
        <v>0</v>
      </c>
      <c r="N1063" t="str">
        <f t="shared" si="99"/>
        <v>No</v>
      </c>
      <c r="O1063" s="3" t="s">
        <v>152</v>
      </c>
      <c r="P1063" s="126" t="str">
        <f t="shared" si="97"/>
        <v>Yes</v>
      </c>
      <c r="Q1063" s="126" t="str">
        <f t="shared" si="101"/>
        <v>Yes</v>
      </c>
      <c r="R1063" s="126" t="str">
        <f t="shared" si="101"/>
        <v>Yes</v>
      </c>
      <c r="S1063" s="126" t="str">
        <f t="shared" si="101"/>
        <v>No</v>
      </c>
      <c r="T1063" s="126" t="str">
        <f t="shared" si="101"/>
        <v>Yes</v>
      </c>
      <c r="U1063" s="126" t="str">
        <f t="shared" si="101"/>
        <v>Yes</v>
      </c>
      <c r="V1063" s="126" t="str">
        <f t="shared" si="101"/>
        <v>No</v>
      </c>
      <c r="W1063" s="126" t="str">
        <f t="shared" si="101"/>
        <v>No</v>
      </c>
      <c r="X1063" s="126" t="str">
        <f t="shared" si="101"/>
        <v>No</v>
      </c>
      <c r="Y1063" s="126" t="str">
        <f t="shared" si="101"/>
        <v>No</v>
      </c>
      <c r="Z1063" s="126" t="str">
        <f t="shared" si="101"/>
        <v>No</v>
      </c>
      <c r="AA1063" s="126" t="str">
        <f t="shared" si="101"/>
        <v>No</v>
      </c>
    </row>
    <row r="1064" spans="1:27" x14ac:dyDescent="0.3">
      <c r="A1064" t="s">
        <v>200</v>
      </c>
      <c r="B1064" t="s">
        <v>13</v>
      </c>
      <c r="C1064" t="s">
        <v>9</v>
      </c>
      <c r="D1064" t="s">
        <v>8</v>
      </c>
      <c r="E1064" t="s">
        <v>11</v>
      </c>
      <c r="F1064" t="s">
        <v>10</v>
      </c>
      <c r="G1064">
        <v>2</v>
      </c>
      <c r="H1064" t="s">
        <v>11</v>
      </c>
      <c r="I1064" t="s">
        <v>18</v>
      </c>
      <c r="L1064" s="3" t="s">
        <v>252</v>
      </c>
      <c r="M1064">
        <v>2</v>
      </c>
      <c r="N1064" t="str">
        <f t="shared" si="99"/>
        <v>Yes</v>
      </c>
      <c r="O1064" s="3" t="s">
        <v>152</v>
      </c>
      <c r="P1064" s="126" t="str">
        <f t="shared" si="97"/>
        <v>Yes</v>
      </c>
      <c r="Q1064" s="126" t="str">
        <f t="shared" si="101"/>
        <v>Yes</v>
      </c>
      <c r="R1064" s="126" t="str">
        <f t="shared" si="101"/>
        <v>Yes</v>
      </c>
      <c r="S1064" s="126" t="str">
        <f t="shared" si="101"/>
        <v>No</v>
      </c>
      <c r="T1064" s="126" t="str">
        <f t="shared" si="101"/>
        <v>Yes</v>
      </c>
      <c r="U1064" s="126" t="str">
        <f t="shared" si="101"/>
        <v>Yes</v>
      </c>
      <c r="V1064" s="126" t="str">
        <f t="shared" si="101"/>
        <v>No</v>
      </c>
      <c r="W1064" s="126" t="str">
        <f t="shared" si="101"/>
        <v>No</v>
      </c>
      <c r="X1064" s="126" t="str">
        <f t="shared" si="101"/>
        <v>No</v>
      </c>
      <c r="Y1064" s="126" t="str">
        <f t="shared" si="101"/>
        <v>No</v>
      </c>
      <c r="Z1064" s="126" t="str">
        <f t="shared" si="101"/>
        <v>No</v>
      </c>
      <c r="AA1064" s="126" t="str">
        <f t="shared" si="101"/>
        <v>No</v>
      </c>
    </row>
    <row r="1065" spans="1:27" x14ac:dyDescent="0.3">
      <c r="A1065" t="s">
        <v>200</v>
      </c>
      <c r="B1065" t="s">
        <v>13</v>
      </c>
      <c r="C1065" t="s">
        <v>9</v>
      </c>
      <c r="D1065" t="s">
        <v>8</v>
      </c>
      <c r="E1065" t="s">
        <v>11</v>
      </c>
      <c r="F1065" t="s">
        <v>10</v>
      </c>
      <c r="G1065">
        <v>0</v>
      </c>
      <c r="H1065" t="s">
        <v>13</v>
      </c>
      <c r="I1065" t="s">
        <v>17</v>
      </c>
      <c r="L1065" s="3" t="s">
        <v>122</v>
      </c>
      <c r="M1065">
        <v>0</v>
      </c>
      <c r="N1065" t="str">
        <f t="shared" si="99"/>
        <v>No</v>
      </c>
      <c r="O1065" s="3" t="s">
        <v>152</v>
      </c>
      <c r="P1065" s="126" t="str">
        <f t="shared" si="97"/>
        <v>Yes</v>
      </c>
      <c r="Q1065" s="126" t="str">
        <f t="shared" si="101"/>
        <v>Yes</v>
      </c>
      <c r="R1065" s="126" t="str">
        <f t="shared" si="101"/>
        <v>Yes</v>
      </c>
      <c r="S1065" s="126" t="str">
        <f t="shared" si="101"/>
        <v>No</v>
      </c>
      <c r="T1065" s="126" t="str">
        <f t="shared" si="101"/>
        <v>Yes</v>
      </c>
      <c r="U1065" s="126" t="str">
        <f t="shared" si="101"/>
        <v>Yes</v>
      </c>
      <c r="V1065" s="126" t="str">
        <f t="shared" si="101"/>
        <v>No</v>
      </c>
      <c r="W1065" s="126" t="str">
        <f t="shared" si="101"/>
        <v>No</v>
      </c>
      <c r="X1065" s="126" t="str">
        <f t="shared" si="101"/>
        <v>No</v>
      </c>
      <c r="Y1065" s="126" t="str">
        <f t="shared" si="101"/>
        <v>No</v>
      </c>
      <c r="Z1065" s="126" t="str">
        <f t="shared" si="101"/>
        <v>No</v>
      </c>
      <c r="AA1065" s="126" t="str">
        <f t="shared" si="101"/>
        <v>No</v>
      </c>
    </row>
    <row r="1066" spans="1:27" x14ac:dyDescent="0.3">
      <c r="A1066" t="s">
        <v>200</v>
      </c>
      <c r="B1066" t="s">
        <v>13</v>
      </c>
      <c r="C1066" t="s">
        <v>130</v>
      </c>
      <c r="D1066" t="s">
        <v>8</v>
      </c>
      <c r="E1066" t="s">
        <v>70</v>
      </c>
      <c r="F1066" t="s">
        <v>131</v>
      </c>
      <c r="G1066">
        <v>1</v>
      </c>
      <c r="H1066" t="s">
        <v>13</v>
      </c>
      <c r="I1066" t="s">
        <v>17</v>
      </c>
      <c r="L1066" s="3" t="s">
        <v>253</v>
      </c>
      <c r="M1066">
        <v>0</v>
      </c>
      <c r="N1066" t="str">
        <f t="shared" si="99"/>
        <v>No</v>
      </c>
      <c r="O1066" s="3" t="s">
        <v>152</v>
      </c>
      <c r="P1066" s="126" t="str">
        <f t="shared" si="97"/>
        <v>Yes</v>
      </c>
      <c r="Q1066" s="126" t="str">
        <f t="shared" si="101"/>
        <v>No</v>
      </c>
      <c r="R1066" s="126" t="str">
        <f t="shared" si="101"/>
        <v>Yes</v>
      </c>
      <c r="S1066" s="126" t="str">
        <f t="shared" si="101"/>
        <v>Yes</v>
      </c>
      <c r="T1066" s="126" t="str">
        <f t="shared" si="101"/>
        <v>No</v>
      </c>
      <c r="U1066" s="126" t="str">
        <f t="shared" si="101"/>
        <v>No</v>
      </c>
      <c r="V1066" s="126" t="str">
        <f t="shared" si="101"/>
        <v>No</v>
      </c>
      <c r="W1066" s="126" t="str">
        <f t="shared" si="101"/>
        <v>No</v>
      </c>
      <c r="X1066" s="126" t="str">
        <f t="shared" si="101"/>
        <v>No</v>
      </c>
      <c r="Y1066" s="126" t="str">
        <f t="shared" si="101"/>
        <v>Yes</v>
      </c>
      <c r="Z1066" s="126" t="str">
        <f t="shared" si="101"/>
        <v>Yes</v>
      </c>
      <c r="AA1066" s="126" t="str">
        <f t="shared" si="101"/>
        <v>No</v>
      </c>
    </row>
    <row r="1067" spans="1:27" x14ac:dyDescent="0.3">
      <c r="A1067" t="s">
        <v>200</v>
      </c>
      <c r="B1067" t="s">
        <v>13</v>
      </c>
      <c r="C1067" t="s">
        <v>130</v>
      </c>
      <c r="D1067" t="s">
        <v>8</v>
      </c>
      <c r="E1067" t="s">
        <v>70</v>
      </c>
      <c r="F1067" t="s">
        <v>131</v>
      </c>
      <c r="G1067">
        <v>0</v>
      </c>
      <c r="H1067" t="s">
        <v>13</v>
      </c>
      <c r="I1067" t="s">
        <v>17</v>
      </c>
      <c r="M1067">
        <v>0</v>
      </c>
      <c r="N1067" t="str">
        <f t="shared" si="99"/>
        <v>No</v>
      </c>
      <c r="O1067" s="3" t="s">
        <v>152</v>
      </c>
      <c r="P1067" s="126" t="str">
        <f t="shared" si="97"/>
        <v>Yes</v>
      </c>
      <c r="Q1067" s="126" t="str">
        <f t="shared" si="101"/>
        <v>No</v>
      </c>
      <c r="R1067" s="126" t="str">
        <f t="shared" si="101"/>
        <v>Yes</v>
      </c>
      <c r="S1067" s="126" t="str">
        <f t="shared" si="101"/>
        <v>Yes</v>
      </c>
      <c r="T1067" s="126" t="str">
        <f t="shared" si="101"/>
        <v>No</v>
      </c>
      <c r="U1067" s="126" t="str">
        <f t="shared" si="101"/>
        <v>No</v>
      </c>
      <c r="V1067" s="126" t="str">
        <f t="shared" si="101"/>
        <v>No</v>
      </c>
      <c r="W1067" s="126" t="str">
        <f t="shared" si="101"/>
        <v>No</v>
      </c>
      <c r="X1067" s="126" t="str">
        <f t="shared" si="101"/>
        <v>No</v>
      </c>
      <c r="Y1067" s="126" t="str">
        <f t="shared" si="101"/>
        <v>Yes</v>
      </c>
      <c r="Z1067" s="126" t="str">
        <f t="shared" si="101"/>
        <v>Yes</v>
      </c>
      <c r="AA1067" s="126" t="str">
        <f t="shared" si="101"/>
        <v>No</v>
      </c>
    </row>
    <row r="1068" spans="1:27" x14ac:dyDescent="0.3">
      <c r="A1068" t="s">
        <v>200</v>
      </c>
      <c r="B1068" t="s">
        <v>13</v>
      </c>
      <c r="C1068" t="s">
        <v>130</v>
      </c>
      <c r="D1068" t="s">
        <v>8</v>
      </c>
      <c r="E1068" t="s">
        <v>70</v>
      </c>
      <c r="F1068" t="s">
        <v>131</v>
      </c>
      <c r="G1068">
        <v>1</v>
      </c>
      <c r="H1068" t="s">
        <v>13</v>
      </c>
      <c r="I1068" t="s">
        <v>15</v>
      </c>
      <c r="M1068">
        <v>0</v>
      </c>
      <c r="N1068" t="str">
        <f t="shared" si="99"/>
        <v>No</v>
      </c>
      <c r="O1068" s="3" t="s">
        <v>152</v>
      </c>
      <c r="P1068" s="126" t="str">
        <f t="shared" ref="P1068:AA1107" si="102">IF($A1068="","",IF(OR($B1068=P$1,$C1068=P$1,$D1068=P$1,$E1068=P$1,$F1068=P$1),"Yes","No"))</f>
        <v>Yes</v>
      </c>
      <c r="Q1068" s="126" t="str">
        <f t="shared" si="101"/>
        <v>No</v>
      </c>
      <c r="R1068" s="126" t="str">
        <f t="shared" si="101"/>
        <v>Yes</v>
      </c>
      <c r="S1068" s="126" t="str">
        <f t="shared" si="101"/>
        <v>Yes</v>
      </c>
      <c r="T1068" s="126" t="str">
        <f t="shared" si="101"/>
        <v>No</v>
      </c>
      <c r="U1068" s="126" t="str">
        <f t="shared" si="101"/>
        <v>No</v>
      </c>
      <c r="V1068" s="126" t="str">
        <f t="shared" si="101"/>
        <v>No</v>
      </c>
      <c r="W1068" s="126" t="str">
        <f t="shared" si="101"/>
        <v>No</v>
      </c>
      <c r="X1068" s="126" t="str">
        <f t="shared" si="101"/>
        <v>No</v>
      </c>
      <c r="Y1068" s="126" t="str">
        <f t="shared" si="101"/>
        <v>Yes</v>
      </c>
      <c r="Z1068" s="126" t="str">
        <f t="shared" si="101"/>
        <v>Yes</v>
      </c>
      <c r="AA1068" s="126" t="str">
        <f t="shared" si="101"/>
        <v>No</v>
      </c>
    </row>
    <row r="1069" spans="1:27" x14ac:dyDescent="0.3">
      <c r="A1069" t="s">
        <v>200</v>
      </c>
      <c r="B1069" t="s">
        <v>13</v>
      </c>
      <c r="C1069" t="s">
        <v>130</v>
      </c>
      <c r="D1069" t="s">
        <v>8</v>
      </c>
      <c r="E1069" t="s">
        <v>70</v>
      </c>
      <c r="F1069" t="s">
        <v>131</v>
      </c>
      <c r="G1069">
        <v>0</v>
      </c>
      <c r="H1069" t="s">
        <v>70</v>
      </c>
      <c r="I1069" t="s">
        <v>19</v>
      </c>
      <c r="L1069" s="3" t="s">
        <v>253</v>
      </c>
      <c r="M1069">
        <v>0</v>
      </c>
      <c r="N1069" t="str">
        <f t="shared" si="99"/>
        <v>No</v>
      </c>
      <c r="O1069" s="3" t="s">
        <v>152</v>
      </c>
      <c r="P1069" s="126" t="str">
        <f t="shared" si="102"/>
        <v>Yes</v>
      </c>
      <c r="Q1069" s="126" t="str">
        <f t="shared" si="101"/>
        <v>No</v>
      </c>
      <c r="R1069" s="126" t="str">
        <f t="shared" si="101"/>
        <v>Yes</v>
      </c>
      <c r="S1069" s="126" t="str">
        <f t="shared" si="101"/>
        <v>Yes</v>
      </c>
      <c r="T1069" s="126" t="str">
        <f t="shared" si="101"/>
        <v>No</v>
      </c>
      <c r="U1069" s="126" t="str">
        <f t="shared" si="101"/>
        <v>No</v>
      </c>
      <c r="V1069" s="126" t="str">
        <f t="shared" si="101"/>
        <v>No</v>
      </c>
      <c r="W1069" s="126" t="str">
        <f t="shared" si="101"/>
        <v>No</v>
      </c>
      <c r="X1069" s="126" t="str">
        <f t="shared" si="101"/>
        <v>No</v>
      </c>
      <c r="Y1069" s="126" t="str">
        <f t="shared" si="101"/>
        <v>Yes</v>
      </c>
      <c r="Z1069" s="126" t="str">
        <f t="shared" si="101"/>
        <v>Yes</v>
      </c>
      <c r="AA1069" s="126" t="str">
        <f t="shared" si="101"/>
        <v>No</v>
      </c>
    </row>
    <row r="1070" spans="1:27" x14ac:dyDescent="0.3">
      <c r="A1070" t="s">
        <v>200</v>
      </c>
      <c r="B1070" t="s">
        <v>130</v>
      </c>
      <c r="C1070" t="s">
        <v>9</v>
      </c>
      <c r="D1070" t="s">
        <v>8</v>
      </c>
      <c r="E1070" t="s">
        <v>70</v>
      </c>
      <c r="F1070" t="s">
        <v>131</v>
      </c>
      <c r="G1070">
        <v>1</v>
      </c>
      <c r="H1070" t="s">
        <v>130</v>
      </c>
      <c r="I1070" t="s">
        <v>18</v>
      </c>
      <c r="L1070" s="3" t="s">
        <v>122</v>
      </c>
      <c r="M1070">
        <v>0</v>
      </c>
      <c r="N1070" t="str">
        <f t="shared" si="99"/>
        <v>No</v>
      </c>
      <c r="O1070" s="3" t="s">
        <v>152</v>
      </c>
      <c r="P1070" s="126" t="str">
        <f t="shared" si="102"/>
        <v>No</v>
      </c>
      <c r="Q1070" s="126" t="str">
        <f t="shared" si="101"/>
        <v>Yes</v>
      </c>
      <c r="R1070" s="126" t="str">
        <f t="shared" si="101"/>
        <v>Yes</v>
      </c>
      <c r="S1070" s="126" t="str">
        <f t="shared" si="101"/>
        <v>Yes</v>
      </c>
      <c r="T1070" s="126" t="str">
        <f t="shared" si="101"/>
        <v>No</v>
      </c>
      <c r="U1070" s="126" t="str">
        <f t="shared" si="101"/>
        <v>No</v>
      </c>
      <c r="V1070" s="126" t="str">
        <f t="shared" si="101"/>
        <v>No</v>
      </c>
      <c r="W1070" s="126" t="str">
        <f t="shared" si="101"/>
        <v>No</v>
      </c>
      <c r="X1070" s="126" t="str">
        <f t="shared" si="101"/>
        <v>No</v>
      </c>
      <c r="Y1070" s="126" t="str">
        <f t="shared" si="101"/>
        <v>Yes</v>
      </c>
      <c r="Z1070" s="126" t="str">
        <f t="shared" si="101"/>
        <v>Yes</v>
      </c>
      <c r="AA1070" s="126" t="str">
        <f t="shared" si="101"/>
        <v>No</v>
      </c>
    </row>
    <row r="1071" spans="1:27" x14ac:dyDescent="0.3">
      <c r="A1071" t="s">
        <v>200</v>
      </c>
      <c r="B1071" t="s">
        <v>130</v>
      </c>
      <c r="C1071" t="s">
        <v>9</v>
      </c>
      <c r="D1071" t="s">
        <v>8</v>
      </c>
      <c r="E1071" t="s">
        <v>70</v>
      </c>
      <c r="F1071" t="s">
        <v>131</v>
      </c>
      <c r="G1071">
        <v>1</v>
      </c>
      <c r="H1071" t="s">
        <v>8</v>
      </c>
      <c r="I1071" t="s">
        <v>15</v>
      </c>
      <c r="M1071">
        <v>0</v>
      </c>
      <c r="N1071" t="str">
        <f t="shared" si="99"/>
        <v>No</v>
      </c>
      <c r="O1071" s="3" t="s">
        <v>152</v>
      </c>
      <c r="P1071" s="126" t="str">
        <f t="shared" si="102"/>
        <v>No</v>
      </c>
      <c r="Q1071" s="126" t="str">
        <f t="shared" si="101"/>
        <v>Yes</v>
      </c>
      <c r="R1071" s="126" t="str">
        <f t="shared" si="101"/>
        <v>Yes</v>
      </c>
      <c r="S1071" s="126" t="str">
        <f t="shared" si="101"/>
        <v>Yes</v>
      </c>
      <c r="T1071" s="126" t="str">
        <f t="shared" si="101"/>
        <v>No</v>
      </c>
      <c r="U1071" s="126" t="str">
        <f t="shared" si="101"/>
        <v>No</v>
      </c>
      <c r="V1071" s="126" t="str">
        <f t="shared" si="101"/>
        <v>No</v>
      </c>
      <c r="W1071" s="126" t="str">
        <f t="shared" si="101"/>
        <v>No</v>
      </c>
      <c r="X1071" s="126" t="str">
        <f t="shared" si="101"/>
        <v>No</v>
      </c>
      <c r="Y1071" s="126" t="str">
        <f t="shared" si="101"/>
        <v>Yes</v>
      </c>
      <c r="Z1071" s="126" t="str">
        <f t="shared" si="101"/>
        <v>Yes</v>
      </c>
      <c r="AA1071" s="126" t="str">
        <f t="shared" si="101"/>
        <v>No</v>
      </c>
    </row>
    <row r="1072" spans="1:27" x14ac:dyDescent="0.3">
      <c r="A1072" t="s">
        <v>200</v>
      </c>
      <c r="B1072" t="s">
        <v>130</v>
      </c>
      <c r="C1072" t="s">
        <v>9</v>
      </c>
      <c r="D1072" t="s">
        <v>8</v>
      </c>
      <c r="E1072" t="s">
        <v>70</v>
      </c>
      <c r="F1072" t="s">
        <v>131</v>
      </c>
      <c r="G1072">
        <v>0</v>
      </c>
      <c r="H1072" t="s">
        <v>8</v>
      </c>
      <c r="I1072" t="s">
        <v>17</v>
      </c>
      <c r="L1072" s="3" t="s">
        <v>122</v>
      </c>
      <c r="M1072">
        <v>0</v>
      </c>
      <c r="N1072" t="str">
        <f t="shared" si="99"/>
        <v>No</v>
      </c>
      <c r="O1072" s="3" t="s">
        <v>152</v>
      </c>
      <c r="P1072" s="126" t="str">
        <f t="shared" si="102"/>
        <v>No</v>
      </c>
      <c r="Q1072" s="126" t="str">
        <f t="shared" si="101"/>
        <v>Yes</v>
      </c>
      <c r="R1072" s="126" t="str">
        <f t="shared" si="101"/>
        <v>Yes</v>
      </c>
      <c r="S1072" s="126" t="str">
        <f t="shared" si="101"/>
        <v>Yes</v>
      </c>
      <c r="T1072" s="126" t="str">
        <f t="shared" si="101"/>
        <v>No</v>
      </c>
      <c r="U1072" s="126" t="str">
        <f t="shared" si="101"/>
        <v>No</v>
      </c>
      <c r="V1072" s="126" t="str">
        <f t="shared" si="101"/>
        <v>No</v>
      </c>
      <c r="W1072" s="126" t="str">
        <f t="shared" si="101"/>
        <v>No</v>
      </c>
      <c r="X1072" s="126" t="str">
        <f t="shared" si="101"/>
        <v>No</v>
      </c>
      <c r="Y1072" s="126" t="str">
        <f t="shared" si="101"/>
        <v>Yes</v>
      </c>
      <c r="Z1072" s="126" t="str">
        <f t="shared" si="101"/>
        <v>Yes</v>
      </c>
      <c r="AA1072" s="126" t="str">
        <f t="shared" si="101"/>
        <v>No</v>
      </c>
    </row>
    <row r="1073" spans="1:27" x14ac:dyDescent="0.3">
      <c r="A1073" t="s">
        <v>200</v>
      </c>
      <c r="B1073" t="s">
        <v>130</v>
      </c>
      <c r="C1073" t="s">
        <v>9</v>
      </c>
      <c r="D1073" t="s">
        <v>8</v>
      </c>
      <c r="E1073" t="s">
        <v>70</v>
      </c>
      <c r="F1073" t="s">
        <v>131</v>
      </c>
      <c r="G1073">
        <v>0</v>
      </c>
      <c r="H1073" t="s">
        <v>70</v>
      </c>
      <c r="I1073" t="s">
        <v>19</v>
      </c>
      <c r="L1073" s="3" t="s">
        <v>253</v>
      </c>
      <c r="M1073">
        <v>0</v>
      </c>
      <c r="N1073" t="str">
        <f t="shared" si="99"/>
        <v>No</v>
      </c>
      <c r="O1073" s="3" t="s">
        <v>152</v>
      </c>
      <c r="P1073" s="126" t="str">
        <f t="shared" si="102"/>
        <v>No</v>
      </c>
      <c r="Q1073" s="126" t="str">
        <f t="shared" si="101"/>
        <v>Yes</v>
      </c>
      <c r="R1073" s="126" t="str">
        <f t="shared" si="101"/>
        <v>Yes</v>
      </c>
      <c r="S1073" s="126" t="str">
        <f t="shared" si="101"/>
        <v>Yes</v>
      </c>
      <c r="T1073" s="126" t="str">
        <f t="shared" si="101"/>
        <v>No</v>
      </c>
      <c r="U1073" s="126" t="str">
        <f t="shared" si="101"/>
        <v>No</v>
      </c>
      <c r="V1073" s="126" t="str">
        <f t="shared" si="101"/>
        <v>No</v>
      </c>
      <c r="W1073" s="126" t="str">
        <f t="shared" si="101"/>
        <v>No</v>
      </c>
      <c r="X1073" s="126" t="str">
        <f t="shared" si="101"/>
        <v>No</v>
      </c>
      <c r="Y1073" s="126" t="str">
        <f t="shared" si="101"/>
        <v>Yes</v>
      </c>
      <c r="Z1073" s="126" t="str">
        <f t="shared" si="101"/>
        <v>Yes</v>
      </c>
      <c r="AA1073" s="126" t="str">
        <f t="shared" si="101"/>
        <v>No</v>
      </c>
    </row>
    <row r="1074" spans="1:27" x14ac:dyDescent="0.3">
      <c r="A1074" t="s">
        <v>200</v>
      </c>
      <c r="B1074" t="s">
        <v>130</v>
      </c>
      <c r="C1074" t="s">
        <v>9</v>
      </c>
      <c r="D1074" t="s">
        <v>8</v>
      </c>
      <c r="E1074" t="s">
        <v>70</v>
      </c>
      <c r="F1074" t="s">
        <v>131</v>
      </c>
      <c r="G1074">
        <v>0</v>
      </c>
      <c r="H1074" t="s">
        <v>131</v>
      </c>
      <c r="I1074" t="s">
        <v>19</v>
      </c>
      <c r="L1074" s="3" t="s">
        <v>253</v>
      </c>
      <c r="M1074">
        <v>0</v>
      </c>
      <c r="N1074" t="str">
        <f t="shared" si="99"/>
        <v>No</v>
      </c>
      <c r="O1074" s="3" t="s">
        <v>152</v>
      </c>
      <c r="P1074" s="126" t="str">
        <f t="shared" si="102"/>
        <v>No</v>
      </c>
      <c r="Q1074" s="126" t="str">
        <f t="shared" si="101"/>
        <v>Yes</v>
      </c>
      <c r="R1074" s="126" t="str">
        <f t="shared" si="101"/>
        <v>Yes</v>
      </c>
      <c r="S1074" s="126" t="str">
        <f t="shared" si="101"/>
        <v>Yes</v>
      </c>
      <c r="T1074" s="126" t="str">
        <f t="shared" si="101"/>
        <v>No</v>
      </c>
      <c r="U1074" s="126" t="str">
        <f t="shared" si="101"/>
        <v>No</v>
      </c>
      <c r="V1074" s="126" t="str">
        <f t="shared" si="101"/>
        <v>No</v>
      </c>
      <c r="W1074" s="126" t="str">
        <f t="shared" si="101"/>
        <v>No</v>
      </c>
      <c r="X1074" s="126" t="str">
        <f t="shared" si="101"/>
        <v>No</v>
      </c>
      <c r="Y1074" s="126" t="str">
        <f t="shared" si="101"/>
        <v>Yes</v>
      </c>
      <c r="Z1074" s="126" t="str">
        <f t="shared" si="101"/>
        <v>Yes</v>
      </c>
      <c r="AA1074" s="126" t="str">
        <f t="shared" si="101"/>
        <v>No</v>
      </c>
    </row>
    <row r="1075" spans="1:27" x14ac:dyDescent="0.3">
      <c r="A1075" t="s">
        <v>200</v>
      </c>
      <c r="B1075" t="s">
        <v>130</v>
      </c>
      <c r="C1075" t="s">
        <v>9</v>
      </c>
      <c r="D1075" t="s">
        <v>8</v>
      </c>
      <c r="E1075" t="s">
        <v>70</v>
      </c>
      <c r="F1075" t="s">
        <v>131</v>
      </c>
      <c r="G1075">
        <v>1</v>
      </c>
      <c r="H1075" t="s">
        <v>131</v>
      </c>
      <c r="I1075" t="s">
        <v>20</v>
      </c>
      <c r="J1075" t="s">
        <v>237</v>
      </c>
      <c r="L1075" s="3" t="s">
        <v>252</v>
      </c>
      <c r="M1075">
        <v>0</v>
      </c>
      <c r="N1075" t="str">
        <f t="shared" si="99"/>
        <v>No</v>
      </c>
      <c r="O1075" s="3" t="s">
        <v>152</v>
      </c>
      <c r="P1075" s="126" t="str">
        <f t="shared" si="102"/>
        <v>No</v>
      </c>
      <c r="Q1075" s="126" t="str">
        <f t="shared" si="101"/>
        <v>Yes</v>
      </c>
      <c r="R1075" s="126" t="str">
        <f t="shared" si="101"/>
        <v>Yes</v>
      </c>
      <c r="S1075" s="126" t="str">
        <f t="shared" si="101"/>
        <v>Yes</v>
      </c>
      <c r="T1075" s="126" t="str">
        <f t="shared" si="101"/>
        <v>No</v>
      </c>
      <c r="U1075" s="126" t="str">
        <f t="shared" si="101"/>
        <v>No</v>
      </c>
      <c r="V1075" s="126" t="str">
        <f t="shared" si="101"/>
        <v>No</v>
      </c>
      <c r="W1075" s="126" t="str">
        <f t="shared" si="101"/>
        <v>No</v>
      </c>
      <c r="X1075" s="126" t="str">
        <f t="shared" si="101"/>
        <v>No</v>
      </c>
      <c r="Y1075" s="126" t="str">
        <f t="shared" si="101"/>
        <v>Yes</v>
      </c>
      <c r="Z1075" s="126" t="str">
        <f t="shared" si="101"/>
        <v>Yes</v>
      </c>
      <c r="AA1075" s="126" t="str">
        <f t="shared" si="101"/>
        <v>No</v>
      </c>
    </row>
    <row r="1076" spans="1:27" x14ac:dyDescent="0.3">
      <c r="A1076" t="s">
        <v>200</v>
      </c>
      <c r="B1076" t="s">
        <v>130</v>
      </c>
      <c r="C1076" t="s">
        <v>9</v>
      </c>
      <c r="D1076" t="s">
        <v>8</v>
      </c>
      <c r="E1076" t="s">
        <v>70</v>
      </c>
      <c r="F1076" t="s">
        <v>131</v>
      </c>
      <c r="G1076">
        <v>1</v>
      </c>
      <c r="H1076" t="s">
        <v>70</v>
      </c>
      <c r="I1076" t="s">
        <v>18</v>
      </c>
      <c r="M1076">
        <v>2</v>
      </c>
      <c r="N1076" t="str">
        <f t="shared" si="99"/>
        <v>Yes</v>
      </c>
      <c r="O1076" s="3" t="s">
        <v>152</v>
      </c>
      <c r="P1076" s="126" t="str">
        <f t="shared" si="102"/>
        <v>No</v>
      </c>
      <c r="Q1076" s="126" t="str">
        <f t="shared" si="101"/>
        <v>Yes</v>
      </c>
      <c r="R1076" s="126" t="str">
        <f t="shared" si="101"/>
        <v>Yes</v>
      </c>
      <c r="S1076" s="126" t="str">
        <f t="shared" si="101"/>
        <v>Yes</v>
      </c>
      <c r="T1076" s="126" t="str">
        <f t="shared" si="101"/>
        <v>No</v>
      </c>
      <c r="U1076" s="126" t="str">
        <f t="shared" si="101"/>
        <v>No</v>
      </c>
      <c r="V1076" s="126" t="str">
        <f t="shared" si="101"/>
        <v>No</v>
      </c>
      <c r="W1076" s="126" t="str">
        <f t="shared" si="101"/>
        <v>No</v>
      </c>
      <c r="X1076" s="126" t="str">
        <f t="shared" si="101"/>
        <v>No</v>
      </c>
      <c r="Y1076" s="126" t="str">
        <f t="shared" si="101"/>
        <v>Yes</v>
      </c>
      <c r="Z1076" s="126" t="str">
        <f t="shared" si="101"/>
        <v>Yes</v>
      </c>
      <c r="AA1076" s="126" t="str">
        <f t="shared" si="101"/>
        <v>No</v>
      </c>
    </row>
    <row r="1077" spans="1:27" x14ac:dyDescent="0.3">
      <c r="A1077" t="s">
        <v>200</v>
      </c>
      <c r="B1077" t="s">
        <v>13</v>
      </c>
      <c r="C1077" t="s">
        <v>9</v>
      </c>
      <c r="D1077" t="s">
        <v>8</v>
      </c>
      <c r="E1077" t="s">
        <v>70</v>
      </c>
      <c r="F1077" t="s">
        <v>10</v>
      </c>
      <c r="G1077">
        <v>0</v>
      </c>
      <c r="H1077" t="s">
        <v>13</v>
      </c>
      <c r="I1077" t="s">
        <v>19</v>
      </c>
      <c r="L1077" s="3" t="s">
        <v>122</v>
      </c>
      <c r="M1077">
        <v>0</v>
      </c>
      <c r="N1077" t="str">
        <f t="shared" si="99"/>
        <v>No</v>
      </c>
      <c r="O1077" s="3" t="s">
        <v>152</v>
      </c>
      <c r="P1077" s="126" t="str">
        <f t="shared" si="102"/>
        <v>Yes</v>
      </c>
      <c r="Q1077" s="126" t="str">
        <f t="shared" si="101"/>
        <v>Yes</v>
      </c>
      <c r="R1077" s="126" t="str">
        <f t="shared" si="101"/>
        <v>Yes</v>
      </c>
      <c r="S1077" s="126" t="str">
        <f t="shared" si="101"/>
        <v>Yes</v>
      </c>
      <c r="T1077" s="126" t="str">
        <f t="shared" si="101"/>
        <v>Yes</v>
      </c>
      <c r="U1077" s="126" t="str">
        <f t="shared" si="101"/>
        <v>No</v>
      </c>
      <c r="V1077" s="126" t="str">
        <f t="shared" si="101"/>
        <v>No</v>
      </c>
      <c r="W1077" s="126" t="str">
        <f t="shared" si="101"/>
        <v>No</v>
      </c>
      <c r="X1077" s="126" t="str">
        <f t="shared" si="101"/>
        <v>No</v>
      </c>
      <c r="Y1077" s="126" t="str">
        <f t="shared" si="101"/>
        <v>No</v>
      </c>
      <c r="Z1077" s="126" t="str">
        <f t="shared" si="101"/>
        <v>No</v>
      </c>
      <c r="AA1077" s="126" t="str">
        <f t="shared" si="101"/>
        <v>No</v>
      </c>
    </row>
    <row r="1078" spans="1:27" x14ac:dyDescent="0.3">
      <c r="A1078" t="s">
        <v>200</v>
      </c>
      <c r="B1078" t="s">
        <v>13</v>
      </c>
      <c r="C1078" t="s">
        <v>9</v>
      </c>
      <c r="D1078" t="s">
        <v>8</v>
      </c>
      <c r="E1078" t="s">
        <v>11</v>
      </c>
      <c r="F1078" t="s">
        <v>10</v>
      </c>
      <c r="G1078">
        <v>1</v>
      </c>
      <c r="H1078" t="s">
        <v>11</v>
      </c>
      <c r="I1078" t="s">
        <v>21</v>
      </c>
      <c r="L1078" s="3" t="s">
        <v>252</v>
      </c>
      <c r="M1078">
        <v>2</v>
      </c>
      <c r="N1078" t="str">
        <f t="shared" si="99"/>
        <v>Yes</v>
      </c>
      <c r="O1078" s="3" t="s">
        <v>152</v>
      </c>
      <c r="P1078" s="126" t="str">
        <f t="shared" si="102"/>
        <v>Yes</v>
      </c>
      <c r="Q1078" s="126" t="str">
        <f t="shared" si="101"/>
        <v>Yes</v>
      </c>
      <c r="R1078" s="126" t="str">
        <f t="shared" si="101"/>
        <v>Yes</v>
      </c>
      <c r="S1078" s="126" t="str">
        <f t="shared" si="101"/>
        <v>No</v>
      </c>
      <c r="T1078" s="126" t="str">
        <f t="shared" si="101"/>
        <v>Yes</v>
      </c>
      <c r="U1078" s="126" t="str">
        <f t="shared" si="101"/>
        <v>Yes</v>
      </c>
      <c r="V1078" s="126" t="str">
        <f t="shared" si="101"/>
        <v>No</v>
      </c>
      <c r="W1078" s="126" t="str">
        <f t="shared" si="101"/>
        <v>No</v>
      </c>
      <c r="X1078" s="126" t="str">
        <f t="shared" si="101"/>
        <v>No</v>
      </c>
      <c r="Y1078" s="126" t="str">
        <f t="shared" si="101"/>
        <v>No</v>
      </c>
      <c r="Z1078" s="126" t="str">
        <f t="shared" si="101"/>
        <v>No</v>
      </c>
      <c r="AA1078" s="126" t="str">
        <f t="shared" si="101"/>
        <v>No</v>
      </c>
    </row>
    <row r="1079" spans="1:27" x14ac:dyDescent="0.3">
      <c r="A1079" t="s">
        <v>200</v>
      </c>
      <c r="B1079" t="s">
        <v>13</v>
      </c>
      <c r="C1079" t="s">
        <v>9</v>
      </c>
      <c r="D1079" t="s">
        <v>8</v>
      </c>
      <c r="E1079" t="s">
        <v>11</v>
      </c>
      <c r="F1079" t="s">
        <v>10</v>
      </c>
      <c r="G1079">
        <v>0</v>
      </c>
      <c r="H1079" t="s">
        <v>9</v>
      </c>
      <c r="I1079" t="s">
        <v>19</v>
      </c>
      <c r="M1079">
        <v>0</v>
      </c>
      <c r="N1079" t="str">
        <f t="shared" si="99"/>
        <v>No</v>
      </c>
      <c r="O1079" s="3" t="s">
        <v>152</v>
      </c>
      <c r="P1079" s="126" t="str">
        <f t="shared" si="102"/>
        <v>Yes</v>
      </c>
      <c r="Q1079" s="126" t="str">
        <f t="shared" si="101"/>
        <v>Yes</v>
      </c>
      <c r="R1079" s="126" t="str">
        <f t="shared" si="101"/>
        <v>Yes</v>
      </c>
      <c r="S1079" s="126" t="str">
        <f t="shared" si="101"/>
        <v>No</v>
      </c>
      <c r="T1079" s="126" t="str">
        <f t="shared" si="101"/>
        <v>Yes</v>
      </c>
      <c r="U1079" s="126" t="str">
        <f t="shared" si="101"/>
        <v>Yes</v>
      </c>
      <c r="V1079" s="126" t="str">
        <f t="shared" si="101"/>
        <v>No</v>
      </c>
      <c r="W1079" s="126" t="str">
        <f t="shared" si="101"/>
        <v>No</v>
      </c>
      <c r="X1079" s="126" t="str">
        <f t="shared" si="101"/>
        <v>No</v>
      </c>
      <c r="Y1079" s="126" t="str">
        <f t="shared" si="101"/>
        <v>No</v>
      </c>
      <c r="Z1079" s="126" t="str">
        <f t="shared" si="101"/>
        <v>No</v>
      </c>
      <c r="AA1079" s="126" t="str">
        <f t="shared" si="101"/>
        <v>No</v>
      </c>
    </row>
    <row r="1080" spans="1:27" x14ac:dyDescent="0.3">
      <c r="A1080" t="s">
        <v>200</v>
      </c>
      <c r="B1080" t="s">
        <v>13</v>
      </c>
      <c r="C1080" t="s">
        <v>9</v>
      </c>
      <c r="D1080" t="s">
        <v>8</v>
      </c>
      <c r="E1080" t="s">
        <v>11</v>
      </c>
      <c r="F1080" t="s">
        <v>10</v>
      </c>
      <c r="G1080">
        <v>0</v>
      </c>
      <c r="H1080" t="s">
        <v>10</v>
      </c>
      <c r="I1080" t="s">
        <v>19</v>
      </c>
      <c r="L1080" s="3" t="s">
        <v>122</v>
      </c>
      <c r="M1080">
        <v>0</v>
      </c>
      <c r="N1080" t="str">
        <f t="shared" si="99"/>
        <v>No</v>
      </c>
      <c r="O1080" s="3" t="s">
        <v>152</v>
      </c>
      <c r="P1080" s="126" t="str">
        <f t="shared" si="102"/>
        <v>Yes</v>
      </c>
      <c r="Q1080" s="126" t="str">
        <f t="shared" si="101"/>
        <v>Yes</v>
      </c>
      <c r="R1080" s="126" t="str">
        <f t="shared" si="101"/>
        <v>Yes</v>
      </c>
      <c r="S1080" s="126" t="str">
        <f t="shared" si="101"/>
        <v>No</v>
      </c>
      <c r="T1080" s="126" t="str">
        <f t="shared" si="101"/>
        <v>Yes</v>
      </c>
      <c r="U1080" s="126" t="str">
        <f t="shared" si="101"/>
        <v>Yes</v>
      </c>
      <c r="V1080" s="126" t="str">
        <f t="shared" si="101"/>
        <v>No</v>
      </c>
      <c r="W1080" s="126" t="str">
        <f t="shared" si="101"/>
        <v>No</v>
      </c>
      <c r="X1080" s="126" t="str">
        <f t="shared" si="101"/>
        <v>No</v>
      </c>
      <c r="Y1080" s="126" t="str">
        <f t="shared" si="101"/>
        <v>No</v>
      </c>
      <c r="Z1080" s="126" t="str">
        <f t="shared" si="101"/>
        <v>No</v>
      </c>
      <c r="AA1080" s="126" t="str">
        <f t="shared" si="101"/>
        <v>No</v>
      </c>
    </row>
    <row r="1081" spans="1:27" x14ac:dyDescent="0.3">
      <c r="A1081" t="s">
        <v>200</v>
      </c>
      <c r="B1081" t="s">
        <v>13</v>
      </c>
      <c r="C1081" t="s">
        <v>9</v>
      </c>
      <c r="D1081" t="s">
        <v>8</v>
      </c>
      <c r="E1081" t="s">
        <v>11</v>
      </c>
      <c r="F1081" t="s">
        <v>10</v>
      </c>
      <c r="G1081">
        <v>1</v>
      </c>
      <c r="H1081" t="s">
        <v>10</v>
      </c>
      <c r="I1081" t="s">
        <v>18</v>
      </c>
      <c r="M1081">
        <v>0</v>
      </c>
      <c r="N1081" t="str">
        <f t="shared" si="99"/>
        <v>No</v>
      </c>
      <c r="O1081" s="3" t="s">
        <v>152</v>
      </c>
      <c r="P1081" s="126" t="str">
        <f t="shared" si="102"/>
        <v>Yes</v>
      </c>
      <c r="Q1081" s="126" t="str">
        <f t="shared" si="101"/>
        <v>Yes</v>
      </c>
      <c r="R1081" s="126" t="str">
        <f t="shared" si="101"/>
        <v>Yes</v>
      </c>
      <c r="S1081" s="126" t="str">
        <f t="shared" si="101"/>
        <v>No</v>
      </c>
      <c r="T1081" s="126" t="str">
        <f t="shared" si="101"/>
        <v>Yes</v>
      </c>
      <c r="U1081" s="126" t="str">
        <f t="shared" si="101"/>
        <v>Yes</v>
      </c>
      <c r="V1081" s="126" t="str">
        <f t="shared" si="101"/>
        <v>No</v>
      </c>
      <c r="W1081" s="126" t="str">
        <f t="shared" si="101"/>
        <v>No</v>
      </c>
      <c r="X1081" s="126" t="str">
        <f t="shared" si="101"/>
        <v>No</v>
      </c>
      <c r="Y1081" s="126" t="str">
        <f t="shared" si="101"/>
        <v>No</v>
      </c>
      <c r="Z1081" s="126" t="str">
        <f t="shared" si="101"/>
        <v>No</v>
      </c>
      <c r="AA1081" s="126" t="str">
        <f t="shared" si="101"/>
        <v>No</v>
      </c>
    </row>
    <row r="1082" spans="1:27" x14ac:dyDescent="0.3">
      <c r="A1082" t="s">
        <v>200</v>
      </c>
      <c r="B1082" t="s">
        <v>13</v>
      </c>
      <c r="C1082" t="s">
        <v>130</v>
      </c>
      <c r="D1082" t="s">
        <v>8</v>
      </c>
      <c r="E1082" t="s">
        <v>11</v>
      </c>
      <c r="F1082" t="s">
        <v>10</v>
      </c>
      <c r="G1082">
        <v>0</v>
      </c>
      <c r="H1082" t="s">
        <v>13</v>
      </c>
      <c r="I1082" t="s">
        <v>19</v>
      </c>
      <c r="L1082" s="3" t="s">
        <v>122</v>
      </c>
      <c r="M1082">
        <v>3</v>
      </c>
      <c r="N1082" t="str">
        <f t="shared" si="99"/>
        <v>Yes</v>
      </c>
      <c r="O1082" s="3" t="s">
        <v>152</v>
      </c>
      <c r="P1082" s="126" t="str">
        <f t="shared" si="102"/>
        <v>Yes</v>
      </c>
      <c r="Q1082" s="126" t="str">
        <f t="shared" si="101"/>
        <v>No</v>
      </c>
      <c r="R1082" s="126" t="str">
        <f t="shared" si="101"/>
        <v>Yes</v>
      </c>
      <c r="S1082" s="126" t="str">
        <f t="shared" si="101"/>
        <v>No</v>
      </c>
      <c r="T1082" s="126" t="str">
        <f t="shared" si="101"/>
        <v>Yes</v>
      </c>
      <c r="U1082" s="126" t="str">
        <f t="shared" si="101"/>
        <v>Yes</v>
      </c>
      <c r="V1082" s="126" t="str">
        <f t="shared" si="101"/>
        <v>No</v>
      </c>
      <c r="W1082" s="126" t="str">
        <f t="shared" si="101"/>
        <v>No</v>
      </c>
      <c r="X1082" s="126" t="str">
        <f t="shared" si="101"/>
        <v>No</v>
      </c>
      <c r="Y1082" s="126" t="str">
        <f t="shared" si="101"/>
        <v>Yes</v>
      </c>
      <c r="Z1082" s="126" t="str">
        <f t="shared" si="101"/>
        <v>No</v>
      </c>
      <c r="AA1082" s="126" t="str">
        <f t="shared" si="101"/>
        <v>No</v>
      </c>
    </row>
    <row r="1083" spans="1:27" x14ac:dyDescent="0.3">
      <c r="A1083" t="s">
        <v>200</v>
      </c>
      <c r="B1083" t="s">
        <v>13</v>
      </c>
      <c r="C1083" t="s">
        <v>130</v>
      </c>
      <c r="D1083" t="s">
        <v>8</v>
      </c>
      <c r="E1083" t="s">
        <v>11</v>
      </c>
      <c r="F1083" t="s">
        <v>10</v>
      </c>
      <c r="G1083">
        <v>2</v>
      </c>
      <c r="H1083" t="s">
        <v>13</v>
      </c>
      <c r="I1083" t="s">
        <v>21</v>
      </c>
      <c r="M1083">
        <v>2</v>
      </c>
      <c r="N1083" t="str">
        <f t="shared" si="99"/>
        <v>Yes</v>
      </c>
      <c r="O1083" s="3" t="s">
        <v>152</v>
      </c>
      <c r="P1083" s="126" t="str">
        <f t="shared" si="102"/>
        <v>Yes</v>
      </c>
      <c r="Q1083" s="126" t="str">
        <f t="shared" si="101"/>
        <v>No</v>
      </c>
      <c r="R1083" s="126" t="str">
        <f t="shared" si="101"/>
        <v>Yes</v>
      </c>
      <c r="S1083" s="126" t="str">
        <f t="shared" si="101"/>
        <v>No</v>
      </c>
      <c r="T1083" s="126" t="str">
        <f t="shared" si="101"/>
        <v>Yes</v>
      </c>
      <c r="U1083" s="126" t="str">
        <f t="shared" si="101"/>
        <v>Yes</v>
      </c>
      <c r="V1083" s="126" t="str">
        <f t="shared" si="101"/>
        <v>No</v>
      </c>
      <c r="W1083" s="126" t="str">
        <f t="shared" si="101"/>
        <v>No</v>
      </c>
      <c r="X1083" s="126" t="str">
        <f t="shared" si="101"/>
        <v>No</v>
      </c>
      <c r="Y1083" s="126" t="str">
        <f t="shared" si="101"/>
        <v>Yes</v>
      </c>
      <c r="Z1083" s="126" t="str">
        <f t="shared" ref="Q1083:AA1106" si="103">IF($A1083="","",IF(OR($B1083=Z$1,$C1083=Z$1,$D1083=Z$1,$E1083=Z$1,$F1083=Z$1),"Yes","No"))</f>
        <v>No</v>
      </c>
      <c r="AA1083" s="126" t="str">
        <f t="shared" si="103"/>
        <v>No</v>
      </c>
    </row>
    <row r="1084" spans="1:27" x14ac:dyDescent="0.3">
      <c r="A1084" t="s">
        <v>200</v>
      </c>
      <c r="B1084" t="s">
        <v>13</v>
      </c>
      <c r="C1084" t="s">
        <v>130</v>
      </c>
      <c r="D1084" t="s">
        <v>8</v>
      </c>
      <c r="E1084" t="s">
        <v>11</v>
      </c>
      <c r="F1084" t="s">
        <v>10</v>
      </c>
      <c r="G1084">
        <v>0</v>
      </c>
      <c r="H1084" t="s">
        <v>130</v>
      </c>
      <c r="I1084" t="s">
        <v>17</v>
      </c>
      <c r="M1084">
        <v>0</v>
      </c>
      <c r="N1084" t="str">
        <f t="shared" si="99"/>
        <v>No</v>
      </c>
      <c r="O1084" s="3" t="s">
        <v>152</v>
      </c>
      <c r="P1084" s="126" t="str">
        <f t="shared" si="102"/>
        <v>Yes</v>
      </c>
      <c r="Q1084" s="126" t="str">
        <f t="shared" si="103"/>
        <v>No</v>
      </c>
      <c r="R1084" s="126" t="str">
        <f t="shared" si="103"/>
        <v>Yes</v>
      </c>
      <c r="S1084" s="126" t="str">
        <f t="shared" si="103"/>
        <v>No</v>
      </c>
      <c r="T1084" s="126" t="str">
        <f t="shared" si="103"/>
        <v>Yes</v>
      </c>
      <c r="U1084" s="126" t="str">
        <f t="shared" si="103"/>
        <v>Yes</v>
      </c>
      <c r="V1084" s="126" t="str">
        <f t="shared" si="103"/>
        <v>No</v>
      </c>
      <c r="W1084" s="126" t="str">
        <f t="shared" si="103"/>
        <v>No</v>
      </c>
      <c r="X1084" s="126" t="str">
        <f t="shared" si="103"/>
        <v>No</v>
      </c>
      <c r="Y1084" s="126" t="str">
        <f t="shared" si="103"/>
        <v>Yes</v>
      </c>
      <c r="Z1084" s="126" t="str">
        <f t="shared" si="103"/>
        <v>No</v>
      </c>
      <c r="AA1084" s="126" t="str">
        <f t="shared" si="103"/>
        <v>No</v>
      </c>
    </row>
    <row r="1085" spans="1:27" x14ac:dyDescent="0.3">
      <c r="A1085" t="s">
        <v>200</v>
      </c>
      <c r="B1085" t="s">
        <v>13</v>
      </c>
      <c r="C1085" t="s">
        <v>130</v>
      </c>
      <c r="D1085" t="s">
        <v>8</v>
      </c>
      <c r="E1085" t="s">
        <v>70</v>
      </c>
      <c r="F1085" t="s">
        <v>131</v>
      </c>
      <c r="G1085">
        <v>0</v>
      </c>
      <c r="H1085" t="s">
        <v>130</v>
      </c>
      <c r="I1085" t="s">
        <v>15</v>
      </c>
      <c r="M1085">
        <v>0</v>
      </c>
      <c r="N1085" t="str">
        <f t="shared" si="99"/>
        <v>No</v>
      </c>
      <c r="O1085" s="3" t="s">
        <v>152</v>
      </c>
      <c r="P1085" s="126" t="str">
        <f t="shared" si="102"/>
        <v>Yes</v>
      </c>
      <c r="Q1085" s="126" t="str">
        <f t="shared" si="103"/>
        <v>No</v>
      </c>
      <c r="R1085" s="126" t="str">
        <f t="shared" si="103"/>
        <v>Yes</v>
      </c>
      <c r="S1085" s="126" t="str">
        <f t="shared" si="103"/>
        <v>Yes</v>
      </c>
      <c r="T1085" s="126" t="str">
        <f t="shared" si="103"/>
        <v>No</v>
      </c>
      <c r="U1085" s="126" t="str">
        <f t="shared" si="103"/>
        <v>No</v>
      </c>
      <c r="V1085" s="126" t="str">
        <f t="shared" si="103"/>
        <v>No</v>
      </c>
      <c r="W1085" s="126" t="str">
        <f t="shared" si="103"/>
        <v>No</v>
      </c>
      <c r="X1085" s="126" t="str">
        <f t="shared" si="103"/>
        <v>No</v>
      </c>
      <c r="Y1085" s="126" t="str">
        <f t="shared" si="103"/>
        <v>Yes</v>
      </c>
      <c r="Z1085" s="126" t="str">
        <f t="shared" si="103"/>
        <v>Yes</v>
      </c>
      <c r="AA1085" s="126" t="str">
        <f t="shared" si="103"/>
        <v>No</v>
      </c>
    </row>
    <row r="1086" spans="1:27" x14ac:dyDescent="0.3">
      <c r="A1086" t="s">
        <v>200</v>
      </c>
      <c r="B1086" t="s">
        <v>13</v>
      </c>
      <c r="C1086" t="s">
        <v>130</v>
      </c>
      <c r="D1086" t="s">
        <v>8</v>
      </c>
      <c r="E1086" t="s">
        <v>70</v>
      </c>
      <c r="F1086" t="s">
        <v>131</v>
      </c>
      <c r="G1086">
        <v>0</v>
      </c>
      <c r="H1086" t="s">
        <v>130</v>
      </c>
      <c r="I1086" t="s">
        <v>19</v>
      </c>
      <c r="L1086" s="3" t="s">
        <v>122</v>
      </c>
      <c r="M1086">
        <v>0</v>
      </c>
      <c r="N1086" t="str">
        <f t="shared" si="99"/>
        <v>No</v>
      </c>
      <c r="O1086" s="3" t="s">
        <v>152</v>
      </c>
      <c r="P1086" s="126" t="str">
        <f t="shared" si="102"/>
        <v>Yes</v>
      </c>
      <c r="Q1086" s="126" t="str">
        <f t="shared" si="103"/>
        <v>No</v>
      </c>
      <c r="R1086" s="126" t="str">
        <f t="shared" si="103"/>
        <v>Yes</v>
      </c>
      <c r="S1086" s="126" t="str">
        <f t="shared" si="103"/>
        <v>Yes</v>
      </c>
      <c r="T1086" s="126" t="str">
        <f t="shared" si="103"/>
        <v>No</v>
      </c>
      <c r="U1086" s="126" t="str">
        <f t="shared" si="103"/>
        <v>No</v>
      </c>
      <c r="V1086" s="126" t="str">
        <f t="shared" si="103"/>
        <v>No</v>
      </c>
      <c r="W1086" s="126" t="str">
        <f t="shared" si="103"/>
        <v>No</v>
      </c>
      <c r="X1086" s="126" t="str">
        <f t="shared" si="103"/>
        <v>No</v>
      </c>
      <c r="Y1086" s="126" t="str">
        <f t="shared" si="103"/>
        <v>Yes</v>
      </c>
      <c r="Z1086" s="126" t="str">
        <f t="shared" si="103"/>
        <v>Yes</v>
      </c>
      <c r="AA1086" s="126" t="str">
        <f t="shared" si="103"/>
        <v>No</v>
      </c>
    </row>
    <row r="1087" spans="1:27" x14ac:dyDescent="0.3">
      <c r="A1087" t="s">
        <v>200</v>
      </c>
      <c r="B1087" t="s">
        <v>13</v>
      </c>
      <c r="C1087" t="s">
        <v>130</v>
      </c>
      <c r="D1087" t="s">
        <v>8</v>
      </c>
      <c r="E1087" t="s">
        <v>70</v>
      </c>
      <c r="F1087" t="s">
        <v>131</v>
      </c>
      <c r="G1087">
        <v>0</v>
      </c>
      <c r="H1087" t="s">
        <v>8</v>
      </c>
      <c r="I1087" t="s">
        <v>17</v>
      </c>
      <c r="M1087">
        <v>0</v>
      </c>
      <c r="N1087" t="str">
        <f t="shared" si="99"/>
        <v>No</v>
      </c>
      <c r="O1087" s="3" t="s">
        <v>152</v>
      </c>
      <c r="P1087" s="126" t="str">
        <f t="shared" si="102"/>
        <v>Yes</v>
      </c>
      <c r="Q1087" s="126" t="str">
        <f t="shared" si="103"/>
        <v>No</v>
      </c>
      <c r="R1087" s="126" t="str">
        <f t="shared" si="103"/>
        <v>Yes</v>
      </c>
      <c r="S1087" s="126" t="str">
        <f t="shared" si="103"/>
        <v>Yes</v>
      </c>
      <c r="T1087" s="126" t="str">
        <f t="shared" si="103"/>
        <v>No</v>
      </c>
      <c r="U1087" s="126" t="str">
        <f t="shared" si="103"/>
        <v>No</v>
      </c>
      <c r="V1087" s="126" t="str">
        <f t="shared" si="103"/>
        <v>No</v>
      </c>
      <c r="W1087" s="126" t="str">
        <f t="shared" si="103"/>
        <v>No</v>
      </c>
      <c r="X1087" s="126" t="str">
        <f t="shared" si="103"/>
        <v>No</v>
      </c>
      <c r="Y1087" s="126" t="str">
        <f t="shared" si="103"/>
        <v>Yes</v>
      </c>
      <c r="Z1087" s="126" t="str">
        <f t="shared" si="103"/>
        <v>Yes</v>
      </c>
      <c r="AA1087" s="126" t="str">
        <f t="shared" si="103"/>
        <v>No</v>
      </c>
    </row>
    <row r="1088" spans="1:27" x14ac:dyDescent="0.3">
      <c r="A1088" t="s">
        <v>200</v>
      </c>
      <c r="B1088" t="s">
        <v>130</v>
      </c>
      <c r="C1088" t="s">
        <v>9</v>
      </c>
      <c r="D1088" t="s">
        <v>70</v>
      </c>
      <c r="E1088" t="s">
        <v>11</v>
      </c>
      <c r="F1088" t="s">
        <v>10</v>
      </c>
      <c r="G1088">
        <v>1</v>
      </c>
      <c r="H1088" t="s">
        <v>10</v>
      </c>
      <c r="I1088" t="s">
        <v>19</v>
      </c>
      <c r="L1088" s="3" t="s">
        <v>122</v>
      </c>
      <c r="M1088">
        <v>3</v>
      </c>
      <c r="N1088" t="str">
        <f t="shared" si="99"/>
        <v>Yes</v>
      </c>
      <c r="O1088" s="3" t="s">
        <v>152</v>
      </c>
      <c r="P1088" s="126" t="str">
        <f t="shared" si="102"/>
        <v>No</v>
      </c>
      <c r="Q1088" s="126" t="str">
        <f t="shared" si="103"/>
        <v>Yes</v>
      </c>
      <c r="R1088" s="126" t="str">
        <f t="shared" si="103"/>
        <v>No</v>
      </c>
      <c r="S1088" s="126" t="str">
        <f t="shared" si="103"/>
        <v>Yes</v>
      </c>
      <c r="T1088" s="126" t="str">
        <f t="shared" si="103"/>
        <v>Yes</v>
      </c>
      <c r="U1088" s="126" t="str">
        <f t="shared" si="103"/>
        <v>Yes</v>
      </c>
      <c r="V1088" s="126" t="str">
        <f t="shared" si="103"/>
        <v>No</v>
      </c>
      <c r="W1088" s="126" t="str">
        <f t="shared" si="103"/>
        <v>No</v>
      </c>
      <c r="X1088" s="126" t="str">
        <f t="shared" si="103"/>
        <v>No</v>
      </c>
      <c r="Y1088" s="126" t="str">
        <f t="shared" si="103"/>
        <v>Yes</v>
      </c>
      <c r="Z1088" s="126" t="str">
        <f t="shared" si="103"/>
        <v>No</v>
      </c>
      <c r="AA1088" s="126" t="str">
        <f t="shared" si="103"/>
        <v>No</v>
      </c>
    </row>
    <row r="1089" spans="1:27" x14ac:dyDescent="0.3">
      <c r="A1089" t="s">
        <v>200</v>
      </c>
      <c r="B1089" t="s">
        <v>130</v>
      </c>
      <c r="C1089" t="s">
        <v>9</v>
      </c>
      <c r="D1089" t="s">
        <v>70</v>
      </c>
      <c r="E1089" t="s">
        <v>11</v>
      </c>
      <c r="F1089" t="s">
        <v>10</v>
      </c>
      <c r="G1089">
        <v>1</v>
      </c>
      <c r="H1089" t="s">
        <v>70</v>
      </c>
      <c r="I1089" t="s">
        <v>15</v>
      </c>
      <c r="M1089">
        <v>0</v>
      </c>
      <c r="N1089" t="str">
        <f t="shared" si="99"/>
        <v>No</v>
      </c>
      <c r="O1089" s="3" t="s">
        <v>152</v>
      </c>
      <c r="P1089" s="126" t="str">
        <f t="shared" si="102"/>
        <v>No</v>
      </c>
      <c r="Q1089" s="126" t="str">
        <f t="shared" si="103"/>
        <v>Yes</v>
      </c>
      <c r="R1089" s="126" t="str">
        <f t="shared" si="103"/>
        <v>No</v>
      </c>
      <c r="S1089" s="126" t="str">
        <f t="shared" si="103"/>
        <v>Yes</v>
      </c>
      <c r="T1089" s="126" t="str">
        <f t="shared" si="103"/>
        <v>Yes</v>
      </c>
      <c r="U1089" s="126" t="str">
        <f t="shared" si="103"/>
        <v>Yes</v>
      </c>
      <c r="V1089" s="126" t="str">
        <f t="shared" si="103"/>
        <v>No</v>
      </c>
      <c r="W1089" s="126" t="str">
        <f t="shared" si="103"/>
        <v>No</v>
      </c>
      <c r="X1089" s="126" t="str">
        <f t="shared" si="103"/>
        <v>No</v>
      </c>
      <c r="Y1089" s="126" t="str">
        <f t="shared" si="103"/>
        <v>Yes</v>
      </c>
      <c r="Z1089" s="126" t="str">
        <f t="shared" si="103"/>
        <v>No</v>
      </c>
      <c r="AA1089" s="126" t="str">
        <f t="shared" si="103"/>
        <v>No</v>
      </c>
    </row>
    <row r="1090" spans="1:27" x14ac:dyDescent="0.3">
      <c r="A1090" t="s">
        <v>200</v>
      </c>
      <c r="B1090" t="s">
        <v>130</v>
      </c>
      <c r="C1090" t="s">
        <v>9</v>
      </c>
      <c r="D1090" t="s">
        <v>70</v>
      </c>
      <c r="E1090" t="s">
        <v>11</v>
      </c>
      <c r="F1090" t="s">
        <v>10</v>
      </c>
      <c r="G1090">
        <v>0</v>
      </c>
      <c r="H1090" t="s">
        <v>9</v>
      </c>
      <c r="I1090" t="s">
        <v>19</v>
      </c>
      <c r="L1090" s="3" t="s">
        <v>122</v>
      </c>
      <c r="M1090">
        <v>0</v>
      </c>
      <c r="N1090" t="str">
        <f t="shared" si="99"/>
        <v>No</v>
      </c>
      <c r="O1090" s="3" t="s">
        <v>152</v>
      </c>
      <c r="P1090" s="126" t="str">
        <f t="shared" si="102"/>
        <v>No</v>
      </c>
      <c r="Q1090" s="126" t="str">
        <f t="shared" si="103"/>
        <v>Yes</v>
      </c>
      <c r="R1090" s="126" t="str">
        <f t="shared" si="103"/>
        <v>No</v>
      </c>
      <c r="S1090" s="126" t="str">
        <f t="shared" si="103"/>
        <v>Yes</v>
      </c>
      <c r="T1090" s="126" t="str">
        <f t="shared" si="103"/>
        <v>Yes</v>
      </c>
      <c r="U1090" s="126" t="str">
        <f t="shared" si="103"/>
        <v>Yes</v>
      </c>
      <c r="V1090" s="126" t="str">
        <f t="shared" si="103"/>
        <v>No</v>
      </c>
      <c r="W1090" s="126" t="str">
        <f t="shared" si="103"/>
        <v>No</v>
      </c>
      <c r="X1090" s="126" t="str">
        <f t="shared" si="103"/>
        <v>No</v>
      </c>
      <c r="Y1090" s="126" t="str">
        <f t="shared" si="103"/>
        <v>Yes</v>
      </c>
      <c r="Z1090" s="126" t="str">
        <f t="shared" si="103"/>
        <v>No</v>
      </c>
      <c r="AA1090" s="126" t="str">
        <f t="shared" si="103"/>
        <v>No</v>
      </c>
    </row>
    <row r="1091" spans="1:27" x14ac:dyDescent="0.3">
      <c r="A1091" t="s">
        <v>200</v>
      </c>
      <c r="B1091" t="s">
        <v>130</v>
      </c>
      <c r="C1091" t="s">
        <v>9</v>
      </c>
      <c r="D1091" t="s">
        <v>70</v>
      </c>
      <c r="E1091" t="s">
        <v>11</v>
      </c>
      <c r="F1091" t="s">
        <v>10</v>
      </c>
      <c r="G1091">
        <v>0</v>
      </c>
      <c r="H1091" t="s">
        <v>130</v>
      </c>
      <c r="I1091" t="s">
        <v>17</v>
      </c>
      <c r="L1091" s="3" t="s">
        <v>122</v>
      </c>
      <c r="M1091">
        <v>0</v>
      </c>
      <c r="N1091" t="str">
        <f t="shared" si="99"/>
        <v>No</v>
      </c>
      <c r="O1091" s="3" t="s">
        <v>152</v>
      </c>
      <c r="P1091" s="126" t="str">
        <f t="shared" si="102"/>
        <v>No</v>
      </c>
      <c r="Q1091" s="126" t="str">
        <f t="shared" si="103"/>
        <v>Yes</v>
      </c>
      <c r="R1091" s="126" t="str">
        <f t="shared" si="103"/>
        <v>No</v>
      </c>
      <c r="S1091" s="126" t="str">
        <f t="shared" si="103"/>
        <v>Yes</v>
      </c>
      <c r="T1091" s="126" t="str">
        <f t="shared" si="103"/>
        <v>Yes</v>
      </c>
      <c r="U1091" s="126" t="str">
        <f t="shared" si="103"/>
        <v>Yes</v>
      </c>
      <c r="V1091" s="126" t="str">
        <f t="shared" si="103"/>
        <v>No</v>
      </c>
      <c r="W1091" s="126" t="str">
        <f t="shared" si="103"/>
        <v>No</v>
      </c>
      <c r="X1091" s="126" t="str">
        <f t="shared" si="103"/>
        <v>No</v>
      </c>
      <c r="Y1091" s="126" t="str">
        <f t="shared" si="103"/>
        <v>Yes</v>
      </c>
      <c r="Z1091" s="126" t="str">
        <f t="shared" si="103"/>
        <v>No</v>
      </c>
      <c r="AA1091" s="126" t="str">
        <f t="shared" si="103"/>
        <v>No</v>
      </c>
    </row>
    <row r="1092" spans="1:27" x14ac:dyDescent="0.3">
      <c r="A1092" t="s">
        <v>200</v>
      </c>
      <c r="B1092" t="s">
        <v>130</v>
      </c>
      <c r="C1092" t="s">
        <v>9</v>
      </c>
      <c r="D1092" t="s">
        <v>70</v>
      </c>
      <c r="E1092" t="s">
        <v>11</v>
      </c>
      <c r="F1092" t="s">
        <v>10</v>
      </c>
      <c r="G1092">
        <v>0</v>
      </c>
      <c r="H1092" t="s">
        <v>9</v>
      </c>
      <c r="I1092" t="s">
        <v>19</v>
      </c>
      <c r="M1092">
        <v>3</v>
      </c>
      <c r="N1092" t="str">
        <f t="shared" si="99"/>
        <v>Yes</v>
      </c>
      <c r="O1092" s="3" t="s">
        <v>152</v>
      </c>
      <c r="P1092" s="126" t="str">
        <f t="shared" si="102"/>
        <v>No</v>
      </c>
      <c r="Q1092" s="126" t="str">
        <f t="shared" si="103"/>
        <v>Yes</v>
      </c>
      <c r="R1092" s="126" t="str">
        <f t="shared" si="103"/>
        <v>No</v>
      </c>
      <c r="S1092" s="126" t="str">
        <f t="shared" si="103"/>
        <v>Yes</v>
      </c>
      <c r="T1092" s="126" t="str">
        <f t="shared" si="103"/>
        <v>Yes</v>
      </c>
      <c r="U1092" s="126" t="str">
        <f t="shared" si="103"/>
        <v>Yes</v>
      </c>
      <c r="V1092" s="126" t="str">
        <f t="shared" si="103"/>
        <v>No</v>
      </c>
      <c r="W1092" s="126" t="str">
        <f t="shared" si="103"/>
        <v>No</v>
      </c>
      <c r="X1092" s="126" t="str">
        <f t="shared" si="103"/>
        <v>No</v>
      </c>
      <c r="Y1092" s="126" t="str">
        <f t="shared" si="103"/>
        <v>Yes</v>
      </c>
      <c r="Z1092" s="126" t="str">
        <f t="shared" si="103"/>
        <v>No</v>
      </c>
      <c r="AA1092" s="126" t="str">
        <f t="shared" si="103"/>
        <v>No</v>
      </c>
    </row>
    <row r="1093" spans="1:27" x14ac:dyDescent="0.3">
      <c r="A1093" t="s">
        <v>200</v>
      </c>
      <c r="B1093" t="s">
        <v>13</v>
      </c>
      <c r="C1093" t="s">
        <v>9</v>
      </c>
      <c r="D1093" t="s">
        <v>8</v>
      </c>
      <c r="E1093" t="s">
        <v>11</v>
      </c>
      <c r="F1093" t="s">
        <v>10</v>
      </c>
      <c r="G1093">
        <v>1</v>
      </c>
      <c r="H1093" t="s">
        <v>10</v>
      </c>
      <c r="I1093" t="s">
        <v>20</v>
      </c>
      <c r="J1093" t="s">
        <v>237</v>
      </c>
      <c r="L1093" s="3" t="s">
        <v>252</v>
      </c>
      <c r="M1093">
        <v>2</v>
      </c>
      <c r="N1093" t="str">
        <f t="shared" si="99"/>
        <v>Yes</v>
      </c>
      <c r="O1093" s="3" t="s">
        <v>152</v>
      </c>
      <c r="P1093" s="126" t="str">
        <f t="shared" si="102"/>
        <v>Yes</v>
      </c>
      <c r="Q1093" s="126" t="str">
        <f t="shared" si="103"/>
        <v>Yes</v>
      </c>
      <c r="R1093" s="126" t="str">
        <f t="shared" si="103"/>
        <v>Yes</v>
      </c>
      <c r="S1093" s="126" t="str">
        <f t="shared" si="103"/>
        <v>No</v>
      </c>
      <c r="T1093" s="126" t="str">
        <f t="shared" si="103"/>
        <v>Yes</v>
      </c>
      <c r="U1093" s="126" t="str">
        <f t="shared" si="103"/>
        <v>Yes</v>
      </c>
      <c r="V1093" s="126" t="str">
        <f t="shared" si="103"/>
        <v>No</v>
      </c>
      <c r="W1093" s="126" t="str">
        <f t="shared" si="103"/>
        <v>No</v>
      </c>
      <c r="X1093" s="126" t="str">
        <f t="shared" si="103"/>
        <v>No</v>
      </c>
      <c r="Y1093" s="126" t="str">
        <f t="shared" si="103"/>
        <v>No</v>
      </c>
      <c r="Z1093" s="126" t="str">
        <f t="shared" si="103"/>
        <v>No</v>
      </c>
      <c r="AA1093" s="126" t="str">
        <f t="shared" si="103"/>
        <v>No</v>
      </c>
    </row>
    <row r="1094" spans="1:27" x14ac:dyDescent="0.3">
      <c r="A1094" t="s">
        <v>200</v>
      </c>
      <c r="B1094" t="s">
        <v>13</v>
      </c>
      <c r="C1094" t="s">
        <v>9</v>
      </c>
      <c r="D1094" t="s">
        <v>8</v>
      </c>
      <c r="E1094" t="s">
        <v>11</v>
      </c>
      <c r="F1094" t="s">
        <v>10</v>
      </c>
      <c r="G1094">
        <v>1</v>
      </c>
      <c r="H1094" t="s">
        <v>10</v>
      </c>
      <c r="I1094" t="s">
        <v>20</v>
      </c>
      <c r="J1094" t="s">
        <v>237</v>
      </c>
      <c r="L1094" s="3" t="s">
        <v>252</v>
      </c>
      <c r="M1094">
        <v>0</v>
      </c>
      <c r="N1094" t="str">
        <f t="shared" ref="N1094:N1348" si="104">IF(M1094="","",IF(I1094="Foul","Yes",IF(M1094=0,"No","Yes")))</f>
        <v>No</v>
      </c>
      <c r="O1094" s="3" t="s">
        <v>152</v>
      </c>
      <c r="P1094" s="126" t="str">
        <f t="shared" si="102"/>
        <v>Yes</v>
      </c>
      <c r="Q1094" s="126" t="str">
        <f t="shared" si="103"/>
        <v>Yes</v>
      </c>
      <c r="R1094" s="126" t="str">
        <f t="shared" si="103"/>
        <v>Yes</v>
      </c>
      <c r="S1094" s="126" t="str">
        <f t="shared" si="103"/>
        <v>No</v>
      </c>
      <c r="T1094" s="126" t="str">
        <f t="shared" si="103"/>
        <v>Yes</v>
      </c>
      <c r="U1094" s="126" t="str">
        <f t="shared" si="103"/>
        <v>Yes</v>
      </c>
      <c r="V1094" s="126" t="str">
        <f t="shared" si="103"/>
        <v>No</v>
      </c>
      <c r="W1094" s="126" t="str">
        <f t="shared" si="103"/>
        <v>No</v>
      </c>
      <c r="X1094" s="126" t="str">
        <f t="shared" si="103"/>
        <v>No</v>
      </c>
      <c r="Y1094" s="126" t="str">
        <f t="shared" si="103"/>
        <v>No</v>
      </c>
      <c r="Z1094" s="126" t="str">
        <f t="shared" si="103"/>
        <v>No</v>
      </c>
      <c r="AA1094" s="126" t="str">
        <f t="shared" si="103"/>
        <v>No</v>
      </c>
    </row>
    <row r="1095" spans="1:27" x14ac:dyDescent="0.3">
      <c r="A1095" t="s">
        <v>200</v>
      </c>
      <c r="B1095" t="s">
        <v>13</v>
      </c>
      <c r="C1095" t="s">
        <v>9</v>
      </c>
      <c r="D1095" t="s">
        <v>8</v>
      </c>
      <c r="E1095" t="s">
        <v>11</v>
      </c>
      <c r="F1095" t="s">
        <v>10</v>
      </c>
      <c r="G1095">
        <v>1</v>
      </c>
      <c r="H1095" t="s">
        <v>8</v>
      </c>
      <c r="I1095" t="s">
        <v>21</v>
      </c>
      <c r="M1095">
        <v>2</v>
      </c>
      <c r="N1095" t="str">
        <f t="shared" si="104"/>
        <v>Yes</v>
      </c>
      <c r="O1095" s="3" t="s">
        <v>152</v>
      </c>
      <c r="P1095" s="126" t="str">
        <f t="shared" si="102"/>
        <v>Yes</v>
      </c>
      <c r="Q1095" s="126" t="str">
        <f t="shared" si="103"/>
        <v>Yes</v>
      </c>
      <c r="R1095" s="126" t="str">
        <f t="shared" si="103"/>
        <v>Yes</v>
      </c>
      <c r="S1095" s="126" t="str">
        <f t="shared" si="103"/>
        <v>No</v>
      </c>
      <c r="T1095" s="126" t="str">
        <f t="shared" si="103"/>
        <v>Yes</v>
      </c>
      <c r="U1095" s="126" t="str">
        <f t="shared" si="103"/>
        <v>Yes</v>
      </c>
      <c r="V1095" s="126" t="str">
        <f t="shared" si="103"/>
        <v>No</v>
      </c>
      <c r="W1095" s="126" t="str">
        <f t="shared" si="103"/>
        <v>No</v>
      </c>
      <c r="X1095" s="126" t="str">
        <f t="shared" si="103"/>
        <v>No</v>
      </c>
      <c r="Y1095" s="126" t="str">
        <f t="shared" si="103"/>
        <v>No</v>
      </c>
      <c r="Z1095" s="126" t="str">
        <f t="shared" si="103"/>
        <v>No</v>
      </c>
      <c r="AA1095" s="126" t="str">
        <f t="shared" si="103"/>
        <v>No</v>
      </c>
    </row>
    <row r="1096" spans="1:27" x14ac:dyDescent="0.3">
      <c r="A1096" t="s">
        <v>200</v>
      </c>
      <c r="B1096" t="s">
        <v>13</v>
      </c>
      <c r="C1096" t="s">
        <v>9</v>
      </c>
      <c r="D1096" t="s">
        <v>8</v>
      </c>
      <c r="E1096" t="s">
        <v>11</v>
      </c>
      <c r="F1096" t="s">
        <v>10</v>
      </c>
      <c r="G1096">
        <v>0</v>
      </c>
      <c r="H1096" t="s">
        <v>8</v>
      </c>
      <c r="I1096" t="s">
        <v>19</v>
      </c>
      <c r="M1096">
        <v>3</v>
      </c>
      <c r="N1096" t="str">
        <f t="shared" si="104"/>
        <v>Yes</v>
      </c>
      <c r="O1096" s="3" t="s">
        <v>152</v>
      </c>
      <c r="P1096" s="126" t="str">
        <f t="shared" si="102"/>
        <v>Yes</v>
      </c>
      <c r="Q1096" s="126" t="str">
        <f t="shared" si="103"/>
        <v>Yes</v>
      </c>
      <c r="R1096" s="126" t="str">
        <f t="shared" si="103"/>
        <v>Yes</v>
      </c>
      <c r="S1096" s="126" t="str">
        <f t="shared" si="103"/>
        <v>No</v>
      </c>
      <c r="T1096" s="126" t="str">
        <f t="shared" si="103"/>
        <v>Yes</v>
      </c>
      <c r="U1096" s="126" t="str">
        <f t="shared" si="103"/>
        <v>Yes</v>
      </c>
      <c r="V1096" s="126" t="str">
        <f t="shared" si="103"/>
        <v>No</v>
      </c>
      <c r="W1096" s="126" t="str">
        <f t="shared" si="103"/>
        <v>No</v>
      </c>
      <c r="X1096" s="126" t="str">
        <f t="shared" si="103"/>
        <v>No</v>
      </c>
      <c r="Y1096" s="126" t="str">
        <f t="shared" si="103"/>
        <v>No</v>
      </c>
      <c r="Z1096" s="126" t="str">
        <f t="shared" si="103"/>
        <v>No</v>
      </c>
      <c r="AA1096" s="126" t="str">
        <f t="shared" si="103"/>
        <v>No</v>
      </c>
    </row>
    <row r="1097" spans="1:27" x14ac:dyDescent="0.3">
      <c r="A1097" t="s">
        <v>200</v>
      </c>
      <c r="B1097" t="s">
        <v>13</v>
      </c>
      <c r="C1097" t="s">
        <v>9</v>
      </c>
      <c r="D1097" t="s">
        <v>8</v>
      </c>
      <c r="E1097" t="s">
        <v>11</v>
      </c>
      <c r="F1097" t="s">
        <v>10</v>
      </c>
      <c r="G1097">
        <v>2</v>
      </c>
      <c r="H1097" t="s">
        <v>131</v>
      </c>
      <c r="I1097" t="s">
        <v>20</v>
      </c>
      <c r="M1097">
        <v>0</v>
      </c>
      <c r="N1097" t="str">
        <f t="shared" si="104"/>
        <v>No</v>
      </c>
      <c r="O1097" s="3" t="s">
        <v>152</v>
      </c>
      <c r="P1097" s="126" t="str">
        <f t="shared" si="102"/>
        <v>Yes</v>
      </c>
      <c r="Q1097" s="126" t="str">
        <f t="shared" si="103"/>
        <v>Yes</v>
      </c>
      <c r="R1097" s="126" t="str">
        <f t="shared" si="103"/>
        <v>Yes</v>
      </c>
      <c r="S1097" s="126" t="str">
        <f t="shared" si="103"/>
        <v>No</v>
      </c>
      <c r="T1097" s="126" t="str">
        <f t="shared" si="103"/>
        <v>Yes</v>
      </c>
      <c r="U1097" s="126" t="str">
        <f t="shared" si="103"/>
        <v>Yes</v>
      </c>
      <c r="V1097" s="126" t="str">
        <f t="shared" si="103"/>
        <v>No</v>
      </c>
      <c r="W1097" s="126" t="str">
        <f t="shared" si="103"/>
        <v>No</v>
      </c>
      <c r="X1097" s="126" t="str">
        <f t="shared" si="103"/>
        <v>No</v>
      </c>
      <c r="Y1097" s="126" t="str">
        <f t="shared" si="103"/>
        <v>No</v>
      </c>
      <c r="Z1097" s="126" t="str">
        <f t="shared" si="103"/>
        <v>No</v>
      </c>
      <c r="AA1097" s="126" t="str">
        <f t="shared" si="103"/>
        <v>No</v>
      </c>
    </row>
    <row r="1098" spans="1:27" x14ac:dyDescent="0.3">
      <c r="A1098" t="s">
        <v>200</v>
      </c>
      <c r="B1098" t="s">
        <v>13</v>
      </c>
      <c r="C1098" t="s">
        <v>9</v>
      </c>
      <c r="D1098" t="s">
        <v>8</v>
      </c>
      <c r="E1098" t="s">
        <v>11</v>
      </c>
      <c r="F1098" t="s">
        <v>10</v>
      </c>
      <c r="G1098">
        <v>0</v>
      </c>
      <c r="H1098" t="s">
        <v>9</v>
      </c>
      <c r="I1098" t="s">
        <v>16</v>
      </c>
      <c r="M1098">
        <v>2</v>
      </c>
      <c r="N1098" t="str">
        <f t="shared" si="104"/>
        <v>Yes</v>
      </c>
      <c r="O1098" s="3" t="s">
        <v>152</v>
      </c>
      <c r="P1098" s="126" t="str">
        <f t="shared" si="102"/>
        <v>Yes</v>
      </c>
      <c r="Q1098" s="126" t="str">
        <f t="shared" si="103"/>
        <v>Yes</v>
      </c>
      <c r="R1098" s="126" t="str">
        <f t="shared" si="103"/>
        <v>Yes</v>
      </c>
      <c r="S1098" s="126" t="str">
        <f t="shared" si="103"/>
        <v>No</v>
      </c>
      <c r="T1098" s="126" t="str">
        <f t="shared" si="103"/>
        <v>Yes</v>
      </c>
      <c r="U1098" s="126" t="str">
        <f t="shared" si="103"/>
        <v>Yes</v>
      </c>
      <c r="V1098" s="126" t="str">
        <f t="shared" si="103"/>
        <v>No</v>
      </c>
      <c r="W1098" s="126" t="str">
        <f t="shared" si="103"/>
        <v>No</v>
      </c>
      <c r="X1098" s="126" t="str">
        <f t="shared" si="103"/>
        <v>No</v>
      </c>
      <c r="Y1098" s="126" t="str">
        <f t="shared" si="103"/>
        <v>No</v>
      </c>
      <c r="Z1098" s="126" t="str">
        <f t="shared" si="103"/>
        <v>No</v>
      </c>
      <c r="AA1098" s="126" t="str">
        <f t="shared" si="103"/>
        <v>No</v>
      </c>
    </row>
    <row r="1099" spans="1:27" x14ac:dyDescent="0.3">
      <c r="A1099" t="s">
        <v>200</v>
      </c>
      <c r="B1099" t="s">
        <v>13</v>
      </c>
      <c r="C1099" t="s">
        <v>70</v>
      </c>
      <c r="D1099" t="s">
        <v>8</v>
      </c>
      <c r="E1099" t="s">
        <v>11</v>
      </c>
      <c r="F1099" t="s">
        <v>10</v>
      </c>
      <c r="G1099">
        <v>0</v>
      </c>
      <c r="H1099" t="s">
        <v>13</v>
      </c>
      <c r="I1099" t="s">
        <v>19</v>
      </c>
      <c r="M1099">
        <v>0</v>
      </c>
      <c r="N1099" t="str">
        <f t="shared" si="104"/>
        <v>No</v>
      </c>
      <c r="O1099" s="3" t="s">
        <v>152</v>
      </c>
      <c r="P1099" s="126" t="str">
        <f t="shared" si="102"/>
        <v>Yes</v>
      </c>
      <c r="Q1099" s="126" t="str">
        <f t="shared" si="103"/>
        <v>No</v>
      </c>
      <c r="R1099" s="126" t="str">
        <f t="shared" si="103"/>
        <v>Yes</v>
      </c>
      <c r="S1099" s="126" t="str">
        <f t="shared" si="103"/>
        <v>Yes</v>
      </c>
      <c r="T1099" s="126" t="str">
        <f t="shared" si="103"/>
        <v>Yes</v>
      </c>
      <c r="U1099" s="126" t="str">
        <f t="shared" si="103"/>
        <v>Yes</v>
      </c>
      <c r="V1099" s="126" t="str">
        <f t="shared" si="103"/>
        <v>No</v>
      </c>
      <c r="W1099" s="126" t="str">
        <f t="shared" si="103"/>
        <v>No</v>
      </c>
      <c r="X1099" s="126" t="str">
        <f t="shared" si="103"/>
        <v>No</v>
      </c>
      <c r="Y1099" s="126" t="str">
        <f t="shared" si="103"/>
        <v>No</v>
      </c>
      <c r="Z1099" s="126" t="str">
        <f t="shared" si="103"/>
        <v>No</v>
      </c>
      <c r="AA1099" s="126" t="str">
        <f t="shared" si="103"/>
        <v>No</v>
      </c>
    </row>
    <row r="1100" spans="1:27" x14ac:dyDescent="0.3">
      <c r="A1100" t="s">
        <v>200</v>
      </c>
      <c r="B1100" t="s">
        <v>13</v>
      </c>
      <c r="C1100" t="s">
        <v>70</v>
      </c>
      <c r="D1100" t="s">
        <v>8</v>
      </c>
      <c r="E1100" t="s">
        <v>11</v>
      </c>
      <c r="F1100" t="s">
        <v>10</v>
      </c>
      <c r="G1100">
        <v>1</v>
      </c>
      <c r="H1100" t="s">
        <v>10</v>
      </c>
      <c r="I1100" t="s">
        <v>20</v>
      </c>
      <c r="J1100" t="s">
        <v>237</v>
      </c>
      <c r="L1100" s="3" t="s">
        <v>252</v>
      </c>
      <c r="M1100">
        <v>2</v>
      </c>
      <c r="N1100" t="str">
        <f t="shared" si="104"/>
        <v>Yes</v>
      </c>
      <c r="O1100" s="3" t="s">
        <v>152</v>
      </c>
      <c r="P1100" s="126" t="str">
        <f t="shared" si="102"/>
        <v>Yes</v>
      </c>
      <c r="Q1100" s="126" t="str">
        <f t="shared" si="103"/>
        <v>No</v>
      </c>
      <c r="R1100" s="126" t="str">
        <f t="shared" si="103"/>
        <v>Yes</v>
      </c>
      <c r="S1100" s="126" t="str">
        <f t="shared" si="103"/>
        <v>Yes</v>
      </c>
      <c r="T1100" s="126" t="str">
        <f t="shared" si="103"/>
        <v>Yes</v>
      </c>
      <c r="U1100" s="126" t="str">
        <f t="shared" si="103"/>
        <v>Yes</v>
      </c>
      <c r="V1100" s="126" t="str">
        <f t="shared" si="103"/>
        <v>No</v>
      </c>
      <c r="W1100" s="126" t="str">
        <f t="shared" si="103"/>
        <v>No</v>
      </c>
      <c r="X1100" s="126" t="str">
        <f t="shared" si="103"/>
        <v>No</v>
      </c>
      <c r="Y1100" s="126" t="str">
        <f t="shared" si="103"/>
        <v>No</v>
      </c>
      <c r="Z1100" s="126" t="str">
        <f t="shared" si="103"/>
        <v>No</v>
      </c>
      <c r="AA1100" s="126" t="str">
        <f t="shared" si="103"/>
        <v>No</v>
      </c>
    </row>
    <row r="1101" spans="1:27" x14ac:dyDescent="0.3">
      <c r="A1101" t="s">
        <v>200</v>
      </c>
      <c r="B1101" t="s">
        <v>13</v>
      </c>
      <c r="C1101" t="s">
        <v>70</v>
      </c>
      <c r="D1101" t="s">
        <v>8</v>
      </c>
      <c r="E1101" t="s">
        <v>11</v>
      </c>
      <c r="F1101" t="s">
        <v>10</v>
      </c>
      <c r="G1101">
        <v>1</v>
      </c>
      <c r="H1101" t="s">
        <v>70</v>
      </c>
      <c r="I1101" t="s">
        <v>20</v>
      </c>
      <c r="L1101" s="3" t="s">
        <v>253</v>
      </c>
      <c r="M1101">
        <v>2</v>
      </c>
      <c r="N1101" t="str">
        <f t="shared" si="104"/>
        <v>Yes</v>
      </c>
      <c r="O1101" s="3" t="s">
        <v>152</v>
      </c>
      <c r="P1101" s="126" t="str">
        <f t="shared" si="102"/>
        <v>Yes</v>
      </c>
      <c r="Q1101" s="126" t="str">
        <f t="shared" si="103"/>
        <v>No</v>
      </c>
      <c r="R1101" s="126" t="str">
        <f t="shared" si="103"/>
        <v>Yes</v>
      </c>
      <c r="S1101" s="126" t="str">
        <f t="shared" si="103"/>
        <v>Yes</v>
      </c>
      <c r="T1101" s="126" t="str">
        <f t="shared" si="103"/>
        <v>Yes</v>
      </c>
      <c r="U1101" s="126" t="str">
        <f t="shared" si="103"/>
        <v>Yes</v>
      </c>
      <c r="V1101" s="126" t="str">
        <f t="shared" si="103"/>
        <v>No</v>
      </c>
      <c r="W1101" s="126" t="str">
        <f t="shared" si="103"/>
        <v>No</v>
      </c>
      <c r="X1101" s="126" t="str">
        <f t="shared" si="103"/>
        <v>No</v>
      </c>
      <c r="Y1101" s="126" t="str">
        <f t="shared" si="103"/>
        <v>No</v>
      </c>
      <c r="Z1101" s="126" t="str">
        <f t="shared" si="103"/>
        <v>No</v>
      </c>
      <c r="AA1101" s="126" t="str">
        <f t="shared" si="103"/>
        <v>No</v>
      </c>
    </row>
    <row r="1102" spans="1:27" x14ac:dyDescent="0.3">
      <c r="A1102" t="s">
        <v>200</v>
      </c>
      <c r="B1102" t="s">
        <v>13</v>
      </c>
      <c r="C1102" t="s">
        <v>70</v>
      </c>
      <c r="D1102" t="s">
        <v>8</v>
      </c>
      <c r="E1102" t="s">
        <v>11</v>
      </c>
      <c r="F1102" t="s">
        <v>10</v>
      </c>
      <c r="G1102">
        <v>0</v>
      </c>
      <c r="H1102" t="s">
        <v>8</v>
      </c>
      <c r="I1102" t="s">
        <v>19</v>
      </c>
      <c r="L1102" s="3" t="s">
        <v>253</v>
      </c>
      <c r="M1102">
        <v>0</v>
      </c>
      <c r="N1102" t="str">
        <f t="shared" si="104"/>
        <v>No</v>
      </c>
      <c r="O1102" s="3" t="s">
        <v>152</v>
      </c>
      <c r="P1102" s="126" t="str">
        <f t="shared" si="102"/>
        <v>Yes</v>
      </c>
      <c r="Q1102" s="126" t="str">
        <f t="shared" si="103"/>
        <v>No</v>
      </c>
      <c r="R1102" s="126" t="str">
        <f t="shared" si="103"/>
        <v>Yes</v>
      </c>
      <c r="S1102" s="126" t="str">
        <f t="shared" si="103"/>
        <v>Yes</v>
      </c>
      <c r="T1102" s="126" t="str">
        <f t="shared" si="103"/>
        <v>Yes</v>
      </c>
      <c r="U1102" s="126" t="str">
        <f t="shared" si="103"/>
        <v>Yes</v>
      </c>
      <c r="V1102" s="126" t="str">
        <f t="shared" si="103"/>
        <v>No</v>
      </c>
      <c r="W1102" s="126" t="str">
        <f t="shared" si="103"/>
        <v>No</v>
      </c>
      <c r="X1102" s="126" t="str">
        <f t="shared" si="103"/>
        <v>No</v>
      </c>
      <c r="Y1102" s="126" t="str">
        <f t="shared" si="103"/>
        <v>No</v>
      </c>
      <c r="Z1102" s="126" t="str">
        <f t="shared" si="103"/>
        <v>No</v>
      </c>
      <c r="AA1102" s="126" t="str">
        <f t="shared" si="103"/>
        <v>No</v>
      </c>
    </row>
    <row r="1103" spans="1:27" x14ac:dyDescent="0.3">
      <c r="A1103" t="s">
        <v>200</v>
      </c>
      <c r="B1103" t="s">
        <v>13</v>
      </c>
      <c r="C1103" t="s">
        <v>70</v>
      </c>
      <c r="D1103" t="s">
        <v>8</v>
      </c>
      <c r="E1103" t="s">
        <v>11</v>
      </c>
      <c r="F1103" t="s">
        <v>10</v>
      </c>
      <c r="G1103">
        <v>1</v>
      </c>
      <c r="H1103" t="s">
        <v>10</v>
      </c>
      <c r="I1103" t="s">
        <v>15</v>
      </c>
      <c r="L1103" s="3" t="s">
        <v>253</v>
      </c>
      <c r="M1103">
        <v>0</v>
      </c>
      <c r="N1103" t="str">
        <f t="shared" si="104"/>
        <v>No</v>
      </c>
      <c r="O1103" s="3" t="s">
        <v>152</v>
      </c>
      <c r="P1103" s="126" t="str">
        <f t="shared" si="102"/>
        <v>Yes</v>
      </c>
      <c r="Q1103" s="126" t="str">
        <f t="shared" si="103"/>
        <v>No</v>
      </c>
      <c r="R1103" s="126" t="str">
        <f t="shared" si="103"/>
        <v>Yes</v>
      </c>
      <c r="S1103" s="126" t="str">
        <f t="shared" si="103"/>
        <v>Yes</v>
      </c>
      <c r="T1103" s="126" t="str">
        <f t="shared" si="103"/>
        <v>Yes</v>
      </c>
      <c r="U1103" s="126" t="str">
        <f t="shared" si="103"/>
        <v>Yes</v>
      </c>
      <c r="V1103" s="126" t="str">
        <f t="shared" si="103"/>
        <v>No</v>
      </c>
      <c r="W1103" s="126" t="str">
        <f t="shared" si="103"/>
        <v>No</v>
      </c>
      <c r="X1103" s="126" t="str">
        <f t="shared" si="103"/>
        <v>No</v>
      </c>
      <c r="Y1103" s="126" t="str">
        <f t="shared" si="103"/>
        <v>No</v>
      </c>
      <c r="Z1103" s="126" t="str">
        <f t="shared" si="103"/>
        <v>No</v>
      </c>
      <c r="AA1103" s="126" t="str">
        <f t="shared" si="103"/>
        <v>No</v>
      </c>
    </row>
    <row r="1104" spans="1:27" x14ac:dyDescent="0.3">
      <c r="A1104" t="s">
        <v>200</v>
      </c>
      <c r="B1104" t="s">
        <v>13</v>
      </c>
      <c r="C1104" t="s">
        <v>70</v>
      </c>
      <c r="D1104" t="s">
        <v>8</v>
      </c>
      <c r="E1104" t="s">
        <v>11</v>
      </c>
      <c r="F1104" t="s">
        <v>10</v>
      </c>
      <c r="G1104">
        <v>2</v>
      </c>
      <c r="H1104" t="s">
        <v>13</v>
      </c>
      <c r="I1104" t="s">
        <v>148</v>
      </c>
      <c r="J1104" t="s">
        <v>237</v>
      </c>
      <c r="L1104" s="3" t="s">
        <v>253</v>
      </c>
      <c r="M1104">
        <v>2</v>
      </c>
      <c r="N1104" t="str">
        <f t="shared" si="104"/>
        <v>Yes</v>
      </c>
      <c r="O1104" s="3" t="s">
        <v>152</v>
      </c>
      <c r="P1104" s="126" t="str">
        <f t="shared" si="102"/>
        <v>Yes</v>
      </c>
      <c r="Q1104" s="126" t="str">
        <f t="shared" si="103"/>
        <v>No</v>
      </c>
      <c r="R1104" s="126" t="str">
        <f t="shared" si="103"/>
        <v>Yes</v>
      </c>
      <c r="S1104" s="126" t="str">
        <f t="shared" si="103"/>
        <v>Yes</v>
      </c>
      <c r="T1104" s="126" t="str">
        <f t="shared" si="103"/>
        <v>Yes</v>
      </c>
      <c r="U1104" s="126" t="str">
        <f t="shared" si="103"/>
        <v>Yes</v>
      </c>
      <c r="V1104" s="126" t="str">
        <f t="shared" si="103"/>
        <v>No</v>
      </c>
      <c r="W1104" s="126" t="str">
        <f t="shared" si="103"/>
        <v>No</v>
      </c>
      <c r="X1104" s="126" t="str">
        <f t="shared" si="103"/>
        <v>No</v>
      </c>
      <c r="Y1104" s="126" t="str">
        <f t="shared" si="103"/>
        <v>No</v>
      </c>
      <c r="Z1104" s="126" t="str">
        <f t="shared" si="103"/>
        <v>No</v>
      </c>
      <c r="AA1104" s="126" t="str">
        <f t="shared" si="103"/>
        <v>No</v>
      </c>
    </row>
    <row r="1105" spans="1:27" x14ac:dyDescent="0.3">
      <c r="A1105" t="s">
        <v>200</v>
      </c>
      <c r="B1105" t="s">
        <v>130</v>
      </c>
      <c r="C1105" t="s">
        <v>14</v>
      </c>
      <c r="D1105" t="s">
        <v>72</v>
      </c>
      <c r="E1105" t="s">
        <v>70</v>
      </c>
      <c r="F1105" t="s">
        <v>131</v>
      </c>
      <c r="G1105">
        <v>1</v>
      </c>
      <c r="H1105" t="s">
        <v>70</v>
      </c>
      <c r="I1105" t="s">
        <v>18</v>
      </c>
      <c r="M1105">
        <v>0</v>
      </c>
      <c r="N1105" t="str">
        <f t="shared" si="104"/>
        <v>No</v>
      </c>
      <c r="O1105" s="3" t="s">
        <v>152</v>
      </c>
      <c r="P1105" s="126" t="str">
        <f t="shared" si="102"/>
        <v>No</v>
      </c>
      <c r="Q1105" s="126" t="str">
        <f t="shared" si="103"/>
        <v>No</v>
      </c>
      <c r="R1105" s="126" t="str">
        <f t="shared" si="103"/>
        <v>No</v>
      </c>
      <c r="S1105" s="126" t="str">
        <f t="shared" si="103"/>
        <v>Yes</v>
      </c>
      <c r="T1105" s="126" t="str">
        <f t="shared" si="103"/>
        <v>No</v>
      </c>
      <c r="U1105" s="126" t="str">
        <f t="shared" si="103"/>
        <v>No</v>
      </c>
      <c r="V1105" s="126" t="str">
        <f t="shared" si="103"/>
        <v>No</v>
      </c>
      <c r="W1105" s="126" t="str">
        <f t="shared" si="103"/>
        <v>Yes</v>
      </c>
      <c r="X1105" s="126" t="str">
        <f t="shared" si="103"/>
        <v>Yes</v>
      </c>
      <c r="Y1105" s="126" t="str">
        <f t="shared" si="103"/>
        <v>Yes</v>
      </c>
      <c r="Z1105" s="126" t="str">
        <f t="shared" si="103"/>
        <v>Yes</v>
      </c>
      <c r="AA1105" s="126" t="str">
        <f t="shared" si="103"/>
        <v>No</v>
      </c>
    </row>
    <row r="1106" spans="1:27" x14ac:dyDescent="0.3">
      <c r="A1106" t="s">
        <v>200</v>
      </c>
      <c r="B1106" t="s">
        <v>130</v>
      </c>
      <c r="C1106" t="s">
        <v>14</v>
      </c>
      <c r="D1106" t="s">
        <v>72</v>
      </c>
      <c r="E1106" t="s">
        <v>70</v>
      </c>
      <c r="F1106" t="s">
        <v>131</v>
      </c>
      <c r="G1106">
        <v>0</v>
      </c>
      <c r="H1106" t="s">
        <v>130</v>
      </c>
      <c r="I1106" t="s">
        <v>15</v>
      </c>
      <c r="L1106" s="3" t="s">
        <v>122</v>
      </c>
      <c r="M1106">
        <v>2</v>
      </c>
      <c r="N1106" t="str">
        <f t="shared" si="104"/>
        <v>Yes</v>
      </c>
      <c r="O1106" s="3" t="s">
        <v>152</v>
      </c>
      <c r="P1106" s="126" t="str">
        <f t="shared" si="102"/>
        <v>No</v>
      </c>
      <c r="Q1106" s="126" t="str">
        <f t="shared" si="103"/>
        <v>No</v>
      </c>
      <c r="R1106" s="126" t="str">
        <f t="shared" si="103"/>
        <v>No</v>
      </c>
      <c r="S1106" s="126" t="str">
        <f t="shared" si="103"/>
        <v>Yes</v>
      </c>
      <c r="T1106" s="126" t="str">
        <f t="shared" si="103"/>
        <v>No</v>
      </c>
      <c r="U1106" s="126" t="str">
        <f t="shared" si="103"/>
        <v>No</v>
      </c>
      <c r="V1106" s="126" t="str">
        <f t="shared" si="103"/>
        <v>No</v>
      </c>
      <c r="W1106" s="126" t="str">
        <f t="shared" si="103"/>
        <v>Yes</v>
      </c>
      <c r="X1106" s="126" t="str">
        <f t="shared" si="103"/>
        <v>Yes</v>
      </c>
      <c r="Y1106" s="126" t="str">
        <f t="shared" si="103"/>
        <v>Yes</v>
      </c>
      <c r="Z1106" s="126" t="str">
        <f t="shared" si="103"/>
        <v>Yes</v>
      </c>
      <c r="AA1106" s="126" t="str">
        <f t="shared" si="103"/>
        <v>No</v>
      </c>
    </row>
    <row r="1107" spans="1:27" x14ac:dyDescent="0.3">
      <c r="A1107" t="s">
        <v>201</v>
      </c>
      <c r="B1107" t="s">
        <v>13</v>
      </c>
      <c r="C1107" t="s">
        <v>9</v>
      </c>
      <c r="D1107" t="s">
        <v>8</v>
      </c>
      <c r="E1107" t="s">
        <v>11</v>
      </c>
      <c r="F1107" t="s">
        <v>10</v>
      </c>
      <c r="G1107">
        <v>1</v>
      </c>
      <c r="H1107" t="s">
        <v>13</v>
      </c>
      <c r="I1107" t="s">
        <v>18</v>
      </c>
      <c r="M1107">
        <v>0</v>
      </c>
      <c r="N1107" t="str">
        <f t="shared" si="104"/>
        <v>No</v>
      </c>
      <c r="O1107" s="3" t="s">
        <v>214</v>
      </c>
      <c r="P1107" s="126" t="str">
        <f t="shared" si="102"/>
        <v>Yes</v>
      </c>
      <c r="Q1107" s="126" t="str">
        <f t="shared" si="102"/>
        <v>Yes</v>
      </c>
      <c r="R1107" s="126" t="str">
        <f t="shared" si="102"/>
        <v>Yes</v>
      </c>
      <c r="S1107" s="126" t="str">
        <f t="shared" si="102"/>
        <v>No</v>
      </c>
      <c r="T1107" s="126" t="str">
        <f t="shared" si="102"/>
        <v>Yes</v>
      </c>
      <c r="U1107" s="126" t="str">
        <f t="shared" si="102"/>
        <v>Yes</v>
      </c>
      <c r="V1107" s="126" t="str">
        <f t="shared" si="102"/>
        <v>No</v>
      </c>
      <c r="W1107" s="126" t="str">
        <f t="shared" si="102"/>
        <v>No</v>
      </c>
      <c r="X1107" s="126" t="str">
        <f t="shared" si="102"/>
        <v>No</v>
      </c>
      <c r="Y1107" s="126" t="str">
        <f t="shared" si="102"/>
        <v>No</v>
      </c>
      <c r="Z1107" s="126" t="str">
        <f t="shared" si="102"/>
        <v>No</v>
      </c>
      <c r="AA1107" s="126" t="str">
        <f t="shared" si="102"/>
        <v>No</v>
      </c>
    </row>
    <row r="1108" spans="1:27" x14ac:dyDescent="0.3">
      <c r="A1108" t="s">
        <v>201</v>
      </c>
      <c r="B1108" t="s">
        <v>13</v>
      </c>
      <c r="C1108" t="s">
        <v>9</v>
      </c>
      <c r="D1108" t="s">
        <v>8</v>
      </c>
      <c r="E1108" t="s">
        <v>11</v>
      </c>
      <c r="F1108" t="s">
        <v>10</v>
      </c>
      <c r="G1108">
        <v>0</v>
      </c>
      <c r="H1108" t="s">
        <v>10</v>
      </c>
      <c r="I1108" t="s">
        <v>17</v>
      </c>
      <c r="M1108">
        <v>0</v>
      </c>
      <c r="N1108" t="str">
        <f t="shared" si="104"/>
        <v>No</v>
      </c>
      <c r="O1108" s="3" t="s">
        <v>214</v>
      </c>
      <c r="P1108" s="126" t="str">
        <f t="shared" ref="P1108:AA1129" si="105">IF($A1108="","",IF(OR($B1108=P$1,$C1108=P$1,$D1108=P$1,$E1108=P$1,$F1108=P$1),"Yes","No"))</f>
        <v>Yes</v>
      </c>
      <c r="Q1108" s="126" t="str">
        <f t="shared" si="105"/>
        <v>Yes</v>
      </c>
      <c r="R1108" s="126" t="str">
        <f t="shared" si="105"/>
        <v>Yes</v>
      </c>
      <c r="S1108" s="126" t="str">
        <f t="shared" si="105"/>
        <v>No</v>
      </c>
      <c r="T1108" s="126" t="str">
        <f t="shared" si="105"/>
        <v>Yes</v>
      </c>
      <c r="U1108" s="126" t="str">
        <f t="shared" si="105"/>
        <v>Yes</v>
      </c>
      <c r="V1108" s="126" t="str">
        <f t="shared" si="105"/>
        <v>No</v>
      </c>
      <c r="W1108" s="126" t="str">
        <f t="shared" si="105"/>
        <v>No</v>
      </c>
      <c r="X1108" s="126" t="str">
        <f t="shared" si="105"/>
        <v>No</v>
      </c>
      <c r="Y1108" s="126" t="str">
        <f t="shared" si="105"/>
        <v>No</v>
      </c>
      <c r="Z1108" s="126" t="str">
        <f t="shared" si="105"/>
        <v>No</v>
      </c>
      <c r="AA1108" s="126" t="str">
        <f t="shared" si="105"/>
        <v>No</v>
      </c>
    </row>
    <row r="1109" spans="1:27" x14ac:dyDescent="0.3">
      <c r="A1109" t="s">
        <v>201</v>
      </c>
      <c r="B1109" t="s">
        <v>13</v>
      </c>
      <c r="C1109" t="s">
        <v>9</v>
      </c>
      <c r="D1109" t="s">
        <v>8</v>
      </c>
      <c r="E1109" t="s">
        <v>11</v>
      </c>
      <c r="F1109" t="s">
        <v>10</v>
      </c>
      <c r="G1109">
        <v>0</v>
      </c>
      <c r="H1109" t="s">
        <v>8</v>
      </c>
      <c r="I1109" t="s">
        <v>19</v>
      </c>
      <c r="K1109" t="s">
        <v>237</v>
      </c>
      <c r="M1109">
        <v>3</v>
      </c>
      <c r="N1109" t="str">
        <f t="shared" si="104"/>
        <v>Yes</v>
      </c>
      <c r="O1109" s="3" t="s">
        <v>214</v>
      </c>
      <c r="P1109" s="126" t="str">
        <f t="shared" si="105"/>
        <v>Yes</v>
      </c>
      <c r="Q1109" s="126" t="str">
        <f t="shared" si="105"/>
        <v>Yes</v>
      </c>
      <c r="R1109" s="126" t="str">
        <f t="shared" si="105"/>
        <v>Yes</v>
      </c>
      <c r="S1109" s="126" t="str">
        <f t="shared" si="105"/>
        <v>No</v>
      </c>
      <c r="T1109" s="126" t="str">
        <f t="shared" si="105"/>
        <v>Yes</v>
      </c>
      <c r="U1109" s="126" t="str">
        <f t="shared" si="105"/>
        <v>Yes</v>
      </c>
      <c r="V1109" s="126" t="str">
        <f t="shared" si="105"/>
        <v>No</v>
      </c>
      <c r="W1109" s="126" t="str">
        <f t="shared" si="105"/>
        <v>No</v>
      </c>
      <c r="X1109" s="126" t="str">
        <f t="shared" si="105"/>
        <v>No</v>
      </c>
      <c r="Y1109" s="126" t="str">
        <f t="shared" si="105"/>
        <v>No</v>
      </c>
      <c r="Z1109" s="126" t="str">
        <f t="shared" si="105"/>
        <v>No</v>
      </c>
      <c r="AA1109" s="126" t="str">
        <f t="shared" si="105"/>
        <v>No</v>
      </c>
    </row>
    <row r="1110" spans="1:27" x14ac:dyDescent="0.3">
      <c r="A1110" t="s">
        <v>201</v>
      </c>
      <c r="B1110" t="s">
        <v>13</v>
      </c>
      <c r="C1110" t="s">
        <v>9</v>
      </c>
      <c r="D1110" t="s">
        <v>8</v>
      </c>
      <c r="E1110" t="s">
        <v>11</v>
      </c>
      <c r="F1110" t="s">
        <v>10</v>
      </c>
      <c r="G1110">
        <v>0</v>
      </c>
      <c r="H1110" t="s">
        <v>11</v>
      </c>
      <c r="I1110" t="s">
        <v>19</v>
      </c>
      <c r="L1110" s="3" t="s">
        <v>122</v>
      </c>
      <c r="M1110">
        <v>0</v>
      </c>
      <c r="N1110" t="str">
        <f t="shared" si="104"/>
        <v>No</v>
      </c>
      <c r="O1110" s="3" t="s">
        <v>214</v>
      </c>
      <c r="P1110" s="126" t="str">
        <f t="shared" si="105"/>
        <v>Yes</v>
      </c>
      <c r="Q1110" s="126" t="str">
        <f t="shared" si="105"/>
        <v>Yes</v>
      </c>
      <c r="R1110" s="126" t="str">
        <f t="shared" si="105"/>
        <v>Yes</v>
      </c>
      <c r="S1110" s="126" t="str">
        <f t="shared" si="105"/>
        <v>No</v>
      </c>
      <c r="T1110" s="126" t="str">
        <f t="shared" si="105"/>
        <v>Yes</v>
      </c>
      <c r="U1110" s="126" t="str">
        <f t="shared" si="105"/>
        <v>Yes</v>
      </c>
      <c r="V1110" s="126" t="str">
        <f t="shared" si="105"/>
        <v>No</v>
      </c>
      <c r="W1110" s="126" t="str">
        <f t="shared" si="105"/>
        <v>No</v>
      </c>
      <c r="X1110" s="126" t="str">
        <f t="shared" si="105"/>
        <v>No</v>
      </c>
      <c r="Y1110" s="126" t="str">
        <f t="shared" si="105"/>
        <v>No</v>
      </c>
      <c r="Z1110" s="126" t="str">
        <f t="shared" si="105"/>
        <v>No</v>
      </c>
      <c r="AA1110" s="126" t="str">
        <f t="shared" si="105"/>
        <v>No</v>
      </c>
    </row>
    <row r="1111" spans="1:27" x14ac:dyDescent="0.3">
      <c r="A1111" t="s">
        <v>201</v>
      </c>
      <c r="B1111" t="s">
        <v>13</v>
      </c>
      <c r="C1111" t="s">
        <v>9</v>
      </c>
      <c r="D1111" t="s">
        <v>8</v>
      </c>
      <c r="E1111" t="s">
        <v>11</v>
      </c>
      <c r="F1111" t="s">
        <v>10</v>
      </c>
      <c r="G1111">
        <v>1</v>
      </c>
      <c r="H1111" t="s">
        <v>11</v>
      </c>
      <c r="I1111" t="s">
        <v>16</v>
      </c>
      <c r="K1111" t="s">
        <v>237</v>
      </c>
      <c r="M1111">
        <v>0</v>
      </c>
      <c r="N1111" t="str">
        <f t="shared" si="104"/>
        <v>No</v>
      </c>
      <c r="O1111" s="3" t="s">
        <v>214</v>
      </c>
      <c r="P1111" s="126" t="str">
        <f t="shared" si="105"/>
        <v>Yes</v>
      </c>
      <c r="Q1111" s="126" t="str">
        <f t="shared" si="105"/>
        <v>Yes</v>
      </c>
      <c r="R1111" s="126" t="str">
        <f t="shared" si="105"/>
        <v>Yes</v>
      </c>
      <c r="S1111" s="126" t="str">
        <f t="shared" si="105"/>
        <v>No</v>
      </c>
      <c r="T1111" s="126" t="str">
        <f t="shared" si="105"/>
        <v>Yes</v>
      </c>
      <c r="U1111" s="126" t="str">
        <f t="shared" si="105"/>
        <v>Yes</v>
      </c>
      <c r="V1111" s="126" t="str">
        <f t="shared" si="105"/>
        <v>No</v>
      </c>
      <c r="W1111" s="126" t="str">
        <f t="shared" si="105"/>
        <v>No</v>
      </c>
      <c r="X1111" s="126" t="str">
        <f t="shared" si="105"/>
        <v>No</v>
      </c>
      <c r="Y1111" s="126" t="str">
        <f t="shared" si="105"/>
        <v>No</v>
      </c>
      <c r="Z1111" s="126" t="str">
        <f t="shared" si="105"/>
        <v>No</v>
      </c>
      <c r="AA1111" s="126" t="str">
        <f t="shared" si="105"/>
        <v>No</v>
      </c>
    </row>
    <row r="1112" spans="1:27" x14ac:dyDescent="0.3">
      <c r="A1112" t="s">
        <v>201</v>
      </c>
      <c r="B1112" t="s">
        <v>13</v>
      </c>
      <c r="C1112" t="s">
        <v>9</v>
      </c>
      <c r="D1112" t="s">
        <v>8</v>
      </c>
      <c r="E1112" t="s">
        <v>11</v>
      </c>
      <c r="F1112" t="s">
        <v>10</v>
      </c>
      <c r="G1112">
        <v>0</v>
      </c>
      <c r="H1112" t="s">
        <v>13</v>
      </c>
      <c r="I1112" t="s">
        <v>19</v>
      </c>
      <c r="K1112" t="s">
        <v>237</v>
      </c>
      <c r="M1112">
        <v>3</v>
      </c>
      <c r="N1112" t="str">
        <f t="shared" si="104"/>
        <v>Yes</v>
      </c>
      <c r="O1112" s="3" t="s">
        <v>214</v>
      </c>
      <c r="P1112" s="126" t="str">
        <f t="shared" si="105"/>
        <v>Yes</v>
      </c>
      <c r="Q1112" s="126" t="str">
        <f t="shared" si="105"/>
        <v>Yes</v>
      </c>
      <c r="R1112" s="126" t="str">
        <f t="shared" si="105"/>
        <v>Yes</v>
      </c>
      <c r="S1112" s="126" t="str">
        <f t="shared" si="105"/>
        <v>No</v>
      </c>
      <c r="T1112" s="126" t="str">
        <f t="shared" si="105"/>
        <v>Yes</v>
      </c>
      <c r="U1112" s="126" t="str">
        <f t="shared" si="105"/>
        <v>Yes</v>
      </c>
      <c r="V1112" s="126" t="str">
        <f t="shared" si="105"/>
        <v>No</v>
      </c>
      <c r="W1112" s="126" t="str">
        <f t="shared" si="105"/>
        <v>No</v>
      </c>
      <c r="X1112" s="126" t="str">
        <f t="shared" si="105"/>
        <v>No</v>
      </c>
      <c r="Y1112" s="126" t="str">
        <f t="shared" si="105"/>
        <v>No</v>
      </c>
      <c r="Z1112" s="126" t="str">
        <f t="shared" si="105"/>
        <v>No</v>
      </c>
      <c r="AA1112" s="126" t="str">
        <f t="shared" si="105"/>
        <v>No</v>
      </c>
    </row>
    <row r="1113" spans="1:27" x14ac:dyDescent="0.3">
      <c r="A1113" t="s">
        <v>201</v>
      </c>
      <c r="B1113" t="s">
        <v>13</v>
      </c>
      <c r="C1113" t="s">
        <v>130</v>
      </c>
      <c r="D1113" t="s">
        <v>8</v>
      </c>
      <c r="E1113" t="s">
        <v>70</v>
      </c>
      <c r="F1113" t="s">
        <v>10</v>
      </c>
      <c r="G1113">
        <v>0</v>
      </c>
      <c r="H1113" t="s">
        <v>13</v>
      </c>
      <c r="I1113" t="s">
        <v>17</v>
      </c>
      <c r="M1113">
        <v>0</v>
      </c>
      <c r="N1113" t="str">
        <f t="shared" si="104"/>
        <v>No</v>
      </c>
      <c r="O1113" s="3" t="s">
        <v>214</v>
      </c>
      <c r="P1113" s="126" t="str">
        <f t="shared" si="105"/>
        <v>Yes</v>
      </c>
      <c r="Q1113" s="126" t="str">
        <f t="shared" si="105"/>
        <v>No</v>
      </c>
      <c r="R1113" s="126" t="str">
        <f t="shared" si="105"/>
        <v>Yes</v>
      </c>
      <c r="S1113" s="126" t="str">
        <f t="shared" si="105"/>
        <v>Yes</v>
      </c>
      <c r="T1113" s="126" t="str">
        <f t="shared" si="105"/>
        <v>Yes</v>
      </c>
      <c r="U1113" s="126" t="str">
        <f t="shared" si="105"/>
        <v>No</v>
      </c>
      <c r="V1113" s="126" t="str">
        <f t="shared" si="105"/>
        <v>No</v>
      </c>
      <c r="W1113" s="126" t="str">
        <f t="shared" si="105"/>
        <v>No</v>
      </c>
      <c r="X1113" s="126" t="str">
        <f t="shared" si="105"/>
        <v>No</v>
      </c>
      <c r="Y1113" s="126" t="str">
        <f t="shared" si="105"/>
        <v>Yes</v>
      </c>
      <c r="Z1113" s="126" t="str">
        <f t="shared" si="105"/>
        <v>No</v>
      </c>
      <c r="AA1113" s="126" t="str">
        <f t="shared" si="105"/>
        <v>No</v>
      </c>
    </row>
    <row r="1114" spans="1:27" x14ac:dyDescent="0.3">
      <c r="A1114" t="s">
        <v>201</v>
      </c>
      <c r="B1114" t="s">
        <v>13</v>
      </c>
      <c r="C1114" t="s">
        <v>130</v>
      </c>
      <c r="D1114" t="s">
        <v>8</v>
      </c>
      <c r="E1114" t="s">
        <v>70</v>
      </c>
      <c r="F1114" t="s">
        <v>10</v>
      </c>
      <c r="G1114">
        <v>1</v>
      </c>
      <c r="H1114" t="s">
        <v>70</v>
      </c>
      <c r="I1114" t="s">
        <v>15</v>
      </c>
      <c r="L1114" s="3" t="s">
        <v>122</v>
      </c>
      <c r="M1114">
        <v>0</v>
      </c>
      <c r="N1114" t="str">
        <f t="shared" si="104"/>
        <v>No</v>
      </c>
      <c r="O1114" s="3" t="s">
        <v>214</v>
      </c>
      <c r="P1114" s="126" t="str">
        <f t="shared" si="105"/>
        <v>Yes</v>
      </c>
      <c r="Q1114" s="126" t="str">
        <f t="shared" si="105"/>
        <v>No</v>
      </c>
      <c r="R1114" s="126" t="str">
        <f t="shared" si="105"/>
        <v>Yes</v>
      </c>
      <c r="S1114" s="126" t="str">
        <f t="shared" si="105"/>
        <v>Yes</v>
      </c>
      <c r="T1114" s="126" t="str">
        <f t="shared" si="105"/>
        <v>Yes</v>
      </c>
      <c r="U1114" s="126" t="str">
        <f t="shared" si="105"/>
        <v>No</v>
      </c>
      <c r="V1114" s="126" t="str">
        <f t="shared" si="105"/>
        <v>No</v>
      </c>
      <c r="W1114" s="126" t="str">
        <f t="shared" si="105"/>
        <v>No</v>
      </c>
      <c r="X1114" s="126" t="str">
        <f t="shared" si="105"/>
        <v>No</v>
      </c>
      <c r="Y1114" s="126" t="str">
        <f t="shared" si="105"/>
        <v>Yes</v>
      </c>
      <c r="Z1114" s="126" t="str">
        <f t="shared" si="105"/>
        <v>No</v>
      </c>
      <c r="AA1114" s="126" t="str">
        <f t="shared" si="105"/>
        <v>No</v>
      </c>
    </row>
    <row r="1115" spans="1:27" x14ac:dyDescent="0.3">
      <c r="A1115" t="s">
        <v>201</v>
      </c>
      <c r="B1115" t="s">
        <v>13</v>
      </c>
      <c r="C1115" t="s">
        <v>130</v>
      </c>
      <c r="D1115" t="s">
        <v>8</v>
      </c>
      <c r="E1115" t="s">
        <v>70</v>
      </c>
      <c r="F1115" t="s">
        <v>10</v>
      </c>
      <c r="G1115">
        <v>0</v>
      </c>
      <c r="H1115" t="s">
        <v>130</v>
      </c>
      <c r="I1115" t="s">
        <v>19</v>
      </c>
      <c r="M1115">
        <v>3</v>
      </c>
      <c r="N1115" t="str">
        <f t="shared" si="104"/>
        <v>Yes</v>
      </c>
      <c r="O1115" s="3" t="s">
        <v>214</v>
      </c>
      <c r="P1115" s="126" t="str">
        <f t="shared" si="105"/>
        <v>Yes</v>
      </c>
      <c r="Q1115" s="126" t="str">
        <f t="shared" si="105"/>
        <v>No</v>
      </c>
      <c r="R1115" s="126" t="str">
        <f t="shared" si="105"/>
        <v>Yes</v>
      </c>
      <c r="S1115" s="126" t="str">
        <f t="shared" si="105"/>
        <v>Yes</v>
      </c>
      <c r="T1115" s="126" t="str">
        <f t="shared" si="105"/>
        <v>Yes</v>
      </c>
      <c r="U1115" s="126" t="str">
        <f t="shared" si="105"/>
        <v>No</v>
      </c>
      <c r="V1115" s="126" t="str">
        <f t="shared" si="105"/>
        <v>No</v>
      </c>
      <c r="W1115" s="126" t="str">
        <f t="shared" si="105"/>
        <v>No</v>
      </c>
      <c r="X1115" s="126" t="str">
        <f t="shared" si="105"/>
        <v>No</v>
      </c>
      <c r="Y1115" s="126" t="str">
        <f t="shared" si="105"/>
        <v>Yes</v>
      </c>
      <c r="Z1115" s="126" t="str">
        <f t="shared" si="105"/>
        <v>No</v>
      </c>
      <c r="AA1115" s="126" t="str">
        <f t="shared" si="105"/>
        <v>No</v>
      </c>
    </row>
    <row r="1116" spans="1:27" x14ac:dyDescent="0.3">
      <c r="A1116" t="s">
        <v>201</v>
      </c>
      <c r="B1116" t="s">
        <v>13</v>
      </c>
      <c r="C1116" t="s">
        <v>130</v>
      </c>
      <c r="D1116" t="s">
        <v>8</v>
      </c>
      <c r="E1116" t="s">
        <v>70</v>
      </c>
      <c r="F1116" t="s">
        <v>131</v>
      </c>
      <c r="G1116">
        <v>0</v>
      </c>
      <c r="H1116" t="s">
        <v>130</v>
      </c>
      <c r="I1116" t="s">
        <v>19</v>
      </c>
      <c r="M1116">
        <v>0</v>
      </c>
      <c r="N1116" t="str">
        <f t="shared" si="104"/>
        <v>No</v>
      </c>
      <c r="O1116" s="3" t="s">
        <v>214</v>
      </c>
      <c r="P1116" s="126" t="str">
        <f t="shared" si="105"/>
        <v>Yes</v>
      </c>
      <c r="Q1116" s="126" t="str">
        <f t="shared" si="105"/>
        <v>No</v>
      </c>
      <c r="R1116" s="126" t="str">
        <f t="shared" si="105"/>
        <v>Yes</v>
      </c>
      <c r="S1116" s="126" t="str">
        <f t="shared" si="105"/>
        <v>Yes</v>
      </c>
      <c r="T1116" s="126" t="str">
        <f t="shared" si="105"/>
        <v>No</v>
      </c>
      <c r="U1116" s="126" t="str">
        <f t="shared" si="105"/>
        <v>No</v>
      </c>
      <c r="V1116" s="126" t="str">
        <f t="shared" si="105"/>
        <v>No</v>
      </c>
      <c r="W1116" s="126" t="str">
        <f t="shared" si="105"/>
        <v>No</v>
      </c>
      <c r="X1116" s="126" t="str">
        <f t="shared" si="105"/>
        <v>No</v>
      </c>
      <c r="Y1116" s="126" t="str">
        <f t="shared" si="105"/>
        <v>Yes</v>
      </c>
      <c r="Z1116" s="126" t="str">
        <f t="shared" si="105"/>
        <v>Yes</v>
      </c>
      <c r="AA1116" s="126" t="str">
        <f t="shared" si="105"/>
        <v>No</v>
      </c>
    </row>
    <row r="1117" spans="1:27" x14ac:dyDescent="0.3">
      <c r="A1117" t="s">
        <v>201</v>
      </c>
      <c r="B1117" t="s">
        <v>13</v>
      </c>
      <c r="C1117" t="s">
        <v>130</v>
      </c>
      <c r="D1117" t="s">
        <v>8</v>
      </c>
      <c r="E1117" t="s">
        <v>70</v>
      </c>
      <c r="F1117" t="s">
        <v>131</v>
      </c>
      <c r="G1117">
        <v>0</v>
      </c>
      <c r="H1117" t="s">
        <v>130</v>
      </c>
      <c r="I1117" t="s">
        <v>17</v>
      </c>
      <c r="M1117">
        <v>0</v>
      </c>
      <c r="N1117" t="str">
        <f t="shared" si="104"/>
        <v>No</v>
      </c>
      <c r="O1117" s="3" t="s">
        <v>214</v>
      </c>
      <c r="P1117" s="126" t="str">
        <f t="shared" si="105"/>
        <v>Yes</v>
      </c>
      <c r="Q1117" s="126" t="str">
        <f t="shared" si="105"/>
        <v>No</v>
      </c>
      <c r="R1117" s="126" t="str">
        <f t="shared" si="105"/>
        <v>Yes</v>
      </c>
      <c r="S1117" s="126" t="str">
        <f t="shared" si="105"/>
        <v>Yes</v>
      </c>
      <c r="T1117" s="126" t="str">
        <f t="shared" si="105"/>
        <v>No</v>
      </c>
      <c r="U1117" s="126" t="str">
        <f t="shared" si="105"/>
        <v>No</v>
      </c>
      <c r="V1117" s="126" t="str">
        <f t="shared" si="105"/>
        <v>No</v>
      </c>
      <c r="W1117" s="126" t="str">
        <f t="shared" si="105"/>
        <v>No</v>
      </c>
      <c r="X1117" s="126" t="str">
        <f t="shared" si="105"/>
        <v>No</v>
      </c>
      <c r="Y1117" s="126" t="str">
        <f t="shared" si="105"/>
        <v>Yes</v>
      </c>
      <c r="Z1117" s="126" t="str">
        <f t="shared" si="105"/>
        <v>Yes</v>
      </c>
      <c r="AA1117" s="126" t="str">
        <f t="shared" si="105"/>
        <v>No</v>
      </c>
    </row>
    <row r="1118" spans="1:27" x14ac:dyDescent="0.3">
      <c r="A1118" t="s">
        <v>201</v>
      </c>
      <c r="B1118" t="s">
        <v>130</v>
      </c>
      <c r="C1118" t="s">
        <v>9</v>
      </c>
      <c r="D1118" t="s">
        <v>8</v>
      </c>
      <c r="E1118" t="s">
        <v>70</v>
      </c>
      <c r="F1118" t="s">
        <v>131</v>
      </c>
      <c r="G1118">
        <v>0</v>
      </c>
      <c r="H1118" t="s">
        <v>70</v>
      </c>
      <c r="I1118" t="s">
        <v>15</v>
      </c>
      <c r="L1118" s="3" t="s">
        <v>122</v>
      </c>
      <c r="M1118">
        <v>0</v>
      </c>
      <c r="N1118" t="str">
        <f t="shared" si="104"/>
        <v>No</v>
      </c>
      <c r="O1118" s="3" t="s">
        <v>214</v>
      </c>
      <c r="P1118" s="126" t="str">
        <f t="shared" si="105"/>
        <v>No</v>
      </c>
      <c r="Q1118" s="126" t="str">
        <f t="shared" si="105"/>
        <v>Yes</v>
      </c>
      <c r="R1118" s="126" t="str">
        <f t="shared" si="105"/>
        <v>Yes</v>
      </c>
      <c r="S1118" s="126" t="str">
        <f t="shared" si="105"/>
        <v>Yes</v>
      </c>
      <c r="T1118" s="126" t="str">
        <f t="shared" si="105"/>
        <v>No</v>
      </c>
      <c r="U1118" s="126" t="str">
        <f t="shared" si="105"/>
        <v>No</v>
      </c>
      <c r="V1118" s="126" t="str">
        <f t="shared" si="105"/>
        <v>No</v>
      </c>
      <c r="W1118" s="126" t="str">
        <f t="shared" si="105"/>
        <v>No</v>
      </c>
      <c r="X1118" s="126" t="str">
        <f t="shared" si="105"/>
        <v>No</v>
      </c>
      <c r="Y1118" s="126" t="str">
        <f t="shared" si="105"/>
        <v>Yes</v>
      </c>
      <c r="Z1118" s="126" t="str">
        <f t="shared" si="105"/>
        <v>Yes</v>
      </c>
      <c r="AA1118" s="126" t="str">
        <f t="shared" si="105"/>
        <v>No</v>
      </c>
    </row>
    <row r="1119" spans="1:27" x14ac:dyDescent="0.3">
      <c r="A1119" t="s">
        <v>201</v>
      </c>
      <c r="B1119" t="s">
        <v>13</v>
      </c>
      <c r="C1119" t="s">
        <v>9</v>
      </c>
      <c r="D1119" t="s">
        <v>70</v>
      </c>
      <c r="E1119" t="s">
        <v>11</v>
      </c>
      <c r="F1119" t="s">
        <v>10</v>
      </c>
      <c r="G1119">
        <v>1</v>
      </c>
      <c r="H1119" t="s">
        <v>9</v>
      </c>
      <c r="I1119" t="s">
        <v>148</v>
      </c>
      <c r="M1119">
        <v>0</v>
      </c>
      <c r="N1119" t="str">
        <f t="shared" si="104"/>
        <v>Yes</v>
      </c>
      <c r="O1119" s="3" t="s">
        <v>214</v>
      </c>
      <c r="P1119" s="126" t="str">
        <f t="shared" si="105"/>
        <v>Yes</v>
      </c>
      <c r="Q1119" s="126" t="str">
        <f t="shared" si="105"/>
        <v>Yes</v>
      </c>
      <c r="R1119" s="126" t="str">
        <f t="shared" si="105"/>
        <v>No</v>
      </c>
      <c r="S1119" s="126" t="str">
        <f t="shared" si="105"/>
        <v>Yes</v>
      </c>
      <c r="T1119" s="126" t="str">
        <f t="shared" si="105"/>
        <v>Yes</v>
      </c>
      <c r="U1119" s="126" t="str">
        <f t="shared" si="105"/>
        <v>Yes</v>
      </c>
      <c r="V1119" s="126" t="str">
        <f t="shared" si="105"/>
        <v>No</v>
      </c>
      <c r="W1119" s="126" t="str">
        <f t="shared" si="105"/>
        <v>No</v>
      </c>
      <c r="X1119" s="126" t="str">
        <f t="shared" si="105"/>
        <v>No</v>
      </c>
      <c r="Y1119" s="126" t="str">
        <f t="shared" si="105"/>
        <v>No</v>
      </c>
      <c r="Z1119" s="126" t="str">
        <f t="shared" si="105"/>
        <v>No</v>
      </c>
      <c r="AA1119" s="126" t="str">
        <f t="shared" si="105"/>
        <v>No</v>
      </c>
    </row>
    <row r="1120" spans="1:27" x14ac:dyDescent="0.3">
      <c r="A1120" t="s">
        <v>201</v>
      </c>
      <c r="B1120" t="s">
        <v>13</v>
      </c>
      <c r="C1120" t="s">
        <v>9</v>
      </c>
      <c r="D1120" t="s">
        <v>70</v>
      </c>
      <c r="E1120" t="s">
        <v>11</v>
      </c>
      <c r="F1120" t="s">
        <v>10</v>
      </c>
      <c r="G1120">
        <v>1</v>
      </c>
      <c r="H1120" t="s">
        <v>70</v>
      </c>
      <c r="I1120" t="s">
        <v>17</v>
      </c>
      <c r="M1120">
        <v>0</v>
      </c>
      <c r="N1120" t="str">
        <f t="shared" si="104"/>
        <v>No</v>
      </c>
      <c r="O1120" s="3" t="s">
        <v>214</v>
      </c>
      <c r="P1120" s="126" t="str">
        <f t="shared" si="105"/>
        <v>Yes</v>
      </c>
      <c r="Q1120" s="126" t="str">
        <f t="shared" si="105"/>
        <v>Yes</v>
      </c>
      <c r="R1120" s="126" t="str">
        <f t="shared" si="105"/>
        <v>No</v>
      </c>
      <c r="S1120" s="126" t="str">
        <f t="shared" si="105"/>
        <v>Yes</v>
      </c>
      <c r="T1120" s="126" t="str">
        <f t="shared" si="105"/>
        <v>Yes</v>
      </c>
      <c r="U1120" s="126" t="str">
        <f t="shared" si="105"/>
        <v>Yes</v>
      </c>
      <c r="V1120" s="126" t="str">
        <f t="shared" si="105"/>
        <v>No</v>
      </c>
      <c r="W1120" s="126" t="str">
        <f t="shared" si="105"/>
        <v>No</v>
      </c>
      <c r="X1120" s="126" t="str">
        <f t="shared" si="105"/>
        <v>No</v>
      </c>
      <c r="Y1120" s="126" t="str">
        <f t="shared" si="105"/>
        <v>No</v>
      </c>
      <c r="Z1120" s="126" t="str">
        <f t="shared" si="105"/>
        <v>No</v>
      </c>
      <c r="AA1120" s="126" t="str">
        <f t="shared" si="105"/>
        <v>No</v>
      </c>
    </row>
    <row r="1121" spans="1:27" x14ac:dyDescent="0.3">
      <c r="A1121" t="s">
        <v>201</v>
      </c>
      <c r="B1121" t="s">
        <v>13</v>
      </c>
      <c r="C1121" t="s">
        <v>9</v>
      </c>
      <c r="D1121" t="s">
        <v>70</v>
      </c>
      <c r="E1121" t="s">
        <v>11</v>
      </c>
      <c r="F1121" t="s">
        <v>10</v>
      </c>
      <c r="G1121">
        <v>1</v>
      </c>
      <c r="H1121" t="s">
        <v>13</v>
      </c>
      <c r="I1121" t="s">
        <v>15</v>
      </c>
      <c r="M1121">
        <v>2</v>
      </c>
      <c r="N1121" t="str">
        <f t="shared" si="104"/>
        <v>Yes</v>
      </c>
      <c r="O1121" s="3" t="s">
        <v>214</v>
      </c>
      <c r="P1121" s="126" t="str">
        <f t="shared" si="105"/>
        <v>Yes</v>
      </c>
      <c r="Q1121" s="126" t="str">
        <f t="shared" si="105"/>
        <v>Yes</v>
      </c>
      <c r="R1121" s="126" t="str">
        <f t="shared" si="105"/>
        <v>No</v>
      </c>
      <c r="S1121" s="126" t="str">
        <f t="shared" si="105"/>
        <v>Yes</v>
      </c>
      <c r="T1121" s="126" t="str">
        <f t="shared" si="105"/>
        <v>Yes</v>
      </c>
      <c r="U1121" s="126" t="str">
        <f t="shared" si="105"/>
        <v>Yes</v>
      </c>
      <c r="V1121" s="126" t="str">
        <f t="shared" si="105"/>
        <v>No</v>
      </c>
      <c r="W1121" s="126" t="str">
        <f t="shared" si="105"/>
        <v>No</v>
      </c>
      <c r="X1121" s="126" t="str">
        <f t="shared" si="105"/>
        <v>No</v>
      </c>
      <c r="Y1121" s="126" t="str">
        <f t="shared" si="105"/>
        <v>No</v>
      </c>
      <c r="Z1121" s="126" t="str">
        <f t="shared" si="105"/>
        <v>No</v>
      </c>
      <c r="AA1121" s="126" t="str">
        <f t="shared" si="105"/>
        <v>No</v>
      </c>
    </row>
    <row r="1122" spans="1:27" x14ac:dyDescent="0.3">
      <c r="A1122" t="s">
        <v>201</v>
      </c>
      <c r="B1122" t="s">
        <v>13</v>
      </c>
      <c r="C1122" t="s">
        <v>9</v>
      </c>
      <c r="D1122" t="s">
        <v>8</v>
      </c>
      <c r="E1122" t="s">
        <v>11</v>
      </c>
      <c r="F1122" t="s">
        <v>10</v>
      </c>
      <c r="G1122">
        <v>1</v>
      </c>
      <c r="H1122" t="s">
        <v>10</v>
      </c>
      <c r="I1122" t="s">
        <v>20</v>
      </c>
      <c r="J1122" t="s">
        <v>237</v>
      </c>
      <c r="L1122" s="3" t="s">
        <v>122</v>
      </c>
      <c r="M1122">
        <v>0</v>
      </c>
      <c r="N1122" t="str">
        <f t="shared" si="104"/>
        <v>No</v>
      </c>
      <c r="O1122" s="3" t="s">
        <v>214</v>
      </c>
      <c r="P1122" s="126" t="str">
        <f t="shared" si="105"/>
        <v>Yes</v>
      </c>
      <c r="Q1122" s="126" t="str">
        <f t="shared" si="105"/>
        <v>Yes</v>
      </c>
      <c r="R1122" s="126" t="str">
        <f t="shared" si="105"/>
        <v>Yes</v>
      </c>
      <c r="S1122" s="126" t="str">
        <f t="shared" si="105"/>
        <v>No</v>
      </c>
      <c r="T1122" s="126" t="str">
        <f t="shared" si="105"/>
        <v>Yes</v>
      </c>
      <c r="U1122" s="126" t="str">
        <f t="shared" si="105"/>
        <v>Yes</v>
      </c>
      <c r="V1122" s="126" t="str">
        <f t="shared" si="105"/>
        <v>No</v>
      </c>
      <c r="W1122" s="126" t="str">
        <f t="shared" si="105"/>
        <v>No</v>
      </c>
      <c r="X1122" s="126" t="str">
        <f t="shared" si="105"/>
        <v>No</v>
      </c>
      <c r="Y1122" s="126" t="str">
        <f t="shared" si="105"/>
        <v>No</v>
      </c>
      <c r="Z1122" s="126" t="str">
        <f t="shared" si="105"/>
        <v>No</v>
      </c>
      <c r="AA1122" s="126" t="str">
        <f t="shared" si="105"/>
        <v>No</v>
      </c>
    </row>
    <row r="1123" spans="1:27" x14ac:dyDescent="0.3">
      <c r="A1123" t="s">
        <v>201</v>
      </c>
      <c r="B1123" t="s">
        <v>13</v>
      </c>
      <c r="C1123" t="s">
        <v>9</v>
      </c>
      <c r="D1123" t="s">
        <v>8</v>
      </c>
      <c r="E1123" t="s">
        <v>11</v>
      </c>
      <c r="F1123" t="s">
        <v>10</v>
      </c>
      <c r="G1123">
        <v>1</v>
      </c>
      <c r="H1123" t="s">
        <v>11</v>
      </c>
      <c r="I1123" t="s">
        <v>17</v>
      </c>
      <c r="M1123">
        <v>0</v>
      </c>
      <c r="N1123" t="str">
        <f t="shared" si="104"/>
        <v>No</v>
      </c>
      <c r="O1123" s="3" t="s">
        <v>214</v>
      </c>
      <c r="P1123" s="126" t="str">
        <f t="shared" si="105"/>
        <v>Yes</v>
      </c>
      <c r="Q1123" s="126" t="str">
        <f t="shared" si="105"/>
        <v>Yes</v>
      </c>
      <c r="R1123" s="126" t="str">
        <f t="shared" si="105"/>
        <v>Yes</v>
      </c>
      <c r="S1123" s="126" t="str">
        <f t="shared" si="105"/>
        <v>No</v>
      </c>
      <c r="T1123" s="126" t="str">
        <f t="shared" si="105"/>
        <v>Yes</v>
      </c>
      <c r="U1123" s="126" t="str">
        <f t="shared" si="105"/>
        <v>Yes</v>
      </c>
      <c r="V1123" s="126" t="str">
        <f t="shared" si="105"/>
        <v>No</v>
      </c>
      <c r="W1123" s="126" t="str">
        <f t="shared" si="105"/>
        <v>No</v>
      </c>
      <c r="X1123" s="126" t="str">
        <f t="shared" si="105"/>
        <v>No</v>
      </c>
      <c r="Y1123" s="126" t="str">
        <f t="shared" si="105"/>
        <v>No</v>
      </c>
      <c r="Z1123" s="126" t="str">
        <f t="shared" si="105"/>
        <v>No</v>
      </c>
      <c r="AA1123" s="126" t="str">
        <f t="shared" si="105"/>
        <v>No</v>
      </c>
    </row>
    <row r="1124" spans="1:27" x14ac:dyDescent="0.3">
      <c r="A1124" t="s">
        <v>201</v>
      </c>
      <c r="B1124" t="s">
        <v>13</v>
      </c>
      <c r="C1124" t="s">
        <v>9</v>
      </c>
      <c r="D1124" t="s">
        <v>8</v>
      </c>
      <c r="E1124" t="s">
        <v>11</v>
      </c>
      <c r="F1124" t="s">
        <v>10</v>
      </c>
      <c r="G1124">
        <v>0</v>
      </c>
      <c r="H1124" t="s">
        <v>11</v>
      </c>
      <c r="I1124" t="s">
        <v>19</v>
      </c>
      <c r="L1124" s="3" t="s">
        <v>122</v>
      </c>
      <c r="M1124">
        <v>0</v>
      </c>
      <c r="N1124" t="str">
        <f t="shared" si="104"/>
        <v>No</v>
      </c>
      <c r="O1124" s="3" t="s">
        <v>214</v>
      </c>
      <c r="P1124" s="126" t="str">
        <f t="shared" si="105"/>
        <v>Yes</v>
      </c>
      <c r="Q1124" s="126" t="str">
        <f t="shared" si="105"/>
        <v>Yes</v>
      </c>
      <c r="R1124" s="126" t="str">
        <f t="shared" si="105"/>
        <v>Yes</v>
      </c>
      <c r="S1124" s="126" t="str">
        <f t="shared" si="105"/>
        <v>No</v>
      </c>
      <c r="T1124" s="126" t="str">
        <f t="shared" si="105"/>
        <v>Yes</v>
      </c>
      <c r="U1124" s="126" t="str">
        <f t="shared" si="105"/>
        <v>Yes</v>
      </c>
      <c r="V1124" s="126" t="str">
        <f t="shared" si="105"/>
        <v>No</v>
      </c>
      <c r="W1124" s="126" t="str">
        <f t="shared" si="105"/>
        <v>No</v>
      </c>
      <c r="X1124" s="126" t="str">
        <f t="shared" si="105"/>
        <v>No</v>
      </c>
      <c r="Y1124" s="126" t="str">
        <f t="shared" si="105"/>
        <v>No</v>
      </c>
      <c r="Z1124" s="126" t="str">
        <f t="shared" si="105"/>
        <v>No</v>
      </c>
      <c r="AA1124" s="126" t="str">
        <f t="shared" si="105"/>
        <v>No</v>
      </c>
    </row>
    <row r="1125" spans="1:27" x14ac:dyDescent="0.3">
      <c r="A1125" t="s">
        <v>201</v>
      </c>
      <c r="B1125" t="s">
        <v>13</v>
      </c>
      <c r="C1125" t="s">
        <v>9</v>
      </c>
      <c r="D1125" t="s">
        <v>8</v>
      </c>
      <c r="E1125" t="s">
        <v>11</v>
      </c>
      <c r="F1125" t="s">
        <v>10</v>
      </c>
      <c r="G1125">
        <v>0</v>
      </c>
      <c r="H1125" t="s">
        <v>9</v>
      </c>
      <c r="I1125" t="s">
        <v>19</v>
      </c>
      <c r="M1125">
        <v>0</v>
      </c>
      <c r="N1125" t="str">
        <f t="shared" si="104"/>
        <v>No</v>
      </c>
      <c r="O1125" s="3" t="s">
        <v>214</v>
      </c>
      <c r="P1125" s="126" t="str">
        <f t="shared" si="105"/>
        <v>Yes</v>
      </c>
      <c r="Q1125" s="126" t="str">
        <f t="shared" si="105"/>
        <v>Yes</v>
      </c>
      <c r="R1125" s="126" t="str">
        <f t="shared" si="105"/>
        <v>Yes</v>
      </c>
      <c r="S1125" s="126" t="str">
        <f t="shared" si="105"/>
        <v>No</v>
      </c>
      <c r="T1125" s="126" t="str">
        <f t="shared" si="105"/>
        <v>Yes</v>
      </c>
      <c r="U1125" s="126" t="str">
        <f t="shared" si="105"/>
        <v>Yes</v>
      </c>
      <c r="V1125" s="126" t="str">
        <f t="shared" si="105"/>
        <v>No</v>
      </c>
      <c r="W1125" s="126" t="str">
        <f t="shared" si="105"/>
        <v>No</v>
      </c>
      <c r="X1125" s="126" t="str">
        <f t="shared" si="105"/>
        <v>No</v>
      </c>
      <c r="Y1125" s="126" t="str">
        <f t="shared" si="105"/>
        <v>No</v>
      </c>
      <c r="Z1125" s="126" t="str">
        <f t="shared" si="105"/>
        <v>No</v>
      </c>
      <c r="AA1125" s="126" t="str">
        <f t="shared" si="105"/>
        <v>No</v>
      </c>
    </row>
    <row r="1126" spans="1:27" x14ac:dyDescent="0.3">
      <c r="A1126" t="s">
        <v>201</v>
      </c>
      <c r="B1126" t="s">
        <v>13</v>
      </c>
      <c r="C1126" t="s">
        <v>9</v>
      </c>
      <c r="D1126" t="s">
        <v>8</v>
      </c>
      <c r="E1126" t="s">
        <v>11</v>
      </c>
      <c r="F1126" t="s">
        <v>10</v>
      </c>
      <c r="G1126">
        <v>1</v>
      </c>
      <c r="H1126" t="s">
        <v>8</v>
      </c>
      <c r="I1126" t="s">
        <v>148</v>
      </c>
      <c r="M1126">
        <v>2</v>
      </c>
      <c r="N1126" t="str">
        <f t="shared" si="104"/>
        <v>Yes</v>
      </c>
      <c r="O1126" s="3" t="s">
        <v>214</v>
      </c>
      <c r="P1126" s="126" t="str">
        <f t="shared" si="105"/>
        <v>Yes</v>
      </c>
      <c r="Q1126" s="126" t="str">
        <f t="shared" si="105"/>
        <v>Yes</v>
      </c>
      <c r="R1126" s="126" t="str">
        <f t="shared" si="105"/>
        <v>Yes</v>
      </c>
      <c r="S1126" s="126" t="str">
        <f t="shared" si="105"/>
        <v>No</v>
      </c>
      <c r="T1126" s="126" t="str">
        <f t="shared" si="105"/>
        <v>Yes</v>
      </c>
      <c r="U1126" s="126" t="str">
        <f t="shared" si="105"/>
        <v>Yes</v>
      </c>
      <c r="V1126" s="126" t="str">
        <f t="shared" si="105"/>
        <v>No</v>
      </c>
      <c r="W1126" s="126" t="str">
        <f t="shared" si="105"/>
        <v>No</v>
      </c>
      <c r="X1126" s="126" t="str">
        <f t="shared" si="105"/>
        <v>No</v>
      </c>
      <c r="Y1126" s="126" t="str">
        <f t="shared" si="105"/>
        <v>No</v>
      </c>
      <c r="Z1126" s="126" t="str">
        <f t="shared" si="105"/>
        <v>No</v>
      </c>
      <c r="AA1126" s="126" t="str">
        <f t="shared" si="105"/>
        <v>No</v>
      </c>
    </row>
    <row r="1127" spans="1:27" x14ac:dyDescent="0.3">
      <c r="A1127" t="s">
        <v>201</v>
      </c>
      <c r="B1127" t="s">
        <v>13</v>
      </c>
      <c r="C1127" t="s">
        <v>130</v>
      </c>
      <c r="D1127" t="s">
        <v>8</v>
      </c>
      <c r="E1127" t="s">
        <v>11</v>
      </c>
      <c r="F1127" t="s">
        <v>10</v>
      </c>
      <c r="G1127">
        <v>0</v>
      </c>
      <c r="H1127" t="s">
        <v>11</v>
      </c>
      <c r="I1127" t="s">
        <v>17</v>
      </c>
      <c r="M1127">
        <v>0</v>
      </c>
      <c r="N1127" t="str">
        <f t="shared" si="104"/>
        <v>No</v>
      </c>
      <c r="O1127" s="3" t="s">
        <v>214</v>
      </c>
      <c r="P1127" s="126" t="str">
        <f t="shared" si="105"/>
        <v>Yes</v>
      </c>
      <c r="Q1127" s="126" t="str">
        <f t="shared" si="105"/>
        <v>No</v>
      </c>
      <c r="R1127" s="126" t="str">
        <f t="shared" si="105"/>
        <v>Yes</v>
      </c>
      <c r="S1127" s="126" t="str">
        <f t="shared" si="105"/>
        <v>No</v>
      </c>
      <c r="T1127" s="126" t="str">
        <f t="shared" si="105"/>
        <v>Yes</v>
      </c>
      <c r="U1127" s="126" t="str">
        <f t="shared" si="105"/>
        <v>Yes</v>
      </c>
      <c r="V1127" s="126" t="str">
        <f t="shared" si="105"/>
        <v>No</v>
      </c>
      <c r="W1127" s="126" t="str">
        <f t="shared" si="105"/>
        <v>No</v>
      </c>
      <c r="X1127" s="126" t="str">
        <f t="shared" si="105"/>
        <v>No</v>
      </c>
      <c r="Y1127" s="126" t="str">
        <f t="shared" si="105"/>
        <v>Yes</v>
      </c>
      <c r="Z1127" s="126" t="str">
        <f t="shared" si="105"/>
        <v>No</v>
      </c>
      <c r="AA1127" s="126" t="str">
        <f t="shared" si="105"/>
        <v>No</v>
      </c>
    </row>
    <row r="1128" spans="1:27" x14ac:dyDescent="0.3">
      <c r="A1128" t="s">
        <v>201</v>
      </c>
      <c r="B1128" t="s">
        <v>13</v>
      </c>
      <c r="C1128" t="s">
        <v>130</v>
      </c>
      <c r="D1128" t="s">
        <v>8</v>
      </c>
      <c r="E1128" t="s">
        <v>11</v>
      </c>
      <c r="F1128" t="s">
        <v>10</v>
      </c>
      <c r="G1128">
        <v>1</v>
      </c>
      <c r="H1128" t="s">
        <v>11</v>
      </c>
      <c r="I1128" t="s">
        <v>17</v>
      </c>
      <c r="M1128">
        <v>0</v>
      </c>
      <c r="N1128" t="str">
        <f t="shared" si="104"/>
        <v>No</v>
      </c>
      <c r="O1128" s="3" t="s">
        <v>214</v>
      </c>
      <c r="P1128" s="126" t="str">
        <f t="shared" si="105"/>
        <v>Yes</v>
      </c>
      <c r="Q1128" s="126" t="str">
        <f t="shared" si="105"/>
        <v>No</v>
      </c>
      <c r="R1128" s="126" t="str">
        <f t="shared" si="105"/>
        <v>Yes</v>
      </c>
      <c r="S1128" s="126" t="str">
        <f t="shared" si="105"/>
        <v>No</v>
      </c>
      <c r="T1128" s="126" t="str">
        <f t="shared" si="105"/>
        <v>Yes</v>
      </c>
      <c r="U1128" s="126" t="str">
        <f t="shared" si="105"/>
        <v>Yes</v>
      </c>
      <c r="V1128" s="126" t="str">
        <f t="shared" si="105"/>
        <v>No</v>
      </c>
      <c r="W1128" s="126" t="str">
        <f t="shared" si="105"/>
        <v>No</v>
      </c>
      <c r="X1128" s="126" t="str">
        <f t="shared" si="105"/>
        <v>No</v>
      </c>
      <c r="Y1128" s="126" t="str">
        <f t="shared" si="105"/>
        <v>Yes</v>
      </c>
      <c r="Z1128" s="126" t="str">
        <f t="shared" si="105"/>
        <v>No</v>
      </c>
      <c r="AA1128" s="126" t="str">
        <f t="shared" si="105"/>
        <v>No</v>
      </c>
    </row>
    <row r="1129" spans="1:27" x14ac:dyDescent="0.3">
      <c r="A1129" t="s">
        <v>201</v>
      </c>
      <c r="B1129" t="s">
        <v>13</v>
      </c>
      <c r="C1129" t="s">
        <v>130</v>
      </c>
      <c r="D1129" t="s">
        <v>8</v>
      </c>
      <c r="E1129" t="s">
        <v>11</v>
      </c>
      <c r="F1129" t="s">
        <v>10</v>
      </c>
      <c r="G1129">
        <v>0</v>
      </c>
      <c r="H1129" t="s">
        <v>11</v>
      </c>
      <c r="I1129" t="s">
        <v>19</v>
      </c>
      <c r="M1129">
        <v>3</v>
      </c>
      <c r="N1129" t="str">
        <f t="shared" si="104"/>
        <v>Yes</v>
      </c>
      <c r="O1129" s="3" t="s">
        <v>214</v>
      </c>
      <c r="P1129" s="126" t="str">
        <f t="shared" si="105"/>
        <v>Yes</v>
      </c>
      <c r="Q1129" s="126" t="str">
        <f t="shared" si="105"/>
        <v>No</v>
      </c>
      <c r="R1129" s="126" t="str">
        <f t="shared" si="105"/>
        <v>Yes</v>
      </c>
      <c r="S1129" s="126" t="str">
        <f t="shared" ref="Q1129:AA1144" si="106">IF($A1129="","",IF(OR($B1129=S$1,$C1129=S$1,$D1129=S$1,$E1129=S$1,$F1129=S$1),"Yes","No"))</f>
        <v>No</v>
      </c>
      <c r="T1129" s="126" t="str">
        <f t="shared" si="106"/>
        <v>Yes</v>
      </c>
      <c r="U1129" s="126" t="str">
        <f t="shared" si="106"/>
        <v>Yes</v>
      </c>
      <c r="V1129" s="126" t="str">
        <f t="shared" si="106"/>
        <v>No</v>
      </c>
      <c r="W1129" s="126" t="str">
        <f t="shared" si="106"/>
        <v>No</v>
      </c>
      <c r="X1129" s="126" t="str">
        <f t="shared" si="106"/>
        <v>No</v>
      </c>
      <c r="Y1129" s="126" t="str">
        <f t="shared" si="106"/>
        <v>Yes</v>
      </c>
      <c r="Z1129" s="126" t="str">
        <f t="shared" si="106"/>
        <v>No</v>
      </c>
      <c r="AA1129" s="126" t="str">
        <f t="shared" si="106"/>
        <v>No</v>
      </c>
    </row>
    <row r="1130" spans="1:27" x14ac:dyDescent="0.3">
      <c r="A1130" t="s">
        <v>201</v>
      </c>
      <c r="B1130" t="s">
        <v>13</v>
      </c>
      <c r="C1130" t="s">
        <v>130</v>
      </c>
      <c r="D1130" t="s">
        <v>8</v>
      </c>
      <c r="E1130" t="s">
        <v>11</v>
      </c>
      <c r="F1130" t="s">
        <v>10</v>
      </c>
      <c r="G1130">
        <v>1</v>
      </c>
      <c r="H1130" t="s">
        <v>11</v>
      </c>
      <c r="I1130" t="s">
        <v>17</v>
      </c>
      <c r="L1130" s="3" t="s">
        <v>122</v>
      </c>
      <c r="M1130">
        <v>0</v>
      </c>
      <c r="N1130" t="str">
        <f t="shared" si="104"/>
        <v>No</v>
      </c>
      <c r="O1130" s="3" t="s">
        <v>214</v>
      </c>
      <c r="P1130" s="126" t="str">
        <f t="shared" ref="P1130:AA1145" si="107">IF($A1130="","",IF(OR($B1130=P$1,$C1130=P$1,$D1130=P$1,$E1130=P$1,$F1130=P$1),"Yes","No"))</f>
        <v>Yes</v>
      </c>
      <c r="Q1130" s="126" t="str">
        <f t="shared" si="106"/>
        <v>No</v>
      </c>
      <c r="R1130" s="126" t="str">
        <f t="shared" si="106"/>
        <v>Yes</v>
      </c>
      <c r="S1130" s="126" t="str">
        <f t="shared" si="106"/>
        <v>No</v>
      </c>
      <c r="T1130" s="126" t="str">
        <f t="shared" si="106"/>
        <v>Yes</v>
      </c>
      <c r="U1130" s="126" t="str">
        <f t="shared" si="106"/>
        <v>Yes</v>
      </c>
      <c r="V1130" s="126" t="str">
        <f t="shared" si="106"/>
        <v>No</v>
      </c>
      <c r="W1130" s="126" t="str">
        <f t="shared" si="106"/>
        <v>No</v>
      </c>
      <c r="X1130" s="126" t="str">
        <f t="shared" si="106"/>
        <v>No</v>
      </c>
      <c r="Y1130" s="126" t="str">
        <f t="shared" si="106"/>
        <v>Yes</v>
      </c>
      <c r="Z1130" s="126" t="str">
        <f t="shared" si="106"/>
        <v>No</v>
      </c>
      <c r="AA1130" s="126" t="str">
        <f t="shared" si="106"/>
        <v>No</v>
      </c>
    </row>
    <row r="1131" spans="1:27" x14ac:dyDescent="0.3">
      <c r="A1131" t="s">
        <v>201</v>
      </c>
      <c r="B1131" t="s">
        <v>13</v>
      </c>
      <c r="C1131" t="s">
        <v>130</v>
      </c>
      <c r="D1131" t="s">
        <v>8</v>
      </c>
      <c r="E1131" t="s">
        <v>11</v>
      </c>
      <c r="F1131" t="s">
        <v>10</v>
      </c>
      <c r="G1131">
        <v>0</v>
      </c>
      <c r="H1131" t="s">
        <v>13</v>
      </c>
      <c r="I1131" t="s">
        <v>19</v>
      </c>
      <c r="M1131">
        <v>0</v>
      </c>
      <c r="N1131" t="str">
        <f t="shared" si="104"/>
        <v>No</v>
      </c>
      <c r="O1131" s="3" t="s">
        <v>214</v>
      </c>
      <c r="P1131" s="126" t="str">
        <f t="shared" si="107"/>
        <v>Yes</v>
      </c>
      <c r="Q1131" s="126" t="str">
        <f t="shared" si="106"/>
        <v>No</v>
      </c>
      <c r="R1131" s="126" t="str">
        <f t="shared" si="106"/>
        <v>Yes</v>
      </c>
      <c r="S1131" s="126" t="str">
        <f t="shared" si="106"/>
        <v>No</v>
      </c>
      <c r="T1131" s="126" t="str">
        <f t="shared" si="106"/>
        <v>Yes</v>
      </c>
      <c r="U1131" s="126" t="str">
        <f t="shared" si="106"/>
        <v>Yes</v>
      </c>
      <c r="V1131" s="126" t="str">
        <f t="shared" si="106"/>
        <v>No</v>
      </c>
      <c r="W1131" s="126" t="str">
        <f t="shared" si="106"/>
        <v>No</v>
      </c>
      <c r="X1131" s="126" t="str">
        <f t="shared" si="106"/>
        <v>No</v>
      </c>
      <c r="Y1131" s="126" t="str">
        <f t="shared" si="106"/>
        <v>Yes</v>
      </c>
      <c r="Z1131" s="126" t="str">
        <f t="shared" si="106"/>
        <v>No</v>
      </c>
      <c r="AA1131" s="126" t="str">
        <f t="shared" si="106"/>
        <v>No</v>
      </c>
    </row>
    <row r="1132" spans="1:27" x14ac:dyDescent="0.3">
      <c r="A1132" t="s">
        <v>201</v>
      </c>
      <c r="B1132" t="s">
        <v>13</v>
      </c>
      <c r="C1132" t="s">
        <v>9</v>
      </c>
      <c r="D1132" t="s">
        <v>8</v>
      </c>
      <c r="E1132" t="s">
        <v>11</v>
      </c>
      <c r="F1132" t="s">
        <v>10</v>
      </c>
      <c r="G1132">
        <v>1</v>
      </c>
      <c r="H1132" t="s">
        <v>10</v>
      </c>
      <c r="I1132" t="s">
        <v>18</v>
      </c>
      <c r="J1132" t="s">
        <v>237</v>
      </c>
      <c r="L1132" s="3" t="s">
        <v>122</v>
      </c>
      <c r="M1132">
        <v>2</v>
      </c>
      <c r="N1132" t="str">
        <f t="shared" si="104"/>
        <v>Yes</v>
      </c>
      <c r="O1132" s="3" t="s">
        <v>214</v>
      </c>
      <c r="P1132" s="126" t="str">
        <f t="shared" si="107"/>
        <v>Yes</v>
      </c>
      <c r="Q1132" s="126" t="str">
        <f t="shared" si="106"/>
        <v>Yes</v>
      </c>
      <c r="R1132" s="126" t="str">
        <f t="shared" si="106"/>
        <v>Yes</v>
      </c>
      <c r="S1132" s="126" t="str">
        <f t="shared" si="106"/>
        <v>No</v>
      </c>
      <c r="T1132" s="126" t="str">
        <f t="shared" si="106"/>
        <v>Yes</v>
      </c>
      <c r="U1132" s="126" t="str">
        <f t="shared" si="106"/>
        <v>Yes</v>
      </c>
      <c r="V1132" s="126" t="str">
        <f t="shared" si="106"/>
        <v>No</v>
      </c>
      <c r="W1132" s="126" t="str">
        <f t="shared" si="106"/>
        <v>No</v>
      </c>
      <c r="X1132" s="126" t="str">
        <f t="shared" si="106"/>
        <v>No</v>
      </c>
      <c r="Y1132" s="126" t="str">
        <f t="shared" si="106"/>
        <v>No</v>
      </c>
      <c r="Z1132" s="126" t="str">
        <f t="shared" si="106"/>
        <v>No</v>
      </c>
      <c r="AA1132" s="126" t="str">
        <f t="shared" si="106"/>
        <v>No</v>
      </c>
    </row>
    <row r="1133" spans="1:27" x14ac:dyDescent="0.3">
      <c r="A1133" t="s">
        <v>201</v>
      </c>
      <c r="B1133" t="s">
        <v>13</v>
      </c>
      <c r="C1133" t="s">
        <v>9</v>
      </c>
      <c r="D1133" t="s">
        <v>8</v>
      </c>
      <c r="E1133" t="s">
        <v>11</v>
      </c>
      <c r="F1133" t="s">
        <v>10</v>
      </c>
      <c r="G1133">
        <v>1</v>
      </c>
      <c r="H1133" t="s">
        <v>13</v>
      </c>
      <c r="I1133" t="s">
        <v>16</v>
      </c>
      <c r="M1133">
        <v>0</v>
      </c>
      <c r="N1133" t="str">
        <f t="shared" si="104"/>
        <v>No</v>
      </c>
      <c r="O1133" s="3" t="s">
        <v>214</v>
      </c>
      <c r="P1133" s="126" t="str">
        <f t="shared" si="107"/>
        <v>Yes</v>
      </c>
      <c r="Q1133" s="126" t="str">
        <f t="shared" si="106"/>
        <v>Yes</v>
      </c>
      <c r="R1133" s="126" t="str">
        <f t="shared" si="106"/>
        <v>Yes</v>
      </c>
      <c r="S1133" s="126" t="str">
        <f t="shared" si="106"/>
        <v>No</v>
      </c>
      <c r="T1133" s="126" t="str">
        <f t="shared" si="106"/>
        <v>Yes</v>
      </c>
      <c r="U1133" s="126" t="str">
        <f t="shared" si="106"/>
        <v>Yes</v>
      </c>
      <c r="V1133" s="126" t="str">
        <f t="shared" si="106"/>
        <v>No</v>
      </c>
      <c r="W1133" s="126" t="str">
        <f t="shared" si="106"/>
        <v>No</v>
      </c>
      <c r="X1133" s="126" t="str">
        <f t="shared" si="106"/>
        <v>No</v>
      </c>
      <c r="Y1133" s="126" t="str">
        <f t="shared" si="106"/>
        <v>No</v>
      </c>
      <c r="Z1133" s="126" t="str">
        <f t="shared" si="106"/>
        <v>No</v>
      </c>
      <c r="AA1133" s="126" t="str">
        <f t="shared" si="106"/>
        <v>No</v>
      </c>
    </row>
    <row r="1134" spans="1:27" x14ac:dyDescent="0.3">
      <c r="A1134" t="s">
        <v>201</v>
      </c>
      <c r="B1134" t="s">
        <v>13</v>
      </c>
      <c r="C1134" t="s">
        <v>9</v>
      </c>
      <c r="D1134" t="s">
        <v>8</v>
      </c>
      <c r="E1134" t="s">
        <v>11</v>
      </c>
      <c r="F1134" t="s">
        <v>10</v>
      </c>
      <c r="G1134">
        <v>1</v>
      </c>
      <c r="H1134" t="s">
        <v>10</v>
      </c>
      <c r="I1134" t="s">
        <v>148</v>
      </c>
      <c r="J1134" t="s">
        <v>237</v>
      </c>
      <c r="L1134" s="3" t="s">
        <v>122</v>
      </c>
      <c r="M1134">
        <v>2</v>
      </c>
      <c r="N1134" t="str">
        <f t="shared" si="104"/>
        <v>Yes</v>
      </c>
      <c r="O1134" s="3" t="s">
        <v>214</v>
      </c>
      <c r="P1134" s="126" t="str">
        <f t="shared" si="107"/>
        <v>Yes</v>
      </c>
      <c r="Q1134" s="126" t="str">
        <f t="shared" si="106"/>
        <v>Yes</v>
      </c>
      <c r="R1134" s="126" t="str">
        <f t="shared" si="106"/>
        <v>Yes</v>
      </c>
      <c r="S1134" s="126" t="str">
        <f t="shared" si="106"/>
        <v>No</v>
      </c>
      <c r="T1134" s="126" t="str">
        <f t="shared" si="106"/>
        <v>Yes</v>
      </c>
      <c r="U1134" s="126" t="str">
        <f t="shared" si="106"/>
        <v>Yes</v>
      </c>
      <c r="V1134" s="126" t="str">
        <f t="shared" si="106"/>
        <v>No</v>
      </c>
      <c r="W1134" s="126" t="str">
        <f t="shared" si="106"/>
        <v>No</v>
      </c>
      <c r="X1134" s="126" t="str">
        <f t="shared" si="106"/>
        <v>No</v>
      </c>
      <c r="Y1134" s="126" t="str">
        <f t="shared" si="106"/>
        <v>No</v>
      </c>
      <c r="Z1134" s="126" t="str">
        <f t="shared" si="106"/>
        <v>No</v>
      </c>
      <c r="AA1134" s="126" t="str">
        <f t="shared" si="106"/>
        <v>No</v>
      </c>
    </row>
    <row r="1135" spans="1:27" x14ac:dyDescent="0.3">
      <c r="A1135" t="s">
        <v>201</v>
      </c>
      <c r="B1135" t="s">
        <v>13</v>
      </c>
      <c r="C1135" t="s">
        <v>9</v>
      </c>
      <c r="D1135" t="s">
        <v>8</v>
      </c>
      <c r="E1135" t="s">
        <v>11</v>
      </c>
      <c r="F1135" t="s">
        <v>10</v>
      </c>
      <c r="G1135">
        <v>2</v>
      </c>
      <c r="H1135" t="s">
        <v>11</v>
      </c>
      <c r="I1135" t="s">
        <v>19</v>
      </c>
      <c r="M1135">
        <v>3</v>
      </c>
      <c r="N1135" t="str">
        <f t="shared" si="104"/>
        <v>Yes</v>
      </c>
      <c r="O1135" s="3" t="s">
        <v>214</v>
      </c>
      <c r="P1135" s="126" t="str">
        <f t="shared" si="107"/>
        <v>Yes</v>
      </c>
      <c r="Q1135" s="126" t="str">
        <f t="shared" si="106"/>
        <v>Yes</v>
      </c>
      <c r="R1135" s="126" t="str">
        <f t="shared" si="106"/>
        <v>Yes</v>
      </c>
      <c r="S1135" s="126" t="str">
        <f t="shared" si="106"/>
        <v>No</v>
      </c>
      <c r="T1135" s="126" t="str">
        <f t="shared" si="106"/>
        <v>Yes</v>
      </c>
      <c r="U1135" s="126" t="str">
        <f t="shared" si="106"/>
        <v>Yes</v>
      </c>
      <c r="V1135" s="126" t="str">
        <f t="shared" si="106"/>
        <v>No</v>
      </c>
      <c r="W1135" s="126" t="str">
        <f t="shared" si="106"/>
        <v>No</v>
      </c>
      <c r="X1135" s="126" t="str">
        <f t="shared" si="106"/>
        <v>No</v>
      </c>
      <c r="Y1135" s="126" t="str">
        <f t="shared" si="106"/>
        <v>No</v>
      </c>
      <c r="Z1135" s="126" t="str">
        <f t="shared" si="106"/>
        <v>No</v>
      </c>
      <c r="AA1135" s="126" t="str">
        <f t="shared" si="106"/>
        <v>No</v>
      </c>
    </row>
    <row r="1136" spans="1:27" x14ac:dyDescent="0.3">
      <c r="A1136" t="s">
        <v>201</v>
      </c>
      <c r="B1136" t="s">
        <v>13</v>
      </c>
      <c r="C1136" t="s">
        <v>9</v>
      </c>
      <c r="D1136" t="s">
        <v>8</v>
      </c>
      <c r="E1136" t="s">
        <v>11</v>
      </c>
      <c r="F1136" t="s">
        <v>10</v>
      </c>
      <c r="G1136">
        <v>0</v>
      </c>
      <c r="H1136" t="s">
        <v>8</v>
      </c>
      <c r="I1136" t="s">
        <v>19</v>
      </c>
      <c r="M1136">
        <v>0</v>
      </c>
      <c r="N1136" t="str">
        <f t="shared" si="104"/>
        <v>No</v>
      </c>
      <c r="O1136" s="3" t="s">
        <v>214</v>
      </c>
      <c r="P1136" s="126" t="str">
        <f t="shared" si="107"/>
        <v>Yes</v>
      </c>
      <c r="Q1136" s="126" t="str">
        <f t="shared" si="106"/>
        <v>Yes</v>
      </c>
      <c r="R1136" s="126" t="str">
        <f t="shared" si="106"/>
        <v>Yes</v>
      </c>
      <c r="S1136" s="126" t="str">
        <f t="shared" si="106"/>
        <v>No</v>
      </c>
      <c r="T1136" s="126" t="str">
        <f t="shared" si="106"/>
        <v>Yes</v>
      </c>
      <c r="U1136" s="126" t="str">
        <f t="shared" si="106"/>
        <v>Yes</v>
      </c>
      <c r="V1136" s="126" t="str">
        <f t="shared" si="106"/>
        <v>No</v>
      </c>
      <c r="W1136" s="126" t="str">
        <f t="shared" si="106"/>
        <v>No</v>
      </c>
      <c r="X1136" s="126" t="str">
        <f t="shared" si="106"/>
        <v>No</v>
      </c>
      <c r="Y1136" s="126" t="str">
        <f t="shared" si="106"/>
        <v>No</v>
      </c>
      <c r="Z1136" s="126" t="str">
        <f t="shared" si="106"/>
        <v>No</v>
      </c>
      <c r="AA1136" s="126" t="str">
        <f t="shared" si="106"/>
        <v>No</v>
      </c>
    </row>
    <row r="1137" spans="1:27" x14ac:dyDescent="0.3">
      <c r="A1137" t="s">
        <v>201</v>
      </c>
      <c r="B1137" t="s">
        <v>13</v>
      </c>
      <c r="C1137" t="s">
        <v>9</v>
      </c>
      <c r="D1137" t="s">
        <v>8</v>
      </c>
      <c r="E1137" t="s">
        <v>11</v>
      </c>
      <c r="F1137" t="s">
        <v>10</v>
      </c>
      <c r="G1137">
        <v>1</v>
      </c>
      <c r="H1137" t="s">
        <v>10</v>
      </c>
      <c r="I1137" t="s">
        <v>17</v>
      </c>
      <c r="L1137" s="3" t="s">
        <v>122</v>
      </c>
      <c r="M1137">
        <v>0</v>
      </c>
      <c r="N1137" t="str">
        <f t="shared" si="104"/>
        <v>No</v>
      </c>
      <c r="O1137" s="3" t="s">
        <v>214</v>
      </c>
      <c r="P1137" s="126" t="str">
        <f t="shared" si="107"/>
        <v>Yes</v>
      </c>
      <c r="Q1137" s="126" t="str">
        <f t="shared" si="106"/>
        <v>Yes</v>
      </c>
      <c r="R1137" s="126" t="str">
        <f t="shared" si="106"/>
        <v>Yes</v>
      </c>
      <c r="S1137" s="126" t="str">
        <f t="shared" si="106"/>
        <v>No</v>
      </c>
      <c r="T1137" s="126" t="str">
        <f t="shared" si="106"/>
        <v>Yes</v>
      </c>
      <c r="U1137" s="126" t="str">
        <f t="shared" si="106"/>
        <v>Yes</v>
      </c>
      <c r="V1137" s="126" t="str">
        <f t="shared" si="106"/>
        <v>No</v>
      </c>
      <c r="W1137" s="126" t="str">
        <f t="shared" si="106"/>
        <v>No</v>
      </c>
      <c r="X1137" s="126" t="str">
        <f t="shared" si="106"/>
        <v>No</v>
      </c>
      <c r="Y1137" s="126" t="str">
        <f t="shared" si="106"/>
        <v>No</v>
      </c>
      <c r="Z1137" s="126" t="str">
        <f t="shared" si="106"/>
        <v>No</v>
      </c>
      <c r="AA1137" s="126" t="str">
        <f t="shared" si="106"/>
        <v>No</v>
      </c>
    </row>
    <row r="1138" spans="1:27" x14ac:dyDescent="0.3">
      <c r="A1138" t="s">
        <v>201</v>
      </c>
      <c r="B1138" t="s">
        <v>13</v>
      </c>
      <c r="C1138" t="s">
        <v>130</v>
      </c>
      <c r="D1138" t="s">
        <v>8</v>
      </c>
      <c r="E1138" t="s">
        <v>11</v>
      </c>
      <c r="F1138" t="s">
        <v>10</v>
      </c>
      <c r="G1138">
        <v>0</v>
      </c>
      <c r="H1138" t="s">
        <v>8</v>
      </c>
      <c r="I1138" t="s">
        <v>19</v>
      </c>
      <c r="M1138">
        <v>3</v>
      </c>
      <c r="N1138" t="str">
        <f t="shared" si="104"/>
        <v>Yes</v>
      </c>
      <c r="O1138" s="3" t="s">
        <v>214</v>
      </c>
      <c r="P1138" s="126" t="str">
        <f t="shared" si="107"/>
        <v>Yes</v>
      </c>
      <c r="Q1138" s="126" t="str">
        <f t="shared" si="106"/>
        <v>No</v>
      </c>
      <c r="R1138" s="126" t="str">
        <f t="shared" si="106"/>
        <v>Yes</v>
      </c>
      <c r="S1138" s="126" t="str">
        <f t="shared" si="106"/>
        <v>No</v>
      </c>
      <c r="T1138" s="126" t="str">
        <f t="shared" si="106"/>
        <v>Yes</v>
      </c>
      <c r="U1138" s="126" t="str">
        <f t="shared" si="106"/>
        <v>Yes</v>
      </c>
      <c r="V1138" s="126" t="str">
        <f t="shared" si="106"/>
        <v>No</v>
      </c>
      <c r="W1138" s="126" t="str">
        <f t="shared" si="106"/>
        <v>No</v>
      </c>
      <c r="X1138" s="126" t="str">
        <f t="shared" si="106"/>
        <v>No</v>
      </c>
      <c r="Y1138" s="126" t="str">
        <f t="shared" si="106"/>
        <v>Yes</v>
      </c>
      <c r="Z1138" s="126" t="str">
        <f t="shared" si="106"/>
        <v>No</v>
      </c>
      <c r="AA1138" s="126" t="str">
        <f t="shared" si="106"/>
        <v>No</v>
      </c>
    </row>
    <row r="1139" spans="1:27" x14ac:dyDescent="0.3">
      <c r="A1139" t="s">
        <v>201</v>
      </c>
      <c r="B1139" t="s">
        <v>13</v>
      </c>
      <c r="C1139" t="s">
        <v>130</v>
      </c>
      <c r="D1139" t="s">
        <v>8</v>
      </c>
      <c r="E1139" t="s">
        <v>70</v>
      </c>
      <c r="F1139" t="s">
        <v>131</v>
      </c>
      <c r="G1139">
        <v>1</v>
      </c>
      <c r="H1139" t="s">
        <v>131</v>
      </c>
      <c r="I1139" t="s">
        <v>148</v>
      </c>
      <c r="M1139">
        <v>2</v>
      </c>
      <c r="N1139" t="str">
        <f t="shared" si="104"/>
        <v>Yes</v>
      </c>
      <c r="O1139" s="3" t="s">
        <v>214</v>
      </c>
      <c r="P1139" s="126" t="str">
        <f t="shared" si="107"/>
        <v>Yes</v>
      </c>
      <c r="Q1139" s="126" t="str">
        <f t="shared" si="106"/>
        <v>No</v>
      </c>
      <c r="R1139" s="126" t="str">
        <f t="shared" si="106"/>
        <v>Yes</v>
      </c>
      <c r="S1139" s="126" t="str">
        <f t="shared" si="106"/>
        <v>Yes</v>
      </c>
      <c r="T1139" s="126" t="str">
        <f t="shared" si="106"/>
        <v>No</v>
      </c>
      <c r="U1139" s="126" t="str">
        <f t="shared" si="106"/>
        <v>No</v>
      </c>
      <c r="V1139" s="126" t="str">
        <f t="shared" si="106"/>
        <v>No</v>
      </c>
      <c r="W1139" s="126" t="str">
        <f t="shared" si="106"/>
        <v>No</v>
      </c>
      <c r="X1139" s="126" t="str">
        <f t="shared" si="106"/>
        <v>No</v>
      </c>
      <c r="Y1139" s="126" t="str">
        <f t="shared" si="106"/>
        <v>Yes</v>
      </c>
      <c r="Z1139" s="126" t="str">
        <f t="shared" si="106"/>
        <v>Yes</v>
      </c>
      <c r="AA1139" s="126" t="str">
        <f t="shared" si="106"/>
        <v>No</v>
      </c>
    </row>
    <row r="1140" spans="1:27" x14ac:dyDescent="0.3">
      <c r="A1140" t="s">
        <v>201</v>
      </c>
      <c r="B1140" t="s">
        <v>13</v>
      </c>
      <c r="C1140" t="s">
        <v>130</v>
      </c>
      <c r="D1140" t="s">
        <v>8</v>
      </c>
      <c r="E1140" t="s">
        <v>70</v>
      </c>
      <c r="F1140" t="s">
        <v>9</v>
      </c>
      <c r="G1140">
        <v>1</v>
      </c>
      <c r="H1140" t="s">
        <v>130</v>
      </c>
      <c r="I1140" t="s">
        <v>20</v>
      </c>
      <c r="M1140">
        <v>2</v>
      </c>
      <c r="N1140" t="str">
        <f t="shared" si="104"/>
        <v>Yes</v>
      </c>
      <c r="O1140" s="3" t="s">
        <v>214</v>
      </c>
      <c r="P1140" s="126" t="str">
        <f t="shared" si="107"/>
        <v>Yes</v>
      </c>
      <c r="Q1140" s="126" t="str">
        <f t="shared" si="106"/>
        <v>Yes</v>
      </c>
      <c r="R1140" s="126" t="str">
        <f t="shared" si="106"/>
        <v>Yes</v>
      </c>
      <c r="S1140" s="126" t="str">
        <f t="shared" si="106"/>
        <v>Yes</v>
      </c>
      <c r="T1140" s="126" t="str">
        <f t="shared" si="106"/>
        <v>No</v>
      </c>
      <c r="U1140" s="126" t="str">
        <f t="shared" si="106"/>
        <v>No</v>
      </c>
      <c r="V1140" s="126" t="str">
        <f t="shared" si="106"/>
        <v>No</v>
      </c>
      <c r="W1140" s="126" t="str">
        <f t="shared" si="106"/>
        <v>No</v>
      </c>
      <c r="X1140" s="126" t="str">
        <f t="shared" si="106"/>
        <v>No</v>
      </c>
      <c r="Y1140" s="126" t="str">
        <f t="shared" si="106"/>
        <v>Yes</v>
      </c>
      <c r="Z1140" s="126" t="str">
        <f t="shared" si="106"/>
        <v>No</v>
      </c>
      <c r="AA1140" s="126" t="str">
        <f t="shared" si="106"/>
        <v>No</v>
      </c>
    </row>
    <row r="1141" spans="1:27" x14ac:dyDescent="0.3">
      <c r="A1141" t="s">
        <v>201</v>
      </c>
      <c r="B1141" t="s">
        <v>13</v>
      </c>
      <c r="C1141" t="s">
        <v>130</v>
      </c>
      <c r="D1141" t="s">
        <v>8</v>
      </c>
      <c r="E1141" t="s">
        <v>70</v>
      </c>
      <c r="F1141" t="s">
        <v>9</v>
      </c>
      <c r="G1141">
        <v>0</v>
      </c>
      <c r="H1141" t="s">
        <v>8</v>
      </c>
      <c r="I1141" t="s">
        <v>19</v>
      </c>
      <c r="M1141">
        <v>0</v>
      </c>
      <c r="N1141" t="str">
        <f t="shared" si="104"/>
        <v>No</v>
      </c>
      <c r="O1141" s="3" t="s">
        <v>214</v>
      </c>
      <c r="P1141" s="126" t="str">
        <f t="shared" si="107"/>
        <v>Yes</v>
      </c>
      <c r="Q1141" s="126" t="str">
        <f t="shared" si="106"/>
        <v>Yes</v>
      </c>
      <c r="R1141" s="126" t="str">
        <f t="shared" si="106"/>
        <v>Yes</v>
      </c>
      <c r="S1141" s="126" t="str">
        <f t="shared" si="106"/>
        <v>Yes</v>
      </c>
      <c r="T1141" s="126" t="str">
        <f t="shared" si="106"/>
        <v>No</v>
      </c>
      <c r="U1141" s="126" t="str">
        <f t="shared" si="106"/>
        <v>No</v>
      </c>
      <c r="V1141" s="126" t="str">
        <f t="shared" si="106"/>
        <v>No</v>
      </c>
      <c r="W1141" s="126" t="str">
        <f t="shared" si="106"/>
        <v>No</v>
      </c>
      <c r="X1141" s="126" t="str">
        <f t="shared" si="106"/>
        <v>No</v>
      </c>
      <c r="Y1141" s="126" t="str">
        <f t="shared" si="106"/>
        <v>Yes</v>
      </c>
      <c r="Z1141" s="126" t="str">
        <f t="shared" si="106"/>
        <v>No</v>
      </c>
      <c r="AA1141" s="126" t="str">
        <f t="shared" si="106"/>
        <v>No</v>
      </c>
    </row>
    <row r="1142" spans="1:27" x14ac:dyDescent="0.3">
      <c r="A1142" t="s">
        <v>201</v>
      </c>
      <c r="B1142" t="s">
        <v>13</v>
      </c>
      <c r="C1142" t="s">
        <v>130</v>
      </c>
      <c r="D1142" t="s">
        <v>8</v>
      </c>
      <c r="E1142" t="s">
        <v>70</v>
      </c>
      <c r="F1142" t="s">
        <v>9</v>
      </c>
      <c r="G1142">
        <v>0</v>
      </c>
      <c r="H1142" t="s">
        <v>8</v>
      </c>
      <c r="I1142" t="s">
        <v>19</v>
      </c>
      <c r="M1142">
        <v>0</v>
      </c>
      <c r="N1142" t="str">
        <f t="shared" si="104"/>
        <v>No</v>
      </c>
      <c r="O1142" s="3" t="s">
        <v>214</v>
      </c>
      <c r="P1142" s="126" t="str">
        <f t="shared" si="107"/>
        <v>Yes</v>
      </c>
      <c r="Q1142" s="126" t="str">
        <f t="shared" si="106"/>
        <v>Yes</v>
      </c>
      <c r="R1142" s="126" t="str">
        <f t="shared" si="106"/>
        <v>Yes</v>
      </c>
      <c r="S1142" s="126" t="str">
        <f t="shared" si="106"/>
        <v>Yes</v>
      </c>
      <c r="T1142" s="126" t="str">
        <f t="shared" si="106"/>
        <v>No</v>
      </c>
      <c r="U1142" s="126" t="str">
        <f t="shared" si="106"/>
        <v>No</v>
      </c>
      <c r="V1142" s="126" t="str">
        <f t="shared" si="106"/>
        <v>No</v>
      </c>
      <c r="W1142" s="126" t="str">
        <f t="shared" si="106"/>
        <v>No</v>
      </c>
      <c r="X1142" s="126" t="str">
        <f t="shared" si="106"/>
        <v>No</v>
      </c>
      <c r="Y1142" s="126" t="str">
        <f t="shared" si="106"/>
        <v>Yes</v>
      </c>
      <c r="Z1142" s="126" t="str">
        <f t="shared" si="106"/>
        <v>No</v>
      </c>
      <c r="AA1142" s="126" t="str">
        <f t="shared" si="106"/>
        <v>No</v>
      </c>
    </row>
    <row r="1143" spans="1:27" x14ac:dyDescent="0.3">
      <c r="A1143" t="s">
        <v>201</v>
      </c>
      <c r="B1143" t="s">
        <v>13</v>
      </c>
      <c r="C1143" t="s">
        <v>130</v>
      </c>
      <c r="D1143" t="s">
        <v>9</v>
      </c>
      <c r="E1143" t="s">
        <v>70</v>
      </c>
      <c r="F1143" t="s">
        <v>10</v>
      </c>
      <c r="G1143">
        <v>0</v>
      </c>
      <c r="H1143" t="s">
        <v>70</v>
      </c>
      <c r="I1143" t="s">
        <v>19</v>
      </c>
      <c r="M1143">
        <v>3</v>
      </c>
      <c r="N1143" t="str">
        <f t="shared" si="104"/>
        <v>Yes</v>
      </c>
      <c r="O1143" s="3" t="s">
        <v>214</v>
      </c>
      <c r="P1143" s="126" t="str">
        <f t="shared" si="107"/>
        <v>Yes</v>
      </c>
      <c r="Q1143" s="126" t="str">
        <f t="shared" si="106"/>
        <v>Yes</v>
      </c>
      <c r="R1143" s="126" t="str">
        <f t="shared" si="106"/>
        <v>No</v>
      </c>
      <c r="S1143" s="126" t="str">
        <f t="shared" si="106"/>
        <v>Yes</v>
      </c>
      <c r="T1143" s="126" t="str">
        <f t="shared" si="106"/>
        <v>Yes</v>
      </c>
      <c r="U1143" s="126" t="str">
        <f t="shared" si="106"/>
        <v>No</v>
      </c>
      <c r="V1143" s="126" t="str">
        <f t="shared" si="106"/>
        <v>No</v>
      </c>
      <c r="W1143" s="126" t="str">
        <f t="shared" si="106"/>
        <v>No</v>
      </c>
      <c r="X1143" s="126" t="str">
        <f t="shared" si="106"/>
        <v>No</v>
      </c>
      <c r="Y1143" s="126" t="str">
        <f t="shared" si="106"/>
        <v>Yes</v>
      </c>
      <c r="Z1143" s="126" t="str">
        <f t="shared" si="106"/>
        <v>No</v>
      </c>
      <c r="AA1143" s="126" t="str">
        <f t="shared" si="106"/>
        <v>No</v>
      </c>
    </row>
    <row r="1144" spans="1:27" x14ac:dyDescent="0.3">
      <c r="A1144" t="s">
        <v>201</v>
      </c>
      <c r="B1144" t="s">
        <v>13</v>
      </c>
      <c r="C1144" t="s">
        <v>130</v>
      </c>
      <c r="D1144" t="s">
        <v>9</v>
      </c>
      <c r="E1144" t="s">
        <v>70</v>
      </c>
      <c r="F1144" t="s">
        <v>10</v>
      </c>
      <c r="G1144">
        <v>1</v>
      </c>
      <c r="H1144" t="s">
        <v>10</v>
      </c>
      <c r="I1144" t="s">
        <v>20</v>
      </c>
      <c r="J1144" t="s">
        <v>237</v>
      </c>
      <c r="L1144" s="3" t="s">
        <v>122</v>
      </c>
      <c r="M1144">
        <v>0</v>
      </c>
      <c r="N1144" t="str">
        <f t="shared" si="104"/>
        <v>No</v>
      </c>
      <c r="O1144" s="3" t="s">
        <v>214</v>
      </c>
      <c r="P1144" s="126" t="str">
        <f t="shared" si="107"/>
        <v>Yes</v>
      </c>
      <c r="Q1144" s="126" t="str">
        <f t="shared" si="106"/>
        <v>Yes</v>
      </c>
      <c r="R1144" s="126" t="str">
        <f t="shared" si="106"/>
        <v>No</v>
      </c>
      <c r="S1144" s="126" t="str">
        <f t="shared" si="106"/>
        <v>Yes</v>
      </c>
      <c r="T1144" s="126" t="str">
        <f t="shared" si="106"/>
        <v>Yes</v>
      </c>
      <c r="U1144" s="126" t="str">
        <f t="shared" si="106"/>
        <v>No</v>
      </c>
      <c r="V1144" s="126" t="str">
        <f t="shared" si="106"/>
        <v>No</v>
      </c>
      <c r="W1144" s="126" t="str">
        <f t="shared" si="106"/>
        <v>No</v>
      </c>
      <c r="X1144" s="126" t="str">
        <f t="shared" si="106"/>
        <v>No</v>
      </c>
      <c r="Y1144" s="126" t="str">
        <f t="shared" si="106"/>
        <v>Yes</v>
      </c>
      <c r="Z1144" s="126" t="str">
        <f t="shared" si="106"/>
        <v>No</v>
      </c>
      <c r="AA1144" s="126" t="str">
        <f t="shared" si="106"/>
        <v>No</v>
      </c>
    </row>
    <row r="1145" spans="1:27" x14ac:dyDescent="0.3">
      <c r="A1145" t="s">
        <v>201</v>
      </c>
      <c r="B1145" t="s">
        <v>13</v>
      </c>
      <c r="C1145" t="s">
        <v>130</v>
      </c>
      <c r="D1145" t="s">
        <v>9</v>
      </c>
      <c r="E1145" t="s">
        <v>70</v>
      </c>
      <c r="F1145" t="s">
        <v>10</v>
      </c>
      <c r="G1145">
        <v>2</v>
      </c>
      <c r="H1145" t="s">
        <v>130</v>
      </c>
      <c r="I1145" t="s">
        <v>17</v>
      </c>
      <c r="M1145">
        <v>0</v>
      </c>
      <c r="N1145" t="str">
        <f t="shared" si="104"/>
        <v>No</v>
      </c>
      <c r="O1145" s="3" t="s">
        <v>214</v>
      </c>
      <c r="P1145" s="126" t="str">
        <f t="shared" si="107"/>
        <v>Yes</v>
      </c>
      <c r="Q1145" s="126" t="str">
        <f t="shared" si="107"/>
        <v>Yes</v>
      </c>
      <c r="R1145" s="126" t="str">
        <f t="shared" si="107"/>
        <v>No</v>
      </c>
      <c r="S1145" s="126" t="str">
        <f t="shared" si="107"/>
        <v>Yes</v>
      </c>
      <c r="T1145" s="126" t="str">
        <f t="shared" si="107"/>
        <v>Yes</v>
      </c>
      <c r="U1145" s="126" t="str">
        <f t="shared" si="107"/>
        <v>No</v>
      </c>
      <c r="V1145" s="126" t="str">
        <f t="shared" si="107"/>
        <v>No</v>
      </c>
      <c r="W1145" s="126" t="str">
        <f t="shared" si="107"/>
        <v>No</v>
      </c>
      <c r="X1145" s="126" t="str">
        <f t="shared" si="107"/>
        <v>No</v>
      </c>
      <c r="Y1145" s="126" t="str">
        <f t="shared" si="107"/>
        <v>Yes</v>
      </c>
      <c r="Z1145" s="126" t="str">
        <f t="shared" si="107"/>
        <v>No</v>
      </c>
      <c r="AA1145" s="126" t="str">
        <f t="shared" si="107"/>
        <v>No</v>
      </c>
    </row>
    <row r="1146" spans="1:27" x14ac:dyDescent="0.3">
      <c r="A1146" t="s">
        <v>201</v>
      </c>
      <c r="B1146" t="s">
        <v>13</v>
      </c>
      <c r="C1146" t="s">
        <v>130</v>
      </c>
      <c r="D1146" t="s">
        <v>9</v>
      </c>
      <c r="E1146" t="s">
        <v>70</v>
      </c>
      <c r="F1146" t="s">
        <v>10</v>
      </c>
      <c r="G1146">
        <v>1</v>
      </c>
      <c r="H1146" t="s">
        <v>10</v>
      </c>
      <c r="I1146" t="s">
        <v>18</v>
      </c>
      <c r="L1146" s="3" t="s">
        <v>122</v>
      </c>
      <c r="M1146">
        <v>2</v>
      </c>
      <c r="N1146" t="str">
        <f t="shared" si="104"/>
        <v>Yes</v>
      </c>
      <c r="O1146" s="3" t="s">
        <v>214</v>
      </c>
      <c r="P1146" s="126" t="str">
        <f t="shared" ref="P1146:AA1167" si="108">IF($A1146="","",IF(OR($B1146=P$1,$C1146=P$1,$D1146=P$1,$E1146=P$1,$F1146=P$1),"Yes","No"))</f>
        <v>Yes</v>
      </c>
      <c r="Q1146" s="126" t="str">
        <f t="shared" si="108"/>
        <v>Yes</v>
      </c>
      <c r="R1146" s="126" t="str">
        <f t="shared" si="108"/>
        <v>No</v>
      </c>
      <c r="S1146" s="126" t="str">
        <f t="shared" si="108"/>
        <v>Yes</v>
      </c>
      <c r="T1146" s="126" t="str">
        <f t="shared" si="108"/>
        <v>Yes</v>
      </c>
      <c r="U1146" s="126" t="str">
        <f t="shared" si="108"/>
        <v>No</v>
      </c>
      <c r="V1146" s="126" t="str">
        <f t="shared" si="108"/>
        <v>No</v>
      </c>
      <c r="W1146" s="126" t="str">
        <f t="shared" si="108"/>
        <v>No</v>
      </c>
      <c r="X1146" s="126" t="str">
        <f t="shared" si="108"/>
        <v>No</v>
      </c>
      <c r="Y1146" s="126" t="str">
        <f t="shared" si="108"/>
        <v>Yes</v>
      </c>
      <c r="Z1146" s="126" t="str">
        <f t="shared" si="108"/>
        <v>No</v>
      </c>
      <c r="AA1146" s="126" t="str">
        <f t="shared" si="108"/>
        <v>No</v>
      </c>
    </row>
    <row r="1147" spans="1:27" x14ac:dyDescent="0.3">
      <c r="A1147" t="s">
        <v>201</v>
      </c>
      <c r="B1147" t="s">
        <v>13</v>
      </c>
      <c r="C1147" t="s">
        <v>9</v>
      </c>
      <c r="D1147" t="s">
        <v>8</v>
      </c>
      <c r="E1147" t="s">
        <v>70</v>
      </c>
      <c r="F1147" t="s">
        <v>10</v>
      </c>
      <c r="G1147">
        <v>1</v>
      </c>
      <c r="H1147" t="s">
        <v>8</v>
      </c>
      <c r="I1147" t="s">
        <v>18</v>
      </c>
      <c r="M1147">
        <v>0</v>
      </c>
      <c r="N1147" t="str">
        <f t="shared" si="104"/>
        <v>No</v>
      </c>
      <c r="O1147" s="3" t="s">
        <v>214</v>
      </c>
      <c r="P1147" s="126" t="str">
        <f t="shared" si="108"/>
        <v>Yes</v>
      </c>
      <c r="Q1147" s="126" t="str">
        <f t="shared" si="108"/>
        <v>Yes</v>
      </c>
      <c r="R1147" s="126" t="str">
        <f t="shared" si="108"/>
        <v>Yes</v>
      </c>
      <c r="S1147" s="126" t="str">
        <f t="shared" si="108"/>
        <v>Yes</v>
      </c>
      <c r="T1147" s="126" t="str">
        <f t="shared" si="108"/>
        <v>Yes</v>
      </c>
      <c r="U1147" s="126" t="str">
        <f t="shared" si="108"/>
        <v>No</v>
      </c>
      <c r="V1147" s="126" t="str">
        <f t="shared" si="108"/>
        <v>No</v>
      </c>
      <c r="W1147" s="126" t="str">
        <f t="shared" si="108"/>
        <v>No</v>
      </c>
      <c r="X1147" s="126" t="str">
        <f t="shared" si="108"/>
        <v>No</v>
      </c>
      <c r="Y1147" s="126" t="str">
        <f t="shared" si="108"/>
        <v>No</v>
      </c>
      <c r="Z1147" s="126" t="str">
        <f t="shared" si="108"/>
        <v>No</v>
      </c>
      <c r="AA1147" s="126" t="str">
        <f t="shared" si="108"/>
        <v>No</v>
      </c>
    </row>
    <row r="1148" spans="1:27" x14ac:dyDescent="0.3">
      <c r="A1148" t="s">
        <v>201</v>
      </c>
      <c r="B1148" t="s">
        <v>13</v>
      </c>
      <c r="C1148" t="s">
        <v>9</v>
      </c>
      <c r="D1148" t="s">
        <v>8</v>
      </c>
      <c r="E1148" t="s">
        <v>70</v>
      </c>
      <c r="F1148" t="s">
        <v>10</v>
      </c>
      <c r="G1148">
        <v>1</v>
      </c>
      <c r="H1148" t="s">
        <v>10</v>
      </c>
      <c r="I1148" t="s">
        <v>20</v>
      </c>
      <c r="J1148" t="s">
        <v>237</v>
      </c>
      <c r="L1148" s="3" t="s">
        <v>122</v>
      </c>
      <c r="M1148">
        <v>2</v>
      </c>
      <c r="N1148" t="str">
        <f t="shared" si="104"/>
        <v>Yes</v>
      </c>
      <c r="O1148" s="3" t="s">
        <v>214</v>
      </c>
      <c r="P1148" s="126" t="str">
        <f t="shared" si="108"/>
        <v>Yes</v>
      </c>
      <c r="Q1148" s="126" t="str">
        <f t="shared" si="108"/>
        <v>Yes</v>
      </c>
      <c r="R1148" s="126" t="str">
        <f t="shared" si="108"/>
        <v>Yes</v>
      </c>
      <c r="S1148" s="126" t="str">
        <f t="shared" si="108"/>
        <v>Yes</v>
      </c>
      <c r="T1148" s="126" t="str">
        <f t="shared" si="108"/>
        <v>Yes</v>
      </c>
      <c r="U1148" s="126" t="str">
        <f t="shared" si="108"/>
        <v>No</v>
      </c>
      <c r="V1148" s="126" t="str">
        <f t="shared" si="108"/>
        <v>No</v>
      </c>
      <c r="W1148" s="126" t="str">
        <f t="shared" si="108"/>
        <v>No</v>
      </c>
      <c r="X1148" s="126" t="str">
        <f t="shared" si="108"/>
        <v>No</v>
      </c>
      <c r="Y1148" s="126" t="str">
        <f t="shared" si="108"/>
        <v>No</v>
      </c>
      <c r="Z1148" s="126" t="str">
        <f t="shared" si="108"/>
        <v>No</v>
      </c>
      <c r="AA1148" s="126" t="str">
        <f t="shared" si="108"/>
        <v>No</v>
      </c>
    </row>
    <row r="1149" spans="1:27" x14ac:dyDescent="0.3">
      <c r="A1149" t="s">
        <v>201</v>
      </c>
      <c r="B1149" t="s">
        <v>13</v>
      </c>
      <c r="C1149" t="s">
        <v>9</v>
      </c>
      <c r="D1149" t="s">
        <v>8</v>
      </c>
      <c r="E1149" t="s">
        <v>70</v>
      </c>
      <c r="F1149" t="s">
        <v>10</v>
      </c>
      <c r="G1149">
        <v>1</v>
      </c>
      <c r="H1149" t="s">
        <v>10</v>
      </c>
      <c r="I1149" t="s">
        <v>20</v>
      </c>
      <c r="J1149" t="s">
        <v>237</v>
      </c>
      <c r="L1149" s="3" t="s">
        <v>122</v>
      </c>
      <c r="M1149">
        <v>0</v>
      </c>
      <c r="N1149" t="str">
        <f t="shared" si="104"/>
        <v>No</v>
      </c>
      <c r="O1149" s="3" t="s">
        <v>214</v>
      </c>
      <c r="P1149" s="126" t="str">
        <f t="shared" si="108"/>
        <v>Yes</v>
      </c>
      <c r="Q1149" s="126" t="str">
        <f t="shared" si="108"/>
        <v>Yes</v>
      </c>
      <c r="R1149" s="126" t="str">
        <f t="shared" si="108"/>
        <v>Yes</v>
      </c>
      <c r="S1149" s="126" t="str">
        <f t="shared" si="108"/>
        <v>Yes</v>
      </c>
      <c r="T1149" s="126" t="str">
        <f t="shared" si="108"/>
        <v>Yes</v>
      </c>
      <c r="U1149" s="126" t="str">
        <f t="shared" si="108"/>
        <v>No</v>
      </c>
      <c r="V1149" s="126" t="str">
        <f t="shared" si="108"/>
        <v>No</v>
      </c>
      <c r="W1149" s="126" t="str">
        <f t="shared" si="108"/>
        <v>No</v>
      </c>
      <c r="X1149" s="126" t="str">
        <f t="shared" si="108"/>
        <v>No</v>
      </c>
      <c r="Y1149" s="126" t="str">
        <f t="shared" si="108"/>
        <v>No</v>
      </c>
      <c r="Z1149" s="126" t="str">
        <f t="shared" si="108"/>
        <v>No</v>
      </c>
      <c r="AA1149" s="126" t="str">
        <f t="shared" si="108"/>
        <v>No</v>
      </c>
    </row>
    <row r="1150" spans="1:27" x14ac:dyDescent="0.3">
      <c r="A1150" t="s">
        <v>201</v>
      </c>
      <c r="B1150" t="s">
        <v>13</v>
      </c>
      <c r="C1150" t="s">
        <v>9</v>
      </c>
      <c r="D1150" t="s">
        <v>70</v>
      </c>
      <c r="E1150" t="s">
        <v>11</v>
      </c>
      <c r="F1150" t="s">
        <v>10</v>
      </c>
      <c r="G1150">
        <v>1</v>
      </c>
      <c r="H1150" t="s">
        <v>13</v>
      </c>
      <c r="I1150" t="s">
        <v>19</v>
      </c>
      <c r="K1150" t="s">
        <v>237</v>
      </c>
      <c r="M1150">
        <v>0</v>
      </c>
      <c r="N1150" t="str">
        <f t="shared" si="104"/>
        <v>No</v>
      </c>
      <c r="O1150" s="3" t="s">
        <v>214</v>
      </c>
      <c r="P1150" s="126" t="str">
        <f t="shared" si="108"/>
        <v>Yes</v>
      </c>
      <c r="Q1150" s="126" t="str">
        <f t="shared" si="108"/>
        <v>Yes</v>
      </c>
      <c r="R1150" s="126" t="str">
        <f t="shared" si="108"/>
        <v>No</v>
      </c>
      <c r="S1150" s="126" t="str">
        <f t="shared" si="108"/>
        <v>Yes</v>
      </c>
      <c r="T1150" s="126" t="str">
        <f t="shared" si="108"/>
        <v>Yes</v>
      </c>
      <c r="U1150" s="126" t="str">
        <f t="shared" si="108"/>
        <v>Yes</v>
      </c>
      <c r="V1150" s="126" t="str">
        <f t="shared" si="108"/>
        <v>No</v>
      </c>
      <c r="W1150" s="126" t="str">
        <f t="shared" si="108"/>
        <v>No</v>
      </c>
      <c r="X1150" s="126" t="str">
        <f t="shared" si="108"/>
        <v>No</v>
      </c>
      <c r="Y1150" s="126" t="str">
        <f t="shared" si="108"/>
        <v>No</v>
      </c>
      <c r="Z1150" s="126" t="str">
        <f t="shared" si="108"/>
        <v>No</v>
      </c>
      <c r="AA1150" s="126" t="str">
        <f t="shared" si="108"/>
        <v>No</v>
      </c>
    </row>
    <row r="1151" spans="1:27" x14ac:dyDescent="0.3">
      <c r="A1151" t="s">
        <v>201</v>
      </c>
      <c r="B1151" t="s">
        <v>13</v>
      </c>
      <c r="C1151" t="s">
        <v>9</v>
      </c>
      <c r="D1151" t="s">
        <v>8</v>
      </c>
      <c r="E1151" t="s">
        <v>70</v>
      </c>
      <c r="F1151" t="s">
        <v>10</v>
      </c>
      <c r="G1151">
        <v>0</v>
      </c>
      <c r="H1151" t="s">
        <v>13</v>
      </c>
      <c r="I1151" t="s">
        <v>16</v>
      </c>
      <c r="M1151">
        <v>0</v>
      </c>
      <c r="N1151" t="str">
        <f t="shared" si="104"/>
        <v>No</v>
      </c>
      <c r="O1151" s="3" t="s">
        <v>214</v>
      </c>
      <c r="P1151" s="126" t="str">
        <f t="shared" si="108"/>
        <v>Yes</v>
      </c>
      <c r="Q1151" s="126" t="str">
        <f t="shared" si="108"/>
        <v>Yes</v>
      </c>
      <c r="R1151" s="126" t="str">
        <f t="shared" si="108"/>
        <v>Yes</v>
      </c>
      <c r="S1151" s="126" t="str">
        <f t="shared" si="108"/>
        <v>Yes</v>
      </c>
      <c r="T1151" s="126" t="str">
        <f t="shared" si="108"/>
        <v>Yes</v>
      </c>
      <c r="U1151" s="126" t="str">
        <f t="shared" si="108"/>
        <v>No</v>
      </c>
      <c r="V1151" s="126" t="str">
        <f t="shared" si="108"/>
        <v>No</v>
      </c>
      <c r="W1151" s="126" t="str">
        <f t="shared" si="108"/>
        <v>No</v>
      </c>
      <c r="X1151" s="126" t="str">
        <f t="shared" si="108"/>
        <v>No</v>
      </c>
      <c r="Y1151" s="126" t="str">
        <f t="shared" si="108"/>
        <v>No</v>
      </c>
      <c r="Z1151" s="126" t="str">
        <f t="shared" si="108"/>
        <v>No</v>
      </c>
      <c r="AA1151" s="126" t="str">
        <f t="shared" si="108"/>
        <v>No</v>
      </c>
    </row>
    <row r="1152" spans="1:27" x14ac:dyDescent="0.3">
      <c r="A1152" t="s">
        <v>201</v>
      </c>
      <c r="B1152" t="s">
        <v>13</v>
      </c>
      <c r="C1152" t="s">
        <v>9</v>
      </c>
      <c r="D1152" t="s">
        <v>8</v>
      </c>
      <c r="E1152" t="s">
        <v>70</v>
      </c>
      <c r="F1152" t="s">
        <v>10</v>
      </c>
      <c r="G1152">
        <v>1</v>
      </c>
      <c r="H1152" t="s">
        <v>8</v>
      </c>
      <c r="I1152" t="s">
        <v>18</v>
      </c>
      <c r="M1152">
        <v>2</v>
      </c>
      <c r="N1152" t="str">
        <f t="shared" si="104"/>
        <v>Yes</v>
      </c>
      <c r="O1152" s="3" t="s">
        <v>214</v>
      </c>
      <c r="P1152" s="126" t="str">
        <f t="shared" si="108"/>
        <v>Yes</v>
      </c>
      <c r="Q1152" s="126" t="str">
        <f t="shared" si="108"/>
        <v>Yes</v>
      </c>
      <c r="R1152" s="126" t="str">
        <f t="shared" si="108"/>
        <v>Yes</v>
      </c>
      <c r="S1152" s="126" t="str">
        <f t="shared" si="108"/>
        <v>Yes</v>
      </c>
      <c r="T1152" s="126" t="str">
        <f t="shared" si="108"/>
        <v>Yes</v>
      </c>
      <c r="U1152" s="126" t="str">
        <f t="shared" si="108"/>
        <v>No</v>
      </c>
      <c r="V1152" s="126" t="str">
        <f t="shared" si="108"/>
        <v>No</v>
      </c>
      <c r="W1152" s="126" t="str">
        <f t="shared" si="108"/>
        <v>No</v>
      </c>
      <c r="X1152" s="126" t="str">
        <f t="shared" si="108"/>
        <v>No</v>
      </c>
      <c r="Y1152" s="126" t="str">
        <f t="shared" si="108"/>
        <v>No</v>
      </c>
      <c r="Z1152" s="126" t="str">
        <f t="shared" si="108"/>
        <v>No</v>
      </c>
      <c r="AA1152" s="126" t="str">
        <f t="shared" si="108"/>
        <v>No</v>
      </c>
    </row>
    <row r="1153" spans="1:27" x14ac:dyDescent="0.3">
      <c r="A1153" t="s">
        <v>201</v>
      </c>
      <c r="B1153" t="s">
        <v>13</v>
      </c>
      <c r="C1153" t="s">
        <v>9</v>
      </c>
      <c r="D1153" t="s">
        <v>8</v>
      </c>
      <c r="E1153" t="s">
        <v>11</v>
      </c>
      <c r="F1153" t="s">
        <v>10</v>
      </c>
      <c r="G1153">
        <v>1</v>
      </c>
      <c r="H1153" t="s">
        <v>10</v>
      </c>
      <c r="I1153" t="s">
        <v>19</v>
      </c>
      <c r="L1153" s="3" t="s">
        <v>122</v>
      </c>
      <c r="M1153">
        <v>3</v>
      </c>
      <c r="N1153" t="str">
        <f t="shared" si="104"/>
        <v>Yes</v>
      </c>
      <c r="O1153" s="3" t="s">
        <v>214</v>
      </c>
      <c r="P1153" s="126" t="str">
        <f t="shared" si="108"/>
        <v>Yes</v>
      </c>
      <c r="Q1153" s="126" t="str">
        <f t="shared" si="108"/>
        <v>Yes</v>
      </c>
      <c r="R1153" s="126" t="str">
        <f t="shared" si="108"/>
        <v>Yes</v>
      </c>
      <c r="S1153" s="126" t="str">
        <f t="shared" si="108"/>
        <v>No</v>
      </c>
      <c r="T1153" s="126" t="str">
        <f t="shared" si="108"/>
        <v>Yes</v>
      </c>
      <c r="U1153" s="126" t="str">
        <f t="shared" si="108"/>
        <v>Yes</v>
      </c>
      <c r="V1153" s="126" t="str">
        <f t="shared" si="108"/>
        <v>No</v>
      </c>
      <c r="W1153" s="126" t="str">
        <f t="shared" si="108"/>
        <v>No</v>
      </c>
      <c r="X1153" s="126" t="str">
        <f t="shared" si="108"/>
        <v>No</v>
      </c>
      <c r="Y1153" s="126" t="str">
        <f t="shared" si="108"/>
        <v>No</v>
      </c>
      <c r="Z1153" s="126" t="str">
        <f t="shared" si="108"/>
        <v>No</v>
      </c>
      <c r="AA1153" s="126" t="str">
        <f t="shared" si="108"/>
        <v>No</v>
      </c>
    </row>
    <row r="1154" spans="1:27" x14ac:dyDescent="0.3">
      <c r="A1154" t="s">
        <v>201</v>
      </c>
      <c r="B1154" t="s">
        <v>13</v>
      </c>
      <c r="C1154" t="s">
        <v>9</v>
      </c>
      <c r="D1154" t="s">
        <v>8</v>
      </c>
      <c r="E1154" t="s">
        <v>11</v>
      </c>
      <c r="F1154" t="s">
        <v>10</v>
      </c>
      <c r="G1154">
        <v>1</v>
      </c>
      <c r="H1154" t="s">
        <v>13</v>
      </c>
      <c r="I1154" t="s">
        <v>17</v>
      </c>
      <c r="M1154">
        <v>0</v>
      </c>
      <c r="N1154" t="str">
        <f t="shared" si="104"/>
        <v>No</v>
      </c>
      <c r="O1154" s="3" t="s">
        <v>214</v>
      </c>
      <c r="P1154" s="126" t="str">
        <f t="shared" si="108"/>
        <v>Yes</v>
      </c>
      <c r="Q1154" s="126" t="str">
        <f t="shared" si="108"/>
        <v>Yes</v>
      </c>
      <c r="R1154" s="126" t="str">
        <f t="shared" si="108"/>
        <v>Yes</v>
      </c>
      <c r="S1154" s="126" t="str">
        <f t="shared" si="108"/>
        <v>No</v>
      </c>
      <c r="T1154" s="126" t="str">
        <f t="shared" si="108"/>
        <v>Yes</v>
      </c>
      <c r="U1154" s="126" t="str">
        <f t="shared" si="108"/>
        <v>Yes</v>
      </c>
      <c r="V1154" s="126" t="str">
        <f t="shared" si="108"/>
        <v>No</v>
      </c>
      <c r="W1154" s="126" t="str">
        <f t="shared" si="108"/>
        <v>No</v>
      </c>
      <c r="X1154" s="126" t="str">
        <f t="shared" si="108"/>
        <v>No</v>
      </c>
      <c r="Y1154" s="126" t="str">
        <f t="shared" si="108"/>
        <v>No</v>
      </c>
      <c r="Z1154" s="126" t="str">
        <f t="shared" si="108"/>
        <v>No</v>
      </c>
      <c r="AA1154" s="126" t="str">
        <f t="shared" si="108"/>
        <v>No</v>
      </c>
    </row>
    <row r="1155" spans="1:27" x14ac:dyDescent="0.3">
      <c r="A1155" t="s">
        <v>201</v>
      </c>
      <c r="B1155" t="s">
        <v>13</v>
      </c>
      <c r="C1155" t="s">
        <v>9</v>
      </c>
      <c r="D1155" t="s">
        <v>8</v>
      </c>
      <c r="E1155" t="s">
        <v>11</v>
      </c>
      <c r="F1155" t="s">
        <v>10</v>
      </c>
      <c r="G1155">
        <v>1</v>
      </c>
      <c r="H1155" t="s">
        <v>10</v>
      </c>
      <c r="I1155" t="s">
        <v>18</v>
      </c>
      <c r="L1155" s="3" t="s">
        <v>122</v>
      </c>
      <c r="M1155">
        <v>2</v>
      </c>
      <c r="N1155" t="str">
        <f t="shared" si="104"/>
        <v>Yes</v>
      </c>
      <c r="O1155" s="3" t="s">
        <v>214</v>
      </c>
      <c r="P1155" s="126" t="str">
        <f t="shared" si="108"/>
        <v>Yes</v>
      </c>
      <c r="Q1155" s="126" t="str">
        <f t="shared" si="108"/>
        <v>Yes</v>
      </c>
      <c r="R1155" s="126" t="str">
        <f t="shared" si="108"/>
        <v>Yes</v>
      </c>
      <c r="S1155" s="126" t="str">
        <f t="shared" si="108"/>
        <v>No</v>
      </c>
      <c r="T1155" s="126" t="str">
        <f t="shared" si="108"/>
        <v>Yes</v>
      </c>
      <c r="U1155" s="126" t="str">
        <f t="shared" si="108"/>
        <v>Yes</v>
      </c>
      <c r="V1155" s="126" t="str">
        <f t="shared" si="108"/>
        <v>No</v>
      </c>
      <c r="W1155" s="126" t="str">
        <f t="shared" si="108"/>
        <v>No</v>
      </c>
      <c r="X1155" s="126" t="str">
        <f t="shared" si="108"/>
        <v>No</v>
      </c>
      <c r="Y1155" s="126" t="str">
        <f t="shared" si="108"/>
        <v>No</v>
      </c>
      <c r="Z1155" s="126" t="str">
        <f t="shared" si="108"/>
        <v>No</v>
      </c>
      <c r="AA1155" s="126" t="str">
        <f t="shared" si="108"/>
        <v>No</v>
      </c>
    </row>
    <row r="1156" spans="1:27" x14ac:dyDescent="0.3">
      <c r="A1156" t="s">
        <v>201</v>
      </c>
      <c r="B1156" t="s">
        <v>13</v>
      </c>
      <c r="C1156" t="s">
        <v>9</v>
      </c>
      <c r="D1156" t="s">
        <v>8</v>
      </c>
      <c r="E1156" t="s">
        <v>11</v>
      </c>
      <c r="F1156" t="s">
        <v>10</v>
      </c>
      <c r="G1156">
        <v>0</v>
      </c>
      <c r="H1156" t="s">
        <v>10</v>
      </c>
      <c r="I1156" t="s">
        <v>19</v>
      </c>
      <c r="L1156" s="3" t="s">
        <v>122</v>
      </c>
      <c r="M1156">
        <v>3</v>
      </c>
      <c r="N1156" t="str">
        <f t="shared" si="104"/>
        <v>Yes</v>
      </c>
      <c r="O1156" s="3" t="s">
        <v>214</v>
      </c>
      <c r="P1156" s="126" t="str">
        <f t="shared" si="108"/>
        <v>Yes</v>
      </c>
      <c r="Q1156" s="126" t="str">
        <f t="shared" si="108"/>
        <v>Yes</v>
      </c>
      <c r="R1156" s="126" t="str">
        <f t="shared" si="108"/>
        <v>Yes</v>
      </c>
      <c r="S1156" s="126" t="str">
        <f t="shared" si="108"/>
        <v>No</v>
      </c>
      <c r="T1156" s="126" t="str">
        <f t="shared" si="108"/>
        <v>Yes</v>
      </c>
      <c r="U1156" s="126" t="str">
        <f t="shared" si="108"/>
        <v>Yes</v>
      </c>
      <c r="V1156" s="126" t="str">
        <f t="shared" si="108"/>
        <v>No</v>
      </c>
      <c r="W1156" s="126" t="str">
        <f t="shared" si="108"/>
        <v>No</v>
      </c>
      <c r="X1156" s="126" t="str">
        <f t="shared" si="108"/>
        <v>No</v>
      </c>
      <c r="Y1156" s="126" t="str">
        <f t="shared" si="108"/>
        <v>No</v>
      </c>
      <c r="Z1156" s="126" t="str">
        <f t="shared" si="108"/>
        <v>No</v>
      </c>
      <c r="AA1156" s="126" t="str">
        <f t="shared" si="108"/>
        <v>No</v>
      </c>
    </row>
    <row r="1157" spans="1:27" x14ac:dyDescent="0.3">
      <c r="A1157" t="s">
        <v>201</v>
      </c>
      <c r="B1157" t="s">
        <v>13</v>
      </c>
      <c r="C1157" t="s">
        <v>9</v>
      </c>
      <c r="D1157" t="s">
        <v>8</v>
      </c>
      <c r="E1157" t="s">
        <v>11</v>
      </c>
      <c r="F1157" t="s">
        <v>10</v>
      </c>
      <c r="G1157">
        <v>0</v>
      </c>
      <c r="H1157" t="s">
        <v>10</v>
      </c>
      <c r="I1157" t="s">
        <v>19</v>
      </c>
      <c r="M1157">
        <v>0</v>
      </c>
      <c r="N1157" t="str">
        <f t="shared" si="104"/>
        <v>No</v>
      </c>
      <c r="O1157" s="3" t="s">
        <v>214</v>
      </c>
      <c r="P1157" s="126" t="str">
        <f t="shared" si="108"/>
        <v>Yes</v>
      </c>
      <c r="Q1157" s="126" t="str">
        <f t="shared" si="108"/>
        <v>Yes</v>
      </c>
      <c r="R1157" s="126" t="str">
        <f t="shared" si="108"/>
        <v>Yes</v>
      </c>
      <c r="S1157" s="126" t="str">
        <f t="shared" si="108"/>
        <v>No</v>
      </c>
      <c r="T1157" s="126" t="str">
        <f t="shared" si="108"/>
        <v>Yes</v>
      </c>
      <c r="U1157" s="126" t="str">
        <f t="shared" si="108"/>
        <v>Yes</v>
      </c>
      <c r="V1157" s="126" t="str">
        <f t="shared" si="108"/>
        <v>No</v>
      </c>
      <c r="W1157" s="126" t="str">
        <f t="shared" si="108"/>
        <v>No</v>
      </c>
      <c r="X1157" s="126" t="str">
        <f t="shared" si="108"/>
        <v>No</v>
      </c>
      <c r="Y1157" s="126" t="str">
        <f t="shared" si="108"/>
        <v>No</v>
      </c>
      <c r="Z1157" s="126" t="str">
        <f t="shared" si="108"/>
        <v>No</v>
      </c>
      <c r="AA1157" s="126" t="str">
        <f t="shared" si="108"/>
        <v>No</v>
      </c>
    </row>
    <row r="1158" spans="1:27" x14ac:dyDescent="0.3">
      <c r="A1158" t="s">
        <v>201</v>
      </c>
      <c r="B1158" t="s">
        <v>13</v>
      </c>
      <c r="C1158" t="s">
        <v>9</v>
      </c>
      <c r="D1158" t="s">
        <v>8</v>
      </c>
      <c r="E1158" t="s">
        <v>11</v>
      </c>
      <c r="F1158" t="s">
        <v>10</v>
      </c>
      <c r="G1158">
        <v>0</v>
      </c>
      <c r="H1158" t="s">
        <v>10</v>
      </c>
      <c r="I1158" t="s">
        <v>19</v>
      </c>
      <c r="L1158" s="3" t="s">
        <v>122</v>
      </c>
      <c r="M1158">
        <v>0</v>
      </c>
      <c r="N1158" t="str">
        <f t="shared" si="104"/>
        <v>No</v>
      </c>
      <c r="O1158" s="3" t="s">
        <v>214</v>
      </c>
      <c r="P1158" s="126" t="str">
        <f t="shared" si="108"/>
        <v>Yes</v>
      </c>
      <c r="Q1158" s="126" t="str">
        <f t="shared" si="108"/>
        <v>Yes</v>
      </c>
      <c r="R1158" s="126" t="str">
        <f t="shared" si="108"/>
        <v>Yes</v>
      </c>
      <c r="S1158" s="126" t="str">
        <f t="shared" si="108"/>
        <v>No</v>
      </c>
      <c r="T1158" s="126" t="str">
        <f t="shared" si="108"/>
        <v>Yes</v>
      </c>
      <c r="U1158" s="126" t="str">
        <f t="shared" si="108"/>
        <v>Yes</v>
      </c>
      <c r="V1158" s="126" t="str">
        <f t="shared" si="108"/>
        <v>No</v>
      </c>
      <c r="W1158" s="126" t="str">
        <f t="shared" si="108"/>
        <v>No</v>
      </c>
      <c r="X1158" s="126" t="str">
        <f t="shared" si="108"/>
        <v>No</v>
      </c>
      <c r="Y1158" s="126" t="str">
        <f t="shared" si="108"/>
        <v>No</v>
      </c>
      <c r="Z1158" s="126" t="str">
        <f t="shared" si="108"/>
        <v>No</v>
      </c>
      <c r="AA1158" s="126" t="str">
        <f t="shared" si="108"/>
        <v>No</v>
      </c>
    </row>
    <row r="1159" spans="1:27" x14ac:dyDescent="0.3">
      <c r="A1159" t="s">
        <v>201</v>
      </c>
      <c r="B1159" t="s">
        <v>13</v>
      </c>
      <c r="C1159" t="s">
        <v>9</v>
      </c>
      <c r="D1159" t="s">
        <v>8</v>
      </c>
      <c r="E1159" t="s">
        <v>11</v>
      </c>
      <c r="F1159" t="s">
        <v>10</v>
      </c>
      <c r="G1159">
        <v>1</v>
      </c>
      <c r="H1159" t="s">
        <v>8</v>
      </c>
      <c r="I1159" t="s">
        <v>18</v>
      </c>
      <c r="J1159" t="s">
        <v>237</v>
      </c>
      <c r="L1159" s="3" t="s">
        <v>122</v>
      </c>
      <c r="M1159">
        <v>0</v>
      </c>
      <c r="N1159" t="str">
        <f t="shared" si="104"/>
        <v>No</v>
      </c>
      <c r="O1159" s="3" t="s">
        <v>214</v>
      </c>
      <c r="P1159" s="126" t="str">
        <f t="shared" si="108"/>
        <v>Yes</v>
      </c>
      <c r="Q1159" s="126" t="str">
        <f t="shared" si="108"/>
        <v>Yes</v>
      </c>
      <c r="R1159" s="126" t="str">
        <f t="shared" si="108"/>
        <v>Yes</v>
      </c>
      <c r="S1159" s="126" t="str">
        <f t="shared" si="108"/>
        <v>No</v>
      </c>
      <c r="T1159" s="126" t="str">
        <f t="shared" si="108"/>
        <v>Yes</v>
      </c>
      <c r="U1159" s="126" t="str">
        <f t="shared" si="108"/>
        <v>Yes</v>
      </c>
      <c r="V1159" s="126" t="str">
        <f t="shared" si="108"/>
        <v>No</v>
      </c>
      <c r="W1159" s="126" t="str">
        <f t="shared" si="108"/>
        <v>No</v>
      </c>
      <c r="X1159" s="126" t="str">
        <f t="shared" si="108"/>
        <v>No</v>
      </c>
      <c r="Y1159" s="126" t="str">
        <f t="shared" si="108"/>
        <v>No</v>
      </c>
      <c r="Z1159" s="126" t="str">
        <f t="shared" si="108"/>
        <v>No</v>
      </c>
      <c r="AA1159" s="126" t="str">
        <f t="shared" si="108"/>
        <v>No</v>
      </c>
    </row>
    <row r="1160" spans="1:27" x14ac:dyDescent="0.3">
      <c r="A1160" t="s">
        <v>201</v>
      </c>
      <c r="B1160" t="s">
        <v>13</v>
      </c>
      <c r="C1160" t="s">
        <v>9</v>
      </c>
      <c r="D1160" t="s">
        <v>8</v>
      </c>
      <c r="E1160" t="s">
        <v>11</v>
      </c>
      <c r="F1160" t="s">
        <v>10</v>
      </c>
      <c r="G1160">
        <v>0</v>
      </c>
      <c r="H1160" t="s">
        <v>11</v>
      </c>
      <c r="I1160" t="s">
        <v>17</v>
      </c>
      <c r="K1160" t="s">
        <v>237</v>
      </c>
      <c r="M1160">
        <v>0</v>
      </c>
      <c r="N1160" t="str">
        <f t="shared" si="104"/>
        <v>No</v>
      </c>
      <c r="O1160" s="3" t="s">
        <v>214</v>
      </c>
      <c r="P1160" s="126" t="str">
        <f t="shared" si="108"/>
        <v>Yes</v>
      </c>
      <c r="Q1160" s="126" t="str">
        <f t="shared" si="108"/>
        <v>Yes</v>
      </c>
      <c r="R1160" s="126" t="str">
        <f t="shared" si="108"/>
        <v>Yes</v>
      </c>
      <c r="S1160" s="126" t="str">
        <f t="shared" si="108"/>
        <v>No</v>
      </c>
      <c r="T1160" s="126" t="str">
        <f t="shared" si="108"/>
        <v>Yes</v>
      </c>
      <c r="U1160" s="126" t="str">
        <f t="shared" si="108"/>
        <v>Yes</v>
      </c>
      <c r="V1160" s="126" t="str">
        <f t="shared" si="108"/>
        <v>No</v>
      </c>
      <c r="W1160" s="126" t="str">
        <f t="shared" si="108"/>
        <v>No</v>
      </c>
      <c r="X1160" s="126" t="str">
        <f t="shared" si="108"/>
        <v>No</v>
      </c>
      <c r="Y1160" s="126" t="str">
        <f t="shared" si="108"/>
        <v>No</v>
      </c>
      <c r="Z1160" s="126" t="str">
        <f t="shared" si="108"/>
        <v>No</v>
      </c>
      <c r="AA1160" s="126" t="str">
        <f t="shared" si="108"/>
        <v>No</v>
      </c>
    </row>
    <row r="1161" spans="1:27" x14ac:dyDescent="0.3">
      <c r="A1161" t="s">
        <v>201</v>
      </c>
      <c r="B1161" t="s">
        <v>13</v>
      </c>
      <c r="C1161" t="s">
        <v>9</v>
      </c>
      <c r="D1161" t="s">
        <v>8</v>
      </c>
      <c r="E1161" t="s">
        <v>11</v>
      </c>
      <c r="F1161" t="s">
        <v>10</v>
      </c>
      <c r="G1161">
        <v>0</v>
      </c>
      <c r="H1161" t="s">
        <v>11</v>
      </c>
      <c r="I1161" t="s">
        <v>19</v>
      </c>
      <c r="M1161">
        <v>0</v>
      </c>
      <c r="N1161" t="str">
        <f t="shared" si="104"/>
        <v>No</v>
      </c>
      <c r="O1161" s="3" t="s">
        <v>214</v>
      </c>
      <c r="P1161" s="126" t="str">
        <f t="shared" si="108"/>
        <v>Yes</v>
      </c>
      <c r="Q1161" s="126" t="str">
        <f t="shared" si="108"/>
        <v>Yes</v>
      </c>
      <c r="R1161" s="126" t="str">
        <f t="shared" si="108"/>
        <v>Yes</v>
      </c>
      <c r="S1161" s="126" t="str">
        <f t="shared" si="108"/>
        <v>No</v>
      </c>
      <c r="T1161" s="126" t="str">
        <f t="shared" si="108"/>
        <v>Yes</v>
      </c>
      <c r="U1161" s="126" t="str">
        <f t="shared" si="108"/>
        <v>Yes</v>
      </c>
      <c r="V1161" s="126" t="str">
        <f t="shared" si="108"/>
        <v>No</v>
      </c>
      <c r="W1161" s="126" t="str">
        <f t="shared" si="108"/>
        <v>No</v>
      </c>
      <c r="X1161" s="126" t="str">
        <f t="shared" si="108"/>
        <v>No</v>
      </c>
      <c r="Y1161" s="126" t="str">
        <f t="shared" si="108"/>
        <v>No</v>
      </c>
      <c r="Z1161" s="126" t="str">
        <f t="shared" si="108"/>
        <v>No</v>
      </c>
      <c r="AA1161" s="126" t="str">
        <f t="shared" si="108"/>
        <v>No</v>
      </c>
    </row>
    <row r="1162" spans="1:27" x14ac:dyDescent="0.3">
      <c r="A1162" t="s">
        <v>201</v>
      </c>
      <c r="B1162" t="s">
        <v>13</v>
      </c>
      <c r="C1162" t="s">
        <v>9</v>
      </c>
      <c r="D1162" t="s">
        <v>8</v>
      </c>
      <c r="E1162" t="s">
        <v>11</v>
      </c>
      <c r="F1162" t="s">
        <v>10</v>
      </c>
      <c r="G1162">
        <v>0</v>
      </c>
      <c r="H1162" t="s">
        <v>11</v>
      </c>
      <c r="I1162" t="s">
        <v>19</v>
      </c>
      <c r="K1162" t="s">
        <v>237</v>
      </c>
      <c r="M1162">
        <v>3</v>
      </c>
      <c r="N1162" t="str">
        <f t="shared" si="104"/>
        <v>Yes</v>
      </c>
      <c r="O1162" s="3" t="s">
        <v>214</v>
      </c>
      <c r="P1162" s="126" t="str">
        <f t="shared" si="108"/>
        <v>Yes</v>
      </c>
      <c r="Q1162" s="126" t="str">
        <f t="shared" si="108"/>
        <v>Yes</v>
      </c>
      <c r="R1162" s="126" t="str">
        <f t="shared" si="108"/>
        <v>Yes</v>
      </c>
      <c r="S1162" s="126" t="str">
        <f t="shared" si="108"/>
        <v>No</v>
      </c>
      <c r="T1162" s="126" t="str">
        <f t="shared" si="108"/>
        <v>Yes</v>
      </c>
      <c r="U1162" s="126" t="str">
        <f t="shared" si="108"/>
        <v>Yes</v>
      </c>
      <c r="V1162" s="126" t="str">
        <f t="shared" si="108"/>
        <v>No</v>
      </c>
      <c r="W1162" s="126" t="str">
        <f t="shared" si="108"/>
        <v>No</v>
      </c>
      <c r="X1162" s="126" t="str">
        <f t="shared" si="108"/>
        <v>No</v>
      </c>
      <c r="Y1162" s="126" t="str">
        <f t="shared" si="108"/>
        <v>No</v>
      </c>
      <c r="Z1162" s="126" t="str">
        <f t="shared" si="108"/>
        <v>No</v>
      </c>
      <c r="AA1162" s="126" t="str">
        <f t="shared" si="108"/>
        <v>No</v>
      </c>
    </row>
    <row r="1163" spans="1:27" x14ac:dyDescent="0.3">
      <c r="A1163" t="s">
        <v>201</v>
      </c>
      <c r="B1163" t="s">
        <v>13</v>
      </c>
      <c r="C1163" t="s">
        <v>9</v>
      </c>
      <c r="D1163" t="s">
        <v>8</v>
      </c>
      <c r="E1163" t="s">
        <v>11</v>
      </c>
      <c r="F1163" t="s">
        <v>10</v>
      </c>
      <c r="G1163">
        <v>1</v>
      </c>
      <c r="H1163" t="s">
        <v>11</v>
      </c>
      <c r="I1163" t="s">
        <v>18</v>
      </c>
      <c r="M1163">
        <v>2</v>
      </c>
      <c r="N1163" t="str">
        <f t="shared" si="104"/>
        <v>Yes</v>
      </c>
      <c r="O1163" s="3" t="s">
        <v>214</v>
      </c>
      <c r="P1163" s="126" t="str">
        <f t="shared" si="108"/>
        <v>Yes</v>
      </c>
      <c r="Q1163" s="126" t="str">
        <f t="shared" si="108"/>
        <v>Yes</v>
      </c>
      <c r="R1163" s="126" t="str">
        <f t="shared" si="108"/>
        <v>Yes</v>
      </c>
      <c r="S1163" s="126" t="str">
        <f t="shared" si="108"/>
        <v>No</v>
      </c>
      <c r="T1163" s="126" t="str">
        <f t="shared" si="108"/>
        <v>Yes</v>
      </c>
      <c r="U1163" s="126" t="str">
        <f t="shared" si="108"/>
        <v>Yes</v>
      </c>
      <c r="V1163" s="126" t="str">
        <f t="shared" si="108"/>
        <v>No</v>
      </c>
      <c r="W1163" s="126" t="str">
        <f t="shared" si="108"/>
        <v>No</v>
      </c>
      <c r="X1163" s="126" t="str">
        <f t="shared" si="108"/>
        <v>No</v>
      </c>
      <c r="Y1163" s="126" t="str">
        <f t="shared" si="108"/>
        <v>No</v>
      </c>
      <c r="Z1163" s="126" t="str">
        <f t="shared" si="108"/>
        <v>No</v>
      </c>
      <c r="AA1163" s="126" t="str">
        <f t="shared" si="108"/>
        <v>No</v>
      </c>
    </row>
    <row r="1164" spans="1:27" x14ac:dyDescent="0.3">
      <c r="A1164" t="s">
        <v>201</v>
      </c>
      <c r="B1164" t="s">
        <v>13</v>
      </c>
      <c r="C1164" t="s">
        <v>9</v>
      </c>
      <c r="D1164" t="s">
        <v>8</v>
      </c>
      <c r="E1164" t="s">
        <v>11</v>
      </c>
      <c r="F1164" t="s">
        <v>10</v>
      </c>
      <c r="G1164">
        <v>0</v>
      </c>
      <c r="H1164" t="s">
        <v>13</v>
      </c>
      <c r="I1164" t="s">
        <v>148</v>
      </c>
      <c r="M1164">
        <v>2</v>
      </c>
      <c r="N1164" t="str">
        <f t="shared" si="104"/>
        <v>Yes</v>
      </c>
      <c r="O1164" s="3" t="s">
        <v>214</v>
      </c>
      <c r="P1164" s="126" t="str">
        <f t="shared" si="108"/>
        <v>Yes</v>
      </c>
      <c r="Q1164" s="126" t="str">
        <f t="shared" si="108"/>
        <v>Yes</v>
      </c>
      <c r="R1164" s="126" t="str">
        <f t="shared" si="108"/>
        <v>Yes</v>
      </c>
      <c r="S1164" s="126" t="str">
        <f t="shared" si="108"/>
        <v>No</v>
      </c>
      <c r="T1164" s="126" t="str">
        <f t="shared" si="108"/>
        <v>Yes</v>
      </c>
      <c r="U1164" s="126" t="str">
        <f t="shared" si="108"/>
        <v>Yes</v>
      </c>
      <c r="V1164" s="126" t="str">
        <f t="shared" si="108"/>
        <v>No</v>
      </c>
      <c r="W1164" s="126" t="str">
        <f t="shared" si="108"/>
        <v>No</v>
      </c>
      <c r="X1164" s="126" t="str">
        <f t="shared" si="108"/>
        <v>No</v>
      </c>
      <c r="Y1164" s="126" t="str">
        <f t="shared" si="108"/>
        <v>No</v>
      </c>
      <c r="Z1164" s="126" t="str">
        <f t="shared" si="108"/>
        <v>No</v>
      </c>
      <c r="AA1164" s="126" t="str">
        <f t="shared" si="108"/>
        <v>No</v>
      </c>
    </row>
    <row r="1165" spans="1:27" x14ac:dyDescent="0.3">
      <c r="A1165" t="s">
        <v>202</v>
      </c>
      <c r="B1165" t="s">
        <v>13</v>
      </c>
      <c r="C1165" t="s">
        <v>9</v>
      </c>
      <c r="D1165" t="s">
        <v>8</v>
      </c>
      <c r="E1165" t="s">
        <v>11</v>
      </c>
      <c r="F1165" t="s">
        <v>10</v>
      </c>
      <c r="G1165">
        <v>0</v>
      </c>
      <c r="H1165" t="s">
        <v>13</v>
      </c>
      <c r="I1165" t="s">
        <v>19</v>
      </c>
      <c r="M1165">
        <v>0</v>
      </c>
      <c r="N1165" t="str">
        <f t="shared" si="104"/>
        <v>No</v>
      </c>
      <c r="O1165" s="3" t="s">
        <v>152</v>
      </c>
      <c r="P1165" s="126" t="str">
        <f t="shared" si="108"/>
        <v>Yes</v>
      </c>
      <c r="Q1165" s="126" t="str">
        <f t="shared" si="108"/>
        <v>Yes</v>
      </c>
      <c r="R1165" s="126" t="str">
        <f t="shared" si="108"/>
        <v>Yes</v>
      </c>
      <c r="S1165" s="126" t="str">
        <f t="shared" si="108"/>
        <v>No</v>
      </c>
      <c r="T1165" s="126" t="str">
        <f t="shared" si="108"/>
        <v>Yes</v>
      </c>
      <c r="U1165" s="126" t="str">
        <f t="shared" si="108"/>
        <v>Yes</v>
      </c>
      <c r="V1165" s="126" t="str">
        <f t="shared" si="108"/>
        <v>No</v>
      </c>
      <c r="W1165" s="126" t="str">
        <f t="shared" si="108"/>
        <v>No</v>
      </c>
      <c r="X1165" s="126" t="str">
        <f t="shared" si="108"/>
        <v>No</v>
      </c>
      <c r="Y1165" s="126" t="str">
        <f t="shared" si="108"/>
        <v>No</v>
      </c>
      <c r="Z1165" s="126" t="str">
        <f t="shared" si="108"/>
        <v>No</v>
      </c>
      <c r="AA1165" s="126" t="str">
        <f t="shared" si="108"/>
        <v>No</v>
      </c>
    </row>
    <row r="1166" spans="1:27" x14ac:dyDescent="0.3">
      <c r="A1166" t="s">
        <v>202</v>
      </c>
      <c r="B1166" t="s">
        <v>13</v>
      </c>
      <c r="C1166" t="s">
        <v>9</v>
      </c>
      <c r="D1166" t="s">
        <v>8</v>
      </c>
      <c r="E1166" t="s">
        <v>11</v>
      </c>
      <c r="F1166" t="s">
        <v>10</v>
      </c>
      <c r="G1166">
        <v>1</v>
      </c>
      <c r="H1166" t="s">
        <v>10</v>
      </c>
      <c r="I1166" t="s">
        <v>148</v>
      </c>
      <c r="M1166">
        <v>0</v>
      </c>
      <c r="N1166" t="str">
        <f t="shared" si="104"/>
        <v>Yes</v>
      </c>
      <c r="O1166" s="3" t="s">
        <v>152</v>
      </c>
      <c r="P1166" s="126" t="str">
        <f t="shared" si="108"/>
        <v>Yes</v>
      </c>
      <c r="Q1166" s="126" t="str">
        <f t="shared" si="108"/>
        <v>Yes</v>
      </c>
      <c r="R1166" s="126" t="str">
        <f t="shared" si="108"/>
        <v>Yes</v>
      </c>
      <c r="S1166" s="126" t="str">
        <f t="shared" si="108"/>
        <v>No</v>
      </c>
      <c r="T1166" s="126" t="str">
        <f t="shared" si="108"/>
        <v>Yes</v>
      </c>
      <c r="U1166" s="126" t="str">
        <f t="shared" si="108"/>
        <v>Yes</v>
      </c>
      <c r="V1166" s="126" t="str">
        <f t="shared" si="108"/>
        <v>No</v>
      </c>
      <c r="W1166" s="126" t="str">
        <f t="shared" si="108"/>
        <v>No</v>
      </c>
      <c r="X1166" s="126" t="str">
        <f t="shared" si="108"/>
        <v>No</v>
      </c>
      <c r="Y1166" s="126" t="str">
        <f t="shared" si="108"/>
        <v>No</v>
      </c>
      <c r="Z1166" s="126" t="str">
        <f t="shared" si="108"/>
        <v>No</v>
      </c>
      <c r="AA1166" s="126" t="str">
        <f t="shared" si="108"/>
        <v>No</v>
      </c>
    </row>
    <row r="1167" spans="1:27" x14ac:dyDescent="0.3">
      <c r="A1167" t="s">
        <v>202</v>
      </c>
      <c r="B1167" t="s">
        <v>13</v>
      </c>
      <c r="C1167" t="s">
        <v>9</v>
      </c>
      <c r="D1167" t="s">
        <v>8</v>
      </c>
      <c r="E1167" t="s">
        <v>11</v>
      </c>
      <c r="F1167" t="s">
        <v>10</v>
      </c>
      <c r="G1167">
        <v>1</v>
      </c>
      <c r="H1167" t="s">
        <v>10</v>
      </c>
      <c r="I1167" t="s">
        <v>18</v>
      </c>
      <c r="M1167">
        <v>0</v>
      </c>
      <c r="N1167" t="str">
        <f t="shared" si="104"/>
        <v>No</v>
      </c>
      <c r="O1167" s="3" t="s">
        <v>152</v>
      </c>
      <c r="P1167" s="126" t="str">
        <f t="shared" si="108"/>
        <v>Yes</v>
      </c>
      <c r="Q1167" s="126" t="str">
        <f t="shared" si="108"/>
        <v>Yes</v>
      </c>
      <c r="R1167" s="126" t="str">
        <f t="shared" si="108"/>
        <v>Yes</v>
      </c>
      <c r="S1167" s="126" t="str">
        <f t="shared" ref="Q1167:AA1190" si="109">IF($A1167="","",IF(OR($B1167=S$1,$C1167=S$1,$D1167=S$1,$E1167=S$1,$F1167=S$1),"Yes","No"))</f>
        <v>No</v>
      </c>
      <c r="T1167" s="126" t="str">
        <f t="shared" si="109"/>
        <v>Yes</v>
      </c>
      <c r="U1167" s="126" t="str">
        <f t="shared" si="109"/>
        <v>Yes</v>
      </c>
      <c r="V1167" s="126" t="str">
        <f t="shared" si="109"/>
        <v>No</v>
      </c>
      <c r="W1167" s="126" t="str">
        <f t="shared" si="109"/>
        <v>No</v>
      </c>
      <c r="X1167" s="126" t="str">
        <f t="shared" si="109"/>
        <v>No</v>
      </c>
      <c r="Y1167" s="126" t="str">
        <f t="shared" si="109"/>
        <v>No</v>
      </c>
      <c r="Z1167" s="126" t="str">
        <f t="shared" si="109"/>
        <v>No</v>
      </c>
      <c r="AA1167" s="126" t="str">
        <f t="shared" si="109"/>
        <v>No</v>
      </c>
    </row>
    <row r="1168" spans="1:27" x14ac:dyDescent="0.3">
      <c r="A1168" t="s">
        <v>202</v>
      </c>
      <c r="B1168" t="s">
        <v>13</v>
      </c>
      <c r="C1168" t="s">
        <v>9</v>
      </c>
      <c r="D1168" t="s">
        <v>8</v>
      </c>
      <c r="E1168" t="s">
        <v>11</v>
      </c>
      <c r="F1168" t="s">
        <v>10</v>
      </c>
      <c r="G1168">
        <v>0</v>
      </c>
      <c r="H1168" t="s">
        <v>10</v>
      </c>
      <c r="I1168" t="s">
        <v>17</v>
      </c>
      <c r="M1168">
        <v>0</v>
      </c>
      <c r="N1168" t="str">
        <f t="shared" si="104"/>
        <v>No</v>
      </c>
      <c r="O1168" s="3" t="s">
        <v>152</v>
      </c>
      <c r="P1168" s="126" t="str">
        <f t="shared" ref="P1168:P1231" si="110">IF($A1168="","",IF(OR($B1168=P$1,$C1168=P$1,$D1168=P$1,$E1168=P$1,$F1168=P$1),"Yes","No"))</f>
        <v>Yes</v>
      </c>
      <c r="Q1168" s="126" t="str">
        <f t="shared" si="109"/>
        <v>Yes</v>
      </c>
      <c r="R1168" s="126" t="str">
        <f t="shared" si="109"/>
        <v>Yes</v>
      </c>
      <c r="S1168" s="126" t="str">
        <f t="shared" si="109"/>
        <v>No</v>
      </c>
      <c r="T1168" s="126" t="str">
        <f t="shared" si="109"/>
        <v>Yes</v>
      </c>
      <c r="U1168" s="126" t="str">
        <f t="shared" si="109"/>
        <v>Yes</v>
      </c>
      <c r="V1168" s="126" t="str">
        <f t="shared" si="109"/>
        <v>No</v>
      </c>
      <c r="W1168" s="126" t="str">
        <f t="shared" si="109"/>
        <v>No</v>
      </c>
      <c r="X1168" s="126" t="str">
        <f t="shared" si="109"/>
        <v>No</v>
      </c>
      <c r="Y1168" s="126" t="str">
        <f t="shared" si="109"/>
        <v>No</v>
      </c>
      <c r="Z1168" s="126" t="str">
        <f t="shared" si="109"/>
        <v>No</v>
      </c>
      <c r="AA1168" s="126" t="str">
        <f t="shared" si="109"/>
        <v>No</v>
      </c>
    </row>
    <row r="1169" spans="1:27" x14ac:dyDescent="0.3">
      <c r="A1169" t="s">
        <v>202</v>
      </c>
      <c r="B1169" t="s">
        <v>13</v>
      </c>
      <c r="C1169" t="s">
        <v>9</v>
      </c>
      <c r="D1169" t="s">
        <v>8</v>
      </c>
      <c r="E1169" t="s">
        <v>11</v>
      </c>
      <c r="F1169" t="s">
        <v>10</v>
      </c>
      <c r="G1169">
        <v>0</v>
      </c>
      <c r="H1169" t="s">
        <v>11</v>
      </c>
      <c r="I1169" t="s">
        <v>19</v>
      </c>
      <c r="M1169">
        <v>0</v>
      </c>
      <c r="N1169" t="str">
        <f t="shared" si="104"/>
        <v>No</v>
      </c>
      <c r="O1169" s="3" t="s">
        <v>152</v>
      </c>
      <c r="P1169" s="126" t="str">
        <f t="shared" si="110"/>
        <v>Yes</v>
      </c>
      <c r="Q1169" s="126" t="str">
        <f t="shared" si="109"/>
        <v>Yes</v>
      </c>
      <c r="R1169" s="126" t="str">
        <f t="shared" si="109"/>
        <v>Yes</v>
      </c>
      <c r="S1169" s="126" t="str">
        <f t="shared" si="109"/>
        <v>No</v>
      </c>
      <c r="T1169" s="126" t="str">
        <f t="shared" si="109"/>
        <v>Yes</v>
      </c>
      <c r="U1169" s="126" t="str">
        <f t="shared" si="109"/>
        <v>Yes</v>
      </c>
      <c r="V1169" s="126" t="str">
        <f t="shared" si="109"/>
        <v>No</v>
      </c>
      <c r="W1169" s="126" t="str">
        <f t="shared" si="109"/>
        <v>No</v>
      </c>
      <c r="X1169" s="126" t="str">
        <f t="shared" si="109"/>
        <v>No</v>
      </c>
      <c r="Y1169" s="126" t="str">
        <f t="shared" si="109"/>
        <v>No</v>
      </c>
      <c r="Z1169" s="126" t="str">
        <f t="shared" si="109"/>
        <v>No</v>
      </c>
      <c r="AA1169" s="126" t="str">
        <f t="shared" si="109"/>
        <v>No</v>
      </c>
    </row>
    <row r="1170" spans="1:27" x14ac:dyDescent="0.3">
      <c r="A1170" t="s">
        <v>202</v>
      </c>
      <c r="B1170" t="s">
        <v>13</v>
      </c>
      <c r="C1170" t="s">
        <v>9</v>
      </c>
      <c r="D1170" t="s">
        <v>8</v>
      </c>
      <c r="E1170" t="s">
        <v>11</v>
      </c>
      <c r="F1170" t="s">
        <v>10</v>
      </c>
      <c r="G1170">
        <v>1</v>
      </c>
      <c r="H1170" t="s">
        <v>9</v>
      </c>
      <c r="I1170" t="s">
        <v>19</v>
      </c>
      <c r="M1170">
        <v>3</v>
      </c>
      <c r="N1170" t="str">
        <f t="shared" si="104"/>
        <v>Yes</v>
      </c>
      <c r="O1170" s="3" t="s">
        <v>152</v>
      </c>
      <c r="P1170" s="126" t="str">
        <f t="shared" si="110"/>
        <v>Yes</v>
      </c>
      <c r="Q1170" s="126" t="str">
        <f t="shared" si="109"/>
        <v>Yes</v>
      </c>
      <c r="R1170" s="126" t="str">
        <f t="shared" si="109"/>
        <v>Yes</v>
      </c>
      <c r="S1170" s="126" t="str">
        <f t="shared" si="109"/>
        <v>No</v>
      </c>
      <c r="T1170" s="126" t="str">
        <f t="shared" si="109"/>
        <v>Yes</v>
      </c>
      <c r="U1170" s="126" t="str">
        <f t="shared" si="109"/>
        <v>Yes</v>
      </c>
      <c r="V1170" s="126" t="str">
        <f t="shared" si="109"/>
        <v>No</v>
      </c>
      <c r="W1170" s="126" t="str">
        <f t="shared" si="109"/>
        <v>No</v>
      </c>
      <c r="X1170" s="126" t="str">
        <f t="shared" si="109"/>
        <v>No</v>
      </c>
      <c r="Y1170" s="126" t="str">
        <f t="shared" si="109"/>
        <v>No</v>
      </c>
      <c r="Z1170" s="126" t="str">
        <f t="shared" si="109"/>
        <v>No</v>
      </c>
      <c r="AA1170" s="126" t="str">
        <f t="shared" si="109"/>
        <v>No</v>
      </c>
    </row>
    <row r="1171" spans="1:27" x14ac:dyDescent="0.3">
      <c r="A1171" t="s">
        <v>202</v>
      </c>
      <c r="B1171" t="s">
        <v>13</v>
      </c>
      <c r="C1171" t="s">
        <v>9</v>
      </c>
      <c r="D1171" t="s">
        <v>8</v>
      </c>
      <c r="E1171" t="s">
        <v>11</v>
      </c>
      <c r="F1171" t="s">
        <v>10</v>
      </c>
      <c r="G1171">
        <v>0</v>
      </c>
      <c r="H1171" t="s">
        <v>10</v>
      </c>
      <c r="I1171" t="s">
        <v>19</v>
      </c>
      <c r="M1171">
        <v>0</v>
      </c>
      <c r="N1171" t="str">
        <f t="shared" si="104"/>
        <v>No</v>
      </c>
      <c r="O1171" s="3" t="s">
        <v>152</v>
      </c>
      <c r="P1171" s="126" t="str">
        <f t="shared" si="110"/>
        <v>Yes</v>
      </c>
      <c r="Q1171" s="126" t="str">
        <f t="shared" si="109"/>
        <v>Yes</v>
      </c>
      <c r="R1171" s="126" t="str">
        <f t="shared" si="109"/>
        <v>Yes</v>
      </c>
      <c r="S1171" s="126" t="str">
        <f t="shared" si="109"/>
        <v>No</v>
      </c>
      <c r="T1171" s="126" t="str">
        <f t="shared" si="109"/>
        <v>Yes</v>
      </c>
      <c r="U1171" s="126" t="str">
        <f t="shared" si="109"/>
        <v>Yes</v>
      </c>
      <c r="V1171" s="126" t="str">
        <f t="shared" si="109"/>
        <v>No</v>
      </c>
      <c r="W1171" s="126" t="str">
        <f t="shared" si="109"/>
        <v>No</v>
      </c>
      <c r="X1171" s="126" t="str">
        <f t="shared" si="109"/>
        <v>No</v>
      </c>
      <c r="Y1171" s="126" t="str">
        <f t="shared" si="109"/>
        <v>No</v>
      </c>
      <c r="Z1171" s="126" t="str">
        <f t="shared" si="109"/>
        <v>No</v>
      </c>
      <c r="AA1171" s="126" t="str">
        <f t="shared" si="109"/>
        <v>No</v>
      </c>
    </row>
    <row r="1172" spans="1:27" x14ac:dyDescent="0.3">
      <c r="A1172" t="s">
        <v>202</v>
      </c>
      <c r="B1172" t="s">
        <v>13</v>
      </c>
      <c r="C1172" t="s">
        <v>9</v>
      </c>
      <c r="D1172" t="s">
        <v>8</v>
      </c>
      <c r="E1172" t="s">
        <v>11</v>
      </c>
      <c r="F1172" t="s">
        <v>10</v>
      </c>
      <c r="G1172">
        <v>1</v>
      </c>
      <c r="H1172" t="s">
        <v>8</v>
      </c>
      <c r="I1172" t="s">
        <v>16</v>
      </c>
      <c r="M1172">
        <v>2</v>
      </c>
      <c r="N1172" t="str">
        <f t="shared" si="104"/>
        <v>Yes</v>
      </c>
      <c r="O1172" s="3" t="s">
        <v>152</v>
      </c>
      <c r="P1172" s="126" t="str">
        <f t="shared" si="110"/>
        <v>Yes</v>
      </c>
      <c r="Q1172" s="126" t="str">
        <f t="shared" si="109"/>
        <v>Yes</v>
      </c>
      <c r="R1172" s="126" t="str">
        <f t="shared" si="109"/>
        <v>Yes</v>
      </c>
      <c r="S1172" s="126" t="str">
        <f t="shared" si="109"/>
        <v>No</v>
      </c>
      <c r="T1172" s="126" t="str">
        <f t="shared" si="109"/>
        <v>Yes</v>
      </c>
      <c r="U1172" s="126" t="str">
        <f t="shared" si="109"/>
        <v>Yes</v>
      </c>
      <c r="V1172" s="126" t="str">
        <f t="shared" si="109"/>
        <v>No</v>
      </c>
      <c r="W1172" s="126" t="str">
        <f t="shared" si="109"/>
        <v>No</v>
      </c>
      <c r="X1172" s="126" t="str">
        <f t="shared" si="109"/>
        <v>No</v>
      </c>
      <c r="Y1172" s="126" t="str">
        <f t="shared" si="109"/>
        <v>No</v>
      </c>
      <c r="Z1172" s="126" t="str">
        <f t="shared" si="109"/>
        <v>No</v>
      </c>
      <c r="AA1172" s="126" t="str">
        <f t="shared" si="109"/>
        <v>No</v>
      </c>
    </row>
    <row r="1173" spans="1:27" x14ac:dyDescent="0.3">
      <c r="A1173" t="s">
        <v>202</v>
      </c>
      <c r="B1173" t="s">
        <v>13</v>
      </c>
      <c r="C1173" t="s">
        <v>9</v>
      </c>
      <c r="D1173" t="s">
        <v>8</v>
      </c>
      <c r="E1173" t="s">
        <v>11</v>
      </c>
      <c r="F1173" t="s">
        <v>10</v>
      </c>
      <c r="G1173">
        <v>0</v>
      </c>
      <c r="H1173" t="s">
        <v>11</v>
      </c>
      <c r="I1173" t="s">
        <v>19</v>
      </c>
      <c r="M1173">
        <v>3</v>
      </c>
      <c r="N1173" t="str">
        <f t="shared" si="104"/>
        <v>Yes</v>
      </c>
      <c r="O1173" s="3" t="s">
        <v>152</v>
      </c>
      <c r="P1173" s="126" t="str">
        <f t="shared" si="110"/>
        <v>Yes</v>
      </c>
      <c r="Q1173" s="126" t="str">
        <f t="shared" si="109"/>
        <v>Yes</v>
      </c>
      <c r="R1173" s="126" t="str">
        <f t="shared" si="109"/>
        <v>Yes</v>
      </c>
      <c r="S1173" s="126" t="str">
        <f t="shared" si="109"/>
        <v>No</v>
      </c>
      <c r="T1173" s="126" t="str">
        <f t="shared" si="109"/>
        <v>Yes</v>
      </c>
      <c r="U1173" s="126" t="str">
        <f t="shared" si="109"/>
        <v>Yes</v>
      </c>
      <c r="V1173" s="126" t="str">
        <f t="shared" si="109"/>
        <v>No</v>
      </c>
      <c r="W1173" s="126" t="str">
        <f t="shared" si="109"/>
        <v>No</v>
      </c>
      <c r="X1173" s="126" t="str">
        <f t="shared" si="109"/>
        <v>No</v>
      </c>
      <c r="Y1173" s="126" t="str">
        <f t="shared" si="109"/>
        <v>No</v>
      </c>
      <c r="Z1173" s="126" t="str">
        <f t="shared" si="109"/>
        <v>No</v>
      </c>
      <c r="AA1173" s="126" t="str">
        <f t="shared" si="109"/>
        <v>No</v>
      </c>
    </row>
    <row r="1174" spans="1:27" x14ac:dyDescent="0.3">
      <c r="A1174" t="s">
        <v>202</v>
      </c>
      <c r="B1174" t="s">
        <v>130</v>
      </c>
      <c r="C1174" t="s">
        <v>9</v>
      </c>
      <c r="D1174" t="s">
        <v>8</v>
      </c>
      <c r="E1174" t="s">
        <v>11</v>
      </c>
      <c r="F1174" t="s">
        <v>131</v>
      </c>
      <c r="G1174">
        <v>0</v>
      </c>
      <c r="H1174" t="s">
        <v>8</v>
      </c>
      <c r="I1174" t="s">
        <v>19</v>
      </c>
      <c r="M1174">
        <v>3</v>
      </c>
      <c r="N1174" t="str">
        <f t="shared" si="104"/>
        <v>Yes</v>
      </c>
      <c r="O1174" s="3" t="s">
        <v>152</v>
      </c>
      <c r="P1174" s="126" t="str">
        <f t="shared" si="110"/>
        <v>No</v>
      </c>
      <c r="Q1174" s="126" t="str">
        <f t="shared" si="109"/>
        <v>Yes</v>
      </c>
      <c r="R1174" s="126" t="str">
        <f t="shared" si="109"/>
        <v>Yes</v>
      </c>
      <c r="S1174" s="126" t="str">
        <f t="shared" si="109"/>
        <v>No</v>
      </c>
      <c r="T1174" s="126" t="str">
        <f t="shared" si="109"/>
        <v>No</v>
      </c>
      <c r="U1174" s="126" t="str">
        <f t="shared" si="109"/>
        <v>Yes</v>
      </c>
      <c r="V1174" s="126" t="str">
        <f t="shared" si="109"/>
        <v>No</v>
      </c>
      <c r="W1174" s="126" t="str">
        <f t="shared" si="109"/>
        <v>No</v>
      </c>
      <c r="X1174" s="126" t="str">
        <f t="shared" si="109"/>
        <v>No</v>
      </c>
      <c r="Y1174" s="126" t="str">
        <f t="shared" si="109"/>
        <v>Yes</v>
      </c>
      <c r="Z1174" s="126" t="str">
        <f t="shared" si="109"/>
        <v>Yes</v>
      </c>
      <c r="AA1174" s="126" t="str">
        <f t="shared" si="109"/>
        <v>No</v>
      </c>
    </row>
    <row r="1175" spans="1:27" x14ac:dyDescent="0.3">
      <c r="A1175" t="s">
        <v>202</v>
      </c>
      <c r="B1175" t="s">
        <v>130</v>
      </c>
      <c r="C1175" t="s">
        <v>9</v>
      </c>
      <c r="D1175" t="s">
        <v>8</v>
      </c>
      <c r="E1175" t="s">
        <v>11</v>
      </c>
      <c r="F1175" t="s">
        <v>131</v>
      </c>
      <c r="G1175">
        <v>1</v>
      </c>
      <c r="H1175" t="s">
        <v>9</v>
      </c>
      <c r="I1175" t="s">
        <v>17</v>
      </c>
      <c r="M1175">
        <v>0</v>
      </c>
      <c r="N1175" t="str">
        <f t="shared" si="104"/>
        <v>No</v>
      </c>
      <c r="O1175" s="3" t="s">
        <v>152</v>
      </c>
      <c r="P1175" s="126" t="str">
        <f t="shared" si="110"/>
        <v>No</v>
      </c>
      <c r="Q1175" s="126" t="str">
        <f t="shared" si="109"/>
        <v>Yes</v>
      </c>
      <c r="R1175" s="126" t="str">
        <f t="shared" si="109"/>
        <v>Yes</v>
      </c>
      <c r="S1175" s="126" t="str">
        <f t="shared" si="109"/>
        <v>No</v>
      </c>
      <c r="T1175" s="126" t="str">
        <f t="shared" si="109"/>
        <v>No</v>
      </c>
      <c r="U1175" s="126" t="str">
        <f t="shared" si="109"/>
        <v>Yes</v>
      </c>
      <c r="V1175" s="126" t="str">
        <f t="shared" si="109"/>
        <v>No</v>
      </c>
      <c r="W1175" s="126" t="str">
        <f t="shared" si="109"/>
        <v>No</v>
      </c>
      <c r="X1175" s="126" t="str">
        <f t="shared" si="109"/>
        <v>No</v>
      </c>
      <c r="Y1175" s="126" t="str">
        <f t="shared" si="109"/>
        <v>Yes</v>
      </c>
      <c r="Z1175" s="126" t="str">
        <f t="shared" si="109"/>
        <v>Yes</v>
      </c>
      <c r="AA1175" s="126" t="str">
        <f t="shared" si="109"/>
        <v>No</v>
      </c>
    </row>
    <row r="1176" spans="1:27" x14ac:dyDescent="0.3">
      <c r="A1176" t="s">
        <v>202</v>
      </c>
      <c r="B1176" t="s">
        <v>13</v>
      </c>
      <c r="C1176" t="s">
        <v>130</v>
      </c>
      <c r="D1176" t="s">
        <v>14</v>
      </c>
      <c r="E1176" t="s">
        <v>8</v>
      </c>
      <c r="F1176" t="s">
        <v>131</v>
      </c>
      <c r="G1176">
        <v>1</v>
      </c>
      <c r="H1176" t="s">
        <v>130</v>
      </c>
      <c r="I1176" t="s">
        <v>19</v>
      </c>
      <c r="M1176">
        <v>0</v>
      </c>
      <c r="N1176" t="str">
        <f t="shared" si="104"/>
        <v>No</v>
      </c>
      <c r="O1176" s="3" t="s">
        <v>152</v>
      </c>
      <c r="P1176" s="126" t="str">
        <f t="shared" si="110"/>
        <v>Yes</v>
      </c>
      <c r="Q1176" s="126" t="str">
        <f t="shared" si="109"/>
        <v>No</v>
      </c>
      <c r="R1176" s="126" t="str">
        <f t="shared" si="109"/>
        <v>Yes</v>
      </c>
      <c r="S1176" s="126" t="str">
        <f t="shared" si="109"/>
        <v>No</v>
      </c>
      <c r="T1176" s="126" t="str">
        <f t="shared" si="109"/>
        <v>No</v>
      </c>
      <c r="U1176" s="126" t="str">
        <f t="shared" si="109"/>
        <v>No</v>
      </c>
      <c r="V1176" s="126" t="str">
        <f t="shared" si="109"/>
        <v>No</v>
      </c>
      <c r="W1176" s="126" t="str">
        <f t="shared" si="109"/>
        <v>No</v>
      </c>
      <c r="X1176" s="126" t="str">
        <f t="shared" si="109"/>
        <v>Yes</v>
      </c>
      <c r="Y1176" s="126" t="str">
        <f t="shared" si="109"/>
        <v>Yes</v>
      </c>
      <c r="Z1176" s="126" t="str">
        <f t="shared" si="109"/>
        <v>Yes</v>
      </c>
      <c r="AA1176" s="126" t="str">
        <f t="shared" si="109"/>
        <v>No</v>
      </c>
    </row>
    <row r="1177" spans="1:27" x14ac:dyDescent="0.3">
      <c r="A1177" t="s">
        <v>202</v>
      </c>
      <c r="B1177" t="s">
        <v>13</v>
      </c>
      <c r="C1177" t="s">
        <v>130</v>
      </c>
      <c r="D1177" t="s">
        <v>14</v>
      </c>
      <c r="E1177" t="s">
        <v>8</v>
      </c>
      <c r="F1177" t="s">
        <v>131</v>
      </c>
      <c r="G1177">
        <v>0</v>
      </c>
      <c r="H1177" t="s">
        <v>13</v>
      </c>
      <c r="I1177" t="s">
        <v>15</v>
      </c>
      <c r="M1177">
        <v>0</v>
      </c>
      <c r="N1177" t="str">
        <f t="shared" si="104"/>
        <v>No</v>
      </c>
      <c r="O1177" s="3" t="s">
        <v>152</v>
      </c>
      <c r="P1177" s="126" t="str">
        <f t="shared" si="110"/>
        <v>Yes</v>
      </c>
      <c r="Q1177" s="126" t="str">
        <f t="shared" si="109"/>
        <v>No</v>
      </c>
      <c r="R1177" s="126" t="str">
        <f t="shared" si="109"/>
        <v>Yes</v>
      </c>
      <c r="S1177" s="126" t="str">
        <f t="shared" si="109"/>
        <v>No</v>
      </c>
      <c r="T1177" s="126" t="str">
        <f t="shared" si="109"/>
        <v>No</v>
      </c>
      <c r="U1177" s="126" t="str">
        <f t="shared" si="109"/>
        <v>No</v>
      </c>
      <c r="V1177" s="126" t="str">
        <f t="shared" si="109"/>
        <v>No</v>
      </c>
      <c r="W1177" s="126" t="str">
        <f t="shared" si="109"/>
        <v>No</v>
      </c>
      <c r="X1177" s="126" t="str">
        <f t="shared" si="109"/>
        <v>Yes</v>
      </c>
      <c r="Y1177" s="126" t="str">
        <f t="shared" si="109"/>
        <v>Yes</v>
      </c>
      <c r="Z1177" s="126" t="str">
        <f t="shared" si="109"/>
        <v>Yes</v>
      </c>
      <c r="AA1177" s="126" t="str">
        <f t="shared" si="109"/>
        <v>No</v>
      </c>
    </row>
    <row r="1178" spans="1:27" x14ac:dyDescent="0.3">
      <c r="A1178" t="s">
        <v>202</v>
      </c>
      <c r="B1178" t="s">
        <v>13</v>
      </c>
      <c r="C1178" t="s">
        <v>130</v>
      </c>
      <c r="D1178" t="s">
        <v>14</v>
      </c>
      <c r="E1178" t="s">
        <v>8</v>
      </c>
      <c r="F1178" t="s">
        <v>131</v>
      </c>
      <c r="G1178">
        <v>1</v>
      </c>
      <c r="H1178" t="s">
        <v>130</v>
      </c>
      <c r="I1178" t="s">
        <v>18</v>
      </c>
      <c r="M1178">
        <v>2</v>
      </c>
      <c r="N1178" t="str">
        <f t="shared" si="104"/>
        <v>Yes</v>
      </c>
      <c r="O1178" s="3" t="s">
        <v>152</v>
      </c>
      <c r="P1178" s="126" t="str">
        <f t="shared" si="110"/>
        <v>Yes</v>
      </c>
      <c r="Q1178" s="126" t="str">
        <f t="shared" si="109"/>
        <v>No</v>
      </c>
      <c r="R1178" s="126" t="str">
        <f t="shared" si="109"/>
        <v>Yes</v>
      </c>
      <c r="S1178" s="126" t="str">
        <f t="shared" si="109"/>
        <v>No</v>
      </c>
      <c r="T1178" s="126" t="str">
        <f t="shared" si="109"/>
        <v>No</v>
      </c>
      <c r="U1178" s="126" t="str">
        <f t="shared" si="109"/>
        <v>No</v>
      </c>
      <c r="V1178" s="126" t="str">
        <f t="shared" si="109"/>
        <v>No</v>
      </c>
      <c r="W1178" s="126" t="str">
        <f t="shared" si="109"/>
        <v>No</v>
      </c>
      <c r="X1178" s="126" t="str">
        <f t="shared" si="109"/>
        <v>Yes</v>
      </c>
      <c r="Y1178" s="126" t="str">
        <f t="shared" si="109"/>
        <v>Yes</v>
      </c>
      <c r="Z1178" s="126" t="str">
        <f t="shared" si="109"/>
        <v>Yes</v>
      </c>
      <c r="AA1178" s="126" t="str">
        <f t="shared" si="109"/>
        <v>No</v>
      </c>
    </row>
    <row r="1179" spans="1:27" x14ac:dyDescent="0.3">
      <c r="A1179" t="s">
        <v>202</v>
      </c>
      <c r="B1179" t="s">
        <v>13</v>
      </c>
      <c r="C1179" t="s">
        <v>130</v>
      </c>
      <c r="D1179" t="s">
        <v>14</v>
      </c>
      <c r="E1179" t="s">
        <v>8</v>
      </c>
      <c r="F1179" t="s">
        <v>131</v>
      </c>
      <c r="G1179">
        <v>1</v>
      </c>
      <c r="H1179" t="s">
        <v>130</v>
      </c>
      <c r="I1179" t="s">
        <v>17</v>
      </c>
      <c r="M1179">
        <v>0</v>
      </c>
      <c r="N1179" t="str">
        <f t="shared" si="104"/>
        <v>No</v>
      </c>
      <c r="O1179" s="3" t="s">
        <v>152</v>
      </c>
      <c r="P1179" s="126" t="str">
        <f t="shared" si="110"/>
        <v>Yes</v>
      </c>
      <c r="Q1179" s="126" t="str">
        <f t="shared" si="109"/>
        <v>No</v>
      </c>
      <c r="R1179" s="126" t="str">
        <f t="shared" si="109"/>
        <v>Yes</v>
      </c>
      <c r="S1179" s="126" t="str">
        <f t="shared" si="109"/>
        <v>No</v>
      </c>
      <c r="T1179" s="126" t="str">
        <f t="shared" si="109"/>
        <v>No</v>
      </c>
      <c r="U1179" s="126" t="str">
        <f t="shared" si="109"/>
        <v>No</v>
      </c>
      <c r="V1179" s="126" t="str">
        <f t="shared" si="109"/>
        <v>No</v>
      </c>
      <c r="W1179" s="126" t="str">
        <f t="shared" si="109"/>
        <v>No</v>
      </c>
      <c r="X1179" s="126" t="str">
        <f t="shared" si="109"/>
        <v>Yes</v>
      </c>
      <c r="Y1179" s="126" t="str">
        <f t="shared" si="109"/>
        <v>Yes</v>
      </c>
      <c r="Z1179" s="126" t="str">
        <f t="shared" si="109"/>
        <v>Yes</v>
      </c>
      <c r="AA1179" s="126" t="str">
        <f t="shared" si="109"/>
        <v>No</v>
      </c>
    </row>
    <row r="1180" spans="1:27" x14ac:dyDescent="0.3">
      <c r="A1180" t="s">
        <v>202</v>
      </c>
      <c r="B1180" t="s">
        <v>13</v>
      </c>
      <c r="C1180" t="s">
        <v>130</v>
      </c>
      <c r="D1180" t="s">
        <v>14</v>
      </c>
      <c r="E1180" t="s">
        <v>8</v>
      </c>
      <c r="F1180" t="s">
        <v>131</v>
      </c>
      <c r="G1180">
        <v>0</v>
      </c>
      <c r="H1180" t="s">
        <v>131</v>
      </c>
      <c r="I1180" t="s">
        <v>19</v>
      </c>
      <c r="M1180">
        <v>0</v>
      </c>
      <c r="N1180" t="str">
        <f t="shared" si="104"/>
        <v>No</v>
      </c>
      <c r="O1180" s="3" t="s">
        <v>152</v>
      </c>
      <c r="P1180" s="126" t="str">
        <f t="shared" si="110"/>
        <v>Yes</v>
      </c>
      <c r="Q1180" s="126" t="str">
        <f t="shared" si="109"/>
        <v>No</v>
      </c>
      <c r="R1180" s="126" t="str">
        <f t="shared" si="109"/>
        <v>Yes</v>
      </c>
      <c r="S1180" s="126" t="str">
        <f t="shared" si="109"/>
        <v>No</v>
      </c>
      <c r="T1180" s="126" t="str">
        <f t="shared" si="109"/>
        <v>No</v>
      </c>
      <c r="U1180" s="126" t="str">
        <f t="shared" si="109"/>
        <v>No</v>
      </c>
      <c r="V1180" s="126" t="str">
        <f t="shared" si="109"/>
        <v>No</v>
      </c>
      <c r="W1180" s="126" t="str">
        <f t="shared" si="109"/>
        <v>No</v>
      </c>
      <c r="X1180" s="126" t="str">
        <f t="shared" si="109"/>
        <v>Yes</v>
      </c>
      <c r="Y1180" s="126" t="str">
        <f t="shared" si="109"/>
        <v>Yes</v>
      </c>
      <c r="Z1180" s="126" t="str">
        <f t="shared" si="109"/>
        <v>Yes</v>
      </c>
      <c r="AA1180" s="126" t="str">
        <f t="shared" si="109"/>
        <v>No</v>
      </c>
    </row>
    <row r="1181" spans="1:27" x14ac:dyDescent="0.3">
      <c r="A1181" t="s">
        <v>202</v>
      </c>
      <c r="B1181" t="s">
        <v>13</v>
      </c>
      <c r="C1181" t="s">
        <v>130</v>
      </c>
      <c r="D1181" t="s">
        <v>14</v>
      </c>
      <c r="E1181" t="s">
        <v>8</v>
      </c>
      <c r="F1181" t="s">
        <v>131</v>
      </c>
      <c r="G1181">
        <v>0</v>
      </c>
      <c r="H1181" t="s">
        <v>14</v>
      </c>
      <c r="I1181" t="s">
        <v>19</v>
      </c>
      <c r="M1181">
        <v>0</v>
      </c>
      <c r="N1181" t="str">
        <f t="shared" si="104"/>
        <v>No</v>
      </c>
      <c r="O1181" s="3" t="s">
        <v>152</v>
      </c>
      <c r="P1181" s="126" t="str">
        <f t="shared" si="110"/>
        <v>Yes</v>
      </c>
      <c r="Q1181" s="126" t="str">
        <f t="shared" si="109"/>
        <v>No</v>
      </c>
      <c r="R1181" s="126" t="str">
        <f t="shared" si="109"/>
        <v>Yes</v>
      </c>
      <c r="S1181" s="126" t="str">
        <f t="shared" si="109"/>
        <v>No</v>
      </c>
      <c r="T1181" s="126" t="str">
        <f t="shared" si="109"/>
        <v>No</v>
      </c>
      <c r="U1181" s="126" t="str">
        <f t="shared" si="109"/>
        <v>No</v>
      </c>
      <c r="V1181" s="126" t="str">
        <f t="shared" si="109"/>
        <v>No</v>
      </c>
      <c r="W1181" s="126" t="str">
        <f t="shared" si="109"/>
        <v>No</v>
      </c>
      <c r="X1181" s="126" t="str">
        <f t="shared" si="109"/>
        <v>Yes</v>
      </c>
      <c r="Y1181" s="126" t="str">
        <f t="shared" si="109"/>
        <v>Yes</v>
      </c>
      <c r="Z1181" s="126" t="str">
        <f t="shared" si="109"/>
        <v>Yes</v>
      </c>
      <c r="AA1181" s="126" t="str">
        <f t="shared" si="109"/>
        <v>No</v>
      </c>
    </row>
    <row r="1182" spans="1:27" x14ac:dyDescent="0.3">
      <c r="A1182" t="s">
        <v>202</v>
      </c>
      <c r="B1182" t="s">
        <v>13</v>
      </c>
      <c r="C1182" t="s">
        <v>130</v>
      </c>
      <c r="D1182" t="s">
        <v>14</v>
      </c>
      <c r="E1182" t="s">
        <v>11</v>
      </c>
      <c r="F1182" t="s">
        <v>10</v>
      </c>
      <c r="G1182">
        <v>1</v>
      </c>
      <c r="H1182" t="s">
        <v>10</v>
      </c>
      <c r="I1182" t="s">
        <v>16</v>
      </c>
      <c r="M1182">
        <v>0</v>
      </c>
      <c r="N1182" t="str">
        <f t="shared" si="104"/>
        <v>No</v>
      </c>
      <c r="O1182" s="3" t="s">
        <v>152</v>
      </c>
      <c r="P1182" s="126" t="str">
        <f t="shared" si="110"/>
        <v>Yes</v>
      </c>
      <c r="Q1182" s="126" t="str">
        <f t="shared" si="109"/>
        <v>No</v>
      </c>
      <c r="R1182" s="126" t="str">
        <f t="shared" si="109"/>
        <v>No</v>
      </c>
      <c r="S1182" s="126" t="str">
        <f t="shared" si="109"/>
        <v>No</v>
      </c>
      <c r="T1182" s="126" t="str">
        <f t="shared" si="109"/>
        <v>Yes</v>
      </c>
      <c r="U1182" s="126" t="str">
        <f t="shared" si="109"/>
        <v>Yes</v>
      </c>
      <c r="V1182" s="126" t="str">
        <f t="shared" si="109"/>
        <v>No</v>
      </c>
      <c r="W1182" s="126" t="str">
        <f t="shared" si="109"/>
        <v>No</v>
      </c>
      <c r="X1182" s="126" t="str">
        <f t="shared" si="109"/>
        <v>Yes</v>
      </c>
      <c r="Y1182" s="126" t="str">
        <f t="shared" si="109"/>
        <v>Yes</v>
      </c>
      <c r="Z1182" s="126" t="str">
        <f t="shared" si="109"/>
        <v>No</v>
      </c>
      <c r="AA1182" s="126" t="str">
        <f t="shared" si="109"/>
        <v>No</v>
      </c>
    </row>
    <row r="1183" spans="1:27" x14ac:dyDescent="0.3">
      <c r="A1183" t="s">
        <v>202</v>
      </c>
      <c r="B1183" t="s">
        <v>13</v>
      </c>
      <c r="C1183" t="s">
        <v>9</v>
      </c>
      <c r="D1183" t="s">
        <v>14</v>
      </c>
      <c r="E1183" t="s">
        <v>11</v>
      </c>
      <c r="F1183" t="s">
        <v>10</v>
      </c>
      <c r="G1183">
        <v>1</v>
      </c>
      <c r="H1183" t="s">
        <v>9</v>
      </c>
      <c r="I1183" t="s">
        <v>17</v>
      </c>
      <c r="M1183">
        <v>0</v>
      </c>
      <c r="N1183" t="str">
        <f t="shared" si="104"/>
        <v>No</v>
      </c>
      <c r="O1183" s="3" t="s">
        <v>152</v>
      </c>
      <c r="P1183" s="126" t="str">
        <f t="shared" si="110"/>
        <v>Yes</v>
      </c>
      <c r="Q1183" s="126" t="str">
        <f t="shared" si="109"/>
        <v>Yes</v>
      </c>
      <c r="R1183" s="126" t="str">
        <f t="shared" si="109"/>
        <v>No</v>
      </c>
      <c r="S1183" s="126" t="str">
        <f t="shared" si="109"/>
        <v>No</v>
      </c>
      <c r="T1183" s="126" t="str">
        <f t="shared" si="109"/>
        <v>Yes</v>
      </c>
      <c r="U1183" s="126" t="str">
        <f t="shared" si="109"/>
        <v>Yes</v>
      </c>
      <c r="V1183" s="126" t="str">
        <f t="shared" si="109"/>
        <v>No</v>
      </c>
      <c r="W1183" s="126" t="str">
        <f t="shared" si="109"/>
        <v>No</v>
      </c>
      <c r="X1183" s="126" t="str">
        <f t="shared" si="109"/>
        <v>Yes</v>
      </c>
      <c r="Y1183" s="126" t="str">
        <f t="shared" si="109"/>
        <v>No</v>
      </c>
      <c r="Z1183" s="126" t="str">
        <f t="shared" si="109"/>
        <v>No</v>
      </c>
      <c r="AA1183" s="126" t="str">
        <f t="shared" si="109"/>
        <v>No</v>
      </c>
    </row>
    <row r="1184" spans="1:27" x14ac:dyDescent="0.3">
      <c r="A1184" t="s">
        <v>202</v>
      </c>
      <c r="B1184" t="s">
        <v>13</v>
      </c>
      <c r="C1184" t="s">
        <v>9</v>
      </c>
      <c r="D1184" t="s">
        <v>14</v>
      </c>
      <c r="E1184" t="s">
        <v>11</v>
      </c>
      <c r="F1184" t="s">
        <v>10</v>
      </c>
      <c r="G1184">
        <v>1</v>
      </c>
      <c r="H1184" t="s">
        <v>10</v>
      </c>
      <c r="I1184" t="s">
        <v>16</v>
      </c>
      <c r="M1184">
        <v>2</v>
      </c>
      <c r="N1184" t="str">
        <f t="shared" si="104"/>
        <v>Yes</v>
      </c>
      <c r="O1184" s="3" t="s">
        <v>152</v>
      </c>
      <c r="P1184" s="126" t="str">
        <f t="shared" si="110"/>
        <v>Yes</v>
      </c>
      <c r="Q1184" s="126" t="str">
        <f t="shared" si="109"/>
        <v>Yes</v>
      </c>
      <c r="R1184" s="126" t="str">
        <f t="shared" si="109"/>
        <v>No</v>
      </c>
      <c r="S1184" s="126" t="str">
        <f t="shared" si="109"/>
        <v>No</v>
      </c>
      <c r="T1184" s="126" t="str">
        <f t="shared" si="109"/>
        <v>Yes</v>
      </c>
      <c r="U1184" s="126" t="str">
        <f t="shared" si="109"/>
        <v>Yes</v>
      </c>
      <c r="V1184" s="126" t="str">
        <f t="shared" si="109"/>
        <v>No</v>
      </c>
      <c r="W1184" s="126" t="str">
        <f t="shared" si="109"/>
        <v>No</v>
      </c>
      <c r="X1184" s="126" t="str">
        <f t="shared" si="109"/>
        <v>Yes</v>
      </c>
      <c r="Y1184" s="126" t="str">
        <f t="shared" si="109"/>
        <v>No</v>
      </c>
      <c r="Z1184" s="126" t="str">
        <f t="shared" si="109"/>
        <v>No</v>
      </c>
      <c r="AA1184" s="126" t="str">
        <f t="shared" si="109"/>
        <v>No</v>
      </c>
    </row>
    <row r="1185" spans="1:27" x14ac:dyDescent="0.3">
      <c r="A1185" t="s">
        <v>202</v>
      </c>
      <c r="B1185" t="s">
        <v>13</v>
      </c>
      <c r="C1185" t="s">
        <v>9</v>
      </c>
      <c r="D1185" t="s">
        <v>14</v>
      </c>
      <c r="E1185" t="s">
        <v>11</v>
      </c>
      <c r="F1185" t="s">
        <v>131</v>
      </c>
      <c r="G1185">
        <v>1</v>
      </c>
      <c r="H1185" t="s">
        <v>131</v>
      </c>
      <c r="I1185" t="s">
        <v>16</v>
      </c>
      <c r="M1185">
        <v>2</v>
      </c>
      <c r="N1185" t="str">
        <f t="shared" si="104"/>
        <v>Yes</v>
      </c>
      <c r="O1185" s="3" t="s">
        <v>152</v>
      </c>
      <c r="P1185" s="126" t="str">
        <f t="shared" si="110"/>
        <v>Yes</v>
      </c>
      <c r="Q1185" s="126" t="str">
        <f t="shared" si="109"/>
        <v>Yes</v>
      </c>
      <c r="R1185" s="126" t="str">
        <f t="shared" si="109"/>
        <v>No</v>
      </c>
      <c r="S1185" s="126" t="str">
        <f t="shared" si="109"/>
        <v>No</v>
      </c>
      <c r="T1185" s="126" t="str">
        <f t="shared" si="109"/>
        <v>No</v>
      </c>
      <c r="U1185" s="126" t="str">
        <f t="shared" si="109"/>
        <v>Yes</v>
      </c>
      <c r="V1185" s="126" t="str">
        <f t="shared" si="109"/>
        <v>No</v>
      </c>
      <c r="W1185" s="126" t="str">
        <f t="shared" si="109"/>
        <v>No</v>
      </c>
      <c r="X1185" s="126" t="str">
        <f t="shared" si="109"/>
        <v>Yes</v>
      </c>
      <c r="Y1185" s="126" t="str">
        <f t="shared" si="109"/>
        <v>No</v>
      </c>
      <c r="Z1185" s="126" t="str">
        <f t="shared" si="109"/>
        <v>Yes</v>
      </c>
      <c r="AA1185" s="126" t="str">
        <f t="shared" si="109"/>
        <v>No</v>
      </c>
    </row>
    <row r="1186" spans="1:27" x14ac:dyDescent="0.3">
      <c r="A1186" t="s">
        <v>202</v>
      </c>
      <c r="B1186" t="s">
        <v>13</v>
      </c>
      <c r="C1186" t="s">
        <v>9</v>
      </c>
      <c r="D1186" t="s">
        <v>14</v>
      </c>
      <c r="E1186" t="s">
        <v>11</v>
      </c>
      <c r="F1186" t="s">
        <v>131</v>
      </c>
      <c r="G1186">
        <v>0</v>
      </c>
      <c r="H1186" t="s">
        <v>11</v>
      </c>
      <c r="I1186" t="s">
        <v>19</v>
      </c>
      <c r="M1186">
        <v>0</v>
      </c>
      <c r="N1186" t="str">
        <f t="shared" si="104"/>
        <v>No</v>
      </c>
      <c r="O1186" s="3" t="s">
        <v>152</v>
      </c>
      <c r="P1186" s="126" t="str">
        <f t="shared" si="110"/>
        <v>Yes</v>
      </c>
      <c r="Q1186" s="126" t="str">
        <f t="shared" si="109"/>
        <v>Yes</v>
      </c>
      <c r="R1186" s="126" t="str">
        <f t="shared" si="109"/>
        <v>No</v>
      </c>
      <c r="S1186" s="126" t="str">
        <f t="shared" si="109"/>
        <v>No</v>
      </c>
      <c r="T1186" s="126" t="str">
        <f t="shared" si="109"/>
        <v>No</v>
      </c>
      <c r="U1186" s="126" t="str">
        <f t="shared" si="109"/>
        <v>Yes</v>
      </c>
      <c r="V1186" s="126" t="str">
        <f t="shared" si="109"/>
        <v>No</v>
      </c>
      <c r="W1186" s="126" t="str">
        <f t="shared" si="109"/>
        <v>No</v>
      </c>
      <c r="X1186" s="126" t="str">
        <f t="shared" si="109"/>
        <v>Yes</v>
      </c>
      <c r="Y1186" s="126" t="str">
        <f t="shared" si="109"/>
        <v>No</v>
      </c>
      <c r="Z1186" s="126" t="str">
        <f t="shared" si="109"/>
        <v>Yes</v>
      </c>
      <c r="AA1186" s="126" t="str">
        <f t="shared" si="109"/>
        <v>No</v>
      </c>
    </row>
    <row r="1187" spans="1:27" x14ac:dyDescent="0.3">
      <c r="A1187" t="s">
        <v>202</v>
      </c>
      <c r="B1187" t="s">
        <v>13</v>
      </c>
      <c r="C1187" t="s">
        <v>9</v>
      </c>
      <c r="D1187" t="s">
        <v>8</v>
      </c>
      <c r="E1187" t="s">
        <v>11</v>
      </c>
      <c r="F1187" t="s">
        <v>131</v>
      </c>
      <c r="G1187">
        <v>0</v>
      </c>
      <c r="H1187" t="s">
        <v>11</v>
      </c>
      <c r="I1187" t="s">
        <v>15</v>
      </c>
      <c r="M1187">
        <v>2</v>
      </c>
      <c r="N1187" t="str">
        <f t="shared" si="104"/>
        <v>Yes</v>
      </c>
      <c r="O1187" s="3" t="s">
        <v>152</v>
      </c>
      <c r="P1187" s="126" t="str">
        <f t="shared" si="110"/>
        <v>Yes</v>
      </c>
      <c r="Q1187" s="126" t="str">
        <f t="shared" si="109"/>
        <v>Yes</v>
      </c>
      <c r="R1187" s="126" t="str">
        <f t="shared" si="109"/>
        <v>Yes</v>
      </c>
      <c r="S1187" s="126" t="str">
        <f t="shared" si="109"/>
        <v>No</v>
      </c>
      <c r="T1187" s="126" t="str">
        <f t="shared" si="109"/>
        <v>No</v>
      </c>
      <c r="U1187" s="126" t="str">
        <f t="shared" si="109"/>
        <v>Yes</v>
      </c>
      <c r="V1187" s="126" t="str">
        <f t="shared" si="109"/>
        <v>No</v>
      </c>
      <c r="W1187" s="126" t="str">
        <f t="shared" si="109"/>
        <v>No</v>
      </c>
      <c r="X1187" s="126" t="str">
        <f t="shared" si="109"/>
        <v>No</v>
      </c>
      <c r="Y1187" s="126" t="str">
        <f t="shared" si="109"/>
        <v>No</v>
      </c>
      <c r="Z1187" s="126" t="str">
        <f t="shared" si="109"/>
        <v>Yes</v>
      </c>
      <c r="AA1187" s="126" t="str">
        <f t="shared" si="109"/>
        <v>No</v>
      </c>
    </row>
    <row r="1188" spans="1:27" x14ac:dyDescent="0.3">
      <c r="A1188" t="s">
        <v>202</v>
      </c>
      <c r="B1188" t="s">
        <v>130</v>
      </c>
      <c r="C1188" t="s">
        <v>9</v>
      </c>
      <c r="D1188" t="s">
        <v>14</v>
      </c>
      <c r="E1188" t="s">
        <v>11</v>
      </c>
      <c r="F1188" t="s">
        <v>131</v>
      </c>
      <c r="G1188">
        <v>1</v>
      </c>
      <c r="H1188" t="s">
        <v>131</v>
      </c>
      <c r="I1188" t="s">
        <v>15</v>
      </c>
      <c r="M1188">
        <v>2</v>
      </c>
      <c r="N1188" t="str">
        <f t="shared" si="104"/>
        <v>Yes</v>
      </c>
      <c r="O1188" s="3" t="s">
        <v>152</v>
      </c>
      <c r="P1188" s="126" t="str">
        <f t="shared" si="110"/>
        <v>No</v>
      </c>
      <c r="Q1188" s="126" t="str">
        <f t="shared" si="109"/>
        <v>Yes</v>
      </c>
      <c r="R1188" s="126" t="str">
        <f t="shared" si="109"/>
        <v>No</v>
      </c>
      <c r="S1188" s="126" t="str">
        <f t="shared" si="109"/>
        <v>No</v>
      </c>
      <c r="T1188" s="126" t="str">
        <f t="shared" si="109"/>
        <v>No</v>
      </c>
      <c r="U1188" s="126" t="str">
        <f t="shared" si="109"/>
        <v>Yes</v>
      </c>
      <c r="V1188" s="126" t="str">
        <f t="shared" si="109"/>
        <v>No</v>
      </c>
      <c r="W1188" s="126" t="str">
        <f t="shared" si="109"/>
        <v>No</v>
      </c>
      <c r="X1188" s="126" t="str">
        <f t="shared" si="109"/>
        <v>Yes</v>
      </c>
      <c r="Y1188" s="126" t="str">
        <f t="shared" si="109"/>
        <v>Yes</v>
      </c>
      <c r="Z1188" s="126" t="str">
        <f t="shared" si="109"/>
        <v>Yes</v>
      </c>
      <c r="AA1188" s="126" t="str">
        <f t="shared" si="109"/>
        <v>No</v>
      </c>
    </row>
    <row r="1189" spans="1:27" x14ac:dyDescent="0.3">
      <c r="A1189" t="s">
        <v>202</v>
      </c>
      <c r="B1189" t="s">
        <v>130</v>
      </c>
      <c r="C1189" t="s">
        <v>9</v>
      </c>
      <c r="D1189" t="s">
        <v>14</v>
      </c>
      <c r="E1189" t="s">
        <v>11</v>
      </c>
      <c r="F1189" t="s">
        <v>131</v>
      </c>
      <c r="G1189">
        <v>1</v>
      </c>
      <c r="H1189" t="s">
        <v>131</v>
      </c>
      <c r="I1189" t="s">
        <v>18</v>
      </c>
      <c r="M1189">
        <v>0</v>
      </c>
      <c r="N1189" t="str">
        <f t="shared" si="104"/>
        <v>No</v>
      </c>
      <c r="O1189" s="3" t="s">
        <v>152</v>
      </c>
      <c r="P1189" s="126" t="str">
        <f t="shared" si="110"/>
        <v>No</v>
      </c>
      <c r="Q1189" s="126" t="str">
        <f t="shared" si="109"/>
        <v>Yes</v>
      </c>
      <c r="R1189" s="126" t="str">
        <f t="shared" si="109"/>
        <v>No</v>
      </c>
      <c r="S1189" s="126" t="str">
        <f t="shared" si="109"/>
        <v>No</v>
      </c>
      <c r="T1189" s="126" t="str">
        <f t="shared" si="109"/>
        <v>No</v>
      </c>
      <c r="U1189" s="126" t="str">
        <f t="shared" si="109"/>
        <v>Yes</v>
      </c>
      <c r="V1189" s="126" t="str">
        <f t="shared" si="109"/>
        <v>No</v>
      </c>
      <c r="W1189" s="126" t="str">
        <f t="shared" si="109"/>
        <v>No</v>
      </c>
      <c r="X1189" s="126" t="str">
        <f t="shared" si="109"/>
        <v>Yes</v>
      </c>
      <c r="Y1189" s="126" t="str">
        <f t="shared" si="109"/>
        <v>Yes</v>
      </c>
      <c r="Z1189" s="126" t="str">
        <f t="shared" si="109"/>
        <v>Yes</v>
      </c>
      <c r="AA1189" s="126" t="str">
        <f t="shared" si="109"/>
        <v>No</v>
      </c>
    </row>
    <row r="1190" spans="1:27" x14ac:dyDescent="0.3">
      <c r="A1190" t="s">
        <v>202</v>
      </c>
      <c r="B1190" t="s">
        <v>130</v>
      </c>
      <c r="C1190" t="s">
        <v>9</v>
      </c>
      <c r="D1190" t="s">
        <v>14</v>
      </c>
      <c r="E1190" t="s">
        <v>11</v>
      </c>
      <c r="F1190" t="s">
        <v>131</v>
      </c>
      <c r="G1190">
        <v>0</v>
      </c>
      <c r="H1190" t="s">
        <v>130</v>
      </c>
      <c r="I1190" t="s">
        <v>17</v>
      </c>
      <c r="M1190">
        <v>0</v>
      </c>
      <c r="N1190" t="str">
        <f t="shared" si="104"/>
        <v>No</v>
      </c>
      <c r="O1190" s="3" t="s">
        <v>152</v>
      </c>
      <c r="P1190" s="126" t="str">
        <f t="shared" si="110"/>
        <v>No</v>
      </c>
      <c r="Q1190" s="126" t="str">
        <f t="shared" si="109"/>
        <v>Yes</v>
      </c>
      <c r="R1190" s="126" t="str">
        <f t="shared" si="109"/>
        <v>No</v>
      </c>
      <c r="S1190" s="126" t="str">
        <f t="shared" si="109"/>
        <v>No</v>
      </c>
      <c r="T1190" s="126" t="str">
        <f t="shared" si="109"/>
        <v>No</v>
      </c>
      <c r="U1190" s="126" t="str">
        <f t="shared" ref="Q1190:AA1213" si="111">IF($A1190="","",IF(OR($B1190=U$1,$C1190=U$1,$D1190=U$1,$E1190=U$1,$F1190=U$1),"Yes","No"))</f>
        <v>Yes</v>
      </c>
      <c r="V1190" s="126" t="str">
        <f t="shared" si="111"/>
        <v>No</v>
      </c>
      <c r="W1190" s="126" t="str">
        <f t="shared" si="111"/>
        <v>No</v>
      </c>
      <c r="X1190" s="126" t="str">
        <f t="shared" si="111"/>
        <v>Yes</v>
      </c>
      <c r="Y1190" s="126" t="str">
        <f t="shared" si="111"/>
        <v>Yes</v>
      </c>
      <c r="Z1190" s="126" t="str">
        <f t="shared" si="111"/>
        <v>Yes</v>
      </c>
      <c r="AA1190" s="126" t="str">
        <f t="shared" si="111"/>
        <v>No</v>
      </c>
    </row>
    <row r="1191" spans="1:27" x14ac:dyDescent="0.3">
      <c r="A1191" t="s">
        <v>202</v>
      </c>
      <c r="B1191" t="s">
        <v>13</v>
      </c>
      <c r="C1191" t="s">
        <v>130</v>
      </c>
      <c r="D1191" t="s">
        <v>14</v>
      </c>
      <c r="E1191" t="s">
        <v>11</v>
      </c>
      <c r="F1191" t="s">
        <v>131</v>
      </c>
      <c r="G1191">
        <v>0</v>
      </c>
      <c r="H1191" t="s">
        <v>11</v>
      </c>
      <c r="I1191" t="s">
        <v>15</v>
      </c>
      <c r="M1191">
        <v>0</v>
      </c>
      <c r="N1191" t="str">
        <f t="shared" si="104"/>
        <v>No</v>
      </c>
      <c r="O1191" s="3" t="s">
        <v>152</v>
      </c>
      <c r="P1191" s="126" t="str">
        <f t="shared" si="110"/>
        <v>Yes</v>
      </c>
      <c r="Q1191" s="126" t="str">
        <f t="shared" si="111"/>
        <v>No</v>
      </c>
      <c r="R1191" s="126" t="str">
        <f t="shared" si="111"/>
        <v>No</v>
      </c>
      <c r="S1191" s="126" t="str">
        <f t="shared" si="111"/>
        <v>No</v>
      </c>
      <c r="T1191" s="126" t="str">
        <f t="shared" si="111"/>
        <v>No</v>
      </c>
      <c r="U1191" s="126" t="str">
        <f t="shared" si="111"/>
        <v>Yes</v>
      </c>
      <c r="V1191" s="126" t="str">
        <f t="shared" si="111"/>
        <v>No</v>
      </c>
      <c r="W1191" s="126" t="str">
        <f t="shared" si="111"/>
        <v>No</v>
      </c>
      <c r="X1191" s="126" t="str">
        <f t="shared" si="111"/>
        <v>Yes</v>
      </c>
      <c r="Y1191" s="126" t="str">
        <f t="shared" si="111"/>
        <v>Yes</v>
      </c>
      <c r="Z1191" s="126" t="str">
        <f t="shared" si="111"/>
        <v>Yes</v>
      </c>
      <c r="AA1191" s="126" t="str">
        <f t="shared" si="111"/>
        <v>No</v>
      </c>
    </row>
    <row r="1192" spans="1:27" x14ac:dyDescent="0.3">
      <c r="A1192" t="s">
        <v>202</v>
      </c>
      <c r="B1192" t="s">
        <v>13</v>
      </c>
      <c r="C1192" t="s">
        <v>130</v>
      </c>
      <c r="D1192" t="s">
        <v>14</v>
      </c>
      <c r="E1192" t="s">
        <v>11</v>
      </c>
      <c r="F1192" t="s">
        <v>131</v>
      </c>
      <c r="G1192">
        <v>0</v>
      </c>
      <c r="H1192" t="s">
        <v>14</v>
      </c>
      <c r="I1192" t="s">
        <v>15</v>
      </c>
      <c r="M1192">
        <v>2</v>
      </c>
      <c r="N1192" t="str">
        <f t="shared" si="104"/>
        <v>Yes</v>
      </c>
      <c r="O1192" s="3" t="s">
        <v>152</v>
      </c>
      <c r="P1192" s="126" t="str">
        <f t="shared" si="110"/>
        <v>Yes</v>
      </c>
      <c r="Q1192" s="126" t="str">
        <f t="shared" si="111"/>
        <v>No</v>
      </c>
      <c r="R1192" s="126" t="str">
        <f t="shared" si="111"/>
        <v>No</v>
      </c>
      <c r="S1192" s="126" t="str">
        <f t="shared" si="111"/>
        <v>No</v>
      </c>
      <c r="T1192" s="126" t="str">
        <f t="shared" si="111"/>
        <v>No</v>
      </c>
      <c r="U1192" s="126" t="str">
        <f t="shared" si="111"/>
        <v>Yes</v>
      </c>
      <c r="V1192" s="126" t="str">
        <f t="shared" si="111"/>
        <v>No</v>
      </c>
      <c r="W1192" s="126" t="str">
        <f t="shared" si="111"/>
        <v>No</v>
      </c>
      <c r="X1192" s="126" t="str">
        <f t="shared" si="111"/>
        <v>Yes</v>
      </c>
      <c r="Y1192" s="126" t="str">
        <f t="shared" si="111"/>
        <v>Yes</v>
      </c>
      <c r="Z1192" s="126" t="str">
        <f t="shared" si="111"/>
        <v>Yes</v>
      </c>
      <c r="AA1192" s="126" t="str">
        <f t="shared" si="111"/>
        <v>No</v>
      </c>
    </row>
    <row r="1193" spans="1:27" x14ac:dyDescent="0.3">
      <c r="A1193" t="s">
        <v>202</v>
      </c>
      <c r="B1193" t="s">
        <v>13</v>
      </c>
      <c r="C1193" t="s">
        <v>130</v>
      </c>
      <c r="D1193" t="s">
        <v>14</v>
      </c>
      <c r="E1193" t="s">
        <v>8</v>
      </c>
      <c r="F1193" t="s">
        <v>131</v>
      </c>
      <c r="G1193">
        <v>1</v>
      </c>
      <c r="H1193" t="s">
        <v>131</v>
      </c>
      <c r="I1193" t="s">
        <v>20</v>
      </c>
      <c r="J1193" t="s">
        <v>237</v>
      </c>
      <c r="M1193">
        <v>0</v>
      </c>
      <c r="N1193" t="str">
        <f t="shared" si="104"/>
        <v>No</v>
      </c>
      <c r="O1193" s="3" t="s">
        <v>152</v>
      </c>
      <c r="P1193" s="126" t="str">
        <f t="shared" si="110"/>
        <v>Yes</v>
      </c>
      <c r="Q1193" s="126" t="str">
        <f t="shared" si="111"/>
        <v>No</v>
      </c>
      <c r="R1193" s="126" t="str">
        <f t="shared" si="111"/>
        <v>Yes</v>
      </c>
      <c r="S1193" s="126" t="str">
        <f t="shared" si="111"/>
        <v>No</v>
      </c>
      <c r="T1193" s="126" t="str">
        <f t="shared" si="111"/>
        <v>No</v>
      </c>
      <c r="U1193" s="126" t="str">
        <f t="shared" si="111"/>
        <v>No</v>
      </c>
      <c r="V1193" s="126" t="str">
        <f t="shared" si="111"/>
        <v>No</v>
      </c>
      <c r="W1193" s="126" t="str">
        <f t="shared" si="111"/>
        <v>No</v>
      </c>
      <c r="X1193" s="126" t="str">
        <f t="shared" si="111"/>
        <v>Yes</v>
      </c>
      <c r="Y1193" s="126" t="str">
        <f t="shared" si="111"/>
        <v>Yes</v>
      </c>
      <c r="Z1193" s="126" t="str">
        <f t="shared" si="111"/>
        <v>Yes</v>
      </c>
      <c r="AA1193" s="126" t="str">
        <f t="shared" si="111"/>
        <v>No</v>
      </c>
    </row>
    <row r="1194" spans="1:27" x14ac:dyDescent="0.3">
      <c r="A1194" t="s">
        <v>202</v>
      </c>
      <c r="B1194" t="s">
        <v>13</v>
      </c>
      <c r="C1194" t="s">
        <v>130</v>
      </c>
      <c r="D1194" t="s">
        <v>14</v>
      </c>
      <c r="E1194" t="s">
        <v>8</v>
      </c>
      <c r="F1194" t="s">
        <v>131</v>
      </c>
      <c r="G1194">
        <v>0</v>
      </c>
      <c r="H1194" t="s">
        <v>131</v>
      </c>
      <c r="I1194" t="s">
        <v>16</v>
      </c>
      <c r="M1194">
        <v>0</v>
      </c>
      <c r="N1194" t="str">
        <f t="shared" si="104"/>
        <v>No</v>
      </c>
      <c r="O1194" s="3" t="s">
        <v>152</v>
      </c>
      <c r="P1194" s="126" t="str">
        <f t="shared" si="110"/>
        <v>Yes</v>
      </c>
      <c r="Q1194" s="126" t="str">
        <f t="shared" si="111"/>
        <v>No</v>
      </c>
      <c r="R1194" s="126" t="str">
        <f t="shared" si="111"/>
        <v>Yes</v>
      </c>
      <c r="S1194" s="126" t="str">
        <f t="shared" si="111"/>
        <v>No</v>
      </c>
      <c r="T1194" s="126" t="str">
        <f t="shared" si="111"/>
        <v>No</v>
      </c>
      <c r="U1194" s="126" t="str">
        <f t="shared" si="111"/>
        <v>No</v>
      </c>
      <c r="V1194" s="126" t="str">
        <f t="shared" si="111"/>
        <v>No</v>
      </c>
      <c r="W1194" s="126" t="str">
        <f t="shared" si="111"/>
        <v>No</v>
      </c>
      <c r="X1194" s="126" t="str">
        <f t="shared" si="111"/>
        <v>Yes</v>
      </c>
      <c r="Y1194" s="126" t="str">
        <f t="shared" si="111"/>
        <v>Yes</v>
      </c>
      <c r="Z1194" s="126" t="str">
        <f t="shared" si="111"/>
        <v>Yes</v>
      </c>
      <c r="AA1194" s="126" t="str">
        <f t="shared" si="111"/>
        <v>No</v>
      </c>
    </row>
    <row r="1195" spans="1:27" x14ac:dyDescent="0.3">
      <c r="A1195" t="s">
        <v>202</v>
      </c>
      <c r="B1195" t="s">
        <v>13</v>
      </c>
      <c r="C1195" t="s">
        <v>130</v>
      </c>
      <c r="D1195" t="s">
        <v>14</v>
      </c>
      <c r="E1195" t="s">
        <v>8</v>
      </c>
      <c r="F1195" t="s">
        <v>131</v>
      </c>
      <c r="G1195">
        <v>1</v>
      </c>
      <c r="H1195" t="s">
        <v>131</v>
      </c>
      <c r="I1195" t="s">
        <v>19</v>
      </c>
      <c r="M1195">
        <v>3</v>
      </c>
      <c r="N1195" t="str">
        <f t="shared" si="104"/>
        <v>Yes</v>
      </c>
      <c r="O1195" s="3" t="s">
        <v>152</v>
      </c>
      <c r="P1195" s="126" t="str">
        <f t="shared" si="110"/>
        <v>Yes</v>
      </c>
      <c r="Q1195" s="126" t="str">
        <f t="shared" si="111"/>
        <v>No</v>
      </c>
      <c r="R1195" s="126" t="str">
        <f t="shared" si="111"/>
        <v>Yes</v>
      </c>
      <c r="S1195" s="126" t="str">
        <f t="shared" si="111"/>
        <v>No</v>
      </c>
      <c r="T1195" s="126" t="str">
        <f t="shared" si="111"/>
        <v>No</v>
      </c>
      <c r="U1195" s="126" t="str">
        <f t="shared" si="111"/>
        <v>No</v>
      </c>
      <c r="V1195" s="126" t="str">
        <f t="shared" si="111"/>
        <v>No</v>
      </c>
      <c r="W1195" s="126" t="str">
        <f t="shared" si="111"/>
        <v>No</v>
      </c>
      <c r="X1195" s="126" t="str">
        <f t="shared" si="111"/>
        <v>Yes</v>
      </c>
      <c r="Y1195" s="126" t="str">
        <f t="shared" si="111"/>
        <v>Yes</v>
      </c>
      <c r="Z1195" s="126" t="str">
        <f t="shared" si="111"/>
        <v>Yes</v>
      </c>
      <c r="AA1195" s="126" t="str">
        <f t="shared" si="111"/>
        <v>No</v>
      </c>
    </row>
    <row r="1196" spans="1:27" x14ac:dyDescent="0.3">
      <c r="A1196" t="s">
        <v>202</v>
      </c>
      <c r="B1196" t="s">
        <v>13</v>
      </c>
      <c r="C1196" t="s">
        <v>130</v>
      </c>
      <c r="D1196" t="s">
        <v>14</v>
      </c>
      <c r="E1196" t="s">
        <v>8</v>
      </c>
      <c r="F1196" t="s">
        <v>131</v>
      </c>
      <c r="G1196">
        <v>1</v>
      </c>
      <c r="H1196" t="s">
        <v>131</v>
      </c>
      <c r="I1196" t="s">
        <v>18</v>
      </c>
      <c r="M1196">
        <v>0</v>
      </c>
      <c r="N1196" t="str">
        <f t="shared" si="104"/>
        <v>No</v>
      </c>
      <c r="O1196" s="3" t="s">
        <v>152</v>
      </c>
      <c r="P1196" s="126" t="str">
        <f t="shared" si="110"/>
        <v>Yes</v>
      </c>
      <c r="Q1196" s="126" t="str">
        <f t="shared" si="111"/>
        <v>No</v>
      </c>
      <c r="R1196" s="126" t="str">
        <f t="shared" si="111"/>
        <v>Yes</v>
      </c>
      <c r="S1196" s="126" t="str">
        <f t="shared" si="111"/>
        <v>No</v>
      </c>
      <c r="T1196" s="126" t="str">
        <f t="shared" si="111"/>
        <v>No</v>
      </c>
      <c r="U1196" s="126" t="str">
        <f t="shared" si="111"/>
        <v>No</v>
      </c>
      <c r="V1196" s="126" t="str">
        <f t="shared" si="111"/>
        <v>No</v>
      </c>
      <c r="W1196" s="126" t="str">
        <f t="shared" si="111"/>
        <v>No</v>
      </c>
      <c r="X1196" s="126" t="str">
        <f t="shared" si="111"/>
        <v>Yes</v>
      </c>
      <c r="Y1196" s="126" t="str">
        <f t="shared" si="111"/>
        <v>Yes</v>
      </c>
      <c r="Z1196" s="126" t="str">
        <f t="shared" si="111"/>
        <v>Yes</v>
      </c>
      <c r="AA1196" s="126" t="str">
        <f t="shared" si="111"/>
        <v>No</v>
      </c>
    </row>
    <row r="1197" spans="1:27" x14ac:dyDescent="0.3">
      <c r="A1197" t="s">
        <v>202</v>
      </c>
      <c r="B1197" t="s">
        <v>13</v>
      </c>
      <c r="C1197" t="s">
        <v>130</v>
      </c>
      <c r="D1197" t="s">
        <v>14</v>
      </c>
      <c r="E1197" t="s">
        <v>11</v>
      </c>
      <c r="F1197" t="s">
        <v>131</v>
      </c>
      <c r="G1197">
        <v>0</v>
      </c>
      <c r="H1197" t="s">
        <v>14</v>
      </c>
      <c r="I1197" t="s">
        <v>15</v>
      </c>
      <c r="M1197">
        <v>2</v>
      </c>
      <c r="N1197" t="str">
        <f t="shared" si="104"/>
        <v>Yes</v>
      </c>
      <c r="O1197" s="3" t="s">
        <v>152</v>
      </c>
      <c r="P1197" s="126" t="str">
        <f t="shared" si="110"/>
        <v>Yes</v>
      </c>
      <c r="Q1197" s="126" t="str">
        <f t="shared" si="111"/>
        <v>No</v>
      </c>
      <c r="R1197" s="126" t="str">
        <f t="shared" si="111"/>
        <v>No</v>
      </c>
      <c r="S1197" s="126" t="str">
        <f t="shared" si="111"/>
        <v>No</v>
      </c>
      <c r="T1197" s="126" t="str">
        <f t="shared" si="111"/>
        <v>No</v>
      </c>
      <c r="U1197" s="126" t="str">
        <f t="shared" si="111"/>
        <v>Yes</v>
      </c>
      <c r="V1197" s="126" t="str">
        <f t="shared" si="111"/>
        <v>No</v>
      </c>
      <c r="W1197" s="126" t="str">
        <f t="shared" si="111"/>
        <v>No</v>
      </c>
      <c r="X1197" s="126" t="str">
        <f t="shared" si="111"/>
        <v>Yes</v>
      </c>
      <c r="Y1197" s="126" t="str">
        <f t="shared" si="111"/>
        <v>Yes</v>
      </c>
      <c r="Z1197" s="126" t="str">
        <f t="shared" si="111"/>
        <v>Yes</v>
      </c>
      <c r="AA1197" s="126" t="str">
        <f t="shared" si="111"/>
        <v>No</v>
      </c>
    </row>
    <row r="1198" spans="1:27" x14ac:dyDescent="0.3">
      <c r="A1198" t="s">
        <v>202</v>
      </c>
      <c r="B1198" t="s">
        <v>13</v>
      </c>
      <c r="C1198" t="s">
        <v>9</v>
      </c>
      <c r="D1198" t="s">
        <v>8</v>
      </c>
      <c r="E1198" t="s">
        <v>11</v>
      </c>
      <c r="F1198" t="s">
        <v>10</v>
      </c>
      <c r="G1198">
        <v>1</v>
      </c>
      <c r="H1198" t="s">
        <v>9</v>
      </c>
      <c r="I1198" t="s">
        <v>15</v>
      </c>
      <c r="M1198">
        <v>2</v>
      </c>
      <c r="N1198" t="str">
        <f t="shared" si="104"/>
        <v>Yes</v>
      </c>
      <c r="O1198" s="3" t="s">
        <v>152</v>
      </c>
      <c r="P1198" s="126" t="str">
        <f t="shared" si="110"/>
        <v>Yes</v>
      </c>
      <c r="Q1198" s="126" t="str">
        <f t="shared" si="111"/>
        <v>Yes</v>
      </c>
      <c r="R1198" s="126" t="str">
        <f t="shared" si="111"/>
        <v>Yes</v>
      </c>
      <c r="S1198" s="126" t="str">
        <f t="shared" si="111"/>
        <v>No</v>
      </c>
      <c r="T1198" s="126" t="str">
        <f t="shared" si="111"/>
        <v>Yes</v>
      </c>
      <c r="U1198" s="126" t="str">
        <f t="shared" si="111"/>
        <v>Yes</v>
      </c>
      <c r="V1198" s="126" t="str">
        <f t="shared" si="111"/>
        <v>No</v>
      </c>
      <c r="W1198" s="126" t="str">
        <f t="shared" si="111"/>
        <v>No</v>
      </c>
      <c r="X1198" s="126" t="str">
        <f t="shared" si="111"/>
        <v>No</v>
      </c>
      <c r="Y1198" s="126" t="str">
        <f t="shared" si="111"/>
        <v>No</v>
      </c>
      <c r="Z1198" s="126" t="str">
        <f t="shared" si="111"/>
        <v>No</v>
      </c>
      <c r="AA1198" s="126" t="str">
        <f t="shared" si="111"/>
        <v>No</v>
      </c>
    </row>
    <row r="1199" spans="1:27" x14ac:dyDescent="0.3">
      <c r="A1199" t="s">
        <v>202</v>
      </c>
      <c r="B1199" t="s">
        <v>13</v>
      </c>
      <c r="C1199" t="s">
        <v>9</v>
      </c>
      <c r="D1199" t="s">
        <v>8</v>
      </c>
      <c r="E1199" t="s">
        <v>11</v>
      </c>
      <c r="F1199" t="s">
        <v>10</v>
      </c>
      <c r="G1199">
        <v>1</v>
      </c>
      <c r="H1199" t="s">
        <v>10</v>
      </c>
      <c r="I1199" t="s">
        <v>16</v>
      </c>
      <c r="M1199">
        <v>2</v>
      </c>
      <c r="N1199" t="str">
        <f t="shared" si="104"/>
        <v>Yes</v>
      </c>
      <c r="O1199" s="3" t="s">
        <v>152</v>
      </c>
      <c r="P1199" s="126" t="str">
        <f t="shared" si="110"/>
        <v>Yes</v>
      </c>
      <c r="Q1199" s="126" t="str">
        <f t="shared" si="111"/>
        <v>Yes</v>
      </c>
      <c r="R1199" s="126" t="str">
        <f t="shared" si="111"/>
        <v>Yes</v>
      </c>
      <c r="S1199" s="126" t="str">
        <f t="shared" si="111"/>
        <v>No</v>
      </c>
      <c r="T1199" s="126" t="str">
        <f t="shared" si="111"/>
        <v>Yes</v>
      </c>
      <c r="U1199" s="126" t="str">
        <f t="shared" si="111"/>
        <v>Yes</v>
      </c>
      <c r="V1199" s="126" t="str">
        <f t="shared" si="111"/>
        <v>No</v>
      </c>
      <c r="W1199" s="126" t="str">
        <f t="shared" si="111"/>
        <v>No</v>
      </c>
      <c r="X1199" s="126" t="str">
        <f t="shared" si="111"/>
        <v>No</v>
      </c>
      <c r="Y1199" s="126" t="str">
        <f t="shared" si="111"/>
        <v>No</v>
      </c>
      <c r="Z1199" s="126" t="str">
        <f t="shared" si="111"/>
        <v>No</v>
      </c>
      <c r="AA1199" s="126" t="str">
        <f t="shared" si="111"/>
        <v>No</v>
      </c>
    </row>
    <row r="1200" spans="1:27" x14ac:dyDescent="0.3">
      <c r="A1200" t="s">
        <v>202</v>
      </c>
      <c r="B1200" t="s">
        <v>13</v>
      </c>
      <c r="C1200" t="s">
        <v>9</v>
      </c>
      <c r="D1200" t="s">
        <v>8</v>
      </c>
      <c r="E1200" t="s">
        <v>11</v>
      </c>
      <c r="F1200" t="s">
        <v>10</v>
      </c>
      <c r="G1200">
        <v>0</v>
      </c>
      <c r="H1200" t="s">
        <v>11</v>
      </c>
      <c r="I1200" t="s">
        <v>15</v>
      </c>
      <c r="M1200">
        <v>0</v>
      </c>
      <c r="N1200" t="str">
        <f t="shared" si="104"/>
        <v>No</v>
      </c>
      <c r="O1200" s="3" t="s">
        <v>152</v>
      </c>
      <c r="P1200" s="126" t="str">
        <f t="shared" si="110"/>
        <v>Yes</v>
      </c>
      <c r="Q1200" s="126" t="str">
        <f t="shared" si="111"/>
        <v>Yes</v>
      </c>
      <c r="R1200" s="126" t="str">
        <f t="shared" si="111"/>
        <v>Yes</v>
      </c>
      <c r="S1200" s="126" t="str">
        <f t="shared" si="111"/>
        <v>No</v>
      </c>
      <c r="T1200" s="126" t="str">
        <f t="shared" si="111"/>
        <v>Yes</v>
      </c>
      <c r="U1200" s="126" t="str">
        <f t="shared" si="111"/>
        <v>Yes</v>
      </c>
      <c r="V1200" s="126" t="str">
        <f t="shared" si="111"/>
        <v>No</v>
      </c>
      <c r="W1200" s="126" t="str">
        <f t="shared" si="111"/>
        <v>No</v>
      </c>
      <c r="X1200" s="126" t="str">
        <f t="shared" si="111"/>
        <v>No</v>
      </c>
      <c r="Y1200" s="126" t="str">
        <f t="shared" si="111"/>
        <v>No</v>
      </c>
      <c r="Z1200" s="126" t="str">
        <f t="shared" si="111"/>
        <v>No</v>
      </c>
      <c r="AA1200" s="126" t="str">
        <f t="shared" si="111"/>
        <v>No</v>
      </c>
    </row>
    <row r="1201" spans="1:27" x14ac:dyDescent="0.3">
      <c r="A1201" t="s">
        <v>202</v>
      </c>
      <c r="B1201" t="s">
        <v>13</v>
      </c>
      <c r="C1201" t="s">
        <v>9</v>
      </c>
      <c r="D1201" t="s">
        <v>8</v>
      </c>
      <c r="E1201" t="s">
        <v>11</v>
      </c>
      <c r="F1201" t="s">
        <v>10</v>
      </c>
      <c r="G1201">
        <v>1</v>
      </c>
      <c r="H1201" t="s">
        <v>13</v>
      </c>
      <c r="I1201" t="s">
        <v>15</v>
      </c>
      <c r="M1201">
        <v>0</v>
      </c>
      <c r="N1201" t="str">
        <f t="shared" si="104"/>
        <v>No</v>
      </c>
      <c r="O1201" s="3" t="s">
        <v>152</v>
      </c>
      <c r="P1201" s="126" t="str">
        <f t="shared" si="110"/>
        <v>Yes</v>
      </c>
      <c r="Q1201" s="126" t="str">
        <f t="shared" si="111"/>
        <v>Yes</v>
      </c>
      <c r="R1201" s="126" t="str">
        <f t="shared" si="111"/>
        <v>Yes</v>
      </c>
      <c r="S1201" s="126" t="str">
        <f t="shared" si="111"/>
        <v>No</v>
      </c>
      <c r="T1201" s="126" t="str">
        <f t="shared" si="111"/>
        <v>Yes</v>
      </c>
      <c r="U1201" s="126" t="str">
        <f t="shared" si="111"/>
        <v>Yes</v>
      </c>
      <c r="V1201" s="126" t="str">
        <f t="shared" si="111"/>
        <v>No</v>
      </c>
      <c r="W1201" s="126" t="str">
        <f t="shared" si="111"/>
        <v>No</v>
      </c>
      <c r="X1201" s="126" t="str">
        <f t="shared" si="111"/>
        <v>No</v>
      </c>
      <c r="Y1201" s="126" t="str">
        <f t="shared" si="111"/>
        <v>No</v>
      </c>
      <c r="Z1201" s="126" t="str">
        <f t="shared" si="111"/>
        <v>No</v>
      </c>
      <c r="AA1201" s="126" t="str">
        <f t="shared" si="111"/>
        <v>No</v>
      </c>
    </row>
    <row r="1202" spans="1:27" x14ac:dyDescent="0.3">
      <c r="A1202" t="s">
        <v>202</v>
      </c>
      <c r="B1202" t="s">
        <v>13</v>
      </c>
      <c r="C1202" t="s">
        <v>9</v>
      </c>
      <c r="D1202" t="s">
        <v>8</v>
      </c>
      <c r="E1202" t="s">
        <v>11</v>
      </c>
      <c r="F1202" t="s">
        <v>10</v>
      </c>
      <c r="G1202">
        <v>1</v>
      </c>
      <c r="H1202" t="s">
        <v>11</v>
      </c>
      <c r="I1202" t="s">
        <v>18</v>
      </c>
      <c r="M1202">
        <v>0</v>
      </c>
      <c r="N1202" t="str">
        <f t="shared" si="104"/>
        <v>No</v>
      </c>
      <c r="O1202" s="3" t="s">
        <v>152</v>
      </c>
      <c r="P1202" s="126" t="str">
        <f t="shared" si="110"/>
        <v>Yes</v>
      </c>
      <c r="Q1202" s="126" t="str">
        <f t="shared" si="111"/>
        <v>Yes</v>
      </c>
      <c r="R1202" s="126" t="str">
        <f t="shared" si="111"/>
        <v>Yes</v>
      </c>
      <c r="S1202" s="126" t="str">
        <f t="shared" si="111"/>
        <v>No</v>
      </c>
      <c r="T1202" s="126" t="str">
        <f t="shared" si="111"/>
        <v>Yes</v>
      </c>
      <c r="U1202" s="126" t="str">
        <f t="shared" si="111"/>
        <v>Yes</v>
      </c>
      <c r="V1202" s="126" t="str">
        <f t="shared" si="111"/>
        <v>No</v>
      </c>
      <c r="W1202" s="126" t="str">
        <f t="shared" si="111"/>
        <v>No</v>
      </c>
      <c r="X1202" s="126" t="str">
        <f t="shared" si="111"/>
        <v>No</v>
      </c>
      <c r="Y1202" s="126" t="str">
        <f t="shared" si="111"/>
        <v>No</v>
      </c>
      <c r="Z1202" s="126" t="str">
        <f t="shared" si="111"/>
        <v>No</v>
      </c>
      <c r="AA1202" s="126" t="str">
        <f t="shared" si="111"/>
        <v>No</v>
      </c>
    </row>
    <row r="1203" spans="1:27" x14ac:dyDescent="0.3">
      <c r="A1203" t="s">
        <v>202</v>
      </c>
      <c r="B1203" t="s">
        <v>13</v>
      </c>
      <c r="C1203" t="s">
        <v>9</v>
      </c>
      <c r="D1203" t="s">
        <v>8</v>
      </c>
      <c r="E1203" t="s">
        <v>11</v>
      </c>
      <c r="F1203" t="s">
        <v>10</v>
      </c>
      <c r="G1203">
        <v>1</v>
      </c>
      <c r="H1203" t="s">
        <v>9</v>
      </c>
      <c r="I1203" t="s">
        <v>16</v>
      </c>
      <c r="M1203">
        <v>0</v>
      </c>
      <c r="N1203" t="str">
        <f t="shared" si="104"/>
        <v>No</v>
      </c>
      <c r="O1203" s="3" t="s">
        <v>152</v>
      </c>
      <c r="P1203" s="126" t="str">
        <f t="shared" si="110"/>
        <v>Yes</v>
      </c>
      <c r="Q1203" s="126" t="str">
        <f t="shared" si="111"/>
        <v>Yes</v>
      </c>
      <c r="R1203" s="126" t="str">
        <f t="shared" si="111"/>
        <v>Yes</v>
      </c>
      <c r="S1203" s="126" t="str">
        <f t="shared" si="111"/>
        <v>No</v>
      </c>
      <c r="T1203" s="126" t="str">
        <f t="shared" si="111"/>
        <v>Yes</v>
      </c>
      <c r="U1203" s="126" t="str">
        <f t="shared" si="111"/>
        <v>Yes</v>
      </c>
      <c r="V1203" s="126" t="str">
        <f t="shared" si="111"/>
        <v>No</v>
      </c>
      <c r="W1203" s="126" t="str">
        <f t="shared" si="111"/>
        <v>No</v>
      </c>
      <c r="X1203" s="126" t="str">
        <f t="shared" si="111"/>
        <v>No</v>
      </c>
      <c r="Y1203" s="126" t="str">
        <f t="shared" si="111"/>
        <v>No</v>
      </c>
      <c r="Z1203" s="126" t="str">
        <f t="shared" si="111"/>
        <v>No</v>
      </c>
      <c r="AA1203" s="126" t="str">
        <f t="shared" si="111"/>
        <v>No</v>
      </c>
    </row>
    <row r="1204" spans="1:27" x14ac:dyDescent="0.3">
      <c r="A1204" t="s">
        <v>202</v>
      </c>
      <c r="B1204" t="s">
        <v>13</v>
      </c>
      <c r="C1204" t="s">
        <v>9</v>
      </c>
      <c r="D1204" t="s">
        <v>8</v>
      </c>
      <c r="E1204" t="s">
        <v>11</v>
      </c>
      <c r="F1204" t="s">
        <v>131</v>
      </c>
      <c r="G1204">
        <v>1</v>
      </c>
      <c r="H1204" t="s">
        <v>8</v>
      </c>
      <c r="I1204" t="s">
        <v>19</v>
      </c>
      <c r="M1204">
        <v>3</v>
      </c>
      <c r="N1204" t="str">
        <f t="shared" si="104"/>
        <v>Yes</v>
      </c>
      <c r="O1204" s="3" t="s">
        <v>152</v>
      </c>
      <c r="P1204" s="126" t="str">
        <f t="shared" si="110"/>
        <v>Yes</v>
      </c>
      <c r="Q1204" s="126" t="str">
        <f t="shared" si="111"/>
        <v>Yes</v>
      </c>
      <c r="R1204" s="126" t="str">
        <f t="shared" si="111"/>
        <v>Yes</v>
      </c>
      <c r="S1204" s="126" t="str">
        <f t="shared" si="111"/>
        <v>No</v>
      </c>
      <c r="T1204" s="126" t="str">
        <f t="shared" si="111"/>
        <v>No</v>
      </c>
      <c r="U1204" s="126" t="str">
        <f t="shared" si="111"/>
        <v>Yes</v>
      </c>
      <c r="V1204" s="126" t="str">
        <f t="shared" si="111"/>
        <v>No</v>
      </c>
      <c r="W1204" s="126" t="str">
        <f t="shared" si="111"/>
        <v>No</v>
      </c>
      <c r="X1204" s="126" t="str">
        <f t="shared" si="111"/>
        <v>No</v>
      </c>
      <c r="Y1204" s="126" t="str">
        <f t="shared" si="111"/>
        <v>No</v>
      </c>
      <c r="Z1204" s="126" t="str">
        <f t="shared" si="111"/>
        <v>Yes</v>
      </c>
      <c r="AA1204" s="126" t="str">
        <f t="shared" si="111"/>
        <v>No</v>
      </c>
    </row>
    <row r="1205" spans="1:27" x14ac:dyDescent="0.3">
      <c r="A1205" t="s">
        <v>202</v>
      </c>
      <c r="B1205" t="s">
        <v>13</v>
      </c>
      <c r="C1205" t="s">
        <v>9</v>
      </c>
      <c r="D1205" t="s">
        <v>8</v>
      </c>
      <c r="E1205" t="s">
        <v>11</v>
      </c>
      <c r="F1205" t="s">
        <v>131</v>
      </c>
      <c r="G1205">
        <v>0</v>
      </c>
      <c r="H1205" t="s">
        <v>8</v>
      </c>
      <c r="I1205" t="s">
        <v>17</v>
      </c>
      <c r="M1205">
        <v>0</v>
      </c>
      <c r="N1205" t="str">
        <f t="shared" si="104"/>
        <v>No</v>
      </c>
      <c r="O1205" s="3" t="s">
        <v>152</v>
      </c>
      <c r="P1205" s="126" t="str">
        <f t="shared" si="110"/>
        <v>Yes</v>
      </c>
      <c r="Q1205" s="126" t="str">
        <f t="shared" si="111"/>
        <v>Yes</v>
      </c>
      <c r="R1205" s="126" t="str">
        <f t="shared" si="111"/>
        <v>Yes</v>
      </c>
      <c r="S1205" s="126" t="str">
        <f t="shared" si="111"/>
        <v>No</v>
      </c>
      <c r="T1205" s="126" t="str">
        <f t="shared" si="111"/>
        <v>No</v>
      </c>
      <c r="U1205" s="126" t="str">
        <f t="shared" si="111"/>
        <v>Yes</v>
      </c>
      <c r="V1205" s="126" t="str">
        <f t="shared" si="111"/>
        <v>No</v>
      </c>
      <c r="W1205" s="126" t="str">
        <f t="shared" si="111"/>
        <v>No</v>
      </c>
      <c r="X1205" s="126" t="str">
        <f t="shared" si="111"/>
        <v>No</v>
      </c>
      <c r="Y1205" s="126" t="str">
        <f t="shared" si="111"/>
        <v>No</v>
      </c>
      <c r="Z1205" s="126" t="str">
        <f t="shared" si="111"/>
        <v>Yes</v>
      </c>
      <c r="AA1205" s="126" t="str">
        <f t="shared" si="111"/>
        <v>No</v>
      </c>
    </row>
    <row r="1206" spans="1:27" x14ac:dyDescent="0.3">
      <c r="A1206" t="s">
        <v>202</v>
      </c>
      <c r="B1206" t="s">
        <v>13</v>
      </c>
      <c r="C1206" t="s">
        <v>9</v>
      </c>
      <c r="D1206" t="s">
        <v>8</v>
      </c>
      <c r="E1206" t="s">
        <v>11</v>
      </c>
      <c r="F1206" t="s">
        <v>131</v>
      </c>
      <c r="G1206">
        <v>0</v>
      </c>
      <c r="H1206" t="s">
        <v>13</v>
      </c>
      <c r="I1206" t="s">
        <v>19</v>
      </c>
      <c r="M1206">
        <v>3</v>
      </c>
      <c r="N1206" t="str">
        <f t="shared" si="104"/>
        <v>Yes</v>
      </c>
      <c r="O1206" s="3" t="s">
        <v>152</v>
      </c>
      <c r="P1206" s="126" t="str">
        <f t="shared" si="110"/>
        <v>Yes</v>
      </c>
      <c r="Q1206" s="126" t="str">
        <f t="shared" si="111"/>
        <v>Yes</v>
      </c>
      <c r="R1206" s="126" t="str">
        <f t="shared" si="111"/>
        <v>Yes</v>
      </c>
      <c r="S1206" s="126" t="str">
        <f t="shared" si="111"/>
        <v>No</v>
      </c>
      <c r="T1206" s="126" t="str">
        <f t="shared" si="111"/>
        <v>No</v>
      </c>
      <c r="U1206" s="126" t="str">
        <f t="shared" si="111"/>
        <v>Yes</v>
      </c>
      <c r="V1206" s="126" t="str">
        <f t="shared" si="111"/>
        <v>No</v>
      </c>
      <c r="W1206" s="126" t="str">
        <f t="shared" si="111"/>
        <v>No</v>
      </c>
      <c r="X1206" s="126" t="str">
        <f t="shared" si="111"/>
        <v>No</v>
      </c>
      <c r="Y1206" s="126" t="str">
        <f t="shared" si="111"/>
        <v>No</v>
      </c>
      <c r="Z1206" s="126" t="str">
        <f t="shared" si="111"/>
        <v>Yes</v>
      </c>
      <c r="AA1206" s="126" t="str">
        <f t="shared" si="111"/>
        <v>No</v>
      </c>
    </row>
    <row r="1207" spans="1:27" x14ac:dyDescent="0.3">
      <c r="A1207" t="s">
        <v>202</v>
      </c>
      <c r="B1207" t="s">
        <v>13</v>
      </c>
      <c r="C1207" t="s">
        <v>9</v>
      </c>
      <c r="D1207" t="s">
        <v>8</v>
      </c>
      <c r="E1207" t="s">
        <v>11</v>
      </c>
      <c r="F1207" t="s">
        <v>131</v>
      </c>
      <c r="G1207">
        <v>0</v>
      </c>
      <c r="H1207" t="s">
        <v>131</v>
      </c>
      <c r="I1207" t="s">
        <v>15</v>
      </c>
      <c r="M1207">
        <v>2</v>
      </c>
      <c r="N1207" t="str">
        <f t="shared" si="104"/>
        <v>Yes</v>
      </c>
      <c r="O1207" s="3" t="s">
        <v>152</v>
      </c>
      <c r="P1207" s="126" t="str">
        <f t="shared" si="110"/>
        <v>Yes</v>
      </c>
      <c r="Q1207" s="126" t="str">
        <f t="shared" si="111"/>
        <v>Yes</v>
      </c>
      <c r="R1207" s="126" t="str">
        <f t="shared" si="111"/>
        <v>Yes</v>
      </c>
      <c r="S1207" s="126" t="str">
        <f t="shared" si="111"/>
        <v>No</v>
      </c>
      <c r="T1207" s="126" t="str">
        <f t="shared" si="111"/>
        <v>No</v>
      </c>
      <c r="U1207" s="126" t="str">
        <f t="shared" si="111"/>
        <v>Yes</v>
      </c>
      <c r="V1207" s="126" t="str">
        <f t="shared" si="111"/>
        <v>No</v>
      </c>
      <c r="W1207" s="126" t="str">
        <f t="shared" si="111"/>
        <v>No</v>
      </c>
      <c r="X1207" s="126" t="str">
        <f t="shared" si="111"/>
        <v>No</v>
      </c>
      <c r="Y1207" s="126" t="str">
        <f t="shared" si="111"/>
        <v>No</v>
      </c>
      <c r="Z1207" s="126" t="str">
        <f t="shared" si="111"/>
        <v>Yes</v>
      </c>
      <c r="AA1207" s="126" t="str">
        <f t="shared" si="111"/>
        <v>No</v>
      </c>
    </row>
    <row r="1208" spans="1:27" x14ac:dyDescent="0.3">
      <c r="A1208" t="s">
        <v>202</v>
      </c>
      <c r="B1208" t="s">
        <v>130</v>
      </c>
      <c r="C1208" t="s">
        <v>9</v>
      </c>
      <c r="D1208" t="s">
        <v>14</v>
      </c>
      <c r="E1208" t="s">
        <v>8</v>
      </c>
      <c r="F1208" t="s">
        <v>131</v>
      </c>
      <c r="G1208">
        <v>0</v>
      </c>
      <c r="H1208" t="s">
        <v>131</v>
      </c>
      <c r="I1208" t="s">
        <v>15</v>
      </c>
      <c r="M1208">
        <v>2</v>
      </c>
      <c r="N1208" t="str">
        <f t="shared" si="104"/>
        <v>Yes</v>
      </c>
      <c r="O1208" s="3" t="s">
        <v>152</v>
      </c>
      <c r="P1208" s="126" t="str">
        <f t="shared" si="110"/>
        <v>No</v>
      </c>
      <c r="Q1208" s="126" t="str">
        <f t="shared" si="111"/>
        <v>Yes</v>
      </c>
      <c r="R1208" s="126" t="str">
        <f t="shared" si="111"/>
        <v>Yes</v>
      </c>
      <c r="S1208" s="126" t="str">
        <f t="shared" si="111"/>
        <v>No</v>
      </c>
      <c r="T1208" s="126" t="str">
        <f t="shared" si="111"/>
        <v>No</v>
      </c>
      <c r="U1208" s="126" t="str">
        <f t="shared" si="111"/>
        <v>No</v>
      </c>
      <c r="V1208" s="126" t="str">
        <f t="shared" si="111"/>
        <v>No</v>
      </c>
      <c r="W1208" s="126" t="str">
        <f t="shared" si="111"/>
        <v>No</v>
      </c>
      <c r="X1208" s="126" t="str">
        <f t="shared" si="111"/>
        <v>Yes</v>
      </c>
      <c r="Y1208" s="126" t="str">
        <f t="shared" si="111"/>
        <v>Yes</v>
      </c>
      <c r="Z1208" s="126" t="str">
        <f t="shared" si="111"/>
        <v>Yes</v>
      </c>
      <c r="AA1208" s="126" t="str">
        <f t="shared" si="111"/>
        <v>No</v>
      </c>
    </row>
    <row r="1209" spans="1:27" x14ac:dyDescent="0.3">
      <c r="A1209" t="s">
        <v>202</v>
      </c>
      <c r="B1209" t="s">
        <v>130</v>
      </c>
      <c r="C1209" t="s">
        <v>9</v>
      </c>
      <c r="D1209" t="s">
        <v>14</v>
      </c>
      <c r="E1209" t="s">
        <v>8</v>
      </c>
      <c r="F1209" t="s">
        <v>131</v>
      </c>
      <c r="G1209">
        <v>1</v>
      </c>
      <c r="H1209" t="s">
        <v>9</v>
      </c>
      <c r="I1209" t="s">
        <v>19</v>
      </c>
      <c r="M1209">
        <v>0</v>
      </c>
      <c r="N1209" t="str">
        <f t="shared" si="104"/>
        <v>No</v>
      </c>
      <c r="O1209" s="3" t="s">
        <v>152</v>
      </c>
      <c r="P1209" s="126" t="str">
        <f t="shared" si="110"/>
        <v>No</v>
      </c>
      <c r="Q1209" s="126" t="str">
        <f t="shared" si="111"/>
        <v>Yes</v>
      </c>
      <c r="R1209" s="126" t="str">
        <f t="shared" si="111"/>
        <v>Yes</v>
      </c>
      <c r="S1209" s="126" t="str">
        <f t="shared" si="111"/>
        <v>No</v>
      </c>
      <c r="T1209" s="126" t="str">
        <f t="shared" si="111"/>
        <v>No</v>
      </c>
      <c r="U1209" s="126" t="str">
        <f t="shared" si="111"/>
        <v>No</v>
      </c>
      <c r="V1209" s="126" t="str">
        <f t="shared" si="111"/>
        <v>No</v>
      </c>
      <c r="W1209" s="126" t="str">
        <f t="shared" si="111"/>
        <v>No</v>
      </c>
      <c r="X1209" s="126" t="str">
        <f t="shared" si="111"/>
        <v>Yes</v>
      </c>
      <c r="Y1209" s="126" t="str">
        <f t="shared" si="111"/>
        <v>Yes</v>
      </c>
      <c r="Z1209" s="126" t="str">
        <f t="shared" si="111"/>
        <v>Yes</v>
      </c>
      <c r="AA1209" s="126" t="str">
        <f t="shared" si="111"/>
        <v>No</v>
      </c>
    </row>
    <row r="1210" spans="1:27" x14ac:dyDescent="0.3">
      <c r="A1210" t="s">
        <v>202</v>
      </c>
      <c r="B1210" t="s">
        <v>130</v>
      </c>
      <c r="C1210" t="s">
        <v>9</v>
      </c>
      <c r="D1210" t="s">
        <v>14</v>
      </c>
      <c r="E1210" t="s">
        <v>8</v>
      </c>
      <c r="F1210" t="s">
        <v>131</v>
      </c>
      <c r="G1210">
        <v>0</v>
      </c>
      <c r="H1210" t="s">
        <v>130</v>
      </c>
      <c r="I1210" t="s">
        <v>15</v>
      </c>
      <c r="M1210">
        <v>0</v>
      </c>
      <c r="N1210" t="str">
        <f t="shared" si="104"/>
        <v>No</v>
      </c>
      <c r="O1210" s="3" t="s">
        <v>152</v>
      </c>
      <c r="P1210" s="126" t="str">
        <f t="shared" si="110"/>
        <v>No</v>
      </c>
      <c r="Q1210" s="126" t="str">
        <f t="shared" si="111"/>
        <v>Yes</v>
      </c>
      <c r="R1210" s="126" t="str">
        <f t="shared" si="111"/>
        <v>Yes</v>
      </c>
      <c r="S1210" s="126" t="str">
        <f t="shared" si="111"/>
        <v>No</v>
      </c>
      <c r="T1210" s="126" t="str">
        <f t="shared" si="111"/>
        <v>No</v>
      </c>
      <c r="U1210" s="126" t="str">
        <f t="shared" si="111"/>
        <v>No</v>
      </c>
      <c r="V1210" s="126" t="str">
        <f t="shared" si="111"/>
        <v>No</v>
      </c>
      <c r="W1210" s="126" t="str">
        <f t="shared" si="111"/>
        <v>No</v>
      </c>
      <c r="X1210" s="126" t="str">
        <f t="shared" si="111"/>
        <v>Yes</v>
      </c>
      <c r="Y1210" s="126" t="str">
        <f t="shared" si="111"/>
        <v>Yes</v>
      </c>
      <c r="Z1210" s="126" t="str">
        <f t="shared" si="111"/>
        <v>Yes</v>
      </c>
      <c r="AA1210" s="126" t="str">
        <f t="shared" si="111"/>
        <v>No</v>
      </c>
    </row>
    <row r="1211" spans="1:27" x14ac:dyDescent="0.3">
      <c r="A1211" t="s">
        <v>202</v>
      </c>
      <c r="B1211" t="s">
        <v>13</v>
      </c>
      <c r="C1211" t="s">
        <v>130</v>
      </c>
      <c r="D1211" t="s">
        <v>14</v>
      </c>
      <c r="E1211" t="s">
        <v>11</v>
      </c>
      <c r="F1211" t="s">
        <v>131</v>
      </c>
      <c r="G1211">
        <v>1</v>
      </c>
      <c r="H1211" t="s">
        <v>130</v>
      </c>
      <c r="I1211" t="s">
        <v>18</v>
      </c>
      <c r="M1211">
        <v>0</v>
      </c>
      <c r="N1211" t="str">
        <f t="shared" si="104"/>
        <v>No</v>
      </c>
      <c r="O1211" s="3" t="s">
        <v>152</v>
      </c>
      <c r="P1211" s="126" t="str">
        <f t="shared" si="110"/>
        <v>Yes</v>
      </c>
      <c r="Q1211" s="126" t="str">
        <f t="shared" si="111"/>
        <v>No</v>
      </c>
      <c r="R1211" s="126" t="str">
        <f t="shared" si="111"/>
        <v>No</v>
      </c>
      <c r="S1211" s="126" t="str">
        <f t="shared" si="111"/>
        <v>No</v>
      </c>
      <c r="T1211" s="126" t="str">
        <f t="shared" si="111"/>
        <v>No</v>
      </c>
      <c r="U1211" s="126" t="str">
        <f t="shared" si="111"/>
        <v>Yes</v>
      </c>
      <c r="V1211" s="126" t="str">
        <f t="shared" si="111"/>
        <v>No</v>
      </c>
      <c r="W1211" s="126" t="str">
        <f t="shared" si="111"/>
        <v>No</v>
      </c>
      <c r="X1211" s="126" t="str">
        <f t="shared" si="111"/>
        <v>Yes</v>
      </c>
      <c r="Y1211" s="126" t="str">
        <f t="shared" si="111"/>
        <v>Yes</v>
      </c>
      <c r="Z1211" s="126" t="str">
        <f t="shared" si="111"/>
        <v>Yes</v>
      </c>
      <c r="AA1211" s="126" t="str">
        <f t="shared" si="111"/>
        <v>No</v>
      </c>
    </row>
    <row r="1212" spans="1:27" x14ac:dyDescent="0.3">
      <c r="A1212" t="s">
        <v>202</v>
      </c>
      <c r="B1212" t="s">
        <v>13</v>
      </c>
      <c r="C1212" t="s">
        <v>130</v>
      </c>
      <c r="D1212" t="s">
        <v>14</v>
      </c>
      <c r="E1212" t="s">
        <v>11</v>
      </c>
      <c r="F1212" t="s">
        <v>131</v>
      </c>
      <c r="G1212">
        <v>0</v>
      </c>
      <c r="H1212" t="s">
        <v>13</v>
      </c>
      <c r="I1212" t="s">
        <v>17</v>
      </c>
      <c r="M1212">
        <v>0</v>
      </c>
      <c r="N1212" t="str">
        <f t="shared" si="104"/>
        <v>No</v>
      </c>
      <c r="O1212" s="3" t="s">
        <v>152</v>
      </c>
      <c r="P1212" s="126" t="str">
        <f t="shared" si="110"/>
        <v>Yes</v>
      </c>
      <c r="Q1212" s="126" t="str">
        <f t="shared" si="111"/>
        <v>No</v>
      </c>
      <c r="R1212" s="126" t="str">
        <f t="shared" si="111"/>
        <v>No</v>
      </c>
      <c r="S1212" s="126" t="str">
        <f t="shared" si="111"/>
        <v>No</v>
      </c>
      <c r="T1212" s="126" t="str">
        <f t="shared" si="111"/>
        <v>No</v>
      </c>
      <c r="U1212" s="126" t="str">
        <f t="shared" si="111"/>
        <v>Yes</v>
      </c>
      <c r="V1212" s="126" t="str">
        <f t="shared" si="111"/>
        <v>No</v>
      </c>
      <c r="W1212" s="126" t="str">
        <f t="shared" si="111"/>
        <v>No</v>
      </c>
      <c r="X1212" s="126" t="str">
        <f t="shared" si="111"/>
        <v>Yes</v>
      </c>
      <c r="Y1212" s="126" t="str">
        <f t="shared" si="111"/>
        <v>Yes</v>
      </c>
      <c r="Z1212" s="126" t="str">
        <f t="shared" si="111"/>
        <v>Yes</v>
      </c>
      <c r="AA1212" s="126" t="str">
        <f t="shared" si="111"/>
        <v>No</v>
      </c>
    </row>
    <row r="1213" spans="1:27" x14ac:dyDescent="0.3">
      <c r="A1213" t="s">
        <v>202</v>
      </c>
      <c r="B1213" t="s">
        <v>13</v>
      </c>
      <c r="C1213" t="s">
        <v>130</v>
      </c>
      <c r="D1213" t="s">
        <v>14</v>
      </c>
      <c r="E1213" t="s">
        <v>11</v>
      </c>
      <c r="F1213" t="s">
        <v>131</v>
      </c>
      <c r="G1213">
        <v>0</v>
      </c>
      <c r="H1213" t="s">
        <v>131</v>
      </c>
      <c r="I1213" t="s">
        <v>19</v>
      </c>
      <c r="M1213">
        <v>0</v>
      </c>
      <c r="N1213" t="str">
        <f t="shared" si="104"/>
        <v>No</v>
      </c>
      <c r="O1213" s="3" t="s">
        <v>152</v>
      </c>
      <c r="P1213" s="126" t="str">
        <f t="shared" si="110"/>
        <v>Yes</v>
      </c>
      <c r="Q1213" s="126" t="str">
        <f t="shared" si="111"/>
        <v>No</v>
      </c>
      <c r="R1213" s="126" t="str">
        <f t="shared" si="111"/>
        <v>No</v>
      </c>
      <c r="S1213" s="126" t="str">
        <f t="shared" si="111"/>
        <v>No</v>
      </c>
      <c r="T1213" s="126" t="str">
        <f t="shared" si="111"/>
        <v>No</v>
      </c>
      <c r="U1213" s="126" t="str">
        <f t="shared" si="111"/>
        <v>Yes</v>
      </c>
      <c r="V1213" s="126" t="str">
        <f t="shared" si="111"/>
        <v>No</v>
      </c>
      <c r="W1213" s="126" t="str">
        <f t="shared" ref="Q1213:AA1236" si="112">IF($A1213="","",IF(OR($B1213=W$1,$C1213=W$1,$D1213=W$1,$E1213=W$1,$F1213=W$1),"Yes","No"))</f>
        <v>No</v>
      </c>
      <c r="X1213" s="126" t="str">
        <f t="shared" si="112"/>
        <v>Yes</v>
      </c>
      <c r="Y1213" s="126" t="str">
        <f t="shared" si="112"/>
        <v>Yes</v>
      </c>
      <c r="Z1213" s="126" t="str">
        <f t="shared" si="112"/>
        <v>Yes</v>
      </c>
      <c r="AA1213" s="126" t="str">
        <f t="shared" si="112"/>
        <v>No</v>
      </c>
    </row>
    <row r="1214" spans="1:27" x14ac:dyDescent="0.3">
      <c r="A1214" t="s">
        <v>202</v>
      </c>
      <c r="B1214" t="s">
        <v>13</v>
      </c>
      <c r="C1214" t="s">
        <v>9</v>
      </c>
      <c r="D1214" t="s">
        <v>8</v>
      </c>
      <c r="E1214" t="s">
        <v>11</v>
      </c>
      <c r="F1214" t="s">
        <v>131</v>
      </c>
      <c r="G1214">
        <v>0</v>
      </c>
      <c r="H1214" t="s">
        <v>13</v>
      </c>
      <c r="I1214" t="s">
        <v>17</v>
      </c>
      <c r="M1214">
        <v>0</v>
      </c>
      <c r="N1214" t="str">
        <f t="shared" si="104"/>
        <v>No</v>
      </c>
      <c r="O1214" s="3" t="s">
        <v>152</v>
      </c>
      <c r="P1214" s="126" t="str">
        <f t="shared" si="110"/>
        <v>Yes</v>
      </c>
      <c r="Q1214" s="126" t="str">
        <f t="shared" si="112"/>
        <v>Yes</v>
      </c>
      <c r="R1214" s="126" t="str">
        <f t="shared" si="112"/>
        <v>Yes</v>
      </c>
      <c r="S1214" s="126" t="str">
        <f t="shared" si="112"/>
        <v>No</v>
      </c>
      <c r="T1214" s="126" t="str">
        <f t="shared" si="112"/>
        <v>No</v>
      </c>
      <c r="U1214" s="126" t="str">
        <f t="shared" si="112"/>
        <v>Yes</v>
      </c>
      <c r="V1214" s="126" t="str">
        <f t="shared" si="112"/>
        <v>No</v>
      </c>
      <c r="W1214" s="126" t="str">
        <f t="shared" si="112"/>
        <v>No</v>
      </c>
      <c r="X1214" s="126" t="str">
        <f t="shared" si="112"/>
        <v>No</v>
      </c>
      <c r="Y1214" s="126" t="str">
        <f t="shared" si="112"/>
        <v>No</v>
      </c>
      <c r="Z1214" s="126" t="str">
        <f t="shared" si="112"/>
        <v>Yes</v>
      </c>
      <c r="AA1214" s="126" t="str">
        <f t="shared" si="112"/>
        <v>No</v>
      </c>
    </row>
    <row r="1215" spans="1:27" x14ac:dyDescent="0.3">
      <c r="A1215" t="s">
        <v>202</v>
      </c>
      <c r="B1215" t="s">
        <v>13</v>
      </c>
      <c r="C1215" t="s">
        <v>9</v>
      </c>
      <c r="D1215" t="s">
        <v>8</v>
      </c>
      <c r="E1215" t="s">
        <v>11</v>
      </c>
      <c r="F1215" t="s">
        <v>131</v>
      </c>
      <c r="G1215">
        <v>0</v>
      </c>
      <c r="H1215" t="s">
        <v>9</v>
      </c>
      <c r="I1215" t="s">
        <v>16</v>
      </c>
      <c r="M1215">
        <v>0</v>
      </c>
      <c r="N1215" t="str">
        <f t="shared" si="104"/>
        <v>No</v>
      </c>
      <c r="O1215" s="3" t="s">
        <v>152</v>
      </c>
      <c r="P1215" s="126" t="str">
        <f t="shared" si="110"/>
        <v>Yes</v>
      </c>
      <c r="Q1215" s="126" t="str">
        <f t="shared" si="112"/>
        <v>Yes</v>
      </c>
      <c r="R1215" s="126" t="str">
        <f t="shared" si="112"/>
        <v>Yes</v>
      </c>
      <c r="S1215" s="126" t="str">
        <f t="shared" si="112"/>
        <v>No</v>
      </c>
      <c r="T1215" s="126" t="str">
        <f t="shared" si="112"/>
        <v>No</v>
      </c>
      <c r="U1215" s="126" t="str">
        <f t="shared" si="112"/>
        <v>Yes</v>
      </c>
      <c r="V1215" s="126" t="str">
        <f t="shared" si="112"/>
        <v>No</v>
      </c>
      <c r="W1215" s="126" t="str">
        <f t="shared" si="112"/>
        <v>No</v>
      </c>
      <c r="X1215" s="126" t="str">
        <f t="shared" si="112"/>
        <v>No</v>
      </c>
      <c r="Y1215" s="126" t="str">
        <f t="shared" si="112"/>
        <v>No</v>
      </c>
      <c r="Z1215" s="126" t="str">
        <f t="shared" si="112"/>
        <v>Yes</v>
      </c>
      <c r="AA1215" s="126" t="str">
        <f t="shared" si="112"/>
        <v>No</v>
      </c>
    </row>
    <row r="1216" spans="1:27" x14ac:dyDescent="0.3">
      <c r="A1216" t="s">
        <v>202</v>
      </c>
      <c r="B1216" t="s">
        <v>13</v>
      </c>
      <c r="C1216" t="s">
        <v>9</v>
      </c>
      <c r="D1216" t="s">
        <v>8</v>
      </c>
      <c r="E1216" t="s">
        <v>11</v>
      </c>
      <c r="F1216" t="s">
        <v>131</v>
      </c>
      <c r="G1216">
        <v>1</v>
      </c>
      <c r="H1216" t="s">
        <v>13</v>
      </c>
      <c r="I1216" t="s">
        <v>16</v>
      </c>
      <c r="M1216">
        <v>0</v>
      </c>
      <c r="N1216" t="str">
        <f t="shared" si="104"/>
        <v>No</v>
      </c>
      <c r="O1216" s="3" t="s">
        <v>152</v>
      </c>
      <c r="P1216" s="126" t="str">
        <f t="shared" si="110"/>
        <v>Yes</v>
      </c>
      <c r="Q1216" s="126" t="str">
        <f t="shared" si="112"/>
        <v>Yes</v>
      </c>
      <c r="R1216" s="126" t="str">
        <f t="shared" si="112"/>
        <v>Yes</v>
      </c>
      <c r="S1216" s="126" t="str">
        <f t="shared" si="112"/>
        <v>No</v>
      </c>
      <c r="T1216" s="126" t="str">
        <f t="shared" si="112"/>
        <v>No</v>
      </c>
      <c r="U1216" s="126" t="str">
        <f t="shared" si="112"/>
        <v>Yes</v>
      </c>
      <c r="V1216" s="126" t="str">
        <f t="shared" si="112"/>
        <v>No</v>
      </c>
      <c r="W1216" s="126" t="str">
        <f t="shared" si="112"/>
        <v>No</v>
      </c>
      <c r="X1216" s="126" t="str">
        <f t="shared" si="112"/>
        <v>No</v>
      </c>
      <c r="Y1216" s="126" t="str">
        <f t="shared" si="112"/>
        <v>No</v>
      </c>
      <c r="Z1216" s="126" t="str">
        <f t="shared" si="112"/>
        <v>Yes</v>
      </c>
      <c r="AA1216" s="126" t="str">
        <f t="shared" si="112"/>
        <v>No</v>
      </c>
    </row>
    <row r="1217" spans="1:27" x14ac:dyDescent="0.3">
      <c r="A1217" t="s">
        <v>202</v>
      </c>
      <c r="B1217" t="s">
        <v>13</v>
      </c>
      <c r="C1217" t="s">
        <v>9</v>
      </c>
      <c r="D1217" t="s">
        <v>8</v>
      </c>
      <c r="E1217" t="s">
        <v>11</v>
      </c>
      <c r="F1217" t="s">
        <v>131</v>
      </c>
      <c r="G1217">
        <v>2</v>
      </c>
      <c r="H1217" t="s">
        <v>131</v>
      </c>
      <c r="I1217" t="s">
        <v>18</v>
      </c>
      <c r="M1217">
        <v>2</v>
      </c>
      <c r="N1217" t="str">
        <f t="shared" si="104"/>
        <v>Yes</v>
      </c>
      <c r="O1217" s="3" t="s">
        <v>152</v>
      </c>
      <c r="P1217" s="126" t="str">
        <f t="shared" si="110"/>
        <v>Yes</v>
      </c>
      <c r="Q1217" s="126" t="str">
        <f t="shared" si="112"/>
        <v>Yes</v>
      </c>
      <c r="R1217" s="126" t="str">
        <f t="shared" si="112"/>
        <v>Yes</v>
      </c>
      <c r="S1217" s="126" t="str">
        <f t="shared" si="112"/>
        <v>No</v>
      </c>
      <c r="T1217" s="126" t="str">
        <f t="shared" si="112"/>
        <v>No</v>
      </c>
      <c r="U1217" s="126" t="str">
        <f t="shared" si="112"/>
        <v>Yes</v>
      </c>
      <c r="V1217" s="126" t="str">
        <f t="shared" si="112"/>
        <v>No</v>
      </c>
      <c r="W1217" s="126" t="str">
        <f t="shared" si="112"/>
        <v>No</v>
      </c>
      <c r="X1217" s="126" t="str">
        <f t="shared" si="112"/>
        <v>No</v>
      </c>
      <c r="Y1217" s="126" t="str">
        <f t="shared" si="112"/>
        <v>No</v>
      </c>
      <c r="Z1217" s="126" t="str">
        <f t="shared" si="112"/>
        <v>Yes</v>
      </c>
      <c r="AA1217" s="126" t="str">
        <f t="shared" si="112"/>
        <v>No</v>
      </c>
    </row>
    <row r="1218" spans="1:27" x14ac:dyDescent="0.3">
      <c r="A1218" t="s">
        <v>202</v>
      </c>
      <c r="B1218" t="s">
        <v>13</v>
      </c>
      <c r="C1218" t="s">
        <v>9</v>
      </c>
      <c r="D1218" t="s">
        <v>8</v>
      </c>
      <c r="E1218" t="s">
        <v>11</v>
      </c>
      <c r="F1218" t="s">
        <v>10</v>
      </c>
      <c r="G1218">
        <v>0</v>
      </c>
      <c r="H1218" t="s">
        <v>8</v>
      </c>
      <c r="I1218" t="s">
        <v>17</v>
      </c>
      <c r="M1218">
        <v>0</v>
      </c>
      <c r="N1218" t="str">
        <f t="shared" si="104"/>
        <v>No</v>
      </c>
      <c r="O1218" s="3" t="s">
        <v>152</v>
      </c>
      <c r="P1218" s="126" t="str">
        <f t="shared" si="110"/>
        <v>Yes</v>
      </c>
      <c r="Q1218" s="126" t="str">
        <f t="shared" si="112"/>
        <v>Yes</v>
      </c>
      <c r="R1218" s="126" t="str">
        <f t="shared" si="112"/>
        <v>Yes</v>
      </c>
      <c r="S1218" s="126" t="str">
        <f t="shared" si="112"/>
        <v>No</v>
      </c>
      <c r="T1218" s="126" t="str">
        <f t="shared" si="112"/>
        <v>Yes</v>
      </c>
      <c r="U1218" s="126" t="str">
        <f t="shared" si="112"/>
        <v>Yes</v>
      </c>
      <c r="V1218" s="126" t="str">
        <f t="shared" si="112"/>
        <v>No</v>
      </c>
      <c r="W1218" s="126" t="str">
        <f t="shared" si="112"/>
        <v>No</v>
      </c>
      <c r="X1218" s="126" t="str">
        <f t="shared" si="112"/>
        <v>No</v>
      </c>
      <c r="Y1218" s="126" t="str">
        <f t="shared" si="112"/>
        <v>No</v>
      </c>
      <c r="Z1218" s="126" t="str">
        <f t="shared" si="112"/>
        <v>No</v>
      </c>
      <c r="AA1218" s="126" t="str">
        <f t="shared" si="112"/>
        <v>No</v>
      </c>
    </row>
    <row r="1219" spans="1:27" x14ac:dyDescent="0.3">
      <c r="A1219" t="s">
        <v>202</v>
      </c>
      <c r="B1219" t="s">
        <v>13</v>
      </c>
      <c r="C1219" t="s">
        <v>9</v>
      </c>
      <c r="D1219" t="s">
        <v>8</v>
      </c>
      <c r="E1219" t="s">
        <v>11</v>
      </c>
      <c r="F1219" t="s">
        <v>10</v>
      </c>
      <c r="G1219">
        <v>1</v>
      </c>
      <c r="H1219" t="s">
        <v>8</v>
      </c>
      <c r="I1219" t="s">
        <v>19</v>
      </c>
      <c r="M1219">
        <v>0</v>
      </c>
      <c r="N1219" t="str">
        <f t="shared" si="104"/>
        <v>No</v>
      </c>
      <c r="O1219" s="3" t="s">
        <v>152</v>
      </c>
      <c r="P1219" s="126" t="str">
        <f t="shared" si="110"/>
        <v>Yes</v>
      </c>
      <c r="Q1219" s="126" t="str">
        <f t="shared" si="112"/>
        <v>Yes</v>
      </c>
      <c r="R1219" s="126" t="str">
        <f t="shared" si="112"/>
        <v>Yes</v>
      </c>
      <c r="S1219" s="126" t="str">
        <f t="shared" si="112"/>
        <v>No</v>
      </c>
      <c r="T1219" s="126" t="str">
        <f t="shared" si="112"/>
        <v>Yes</v>
      </c>
      <c r="U1219" s="126" t="str">
        <f t="shared" si="112"/>
        <v>Yes</v>
      </c>
      <c r="V1219" s="126" t="str">
        <f t="shared" si="112"/>
        <v>No</v>
      </c>
      <c r="W1219" s="126" t="str">
        <f t="shared" si="112"/>
        <v>No</v>
      </c>
      <c r="X1219" s="126" t="str">
        <f t="shared" si="112"/>
        <v>No</v>
      </c>
      <c r="Y1219" s="126" t="str">
        <f t="shared" si="112"/>
        <v>No</v>
      </c>
      <c r="Z1219" s="126" t="str">
        <f t="shared" si="112"/>
        <v>No</v>
      </c>
      <c r="AA1219" s="126" t="str">
        <f t="shared" si="112"/>
        <v>No</v>
      </c>
    </row>
    <row r="1220" spans="1:27" x14ac:dyDescent="0.3">
      <c r="A1220" t="s">
        <v>202</v>
      </c>
      <c r="B1220" t="s">
        <v>13</v>
      </c>
      <c r="C1220" t="s">
        <v>9</v>
      </c>
      <c r="D1220" t="s">
        <v>8</v>
      </c>
      <c r="E1220" t="s">
        <v>11</v>
      </c>
      <c r="F1220" t="s">
        <v>10</v>
      </c>
      <c r="G1220">
        <v>1</v>
      </c>
      <c r="H1220" t="s">
        <v>11</v>
      </c>
      <c r="I1220" t="s">
        <v>18</v>
      </c>
      <c r="M1220">
        <v>2</v>
      </c>
      <c r="N1220" t="str">
        <f t="shared" si="104"/>
        <v>Yes</v>
      </c>
      <c r="O1220" s="3" t="s">
        <v>152</v>
      </c>
      <c r="P1220" s="126" t="str">
        <f t="shared" si="110"/>
        <v>Yes</v>
      </c>
      <c r="Q1220" s="126" t="str">
        <f t="shared" si="112"/>
        <v>Yes</v>
      </c>
      <c r="R1220" s="126" t="str">
        <f t="shared" si="112"/>
        <v>Yes</v>
      </c>
      <c r="S1220" s="126" t="str">
        <f t="shared" si="112"/>
        <v>No</v>
      </c>
      <c r="T1220" s="126" t="str">
        <f t="shared" si="112"/>
        <v>Yes</v>
      </c>
      <c r="U1220" s="126" t="str">
        <f t="shared" si="112"/>
        <v>Yes</v>
      </c>
      <c r="V1220" s="126" t="str">
        <f t="shared" si="112"/>
        <v>No</v>
      </c>
      <c r="W1220" s="126" t="str">
        <f t="shared" si="112"/>
        <v>No</v>
      </c>
      <c r="X1220" s="126" t="str">
        <f t="shared" si="112"/>
        <v>No</v>
      </c>
      <c r="Y1220" s="126" t="str">
        <f t="shared" si="112"/>
        <v>No</v>
      </c>
      <c r="Z1220" s="126" t="str">
        <f t="shared" si="112"/>
        <v>No</v>
      </c>
      <c r="AA1220" s="126" t="str">
        <f t="shared" si="112"/>
        <v>No</v>
      </c>
    </row>
    <row r="1221" spans="1:27" x14ac:dyDescent="0.3">
      <c r="A1221" t="s">
        <v>202</v>
      </c>
      <c r="B1221" t="s">
        <v>13</v>
      </c>
      <c r="C1221" t="s">
        <v>9</v>
      </c>
      <c r="D1221" t="s">
        <v>8</v>
      </c>
      <c r="E1221" t="s">
        <v>11</v>
      </c>
      <c r="F1221" t="s">
        <v>10</v>
      </c>
      <c r="G1221">
        <v>0</v>
      </c>
      <c r="H1221" t="s">
        <v>10</v>
      </c>
      <c r="I1221" t="s">
        <v>19</v>
      </c>
      <c r="M1221">
        <v>0</v>
      </c>
      <c r="N1221" t="str">
        <f t="shared" si="104"/>
        <v>No</v>
      </c>
      <c r="O1221" s="3" t="s">
        <v>152</v>
      </c>
      <c r="P1221" s="126" t="str">
        <f t="shared" si="110"/>
        <v>Yes</v>
      </c>
      <c r="Q1221" s="126" t="str">
        <f t="shared" si="112"/>
        <v>Yes</v>
      </c>
      <c r="R1221" s="126" t="str">
        <f t="shared" si="112"/>
        <v>Yes</v>
      </c>
      <c r="S1221" s="126" t="str">
        <f t="shared" si="112"/>
        <v>No</v>
      </c>
      <c r="T1221" s="126" t="str">
        <f t="shared" si="112"/>
        <v>Yes</v>
      </c>
      <c r="U1221" s="126" t="str">
        <f t="shared" si="112"/>
        <v>Yes</v>
      </c>
      <c r="V1221" s="126" t="str">
        <f t="shared" si="112"/>
        <v>No</v>
      </c>
      <c r="W1221" s="126" t="str">
        <f t="shared" si="112"/>
        <v>No</v>
      </c>
      <c r="X1221" s="126" t="str">
        <f t="shared" si="112"/>
        <v>No</v>
      </c>
      <c r="Y1221" s="126" t="str">
        <f t="shared" si="112"/>
        <v>No</v>
      </c>
      <c r="Z1221" s="126" t="str">
        <f t="shared" si="112"/>
        <v>No</v>
      </c>
      <c r="AA1221" s="126" t="str">
        <f t="shared" si="112"/>
        <v>No</v>
      </c>
    </row>
    <row r="1222" spans="1:27" x14ac:dyDescent="0.3">
      <c r="A1222" t="s">
        <v>202</v>
      </c>
      <c r="B1222" t="s">
        <v>130</v>
      </c>
      <c r="C1222" t="s">
        <v>14</v>
      </c>
      <c r="D1222" t="s">
        <v>72</v>
      </c>
      <c r="E1222" t="s">
        <v>131</v>
      </c>
      <c r="F1222" t="s">
        <v>10</v>
      </c>
      <c r="G1222">
        <v>2</v>
      </c>
      <c r="H1222" t="s">
        <v>10</v>
      </c>
      <c r="I1222" t="s">
        <v>20</v>
      </c>
      <c r="M1222">
        <v>2</v>
      </c>
      <c r="N1222" t="str">
        <f t="shared" si="104"/>
        <v>Yes</v>
      </c>
      <c r="O1222" s="3" t="s">
        <v>152</v>
      </c>
      <c r="P1222" s="126" t="str">
        <f t="shared" si="110"/>
        <v>No</v>
      </c>
      <c r="Q1222" s="126" t="str">
        <f t="shared" si="112"/>
        <v>No</v>
      </c>
      <c r="R1222" s="126" t="str">
        <f t="shared" si="112"/>
        <v>No</v>
      </c>
      <c r="S1222" s="126" t="str">
        <f t="shared" si="112"/>
        <v>No</v>
      </c>
      <c r="T1222" s="126" t="str">
        <f t="shared" si="112"/>
        <v>Yes</v>
      </c>
      <c r="U1222" s="126" t="str">
        <f t="shared" si="112"/>
        <v>No</v>
      </c>
      <c r="V1222" s="126" t="str">
        <f t="shared" si="112"/>
        <v>No</v>
      </c>
      <c r="W1222" s="126" t="str">
        <f t="shared" si="112"/>
        <v>Yes</v>
      </c>
      <c r="X1222" s="126" t="str">
        <f t="shared" si="112"/>
        <v>Yes</v>
      </c>
      <c r="Y1222" s="126" t="str">
        <f t="shared" si="112"/>
        <v>Yes</v>
      </c>
      <c r="Z1222" s="126" t="str">
        <f t="shared" si="112"/>
        <v>Yes</v>
      </c>
      <c r="AA1222" s="126" t="str">
        <f t="shared" si="112"/>
        <v>No</v>
      </c>
    </row>
    <row r="1223" spans="1:27" x14ac:dyDescent="0.3">
      <c r="A1223" t="s">
        <v>202</v>
      </c>
      <c r="B1223" t="s">
        <v>130</v>
      </c>
      <c r="C1223" t="s">
        <v>14</v>
      </c>
      <c r="D1223" t="s">
        <v>72</v>
      </c>
      <c r="E1223" t="s">
        <v>11</v>
      </c>
      <c r="F1223" t="s">
        <v>131</v>
      </c>
      <c r="G1223">
        <v>1</v>
      </c>
      <c r="H1223" t="s">
        <v>11</v>
      </c>
      <c r="I1223" t="s">
        <v>18</v>
      </c>
      <c r="M1223">
        <v>0</v>
      </c>
      <c r="N1223" t="str">
        <f t="shared" si="104"/>
        <v>No</v>
      </c>
      <c r="O1223" s="3" t="s">
        <v>152</v>
      </c>
      <c r="P1223" s="126" t="str">
        <f t="shared" si="110"/>
        <v>No</v>
      </c>
      <c r="Q1223" s="126" t="str">
        <f t="shared" si="112"/>
        <v>No</v>
      </c>
      <c r="R1223" s="126" t="str">
        <f t="shared" si="112"/>
        <v>No</v>
      </c>
      <c r="S1223" s="126" t="str">
        <f t="shared" si="112"/>
        <v>No</v>
      </c>
      <c r="T1223" s="126" t="str">
        <f t="shared" si="112"/>
        <v>No</v>
      </c>
      <c r="U1223" s="126" t="str">
        <f t="shared" si="112"/>
        <v>Yes</v>
      </c>
      <c r="V1223" s="126" t="str">
        <f t="shared" si="112"/>
        <v>No</v>
      </c>
      <c r="W1223" s="126" t="str">
        <f t="shared" si="112"/>
        <v>Yes</v>
      </c>
      <c r="X1223" s="126" t="str">
        <f t="shared" si="112"/>
        <v>Yes</v>
      </c>
      <c r="Y1223" s="126" t="str">
        <f t="shared" si="112"/>
        <v>Yes</v>
      </c>
      <c r="Z1223" s="126" t="str">
        <f t="shared" si="112"/>
        <v>Yes</v>
      </c>
      <c r="AA1223" s="126" t="str">
        <f t="shared" si="112"/>
        <v>No</v>
      </c>
    </row>
    <row r="1224" spans="1:27" x14ac:dyDescent="0.3">
      <c r="A1224" t="s">
        <v>202</v>
      </c>
      <c r="B1224" t="s">
        <v>130</v>
      </c>
      <c r="C1224" t="s">
        <v>14</v>
      </c>
      <c r="D1224" t="s">
        <v>72</v>
      </c>
      <c r="E1224" t="s">
        <v>11</v>
      </c>
      <c r="F1224" t="s">
        <v>131</v>
      </c>
      <c r="G1224">
        <v>1</v>
      </c>
      <c r="H1224" t="s">
        <v>72</v>
      </c>
      <c r="I1224" t="s">
        <v>148</v>
      </c>
      <c r="M1224">
        <v>1</v>
      </c>
      <c r="N1224" t="str">
        <f t="shared" si="104"/>
        <v>Yes</v>
      </c>
      <c r="O1224" s="3" t="s">
        <v>152</v>
      </c>
      <c r="P1224" s="126" t="str">
        <f t="shared" si="110"/>
        <v>No</v>
      </c>
      <c r="Q1224" s="126" t="str">
        <f t="shared" si="112"/>
        <v>No</v>
      </c>
      <c r="R1224" s="126" t="str">
        <f t="shared" si="112"/>
        <v>No</v>
      </c>
      <c r="S1224" s="126" t="str">
        <f t="shared" si="112"/>
        <v>No</v>
      </c>
      <c r="T1224" s="126" t="str">
        <f t="shared" si="112"/>
        <v>No</v>
      </c>
      <c r="U1224" s="126" t="str">
        <f t="shared" si="112"/>
        <v>Yes</v>
      </c>
      <c r="V1224" s="126" t="str">
        <f t="shared" si="112"/>
        <v>No</v>
      </c>
      <c r="W1224" s="126" t="str">
        <f t="shared" si="112"/>
        <v>Yes</v>
      </c>
      <c r="X1224" s="126" t="str">
        <f t="shared" si="112"/>
        <v>Yes</v>
      </c>
      <c r="Y1224" s="126" t="str">
        <f t="shared" si="112"/>
        <v>Yes</v>
      </c>
      <c r="Z1224" s="126" t="str">
        <f t="shared" si="112"/>
        <v>Yes</v>
      </c>
      <c r="AA1224" s="126" t="str">
        <f t="shared" si="112"/>
        <v>No</v>
      </c>
    </row>
    <row r="1225" spans="1:27" x14ac:dyDescent="0.3">
      <c r="A1225" t="s">
        <v>202</v>
      </c>
      <c r="B1225" t="s">
        <v>130</v>
      </c>
      <c r="C1225" t="s">
        <v>14</v>
      </c>
      <c r="D1225" t="s">
        <v>72</v>
      </c>
      <c r="E1225" t="s">
        <v>11</v>
      </c>
      <c r="F1225" t="s">
        <v>131</v>
      </c>
      <c r="G1225">
        <v>1</v>
      </c>
      <c r="H1225" t="s">
        <v>11</v>
      </c>
      <c r="I1225" t="s">
        <v>16</v>
      </c>
      <c r="M1225">
        <v>0</v>
      </c>
      <c r="N1225" t="str">
        <f t="shared" si="104"/>
        <v>No</v>
      </c>
      <c r="O1225" s="3" t="s">
        <v>152</v>
      </c>
      <c r="P1225" s="126" t="str">
        <f t="shared" si="110"/>
        <v>No</v>
      </c>
      <c r="Q1225" s="126" t="str">
        <f t="shared" si="112"/>
        <v>No</v>
      </c>
      <c r="R1225" s="126" t="str">
        <f t="shared" si="112"/>
        <v>No</v>
      </c>
      <c r="S1225" s="126" t="str">
        <f t="shared" si="112"/>
        <v>No</v>
      </c>
      <c r="T1225" s="126" t="str">
        <f t="shared" si="112"/>
        <v>No</v>
      </c>
      <c r="U1225" s="126" t="str">
        <f t="shared" si="112"/>
        <v>Yes</v>
      </c>
      <c r="V1225" s="126" t="str">
        <f t="shared" si="112"/>
        <v>No</v>
      </c>
      <c r="W1225" s="126" t="str">
        <f t="shared" si="112"/>
        <v>Yes</v>
      </c>
      <c r="X1225" s="126" t="str">
        <f t="shared" si="112"/>
        <v>Yes</v>
      </c>
      <c r="Y1225" s="126" t="str">
        <f t="shared" si="112"/>
        <v>Yes</v>
      </c>
      <c r="Z1225" s="126" t="str">
        <f t="shared" si="112"/>
        <v>Yes</v>
      </c>
      <c r="AA1225" s="126" t="str">
        <f t="shared" si="112"/>
        <v>No</v>
      </c>
    </row>
    <row r="1226" spans="1:27" x14ac:dyDescent="0.3">
      <c r="A1226" t="s">
        <v>202</v>
      </c>
      <c r="B1226" t="s">
        <v>130</v>
      </c>
      <c r="C1226" t="s">
        <v>14</v>
      </c>
      <c r="D1226" t="s">
        <v>72</v>
      </c>
      <c r="E1226" t="s">
        <v>11</v>
      </c>
      <c r="F1226" t="s">
        <v>131</v>
      </c>
      <c r="G1226">
        <v>0</v>
      </c>
      <c r="H1226" t="s">
        <v>130</v>
      </c>
      <c r="I1226" t="s">
        <v>20</v>
      </c>
      <c r="M1226">
        <v>0</v>
      </c>
      <c r="N1226" t="str">
        <f t="shared" si="104"/>
        <v>No</v>
      </c>
      <c r="O1226" s="3" t="s">
        <v>152</v>
      </c>
      <c r="P1226" s="126" t="str">
        <f t="shared" si="110"/>
        <v>No</v>
      </c>
      <c r="Q1226" s="126" t="str">
        <f t="shared" si="112"/>
        <v>No</v>
      </c>
      <c r="R1226" s="126" t="str">
        <f t="shared" si="112"/>
        <v>No</v>
      </c>
      <c r="S1226" s="126" t="str">
        <f t="shared" si="112"/>
        <v>No</v>
      </c>
      <c r="T1226" s="126" t="str">
        <f t="shared" si="112"/>
        <v>No</v>
      </c>
      <c r="U1226" s="126" t="str">
        <f t="shared" si="112"/>
        <v>Yes</v>
      </c>
      <c r="V1226" s="126" t="str">
        <f t="shared" si="112"/>
        <v>No</v>
      </c>
      <c r="W1226" s="126" t="str">
        <f t="shared" si="112"/>
        <v>Yes</v>
      </c>
      <c r="X1226" s="126" t="str">
        <f t="shared" si="112"/>
        <v>Yes</v>
      </c>
      <c r="Y1226" s="126" t="str">
        <f t="shared" si="112"/>
        <v>Yes</v>
      </c>
      <c r="Z1226" s="126" t="str">
        <f t="shared" si="112"/>
        <v>Yes</v>
      </c>
      <c r="AA1226" s="126" t="str">
        <f t="shared" si="112"/>
        <v>No</v>
      </c>
    </row>
    <row r="1227" spans="1:27" x14ac:dyDescent="0.3">
      <c r="A1227" t="s">
        <v>202</v>
      </c>
      <c r="B1227" t="s">
        <v>130</v>
      </c>
      <c r="C1227" t="s">
        <v>14</v>
      </c>
      <c r="D1227" t="s">
        <v>72</v>
      </c>
      <c r="E1227" t="s">
        <v>11</v>
      </c>
      <c r="F1227" t="s">
        <v>131</v>
      </c>
      <c r="G1227">
        <v>0</v>
      </c>
      <c r="H1227" t="s">
        <v>11</v>
      </c>
      <c r="I1227" t="s">
        <v>19</v>
      </c>
      <c r="M1227">
        <v>0</v>
      </c>
      <c r="N1227" t="str">
        <f t="shared" si="104"/>
        <v>No</v>
      </c>
      <c r="O1227" s="3" t="s">
        <v>152</v>
      </c>
      <c r="P1227" s="126" t="str">
        <f t="shared" si="110"/>
        <v>No</v>
      </c>
      <c r="Q1227" s="126" t="str">
        <f t="shared" si="112"/>
        <v>No</v>
      </c>
      <c r="R1227" s="126" t="str">
        <f t="shared" si="112"/>
        <v>No</v>
      </c>
      <c r="S1227" s="126" t="str">
        <f t="shared" si="112"/>
        <v>No</v>
      </c>
      <c r="T1227" s="126" t="str">
        <f t="shared" si="112"/>
        <v>No</v>
      </c>
      <c r="U1227" s="126" t="str">
        <f t="shared" si="112"/>
        <v>Yes</v>
      </c>
      <c r="V1227" s="126" t="str">
        <f t="shared" si="112"/>
        <v>No</v>
      </c>
      <c r="W1227" s="126" t="str">
        <f t="shared" si="112"/>
        <v>Yes</v>
      </c>
      <c r="X1227" s="126" t="str">
        <f t="shared" si="112"/>
        <v>Yes</v>
      </c>
      <c r="Y1227" s="126" t="str">
        <f t="shared" si="112"/>
        <v>Yes</v>
      </c>
      <c r="Z1227" s="126" t="str">
        <f t="shared" si="112"/>
        <v>Yes</v>
      </c>
      <c r="AA1227" s="126" t="str">
        <f t="shared" si="112"/>
        <v>No</v>
      </c>
    </row>
    <row r="1228" spans="1:27" x14ac:dyDescent="0.3">
      <c r="A1228" t="s">
        <v>202</v>
      </c>
      <c r="B1228" t="s">
        <v>130</v>
      </c>
      <c r="C1228" t="s">
        <v>14</v>
      </c>
      <c r="D1228" t="s">
        <v>72</v>
      </c>
      <c r="E1228" t="s">
        <v>11</v>
      </c>
      <c r="F1228" t="s">
        <v>131</v>
      </c>
      <c r="G1228">
        <v>1</v>
      </c>
      <c r="H1228" t="s">
        <v>131</v>
      </c>
      <c r="I1228" t="s">
        <v>148</v>
      </c>
      <c r="J1228" t="s">
        <v>237</v>
      </c>
      <c r="M1228">
        <v>2</v>
      </c>
      <c r="N1228" t="str">
        <f t="shared" si="104"/>
        <v>Yes</v>
      </c>
      <c r="O1228" s="3" t="s">
        <v>152</v>
      </c>
      <c r="P1228" s="126" t="str">
        <f t="shared" si="110"/>
        <v>No</v>
      </c>
      <c r="Q1228" s="126" t="str">
        <f t="shared" si="112"/>
        <v>No</v>
      </c>
      <c r="R1228" s="126" t="str">
        <f t="shared" si="112"/>
        <v>No</v>
      </c>
      <c r="S1228" s="126" t="str">
        <f t="shared" si="112"/>
        <v>No</v>
      </c>
      <c r="T1228" s="126" t="str">
        <f t="shared" si="112"/>
        <v>No</v>
      </c>
      <c r="U1228" s="126" t="str">
        <f t="shared" si="112"/>
        <v>Yes</v>
      </c>
      <c r="V1228" s="126" t="str">
        <f t="shared" si="112"/>
        <v>No</v>
      </c>
      <c r="W1228" s="126" t="str">
        <f t="shared" si="112"/>
        <v>Yes</v>
      </c>
      <c r="X1228" s="126" t="str">
        <f t="shared" si="112"/>
        <v>Yes</v>
      </c>
      <c r="Y1228" s="126" t="str">
        <f t="shared" si="112"/>
        <v>Yes</v>
      </c>
      <c r="Z1228" s="126" t="str">
        <f t="shared" si="112"/>
        <v>Yes</v>
      </c>
      <c r="AA1228" s="126" t="str">
        <f t="shared" si="112"/>
        <v>No</v>
      </c>
    </row>
    <row r="1229" spans="1:27" x14ac:dyDescent="0.3">
      <c r="A1229" t="s">
        <v>202</v>
      </c>
      <c r="B1229" t="s">
        <v>130</v>
      </c>
      <c r="C1229" t="s">
        <v>14</v>
      </c>
      <c r="D1229" t="s">
        <v>72</v>
      </c>
      <c r="E1229" t="s">
        <v>11</v>
      </c>
      <c r="F1229" t="s">
        <v>131</v>
      </c>
      <c r="G1229">
        <v>1</v>
      </c>
      <c r="H1229" t="s">
        <v>72</v>
      </c>
      <c r="I1229" t="s">
        <v>20</v>
      </c>
      <c r="M1229">
        <v>0</v>
      </c>
      <c r="N1229" t="str">
        <f t="shared" si="104"/>
        <v>No</v>
      </c>
      <c r="O1229" s="3" t="s">
        <v>152</v>
      </c>
      <c r="P1229" s="126" t="str">
        <f t="shared" si="110"/>
        <v>No</v>
      </c>
      <c r="Q1229" s="126" t="str">
        <f t="shared" si="112"/>
        <v>No</v>
      </c>
      <c r="R1229" s="126" t="str">
        <f t="shared" si="112"/>
        <v>No</v>
      </c>
      <c r="S1229" s="126" t="str">
        <f t="shared" si="112"/>
        <v>No</v>
      </c>
      <c r="T1229" s="126" t="str">
        <f t="shared" si="112"/>
        <v>No</v>
      </c>
      <c r="U1229" s="126" t="str">
        <f t="shared" si="112"/>
        <v>Yes</v>
      </c>
      <c r="V1229" s="126" t="str">
        <f t="shared" si="112"/>
        <v>No</v>
      </c>
      <c r="W1229" s="126" t="str">
        <f t="shared" si="112"/>
        <v>Yes</v>
      </c>
      <c r="X1229" s="126" t="str">
        <f t="shared" si="112"/>
        <v>Yes</v>
      </c>
      <c r="Y1229" s="126" t="str">
        <f t="shared" si="112"/>
        <v>Yes</v>
      </c>
      <c r="Z1229" s="126" t="str">
        <f t="shared" si="112"/>
        <v>Yes</v>
      </c>
      <c r="AA1229" s="126" t="str">
        <f t="shared" si="112"/>
        <v>No</v>
      </c>
    </row>
    <row r="1230" spans="1:27" x14ac:dyDescent="0.3">
      <c r="A1230" t="s">
        <v>202</v>
      </c>
      <c r="B1230" t="s">
        <v>130</v>
      </c>
      <c r="C1230" t="s">
        <v>14</v>
      </c>
      <c r="D1230" t="s">
        <v>72</v>
      </c>
      <c r="E1230" t="s">
        <v>11</v>
      </c>
      <c r="F1230" t="s">
        <v>131</v>
      </c>
      <c r="G1230">
        <v>2</v>
      </c>
      <c r="H1230" t="s">
        <v>130</v>
      </c>
      <c r="I1230" t="s">
        <v>148</v>
      </c>
      <c r="M1230">
        <v>0</v>
      </c>
      <c r="N1230" t="str">
        <f t="shared" si="104"/>
        <v>Yes</v>
      </c>
      <c r="O1230" s="3" t="s">
        <v>152</v>
      </c>
      <c r="P1230" s="126" t="str">
        <f t="shared" si="110"/>
        <v>No</v>
      </c>
      <c r="Q1230" s="126" t="str">
        <f t="shared" si="112"/>
        <v>No</v>
      </c>
      <c r="R1230" s="126" t="str">
        <f t="shared" si="112"/>
        <v>No</v>
      </c>
      <c r="S1230" s="126" t="str">
        <f t="shared" si="112"/>
        <v>No</v>
      </c>
      <c r="T1230" s="126" t="str">
        <f t="shared" si="112"/>
        <v>No</v>
      </c>
      <c r="U1230" s="126" t="str">
        <f t="shared" si="112"/>
        <v>Yes</v>
      </c>
      <c r="V1230" s="126" t="str">
        <f t="shared" si="112"/>
        <v>No</v>
      </c>
      <c r="W1230" s="126" t="str">
        <f t="shared" si="112"/>
        <v>Yes</v>
      </c>
      <c r="X1230" s="126" t="str">
        <f t="shared" si="112"/>
        <v>Yes</v>
      </c>
      <c r="Y1230" s="126" t="str">
        <f t="shared" si="112"/>
        <v>Yes</v>
      </c>
      <c r="Z1230" s="126" t="str">
        <f t="shared" si="112"/>
        <v>Yes</v>
      </c>
      <c r="AA1230" s="126" t="str">
        <f t="shared" si="112"/>
        <v>No</v>
      </c>
    </row>
    <row r="1231" spans="1:27" x14ac:dyDescent="0.3">
      <c r="A1231" t="s">
        <v>203</v>
      </c>
      <c r="B1231" t="s">
        <v>13</v>
      </c>
      <c r="C1231" t="s">
        <v>9</v>
      </c>
      <c r="D1231" t="s">
        <v>8</v>
      </c>
      <c r="E1231" t="s">
        <v>11</v>
      </c>
      <c r="F1231" t="s">
        <v>10</v>
      </c>
      <c r="G1231">
        <v>1</v>
      </c>
      <c r="H1231" t="s">
        <v>10</v>
      </c>
      <c r="I1231" t="s">
        <v>18</v>
      </c>
      <c r="L1231" s="3" t="s">
        <v>253</v>
      </c>
      <c r="M1231">
        <v>0</v>
      </c>
      <c r="N1231" t="str">
        <f t="shared" si="104"/>
        <v>No</v>
      </c>
      <c r="O1231" s="3" t="s">
        <v>152</v>
      </c>
      <c r="P1231" s="126" t="str">
        <f t="shared" si="110"/>
        <v>Yes</v>
      </c>
      <c r="Q1231" s="126" t="str">
        <f t="shared" si="112"/>
        <v>Yes</v>
      </c>
      <c r="R1231" s="126" t="str">
        <f t="shared" si="112"/>
        <v>Yes</v>
      </c>
      <c r="S1231" s="126" t="str">
        <f t="shared" si="112"/>
        <v>No</v>
      </c>
      <c r="T1231" s="126" t="str">
        <f t="shared" si="112"/>
        <v>Yes</v>
      </c>
      <c r="U1231" s="126" t="str">
        <f t="shared" si="112"/>
        <v>Yes</v>
      </c>
      <c r="V1231" s="126" t="str">
        <f t="shared" si="112"/>
        <v>No</v>
      </c>
      <c r="W1231" s="126" t="str">
        <f t="shared" si="112"/>
        <v>No</v>
      </c>
      <c r="X1231" s="126" t="str">
        <f t="shared" si="112"/>
        <v>No</v>
      </c>
      <c r="Y1231" s="126" t="str">
        <f t="shared" si="112"/>
        <v>No</v>
      </c>
      <c r="Z1231" s="126" t="str">
        <f t="shared" si="112"/>
        <v>No</v>
      </c>
      <c r="AA1231" s="126" t="str">
        <f t="shared" si="112"/>
        <v>No</v>
      </c>
    </row>
    <row r="1232" spans="1:27" x14ac:dyDescent="0.3">
      <c r="A1232" t="s">
        <v>203</v>
      </c>
      <c r="B1232" t="s">
        <v>13</v>
      </c>
      <c r="C1232" t="s">
        <v>9</v>
      </c>
      <c r="D1232" t="s">
        <v>8</v>
      </c>
      <c r="E1232" t="s">
        <v>11</v>
      </c>
      <c r="F1232" t="s">
        <v>10</v>
      </c>
      <c r="G1232">
        <v>2</v>
      </c>
      <c r="H1232" t="s">
        <v>13</v>
      </c>
      <c r="I1232" t="s">
        <v>18</v>
      </c>
      <c r="L1232" s="3" t="s">
        <v>252</v>
      </c>
      <c r="M1232">
        <v>2</v>
      </c>
      <c r="N1232" t="str">
        <f t="shared" si="104"/>
        <v>Yes</v>
      </c>
      <c r="O1232" s="3" t="s">
        <v>152</v>
      </c>
      <c r="P1232" s="126" t="str">
        <f t="shared" ref="P1232:P1295" si="113">IF($A1232="","",IF(OR($B1232=P$1,$C1232=P$1,$D1232=P$1,$E1232=P$1,$F1232=P$1),"Yes","No"))</f>
        <v>Yes</v>
      </c>
      <c r="Q1232" s="126" t="str">
        <f t="shared" si="112"/>
        <v>Yes</v>
      </c>
      <c r="R1232" s="126" t="str">
        <f t="shared" si="112"/>
        <v>Yes</v>
      </c>
      <c r="S1232" s="126" t="str">
        <f t="shared" si="112"/>
        <v>No</v>
      </c>
      <c r="T1232" s="126" t="str">
        <f t="shared" si="112"/>
        <v>Yes</v>
      </c>
      <c r="U1232" s="126" t="str">
        <f t="shared" si="112"/>
        <v>Yes</v>
      </c>
      <c r="V1232" s="126" t="str">
        <f t="shared" si="112"/>
        <v>No</v>
      </c>
      <c r="W1232" s="126" t="str">
        <f t="shared" si="112"/>
        <v>No</v>
      </c>
      <c r="X1232" s="126" t="str">
        <f t="shared" si="112"/>
        <v>No</v>
      </c>
      <c r="Y1232" s="126" t="str">
        <f t="shared" si="112"/>
        <v>No</v>
      </c>
      <c r="Z1232" s="126" t="str">
        <f t="shared" si="112"/>
        <v>No</v>
      </c>
      <c r="AA1232" s="126" t="str">
        <f t="shared" si="112"/>
        <v>No</v>
      </c>
    </row>
    <row r="1233" spans="1:27" x14ac:dyDescent="0.3">
      <c r="A1233" t="s">
        <v>203</v>
      </c>
      <c r="B1233" t="s">
        <v>13</v>
      </c>
      <c r="C1233" t="s">
        <v>9</v>
      </c>
      <c r="D1233" t="s">
        <v>8</v>
      </c>
      <c r="E1233" t="s">
        <v>11</v>
      </c>
      <c r="F1233" t="s">
        <v>10</v>
      </c>
      <c r="G1233">
        <v>0</v>
      </c>
      <c r="H1233" t="s">
        <v>11</v>
      </c>
      <c r="I1233" t="s">
        <v>15</v>
      </c>
      <c r="L1233" s="3" t="s">
        <v>257</v>
      </c>
      <c r="M1233">
        <v>2</v>
      </c>
      <c r="N1233" t="str">
        <f t="shared" si="104"/>
        <v>Yes</v>
      </c>
      <c r="O1233" s="3" t="s">
        <v>152</v>
      </c>
      <c r="P1233" s="126" t="str">
        <f t="shared" si="113"/>
        <v>Yes</v>
      </c>
      <c r="Q1233" s="126" t="str">
        <f t="shared" si="112"/>
        <v>Yes</v>
      </c>
      <c r="R1233" s="126" t="str">
        <f t="shared" si="112"/>
        <v>Yes</v>
      </c>
      <c r="S1233" s="126" t="str">
        <f t="shared" si="112"/>
        <v>No</v>
      </c>
      <c r="T1233" s="126" t="str">
        <f t="shared" si="112"/>
        <v>Yes</v>
      </c>
      <c r="U1233" s="126" t="str">
        <f t="shared" si="112"/>
        <v>Yes</v>
      </c>
      <c r="V1233" s="126" t="str">
        <f t="shared" si="112"/>
        <v>No</v>
      </c>
      <c r="W1233" s="126" t="str">
        <f t="shared" si="112"/>
        <v>No</v>
      </c>
      <c r="X1233" s="126" t="str">
        <f t="shared" si="112"/>
        <v>No</v>
      </c>
      <c r="Y1233" s="126" t="str">
        <f t="shared" si="112"/>
        <v>No</v>
      </c>
      <c r="Z1233" s="126" t="str">
        <f t="shared" si="112"/>
        <v>No</v>
      </c>
      <c r="AA1233" s="126" t="str">
        <f t="shared" si="112"/>
        <v>No</v>
      </c>
    </row>
    <row r="1234" spans="1:27" x14ac:dyDescent="0.3">
      <c r="A1234" t="s">
        <v>203</v>
      </c>
      <c r="B1234" t="s">
        <v>13</v>
      </c>
      <c r="C1234" t="s">
        <v>9</v>
      </c>
      <c r="D1234" t="s">
        <v>8</v>
      </c>
      <c r="E1234" t="s">
        <v>11</v>
      </c>
      <c r="F1234" t="s">
        <v>10</v>
      </c>
      <c r="G1234">
        <v>1</v>
      </c>
      <c r="H1234" t="s">
        <v>13</v>
      </c>
      <c r="I1234" t="s">
        <v>17</v>
      </c>
      <c r="L1234" s="3" t="s">
        <v>122</v>
      </c>
      <c r="M1234">
        <v>0</v>
      </c>
      <c r="N1234" t="str">
        <f t="shared" si="104"/>
        <v>No</v>
      </c>
      <c r="O1234" s="3" t="s">
        <v>152</v>
      </c>
      <c r="P1234" s="126" t="str">
        <f t="shared" si="113"/>
        <v>Yes</v>
      </c>
      <c r="Q1234" s="126" t="str">
        <f t="shared" si="112"/>
        <v>Yes</v>
      </c>
      <c r="R1234" s="126" t="str">
        <f t="shared" si="112"/>
        <v>Yes</v>
      </c>
      <c r="S1234" s="126" t="str">
        <f t="shared" si="112"/>
        <v>No</v>
      </c>
      <c r="T1234" s="126" t="str">
        <f t="shared" si="112"/>
        <v>Yes</v>
      </c>
      <c r="U1234" s="126" t="str">
        <f t="shared" si="112"/>
        <v>Yes</v>
      </c>
      <c r="V1234" s="126" t="str">
        <f t="shared" si="112"/>
        <v>No</v>
      </c>
      <c r="W1234" s="126" t="str">
        <f t="shared" si="112"/>
        <v>No</v>
      </c>
      <c r="X1234" s="126" t="str">
        <f t="shared" si="112"/>
        <v>No</v>
      </c>
      <c r="Y1234" s="126" t="str">
        <f t="shared" si="112"/>
        <v>No</v>
      </c>
      <c r="Z1234" s="126" t="str">
        <f t="shared" si="112"/>
        <v>No</v>
      </c>
      <c r="AA1234" s="126" t="str">
        <f t="shared" si="112"/>
        <v>No</v>
      </c>
    </row>
    <row r="1235" spans="1:27" x14ac:dyDescent="0.3">
      <c r="A1235" t="s">
        <v>203</v>
      </c>
      <c r="B1235" t="s">
        <v>130</v>
      </c>
      <c r="C1235" t="s">
        <v>9</v>
      </c>
      <c r="D1235" t="s">
        <v>8</v>
      </c>
      <c r="E1235" t="s">
        <v>11</v>
      </c>
      <c r="F1235" t="s">
        <v>10</v>
      </c>
      <c r="G1235">
        <v>0</v>
      </c>
      <c r="H1235" t="s">
        <v>10</v>
      </c>
      <c r="I1235" t="s">
        <v>19</v>
      </c>
      <c r="L1235" s="3" t="s">
        <v>252</v>
      </c>
      <c r="M1235">
        <v>0</v>
      </c>
      <c r="N1235" t="str">
        <f t="shared" si="104"/>
        <v>No</v>
      </c>
      <c r="O1235" s="3" t="s">
        <v>152</v>
      </c>
      <c r="P1235" s="126" t="str">
        <f t="shared" si="113"/>
        <v>No</v>
      </c>
      <c r="Q1235" s="126" t="str">
        <f t="shared" si="112"/>
        <v>Yes</v>
      </c>
      <c r="R1235" s="126" t="str">
        <f t="shared" si="112"/>
        <v>Yes</v>
      </c>
      <c r="S1235" s="126" t="str">
        <f t="shared" si="112"/>
        <v>No</v>
      </c>
      <c r="T1235" s="126" t="str">
        <f t="shared" si="112"/>
        <v>Yes</v>
      </c>
      <c r="U1235" s="126" t="str">
        <f t="shared" si="112"/>
        <v>Yes</v>
      </c>
      <c r="V1235" s="126" t="str">
        <f t="shared" si="112"/>
        <v>No</v>
      </c>
      <c r="W1235" s="126" t="str">
        <f t="shared" si="112"/>
        <v>No</v>
      </c>
      <c r="X1235" s="126" t="str">
        <f t="shared" si="112"/>
        <v>No</v>
      </c>
      <c r="Y1235" s="126" t="str">
        <f t="shared" si="112"/>
        <v>Yes</v>
      </c>
      <c r="Z1235" s="126" t="str">
        <f t="shared" si="112"/>
        <v>No</v>
      </c>
      <c r="AA1235" s="126" t="str">
        <f t="shared" si="112"/>
        <v>No</v>
      </c>
    </row>
    <row r="1236" spans="1:27" x14ac:dyDescent="0.3">
      <c r="A1236" t="s">
        <v>203</v>
      </c>
      <c r="B1236" t="s">
        <v>130</v>
      </c>
      <c r="C1236" t="s">
        <v>9</v>
      </c>
      <c r="D1236" t="s">
        <v>8</v>
      </c>
      <c r="E1236" t="s">
        <v>11</v>
      </c>
      <c r="F1236" t="s">
        <v>10</v>
      </c>
      <c r="G1236">
        <v>0</v>
      </c>
      <c r="H1236" t="s">
        <v>10</v>
      </c>
      <c r="I1236" t="s">
        <v>19</v>
      </c>
      <c r="L1236" s="3" t="s">
        <v>122</v>
      </c>
      <c r="M1236">
        <v>0</v>
      </c>
      <c r="N1236" t="str">
        <f t="shared" si="104"/>
        <v>No</v>
      </c>
      <c r="O1236" s="3" t="s">
        <v>152</v>
      </c>
      <c r="P1236" s="126" t="str">
        <f t="shared" si="113"/>
        <v>No</v>
      </c>
      <c r="Q1236" s="126" t="str">
        <f t="shared" si="112"/>
        <v>Yes</v>
      </c>
      <c r="R1236" s="126" t="str">
        <f t="shared" si="112"/>
        <v>Yes</v>
      </c>
      <c r="S1236" s="126" t="str">
        <f t="shared" si="112"/>
        <v>No</v>
      </c>
      <c r="T1236" s="126" t="str">
        <f t="shared" si="112"/>
        <v>Yes</v>
      </c>
      <c r="U1236" s="126" t="str">
        <f t="shared" si="112"/>
        <v>Yes</v>
      </c>
      <c r="V1236" s="126" t="str">
        <f t="shared" si="112"/>
        <v>No</v>
      </c>
      <c r="W1236" s="126" t="str">
        <f t="shared" si="112"/>
        <v>No</v>
      </c>
      <c r="X1236" s="126" t="str">
        <f t="shared" si="112"/>
        <v>No</v>
      </c>
      <c r="Y1236" s="126" t="str">
        <f t="shared" ref="Q1236:AA1259" si="114">IF($A1236="","",IF(OR($B1236=Y$1,$C1236=Y$1,$D1236=Y$1,$E1236=Y$1,$F1236=Y$1),"Yes","No"))</f>
        <v>Yes</v>
      </c>
      <c r="Z1236" s="126" t="str">
        <f t="shared" si="114"/>
        <v>No</v>
      </c>
      <c r="AA1236" s="126" t="str">
        <f t="shared" si="114"/>
        <v>No</v>
      </c>
    </row>
    <row r="1237" spans="1:27" x14ac:dyDescent="0.3">
      <c r="A1237" t="s">
        <v>203</v>
      </c>
      <c r="B1237" t="s">
        <v>130</v>
      </c>
      <c r="C1237" t="s">
        <v>9</v>
      </c>
      <c r="D1237" t="s">
        <v>8</v>
      </c>
      <c r="E1237" t="s">
        <v>11</v>
      </c>
      <c r="F1237" t="s">
        <v>10</v>
      </c>
      <c r="G1237">
        <v>0</v>
      </c>
      <c r="H1237" t="s">
        <v>9</v>
      </c>
      <c r="I1237" t="s">
        <v>19</v>
      </c>
      <c r="L1237" s="3" t="s">
        <v>122</v>
      </c>
      <c r="M1237">
        <v>3</v>
      </c>
      <c r="N1237" t="str">
        <f t="shared" si="104"/>
        <v>Yes</v>
      </c>
      <c r="O1237" s="3" t="s">
        <v>152</v>
      </c>
      <c r="P1237" s="126" t="str">
        <f t="shared" si="113"/>
        <v>No</v>
      </c>
      <c r="Q1237" s="126" t="str">
        <f t="shared" si="114"/>
        <v>Yes</v>
      </c>
      <c r="R1237" s="126" t="str">
        <f t="shared" si="114"/>
        <v>Yes</v>
      </c>
      <c r="S1237" s="126" t="str">
        <f t="shared" si="114"/>
        <v>No</v>
      </c>
      <c r="T1237" s="126" t="str">
        <f t="shared" si="114"/>
        <v>Yes</v>
      </c>
      <c r="U1237" s="126" t="str">
        <f t="shared" si="114"/>
        <v>Yes</v>
      </c>
      <c r="V1237" s="126" t="str">
        <f t="shared" si="114"/>
        <v>No</v>
      </c>
      <c r="W1237" s="126" t="str">
        <f t="shared" si="114"/>
        <v>No</v>
      </c>
      <c r="X1237" s="126" t="str">
        <f t="shared" si="114"/>
        <v>No</v>
      </c>
      <c r="Y1237" s="126" t="str">
        <f t="shared" si="114"/>
        <v>Yes</v>
      </c>
      <c r="Z1237" s="126" t="str">
        <f t="shared" si="114"/>
        <v>No</v>
      </c>
      <c r="AA1237" s="126" t="str">
        <f t="shared" si="114"/>
        <v>No</v>
      </c>
    </row>
    <row r="1238" spans="1:27" x14ac:dyDescent="0.3">
      <c r="A1238" t="s">
        <v>203</v>
      </c>
      <c r="B1238" t="s">
        <v>130</v>
      </c>
      <c r="C1238" t="s">
        <v>9</v>
      </c>
      <c r="D1238" t="s">
        <v>8</v>
      </c>
      <c r="E1238" t="s">
        <v>11</v>
      </c>
      <c r="F1238" t="s">
        <v>10</v>
      </c>
      <c r="G1238">
        <v>1</v>
      </c>
      <c r="H1238" t="s">
        <v>8</v>
      </c>
      <c r="I1238" t="s">
        <v>148</v>
      </c>
      <c r="L1238" s="3" t="s">
        <v>252</v>
      </c>
      <c r="M1238">
        <v>1</v>
      </c>
      <c r="N1238" t="str">
        <f t="shared" si="104"/>
        <v>Yes</v>
      </c>
      <c r="O1238" s="3" t="s">
        <v>152</v>
      </c>
      <c r="P1238" s="126" t="str">
        <f t="shared" si="113"/>
        <v>No</v>
      </c>
      <c r="Q1238" s="126" t="str">
        <f t="shared" si="114"/>
        <v>Yes</v>
      </c>
      <c r="R1238" s="126" t="str">
        <f t="shared" si="114"/>
        <v>Yes</v>
      </c>
      <c r="S1238" s="126" t="str">
        <f t="shared" si="114"/>
        <v>No</v>
      </c>
      <c r="T1238" s="126" t="str">
        <f t="shared" si="114"/>
        <v>Yes</v>
      </c>
      <c r="U1238" s="126" t="str">
        <f t="shared" si="114"/>
        <v>Yes</v>
      </c>
      <c r="V1238" s="126" t="str">
        <f t="shared" si="114"/>
        <v>No</v>
      </c>
      <c r="W1238" s="126" t="str">
        <f t="shared" si="114"/>
        <v>No</v>
      </c>
      <c r="X1238" s="126" t="str">
        <f t="shared" si="114"/>
        <v>No</v>
      </c>
      <c r="Y1238" s="126" t="str">
        <f t="shared" si="114"/>
        <v>Yes</v>
      </c>
      <c r="Z1238" s="126" t="str">
        <f t="shared" si="114"/>
        <v>No</v>
      </c>
      <c r="AA1238" s="126" t="str">
        <f t="shared" si="114"/>
        <v>No</v>
      </c>
    </row>
    <row r="1239" spans="1:27" x14ac:dyDescent="0.3">
      <c r="A1239" t="s">
        <v>203</v>
      </c>
      <c r="B1239" t="s">
        <v>130</v>
      </c>
      <c r="C1239" t="s">
        <v>9</v>
      </c>
      <c r="D1239" t="s">
        <v>14</v>
      </c>
      <c r="E1239" t="s">
        <v>8</v>
      </c>
      <c r="F1239" t="s">
        <v>131</v>
      </c>
      <c r="G1239">
        <v>1</v>
      </c>
      <c r="H1239" t="s">
        <v>8</v>
      </c>
      <c r="I1239" t="s">
        <v>19</v>
      </c>
      <c r="L1239" s="3" t="s">
        <v>253</v>
      </c>
      <c r="M1239">
        <v>0</v>
      </c>
      <c r="N1239" t="str">
        <f t="shared" si="104"/>
        <v>No</v>
      </c>
      <c r="O1239" s="3" t="s">
        <v>152</v>
      </c>
      <c r="P1239" s="126" t="str">
        <f t="shared" si="113"/>
        <v>No</v>
      </c>
      <c r="Q1239" s="126" t="str">
        <f t="shared" si="114"/>
        <v>Yes</v>
      </c>
      <c r="R1239" s="126" t="str">
        <f t="shared" si="114"/>
        <v>Yes</v>
      </c>
      <c r="S1239" s="126" t="str">
        <f t="shared" si="114"/>
        <v>No</v>
      </c>
      <c r="T1239" s="126" t="str">
        <f t="shared" si="114"/>
        <v>No</v>
      </c>
      <c r="U1239" s="126" t="str">
        <f t="shared" si="114"/>
        <v>No</v>
      </c>
      <c r="V1239" s="126" t="str">
        <f t="shared" si="114"/>
        <v>No</v>
      </c>
      <c r="W1239" s="126" t="str">
        <f t="shared" si="114"/>
        <v>No</v>
      </c>
      <c r="X1239" s="126" t="str">
        <f t="shared" si="114"/>
        <v>Yes</v>
      </c>
      <c r="Y1239" s="126" t="str">
        <f t="shared" si="114"/>
        <v>Yes</v>
      </c>
      <c r="Z1239" s="126" t="str">
        <f t="shared" si="114"/>
        <v>Yes</v>
      </c>
      <c r="AA1239" s="126" t="str">
        <f t="shared" si="114"/>
        <v>No</v>
      </c>
    </row>
    <row r="1240" spans="1:27" x14ac:dyDescent="0.3">
      <c r="A1240" t="s">
        <v>203</v>
      </c>
      <c r="B1240" t="s">
        <v>130</v>
      </c>
      <c r="C1240" t="s">
        <v>9</v>
      </c>
      <c r="D1240" t="s">
        <v>14</v>
      </c>
      <c r="E1240" t="s">
        <v>8</v>
      </c>
      <c r="F1240" t="s">
        <v>131</v>
      </c>
      <c r="G1240">
        <v>0</v>
      </c>
      <c r="H1240" t="s">
        <v>130</v>
      </c>
      <c r="I1240" t="s">
        <v>17</v>
      </c>
      <c r="L1240" s="3" t="s">
        <v>253</v>
      </c>
      <c r="M1240">
        <v>0</v>
      </c>
      <c r="N1240" t="str">
        <f t="shared" si="104"/>
        <v>No</v>
      </c>
      <c r="O1240" s="3" t="s">
        <v>152</v>
      </c>
      <c r="P1240" s="126" t="str">
        <f t="shared" si="113"/>
        <v>No</v>
      </c>
      <c r="Q1240" s="126" t="str">
        <f t="shared" si="114"/>
        <v>Yes</v>
      </c>
      <c r="R1240" s="126" t="str">
        <f t="shared" si="114"/>
        <v>Yes</v>
      </c>
      <c r="S1240" s="126" t="str">
        <f t="shared" si="114"/>
        <v>No</v>
      </c>
      <c r="T1240" s="126" t="str">
        <f t="shared" si="114"/>
        <v>No</v>
      </c>
      <c r="U1240" s="126" t="str">
        <f t="shared" si="114"/>
        <v>No</v>
      </c>
      <c r="V1240" s="126" t="str">
        <f t="shared" si="114"/>
        <v>No</v>
      </c>
      <c r="W1240" s="126" t="str">
        <f t="shared" si="114"/>
        <v>No</v>
      </c>
      <c r="X1240" s="126" t="str">
        <f t="shared" si="114"/>
        <v>Yes</v>
      </c>
      <c r="Y1240" s="126" t="str">
        <f t="shared" si="114"/>
        <v>Yes</v>
      </c>
      <c r="Z1240" s="126" t="str">
        <f t="shared" si="114"/>
        <v>Yes</v>
      </c>
      <c r="AA1240" s="126" t="str">
        <f t="shared" si="114"/>
        <v>No</v>
      </c>
    </row>
    <row r="1241" spans="1:27" x14ac:dyDescent="0.3">
      <c r="A1241" t="s">
        <v>203</v>
      </c>
      <c r="B1241" t="s">
        <v>13</v>
      </c>
      <c r="C1241" t="s">
        <v>130</v>
      </c>
      <c r="D1241" t="s">
        <v>14</v>
      </c>
      <c r="E1241" t="s">
        <v>11</v>
      </c>
      <c r="F1241" t="s">
        <v>131</v>
      </c>
      <c r="G1241">
        <v>0</v>
      </c>
      <c r="H1241" t="s">
        <v>130</v>
      </c>
      <c r="I1241" t="s">
        <v>17</v>
      </c>
      <c r="L1241" s="3" t="s">
        <v>257</v>
      </c>
      <c r="M1241">
        <v>0</v>
      </c>
      <c r="N1241" t="str">
        <f t="shared" si="104"/>
        <v>No</v>
      </c>
      <c r="O1241" s="3" t="s">
        <v>152</v>
      </c>
      <c r="P1241" s="126" t="str">
        <f t="shared" si="113"/>
        <v>Yes</v>
      </c>
      <c r="Q1241" s="126" t="str">
        <f t="shared" si="114"/>
        <v>No</v>
      </c>
      <c r="R1241" s="126" t="str">
        <f t="shared" si="114"/>
        <v>No</v>
      </c>
      <c r="S1241" s="126" t="str">
        <f t="shared" si="114"/>
        <v>No</v>
      </c>
      <c r="T1241" s="126" t="str">
        <f t="shared" si="114"/>
        <v>No</v>
      </c>
      <c r="U1241" s="126" t="str">
        <f t="shared" si="114"/>
        <v>Yes</v>
      </c>
      <c r="V1241" s="126" t="str">
        <f t="shared" si="114"/>
        <v>No</v>
      </c>
      <c r="W1241" s="126" t="str">
        <f t="shared" si="114"/>
        <v>No</v>
      </c>
      <c r="X1241" s="126" t="str">
        <f t="shared" si="114"/>
        <v>Yes</v>
      </c>
      <c r="Y1241" s="126" t="str">
        <f t="shared" si="114"/>
        <v>Yes</v>
      </c>
      <c r="Z1241" s="126" t="str">
        <f t="shared" si="114"/>
        <v>Yes</v>
      </c>
      <c r="AA1241" s="126" t="str">
        <f t="shared" si="114"/>
        <v>No</v>
      </c>
    </row>
    <row r="1242" spans="1:27" x14ac:dyDescent="0.3">
      <c r="A1242" t="s">
        <v>203</v>
      </c>
      <c r="B1242" t="s">
        <v>13</v>
      </c>
      <c r="C1242" t="s">
        <v>130</v>
      </c>
      <c r="D1242" t="s">
        <v>14</v>
      </c>
      <c r="E1242" t="s">
        <v>11</v>
      </c>
      <c r="F1242" t="s">
        <v>131</v>
      </c>
      <c r="G1242">
        <v>0</v>
      </c>
      <c r="H1242" t="s">
        <v>130</v>
      </c>
      <c r="I1242" t="s">
        <v>19</v>
      </c>
      <c r="L1242" s="3" t="s">
        <v>257</v>
      </c>
      <c r="M1242">
        <v>3</v>
      </c>
      <c r="N1242" t="str">
        <f t="shared" si="104"/>
        <v>Yes</v>
      </c>
      <c r="O1242" s="3" t="s">
        <v>152</v>
      </c>
      <c r="P1242" s="126" t="str">
        <f t="shared" si="113"/>
        <v>Yes</v>
      </c>
      <c r="Q1242" s="126" t="str">
        <f t="shared" si="114"/>
        <v>No</v>
      </c>
      <c r="R1242" s="126" t="str">
        <f t="shared" si="114"/>
        <v>No</v>
      </c>
      <c r="S1242" s="126" t="str">
        <f t="shared" si="114"/>
        <v>No</v>
      </c>
      <c r="T1242" s="126" t="str">
        <f t="shared" si="114"/>
        <v>No</v>
      </c>
      <c r="U1242" s="126" t="str">
        <f t="shared" si="114"/>
        <v>Yes</v>
      </c>
      <c r="V1242" s="126" t="str">
        <f t="shared" si="114"/>
        <v>No</v>
      </c>
      <c r="W1242" s="126" t="str">
        <f t="shared" si="114"/>
        <v>No</v>
      </c>
      <c r="X1242" s="126" t="str">
        <f t="shared" si="114"/>
        <v>Yes</v>
      </c>
      <c r="Y1242" s="126" t="str">
        <f t="shared" si="114"/>
        <v>Yes</v>
      </c>
      <c r="Z1242" s="126" t="str">
        <f t="shared" si="114"/>
        <v>Yes</v>
      </c>
      <c r="AA1242" s="126" t="str">
        <f t="shared" si="114"/>
        <v>No</v>
      </c>
    </row>
    <row r="1243" spans="1:27" x14ac:dyDescent="0.3">
      <c r="A1243" t="s">
        <v>203</v>
      </c>
      <c r="B1243" t="s">
        <v>13</v>
      </c>
      <c r="C1243" t="s">
        <v>130</v>
      </c>
      <c r="D1243" t="s">
        <v>14</v>
      </c>
      <c r="E1243" t="s">
        <v>11</v>
      </c>
      <c r="F1243" t="s">
        <v>131</v>
      </c>
      <c r="G1243">
        <v>0</v>
      </c>
      <c r="H1243" t="s">
        <v>130</v>
      </c>
      <c r="I1243" t="s">
        <v>15</v>
      </c>
      <c r="L1243" s="3" t="s">
        <v>257</v>
      </c>
      <c r="M1243">
        <v>0</v>
      </c>
      <c r="N1243" t="str">
        <f t="shared" si="104"/>
        <v>No</v>
      </c>
      <c r="O1243" s="3" t="s">
        <v>152</v>
      </c>
      <c r="P1243" s="126" t="str">
        <f t="shared" si="113"/>
        <v>Yes</v>
      </c>
      <c r="Q1243" s="126" t="str">
        <f t="shared" si="114"/>
        <v>No</v>
      </c>
      <c r="R1243" s="126" t="str">
        <f t="shared" si="114"/>
        <v>No</v>
      </c>
      <c r="S1243" s="126" t="str">
        <f t="shared" si="114"/>
        <v>No</v>
      </c>
      <c r="T1243" s="126" t="str">
        <f t="shared" si="114"/>
        <v>No</v>
      </c>
      <c r="U1243" s="126" t="str">
        <f t="shared" si="114"/>
        <v>Yes</v>
      </c>
      <c r="V1243" s="126" t="str">
        <f t="shared" si="114"/>
        <v>No</v>
      </c>
      <c r="W1243" s="126" t="str">
        <f t="shared" si="114"/>
        <v>No</v>
      </c>
      <c r="X1243" s="126" t="str">
        <f t="shared" si="114"/>
        <v>Yes</v>
      </c>
      <c r="Y1243" s="126" t="str">
        <f t="shared" si="114"/>
        <v>Yes</v>
      </c>
      <c r="Z1243" s="126" t="str">
        <f t="shared" si="114"/>
        <v>Yes</v>
      </c>
      <c r="AA1243" s="126" t="str">
        <f t="shared" si="114"/>
        <v>No</v>
      </c>
    </row>
    <row r="1244" spans="1:27" x14ac:dyDescent="0.3">
      <c r="A1244" t="s">
        <v>203</v>
      </c>
      <c r="B1244" t="s">
        <v>13</v>
      </c>
      <c r="C1244" t="s">
        <v>130</v>
      </c>
      <c r="D1244" t="s">
        <v>14</v>
      </c>
      <c r="E1244" t="s">
        <v>11</v>
      </c>
      <c r="F1244" t="s">
        <v>131</v>
      </c>
      <c r="G1244">
        <v>1</v>
      </c>
      <c r="H1244" t="s">
        <v>13</v>
      </c>
      <c r="I1244" t="s">
        <v>19</v>
      </c>
      <c r="L1244" s="3" t="s">
        <v>122</v>
      </c>
      <c r="M1244">
        <v>0</v>
      </c>
      <c r="N1244" t="str">
        <f t="shared" si="104"/>
        <v>No</v>
      </c>
      <c r="O1244" s="3" t="s">
        <v>152</v>
      </c>
      <c r="P1244" s="126" t="str">
        <f t="shared" si="113"/>
        <v>Yes</v>
      </c>
      <c r="Q1244" s="126" t="str">
        <f t="shared" si="114"/>
        <v>No</v>
      </c>
      <c r="R1244" s="126" t="str">
        <f t="shared" si="114"/>
        <v>No</v>
      </c>
      <c r="S1244" s="126" t="str">
        <f t="shared" si="114"/>
        <v>No</v>
      </c>
      <c r="T1244" s="126" t="str">
        <f t="shared" si="114"/>
        <v>No</v>
      </c>
      <c r="U1244" s="126" t="str">
        <f t="shared" si="114"/>
        <v>Yes</v>
      </c>
      <c r="V1244" s="126" t="str">
        <f t="shared" si="114"/>
        <v>No</v>
      </c>
      <c r="W1244" s="126" t="str">
        <f t="shared" si="114"/>
        <v>No</v>
      </c>
      <c r="X1244" s="126" t="str">
        <f t="shared" si="114"/>
        <v>Yes</v>
      </c>
      <c r="Y1244" s="126" t="str">
        <f t="shared" si="114"/>
        <v>Yes</v>
      </c>
      <c r="Z1244" s="126" t="str">
        <f t="shared" si="114"/>
        <v>Yes</v>
      </c>
      <c r="AA1244" s="126" t="str">
        <f t="shared" si="114"/>
        <v>No</v>
      </c>
    </row>
    <row r="1245" spans="1:27" x14ac:dyDescent="0.3">
      <c r="A1245" t="s">
        <v>203</v>
      </c>
      <c r="B1245" t="s">
        <v>13</v>
      </c>
      <c r="C1245" t="s">
        <v>9</v>
      </c>
      <c r="D1245" t="s">
        <v>14</v>
      </c>
      <c r="E1245" t="s">
        <v>11</v>
      </c>
      <c r="F1245" t="s">
        <v>10</v>
      </c>
      <c r="G1245">
        <v>1</v>
      </c>
      <c r="H1245" t="s">
        <v>10</v>
      </c>
      <c r="I1245" t="s">
        <v>18</v>
      </c>
      <c r="M1245">
        <v>0</v>
      </c>
      <c r="N1245" t="str">
        <f t="shared" si="104"/>
        <v>No</v>
      </c>
      <c r="O1245" s="3" t="s">
        <v>152</v>
      </c>
      <c r="P1245" s="126" t="str">
        <f t="shared" si="113"/>
        <v>Yes</v>
      </c>
      <c r="Q1245" s="126" t="str">
        <f t="shared" si="114"/>
        <v>Yes</v>
      </c>
      <c r="R1245" s="126" t="str">
        <f t="shared" si="114"/>
        <v>No</v>
      </c>
      <c r="S1245" s="126" t="str">
        <f t="shared" si="114"/>
        <v>No</v>
      </c>
      <c r="T1245" s="126" t="str">
        <f t="shared" si="114"/>
        <v>Yes</v>
      </c>
      <c r="U1245" s="126" t="str">
        <f t="shared" si="114"/>
        <v>Yes</v>
      </c>
      <c r="V1245" s="126" t="str">
        <f t="shared" si="114"/>
        <v>No</v>
      </c>
      <c r="W1245" s="126" t="str">
        <f t="shared" si="114"/>
        <v>No</v>
      </c>
      <c r="X1245" s="126" t="str">
        <f t="shared" si="114"/>
        <v>Yes</v>
      </c>
      <c r="Y1245" s="126" t="str">
        <f t="shared" si="114"/>
        <v>No</v>
      </c>
      <c r="Z1245" s="126" t="str">
        <f t="shared" si="114"/>
        <v>No</v>
      </c>
      <c r="AA1245" s="126" t="str">
        <f t="shared" si="114"/>
        <v>No</v>
      </c>
    </row>
    <row r="1246" spans="1:27" x14ac:dyDescent="0.3">
      <c r="A1246" t="s">
        <v>203</v>
      </c>
      <c r="B1246" t="s">
        <v>13</v>
      </c>
      <c r="C1246" t="s">
        <v>9</v>
      </c>
      <c r="D1246" t="s">
        <v>14</v>
      </c>
      <c r="E1246" t="s">
        <v>11</v>
      </c>
      <c r="F1246" t="s">
        <v>10</v>
      </c>
      <c r="G1246">
        <v>0</v>
      </c>
      <c r="H1246" t="s">
        <v>14</v>
      </c>
      <c r="I1246" t="s">
        <v>19</v>
      </c>
      <c r="M1246">
        <v>0</v>
      </c>
      <c r="N1246" t="str">
        <f t="shared" si="104"/>
        <v>No</v>
      </c>
      <c r="O1246" s="3" t="s">
        <v>152</v>
      </c>
      <c r="P1246" s="126" t="str">
        <f t="shared" si="113"/>
        <v>Yes</v>
      </c>
      <c r="Q1246" s="126" t="str">
        <f t="shared" si="114"/>
        <v>Yes</v>
      </c>
      <c r="R1246" s="126" t="str">
        <f t="shared" si="114"/>
        <v>No</v>
      </c>
      <c r="S1246" s="126" t="str">
        <f t="shared" si="114"/>
        <v>No</v>
      </c>
      <c r="T1246" s="126" t="str">
        <f t="shared" si="114"/>
        <v>Yes</v>
      </c>
      <c r="U1246" s="126" t="str">
        <f t="shared" si="114"/>
        <v>Yes</v>
      </c>
      <c r="V1246" s="126" t="str">
        <f t="shared" si="114"/>
        <v>No</v>
      </c>
      <c r="W1246" s="126" t="str">
        <f t="shared" si="114"/>
        <v>No</v>
      </c>
      <c r="X1246" s="126" t="str">
        <f t="shared" si="114"/>
        <v>Yes</v>
      </c>
      <c r="Y1246" s="126" t="str">
        <f t="shared" si="114"/>
        <v>No</v>
      </c>
      <c r="Z1246" s="126" t="str">
        <f t="shared" si="114"/>
        <v>No</v>
      </c>
      <c r="AA1246" s="126" t="str">
        <f t="shared" si="114"/>
        <v>No</v>
      </c>
    </row>
    <row r="1247" spans="1:27" x14ac:dyDescent="0.3">
      <c r="A1247" t="s">
        <v>203</v>
      </c>
      <c r="B1247" t="s">
        <v>13</v>
      </c>
      <c r="C1247" t="s">
        <v>9</v>
      </c>
      <c r="D1247" t="s">
        <v>14</v>
      </c>
      <c r="E1247" t="s">
        <v>11</v>
      </c>
      <c r="F1247" t="s">
        <v>10</v>
      </c>
      <c r="G1247">
        <v>0</v>
      </c>
      <c r="H1247" t="s">
        <v>11</v>
      </c>
      <c r="I1247" t="s">
        <v>17</v>
      </c>
      <c r="M1247">
        <v>0</v>
      </c>
      <c r="N1247" t="str">
        <f t="shared" si="104"/>
        <v>No</v>
      </c>
      <c r="O1247" s="3" t="s">
        <v>152</v>
      </c>
      <c r="P1247" s="126" t="str">
        <f t="shared" si="113"/>
        <v>Yes</v>
      </c>
      <c r="Q1247" s="126" t="str">
        <f t="shared" si="114"/>
        <v>Yes</v>
      </c>
      <c r="R1247" s="126" t="str">
        <f t="shared" si="114"/>
        <v>No</v>
      </c>
      <c r="S1247" s="126" t="str">
        <f t="shared" si="114"/>
        <v>No</v>
      </c>
      <c r="T1247" s="126" t="str">
        <f t="shared" si="114"/>
        <v>Yes</v>
      </c>
      <c r="U1247" s="126" t="str">
        <f t="shared" si="114"/>
        <v>Yes</v>
      </c>
      <c r="V1247" s="126" t="str">
        <f t="shared" si="114"/>
        <v>No</v>
      </c>
      <c r="W1247" s="126" t="str">
        <f t="shared" si="114"/>
        <v>No</v>
      </c>
      <c r="X1247" s="126" t="str">
        <f t="shared" si="114"/>
        <v>Yes</v>
      </c>
      <c r="Y1247" s="126" t="str">
        <f t="shared" si="114"/>
        <v>No</v>
      </c>
      <c r="Z1247" s="126" t="str">
        <f t="shared" si="114"/>
        <v>No</v>
      </c>
      <c r="AA1247" s="126" t="str">
        <f t="shared" si="114"/>
        <v>No</v>
      </c>
    </row>
    <row r="1248" spans="1:27" x14ac:dyDescent="0.3">
      <c r="A1248" t="s">
        <v>203</v>
      </c>
      <c r="B1248" t="s">
        <v>13</v>
      </c>
      <c r="C1248" t="s">
        <v>9</v>
      </c>
      <c r="D1248" t="s">
        <v>8</v>
      </c>
      <c r="E1248" t="s">
        <v>11</v>
      </c>
      <c r="F1248" t="s">
        <v>10</v>
      </c>
      <c r="G1248">
        <v>1</v>
      </c>
      <c r="H1248" t="s">
        <v>13</v>
      </c>
      <c r="I1248" t="s">
        <v>18</v>
      </c>
      <c r="M1248">
        <v>0</v>
      </c>
      <c r="N1248" t="str">
        <f t="shared" si="104"/>
        <v>No</v>
      </c>
      <c r="O1248" s="3" t="s">
        <v>152</v>
      </c>
      <c r="P1248" s="126" t="str">
        <f t="shared" si="113"/>
        <v>Yes</v>
      </c>
      <c r="Q1248" s="126" t="str">
        <f t="shared" si="114"/>
        <v>Yes</v>
      </c>
      <c r="R1248" s="126" t="str">
        <f t="shared" si="114"/>
        <v>Yes</v>
      </c>
      <c r="S1248" s="126" t="str">
        <f t="shared" si="114"/>
        <v>No</v>
      </c>
      <c r="T1248" s="126" t="str">
        <f t="shared" si="114"/>
        <v>Yes</v>
      </c>
      <c r="U1248" s="126" t="str">
        <f t="shared" si="114"/>
        <v>Yes</v>
      </c>
      <c r="V1248" s="126" t="str">
        <f t="shared" si="114"/>
        <v>No</v>
      </c>
      <c r="W1248" s="126" t="str">
        <f t="shared" si="114"/>
        <v>No</v>
      </c>
      <c r="X1248" s="126" t="str">
        <f t="shared" si="114"/>
        <v>No</v>
      </c>
      <c r="Y1248" s="126" t="str">
        <f t="shared" si="114"/>
        <v>No</v>
      </c>
      <c r="Z1248" s="126" t="str">
        <f t="shared" si="114"/>
        <v>No</v>
      </c>
      <c r="AA1248" s="126" t="str">
        <f t="shared" si="114"/>
        <v>No</v>
      </c>
    </row>
    <row r="1249" spans="1:27" x14ac:dyDescent="0.3">
      <c r="A1249" t="s">
        <v>203</v>
      </c>
      <c r="B1249" t="s">
        <v>13</v>
      </c>
      <c r="C1249" t="s">
        <v>9</v>
      </c>
      <c r="D1249" t="s">
        <v>8</v>
      </c>
      <c r="E1249" t="s">
        <v>11</v>
      </c>
      <c r="F1249" t="s">
        <v>10</v>
      </c>
      <c r="G1249">
        <v>0</v>
      </c>
      <c r="H1249" t="s">
        <v>11</v>
      </c>
      <c r="I1249" t="s">
        <v>17</v>
      </c>
      <c r="M1249">
        <v>0</v>
      </c>
      <c r="N1249" t="str">
        <f t="shared" si="104"/>
        <v>No</v>
      </c>
      <c r="O1249" s="3" t="s">
        <v>152</v>
      </c>
      <c r="P1249" s="126" t="str">
        <f t="shared" si="113"/>
        <v>Yes</v>
      </c>
      <c r="Q1249" s="126" t="str">
        <f t="shared" si="114"/>
        <v>Yes</v>
      </c>
      <c r="R1249" s="126" t="str">
        <f t="shared" si="114"/>
        <v>Yes</v>
      </c>
      <c r="S1249" s="126" t="str">
        <f t="shared" si="114"/>
        <v>No</v>
      </c>
      <c r="T1249" s="126" t="str">
        <f t="shared" si="114"/>
        <v>Yes</v>
      </c>
      <c r="U1249" s="126" t="str">
        <f t="shared" si="114"/>
        <v>Yes</v>
      </c>
      <c r="V1249" s="126" t="str">
        <f t="shared" si="114"/>
        <v>No</v>
      </c>
      <c r="W1249" s="126" t="str">
        <f t="shared" si="114"/>
        <v>No</v>
      </c>
      <c r="X1249" s="126" t="str">
        <f t="shared" si="114"/>
        <v>No</v>
      </c>
      <c r="Y1249" s="126" t="str">
        <f t="shared" si="114"/>
        <v>No</v>
      </c>
      <c r="Z1249" s="126" t="str">
        <f t="shared" si="114"/>
        <v>No</v>
      </c>
      <c r="AA1249" s="126" t="str">
        <f t="shared" si="114"/>
        <v>No</v>
      </c>
    </row>
    <row r="1250" spans="1:27" x14ac:dyDescent="0.3">
      <c r="A1250" t="s">
        <v>203</v>
      </c>
      <c r="B1250" t="s">
        <v>13</v>
      </c>
      <c r="C1250" t="s">
        <v>9</v>
      </c>
      <c r="D1250" t="s">
        <v>8</v>
      </c>
      <c r="E1250" t="s">
        <v>11</v>
      </c>
      <c r="F1250" t="s">
        <v>10</v>
      </c>
      <c r="G1250">
        <v>2</v>
      </c>
      <c r="H1250" t="s">
        <v>10</v>
      </c>
      <c r="I1250" t="s">
        <v>18</v>
      </c>
      <c r="M1250">
        <v>0</v>
      </c>
      <c r="N1250" t="str">
        <f t="shared" si="104"/>
        <v>No</v>
      </c>
      <c r="O1250" s="3" t="s">
        <v>152</v>
      </c>
      <c r="P1250" s="126" t="str">
        <f t="shared" si="113"/>
        <v>Yes</v>
      </c>
      <c r="Q1250" s="126" t="str">
        <f t="shared" si="114"/>
        <v>Yes</v>
      </c>
      <c r="R1250" s="126" t="str">
        <f t="shared" si="114"/>
        <v>Yes</v>
      </c>
      <c r="S1250" s="126" t="str">
        <f t="shared" si="114"/>
        <v>No</v>
      </c>
      <c r="T1250" s="126" t="str">
        <f t="shared" si="114"/>
        <v>Yes</v>
      </c>
      <c r="U1250" s="126" t="str">
        <f t="shared" si="114"/>
        <v>Yes</v>
      </c>
      <c r="V1250" s="126" t="str">
        <f t="shared" si="114"/>
        <v>No</v>
      </c>
      <c r="W1250" s="126" t="str">
        <f t="shared" si="114"/>
        <v>No</v>
      </c>
      <c r="X1250" s="126" t="str">
        <f t="shared" si="114"/>
        <v>No</v>
      </c>
      <c r="Y1250" s="126" t="str">
        <f t="shared" si="114"/>
        <v>No</v>
      </c>
      <c r="Z1250" s="126" t="str">
        <f t="shared" si="114"/>
        <v>No</v>
      </c>
      <c r="AA1250" s="126" t="str">
        <f t="shared" si="114"/>
        <v>No</v>
      </c>
    </row>
    <row r="1251" spans="1:27" x14ac:dyDescent="0.3">
      <c r="A1251" t="s">
        <v>203</v>
      </c>
      <c r="B1251" t="s">
        <v>13</v>
      </c>
      <c r="C1251" t="s">
        <v>9</v>
      </c>
      <c r="D1251" t="s">
        <v>8</v>
      </c>
      <c r="E1251" t="s">
        <v>11</v>
      </c>
      <c r="F1251" t="s">
        <v>10</v>
      </c>
      <c r="G1251">
        <v>0</v>
      </c>
      <c r="H1251" t="s">
        <v>13</v>
      </c>
      <c r="I1251" t="s">
        <v>17</v>
      </c>
      <c r="L1251" s="3" t="s">
        <v>253</v>
      </c>
      <c r="M1251">
        <v>0</v>
      </c>
      <c r="N1251" t="str">
        <f t="shared" si="104"/>
        <v>No</v>
      </c>
      <c r="O1251" s="3" t="s">
        <v>152</v>
      </c>
      <c r="P1251" s="126" t="str">
        <f t="shared" si="113"/>
        <v>Yes</v>
      </c>
      <c r="Q1251" s="126" t="str">
        <f t="shared" si="114"/>
        <v>Yes</v>
      </c>
      <c r="R1251" s="126" t="str">
        <f t="shared" si="114"/>
        <v>Yes</v>
      </c>
      <c r="S1251" s="126" t="str">
        <f t="shared" si="114"/>
        <v>No</v>
      </c>
      <c r="T1251" s="126" t="str">
        <f t="shared" si="114"/>
        <v>Yes</v>
      </c>
      <c r="U1251" s="126" t="str">
        <f t="shared" si="114"/>
        <v>Yes</v>
      </c>
      <c r="V1251" s="126" t="str">
        <f t="shared" si="114"/>
        <v>No</v>
      </c>
      <c r="W1251" s="126" t="str">
        <f t="shared" si="114"/>
        <v>No</v>
      </c>
      <c r="X1251" s="126" t="str">
        <f t="shared" si="114"/>
        <v>No</v>
      </c>
      <c r="Y1251" s="126" t="str">
        <f t="shared" si="114"/>
        <v>No</v>
      </c>
      <c r="Z1251" s="126" t="str">
        <f t="shared" si="114"/>
        <v>No</v>
      </c>
      <c r="AA1251" s="126" t="str">
        <f t="shared" si="114"/>
        <v>No</v>
      </c>
    </row>
    <row r="1252" spans="1:27" x14ac:dyDescent="0.3">
      <c r="A1252" t="s">
        <v>203</v>
      </c>
      <c r="B1252" t="s">
        <v>130</v>
      </c>
      <c r="C1252" t="s">
        <v>9</v>
      </c>
      <c r="D1252" t="s">
        <v>8</v>
      </c>
      <c r="E1252" t="s">
        <v>11</v>
      </c>
      <c r="F1252" t="s">
        <v>10</v>
      </c>
      <c r="G1252">
        <v>1</v>
      </c>
      <c r="H1252" t="s">
        <v>130</v>
      </c>
      <c r="I1252" t="s">
        <v>19</v>
      </c>
      <c r="L1252" s="3" t="s">
        <v>257</v>
      </c>
      <c r="M1252">
        <v>0</v>
      </c>
      <c r="N1252" t="str">
        <f t="shared" si="104"/>
        <v>No</v>
      </c>
      <c r="O1252" s="3" t="s">
        <v>152</v>
      </c>
      <c r="P1252" s="126" t="str">
        <f t="shared" si="113"/>
        <v>No</v>
      </c>
      <c r="Q1252" s="126" t="str">
        <f t="shared" si="114"/>
        <v>Yes</v>
      </c>
      <c r="R1252" s="126" t="str">
        <f t="shared" si="114"/>
        <v>Yes</v>
      </c>
      <c r="S1252" s="126" t="str">
        <f t="shared" si="114"/>
        <v>No</v>
      </c>
      <c r="T1252" s="126" t="str">
        <f t="shared" si="114"/>
        <v>Yes</v>
      </c>
      <c r="U1252" s="126" t="str">
        <f t="shared" si="114"/>
        <v>Yes</v>
      </c>
      <c r="V1252" s="126" t="str">
        <f t="shared" si="114"/>
        <v>No</v>
      </c>
      <c r="W1252" s="126" t="str">
        <f t="shared" si="114"/>
        <v>No</v>
      </c>
      <c r="X1252" s="126" t="str">
        <f t="shared" si="114"/>
        <v>No</v>
      </c>
      <c r="Y1252" s="126" t="str">
        <f t="shared" si="114"/>
        <v>Yes</v>
      </c>
      <c r="Z1252" s="126" t="str">
        <f t="shared" si="114"/>
        <v>No</v>
      </c>
      <c r="AA1252" s="126" t="str">
        <f t="shared" si="114"/>
        <v>No</v>
      </c>
    </row>
    <row r="1253" spans="1:27" x14ac:dyDescent="0.3">
      <c r="A1253" t="s">
        <v>203</v>
      </c>
      <c r="B1253" t="s">
        <v>130</v>
      </c>
      <c r="C1253" t="s">
        <v>9</v>
      </c>
      <c r="D1253" t="s">
        <v>8</v>
      </c>
      <c r="E1253" t="s">
        <v>11</v>
      </c>
      <c r="F1253" t="s">
        <v>10</v>
      </c>
      <c r="G1253">
        <v>1</v>
      </c>
      <c r="H1253" t="s">
        <v>10</v>
      </c>
      <c r="I1253" t="s">
        <v>18</v>
      </c>
      <c r="L1253" s="3" t="s">
        <v>122</v>
      </c>
      <c r="M1253">
        <v>0</v>
      </c>
      <c r="N1253" t="str">
        <f t="shared" si="104"/>
        <v>No</v>
      </c>
      <c r="O1253" s="3" t="s">
        <v>152</v>
      </c>
      <c r="P1253" s="126" t="str">
        <f t="shared" si="113"/>
        <v>No</v>
      </c>
      <c r="Q1253" s="126" t="str">
        <f t="shared" si="114"/>
        <v>Yes</v>
      </c>
      <c r="R1253" s="126" t="str">
        <f t="shared" si="114"/>
        <v>Yes</v>
      </c>
      <c r="S1253" s="126" t="str">
        <f t="shared" si="114"/>
        <v>No</v>
      </c>
      <c r="T1253" s="126" t="str">
        <f t="shared" si="114"/>
        <v>Yes</v>
      </c>
      <c r="U1253" s="126" t="str">
        <f t="shared" si="114"/>
        <v>Yes</v>
      </c>
      <c r="V1253" s="126" t="str">
        <f t="shared" si="114"/>
        <v>No</v>
      </c>
      <c r="W1253" s="126" t="str">
        <f t="shared" si="114"/>
        <v>No</v>
      </c>
      <c r="X1253" s="126" t="str">
        <f t="shared" si="114"/>
        <v>No</v>
      </c>
      <c r="Y1253" s="126" t="str">
        <f t="shared" si="114"/>
        <v>Yes</v>
      </c>
      <c r="Z1253" s="126" t="str">
        <f t="shared" si="114"/>
        <v>No</v>
      </c>
      <c r="AA1253" s="126" t="str">
        <f t="shared" si="114"/>
        <v>No</v>
      </c>
    </row>
    <row r="1254" spans="1:27" x14ac:dyDescent="0.3">
      <c r="A1254" t="s">
        <v>203</v>
      </c>
      <c r="B1254" t="s">
        <v>13</v>
      </c>
      <c r="C1254" t="s">
        <v>130</v>
      </c>
      <c r="D1254" t="s">
        <v>9</v>
      </c>
      <c r="E1254" t="s">
        <v>11</v>
      </c>
      <c r="F1254" t="s">
        <v>131</v>
      </c>
      <c r="G1254">
        <v>1</v>
      </c>
      <c r="H1254" t="s">
        <v>131</v>
      </c>
      <c r="I1254" t="s">
        <v>18</v>
      </c>
      <c r="L1254" s="3" t="s">
        <v>252</v>
      </c>
      <c r="M1254">
        <v>0</v>
      </c>
      <c r="N1254" t="str">
        <f t="shared" si="104"/>
        <v>No</v>
      </c>
      <c r="O1254" s="3" t="s">
        <v>152</v>
      </c>
      <c r="P1254" s="126" t="str">
        <f t="shared" si="113"/>
        <v>Yes</v>
      </c>
      <c r="Q1254" s="126" t="str">
        <f t="shared" si="114"/>
        <v>Yes</v>
      </c>
      <c r="R1254" s="126" t="str">
        <f t="shared" si="114"/>
        <v>No</v>
      </c>
      <c r="S1254" s="126" t="str">
        <f t="shared" si="114"/>
        <v>No</v>
      </c>
      <c r="T1254" s="126" t="str">
        <f t="shared" si="114"/>
        <v>No</v>
      </c>
      <c r="U1254" s="126" t="str">
        <f t="shared" si="114"/>
        <v>Yes</v>
      </c>
      <c r="V1254" s="126" t="str">
        <f t="shared" si="114"/>
        <v>No</v>
      </c>
      <c r="W1254" s="126" t="str">
        <f t="shared" si="114"/>
        <v>No</v>
      </c>
      <c r="X1254" s="126" t="str">
        <f t="shared" si="114"/>
        <v>No</v>
      </c>
      <c r="Y1254" s="126" t="str">
        <f t="shared" si="114"/>
        <v>Yes</v>
      </c>
      <c r="Z1254" s="126" t="str">
        <f t="shared" si="114"/>
        <v>Yes</v>
      </c>
      <c r="AA1254" s="126" t="str">
        <f t="shared" si="114"/>
        <v>No</v>
      </c>
    </row>
    <row r="1255" spans="1:27" x14ac:dyDescent="0.3">
      <c r="A1255" t="s">
        <v>203</v>
      </c>
      <c r="B1255" t="s">
        <v>13</v>
      </c>
      <c r="C1255" t="s">
        <v>130</v>
      </c>
      <c r="D1255" t="s">
        <v>9</v>
      </c>
      <c r="E1255" t="s">
        <v>11</v>
      </c>
      <c r="F1255" t="s">
        <v>131</v>
      </c>
      <c r="G1255">
        <v>0</v>
      </c>
      <c r="H1255" t="s">
        <v>13</v>
      </c>
      <c r="I1255" t="s">
        <v>19</v>
      </c>
      <c r="K1255" t="s">
        <v>237</v>
      </c>
      <c r="L1255" s="3" t="s">
        <v>122</v>
      </c>
      <c r="M1255">
        <v>3</v>
      </c>
      <c r="N1255" t="str">
        <f t="shared" si="104"/>
        <v>Yes</v>
      </c>
      <c r="O1255" s="3" t="s">
        <v>152</v>
      </c>
      <c r="P1255" s="126" t="str">
        <f t="shared" si="113"/>
        <v>Yes</v>
      </c>
      <c r="Q1255" s="126" t="str">
        <f t="shared" si="114"/>
        <v>Yes</v>
      </c>
      <c r="R1255" s="126" t="str">
        <f t="shared" si="114"/>
        <v>No</v>
      </c>
      <c r="S1255" s="126" t="str">
        <f t="shared" si="114"/>
        <v>No</v>
      </c>
      <c r="T1255" s="126" t="str">
        <f t="shared" si="114"/>
        <v>No</v>
      </c>
      <c r="U1255" s="126" t="str">
        <f t="shared" si="114"/>
        <v>Yes</v>
      </c>
      <c r="V1255" s="126" t="str">
        <f t="shared" si="114"/>
        <v>No</v>
      </c>
      <c r="W1255" s="126" t="str">
        <f t="shared" si="114"/>
        <v>No</v>
      </c>
      <c r="X1255" s="126" t="str">
        <f t="shared" si="114"/>
        <v>No</v>
      </c>
      <c r="Y1255" s="126" t="str">
        <f t="shared" si="114"/>
        <v>Yes</v>
      </c>
      <c r="Z1255" s="126" t="str">
        <f t="shared" si="114"/>
        <v>Yes</v>
      </c>
      <c r="AA1255" s="126" t="str">
        <f t="shared" si="114"/>
        <v>No</v>
      </c>
    </row>
    <row r="1256" spans="1:27" x14ac:dyDescent="0.3">
      <c r="A1256" t="s">
        <v>203</v>
      </c>
      <c r="B1256" t="s">
        <v>13</v>
      </c>
      <c r="C1256" t="s">
        <v>130</v>
      </c>
      <c r="D1256" t="s">
        <v>8</v>
      </c>
      <c r="E1256" t="s">
        <v>11</v>
      </c>
      <c r="F1256" t="s">
        <v>131</v>
      </c>
      <c r="G1256">
        <v>1</v>
      </c>
      <c r="H1256" t="s">
        <v>130</v>
      </c>
      <c r="I1256" t="s">
        <v>17</v>
      </c>
      <c r="L1256" s="3" t="s">
        <v>253</v>
      </c>
      <c r="M1256">
        <v>0</v>
      </c>
      <c r="N1256" t="str">
        <f t="shared" si="104"/>
        <v>No</v>
      </c>
      <c r="O1256" s="3" t="s">
        <v>152</v>
      </c>
      <c r="P1256" s="126" t="str">
        <f t="shared" si="113"/>
        <v>Yes</v>
      </c>
      <c r="Q1256" s="126" t="str">
        <f t="shared" si="114"/>
        <v>No</v>
      </c>
      <c r="R1256" s="126" t="str">
        <f t="shared" si="114"/>
        <v>Yes</v>
      </c>
      <c r="S1256" s="126" t="str">
        <f t="shared" si="114"/>
        <v>No</v>
      </c>
      <c r="T1256" s="126" t="str">
        <f t="shared" si="114"/>
        <v>No</v>
      </c>
      <c r="U1256" s="126" t="str">
        <f t="shared" si="114"/>
        <v>Yes</v>
      </c>
      <c r="V1256" s="126" t="str">
        <f t="shared" si="114"/>
        <v>No</v>
      </c>
      <c r="W1256" s="126" t="str">
        <f t="shared" si="114"/>
        <v>No</v>
      </c>
      <c r="X1256" s="126" t="str">
        <f t="shared" si="114"/>
        <v>No</v>
      </c>
      <c r="Y1256" s="126" t="str">
        <f t="shared" si="114"/>
        <v>Yes</v>
      </c>
      <c r="Z1256" s="126" t="str">
        <f t="shared" si="114"/>
        <v>Yes</v>
      </c>
      <c r="AA1256" s="126" t="str">
        <f t="shared" si="114"/>
        <v>No</v>
      </c>
    </row>
    <row r="1257" spans="1:27" x14ac:dyDescent="0.3">
      <c r="A1257" t="s">
        <v>203</v>
      </c>
      <c r="B1257" t="s">
        <v>13</v>
      </c>
      <c r="C1257" t="s">
        <v>130</v>
      </c>
      <c r="D1257" t="s">
        <v>8</v>
      </c>
      <c r="E1257" t="s">
        <v>11</v>
      </c>
      <c r="F1257" t="s">
        <v>131</v>
      </c>
      <c r="G1257">
        <v>0</v>
      </c>
      <c r="H1257" t="s">
        <v>130</v>
      </c>
      <c r="I1257" t="s">
        <v>19</v>
      </c>
      <c r="K1257" t="s">
        <v>237</v>
      </c>
      <c r="M1257">
        <v>0</v>
      </c>
      <c r="N1257" t="str">
        <f t="shared" si="104"/>
        <v>No</v>
      </c>
      <c r="O1257" s="3" t="s">
        <v>152</v>
      </c>
      <c r="P1257" s="126" t="str">
        <f t="shared" si="113"/>
        <v>Yes</v>
      </c>
      <c r="Q1257" s="126" t="str">
        <f t="shared" si="114"/>
        <v>No</v>
      </c>
      <c r="R1257" s="126" t="str">
        <f t="shared" si="114"/>
        <v>Yes</v>
      </c>
      <c r="S1257" s="126" t="str">
        <f t="shared" si="114"/>
        <v>No</v>
      </c>
      <c r="T1257" s="126" t="str">
        <f t="shared" si="114"/>
        <v>No</v>
      </c>
      <c r="U1257" s="126" t="str">
        <f t="shared" si="114"/>
        <v>Yes</v>
      </c>
      <c r="V1257" s="126" t="str">
        <f t="shared" si="114"/>
        <v>No</v>
      </c>
      <c r="W1257" s="126" t="str">
        <f t="shared" si="114"/>
        <v>No</v>
      </c>
      <c r="X1257" s="126" t="str">
        <f t="shared" si="114"/>
        <v>No</v>
      </c>
      <c r="Y1257" s="126" t="str">
        <f t="shared" si="114"/>
        <v>Yes</v>
      </c>
      <c r="Z1257" s="126" t="str">
        <f t="shared" si="114"/>
        <v>Yes</v>
      </c>
      <c r="AA1257" s="126" t="str">
        <f t="shared" si="114"/>
        <v>No</v>
      </c>
    </row>
    <row r="1258" spans="1:27" x14ac:dyDescent="0.3">
      <c r="A1258" t="s">
        <v>203</v>
      </c>
      <c r="B1258" t="s">
        <v>13</v>
      </c>
      <c r="C1258" t="s">
        <v>130</v>
      </c>
      <c r="D1258" t="s">
        <v>8</v>
      </c>
      <c r="E1258" t="s">
        <v>11</v>
      </c>
      <c r="F1258" t="s">
        <v>131</v>
      </c>
      <c r="G1258">
        <v>1</v>
      </c>
      <c r="H1258" t="s">
        <v>131</v>
      </c>
      <c r="I1258" t="s">
        <v>18</v>
      </c>
      <c r="M1258">
        <v>0</v>
      </c>
      <c r="N1258" t="str">
        <f t="shared" si="104"/>
        <v>No</v>
      </c>
      <c r="O1258" s="3" t="s">
        <v>152</v>
      </c>
      <c r="P1258" s="126" t="str">
        <f t="shared" si="113"/>
        <v>Yes</v>
      </c>
      <c r="Q1258" s="126" t="str">
        <f t="shared" si="114"/>
        <v>No</v>
      </c>
      <c r="R1258" s="126" t="str">
        <f t="shared" si="114"/>
        <v>Yes</v>
      </c>
      <c r="S1258" s="126" t="str">
        <f t="shared" si="114"/>
        <v>No</v>
      </c>
      <c r="T1258" s="126" t="str">
        <f t="shared" si="114"/>
        <v>No</v>
      </c>
      <c r="U1258" s="126" t="str">
        <f t="shared" si="114"/>
        <v>Yes</v>
      </c>
      <c r="V1258" s="126" t="str">
        <f t="shared" si="114"/>
        <v>No</v>
      </c>
      <c r="W1258" s="126" t="str">
        <f t="shared" si="114"/>
        <v>No</v>
      </c>
      <c r="X1258" s="126" t="str">
        <f t="shared" si="114"/>
        <v>No</v>
      </c>
      <c r="Y1258" s="126" t="str">
        <f t="shared" si="114"/>
        <v>Yes</v>
      </c>
      <c r="Z1258" s="126" t="str">
        <f t="shared" si="114"/>
        <v>Yes</v>
      </c>
      <c r="AA1258" s="126" t="str">
        <f t="shared" si="114"/>
        <v>No</v>
      </c>
    </row>
    <row r="1259" spans="1:27" x14ac:dyDescent="0.3">
      <c r="A1259" t="s">
        <v>203</v>
      </c>
      <c r="B1259" t="s">
        <v>13</v>
      </c>
      <c r="C1259" t="s">
        <v>130</v>
      </c>
      <c r="D1259" t="s">
        <v>8</v>
      </c>
      <c r="E1259" t="s">
        <v>11</v>
      </c>
      <c r="F1259" t="s">
        <v>131</v>
      </c>
      <c r="G1259">
        <v>0</v>
      </c>
      <c r="H1259" t="s">
        <v>130</v>
      </c>
      <c r="I1259" t="s">
        <v>19</v>
      </c>
      <c r="L1259" s="3" t="s">
        <v>257</v>
      </c>
      <c r="M1259">
        <v>0</v>
      </c>
      <c r="N1259" t="str">
        <f t="shared" si="104"/>
        <v>No</v>
      </c>
      <c r="O1259" s="3" t="s">
        <v>152</v>
      </c>
      <c r="P1259" s="126" t="str">
        <f t="shared" si="113"/>
        <v>Yes</v>
      </c>
      <c r="Q1259" s="126" t="str">
        <f t="shared" si="114"/>
        <v>No</v>
      </c>
      <c r="R1259" s="126" t="str">
        <f t="shared" si="114"/>
        <v>Yes</v>
      </c>
      <c r="S1259" s="126" t="str">
        <f t="shared" si="114"/>
        <v>No</v>
      </c>
      <c r="T1259" s="126" t="str">
        <f t="shared" si="114"/>
        <v>No</v>
      </c>
      <c r="U1259" s="126" t="str">
        <f t="shared" si="114"/>
        <v>Yes</v>
      </c>
      <c r="V1259" s="126" t="str">
        <f t="shared" si="114"/>
        <v>No</v>
      </c>
      <c r="W1259" s="126" t="str">
        <f t="shared" si="114"/>
        <v>No</v>
      </c>
      <c r="X1259" s="126" t="str">
        <f t="shared" si="114"/>
        <v>No</v>
      </c>
      <c r="Y1259" s="126" t="str">
        <f t="shared" si="114"/>
        <v>Yes</v>
      </c>
      <c r="Z1259" s="126" t="str">
        <f t="shared" si="114"/>
        <v>Yes</v>
      </c>
      <c r="AA1259" s="126" t="str">
        <f t="shared" ref="Q1259:AA1283" si="115">IF($A1259="","",IF(OR($B1259=AA$1,$C1259=AA$1,$D1259=AA$1,$E1259=AA$1,$F1259=AA$1),"Yes","No"))</f>
        <v>No</v>
      </c>
    </row>
    <row r="1260" spans="1:27" x14ac:dyDescent="0.3">
      <c r="A1260" t="s">
        <v>203</v>
      </c>
      <c r="B1260" t="s">
        <v>13</v>
      </c>
      <c r="C1260" t="s">
        <v>130</v>
      </c>
      <c r="D1260" t="s">
        <v>8</v>
      </c>
      <c r="E1260" t="s">
        <v>11</v>
      </c>
      <c r="F1260" t="s">
        <v>131</v>
      </c>
      <c r="G1260">
        <v>0</v>
      </c>
      <c r="H1260" t="s">
        <v>11</v>
      </c>
      <c r="I1260" t="s">
        <v>19</v>
      </c>
      <c r="L1260" s="3" t="s">
        <v>253</v>
      </c>
      <c r="M1260">
        <v>3</v>
      </c>
      <c r="N1260" t="str">
        <f t="shared" si="104"/>
        <v>Yes</v>
      </c>
      <c r="O1260" s="3" t="s">
        <v>152</v>
      </c>
      <c r="P1260" s="126" t="str">
        <f t="shared" si="113"/>
        <v>Yes</v>
      </c>
      <c r="Q1260" s="126" t="str">
        <f t="shared" si="115"/>
        <v>No</v>
      </c>
      <c r="R1260" s="126" t="str">
        <f t="shared" si="115"/>
        <v>Yes</v>
      </c>
      <c r="S1260" s="126" t="str">
        <f t="shared" si="115"/>
        <v>No</v>
      </c>
      <c r="T1260" s="126" t="str">
        <f t="shared" si="115"/>
        <v>No</v>
      </c>
      <c r="U1260" s="126" t="str">
        <f t="shared" si="115"/>
        <v>Yes</v>
      </c>
      <c r="V1260" s="126" t="str">
        <f t="shared" si="115"/>
        <v>No</v>
      </c>
      <c r="W1260" s="126" t="str">
        <f t="shared" si="115"/>
        <v>No</v>
      </c>
      <c r="X1260" s="126" t="str">
        <f t="shared" si="115"/>
        <v>No</v>
      </c>
      <c r="Y1260" s="126" t="str">
        <f t="shared" si="115"/>
        <v>Yes</v>
      </c>
      <c r="Z1260" s="126" t="str">
        <f t="shared" si="115"/>
        <v>Yes</v>
      </c>
      <c r="AA1260" s="126" t="str">
        <f t="shared" si="115"/>
        <v>No</v>
      </c>
    </row>
    <row r="1261" spans="1:27" x14ac:dyDescent="0.3">
      <c r="A1261" t="s">
        <v>203</v>
      </c>
      <c r="B1261" t="s">
        <v>13</v>
      </c>
      <c r="C1261" t="s">
        <v>130</v>
      </c>
      <c r="D1261" t="s">
        <v>8</v>
      </c>
      <c r="E1261" t="s">
        <v>11</v>
      </c>
      <c r="F1261" t="s">
        <v>131</v>
      </c>
      <c r="G1261">
        <v>0</v>
      </c>
      <c r="H1261" t="s">
        <v>13</v>
      </c>
      <c r="I1261" t="s">
        <v>19</v>
      </c>
      <c r="L1261" s="3" t="s">
        <v>122</v>
      </c>
      <c r="M1261">
        <v>0</v>
      </c>
      <c r="N1261" t="str">
        <f t="shared" si="104"/>
        <v>No</v>
      </c>
      <c r="O1261" s="3" t="s">
        <v>152</v>
      </c>
      <c r="P1261" s="126" t="str">
        <f t="shared" si="113"/>
        <v>Yes</v>
      </c>
      <c r="Q1261" s="126" t="str">
        <f t="shared" si="115"/>
        <v>No</v>
      </c>
      <c r="R1261" s="126" t="str">
        <f t="shared" si="115"/>
        <v>Yes</v>
      </c>
      <c r="S1261" s="126" t="str">
        <f t="shared" si="115"/>
        <v>No</v>
      </c>
      <c r="T1261" s="126" t="str">
        <f t="shared" si="115"/>
        <v>No</v>
      </c>
      <c r="U1261" s="126" t="str">
        <f t="shared" si="115"/>
        <v>Yes</v>
      </c>
      <c r="V1261" s="126" t="str">
        <f t="shared" si="115"/>
        <v>No</v>
      </c>
      <c r="W1261" s="126" t="str">
        <f t="shared" si="115"/>
        <v>No</v>
      </c>
      <c r="X1261" s="126" t="str">
        <f t="shared" si="115"/>
        <v>No</v>
      </c>
      <c r="Y1261" s="126" t="str">
        <f t="shared" si="115"/>
        <v>Yes</v>
      </c>
      <c r="Z1261" s="126" t="str">
        <f t="shared" si="115"/>
        <v>Yes</v>
      </c>
      <c r="AA1261" s="126" t="str">
        <f t="shared" si="115"/>
        <v>No</v>
      </c>
    </row>
    <row r="1262" spans="1:27" x14ac:dyDescent="0.3">
      <c r="A1262" t="s">
        <v>203</v>
      </c>
      <c r="B1262" t="s">
        <v>13</v>
      </c>
      <c r="C1262" t="s">
        <v>130</v>
      </c>
      <c r="D1262" t="s">
        <v>9</v>
      </c>
      <c r="E1262" t="s">
        <v>8</v>
      </c>
      <c r="F1262" t="s">
        <v>131</v>
      </c>
      <c r="G1262">
        <v>1</v>
      </c>
      <c r="H1262" t="s">
        <v>131</v>
      </c>
      <c r="I1262" t="s">
        <v>18</v>
      </c>
      <c r="M1262">
        <v>2</v>
      </c>
      <c r="N1262" t="str">
        <f t="shared" si="104"/>
        <v>Yes</v>
      </c>
      <c r="O1262" s="3" t="s">
        <v>152</v>
      </c>
      <c r="P1262" s="126" t="str">
        <f t="shared" si="113"/>
        <v>Yes</v>
      </c>
      <c r="Q1262" s="126" t="str">
        <f t="shared" si="115"/>
        <v>Yes</v>
      </c>
      <c r="R1262" s="126" t="str">
        <f t="shared" si="115"/>
        <v>Yes</v>
      </c>
      <c r="S1262" s="126" t="str">
        <f t="shared" si="115"/>
        <v>No</v>
      </c>
      <c r="T1262" s="126" t="str">
        <f t="shared" si="115"/>
        <v>No</v>
      </c>
      <c r="U1262" s="126" t="str">
        <f t="shared" si="115"/>
        <v>No</v>
      </c>
      <c r="V1262" s="126" t="str">
        <f t="shared" si="115"/>
        <v>No</v>
      </c>
      <c r="W1262" s="126" t="str">
        <f t="shared" si="115"/>
        <v>No</v>
      </c>
      <c r="X1262" s="126" t="str">
        <f t="shared" si="115"/>
        <v>No</v>
      </c>
      <c r="Y1262" s="126" t="str">
        <f t="shared" si="115"/>
        <v>Yes</v>
      </c>
      <c r="Z1262" s="126" t="str">
        <f t="shared" si="115"/>
        <v>Yes</v>
      </c>
      <c r="AA1262" s="126" t="str">
        <f t="shared" si="115"/>
        <v>No</v>
      </c>
    </row>
    <row r="1263" spans="1:27" x14ac:dyDescent="0.3">
      <c r="A1263" t="s">
        <v>203</v>
      </c>
      <c r="B1263" t="s">
        <v>13</v>
      </c>
      <c r="C1263" t="s">
        <v>130</v>
      </c>
      <c r="D1263" t="s">
        <v>9</v>
      </c>
      <c r="E1263" t="s">
        <v>8</v>
      </c>
      <c r="F1263" t="s">
        <v>131</v>
      </c>
      <c r="G1263">
        <v>1</v>
      </c>
      <c r="H1263" t="s">
        <v>131</v>
      </c>
      <c r="I1263" t="s">
        <v>17</v>
      </c>
      <c r="M1263">
        <v>0</v>
      </c>
      <c r="N1263" t="str">
        <f t="shared" si="104"/>
        <v>No</v>
      </c>
      <c r="O1263" s="3" t="s">
        <v>152</v>
      </c>
      <c r="P1263" s="126" t="str">
        <f t="shared" si="113"/>
        <v>Yes</v>
      </c>
      <c r="Q1263" s="126" t="str">
        <f t="shared" si="115"/>
        <v>Yes</v>
      </c>
      <c r="R1263" s="126" t="str">
        <f t="shared" si="115"/>
        <v>Yes</v>
      </c>
      <c r="S1263" s="126" t="str">
        <f t="shared" si="115"/>
        <v>No</v>
      </c>
      <c r="T1263" s="126" t="str">
        <f t="shared" si="115"/>
        <v>No</v>
      </c>
      <c r="U1263" s="126" t="str">
        <f t="shared" si="115"/>
        <v>No</v>
      </c>
      <c r="V1263" s="126" t="str">
        <f t="shared" si="115"/>
        <v>No</v>
      </c>
      <c r="W1263" s="126" t="str">
        <f t="shared" si="115"/>
        <v>No</v>
      </c>
      <c r="X1263" s="126" t="str">
        <f t="shared" si="115"/>
        <v>No</v>
      </c>
      <c r="Y1263" s="126" t="str">
        <f t="shared" si="115"/>
        <v>Yes</v>
      </c>
      <c r="Z1263" s="126" t="str">
        <f t="shared" si="115"/>
        <v>Yes</v>
      </c>
      <c r="AA1263" s="126" t="str">
        <f t="shared" si="115"/>
        <v>No</v>
      </c>
    </row>
    <row r="1264" spans="1:27" x14ac:dyDescent="0.3">
      <c r="A1264" t="s">
        <v>203</v>
      </c>
      <c r="B1264" t="s">
        <v>13</v>
      </c>
      <c r="C1264" t="s">
        <v>130</v>
      </c>
      <c r="D1264" t="s">
        <v>9</v>
      </c>
      <c r="E1264" t="s">
        <v>8</v>
      </c>
      <c r="F1264" t="s">
        <v>131</v>
      </c>
      <c r="G1264">
        <v>0</v>
      </c>
      <c r="H1264" t="s">
        <v>9</v>
      </c>
      <c r="I1264" t="s">
        <v>19</v>
      </c>
      <c r="L1264" s="3" t="s">
        <v>257</v>
      </c>
      <c r="M1264">
        <v>0</v>
      </c>
      <c r="N1264" t="str">
        <f t="shared" si="104"/>
        <v>No</v>
      </c>
      <c r="O1264" s="3" t="s">
        <v>152</v>
      </c>
      <c r="P1264" s="126" t="str">
        <f t="shared" si="113"/>
        <v>Yes</v>
      </c>
      <c r="Q1264" s="126" t="str">
        <f t="shared" si="115"/>
        <v>Yes</v>
      </c>
      <c r="R1264" s="126" t="str">
        <f t="shared" si="115"/>
        <v>Yes</v>
      </c>
      <c r="S1264" s="126" t="str">
        <f t="shared" si="115"/>
        <v>No</v>
      </c>
      <c r="T1264" s="126" t="str">
        <f t="shared" si="115"/>
        <v>No</v>
      </c>
      <c r="U1264" s="126" t="str">
        <f t="shared" si="115"/>
        <v>No</v>
      </c>
      <c r="V1264" s="126" t="str">
        <f t="shared" si="115"/>
        <v>No</v>
      </c>
      <c r="W1264" s="126" t="str">
        <f t="shared" si="115"/>
        <v>No</v>
      </c>
      <c r="X1264" s="126" t="str">
        <f t="shared" si="115"/>
        <v>No</v>
      </c>
      <c r="Y1264" s="126" t="str">
        <f t="shared" si="115"/>
        <v>Yes</v>
      </c>
      <c r="Z1264" s="126" t="str">
        <f t="shared" si="115"/>
        <v>Yes</v>
      </c>
      <c r="AA1264" s="126" t="str">
        <f t="shared" si="115"/>
        <v>No</v>
      </c>
    </row>
    <row r="1265" spans="1:27" x14ac:dyDescent="0.3">
      <c r="A1265" t="s">
        <v>203</v>
      </c>
      <c r="B1265" t="s">
        <v>13</v>
      </c>
      <c r="C1265" t="s">
        <v>9</v>
      </c>
      <c r="D1265" t="s">
        <v>8</v>
      </c>
      <c r="E1265" t="s">
        <v>11</v>
      </c>
      <c r="F1265" t="s">
        <v>10</v>
      </c>
      <c r="G1265">
        <v>2</v>
      </c>
      <c r="H1265" t="s">
        <v>9</v>
      </c>
      <c r="I1265" t="s">
        <v>16</v>
      </c>
      <c r="L1265" s="3" t="s">
        <v>122</v>
      </c>
      <c r="M1265">
        <v>0</v>
      </c>
      <c r="N1265" t="str">
        <f t="shared" si="104"/>
        <v>No</v>
      </c>
      <c r="O1265" s="3" t="s">
        <v>152</v>
      </c>
      <c r="P1265" s="126" t="str">
        <f t="shared" si="113"/>
        <v>Yes</v>
      </c>
      <c r="Q1265" s="126" t="str">
        <f t="shared" si="115"/>
        <v>Yes</v>
      </c>
      <c r="R1265" s="126" t="str">
        <f t="shared" si="115"/>
        <v>Yes</v>
      </c>
      <c r="S1265" s="126" t="str">
        <f t="shared" si="115"/>
        <v>No</v>
      </c>
      <c r="T1265" s="126" t="str">
        <f t="shared" si="115"/>
        <v>Yes</v>
      </c>
      <c r="U1265" s="126" t="str">
        <f t="shared" si="115"/>
        <v>Yes</v>
      </c>
      <c r="V1265" s="126" t="str">
        <f t="shared" si="115"/>
        <v>No</v>
      </c>
      <c r="W1265" s="126" t="str">
        <f t="shared" si="115"/>
        <v>No</v>
      </c>
      <c r="X1265" s="126" t="str">
        <f t="shared" si="115"/>
        <v>No</v>
      </c>
      <c r="Y1265" s="126" t="str">
        <f t="shared" si="115"/>
        <v>No</v>
      </c>
      <c r="Z1265" s="126" t="str">
        <f t="shared" si="115"/>
        <v>No</v>
      </c>
      <c r="AA1265" s="126" t="str">
        <f t="shared" si="115"/>
        <v>No</v>
      </c>
    </row>
    <row r="1266" spans="1:27" x14ac:dyDescent="0.3">
      <c r="A1266" t="s">
        <v>203</v>
      </c>
      <c r="B1266" t="s">
        <v>13</v>
      </c>
      <c r="C1266" t="s">
        <v>9</v>
      </c>
      <c r="D1266" t="s">
        <v>8</v>
      </c>
      <c r="E1266" t="s">
        <v>11</v>
      </c>
      <c r="F1266" t="s">
        <v>10</v>
      </c>
      <c r="G1266">
        <v>0</v>
      </c>
      <c r="H1266" t="s">
        <v>10</v>
      </c>
      <c r="I1266" t="s">
        <v>19</v>
      </c>
      <c r="L1266" s="3" t="s">
        <v>252</v>
      </c>
      <c r="M1266">
        <v>3</v>
      </c>
      <c r="N1266" t="str">
        <f t="shared" si="104"/>
        <v>Yes</v>
      </c>
      <c r="O1266" s="3" t="s">
        <v>152</v>
      </c>
      <c r="P1266" s="126" t="str">
        <f t="shared" si="113"/>
        <v>Yes</v>
      </c>
      <c r="Q1266" s="126" t="str">
        <f t="shared" si="115"/>
        <v>Yes</v>
      </c>
      <c r="R1266" s="126" t="str">
        <f t="shared" si="115"/>
        <v>Yes</v>
      </c>
      <c r="S1266" s="126" t="str">
        <f t="shared" si="115"/>
        <v>No</v>
      </c>
      <c r="T1266" s="126" t="str">
        <f t="shared" si="115"/>
        <v>Yes</v>
      </c>
      <c r="U1266" s="126" t="str">
        <f t="shared" si="115"/>
        <v>Yes</v>
      </c>
      <c r="V1266" s="126" t="str">
        <f t="shared" si="115"/>
        <v>No</v>
      </c>
      <c r="W1266" s="126" t="str">
        <f t="shared" si="115"/>
        <v>No</v>
      </c>
      <c r="X1266" s="126" t="str">
        <f t="shared" si="115"/>
        <v>No</v>
      </c>
      <c r="Y1266" s="126" t="str">
        <f t="shared" si="115"/>
        <v>No</v>
      </c>
      <c r="Z1266" s="126" t="str">
        <f t="shared" si="115"/>
        <v>No</v>
      </c>
      <c r="AA1266" s="126" t="str">
        <f t="shared" si="115"/>
        <v>No</v>
      </c>
    </row>
    <row r="1267" spans="1:27" x14ac:dyDescent="0.3">
      <c r="A1267" t="s">
        <v>203</v>
      </c>
      <c r="B1267" t="s">
        <v>13</v>
      </c>
      <c r="C1267" t="s">
        <v>9</v>
      </c>
      <c r="D1267" t="s">
        <v>8</v>
      </c>
      <c r="E1267" t="s">
        <v>11</v>
      </c>
      <c r="F1267" t="s">
        <v>131</v>
      </c>
      <c r="G1267">
        <v>1</v>
      </c>
      <c r="H1267" t="s">
        <v>11</v>
      </c>
      <c r="I1267" t="s">
        <v>18</v>
      </c>
      <c r="L1267" s="3" t="s">
        <v>122</v>
      </c>
      <c r="M1267">
        <v>0</v>
      </c>
      <c r="N1267" t="str">
        <f t="shared" si="104"/>
        <v>No</v>
      </c>
      <c r="O1267" s="3" t="s">
        <v>152</v>
      </c>
      <c r="P1267" s="126" t="str">
        <f t="shared" si="113"/>
        <v>Yes</v>
      </c>
      <c r="Q1267" s="126" t="str">
        <f t="shared" si="115"/>
        <v>Yes</v>
      </c>
      <c r="R1267" s="126" t="str">
        <f t="shared" si="115"/>
        <v>Yes</v>
      </c>
      <c r="S1267" s="126" t="str">
        <f t="shared" si="115"/>
        <v>No</v>
      </c>
      <c r="T1267" s="126" t="str">
        <f t="shared" si="115"/>
        <v>No</v>
      </c>
      <c r="U1267" s="126" t="str">
        <f t="shared" si="115"/>
        <v>Yes</v>
      </c>
      <c r="V1267" s="126" t="str">
        <f t="shared" si="115"/>
        <v>No</v>
      </c>
      <c r="W1267" s="126" t="str">
        <f t="shared" si="115"/>
        <v>No</v>
      </c>
      <c r="X1267" s="126" t="str">
        <f t="shared" si="115"/>
        <v>No</v>
      </c>
      <c r="Y1267" s="126" t="str">
        <f t="shared" si="115"/>
        <v>No</v>
      </c>
      <c r="Z1267" s="126" t="str">
        <f t="shared" si="115"/>
        <v>Yes</v>
      </c>
      <c r="AA1267" s="126" t="str">
        <f t="shared" si="115"/>
        <v>No</v>
      </c>
    </row>
    <row r="1268" spans="1:27" x14ac:dyDescent="0.3">
      <c r="A1268" t="s">
        <v>203</v>
      </c>
      <c r="B1268" t="s">
        <v>13</v>
      </c>
      <c r="C1268" t="s">
        <v>9</v>
      </c>
      <c r="D1268" t="s">
        <v>8</v>
      </c>
      <c r="E1268" t="s">
        <v>11</v>
      </c>
      <c r="F1268" t="s">
        <v>131</v>
      </c>
      <c r="G1268">
        <v>0</v>
      </c>
      <c r="H1268" t="s">
        <v>11</v>
      </c>
      <c r="I1268" t="s">
        <v>15</v>
      </c>
      <c r="L1268" s="3" t="s">
        <v>257</v>
      </c>
      <c r="M1268">
        <v>0</v>
      </c>
      <c r="N1268" t="str">
        <f t="shared" si="104"/>
        <v>No</v>
      </c>
      <c r="O1268" s="3" t="s">
        <v>152</v>
      </c>
      <c r="P1268" s="126" t="str">
        <f t="shared" si="113"/>
        <v>Yes</v>
      </c>
      <c r="Q1268" s="126" t="str">
        <f t="shared" si="115"/>
        <v>Yes</v>
      </c>
      <c r="R1268" s="126" t="str">
        <f t="shared" si="115"/>
        <v>Yes</v>
      </c>
      <c r="S1268" s="126" t="str">
        <f t="shared" si="115"/>
        <v>No</v>
      </c>
      <c r="T1268" s="126" t="str">
        <f t="shared" si="115"/>
        <v>No</v>
      </c>
      <c r="U1268" s="126" t="str">
        <f t="shared" si="115"/>
        <v>Yes</v>
      </c>
      <c r="V1268" s="126" t="str">
        <f t="shared" si="115"/>
        <v>No</v>
      </c>
      <c r="W1268" s="126" t="str">
        <f t="shared" si="115"/>
        <v>No</v>
      </c>
      <c r="X1268" s="126" t="str">
        <f t="shared" si="115"/>
        <v>No</v>
      </c>
      <c r="Y1268" s="126" t="str">
        <f t="shared" si="115"/>
        <v>No</v>
      </c>
      <c r="Z1268" s="126" t="str">
        <f t="shared" si="115"/>
        <v>Yes</v>
      </c>
      <c r="AA1268" s="126" t="str">
        <f t="shared" si="115"/>
        <v>No</v>
      </c>
    </row>
    <row r="1269" spans="1:27" x14ac:dyDescent="0.3">
      <c r="A1269" t="s">
        <v>203</v>
      </c>
      <c r="B1269" t="s">
        <v>13</v>
      </c>
      <c r="C1269" t="s">
        <v>9</v>
      </c>
      <c r="D1269" t="s">
        <v>8</v>
      </c>
      <c r="E1269" t="s">
        <v>11</v>
      </c>
      <c r="F1269" t="s">
        <v>131</v>
      </c>
      <c r="G1269">
        <v>0</v>
      </c>
      <c r="H1269" t="s">
        <v>131</v>
      </c>
      <c r="I1269" t="s">
        <v>19</v>
      </c>
      <c r="L1269" s="3" t="s">
        <v>252</v>
      </c>
      <c r="M1269">
        <v>3</v>
      </c>
      <c r="N1269" t="str">
        <f t="shared" si="104"/>
        <v>Yes</v>
      </c>
      <c r="O1269" s="3" t="s">
        <v>152</v>
      </c>
      <c r="P1269" s="126" t="str">
        <f t="shared" si="113"/>
        <v>Yes</v>
      </c>
      <c r="Q1269" s="126" t="str">
        <f t="shared" si="115"/>
        <v>Yes</v>
      </c>
      <c r="R1269" s="126" t="str">
        <f t="shared" si="115"/>
        <v>Yes</v>
      </c>
      <c r="S1269" s="126" t="str">
        <f t="shared" si="115"/>
        <v>No</v>
      </c>
      <c r="T1269" s="126" t="str">
        <f t="shared" si="115"/>
        <v>No</v>
      </c>
      <c r="U1269" s="126" t="str">
        <f t="shared" si="115"/>
        <v>Yes</v>
      </c>
      <c r="V1269" s="126" t="str">
        <f t="shared" si="115"/>
        <v>No</v>
      </c>
      <c r="W1269" s="126" t="str">
        <f t="shared" si="115"/>
        <v>No</v>
      </c>
      <c r="X1269" s="126" t="str">
        <f t="shared" si="115"/>
        <v>No</v>
      </c>
      <c r="Y1269" s="126" t="str">
        <f t="shared" si="115"/>
        <v>No</v>
      </c>
      <c r="Z1269" s="126" t="str">
        <f t="shared" si="115"/>
        <v>Yes</v>
      </c>
      <c r="AA1269" s="126" t="str">
        <f t="shared" si="115"/>
        <v>No</v>
      </c>
    </row>
    <row r="1270" spans="1:27" x14ac:dyDescent="0.3">
      <c r="A1270" t="s">
        <v>203</v>
      </c>
      <c r="B1270" t="s">
        <v>13</v>
      </c>
      <c r="C1270" t="s">
        <v>9</v>
      </c>
      <c r="D1270" t="s">
        <v>8</v>
      </c>
      <c r="E1270" t="s">
        <v>11</v>
      </c>
      <c r="F1270" t="s">
        <v>131</v>
      </c>
      <c r="G1270">
        <v>0</v>
      </c>
      <c r="H1270" t="s">
        <v>131</v>
      </c>
      <c r="I1270" t="s">
        <v>19</v>
      </c>
      <c r="L1270" s="3" t="s">
        <v>122</v>
      </c>
      <c r="M1270">
        <v>0</v>
      </c>
      <c r="N1270" t="str">
        <f t="shared" si="104"/>
        <v>No</v>
      </c>
      <c r="O1270" s="3" t="s">
        <v>152</v>
      </c>
      <c r="P1270" s="126" t="str">
        <f t="shared" si="113"/>
        <v>Yes</v>
      </c>
      <c r="Q1270" s="126" t="str">
        <f t="shared" si="115"/>
        <v>Yes</v>
      </c>
      <c r="R1270" s="126" t="str">
        <f t="shared" si="115"/>
        <v>Yes</v>
      </c>
      <c r="S1270" s="126" t="str">
        <f t="shared" si="115"/>
        <v>No</v>
      </c>
      <c r="T1270" s="126" t="str">
        <f t="shared" si="115"/>
        <v>No</v>
      </c>
      <c r="U1270" s="126" t="str">
        <f t="shared" si="115"/>
        <v>Yes</v>
      </c>
      <c r="V1270" s="126" t="str">
        <f t="shared" si="115"/>
        <v>No</v>
      </c>
      <c r="W1270" s="126" t="str">
        <f t="shared" si="115"/>
        <v>No</v>
      </c>
      <c r="X1270" s="126" t="str">
        <f t="shared" si="115"/>
        <v>No</v>
      </c>
      <c r="Y1270" s="126" t="str">
        <f t="shared" si="115"/>
        <v>No</v>
      </c>
      <c r="Z1270" s="126" t="str">
        <f t="shared" si="115"/>
        <v>Yes</v>
      </c>
      <c r="AA1270" s="126" t="str">
        <f t="shared" si="115"/>
        <v>No</v>
      </c>
    </row>
    <row r="1271" spans="1:27" x14ac:dyDescent="0.3">
      <c r="A1271" t="s">
        <v>203</v>
      </c>
      <c r="B1271" t="s">
        <v>13</v>
      </c>
      <c r="C1271" t="s">
        <v>130</v>
      </c>
      <c r="D1271" t="s">
        <v>8</v>
      </c>
      <c r="E1271" t="s">
        <v>11</v>
      </c>
      <c r="F1271" t="s">
        <v>131</v>
      </c>
      <c r="G1271">
        <v>1</v>
      </c>
      <c r="H1271" t="s">
        <v>131</v>
      </c>
      <c r="I1271" t="s">
        <v>148</v>
      </c>
      <c r="L1271" s="3" t="s">
        <v>252</v>
      </c>
      <c r="M1271">
        <v>2</v>
      </c>
      <c r="N1271" t="str">
        <f t="shared" si="104"/>
        <v>Yes</v>
      </c>
      <c r="O1271" s="3" t="s">
        <v>152</v>
      </c>
      <c r="P1271" s="126" t="str">
        <f t="shared" si="113"/>
        <v>Yes</v>
      </c>
      <c r="Q1271" s="126" t="str">
        <f t="shared" si="115"/>
        <v>No</v>
      </c>
      <c r="R1271" s="126" t="str">
        <f t="shared" si="115"/>
        <v>Yes</v>
      </c>
      <c r="S1271" s="126" t="str">
        <f t="shared" si="115"/>
        <v>No</v>
      </c>
      <c r="T1271" s="126" t="str">
        <f t="shared" si="115"/>
        <v>No</v>
      </c>
      <c r="U1271" s="126" t="str">
        <f t="shared" si="115"/>
        <v>Yes</v>
      </c>
      <c r="V1271" s="126" t="str">
        <f t="shared" si="115"/>
        <v>No</v>
      </c>
      <c r="W1271" s="126" t="str">
        <f t="shared" si="115"/>
        <v>No</v>
      </c>
      <c r="X1271" s="126" t="str">
        <f t="shared" si="115"/>
        <v>No</v>
      </c>
      <c r="Y1271" s="126" t="str">
        <f t="shared" si="115"/>
        <v>Yes</v>
      </c>
      <c r="Z1271" s="126" t="str">
        <f t="shared" si="115"/>
        <v>Yes</v>
      </c>
      <c r="AA1271" s="126" t="str">
        <f t="shared" si="115"/>
        <v>No</v>
      </c>
    </row>
    <row r="1272" spans="1:27" x14ac:dyDescent="0.3">
      <c r="A1272" t="s">
        <v>203</v>
      </c>
      <c r="B1272" t="s">
        <v>13</v>
      </c>
      <c r="C1272" t="s">
        <v>130</v>
      </c>
      <c r="D1272" t="s">
        <v>9</v>
      </c>
      <c r="E1272" t="s">
        <v>11</v>
      </c>
      <c r="F1272" t="s">
        <v>10</v>
      </c>
      <c r="G1272">
        <v>0</v>
      </c>
      <c r="H1272" t="s">
        <v>10</v>
      </c>
      <c r="I1272" t="s">
        <v>19</v>
      </c>
      <c r="L1272" s="3" t="s">
        <v>252</v>
      </c>
      <c r="M1272">
        <v>0</v>
      </c>
      <c r="N1272" t="str">
        <f t="shared" si="104"/>
        <v>No</v>
      </c>
      <c r="O1272" s="3" t="s">
        <v>152</v>
      </c>
      <c r="P1272" s="126" t="str">
        <f t="shared" si="113"/>
        <v>Yes</v>
      </c>
      <c r="Q1272" s="126" t="str">
        <f t="shared" si="115"/>
        <v>Yes</v>
      </c>
      <c r="R1272" s="126" t="str">
        <f t="shared" si="115"/>
        <v>No</v>
      </c>
      <c r="S1272" s="126" t="str">
        <f t="shared" si="115"/>
        <v>No</v>
      </c>
      <c r="T1272" s="126" t="str">
        <f t="shared" si="115"/>
        <v>Yes</v>
      </c>
      <c r="U1272" s="126" t="str">
        <f t="shared" si="115"/>
        <v>Yes</v>
      </c>
      <c r="V1272" s="126" t="str">
        <f t="shared" si="115"/>
        <v>No</v>
      </c>
      <c r="W1272" s="126" t="str">
        <f t="shared" si="115"/>
        <v>No</v>
      </c>
      <c r="X1272" s="126" t="str">
        <f t="shared" si="115"/>
        <v>No</v>
      </c>
      <c r="Y1272" s="126" t="str">
        <f t="shared" si="115"/>
        <v>Yes</v>
      </c>
      <c r="Z1272" s="126" t="str">
        <f t="shared" si="115"/>
        <v>No</v>
      </c>
      <c r="AA1272" s="126" t="str">
        <f t="shared" si="115"/>
        <v>No</v>
      </c>
    </row>
    <row r="1273" spans="1:27" x14ac:dyDescent="0.3">
      <c r="A1273" t="s">
        <v>203</v>
      </c>
      <c r="B1273" t="s">
        <v>13</v>
      </c>
      <c r="C1273" t="s">
        <v>130</v>
      </c>
      <c r="D1273" t="s">
        <v>9</v>
      </c>
      <c r="E1273" t="s">
        <v>11</v>
      </c>
      <c r="F1273" t="s">
        <v>10</v>
      </c>
      <c r="G1273">
        <v>0</v>
      </c>
      <c r="H1273" t="s">
        <v>11</v>
      </c>
      <c r="I1273" t="s">
        <v>19</v>
      </c>
      <c r="L1273" s="3" t="s">
        <v>257</v>
      </c>
      <c r="M1273">
        <v>3</v>
      </c>
      <c r="N1273" t="str">
        <f t="shared" si="104"/>
        <v>Yes</v>
      </c>
      <c r="O1273" s="3" t="s">
        <v>152</v>
      </c>
      <c r="P1273" s="126" t="str">
        <f t="shared" si="113"/>
        <v>Yes</v>
      </c>
      <c r="Q1273" s="126" t="str">
        <f t="shared" si="115"/>
        <v>Yes</v>
      </c>
      <c r="R1273" s="126" t="str">
        <f t="shared" si="115"/>
        <v>No</v>
      </c>
      <c r="S1273" s="126" t="str">
        <f t="shared" si="115"/>
        <v>No</v>
      </c>
      <c r="T1273" s="126" t="str">
        <f t="shared" si="115"/>
        <v>Yes</v>
      </c>
      <c r="U1273" s="126" t="str">
        <f t="shared" si="115"/>
        <v>Yes</v>
      </c>
      <c r="V1273" s="126" t="str">
        <f t="shared" si="115"/>
        <v>No</v>
      </c>
      <c r="W1273" s="126" t="str">
        <f t="shared" si="115"/>
        <v>No</v>
      </c>
      <c r="X1273" s="126" t="str">
        <f t="shared" si="115"/>
        <v>No</v>
      </c>
      <c r="Y1273" s="126" t="str">
        <f t="shared" si="115"/>
        <v>Yes</v>
      </c>
      <c r="Z1273" s="126" t="str">
        <f t="shared" si="115"/>
        <v>No</v>
      </c>
      <c r="AA1273" s="126" t="str">
        <f t="shared" si="115"/>
        <v>No</v>
      </c>
    </row>
    <row r="1274" spans="1:27" x14ac:dyDescent="0.3">
      <c r="A1274" t="s">
        <v>203</v>
      </c>
      <c r="B1274" t="s">
        <v>13</v>
      </c>
      <c r="C1274" t="s">
        <v>130</v>
      </c>
      <c r="D1274" t="s">
        <v>9</v>
      </c>
      <c r="E1274" t="s">
        <v>11</v>
      </c>
      <c r="F1274" t="s">
        <v>10</v>
      </c>
      <c r="G1274">
        <v>1</v>
      </c>
      <c r="H1274" t="s">
        <v>9</v>
      </c>
      <c r="I1274" t="s">
        <v>18</v>
      </c>
      <c r="L1274" s="3" t="s">
        <v>122</v>
      </c>
      <c r="M1274">
        <v>2</v>
      </c>
      <c r="N1274" t="str">
        <f t="shared" si="104"/>
        <v>Yes</v>
      </c>
      <c r="O1274" s="3" t="s">
        <v>152</v>
      </c>
      <c r="P1274" s="126" t="str">
        <f t="shared" si="113"/>
        <v>Yes</v>
      </c>
      <c r="Q1274" s="126" t="str">
        <f t="shared" si="115"/>
        <v>Yes</v>
      </c>
      <c r="R1274" s="126" t="str">
        <f t="shared" si="115"/>
        <v>No</v>
      </c>
      <c r="S1274" s="126" t="str">
        <f t="shared" si="115"/>
        <v>No</v>
      </c>
      <c r="T1274" s="126" t="str">
        <f t="shared" si="115"/>
        <v>Yes</v>
      </c>
      <c r="U1274" s="126" t="str">
        <f t="shared" si="115"/>
        <v>Yes</v>
      </c>
      <c r="V1274" s="126" t="str">
        <f t="shared" si="115"/>
        <v>No</v>
      </c>
      <c r="W1274" s="126" t="str">
        <f t="shared" si="115"/>
        <v>No</v>
      </c>
      <c r="X1274" s="126" t="str">
        <f t="shared" si="115"/>
        <v>No</v>
      </c>
      <c r="Y1274" s="126" t="str">
        <f t="shared" si="115"/>
        <v>Yes</v>
      </c>
      <c r="Z1274" s="126" t="str">
        <f t="shared" si="115"/>
        <v>No</v>
      </c>
      <c r="AA1274" s="126" t="str">
        <f t="shared" si="115"/>
        <v>No</v>
      </c>
    </row>
    <row r="1275" spans="1:27" x14ac:dyDescent="0.3">
      <c r="A1275" t="s">
        <v>203</v>
      </c>
      <c r="B1275" t="s">
        <v>13</v>
      </c>
      <c r="C1275" t="s">
        <v>9</v>
      </c>
      <c r="D1275" t="s">
        <v>8</v>
      </c>
      <c r="E1275" t="s">
        <v>11</v>
      </c>
      <c r="F1275" t="s">
        <v>10</v>
      </c>
      <c r="G1275">
        <v>1</v>
      </c>
      <c r="H1275" t="s">
        <v>8</v>
      </c>
      <c r="I1275" t="s">
        <v>18</v>
      </c>
      <c r="M1275">
        <v>2</v>
      </c>
      <c r="N1275" t="str">
        <f t="shared" si="104"/>
        <v>Yes</v>
      </c>
      <c r="O1275" s="3" t="s">
        <v>152</v>
      </c>
      <c r="P1275" s="126" t="str">
        <f t="shared" si="113"/>
        <v>Yes</v>
      </c>
      <c r="Q1275" s="126" t="str">
        <f t="shared" si="115"/>
        <v>Yes</v>
      </c>
      <c r="R1275" s="126" t="str">
        <f t="shared" si="115"/>
        <v>Yes</v>
      </c>
      <c r="S1275" s="126" t="str">
        <f t="shared" si="115"/>
        <v>No</v>
      </c>
      <c r="T1275" s="126" t="str">
        <f t="shared" si="115"/>
        <v>Yes</v>
      </c>
      <c r="U1275" s="126" t="str">
        <f t="shared" si="115"/>
        <v>Yes</v>
      </c>
      <c r="V1275" s="126" t="str">
        <f t="shared" si="115"/>
        <v>No</v>
      </c>
      <c r="W1275" s="126" t="str">
        <f t="shared" si="115"/>
        <v>No</v>
      </c>
      <c r="X1275" s="126" t="str">
        <f t="shared" si="115"/>
        <v>No</v>
      </c>
      <c r="Y1275" s="126" t="str">
        <f t="shared" si="115"/>
        <v>No</v>
      </c>
      <c r="Z1275" s="126" t="str">
        <f t="shared" si="115"/>
        <v>No</v>
      </c>
      <c r="AA1275" s="126" t="str">
        <f t="shared" si="115"/>
        <v>No</v>
      </c>
    </row>
    <row r="1276" spans="1:27" x14ac:dyDescent="0.3">
      <c r="A1276" t="s">
        <v>203</v>
      </c>
      <c r="B1276" t="s">
        <v>13</v>
      </c>
      <c r="C1276" t="s">
        <v>9</v>
      </c>
      <c r="D1276" t="s">
        <v>8</v>
      </c>
      <c r="E1276" t="s">
        <v>11</v>
      </c>
      <c r="F1276" t="s">
        <v>10</v>
      </c>
      <c r="G1276">
        <v>1</v>
      </c>
      <c r="H1276" t="s">
        <v>10</v>
      </c>
      <c r="I1276" t="s">
        <v>17</v>
      </c>
      <c r="L1276" s="3" t="s">
        <v>257</v>
      </c>
      <c r="M1276">
        <v>0</v>
      </c>
      <c r="N1276" t="str">
        <f t="shared" si="104"/>
        <v>No</v>
      </c>
      <c r="O1276" s="3" t="s">
        <v>152</v>
      </c>
      <c r="P1276" s="126" t="str">
        <f t="shared" si="113"/>
        <v>Yes</v>
      </c>
      <c r="Q1276" s="126" t="str">
        <f t="shared" si="115"/>
        <v>Yes</v>
      </c>
      <c r="R1276" s="126" t="str">
        <f t="shared" si="115"/>
        <v>Yes</v>
      </c>
      <c r="S1276" s="126" t="str">
        <f t="shared" si="115"/>
        <v>No</v>
      </c>
      <c r="T1276" s="126" t="str">
        <f t="shared" si="115"/>
        <v>Yes</v>
      </c>
      <c r="U1276" s="126" t="str">
        <f t="shared" si="115"/>
        <v>Yes</v>
      </c>
      <c r="V1276" s="126" t="str">
        <f t="shared" si="115"/>
        <v>No</v>
      </c>
      <c r="W1276" s="126" t="str">
        <f t="shared" si="115"/>
        <v>No</v>
      </c>
      <c r="X1276" s="126" t="str">
        <f t="shared" si="115"/>
        <v>No</v>
      </c>
      <c r="Y1276" s="126" t="str">
        <f t="shared" si="115"/>
        <v>No</v>
      </c>
      <c r="Z1276" s="126" t="str">
        <f t="shared" si="115"/>
        <v>No</v>
      </c>
      <c r="AA1276" s="126" t="str">
        <f t="shared" si="115"/>
        <v>No</v>
      </c>
    </row>
    <row r="1277" spans="1:27" x14ac:dyDescent="0.3">
      <c r="A1277" t="s">
        <v>203</v>
      </c>
      <c r="B1277" t="s">
        <v>13</v>
      </c>
      <c r="C1277" t="s">
        <v>9</v>
      </c>
      <c r="D1277" t="s">
        <v>8</v>
      </c>
      <c r="E1277" t="s">
        <v>11</v>
      </c>
      <c r="F1277" t="s">
        <v>10</v>
      </c>
      <c r="G1277">
        <v>1</v>
      </c>
      <c r="H1277" t="s">
        <v>10</v>
      </c>
      <c r="I1277" t="s">
        <v>18</v>
      </c>
      <c r="M1277">
        <v>0</v>
      </c>
      <c r="N1277" t="str">
        <f t="shared" si="104"/>
        <v>No</v>
      </c>
      <c r="O1277" s="3" t="s">
        <v>152</v>
      </c>
      <c r="P1277" s="126" t="str">
        <f t="shared" si="113"/>
        <v>Yes</v>
      </c>
      <c r="Q1277" s="126" t="str">
        <f t="shared" si="115"/>
        <v>Yes</v>
      </c>
      <c r="R1277" s="126" t="str">
        <f t="shared" si="115"/>
        <v>Yes</v>
      </c>
      <c r="S1277" s="126" t="str">
        <f t="shared" si="115"/>
        <v>No</v>
      </c>
      <c r="T1277" s="126" t="str">
        <f t="shared" si="115"/>
        <v>Yes</v>
      </c>
      <c r="U1277" s="126" t="str">
        <f t="shared" si="115"/>
        <v>Yes</v>
      </c>
      <c r="V1277" s="126" t="str">
        <f t="shared" si="115"/>
        <v>No</v>
      </c>
      <c r="W1277" s="126" t="str">
        <f t="shared" si="115"/>
        <v>No</v>
      </c>
      <c r="X1277" s="126" t="str">
        <f t="shared" si="115"/>
        <v>No</v>
      </c>
      <c r="Y1277" s="126" t="str">
        <f t="shared" si="115"/>
        <v>No</v>
      </c>
      <c r="Z1277" s="126" t="str">
        <f t="shared" si="115"/>
        <v>No</v>
      </c>
      <c r="AA1277" s="126" t="str">
        <f t="shared" si="115"/>
        <v>No</v>
      </c>
    </row>
    <row r="1278" spans="1:27" x14ac:dyDescent="0.3">
      <c r="A1278" t="s">
        <v>203</v>
      </c>
      <c r="B1278" t="s">
        <v>13</v>
      </c>
      <c r="C1278" t="s">
        <v>9</v>
      </c>
      <c r="D1278" t="s">
        <v>8</v>
      </c>
      <c r="E1278" t="s">
        <v>11</v>
      </c>
      <c r="F1278" t="s">
        <v>10</v>
      </c>
      <c r="G1278">
        <v>0</v>
      </c>
      <c r="H1278" t="s">
        <v>8</v>
      </c>
      <c r="I1278" t="s">
        <v>19</v>
      </c>
      <c r="M1278">
        <v>0</v>
      </c>
      <c r="N1278" t="str">
        <f t="shared" si="104"/>
        <v>No</v>
      </c>
      <c r="O1278" s="3" t="s">
        <v>152</v>
      </c>
      <c r="P1278" s="126" t="str">
        <f t="shared" si="113"/>
        <v>Yes</v>
      </c>
      <c r="Q1278" s="126" t="str">
        <f t="shared" si="115"/>
        <v>Yes</v>
      </c>
      <c r="R1278" s="126" t="str">
        <f t="shared" si="115"/>
        <v>Yes</v>
      </c>
      <c r="S1278" s="126" t="str">
        <f t="shared" si="115"/>
        <v>No</v>
      </c>
      <c r="T1278" s="126" t="str">
        <f t="shared" si="115"/>
        <v>Yes</v>
      </c>
      <c r="U1278" s="126" t="str">
        <f t="shared" si="115"/>
        <v>Yes</v>
      </c>
      <c r="V1278" s="126" t="str">
        <f t="shared" si="115"/>
        <v>No</v>
      </c>
      <c r="W1278" s="126" t="str">
        <f t="shared" si="115"/>
        <v>No</v>
      </c>
      <c r="X1278" s="126" t="str">
        <f t="shared" si="115"/>
        <v>No</v>
      </c>
      <c r="Y1278" s="126" t="str">
        <f t="shared" si="115"/>
        <v>No</v>
      </c>
      <c r="Z1278" s="126" t="str">
        <f t="shared" si="115"/>
        <v>No</v>
      </c>
      <c r="AA1278" s="126" t="str">
        <f t="shared" si="115"/>
        <v>No</v>
      </c>
    </row>
    <row r="1279" spans="1:27" x14ac:dyDescent="0.3">
      <c r="A1279" t="s">
        <v>203</v>
      </c>
      <c r="B1279" t="s">
        <v>13</v>
      </c>
      <c r="C1279" t="s">
        <v>9</v>
      </c>
      <c r="D1279" t="s">
        <v>130</v>
      </c>
      <c r="E1279" t="s">
        <v>11</v>
      </c>
      <c r="F1279" t="s">
        <v>131</v>
      </c>
      <c r="G1279">
        <v>0</v>
      </c>
      <c r="H1279" t="s">
        <v>130</v>
      </c>
      <c r="I1279" t="s">
        <v>148</v>
      </c>
      <c r="L1279" s="3" t="s">
        <v>257</v>
      </c>
      <c r="M1279">
        <v>1</v>
      </c>
      <c r="N1279" t="str">
        <f t="shared" si="104"/>
        <v>Yes</v>
      </c>
      <c r="O1279" s="3" t="s">
        <v>152</v>
      </c>
      <c r="P1279" s="126" t="str">
        <f t="shared" si="113"/>
        <v>Yes</v>
      </c>
      <c r="Q1279" s="126" t="str">
        <f t="shared" si="115"/>
        <v>Yes</v>
      </c>
      <c r="R1279" s="126" t="str">
        <f t="shared" si="115"/>
        <v>No</v>
      </c>
      <c r="S1279" s="126" t="str">
        <f t="shared" si="115"/>
        <v>No</v>
      </c>
      <c r="T1279" s="126" t="str">
        <f t="shared" si="115"/>
        <v>No</v>
      </c>
      <c r="U1279" s="126" t="str">
        <f t="shared" si="115"/>
        <v>Yes</v>
      </c>
      <c r="V1279" s="126" t="str">
        <f t="shared" si="115"/>
        <v>No</v>
      </c>
      <c r="W1279" s="126" t="str">
        <f t="shared" si="115"/>
        <v>No</v>
      </c>
      <c r="X1279" s="126" t="str">
        <f t="shared" si="115"/>
        <v>No</v>
      </c>
      <c r="Y1279" s="126" t="str">
        <f t="shared" si="115"/>
        <v>Yes</v>
      </c>
      <c r="Z1279" s="126" t="str">
        <f t="shared" si="115"/>
        <v>Yes</v>
      </c>
      <c r="AA1279" s="126" t="str">
        <f t="shared" si="115"/>
        <v>No</v>
      </c>
    </row>
    <row r="1280" spans="1:27" x14ac:dyDescent="0.3">
      <c r="A1280" t="s">
        <v>203</v>
      </c>
      <c r="B1280" t="s">
        <v>13</v>
      </c>
      <c r="C1280" t="s">
        <v>9</v>
      </c>
      <c r="D1280" t="s">
        <v>130</v>
      </c>
      <c r="E1280" t="s">
        <v>11</v>
      </c>
      <c r="F1280" t="s">
        <v>131</v>
      </c>
      <c r="G1280">
        <v>0</v>
      </c>
      <c r="H1280" t="s">
        <v>130</v>
      </c>
      <c r="I1280" t="s">
        <v>17</v>
      </c>
      <c r="M1280">
        <v>0</v>
      </c>
      <c r="N1280" t="str">
        <f t="shared" si="104"/>
        <v>No</v>
      </c>
      <c r="O1280" s="3" t="s">
        <v>152</v>
      </c>
      <c r="P1280" s="126" t="str">
        <f t="shared" si="113"/>
        <v>Yes</v>
      </c>
      <c r="Q1280" s="126" t="str">
        <f t="shared" si="115"/>
        <v>Yes</v>
      </c>
      <c r="R1280" s="126" t="str">
        <f t="shared" si="115"/>
        <v>No</v>
      </c>
      <c r="S1280" s="126" t="str">
        <f t="shared" si="115"/>
        <v>No</v>
      </c>
      <c r="T1280" s="126" t="str">
        <f t="shared" si="115"/>
        <v>No</v>
      </c>
      <c r="U1280" s="126" t="str">
        <f t="shared" si="115"/>
        <v>Yes</v>
      </c>
      <c r="V1280" s="126" t="str">
        <f t="shared" si="115"/>
        <v>No</v>
      </c>
      <c r="W1280" s="126" t="str">
        <f t="shared" si="115"/>
        <v>No</v>
      </c>
      <c r="X1280" s="126" t="str">
        <f t="shared" si="115"/>
        <v>No</v>
      </c>
      <c r="Y1280" s="126" t="str">
        <f t="shared" si="115"/>
        <v>Yes</v>
      </c>
      <c r="Z1280" s="126" t="str">
        <f t="shared" si="115"/>
        <v>Yes</v>
      </c>
      <c r="AA1280" s="126" t="str">
        <f t="shared" si="115"/>
        <v>No</v>
      </c>
    </row>
    <row r="1281" spans="1:27" x14ac:dyDescent="0.3">
      <c r="A1281" t="s">
        <v>203</v>
      </c>
      <c r="B1281" t="s">
        <v>13</v>
      </c>
      <c r="C1281" t="s">
        <v>9</v>
      </c>
      <c r="D1281" t="s">
        <v>130</v>
      </c>
      <c r="E1281" t="s">
        <v>11</v>
      </c>
      <c r="F1281" t="s">
        <v>131</v>
      </c>
      <c r="G1281">
        <v>1</v>
      </c>
      <c r="H1281" t="s">
        <v>131</v>
      </c>
      <c r="I1281" t="s">
        <v>18</v>
      </c>
      <c r="L1281" s="3" t="s">
        <v>252</v>
      </c>
      <c r="M1281">
        <v>2</v>
      </c>
      <c r="N1281" t="str">
        <f t="shared" si="104"/>
        <v>Yes</v>
      </c>
      <c r="O1281" s="3" t="s">
        <v>152</v>
      </c>
      <c r="P1281" s="126" t="str">
        <f t="shared" si="113"/>
        <v>Yes</v>
      </c>
      <c r="Q1281" s="126" t="str">
        <f t="shared" si="115"/>
        <v>Yes</v>
      </c>
      <c r="R1281" s="126" t="str">
        <f t="shared" si="115"/>
        <v>No</v>
      </c>
      <c r="S1281" s="126" t="str">
        <f t="shared" si="115"/>
        <v>No</v>
      </c>
      <c r="T1281" s="126" t="str">
        <f t="shared" si="115"/>
        <v>No</v>
      </c>
      <c r="U1281" s="126" t="str">
        <f t="shared" si="115"/>
        <v>Yes</v>
      </c>
      <c r="V1281" s="126" t="str">
        <f t="shared" si="115"/>
        <v>No</v>
      </c>
      <c r="W1281" s="126" t="str">
        <f t="shared" si="115"/>
        <v>No</v>
      </c>
      <c r="X1281" s="126" t="str">
        <f t="shared" si="115"/>
        <v>No</v>
      </c>
      <c r="Y1281" s="126" t="str">
        <f t="shared" si="115"/>
        <v>Yes</v>
      </c>
      <c r="Z1281" s="126" t="str">
        <f t="shared" si="115"/>
        <v>Yes</v>
      </c>
      <c r="AA1281" s="126" t="str">
        <f t="shared" si="115"/>
        <v>No</v>
      </c>
    </row>
    <row r="1282" spans="1:27" x14ac:dyDescent="0.3">
      <c r="A1282" t="s">
        <v>203</v>
      </c>
      <c r="B1282" t="s">
        <v>13</v>
      </c>
      <c r="C1282" t="s">
        <v>9</v>
      </c>
      <c r="D1282" t="s">
        <v>130</v>
      </c>
      <c r="E1282" t="s">
        <v>11</v>
      </c>
      <c r="F1282" t="s">
        <v>131</v>
      </c>
      <c r="G1282">
        <v>0</v>
      </c>
      <c r="H1282" t="s">
        <v>130</v>
      </c>
      <c r="I1282" t="s">
        <v>17</v>
      </c>
      <c r="M1282">
        <v>0</v>
      </c>
      <c r="N1282" t="str">
        <f t="shared" si="104"/>
        <v>No</v>
      </c>
      <c r="O1282" s="3" t="s">
        <v>152</v>
      </c>
      <c r="P1282" s="126" t="str">
        <f t="shared" si="113"/>
        <v>Yes</v>
      </c>
      <c r="Q1282" s="126" t="str">
        <f t="shared" si="115"/>
        <v>Yes</v>
      </c>
      <c r="R1282" s="126" t="str">
        <f t="shared" si="115"/>
        <v>No</v>
      </c>
      <c r="S1282" s="126" t="str">
        <f t="shared" si="115"/>
        <v>No</v>
      </c>
      <c r="T1282" s="126" t="str">
        <f t="shared" si="115"/>
        <v>No</v>
      </c>
      <c r="U1282" s="126" t="str">
        <f t="shared" si="115"/>
        <v>Yes</v>
      </c>
      <c r="V1282" s="126" t="str">
        <f t="shared" si="115"/>
        <v>No</v>
      </c>
      <c r="W1282" s="126" t="str">
        <f t="shared" si="115"/>
        <v>No</v>
      </c>
      <c r="X1282" s="126" t="str">
        <f t="shared" si="115"/>
        <v>No</v>
      </c>
      <c r="Y1282" s="126" t="str">
        <f t="shared" si="115"/>
        <v>Yes</v>
      </c>
      <c r="Z1282" s="126" t="str">
        <f t="shared" si="115"/>
        <v>Yes</v>
      </c>
      <c r="AA1282" s="126" t="str">
        <f t="shared" si="115"/>
        <v>No</v>
      </c>
    </row>
    <row r="1283" spans="1:27" x14ac:dyDescent="0.3">
      <c r="A1283" t="s">
        <v>203</v>
      </c>
      <c r="B1283" t="s">
        <v>13</v>
      </c>
      <c r="C1283" t="s">
        <v>130</v>
      </c>
      <c r="D1283" t="s">
        <v>8</v>
      </c>
      <c r="E1283" t="s">
        <v>11</v>
      </c>
      <c r="F1283" t="s">
        <v>10</v>
      </c>
      <c r="G1283">
        <v>0</v>
      </c>
      <c r="H1283" t="s">
        <v>8</v>
      </c>
      <c r="I1283" t="s">
        <v>18</v>
      </c>
      <c r="K1283" t="s">
        <v>237</v>
      </c>
      <c r="M1283">
        <v>0</v>
      </c>
      <c r="N1283" t="str">
        <f t="shared" si="104"/>
        <v>No</v>
      </c>
      <c r="O1283" s="3" t="s">
        <v>152</v>
      </c>
      <c r="P1283" s="126" t="str">
        <f t="shared" si="113"/>
        <v>Yes</v>
      </c>
      <c r="Q1283" s="126" t="str">
        <f t="shared" si="115"/>
        <v>No</v>
      </c>
      <c r="R1283" s="126" t="str">
        <f t="shared" ref="Q1283:AA1306" si="116">IF($A1283="","",IF(OR($B1283=R$1,$C1283=R$1,$D1283=R$1,$E1283=R$1,$F1283=R$1),"Yes","No"))</f>
        <v>Yes</v>
      </c>
      <c r="S1283" s="126" t="str">
        <f t="shared" si="116"/>
        <v>No</v>
      </c>
      <c r="T1283" s="126" t="str">
        <f t="shared" si="116"/>
        <v>Yes</v>
      </c>
      <c r="U1283" s="126" t="str">
        <f t="shared" si="116"/>
        <v>Yes</v>
      </c>
      <c r="V1283" s="126" t="str">
        <f t="shared" si="116"/>
        <v>No</v>
      </c>
      <c r="W1283" s="126" t="str">
        <f t="shared" si="116"/>
        <v>No</v>
      </c>
      <c r="X1283" s="126" t="str">
        <f t="shared" si="116"/>
        <v>No</v>
      </c>
      <c r="Y1283" s="126" t="str">
        <f t="shared" si="116"/>
        <v>Yes</v>
      </c>
      <c r="Z1283" s="126" t="str">
        <f t="shared" si="116"/>
        <v>No</v>
      </c>
      <c r="AA1283" s="126" t="str">
        <f t="shared" si="116"/>
        <v>No</v>
      </c>
    </row>
    <row r="1284" spans="1:27" x14ac:dyDescent="0.3">
      <c r="A1284" t="s">
        <v>203</v>
      </c>
      <c r="B1284" t="s">
        <v>13</v>
      </c>
      <c r="C1284" t="s">
        <v>130</v>
      </c>
      <c r="D1284" t="s">
        <v>8</v>
      </c>
      <c r="E1284" t="s">
        <v>11</v>
      </c>
      <c r="F1284" t="s">
        <v>10</v>
      </c>
      <c r="G1284">
        <v>1</v>
      </c>
      <c r="H1284" t="s">
        <v>13</v>
      </c>
      <c r="I1284" t="s">
        <v>18</v>
      </c>
      <c r="L1284" s="3" t="s">
        <v>122</v>
      </c>
      <c r="M1284">
        <v>2</v>
      </c>
      <c r="N1284" t="str">
        <f t="shared" si="104"/>
        <v>Yes</v>
      </c>
      <c r="O1284" s="3" t="s">
        <v>152</v>
      </c>
      <c r="P1284" s="126" t="str">
        <f t="shared" si="113"/>
        <v>Yes</v>
      </c>
      <c r="Q1284" s="126" t="str">
        <f t="shared" si="116"/>
        <v>No</v>
      </c>
      <c r="R1284" s="126" t="str">
        <f t="shared" si="116"/>
        <v>Yes</v>
      </c>
      <c r="S1284" s="126" t="str">
        <f t="shared" si="116"/>
        <v>No</v>
      </c>
      <c r="T1284" s="126" t="str">
        <f t="shared" si="116"/>
        <v>Yes</v>
      </c>
      <c r="U1284" s="126" t="str">
        <f t="shared" si="116"/>
        <v>Yes</v>
      </c>
      <c r="V1284" s="126" t="str">
        <f t="shared" si="116"/>
        <v>No</v>
      </c>
      <c r="W1284" s="126" t="str">
        <f t="shared" si="116"/>
        <v>No</v>
      </c>
      <c r="X1284" s="126" t="str">
        <f t="shared" si="116"/>
        <v>No</v>
      </c>
      <c r="Y1284" s="126" t="str">
        <f t="shared" si="116"/>
        <v>Yes</v>
      </c>
      <c r="Z1284" s="126" t="str">
        <f t="shared" si="116"/>
        <v>No</v>
      </c>
      <c r="AA1284" s="126" t="str">
        <f t="shared" si="116"/>
        <v>No</v>
      </c>
    </row>
    <row r="1285" spans="1:27" x14ac:dyDescent="0.3">
      <c r="A1285" t="s">
        <v>203</v>
      </c>
      <c r="B1285" t="s">
        <v>13</v>
      </c>
      <c r="C1285" t="s">
        <v>130</v>
      </c>
      <c r="D1285" t="s">
        <v>8</v>
      </c>
      <c r="E1285" t="s">
        <v>11</v>
      </c>
      <c r="F1285" t="s">
        <v>9</v>
      </c>
      <c r="G1285">
        <v>1</v>
      </c>
      <c r="H1285" t="s">
        <v>11</v>
      </c>
      <c r="I1285" t="s">
        <v>20</v>
      </c>
      <c r="L1285" s="3" t="s">
        <v>252</v>
      </c>
      <c r="M1285">
        <v>0</v>
      </c>
      <c r="N1285" t="str">
        <f t="shared" si="104"/>
        <v>No</v>
      </c>
      <c r="O1285" s="3" t="s">
        <v>152</v>
      </c>
      <c r="P1285" s="126" t="str">
        <f t="shared" si="113"/>
        <v>Yes</v>
      </c>
      <c r="Q1285" s="126" t="str">
        <f t="shared" si="116"/>
        <v>Yes</v>
      </c>
      <c r="R1285" s="126" t="str">
        <f t="shared" si="116"/>
        <v>Yes</v>
      </c>
      <c r="S1285" s="126" t="str">
        <f t="shared" si="116"/>
        <v>No</v>
      </c>
      <c r="T1285" s="126" t="str">
        <f t="shared" si="116"/>
        <v>No</v>
      </c>
      <c r="U1285" s="126" t="str">
        <f t="shared" si="116"/>
        <v>Yes</v>
      </c>
      <c r="V1285" s="126" t="str">
        <f t="shared" si="116"/>
        <v>No</v>
      </c>
      <c r="W1285" s="126" t="str">
        <f t="shared" si="116"/>
        <v>No</v>
      </c>
      <c r="X1285" s="126" t="str">
        <f t="shared" si="116"/>
        <v>No</v>
      </c>
      <c r="Y1285" s="126" t="str">
        <f t="shared" si="116"/>
        <v>Yes</v>
      </c>
      <c r="Z1285" s="126" t="str">
        <f t="shared" si="116"/>
        <v>No</v>
      </c>
      <c r="AA1285" s="126" t="str">
        <f t="shared" si="116"/>
        <v>No</v>
      </c>
    </row>
    <row r="1286" spans="1:27" x14ac:dyDescent="0.3">
      <c r="A1286" t="s">
        <v>203</v>
      </c>
      <c r="B1286" t="s">
        <v>13</v>
      </c>
      <c r="C1286" t="s">
        <v>130</v>
      </c>
      <c r="D1286" t="s">
        <v>8</v>
      </c>
      <c r="E1286" t="s">
        <v>11</v>
      </c>
      <c r="F1286" t="s">
        <v>9</v>
      </c>
      <c r="G1286">
        <v>0</v>
      </c>
      <c r="H1286" t="s">
        <v>9</v>
      </c>
      <c r="I1286" t="s">
        <v>17</v>
      </c>
      <c r="M1286">
        <v>0</v>
      </c>
      <c r="N1286" t="str">
        <f t="shared" si="104"/>
        <v>No</v>
      </c>
      <c r="O1286" s="3" t="s">
        <v>152</v>
      </c>
      <c r="P1286" s="126" t="str">
        <f t="shared" si="113"/>
        <v>Yes</v>
      </c>
      <c r="Q1286" s="126" t="str">
        <f t="shared" si="116"/>
        <v>Yes</v>
      </c>
      <c r="R1286" s="126" t="str">
        <f t="shared" si="116"/>
        <v>Yes</v>
      </c>
      <c r="S1286" s="126" t="str">
        <f t="shared" si="116"/>
        <v>No</v>
      </c>
      <c r="T1286" s="126" t="str">
        <f t="shared" si="116"/>
        <v>No</v>
      </c>
      <c r="U1286" s="126" t="str">
        <f t="shared" si="116"/>
        <v>Yes</v>
      </c>
      <c r="V1286" s="126" t="str">
        <f t="shared" si="116"/>
        <v>No</v>
      </c>
      <c r="W1286" s="126" t="str">
        <f t="shared" si="116"/>
        <v>No</v>
      </c>
      <c r="X1286" s="126" t="str">
        <f t="shared" si="116"/>
        <v>No</v>
      </c>
      <c r="Y1286" s="126" t="str">
        <f t="shared" si="116"/>
        <v>Yes</v>
      </c>
      <c r="Z1286" s="126" t="str">
        <f t="shared" si="116"/>
        <v>No</v>
      </c>
      <c r="AA1286" s="126" t="str">
        <f t="shared" si="116"/>
        <v>No</v>
      </c>
    </row>
    <row r="1287" spans="1:27" x14ac:dyDescent="0.3">
      <c r="A1287" t="s">
        <v>203</v>
      </c>
      <c r="B1287" t="s">
        <v>13</v>
      </c>
      <c r="C1287" t="s">
        <v>9</v>
      </c>
      <c r="D1287" t="s">
        <v>8</v>
      </c>
      <c r="E1287" t="s">
        <v>11</v>
      </c>
      <c r="F1287" t="s">
        <v>10</v>
      </c>
      <c r="G1287">
        <v>1</v>
      </c>
      <c r="H1287" t="s">
        <v>10</v>
      </c>
      <c r="I1287" t="s">
        <v>148</v>
      </c>
      <c r="L1287" s="3" t="s">
        <v>252</v>
      </c>
      <c r="M1287">
        <v>1</v>
      </c>
      <c r="N1287" t="str">
        <f t="shared" si="104"/>
        <v>Yes</v>
      </c>
      <c r="O1287" s="3" t="s">
        <v>152</v>
      </c>
      <c r="P1287" s="126" t="str">
        <f t="shared" si="113"/>
        <v>Yes</v>
      </c>
      <c r="Q1287" s="126" t="str">
        <f t="shared" si="116"/>
        <v>Yes</v>
      </c>
      <c r="R1287" s="126" t="str">
        <f t="shared" si="116"/>
        <v>Yes</v>
      </c>
      <c r="S1287" s="126" t="str">
        <f t="shared" si="116"/>
        <v>No</v>
      </c>
      <c r="T1287" s="126" t="str">
        <f t="shared" si="116"/>
        <v>Yes</v>
      </c>
      <c r="U1287" s="126" t="str">
        <f t="shared" si="116"/>
        <v>Yes</v>
      </c>
      <c r="V1287" s="126" t="str">
        <f t="shared" si="116"/>
        <v>No</v>
      </c>
      <c r="W1287" s="126" t="str">
        <f t="shared" si="116"/>
        <v>No</v>
      </c>
      <c r="X1287" s="126" t="str">
        <f t="shared" si="116"/>
        <v>No</v>
      </c>
      <c r="Y1287" s="126" t="str">
        <f t="shared" si="116"/>
        <v>No</v>
      </c>
      <c r="Z1287" s="126" t="str">
        <f t="shared" si="116"/>
        <v>No</v>
      </c>
      <c r="AA1287" s="126" t="str">
        <f t="shared" si="116"/>
        <v>No</v>
      </c>
    </row>
    <row r="1288" spans="1:27" x14ac:dyDescent="0.3">
      <c r="A1288" t="s">
        <v>203</v>
      </c>
      <c r="B1288" t="s">
        <v>13</v>
      </c>
      <c r="C1288" t="s">
        <v>9</v>
      </c>
      <c r="D1288" t="s">
        <v>8</v>
      </c>
      <c r="E1288" t="s">
        <v>11</v>
      </c>
      <c r="F1288" t="s">
        <v>131</v>
      </c>
      <c r="G1288">
        <v>0</v>
      </c>
      <c r="H1288" t="s">
        <v>131</v>
      </c>
      <c r="I1288" t="s">
        <v>19</v>
      </c>
      <c r="L1288" s="3" t="s">
        <v>252</v>
      </c>
      <c r="M1288">
        <v>0</v>
      </c>
      <c r="N1288" t="str">
        <f t="shared" si="104"/>
        <v>No</v>
      </c>
      <c r="O1288" s="3" t="s">
        <v>152</v>
      </c>
      <c r="P1288" s="126" t="str">
        <f t="shared" si="113"/>
        <v>Yes</v>
      </c>
      <c r="Q1288" s="126" t="str">
        <f t="shared" si="116"/>
        <v>Yes</v>
      </c>
      <c r="R1288" s="126" t="str">
        <f t="shared" si="116"/>
        <v>Yes</v>
      </c>
      <c r="S1288" s="126" t="str">
        <f t="shared" si="116"/>
        <v>No</v>
      </c>
      <c r="T1288" s="126" t="str">
        <f t="shared" si="116"/>
        <v>No</v>
      </c>
      <c r="U1288" s="126" t="str">
        <f t="shared" si="116"/>
        <v>Yes</v>
      </c>
      <c r="V1288" s="126" t="str">
        <f t="shared" si="116"/>
        <v>No</v>
      </c>
      <c r="W1288" s="126" t="str">
        <f t="shared" si="116"/>
        <v>No</v>
      </c>
      <c r="X1288" s="126" t="str">
        <f t="shared" si="116"/>
        <v>No</v>
      </c>
      <c r="Y1288" s="126" t="str">
        <f t="shared" si="116"/>
        <v>No</v>
      </c>
      <c r="Z1288" s="126" t="str">
        <f t="shared" si="116"/>
        <v>Yes</v>
      </c>
      <c r="AA1288" s="126" t="str">
        <f t="shared" si="116"/>
        <v>No</v>
      </c>
    </row>
    <row r="1289" spans="1:27" x14ac:dyDescent="0.3">
      <c r="A1289" t="s">
        <v>203</v>
      </c>
      <c r="B1289" t="s">
        <v>13</v>
      </c>
      <c r="C1289" t="s">
        <v>9</v>
      </c>
      <c r="D1289" t="s">
        <v>8</v>
      </c>
      <c r="E1289" t="s">
        <v>11</v>
      </c>
      <c r="F1289" t="s">
        <v>131</v>
      </c>
      <c r="G1289">
        <v>0</v>
      </c>
      <c r="H1289" t="s">
        <v>131</v>
      </c>
      <c r="I1289" t="s">
        <v>19</v>
      </c>
      <c r="L1289" s="3" t="s">
        <v>122</v>
      </c>
      <c r="M1289">
        <v>3</v>
      </c>
      <c r="N1289" t="str">
        <f t="shared" si="104"/>
        <v>Yes</v>
      </c>
      <c r="O1289" s="3" t="s">
        <v>152</v>
      </c>
      <c r="P1289" s="126" t="str">
        <f t="shared" si="113"/>
        <v>Yes</v>
      </c>
      <c r="Q1289" s="126" t="str">
        <f t="shared" si="116"/>
        <v>Yes</v>
      </c>
      <c r="R1289" s="126" t="str">
        <f t="shared" si="116"/>
        <v>Yes</v>
      </c>
      <c r="S1289" s="126" t="str">
        <f t="shared" si="116"/>
        <v>No</v>
      </c>
      <c r="T1289" s="126" t="str">
        <f t="shared" si="116"/>
        <v>No</v>
      </c>
      <c r="U1289" s="126" t="str">
        <f t="shared" si="116"/>
        <v>Yes</v>
      </c>
      <c r="V1289" s="126" t="str">
        <f t="shared" si="116"/>
        <v>No</v>
      </c>
      <c r="W1289" s="126" t="str">
        <f t="shared" si="116"/>
        <v>No</v>
      </c>
      <c r="X1289" s="126" t="str">
        <f t="shared" si="116"/>
        <v>No</v>
      </c>
      <c r="Y1289" s="126" t="str">
        <f t="shared" si="116"/>
        <v>No</v>
      </c>
      <c r="Z1289" s="126" t="str">
        <f t="shared" si="116"/>
        <v>Yes</v>
      </c>
      <c r="AA1289" s="126" t="str">
        <f t="shared" si="116"/>
        <v>No</v>
      </c>
    </row>
    <row r="1290" spans="1:27" x14ac:dyDescent="0.3">
      <c r="A1290" t="s">
        <v>203</v>
      </c>
      <c r="B1290" t="s">
        <v>13</v>
      </c>
      <c r="C1290" t="s">
        <v>9</v>
      </c>
      <c r="D1290" t="s">
        <v>8</v>
      </c>
      <c r="E1290" t="s">
        <v>11</v>
      </c>
      <c r="F1290" t="s">
        <v>131</v>
      </c>
      <c r="G1290">
        <v>1</v>
      </c>
      <c r="H1290" t="s">
        <v>11</v>
      </c>
      <c r="I1290" t="s">
        <v>148</v>
      </c>
      <c r="L1290" s="3" t="s">
        <v>257</v>
      </c>
      <c r="M1290">
        <v>2</v>
      </c>
      <c r="N1290" t="str">
        <f t="shared" si="104"/>
        <v>Yes</v>
      </c>
      <c r="O1290" s="3" t="s">
        <v>152</v>
      </c>
      <c r="P1290" s="126" t="str">
        <f t="shared" si="113"/>
        <v>Yes</v>
      </c>
      <c r="Q1290" s="126" t="str">
        <f t="shared" si="116"/>
        <v>Yes</v>
      </c>
      <c r="R1290" s="126" t="str">
        <f t="shared" si="116"/>
        <v>Yes</v>
      </c>
      <c r="S1290" s="126" t="str">
        <f t="shared" si="116"/>
        <v>No</v>
      </c>
      <c r="T1290" s="126" t="str">
        <f t="shared" si="116"/>
        <v>No</v>
      </c>
      <c r="U1290" s="126" t="str">
        <f t="shared" si="116"/>
        <v>Yes</v>
      </c>
      <c r="V1290" s="126" t="str">
        <f t="shared" si="116"/>
        <v>No</v>
      </c>
      <c r="W1290" s="126" t="str">
        <f t="shared" si="116"/>
        <v>No</v>
      </c>
      <c r="X1290" s="126" t="str">
        <f t="shared" si="116"/>
        <v>No</v>
      </c>
      <c r="Y1290" s="126" t="str">
        <f t="shared" si="116"/>
        <v>No</v>
      </c>
      <c r="Z1290" s="126" t="str">
        <f t="shared" si="116"/>
        <v>Yes</v>
      </c>
      <c r="AA1290" s="126" t="str">
        <f t="shared" si="116"/>
        <v>No</v>
      </c>
    </row>
    <row r="1291" spans="1:27" x14ac:dyDescent="0.3">
      <c r="A1291" t="s">
        <v>203</v>
      </c>
      <c r="B1291" t="s">
        <v>13</v>
      </c>
      <c r="C1291" t="s">
        <v>9</v>
      </c>
      <c r="D1291" t="s">
        <v>8</v>
      </c>
      <c r="E1291" t="s">
        <v>11</v>
      </c>
      <c r="F1291" t="s">
        <v>131</v>
      </c>
      <c r="G1291">
        <v>1</v>
      </c>
      <c r="H1291" t="s">
        <v>11</v>
      </c>
      <c r="I1291" t="s">
        <v>18</v>
      </c>
      <c r="J1291" t="s">
        <v>237</v>
      </c>
      <c r="L1291" s="3" t="s">
        <v>252</v>
      </c>
      <c r="M1291">
        <v>2</v>
      </c>
      <c r="N1291" t="str">
        <f t="shared" si="104"/>
        <v>Yes</v>
      </c>
      <c r="O1291" s="3" t="s">
        <v>152</v>
      </c>
      <c r="P1291" s="126" t="str">
        <f t="shared" si="113"/>
        <v>Yes</v>
      </c>
      <c r="Q1291" s="126" t="str">
        <f t="shared" si="116"/>
        <v>Yes</v>
      </c>
      <c r="R1291" s="126" t="str">
        <f t="shared" si="116"/>
        <v>Yes</v>
      </c>
      <c r="S1291" s="126" t="str">
        <f t="shared" si="116"/>
        <v>No</v>
      </c>
      <c r="T1291" s="126" t="str">
        <f t="shared" si="116"/>
        <v>No</v>
      </c>
      <c r="U1291" s="126" t="str">
        <f t="shared" si="116"/>
        <v>Yes</v>
      </c>
      <c r="V1291" s="126" t="str">
        <f t="shared" si="116"/>
        <v>No</v>
      </c>
      <c r="W1291" s="126" t="str">
        <f t="shared" si="116"/>
        <v>No</v>
      </c>
      <c r="X1291" s="126" t="str">
        <f t="shared" si="116"/>
        <v>No</v>
      </c>
      <c r="Y1291" s="126" t="str">
        <f t="shared" si="116"/>
        <v>No</v>
      </c>
      <c r="Z1291" s="126" t="str">
        <f t="shared" si="116"/>
        <v>Yes</v>
      </c>
      <c r="AA1291" s="126" t="str">
        <f t="shared" si="116"/>
        <v>No</v>
      </c>
    </row>
    <row r="1292" spans="1:27" x14ac:dyDescent="0.3">
      <c r="A1292" t="s">
        <v>203</v>
      </c>
      <c r="B1292" t="s">
        <v>13</v>
      </c>
      <c r="C1292" t="s">
        <v>9</v>
      </c>
      <c r="D1292" t="s">
        <v>8</v>
      </c>
      <c r="E1292" t="s">
        <v>11</v>
      </c>
      <c r="F1292" t="s">
        <v>131</v>
      </c>
      <c r="G1292">
        <v>0</v>
      </c>
      <c r="H1292" t="s">
        <v>9</v>
      </c>
      <c r="I1292" t="s">
        <v>148</v>
      </c>
      <c r="L1292" s="3" t="s">
        <v>122</v>
      </c>
      <c r="M1292">
        <v>2</v>
      </c>
      <c r="N1292" t="str">
        <f t="shared" si="104"/>
        <v>Yes</v>
      </c>
      <c r="O1292" s="3" t="s">
        <v>152</v>
      </c>
      <c r="P1292" s="126" t="str">
        <f t="shared" si="113"/>
        <v>Yes</v>
      </c>
      <c r="Q1292" s="126" t="str">
        <f t="shared" si="116"/>
        <v>Yes</v>
      </c>
      <c r="R1292" s="126" t="str">
        <f t="shared" si="116"/>
        <v>Yes</v>
      </c>
      <c r="S1292" s="126" t="str">
        <f t="shared" si="116"/>
        <v>No</v>
      </c>
      <c r="T1292" s="126" t="str">
        <f t="shared" si="116"/>
        <v>No</v>
      </c>
      <c r="U1292" s="126" t="str">
        <f t="shared" si="116"/>
        <v>Yes</v>
      </c>
      <c r="V1292" s="126" t="str">
        <f t="shared" si="116"/>
        <v>No</v>
      </c>
      <c r="W1292" s="126" t="str">
        <f t="shared" si="116"/>
        <v>No</v>
      </c>
      <c r="X1292" s="126" t="str">
        <f t="shared" si="116"/>
        <v>No</v>
      </c>
      <c r="Y1292" s="126" t="str">
        <f t="shared" si="116"/>
        <v>No</v>
      </c>
      <c r="Z1292" s="126" t="str">
        <f t="shared" si="116"/>
        <v>Yes</v>
      </c>
      <c r="AA1292" s="126" t="str">
        <f t="shared" si="116"/>
        <v>No</v>
      </c>
    </row>
    <row r="1293" spans="1:27" x14ac:dyDescent="0.3">
      <c r="A1293" t="s">
        <v>203</v>
      </c>
      <c r="B1293" t="s">
        <v>13</v>
      </c>
      <c r="C1293" t="s">
        <v>9</v>
      </c>
      <c r="D1293" t="s">
        <v>8</v>
      </c>
      <c r="E1293" t="s">
        <v>11</v>
      </c>
      <c r="F1293" t="s">
        <v>131</v>
      </c>
      <c r="G1293">
        <v>1</v>
      </c>
      <c r="H1293" t="s">
        <v>11</v>
      </c>
      <c r="I1293" t="s">
        <v>19</v>
      </c>
      <c r="L1293" s="3" t="s">
        <v>122</v>
      </c>
      <c r="M1293">
        <v>0</v>
      </c>
      <c r="N1293" t="str">
        <f t="shared" si="104"/>
        <v>No</v>
      </c>
      <c r="O1293" s="3" t="s">
        <v>152</v>
      </c>
      <c r="P1293" s="126" t="str">
        <f t="shared" si="113"/>
        <v>Yes</v>
      </c>
      <c r="Q1293" s="126" t="str">
        <f t="shared" si="116"/>
        <v>Yes</v>
      </c>
      <c r="R1293" s="126" t="str">
        <f t="shared" si="116"/>
        <v>Yes</v>
      </c>
      <c r="S1293" s="126" t="str">
        <f t="shared" si="116"/>
        <v>No</v>
      </c>
      <c r="T1293" s="126" t="str">
        <f t="shared" si="116"/>
        <v>No</v>
      </c>
      <c r="U1293" s="126" t="str">
        <f t="shared" si="116"/>
        <v>Yes</v>
      </c>
      <c r="V1293" s="126" t="str">
        <f t="shared" si="116"/>
        <v>No</v>
      </c>
      <c r="W1293" s="126" t="str">
        <f t="shared" si="116"/>
        <v>No</v>
      </c>
      <c r="X1293" s="126" t="str">
        <f t="shared" si="116"/>
        <v>No</v>
      </c>
      <c r="Y1293" s="126" t="str">
        <f t="shared" si="116"/>
        <v>No</v>
      </c>
      <c r="Z1293" s="126" t="str">
        <f t="shared" si="116"/>
        <v>Yes</v>
      </c>
      <c r="AA1293" s="126" t="str">
        <f t="shared" si="116"/>
        <v>No</v>
      </c>
    </row>
    <row r="1294" spans="1:27" x14ac:dyDescent="0.3">
      <c r="A1294" t="s">
        <v>203</v>
      </c>
      <c r="B1294" t="s">
        <v>13</v>
      </c>
      <c r="C1294" t="s">
        <v>9</v>
      </c>
      <c r="D1294" t="s">
        <v>8</v>
      </c>
      <c r="E1294" t="s">
        <v>11</v>
      </c>
      <c r="F1294" t="s">
        <v>131</v>
      </c>
      <c r="G1294">
        <v>1</v>
      </c>
      <c r="H1294" t="s">
        <v>131</v>
      </c>
      <c r="I1294" t="s">
        <v>16</v>
      </c>
      <c r="L1294" s="3" t="s">
        <v>257</v>
      </c>
      <c r="M1294">
        <v>0</v>
      </c>
      <c r="N1294" t="str">
        <f t="shared" si="104"/>
        <v>No</v>
      </c>
      <c r="O1294" s="3" t="s">
        <v>152</v>
      </c>
      <c r="P1294" s="126" t="str">
        <f t="shared" si="113"/>
        <v>Yes</v>
      </c>
      <c r="Q1294" s="126" t="str">
        <f t="shared" si="116"/>
        <v>Yes</v>
      </c>
      <c r="R1294" s="126" t="str">
        <f t="shared" si="116"/>
        <v>Yes</v>
      </c>
      <c r="S1294" s="126" t="str">
        <f t="shared" si="116"/>
        <v>No</v>
      </c>
      <c r="T1294" s="126" t="str">
        <f t="shared" si="116"/>
        <v>No</v>
      </c>
      <c r="U1294" s="126" t="str">
        <f t="shared" si="116"/>
        <v>Yes</v>
      </c>
      <c r="V1294" s="126" t="str">
        <f t="shared" si="116"/>
        <v>No</v>
      </c>
      <c r="W1294" s="126" t="str">
        <f t="shared" si="116"/>
        <v>No</v>
      </c>
      <c r="X1294" s="126" t="str">
        <f t="shared" si="116"/>
        <v>No</v>
      </c>
      <c r="Y1294" s="126" t="str">
        <f t="shared" si="116"/>
        <v>No</v>
      </c>
      <c r="Z1294" s="126" t="str">
        <f t="shared" si="116"/>
        <v>Yes</v>
      </c>
      <c r="AA1294" s="126" t="str">
        <f t="shared" si="116"/>
        <v>No</v>
      </c>
    </row>
    <row r="1295" spans="1:27" x14ac:dyDescent="0.3">
      <c r="A1295" t="s">
        <v>203</v>
      </c>
      <c r="B1295" t="s">
        <v>13</v>
      </c>
      <c r="C1295" t="s">
        <v>9</v>
      </c>
      <c r="D1295" t="s">
        <v>8</v>
      </c>
      <c r="E1295" t="s">
        <v>11</v>
      </c>
      <c r="F1295" t="s">
        <v>131</v>
      </c>
      <c r="G1295">
        <v>1</v>
      </c>
      <c r="H1295" t="s">
        <v>131</v>
      </c>
      <c r="I1295" t="s">
        <v>18</v>
      </c>
      <c r="J1295" t="s">
        <v>237</v>
      </c>
      <c r="L1295" s="3" t="s">
        <v>252</v>
      </c>
      <c r="M1295">
        <v>0</v>
      </c>
      <c r="N1295" t="str">
        <f t="shared" si="104"/>
        <v>No</v>
      </c>
      <c r="O1295" s="3" t="s">
        <v>152</v>
      </c>
      <c r="P1295" s="126" t="str">
        <f t="shared" si="113"/>
        <v>Yes</v>
      </c>
      <c r="Q1295" s="126" t="str">
        <f t="shared" si="116"/>
        <v>Yes</v>
      </c>
      <c r="R1295" s="126" t="str">
        <f t="shared" si="116"/>
        <v>Yes</v>
      </c>
      <c r="S1295" s="126" t="str">
        <f t="shared" si="116"/>
        <v>No</v>
      </c>
      <c r="T1295" s="126" t="str">
        <f t="shared" si="116"/>
        <v>No</v>
      </c>
      <c r="U1295" s="126" t="str">
        <f t="shared" si="116"/>
        <v>Yes</v>
      </c>
      <c r="V1295" s="126" t="str">
        <f t="shared" si="116"/>
        <v>No</v>
      </c>
      <c r="W1295" s="126" t="str">
        <f t="shared" si="116"/>
        <v>No</v>
      </c>
      <c r="X1295" s="126" t="str">
        <f t="shared" si="116"/>
        <v>No</v>
      </c>
      <c r="Y1295" s="126" t="str">
        <f t="shared" si="116"/>
        <v>No</v>
      </c>
      <c r="Z1295" s="126" t="str">
        <f t="shared" si="116"/>
        <v>Yes</v>
      </c>
      <c r="AA1295" s="126" t="str">
        <f t="shared" si="116"/>
        <v>No</v>
      </c>
    </row>
    <row r="1296" spans="1:27" x14ac:dyDescent="0.3">
      <c r="A1296" t="s">
        <v>203</v>
      </c>
      <c r="B1296" t="s">
        <v>13</v>
      </c>
      <c r="C1296" t="s">
        <v>9</v>
      </c>
      <c r="D1296" t="s">
        <v>8</v>
      </c>
      <c r="E1296" t="s">
        <v>11</v>
      </c>
      <c r="F1296" t="s">
        <v>131</v>
      </c>
      <c r="G1296">
        <v>1</v>
      </c>
      <c r="H1296" t="s">
        <v>13</v>
      </c>
      <c r="I1296" t="s">
        <v>18</v>
      </c>
      <c r="L1296" s="3" t="s">
        <v>122</v>
      </c>
      <c r="M1296">
        <v>2</v>
      </c>
      <c r="N1296" t="str">
        <f t="shared" si="104"/>
        <v>Yes</v>
      </c>
      <c r="O1296" s="3" t="s">
        <v>152</v>
      </c>
      <c r="P1296" s="126" t="str">
        <f t="shared" ref="P1296:P1359" si="117">IF($A1296="","",IF(OR($B1296=P$1,$C1296=P$1,$D1296=P$1,$E1296=P$1,$F1296=P$1),"Yes","No"))</f>
        <v>Yes</v>
      </c>
      <c r="Q1296" s="126" t="str">
        <f t="shared" si="116"/>
        <v>Yes</v>
      </c>
      <c r="R1296" s="126" t="str">
        <f t="shared" si="116"/>
        <v>Yes</v>
      </c>
      <c r="S1296" s="126" t="str">
        <f t="shared" si="116"/>
        <v>No</v>
      </c>
      <c r="T1296" s="126" t="str">
        <f t="shared" si="116"/>
        <v>No</v>
      </c>
      <c r="U1296" s="126" t="str">
        <f t="shared" si="116"/>
        <v>Yes</v>
      </c>
      <c r="V1296" s="126" t="str">
        <f t="shared" si="116"/>
        <v>No</v>
      </c>
      <c r="W1296" s="126" t="str">
        <f t="shared" si="116"/>
        <v>No</v>
      </c>
      <c r="X1296" s="126" t="str">
        <f t="shared" si="116"/>
        <v>No</v>
      </c>
      <c r="Y1296" s="126" t="str">
        <f t="shared" si="116"/>
        <v>No</v>
      </c>
      <c r="Z1296" s="126" t="str">
        <f t="shared" si="116"/>
        <v>Yes</v>
      </c>
      <c r="AA1296" s="126" t="str">
        <f t="shared" si="116"/>
        <v>No</v>
      </c>
    </row>
    <row r="1297" spans="1:27" x14ac:dyDescent="0.3">
      <c r="A1297" t="s">
        <v>203</v>
      </c>
      <c r="B1297" t="s">
        <v>13</v>
      </c>
      <c r="C1297" t="s">
        <v>9</v>
      </c>
      <c r="D1297" t="s">
        <v>8</v>
      </c>
      <c r="E1297" t="s">
        <v>11</v>
      </c>
      <c r="F1297" t="s">
        <v>131</v>
      </c>
      <c r="G1297">
        <v>0</v>
      </c>
      <c r="H1297" t="s">
        <v>11</v>
      </c>
      <c r="I1297" t="s">
        <v>19</v>
      </c>
      <c r="L1297" s="3" t="s">
        <v>122</v>
      </c>
      <c r="M1297">
        <v>3</v>
      </c>
      <c r="N1297" t="str">
        <f t="shared" si="104"/>
        <v>Yes</v>
      </c>
      <c r="O1297" s="3" t="s">
        <v>152</v>
      </c>
      <c r="P1297" s="126" t="str">
        <f t="shared" si="117"/>
        <v>Yes</v>
      </c>
      <c r="Q1297" s="126" t="str">
        <f t="shared" si="116"/>
        <v>Yes</v>
      </c>
      <c r="R1297" s="126" t="str">
        <f t="shared" si="116"/>
        <v>Yes</v>
      </c>
      <c r="S1297" s="126" t="str">
        <f t="shared" si="116"/>
        <v>No</v>
      </c>
      <c r="T1297" s="126" t="str">
        <f t="shared" si="116"/>
        <v>No</v>
      </c>
      <c r="U1297" s="126" t="str">
        <f t="shared" si="116"/>
        <v>Yes</v>
      </c>
      <c r="V1297" s="126" t="str">
        <f t="shared" si="116"/>
        <v>No</v>
      </c>
      <c r="W1297" s="126" t="str">
        <f t="shared" si="116"/>
        <v>No</v>
      </c>
      <c r="X1297" s="126" t="str">
        <f t="shared" si="116"/>
        <v>No</v>
      </c>
      <c r="Y1297" s="126" t="str">
        <f t="shared" si="116"/>
        <v>No</v>
      </c>
      <c r="Z1297" s="126" t="str">
        <f t="shared" si="116"/>
        <v>Yes</v>
      </c>
      <c r="AA1297" s="126" t="str">
        <f t="shared" si="116"/>
        <v>No</v>
      </c>
    </row>
    <row r="1298" spans="1:27" x14ac:dyDescent="0.3">
      <c r="A1298" t="s">
        <v>204</v>
      </c>
      <c r="B1298" t="s">
        <v>13</v>
      </c>
      <c r="C1298" t="s">
        <v>130</v>
      </c>
      <c r="D1298" t="s">
        <v>9</v>
      </c>
      <c r="E1298" t="s">
        <v>11</v>
      </c>
      <c r="F1298" t="s">
        <v>10</v>
      </c>
      <c r="G1298">
        <v>2</v>
      </c>
      <c r="H1298" t="s">
        <v>13</v>
      </c>
      <c r="I1298" t="s">
        <v>21</v>
      </c>
      <c r="M1298">
        <v>2</v>
      </c>
      <c r="N1298" t="str">
        <f t="shared" si="104"/>
        <v>Yes</v>
      </c>
      <c r="O1298" s="3" t="s">
        <v>152</v>
      </c>
      <c r="P1298" s="126" t="str">
        <f t="shared" si="117"/>
        <v>Yes</v>
      </c>
      <c r="Q1298" s="126" t="str">
        <f t="shared" si="116"/>
        <v>Yes</v>
      </c>
      <c r="R1298" s="126" t="str">
        <f t="shared" si="116"/>
        <v>No</v>
      </c>
      <c r="S1298" s="126" t="str">
        <f t="shared" si="116"/>
        <v>No</v>
      </c>
      <c r="T1298" s="126" t="str">
        <f t="shared" si="116"/>
        <v>Yes</v>
      </c>
      <c r="U1298" s="126" t="str">
        <f t="shared" si="116"/>
        <v>Yes</v>
      </c>
      <c r="V1298" s="126" t="str">
        <f t="shared" si="116"/>
        <v>No</v>
      </c>
      <c r="W1298" s="126" t="str">
        <f t="shared" si="116"/>
        <v>No</v>
      </c>
      <c r="X1298" s="126" t="str">
        <f t="shared" si="116"/>
        <v>No</v>
      </c>
      <c r="Y1298" s="126" t="str">
        <f t="shared" si="116"/>
        <v>Yes</v>
      </c>
      <c r="Z1298" s="126" t="str">
        <f t="shared" si="116"/>
        <v>No</v>
      </c>
      <c r="AA1298" s="126" t="str">
        <f t="shared" si="116"/>
        <v>No</v>
      </c>
    </row>
    <row r="1299" spans="1:27" x14ac:dyDescent="0.3">
      <c r="A1299" t="s">
        <v>204</v>
      </c>
      <c r="B1299" t="s">
        <v>13</v>
      </c>
      <c r="C1299" t="s">
        <v>130</v>
      </c>
      <c r="D1299" t="s">
        <v>9</v>
      </c>
      <c r="E1299" t="s">
        <v>11</v>
      </c>
      <c r="F1299" t="s">
        <v>10</v>
      </c>
      <c r="G1299">
        <v>0</v>
      </c>
      <c r="H1299" t="s">
        <v>11</v>
      </c>
      <c r="I1299" t="s">
        <v>15</v>
      </c>
      <c r="L1299" s="3" t="s">
        <v>252</v>
      </c>
      <c r="M1299">
        <v>2</v>
      </c>
      <c r="N1299" t="str">
        <f t="shared" si="104"/>
        <v>Yes</v>
      </c>
      <c r="O1299" s="3" t="s">
        <v>152</v>
      </c>
      <c r="P1299" s="126" t="str">
        <f t="shared" si="117"/>
        <v>Yes</v>
      </c>
      <c r="Q1299" s="126" t="str">
        <f t="shared" si="116"/>
        <v>Yes</v>
      </c>
      <c r="R1299" s="126" t="str">
        <f t="shared" si="116"/>
        <v>No</v>
      </c>
      <c r="S1299" s="126" t="str">
        <f t="shared" si="116"/>
        <v>No</v>
      </c>
      <c r="T1299" s="126" t="str">
        <f t="shared" si="116"/>
        <v>Yes</v>
      </c>
      <c r="U1299" s="126" t="str">
        <f t="shared" si="116"/>
        <v>Yes</v>
      </c>
      <c r="V1299" s="126" t="str">
        <f t="shared" si="116"/>
        <v>No</v>
      </c>
      <c r="W1299" s="126" t="str">
        <f t="shared" si="116"/>
        <v>No</v>
      </c>
      <c r="X1299" s="126" t="str">
        <f t="shared" si="116"/>
        <v>No</v>
      </c>
      <c r="Y1299" s="126" t="str">
        <f t="shared" si="116"/>
        <v>Yes</v>
      </c>
      <c r="Z1299" s="126" t="str">
        <f t="shared" si="116"/>
        <v>No</v>
      </c>
      <c r="AA1299" s="126" t="str">
        <f t="shared" si="116"/>
        <v>No</v>
      </c>
    </row>
    <row r="1300" spans="1:27" x14ac:dyDescent="0.3">
      <c r="A1300" t="s">
        <v>204</v>
      </c>
      <c r="B1300" t="s">
        <v>13</v>
      </c>
      <c r="C1300" t="s">
        <v>130</v>
      </c>
      <c r="D1300" t="s">
        <v>9</v>
      </c>
      <c r="E1300" t="s">
        <v>11</v>
      </c>
      <c r="F1300" t="s">
        <v>10</v>
      </c>
      <c r="G1300">
        <v>1</v>
      </c>
      <c r="H1300" t="s">
        <v>10</v>
      </c>
      <c r="I1300" t="s">
        <v>15</v>
      </c>
      <c r="L1300" s="3" t="s">
        <v>122</v>
      </c>
      <c r="M1300">
        <v>0</v>
      </c>
      <c r="N1300" t="str">
        <f t="shared" si="104"/>
        <v>No</v>
      </c>
      <c r="O1300" s="3" t="s">
        <v>152</v>
      </c>
      <c r="P1300" s="126" t="str">
        <f t="shared" si="117"/>
        <v>Yes</v>
      </c>
      <c r="Q1300" s="126" t="str">
        <f t="shared" si="116"/>
        <v>Yes</v>
      </c>
      <c r="R1300" s="126" t="str">
        <f t="shared" si="116"/>
        <v>No</v>
      </c>
      <c r="S1300" s="126" t="str">
        <f t="shared" si="116"/>
        <v>No</v>
      </c>
      <c r="T1300" s="126" t="str">
        <f t="shared" si="116"/>
        <v>Yes</v>
      </c>
      <c r="U1300" s="126" t="str">
        <f t="shared" si="116"/>
        <v>Yes</v>
      </c>
      <c r="V1300" s="126" t="str">
        <f t="shared" si="116"/>
        <v>No</v>
      </c>
      <c r="W1300" s="126" t="str">
        <f t="shared" si="116"/>
        <v>No</v>
      </c>
      <c r="X1300" s="126" t="str">
        <f t="shared" si="116"/>
        <v>No</v>
      </c>
      <c r="Y1300" s="126" t="str">
        <f t="shared" si="116"/>
        <v>Yes</v>
      </c>
      <c r="Z1300" s="126" t="str">
        <f t="shared" si="116"/>
        <v>No</v>
      </c>
      <c r="AA1300" s="126" t="str">
        <f t="shared" si="116"/>
        <v>No</v>
      </c>
    </row>
    <row r="1301" spans="1:27" x14ac:dyDescent="0.3">
      <c r="A1301" t="s">
        <v>204</v>
      </c>
      <c r="B1301" t="s">
        <v>13</v>
      </c>
      <c r="C1301" t="s">
        <v>130</v>
      </c>
      <c r="D1301" t="s">
        <v>9</v>
      </c>
      <c r="E1301" t="s">
        <v>11</v>
      </c>
      <c r="F1301" t="s">
        <v>10</v>
      </c>
      <c r="G1301">
        <v>0</v>
      </c>
      <c r="H1301" t="s">
        <v>130</v>
      </c>
      <c r="I1301" t="s">
        <v>17</v>
      </c>
      <c r="M1301">
        <v>0</v>
      </c>
      <c r="N1301" t="str">
        <f t="shared" si="104"/>
        <v>No</v>
      </c>
      <c r="O1301" s="3" t="s">
        <v>152</v>
      </c>
      <c r="P1301" s="126" t="str">
        <f t="shared" si="117"/>
        <v>Yes</v>
      </c>
      <c r="Q1301" s="126" t="str">
        <f t="shared" si="116"/>
        <v>Yes</v>
      </c>
      <c r="R1301" s="126" t="str">
        <f t="shared" si="116"/>
        <v>No</v>
      </c>
      <c r="S1301" s="126" t="str">
        <f t="shared" si="116"/>
        <v>No</v>
      </c>
      <c r="T1301" s="126" t="str">
        <f t="shared" si="116"/>
        <v>Yes</v>
      </c>
      <c r="U1301" s="126" t="str">
        <f t="shared" si="116"/>
        <v>Yes</v>
      </c>
      <c r="V1301" s="126" t="str">
        <f t="shared" si="116"/>
        <v>No</v>
      </c>
      <c r="W1301" s="126" t="str">
        <f t="shared" si="116"/>
        <v>No</v>
      </c>
      <c r="X1301" s="126" t="str">
        <f t="shared" si="116"/>
        <v>No</v>
      </c>
      <c r="Y1301" s="126" t="str">
        <f t="shared" si="116"/>
        <v>Yes</v>
      </c>
      <c r="Z1301" s="126" t="str">
        <f t="shared" si="116"/>
        <v>No</v>
      </c>
      <c r="AA1301" s="126" t="str">
        <f t="shared" si="116"/>
        <v>No</v>
      </c>
    </row>
    <row r="1302" spans="1:27" x14ac:dyDescent="0.3">
      <c r="A1302" t="s">
        <v>204</v>
      </c>
      <c r="B1302" t="s">
        <v>13</v>
      </c>
      <c r="C1302" t="s">
        <v>130</v>
      </c>
      <c r="D1302" t="s">
        <v>9</v>
      </c>
      <c r="E1302" t="s">
        <v>11</v>
      </c>
      <c r="F1302" t="s">
        <v>10</v>
      </c>
      <c r="G1302">
        <v>1</v>
      </c>
      <c r="H1302" t="s">
        <v>11</v>
      </c>
      <c r="I1302" t="s">
        <v>18</v>
      </c>
      <c r="J1302" t="s">
        <v>237</v>
      </c>
      <c r="M1302">
        <v>2</v>
      </c>
      <c r="N1302" t="str">
        <f t="shared" si="104"/>
        <v>Yes</v>
      </c>
      <c r="O1302" s="3" t="s">
        <v>152</v>
      </c>
      <c r="P1302" s="126" t="str">
        <f t="shared" si="117"/>
        <v>Yes</v>
      </c>
      <c r="Q1302" s="126" t="str">
        <f t="shared" si="116"/>
        <v>Yes</v>
      </c>
      <c r="R1302" s="126" t="str">
        <f t="shared" si="116"/>
        <v>No</v>
      </c>
      <c r="S1302" s="126" t="str">
        <f t="shared" si="116"/>
        <v>No</v>
      </c>
      <c r="T1302" s="126" t="str">
        <f t="shared" si="116"/>
        <v>Yes</v>
      </c>
      <c r="U1302" s="126" t="str">
        <f t="shared" si="116"/>
        <v>Yes</v>
      </c>
      <c r="V1302" s="126" t="str">
        <f t="shared" si="116"/>
        <v>No</v>
      </c>
      <c r="W1302" s="126" t="str">
        <f t="shared" si="116"/>
        <v>No</v>
      </c>
      <c r="X1302" s="126" t="str">
        <f t="shared" si="116"/>
        <v>No</v>
      </c>
      <c r="Y1302" s="126" t="str">
        <f t="shared" si="116"/>
        <v>Yes</v>
      </c>
      <c r="Z1302" s="126" t="str">
        <f t="shared" si="116"/>
        <v>No</v>
      </c>
      <c r="AA1302" s="126" t="str">
        <f t="shared" si="116"/>
        <v>No</v>
      </c>
    </row>
    <row r="1303" spans="1:27" x14ac:dyDescent="0.3">
      <c r="A1303" t="s">
        <v>204</v>
      </c>
      <c r="B1303" t="s">
        <v>13</v>
      </c>
      <c r="C1303" t="s">
        <v>130</v>
      </c>
      <c r="D1303" t="s">
        <v>9</v>
      </c>
      <c r="E1303" t="s">
        <v>11</v>
      </c>
      <c r="F1303" t="s">
        <v>10</v>
      </c>
      <c r="G1303">
        <v>1</v>
      </c>
      <c r="H1303" t="s">
        <v>130</v>
      </c>
      <c r="I1303" t="s">
        <v>18</v>
      </c>
      <c r="M1303">
        <v>0</v>
      </c>
      <c r="N1303" t="str">
        <f t="shared" si="104"/>
        <v>No</v>
      </c>
      <c r="O1303" s="3" t="s">
        <v>152</v>
      </c>
      <c r="P1303" s="126" t="str">
        <f t="shared" si="117"/>
        <v>Yes</v>
      </c>
      <c r="Q1303" s="126" t="str">
        <f t="shared" si="116"/>
        <v>Yes</v>
      </c>
      <c r="R1303" s="126" t="str">
        <f t="shared" si="116"/>
        <v>No</v>
      </c>
      <c r="S1303" s="126" t="str">
        <f t="shared" si="116"/>
        <v>No</v>
      </c>
      <c r="T1303" s="126" t="str">
        <f t="shared" si="116"/>
        <v>Yes</v>
      </c>
      <c r="U1303" s="126" t="str">
        <f t="shared" si="116"/>
        <v>Yes</v>
      </c>
      <c r="V1303" s="126" t="str">
        <f t="shared" si="116"/>
        <v>No</v>
      </c>
      <c r="W1303" s="126" t="str">
        <f t="shared" si="116"/>
        <v>No</v>
      </c>
      <c r="X1303" s="126" t="str">
        <f t="shared" si="116"/>
        <v>No</v>
      </c>
      <c r="Y1303" s="126" t="str">
        <f t="shared" si="116"/>
        <v>Yes</v>
      </c>
      <c r="Z1303" s="126" t="str">
        <f t="shared" si="116"/>
        <v>No</v>
      </c>
      <c r="AA1303" s="126" t="str">
        <f t="shared" si="116"/>
        <v>No</v>
      </c>
    </row>
    <row r="1304" spans="1:27" x14ac:dyDescent="0.3">
      <c r="A1304" t="s">
        <v>204</v>
      </c>
      <c r="B1304" t="s">
        <v>13</v>
      </c>
      <c r="C1304" t="s">
        <v>130</v>
      </c>
      <c r="D1304" t="s">
        <v>9</v>
      </c>
      <c r="E1304" t="s">
        <v>11</v>
      </c>
      <c r="F1304" t="s">
        <v>10</v>
      </c>
      <c r="G1304">
        <v>4</v>
      </c>
      <c r="H1304" t="s">
        <v>10</v>
      </c>
      <c r="I1304" t="s">
        <v>17</v>
      </c>
      <c r="M1304">
        <v>0</v>
      </c>
      <c r="N1304" t="str">
        <f t="shared" si="104"/>
        <v>No</v>
      </c>
      <c r="O1304" s="3" t="s">
        <v>152</v>
      </c>
      <c r="P1304" s="126" t="str">
        <f t="shared" si="117"/>
        <v>Yes</v>
      </c>
      <c r="Q1304" s="126" t="str">
        <f t="shared" si="116"/>
        <v>Yes</v>
      </c>
      <c r="R1304" s="126" t="str">
        <f t="shared" si="116"/>
        <v>No</v>
      </c>
      <c r="S1304" s="126" t="str">
        <f t="shared" si="116"/>
        <v>No</v>
      </c>
      <c r="T1304" s="126" t="str">
        <f t="shared" si="116"/>
        <v>Yes</v>
      </c>
      <c r="U1304" s="126" t="str">
        <f t="shared" si="116"/>
        <v>Yes</v>
      </c>
      <c r="V1304" s="126" t="str">
        <f t="shared" si="116"/>
        <v>No</v>
      </c>
      <c r="W1304" s="126" t="str">
        <f t="shared" si="116"/>
        <v>No</v>
      </c>
      <c r="X1304" s="126" t="str">
        <f t="shared" si="116"/>
        <v>No</v>
      </c>
      <c r="Y1304" s="126" t="str">
        <f t="shared" si="116"/>
        <v>Yes</v>
      </c>
      <c r="Z1304" s="126" t="str">
        <f t="shared" si="116"/>
        <v>No</v>
      </c>
      <c r="AA1304" s="126" t="str">
        <f t="shared" si="116"/>
        <v>No</v>
      </c>
    </row>
    <row r="1305" spans="1:27" x14ac:dyDescent="0.3">
      <c r="A1305" t="s">
        <v>204</v>
      </c>
      <c r="B1305" t="s">
        <v>13</v>
      </c>
      <c r="C1305" t="s">
        <v>9</v>
      </c>
      <c r="D1305" t="s">
        <v>14</v>
      </c>
      <c r="E1305" t="s">
        <v>11</v>
      </c>
      <c r="F1305" t="s">
        <v>10</v>
      </c>
      <c r="G1305">
        <v>1</v>
      </c>
      <c r="H1305" t="s">
        <v>13</v>
      </c>
      <c r="I1305" t="s">
        <v>148</v>
      </c>
      <c r="L1305" s="3" t="s">
        <v>122</v>
      </c>
      <c r="M1305">
        <v>1</v>
      </c>
      <c r="N1305" t="str">
        <f t="shared" si="104"/>
        <v>Yes</v>
      </c>
      <c r="O1305" s="3" t="s">
        <v>152</v>
      </c>
      <c r="P1305" s="126" t="str">
        <f t="shared" si="117"/>
        <v>Yes</v>
      </c>
      <c r="Q1305" s="126" t="str">
        <f t="shared" si="116"/>
        <v>Yes</v>
      </c>
      <c r="R1305" s="126" t="str">
        <f t="shared" si="116"/>
        <v>No</v>
      </c>
      <c r="S1305" s="126" t="str">
        <f t="shared" si="116"/>
        <v>No</v>
      </c>
      <c r="T1305" s="126" t="str">
        <f t="shared" si="116"/>
        <v>Yes</v>
      </c>
      <c r="U1305" s="126" t="str">
        <f t="shared" si="116"/>
        <v>Yes</v>
      </c>
      <c r="V1305" s="126" t="str">
        <f t="shared" si="116"/>
        <v>No</v>
      </c>
      <c r="W1305" s="126" t="str">
        <f t="shared" si="116"/>
        <v>No</v>
      </c>
      <c r="X1305" s="126" t="str">
        <f t="shared" si="116"/>
        <v>Yes</v>
      </c>
      <c r="Y1305" s="126" t="str">
        <f t="shared" si="116"/>
        <v>No</v>
      </c>
      <c r="Z1305" s="126" t="str">
        <f t="shared" si="116"/>
        <v>No</v>
      </c>
      <c r="AA1305" s="126" t="str">
        <f t="shared" si="116"/>
        <v>No</v>
      </c>
    </row>
    <row r="1306" spans="1:27" x14ac:dyDescent="0.3">
      <c r="A1306" t="s">
        <v>204</v>
      </c>
      <c r="B1306" t="s">
        <v>130</v>
      </c>
      <c r="C1306" t="s">
        <v>9</v>
      </c>
      <c r="D1306" t="s">
        <v>14</v>
      </c>
      <c r="E1306" t="s">
        <v>11</v>
      </c>
      <c r="F1306" t="s">
        <v>131</v>
      </c>
      <c r="G1306">
        <v>1</v>
      </c>
      <c r="H1306" t="s">
        <v>130</v>
      </c>
      <c r="I1306" t="s">
        <v>17</v>
      </c>
      <c r="L1306" s="3" t="s">
        <v>122</v>
      </c>
      <c r="M1306">
        <v>0</v>
      </c>
      <c r="N1306" t="str">
        <f t="shared" si="104"/>
        <v>No</v>
      </c>
      <c r="O1306" s="3" t="s">
        <v>152</v>
      </c>
      <c r="P1306" s="126" t="str">
        <f t="shared" si="117"/>
        <v>No</v>
      </c>
      <c r="Q1306" s="126" t="str">
        <f t="shared" si="116"/>
        <v>Yes</v>
      </c>
      <c r="R1306" s="126" t="str">
        <f t="shared" si="116"/>
        <v>No</v>
      </c>
      <c r="S1306" s="126" t="str">
        <f t="shared" si="116"/>
        <v>No</v>
      </c>
      <c r="T1306" s="126" t="str">
        <f t="shared" ref="Q1306:AA1329" si="118">IF($A1306="","",IF(OR($B1306=T$1,$C1306=T$1,$D1306=T$1,$E1306=T$1,$F1306=T$1),"Yes","No"))</f>
        <v>No</v>
      </c>
      <c r="U1306" s="126" t="str">
        <f t="shared" si="118"/>
        <v>Yes</v>
      </c>
      <c r="V1306" s="126" t="str">
        <f t="shared" si="118"/>
        <v>No</v>
      </c>
      <c r="W1306" s="126" t="str">
        <f t="shared" si="118"/>
        <v>No</v>
      </c>
      <c r="X1306" s="126" t="str">
        <f t="shared" si="118"/>
        <v>Yes</v>
      </c>
      <c r="Y1306" s="126" t="str">
        <f t="shared" si="118"/>
        <v>Yes</v>
      </c>
      <c r="Z1306" s="126" t="str">
        <f t="shared" si="118"/>
        <v>Yes</v>
      </c>
      <c r="AA1306" s="126" t="str">
        <f t="shared" si="118"/>
        <v>No</v>
      </c>
    </row>
    <row r="1307" spans="1:27" x14ac:dyDescent="0.3">
      <c r="A1307" t="s">
        <v>204</v>
      </c>
      <c r="B1307" t="s">
        <v>130</v>
      </c>
      <c r="C1307" t="s">
        <v>9</v>
      </c>
      <c r="D1307" t="s">
        <v>14</v>
      </c>
      <c r="E1307" t="s">
        <v>11</v>
      </c>
      <c r="F1307" t="s">
        <v>131</v>
      </c>
      <c r="G1307">
        <v>0</v>
      </c>
      <c r="H1307" t="s">
        <v>11</v>
      </c>
      <c r="I1307" t="s">
        <v>15</v>
      </c>
      <c r="L1307" s="3" t="s">
        <v>252</v>
      </c>
      <c r="M1307">
        <v>2</v>
      </c>
      <c r="N1307" t="str">
        <f t="shared" si="104"/>
        <v>Yes</v>
      </c>
      <c r="O1307" s="3" t="s">
        <v>152</v>
      </c>
      <c r="P1307" s="126" t="str">
        <f t="shared" si="117"/>
        <v>No</v>
      </c>
      <c r="Q1307" s="126" t="str">
        <f t="shared" si="118"/>
        <v>Yes</v>
      </c>
      <c r="R1307" s="126" t="str">
        <f t="shared" si="118"/>
        <v>No</v>
      </c>
      <c r="S1307" s="126" t="str">
        <f t="shared" si="118"/>
        <v>No</v>
      </c>
      <c r="T1307" s="126" t="str">
        <f t="shared" si="118"/>
        <v>No</v>
      </c>
      <c r="U1307" s="126" t="str">
        <f t="shared" si="118"/>
        <v>Yes</v>
      </c>
      <c r="V1307" s="126" t="str">
        <f t="shared" si="118"/>
        <v>No</v>
      </c>
      <c r="W1307" s="126" t="str">
        <f t="shared" si="118"/>
        <v>No</v>
      </c>
      <c r="X1307" s="126" t="str">
        <f t="shared" si="118"/>
        <v>Yes</v>
      </c>
      <c r="Y1307" s="126" t="str">
        <f t="shared" si="118"/>
        <v>Yes</v>
      </c>
      <c r="Z1307" s="126" t="str">
        <f t="shared" si="118"/>
        <v>Yes</v>
      </c>
      <c r="AA1307" s="126" t="str">
        <f t="shared" si="118"/>
        <v>No</v>
      </c>
    </row>
    <row r="1308" spans="1:27" x14ac:dyDescent="0.3">
      <c r="A1308" t="s">
        <v>204</v>
      </c>
      <c r="B1308" t="s">
        <v>130</v>
      </c>
      <c r="C1308" t="s">
        <v>9</v>
      </c>
      <c r="D1308" t="s">
        <v>14</v>
      </c>
      <c r="E1308" t="s">
        <v>11</v>
      </c>
      <c r="F1308" t="s">
        <v>131</v>
      </c>
      <c r="G1308">
        <v>0</v>
      </c>
      <c r="H1308" t="s">
        <v>14</v>
      </c>
      <c r="I1308" t="s">
        <v>19</v>
      </c>
      <c r="L1308" s="3" t="s">
        <v>253</v>
      </c>
      <c r="M1308">
        <v>0</v>
      </c>
      <c r="N1308" t="str">
        <f t="shared" si="104"/>
        <v>No</v>
      </c>
      <c r="O1308" s="3" t="s">
        <v>152</v>
      </c>
      <c r="P1308" s="126" t="str">
        <f t="shared" si="117"/>
        <v>No</v>
      </c>
      <c r="Q1308" s="126" t="str">
        <f t="shared" si="118"/>
        <v>Yes</v>
      </c>
      <c r="R1308" s="126" t="str">
        <f t="shared" si="118"/>
        <v>No</v>
      </c>
      <c r="S1308" s="126" t="str">
        <f t="shared" si="118"/>
        <v>No</v>
      </c>
      <c r="T1308" s="126" t="str">
        <f t="shared" si="118"/>
        <v>No</v>
      </c>
      <c r="U1308" s="126" t="str">
        <f t="shared" si="118"/>
        <v>Yes</v>
      </c>
      <c r="V1308" s="126" t="str">
        <f t="shared" si="118"/>
        <v>No</v>
      </c>
      <c r="W1308" s="126" t="str">
        <f t="shared" si="118"/>
        <v>No</v>
      </c>
      <c r="X1308" s="126" t="str">
        <f t="shared" si="118"/>
        <v>Yes</v>
      </c>
      <c r="Y1308" s="126" t="str">
        <f t="shared" si="118"/>
        <v>Yes</v>
      </c>
      <c r="Z1308" s="126" t="str">
        <f t="shared" si="118"/>
        <v>Yes</v>
      </c>
      <c r="AA1308" s="126" t="str">
        <f t="shared" si="118"/>
        <v>No</v>
      </c>
    </row>
    <row r="1309" spans="1:27" x14ac:dyDescent="0.3">
      <c r="A1309" t="s">
        <v>204</v>
      </c>
      <c r="B1309" t="s">
        <v>130</v>
      </c>
      <c r="C1309" t="s">
        <v>9</v>
      </c>
      <c r="D1309" t="s">
        <v>14</v>
      </c>
      <c r="E1309" t="s">
        <v>11</v>
      </c>
      <c r="F1309" t="s">
        <v>131</v>
      </c>
      <c r="G1309">
        <v>1</v>
      </c>
      <c r="H1309" t="s">
        <v>9</v>
      </c>
      <c r="I1309" t="s">
        <v>17</v>
      </c>
      <c r="M1309">
        <v>0</v>
      </c>
      <c r="N1309" t="str">
        <f t="shared" si="104"/>
        <v>No</v>
      </c>
      <c r="O1309" s="3" t="s">
        <v>152</v>
      </c>
      <c r="P1309" s="126" t="str">
        <f t="shared" si="117"/>
        <v>No</v>
      </c>
      <c r="Q1309" s="126" t="str">
        <f t="shared" si="118"/>
        <v>Yes</v>
      </c>
      <c r="R1309" s="126" t="str">
        <f t="shared" si="118"/>
        <v>No</v>
      </c>
      <c r="S1309" s="126" t="str">
        <f t="shared" si="118"/>
        <v>No</v>
      </c>
      <c r="T1309" s="126" t="str">
        <f t="shared" si="118"/>
        <v>No</v>
      </c>
      <c r="U1309" s="126" t="str">
        <f t="shared" si="118"/>
        <v>Yes</v>
      </c>
      <c r="V1309" s="126" t="str">
        <f t="shared" si="118"/>
        <v>No</v>
      </c>
      <c r="W1309" s="126" t="str">
        <f t="shared" si="118"/>
        <v>No</v>
      </c>
      <c r="X1309" s="126" t="str">
        <f t="shared" si="118"/>
        <v>Yes</v>
      </c>
      <c r="Y1309" s="126" t="str">
        <f t="shared" si="118"/>
        <v>Yes</v>
      </c>
      <c r="Z1309" s="126" t="str">
        <f t="shared" si="118"/>
        <v>Yes</v>
      </c>
      <c r="AA1309" s="126" t="str">
        <f t="shared" si="118"/>
        <v>No</v>
      </c>
    </row>
    <row r="1310" spans="1:27" x14ac:dyDescent="0.3">
      <c r="A1310" t="s">
        <v>204</v>
      </c>
      <c r="B1310" t="s">
        <v>13</v>
      </c>
      <c r="C1310" t="s">
        <v>130</v>
      </c>
      <c r="D1310" t="s">
        <v>14</v>
      </c>
      <c r="E1310" t="s">
        <v>70</v>
      </c>
      <c r="F1310" t="s">
        <v>131</v>
      </c>
      <c r="G1310">
        <v>0</v>
      </c>
      <c r="H1310" t="s">
        <v>130</v>
      </c>
      <c r="I1310" t="s">
        <v>15</v>
      </c>
      <c r="L1310" s="3" t="s">
        <v>122</v>
      </c>
      <c r="M1310">
        <v>0</v>
      </c>
      <c r="N1310" t="str">
        <f t="shared" si="104"/>
        <v>No</v>
      </c>
      <c r="O1310" s="3" t="s">
        <v>152</v>
      </c>
      <c r="P1310" s="126" t="str">
        <f t="shared" si="117"/>
        <v>Yes</v>
      </c>
      <c r="Q1310" s="126" t="str">
        <f t="shared" si="118"/>
        <v>No</v>
      </c>
      <c r="R1310" s="126" t="str">
        <f t="shared" si="118"/>
        <v>No</v>
      </c>
      <c r="S1310" s="126" t="str">
        <f t="shared" si="118"/>
        <v>Yes</v>
      </c>
      <c r="T1310" s="126" t="str">
        <f t="shared" si="118"/>
        <v>No</v>
      </c>
      <c r="U1310" s="126" t="str">
        <f t="shared" si="118"/>
        <v>No</v>
      </c>
      <c r="V1310" s="126" t="str">
        <f t="shared" si="118"/>
        <v>No</v>
      </c>
      <c r="W1310" s="126" t="str">
        <f t="shared" si="118"/>
        <v>No</v>
      </c>
      <c r="X1310" s="126" t="str">
        <f t="shared" si="118"/>
        <v>Yes</v>
      </c>
      <c r="Y1310" s="126" t="str">
        <f t="shared" si="118"/>
        <v>Yes</v>
      </c>
      <c r="Z1310" s="126" t="str">
        <f t="shared" si="118"/>
        <v>Yes</v>
      </c>
      <c r="AA1310" s="126" t="str">
        <f t="shared" si="118"/>
        <v>No</v>
      </c>
    </row>
    <row r="1311" spans="1:27" x14ac:dyDescent="0.3">
      <c r="A1311" t="s">
        <v>204</v>
      </c>
      <c r="B1311" t="s">
        <v>13</v>
      </c>
      <c r="C1311" t="s">
        <v>130</v>
      </c>
      <c r="D1311" t="s">
        <v>14</v>
      </c>
      <c r="E1311" t="s">
        <v>70</v>
      </c>
      <c r="F1311" t="s">
        <v>131</v>
      </c>
      <c r="G1311">
        <v>0</v>
      </c>
      <c r="H1311" t="s">
        <v>13</v>
      </c>
      <c r="I1311" t="s">
        <v>17</v>
      </c>
      <c r="M1311">
        <v>0</v>
      </c>
      <c r="N1311" t="str">
        <f t="shared" si="104"/>
        <v>No</v>
      </c>
      <c r="O1311" s="3" t="s">
        <v>152</v>
      </c>
      <c r="P1311" s="126" t="str">
        <f t="shared" si="117"/>
        <v>Yes</v>
      </c>
      <c r="Q1311" s="126" t="str">
        <f t="shared" si="118"/>
        <v>No</v>
      </c>
      <c r="R1311" s="126" t="str">
        <f t="shared" si="118"/>
        <v>No</v>
      </c>
      <c r="S1311" s="126" t="str">
        <f t="shared" si="118"/>
        <v>Yes</v>
      </c>
      <c r="T1311" s="126" t="str">
        <f t="shared" si="118"/>
        <v>No</v>
      </c>
      <c r="U1311" s="126" t="str">
        <f t="shared" si="118"/>
        <v>No</v>
      </c>
      <c r="V1311" s="126" t="str">
        <f t="shared" si="118"/>
        <v>No</v>
      </c>
      <c r="W1311" s="126" t="str">
        <f t="shared" si="118"/>
        <v>No</v>
      </c>
      <c r="X1311" s="126" t="str">
        <f t="shared" si="118"/>
        <v>Yes</v>
      </c>
      <c r="Y1311" s="126" t="str">
        <f t="shared" si="118"/>
        <v>Yes</v>
      </c>
      <c r="Z1311" s="126" t="str">
        <f t="shared" si="118"/>
        <v>Yes</v>
      </c>
      <c r="AA1311" s="126" t="str">
        <f t="shared" si="118"/>
        <v>No</v>
      </c>
    </row>
    <row r="1312" spans="1:27" x14ac:dyDescent="0.3">
      <c r="A1312" t="s">
        <v>204</v>
      </c>
      <c r="B1312" t="s">
        <v>13</v>
      </c>
      <c r="C1312" t="s">
        <v>130</v>
      </c>
      <c r="D1312" t="s">
        <v>14</v>
      </c>
      <c r="E1312" t="s">
        <v>70</v>
      </c>
      <c r="F1312" t="s">
        <v>10</v>
      </c>
      <c r="G1312">
        <v>0</v>
      </c>
      <c r="H1312" t="s">
        <v>70</v>
      </c>
      <c r="I1312" t="s">
        <v>19</v>
      </c>
      <c r="M1312">
        <v>0</v>
      </c>
      <c r="N1312" t="str">
        <f t="shared" si="104"/>
        <v>No</v>
      </c>
      <c r="O1312" s="3" t="s">
        <v>152</v>
      </c>
      <c r="P1312" s="126" t="str">
        <f t="shared" si="117"/>
        <v>Yes</v>
      </c>
      <c r="Q1312" s="126" t="str">
        <f t="shared" si="118"/>
        <v>No</v>
      </c>
      <c r="R1312" s="126" t="str">
        <f t="shared" si="118"/>
        <v>No</v>
      </c>
      <c r="S1312" s="126" t="str">
        <f t="shared" si="118"/>
        <v>Yes</v>
      </c>
      <c r="T1312" s="126" t="str">
        <f t="shared" si="118"/>
        <v>Yes</v>
      </c>
      <c r="U1312" s="126" t="str">
        <f t="shared" si="118"/>
        <v>No</v>
      </c>
      <c r="V1312" s="126" t="str">
        <f t="shared" si="118"/>
        <v>No</v>
      </c>
      <c r="W1312" s="126" t="str">
        <f t="shared" si="118"/>
        <v>No</v>
      </c>
      <c r="X1312" s="126" t="str">
        <f t="shared" si="118"/>
        <v>Yes</v>
      </c>
      <c r="Y1312" s="126" t="str">
        <f t="shared" si="118"/>
        <v>Yes</v>
      </c>
      <c r="Z1312" s="126" t="str">
        <f t="shared" si="118"/>
        <v>No</v>
      </c>
      <c r="AA1312" s="126" t="str">
        <f t="shared" si="118"/>
        <v>No</v>
      </c>
    </row>
    <row r="1313" spans="1:27" x14ac:dyDescent="0.3">
      <c r="A1313" t="s">
        <v>204</v>
      </c>
      <c r="B1313" t="s">
        <v>13</v>
      </c>
      <c r="C1313" t="s">
        <v>130</v>
      </c>
      <c r="D1313" t="s">
        <v>14</v>
      </c>
      <c r="E1313" t="s">
        <v>70</v>
      </c>
      <c r="F1313" t="s">
        <v>10</v>
      </c>
      <c r="G1313">
        <v>1</v>
      </c>
      <c r="H1313" t="s">
        <v>130</v>
      </c>
      <c r="I1313" t="s">
        <v>17</v>
      </c>
      <c r="M1313">
        <v>0</v>
      </c>
      <c r="N1313" t="str">
        <f t="shared" si="104"/>
        <v>No</v>
      </c>
      <c r="O1313" s="3" t="s">
        <v>152</v>
      </c>
      <c r="P1313" s="126" t="str">
        <f t="shared" si="117"/>
        <v>Yes</v>
      </c>
      <c r="Q1313" s="126" t="str">
        <f t="shared" si="118"/>
        <v>No</v>
      </c>
      <c r="R1313" s="126" t="str">
        <f t="shared" si="118"/>
        <v>No</v>
      </c>
      <c r="S1313" s="126" t="str">
        <f t="shared" si="118"/>
        <v>Yes</v>
      </c>
      <c r="T1313" s="126" t="str">
        <f t="shared" si="118"/>
        <v>Yes</v>
      </c>
      <c r="U1313" s="126" t="str">
        <f t="shared" si="118"/>
        <v>No</v>
      </c>
      <c r="V1313" s="126" t="str">
        <f t="shared" si="118"/>
        <v>No</v>
      </c>
      <c r="W1313" s="126" t="str">
        <f t="shared" si="118"/>
        <v>No</v>
      </c>
      <c r="X1313" s="126" t="str">
        <f t="shared" si="118"/>
        <v>Yes</v>
      </c>
      <c r="Y1313" s="126" t="str">
        <f t="shared" si="118"/>
        <v>Yes</v>
      </c>
      <c r="Z1313" s="126" t="str">
        <f t="shared" si="118"/>
        <v>No</v>
      </c>
      <c r="AA1313" s="126" t="str">
        <f t="shared" si="118"/>
        <v>No</v>
      </c>
    </row>
    <row r="1314" spans="1:27" x14ac:dyDescent="0.3">
      <c r="A1314" t="s">
        <v>204</v>
      </c>
      <c r="B1314" t="s">
        <v>13</v>
      </c>
      <c r="C1314" t="s">
        <v>9</v>
      </c>
      <c r="D1314" t="s">
        <v>70</v>
      </c>
      <c r="E1314" t="s">
        <v>11</v>
      </c>
      <c r="F1314" t="s">
        <v>10</v>
      </c>
      <c r="G1314">
        <v>2</v>
      </c>
      <c r="H1314" t="s">
        <v>10</v>
      </c>
      <c r="I1314" t="s">
        <v>148</v>
      </c>
      <c r="M1314">
        <v>0</v>
      </c>
      <c r="N1314" t="str">
        <f t="shared" si="104"/>
        <v>Yes</v>
      </c>
      <c r="O1314" s="3" t="s">
        <v>152</v>
      </c>
      <c r="P1314" s="126" t="str">
        <f t="shared" si="117"/>
        <v>Yes</v>
      </c>
      <c r="Q1314" s="126" t="str">
        <f t="shared" si="118"/>
        <v>Yes</v>
      </c>
      <c r="R1314" s="126" t="str">
        <f t="shared" si="118"/>
        <v>No</v>
      </c>
      <c r="S1314" s="126" t="str">
        <f t="shared" si="118"/>
        <v>Yes</v>
      </c>
      <c r="T1314" s="126" t="str">
        <f t="shared" si="118"/>
        <v>Yes</v>
      </c>
      <c r="U1314" s="126" t="str">
        <f t="shared" si="118"/>
        <v>Yes</v>
      </c>
      <c r="V1314" s="126" t="str">
        <f t="shared" si="118"/>
        <v>No</v>
      </c>
      <c r="W1314" s="126" t="str">
        <f t="shared" si="118"/>
        <v>No</v>
      </c>
      <c r="X1314" s="126" t="str">
        <f t="shared" si="118"/>
        <v>No</v>
      </c>
      <c r="Y1314" s="126" t="str">
        <f t="shared" si="118"/>
        <v>No</v>
      </c>
      <c r="Z1314" s="126" t="str">
        <f t="shared" si="118"/>
        <v>No</v>
      </c>
      <c r="AA1314" s="126" t="str">
        <f t="shared" si="118"/>
        <v>No</v>
      </c>
    </row>
    <row r="1315" spans="1:27" x14ac:dyDescent="0.3">
      <c r="A1315" t="s">
        <v>204</v>
      </c>
      <c r="B1315" t="s">
        <v>13</v>
      </c>
      <c r="C1315" t="s">
        <v>9</v>
      </c>
      <c r="D1315" t="s">
        <v>70</v>
      </c>
      <c r="E1315" t="s">
        <v>11</v>
      </c>
      <c r="F1315" t="s">
        <v>10</v>
      </c>
      <c r="G1315">
        <v>0</v>
      </c>
      <c r="H1315" t="s">
        <v>9</v>
      </c>
      <c r="I1315" t="s">
        <v>19</v>
      </c>
      <c r="M1315">
        <v>0</v>
      </c>
      <c r="N1315" t="str">
        <f t="shared" si="104"/>
        <v>No</v>
      </c>
      <c r="O1315" s="3" t="s">
        <v>152</v>
      </c>
      <c r="P1315" s="126" t="str">
        <f t="shared" si="117"/>
        <v>Yes</v>
      </c>
      <c r="Q1315" s="126" t="str">
        <f t="shared" si="118"/>
        <v>Yes</v>
      </c>
      <c r="R1315" s="126" t="str">
        <f t="shared" si="118"/>
        <v>No</v>
      </c>
      <c r="S1315" s="126" t="str">
        <f t="shared" si="118"/>
        <v>Yes</v>
      </c>
      <c r="T1315" s="126" t="str">
        <f t="shared" si="118"/>
        <v>Yes</v>
      </c>
      <c r="U1315" s="126" t="str">
        <f t="shared" si="118"/>
        <v>Yes</v>
      </c>
      <c r="V1315" s="126" t="str">
        <f t="shared" si="118"/>
        <v>No</v>
      </c>
      <c r="W1315" s="126" t="str">
        <f t="shared" si="118"/>
        <v>No</v>
      </c>
      <c r="X1315" s="126" t="str">
        <f t="shared" si="118"/>
        <v>No</v>
      </c>
      <c r="Y1315" s="126" t="str">
        <f t="shared" si="118"/>
        <v>No</v>
      </c>
      <c r="Z1315" s="126" t="str">
        <f t="shared" si="118"/>
        <v>No</v>
      </c>
      <c r="AA1315" s="126" t="str">
        <f t="shared" si="118"/>
        <v>No</v>
      </c>
    </row>
    <row r="1316" spans="1:27" x14ac:dyDescent="0.3">
      <c r="A1316" t="s">
        <v>204</v>
      </c>
      <c r="B1316" t="s">
        <v>13</v>
      </c>
      <c r="C1316" t="s">
        <v>9</v>
      </c>
      <c r="D1316" t="s">
        <v>70</v>
      </c>
      <c r="E1316" t="s">
        <v>11</v>
      </c>
      <c r="F1316" t="s">
        <v>10</v>
      </c>
      <c r="G1316">
        <v>3</v>
      </c>
      <c r="H1316" t="s">
        <v>11</v>
      </c>
      <c r="I1316" t="s">
        <v>17</v>
      </c>
      <c r="M1316">
        <v>0</v>
      </c>
      <c r="N1316" t="str">
        <f t="shared" si="104"/>
        <v>No</v>
      </c>
      <c r="O1316" s="3" t="s">
        <v>152</v>
      </c>
      <c r="P1316" s="126" t="str">
        <f t="shared" si="117"/>
        <v>Yes</v>
      </c>
      <c r="Q1316" s="126" t="str">
        <f t="shared" si="118"/>
        <v>Yes</v>
      </c>
      <c r="R1316" s="126" t="str">
        <f t="shared" si="118"/>
        <v>No</v>
      </c>
      <c r="S1316" s="126" t="str">
        <f t="shared" si="118"/>
        <v>Yes</v>
      </c>
      <c r="T1316" s="126" t="str">
        <f t="shared" si="118"/>
        <v>Yes</v>
      </c>
      <c r="U1316" s="126" t="str">
        <f t="shared" si="118"/>
        <v>Yes</v>
      </c>
      <c r="V1316" s="126" t="str">
        <f t="shared" si="118"/>
        <v>No</v>
      </c>
      <c r="W1316" s="126" t="str">
        <f t="shared" si="118"/>
        <v>No</v>
      </c>
      <c r="X1316" s="126" t="str">
        <f t="shared" si="118"/>
        <v>No</v>
      </c>
      <c r="Y1316" s="126" t="str">
        <f t="shared" si="118"/>
        <v>No</v>
      </c>
      <c r="Z1316" s="126" t="str">
        <f t="shared" si="118"/>
        <v>No</v>
      </c>
      <c r="AA1316" s="126" t="str">
        <f t="shared" si="118"/>
        <v>No</v>
      </c>
    </row>
    <row r="1317" spans="1:27" x14ac:dyDescent="0.3">
      <c r="A1317" t="s">
        <v>204</v>
      </c>
      <c r="B1317" t="s">
        <v>13</v>
      </c>
      <c r="C1317" t="s">
        <v>9</v>
      </c>
      <c r="D1317" t="s">
        <v>70</v>
      </c>
      <c r="E1317" t="s">
        <v>11</v>
      </c>
      <c r="F1317" t="s">
        <v>10</v>
      </c>
      <c r="G1317">
        <v>1</v>
      </c>
      <c r="H1317" t="s">
        <v>13</v>
      </c>
      <c r="I1317" t="s">
        <v>18</v>
      </c>
      <c r="M1317">
        <v>0</v>
      </c>
      <c r="N1317" t="str">
        <f t="shared" si="104"/>
        <v>No</v>
      </c>
      <c r="O1317" s="3" t="s">
        <v>152</v>
      </c>
      <c r="P1317" s="126" t="str">
        <f t="shared" si="117"/>
        <v>Yes</v>
      </c>
      <c r="Q1317" s="126" t="str">
        <f t="shared" si="118"/>
        <v>Yes</v>
      </c>
      <c r="R1317" s="126" t="str">
        <f t="shared" si="118"/>
        <v>No</v>
      </c>
      <c r="S1317" s="126" t="str">
        <f t="shared" si="118"/>
        <v>Yes</v>
      </c>
      <c r="T1317" s="126" t="str">
        <f t="shared" si="118"/>
        <v>Yes</v>
      </c>
      <c r="U1317" s="126" t="str">
        <f t="shared" si="118"/>
        <v>Yes</v>
      </c>
      <c r="V1317" s="126" t="str">
        <f t="shared" si="118"/>
        <v>No</v>
      </c>
      <c r="W1317" s="126" t="str">
        <f t="shared" si="118"/>
        <v>No</v>
      </c>
      <c r="X1317" s="126" t="str">
        <f t="shared" si="118"/>
        <v>No</v>
      </c>
      <c r="Y1317" s="126" t="str">
        <f t="shared" si="118"/>
        <v>No</v>
      </c>
      <c r="Z1317" s="126" t="str">
        <f t="shared" si="118"/>
        <v>No</v>
      </c>
      <c r="AA1317" s="126" t="str">
        <f t="shared" si="118"/>
        <v>No</v>
      </c>
    </row>
    <row r="1318" spans="1:27" x14ac:dyDescent="0.3">
      <c r="A1318" t="s">
        <v>204</v>
      </c>
      <c r="B1318" t="s">
        <v>13</v>
      </c>
      <c r="C1318" t="s">
        <v>9</v>
      </c>
      <c r="D1318" t="s">
        <v>70</v>
      </c>
      <c r="E1318" t="s">
        <v>11</v>
      </c>
      <c r="F1318" t="s">
        <v>10</v>
      </c>
      <c r="G1318">
        <v>2</v>
      </c>
      <c r="H1318" t="s">
        <v>10</v>
      </c>
      <c r="I1318" t="s">
        <v>16</v>
      </c>
      <c r="M1318">
        <v>0</v>
      </c>
      <c r="N1318" t="str">
        <f t="shared" si="104"/>
        <v>No</v>
      </c>
      <c r="O1318" s="3" t="s">
        <v>152</v>
      </c>
      <c r="P1318" s="126" t="str">
        <f t="shared" si="117"/>
        <v>Yes</v>
      </c>
      <c r="Q1318" s="126" t="str">
        <f t="shared" si="118"/>
        <v>Yes</v>
      </c>
      <c r="R1318" s="126" t="str">
        <f t="shared" si="118"/>
        <v>No</v>
      </c>
      <c r="S1318" s="126" t="str">
        <f t="shared" si="118"/>
        <v>Yes</v>
      </c>
      <c r="T1318" s="126" t="str">
        <f t="shared" si="118"/>
        <v>Yes</v>
      </c>
      <c r="U1318" s="126" t="str">
        <f t="shared" si="118"/>
        <v>Yes</v>
      </c>
      <c r="V1318" s="126" t="str">
        <f t="shared" si="118"/>
        <v>No</v>
      </c>
      <c r="W1318" s="126" t="str">
        <f t="shared" si="118"/>
        <v>No</v>
      </c>
      <c r="X1318" s="126" t="str">
        <f t="shared" si="118"/>
        <v>No</v>
      </c>
      <c r="Y1318" s="126" t="str">
        <f t="shared" si="118"/>
        <v>No</v>
      </c>
      <c r="Z1318" s="126" t="str">
        <f t="shared" si="118"/>
        <v>No</v>
      </c>
      <c r="AA1318" s="126" t="str">
        <f t="shared" si="118"/>
        <v>No</v>
      </c>
    </row>
    <row r="1319" spans="1:27" x14ac:dyDescent="0.3">
      <c r="A1319" t="s">
        <v>204</v>
      </c>
      <c r="B1319" t="s">
        <v>13</v>
      </c>
      <c r="C1319" t="s">
        <v>9</v>
      </c>
      <c r="D1319" t="s">
        <v>70</v>
      </c>
      <c r="E1319" t="s">
        <v>11</v>
      </c>
      <c r="F1319" t="s">
        <v>10</v>
      </c>
      <c r="G1319">
        <v>1</v>
      </c>
      <c r="H1319" t="s">
        <v>70</v>
      </c>
      <c r="I1319" t="s">
        <v>15</v>
      </c>
      <c r="L1319" s="3" t="s">
        <v>252</v>
      </c>
      <c r="M1319">
        <v>2</v>
      </c>
      <c r="N1319" t="str">
        <f t="shared" si="104"/>
        <v>Yes</v>
      </c>
      <c r="O1319" s="3" t="s">
        <v>152</v>
      </c>
      <c r="P1319" s="126" t="str">
        <f t="shared" si="117"/>
        <v>Yes</v>
      </c>
      <c r="Q1319" s="126" t="str">
        <f t="shared" si="118"/>
        <v>Yes</v>
      </c>
      <c r="R1319" s="126" t="str">
        <f t="shared" si="118"/>
        <v>No</v>
      </c>
      <c r="S1319" s="126" t="str">
        <f t="shared" si="118"/>
        <v>Yes</v>
      </c>
      <c r="T1319" s="126" t="str">
        <f t="shared" si="118"/>
        <v>Yes</v>
      </c>
      <c r="U1319" s="126" t="str">
        <f t="shared" si="118"/>
        <v>Yes</v>
      </c>
      <c r="V1319" s="126" t="str">
        <f t="shared" si="118"/>
        <v>No</v>
      </c>
      <c r="W1319" s="126" t="str">
        <f t="shared" si="118"/>
        <v>No</v>
      </c>
      <c r="X1319" s="126" t="str">
        <f t="shared" si="118"/>
        <v>No</v>
      </c>
      <c r="Y1319" s="126" t="str">
        <f t="shared" si="118"/>
        <v>No</v>
      </c>
      <c r="Z1319" s="126" t="str">
        <f t="shared" si="118"/>
        <v>No</v>
      </c>
      <c r="AA1319" s="126" t="str">
        <f t="shared" si="118"/>
        <v>No</v>
      </c>
    </row>
    <row r="1320" spans="1:27" x14ac:dyDescent="0.3">
      <c r="A1320" t="s">
        <v>204</v>
      </c>
      <c r="B1320" t="s">
        <v>13</v>
      </c>
      <c r="C1320" t="s">
        <v>130</v>
      </c>
      <c r="D1320" t="s">
        <v>70</v>
      </c>
      <c r="E1320" t="s">
        <v>11</v>
      </c>
      <c r="F1320" t="s">
        <v>131</v>
      </c>
      <c r="G1320">
        <v>2</v>
      </c>
      <c r="H1320" t="s">
        <v>13</v>
      </c>
      <c r="I1320" t="s">
        <v>18</v>
      </c>
      <c r="M1320">
        <v>2</v>
      </c>
      <c r="N1320" t="str">
        <f t="shared" si="104"/>
        <v>Yes</v>
      </c>
      <c r="O1320" s="3" t="s">
        <v>152</v>
      </c>
      <c r="P1320" s="126" t="str">
        <f t="shared" si="117"/>
        <v>Yes</v>
      </c>
      <c r="Q1320" s="126" t="str">
        <f t="shared" si="118"/>
        <v>No</v>
      </c>
      <c r="R1320" s="126" t="str">
        <f t="shared" si="118"/>
        <v>No</v>
      </c>
      <c r="S1320" s="126" t="str">
        <f t="shared" si="118"/>
        <v>Yes</v>
      </c>
      <c r="T1320" s="126" t="str">
        <f t="shared" si="118"/>
        <v>No</v>
      </c>
      <c r="U1320" s="126" t="str">
        <f t="shared" si="118"/>
        <v>Yes</v>
      </c>
      <c r="V1320" s="126" t="str">
        <f t="shared" si="118"/>
        <v>No</v>
      </c>
      <c r="W1320" s="126" t="str">
        <f t="shared" si="118"/>
        <v>No</v>
      </c>
      <c r="X1320" s="126" t="str">
        <f t="shared" si="118"/>
        <v>No</v>
      </c>
      <c r="Y1320" s="126" t="str">
        <f t="shared" si="118"/>
        <v>Yes</v>
      </c>
      <c r="Z1320" s="126" t="str">
        <f t="shared" si="118"/>
        <v>Yes</v>
      </c>
      <c r="AA1320" s="126" t="str">
        <f t="shared" si="118"/>
        <v>No</v>
      </c>
    </row>
    <row r="1321" spans="1:27" x14ac:dyDescent="0.3">
      <c r="A1321" t="s">
        <v>204</v>
      </c>
      <c r="B1321" t="s">
        <v>13</v>
      </c>
      <c r="C1321" t="s">
        <v>130</v>
      </c>
      <c r="D1321" t="s">
        <v>70</v>
      </c>
      <c r="E1321" t="s">
        <v>11</v>
      </c>
      <c r="F1321" t="s">
        <v>131</v>
      </c>
      <c r="G1321">
        <v>1</v>
      </c>
      <c r="H1321" t="s">
        <v>131</v>
      </c>
      <c r="I1321" t="s">
        <v>18</v>
      </c>
      <c r="M1321">
        <v>2</v>
      </c>
      <c r="N1321" t="str">
        <f t="shared" si="104"/>
        <v>Yes</v>
      </c>
      <c r="O1321" s="3" t="s">
        <v>152</v>
      </c>
      <c r="P1321" s="126" t="str">
        <f t="shared" si="117"/>
        <v>Yes</v>
      </c>
      <c r="Q1321" s="126" t="str">
        <f t="shared" si="118"/>
        <v>No</v>
      </c>
      <c r="R1321" s="126" t="str">
        <f t="shared" si="118"/>
        <v>No</v>
      </c>
      <c r="S1321" s="126" t="str">
        <f t="shared" si="118"/>
        <v>Yes</v>
      </c>
      <c r="T1321" s="126" t="str">
        <f t="shared" si="118"/>
        <v>No</v>
      </c>
      <c r="U1321" s="126" t="str">
        <f t="shared" si="118"/>
        <v>Yes</v>
      </c>
      <c r="V1321" s="126" t="str">
        <f t="shared" si="118"/>
        <v>No</v>
      </c>
      <c r="W1321" s="126" t="str">
        <f t="shared" si="118"/>
        <v>No</v>
      </c>
      <c r="X1321" s="126" t="str">
        <f t="shared" si="118"/>
        <v>No</v>
      </c>
      <c r="Y1321" s="126" t="str">
        <f t="shared" si="118"/>
        <v>Yes</v>
      </c>
      <c r="Z1321" s="126" t="str">
        <f t="shared" si="118"/>
        <v>Yes</v>
      </c>
      <c r="AA1321" s="126" t="str">
        <f t="shared" si="118"/>
        <v>No</v>
      </c>
    </row>
    <row r="1322" spans="1:27" x14ac:dyDescent="0.3">
      <c r="A1322" t="s">
        <v>204</v>
      </c>
      <c r="B1322" t="s">
        <v>13</v>
      </c>
      <c r="C1322" t="s">
        <v>130</v>
      </c>
      <c r="D1322" t="s">
        <v>14</v>
      </c>
      <c r="E1322" t="s">
        <v>11</v>
      </c>
      <c r="F1322" t="s">
        <v>131</v>
      </c>
      <c r="G1322">
        <v>1</v>
      </c>
      <c r="H1322" t="s">
        <v>131</v>
      </c>
      <c r="I1322" t="s">
        <v>19</v>
      </c>
      <c r="M1322">
        <v>0</v>
      </c>
      <c r="N1322" t="str">
        <f t="shared" si="104"/>
        <v>No</v>
      </c>
      <c r="O1322" s="3" t="s">
        <v>152</v>
      </c>
      <c r="P1322" s="126" t="str">
        <f t="shared" si="117"/>
        <v>Yes</v>
      </c>
      <c r="Q1322" s="126" t="str">
        <f t="shared" si="118"/>
        <v>No</v>
      </c>
      <c r="R1322" s="126" t="str">
        <f t="shared" si="118"/>
        <v>No</v>
      </c>
      <c r="S1322" s="126" t="str">
        <f t="shared" si="118"/>
        <v>No</v>
      </c>
      <c r="T1322" s="126" t="str">
        <f t="shared" si="118"/>
        <v>No</v>
      </c>
      <c r="U1322" s="126" t="str">
        <f t="shared" si="118"/>
        <v>Yes</v>
      </c>
      <c r="V1322" s="126" t="str">
        <f t="shared" si="118"/>
        <v>No</v>
      </c>
      <c r="W1322" s="126" t="str">
        <f t="shared" si="118"/>
        <v>No</v>
      </c>
      <c r="X1322" s="126" t="str">
        <f t="shared" si="118"/>
        <v>Yes</v>
      </c>
      <c r="Y1322" s="126" t="str">
        <f t="shared" si="118"/>
        <v>Yes</v>
      </c>
      <c r="Z1322" s="126" t="str">
        <f t="shared" si="118"/>
        <v>Yes</v>
      </c>
      <c r="AA1322" s="126" t="str">
        <f t="shared" si="118"/>
        <v>No</v>
      </c>
    </row>
    <row r="1323" spans="1:27" x14ac:dyDescent="0.3">
      <c r="A1323" t="s">
        <v>204</v>
      </c>
      <c r="B1323" t="s">
        <v>13</v>
      </c>
      <c r="C1323" t="s">
        <v>130</v>
      </c>
      <c r="D1323" t="s">
        <v>14</v>
      </c>
      <c r="E1323" t="s">
        <v>11</v>
      </c>
      <c r="F1323" t="s">
        <v>131</v>
      </c>
      <c r="G1323">
        <v>1</v>
      </c>
      <c r="H1323" t="s">
        <v>131</v>
      </c>
      <c r="I1323" t="s">
        <v>18</v>
      </c>
      <c r="M1323">
        <v>2</v>
      </c>
      <c r="N1323" t="str">
        <f t="shared" si="104"/>
        <v>Yes</v>
      </c>
      <c r="O1323" s="3" t="s">
        <v>152</v>
      </c>
      <c r="P1323" s="126" t="str">
        <f t="shared" si="117"/>
        <v>Yes</v>
      </c>
      <c r="Q1323" s="126" t="str">
        <f t="shared" si="118"/>
        <v>No</v>
      </c>
      <c r="R1323" s="126" t="str">
        <f t="shared" si="118"/>
        <v>No</v>
      </c>
      <c r="S1323" s="126" t="str">
        <f t="shared" si="118"/>
        <v>No</v>
      </c>
      <c r="T1323" s="126" t="str">
        <f t="shared" si="118"/>
        <v>No</v>
      </c>
      <c r="U1323" s="126" t="str">
        <f t="shared" si="118"/>
        <v>Yes</v>
      </c>
      <c r="V1323" s="126" t="str">
        <f t="shared" si="118"/>
        <v>No</v>
      </c>
      <c r="W1323" s="126" t="str">
        <f t="shared" si="118"/>
        <v>No</v>
      </c>
      <c r="X1323" s="126" t="str">
        <f t="shared" si="118"/>
        <v>Yes</v>
      </c>
      <c r="Y1323" s="126" t="str">
        <f t="shared" si="118"/>
        <v>Yes</v>
      </c>
      <c r="Z1323" s="126" t="str">
        <f t="shared" si="118"/>
        <v>Yes</v>
      </c>
      <c r="AA1323" s="126" t="str">
        <f t="shared" si="118"/>
        <v>No</v>
      </c>
    </row>
    <row r="1324" spans="1:27" x14ac:dyDescent="0.3">
      <c r="A1324" t="s">
        <v>204</v>
      </c>
      <c r="B1324" t="s">
        <v>13</v>
      </c>
      <c r="C1324" t="s">
        <v>130</v>
      </c>
      <c r="D1324" t="s">
        <v>14</v>
      </c>
      <c r="E1324" t="s">
        <v>11</v>
      </c>
      <c r="F1324" t="s">
        <v>131</v>
      </c>
      <c r="G1324">
        <v>0</v>
      </c>
      <c r="H1324" t="s">
        <v>14</v>
      </c>
      <c r="I1324" t="s">
        <v>148</v>
      </c>
      <c r="L1324" s="3" t="s">
        <v>252</v>
      </c>
      <c r="M1324">
        <v>0</v>
      </c>
      <c r="N1324" t="str">
        <f t="shared" si="104"/>
        <v>Yes</v>
      </c>
      <c r="O1324" s="3" t="s">
        <v>152</v>
      </c>
      <c r="P1324" s="126" t="str">
        <f t="shared" si="117"/>
        <v>Yes</v>
      </c>
      <c r="Q1324" s="126" t="str">
        <f t="shared" si="118"/>
        <v>No</v>
      </c>
      <c r="R1324" s="126" t="str">
        <f t="shared" si="118"/>
        <v>No</v>
      </c>
      <c r="S1324" s="126" t="str">
        <f t="shared" si="118"/>
        <v>No</v>
      </c>
      <c r="T1324" s="126" t="str">
        <f t="shared" si="118"/>
        <v>No</v>
      </c>
      <c r="U1324" s="126" t="str">
        <f t="shared" si="118"/>
        <v>Yes</v>
      </c>
      <c r="V1324" s="126" t="str">
        <f t="shared" si="118"/>
        <v>No</v>
      </c>
      <c r="W1324" s="126" t="str">
        <f t="shared" si="118"/>
        <v>No</v>
      </c>
      <c r="X1324" s="126" t="str">
        <f t="shared" si="118"/>
        <v>Yes</v>
      </c>
      <c r="Y1324" s="126" t="str">
        <f t="shared" si="118"/>
        <v>Yes</v>
      </c>
      <c r="Z1324" s="126" t="str">
        <f t="shared" si="118"/>
        <v>Yes</v>
      </c>
      <c r="AA1324" s="126" t="str">
        <f t="shared" si="118"/>
        <v>No</v>
      </c>
    </row>
    <row r="1325" spans="1:27" x14ac:dyDescent="0.3">
      <c r="A1325" t="s">
        <v>204</v>
      </c>
      <c r="B1325" t="s">
        <v>13</v>
      </c>
      <c r="C1325" t="s">
        <v>130</v>
      </c>
      <c r="D1325" t="s">
        <v>14</v>
      </c>
      <c r="E1325" t="s">
        <v>11</v>
      </c>
      <c r="F1325" t="s">
        <v>131</v>
      </c>
      <c r="G1325">
        <v>1</v>
      </c>
      <c r="H1325" t="s">
        <v>131</v>
      </c>
      <c r="I1325" t="s">
        <v>18</v>
      </c>
      <c r="M1325">
        <v>0</v>
      </c>
      <c r="N1325" t="str">
        <f t="shared" si="104"/>
        <v>No</v>
      </c>
      <c r="O1325" s="3" t="s">
        <v>152</v>
      </c>
      <c r="P1325" s="126" t="str">
        <f t="shared" si="117"/>
        <v>Yes</v>
      </c>
      <c r="Q1325" s="126" t="str">
        <f t="shared" si="118"/>
        <v>No</v>
      </c>
      <c r="R1325" s="126" t="str">
        <f t="shared" si="118"/>
        <v>No</v>
      </c>
      <c r="S1325" s="126" t="str">
        <f t="shared" si="118"/>
        <v>No</v>
      </c>
      <c r="T1325" s="126" t="str">
        <f t="shared" si="118"/>
        <v>No</v>
      </c>
      <c r="U1325" s="126" t="str">
        <f t="shared" si="118"/>
        <v>Yes</v>
      </c>
      <c r="V1325" s="126" t="str">
        <f t="shared" si="118"/>
        <v>No</v>
      </c>
      <c r="W1325" s="126" t="str">
        <f t="shared" si="118"/>
        <v>No</v>
      </c>
      <c r="X1325" s="126" t="str">
        <f t="shared" si="118"/>
        <v>Yes</v>
      </c>
      <c r="Y1325" s="126" t="str">
        <f t="shared" si="118"/>
        <v>Yes</v>
      </c>
      <c r="Z1325" s="126" t="str">
        <f t="shared" si="118"/>
        <v>Yes</v>
      </c>
      <c r="AA1325" s="126" t="str">
        <f t="shared" si="118"/>
        <v>No</v>
      </c>
    </row>
    <row r="1326" spans="1:27" x14ac:dyDescent="0.3">
      <c r="A1326" t="s">
        <v>204</v>
      </c>
      <c r="B1326" t="s">
        <v>13</v>
      </c>
      <c r="C1326" t="s">
        <v>130</v>
      </c>
      <c r="D1326" t="s">
        <v>14</v>
      </c>
      <c r="E1326" t="s">
        <v>11</v>
      </c>
      <c r="F1326" t="s">
        <v>131</v>
      </c>
      <c r="G1326">
        <v>0</v>
      </c>
      <c r="H1326" t="s">
        <v>130</v>
      </c>
      <c r="I1326" t="s">
        <v>17</v>
      </c>
      <c r="M1326">
        <v>0</v>
      </c>
      <c r="N1326" t="str">
        <f t="shared" si="104"/>
        <v>No</v>
      </c>
      <c r="O1326" s="3" t="s">
        <v>152</v>
      </c>
      <c r="P1326" s="126" t="str">
        <f t="shared" si="117"/>
        <v>Yes</v>
      </c>
      <c r="Q1326" s="126" t="str">
        <f t="shared" si="118"/>
        <v>No</v>
      </c>
      <c r="R1326" s="126" t="str">
        <f t="shared" si="118"/>
        <v>No</v>
      </c>
      <c r="S1326" s="126" t="str">
        <f t="shared" si="118"/>
        <v>No</v>
      </c>
      <c r="T1326" s="126" t="str">
        <f t="shared" si="118"/>
        <v>No</v>
      </c>
      <c r="U1326" s="126" t="str">
        <f t="shared" si="118"/>
        <v>Yes</v>
      </c>
      <c r="V1326" s="126" t="str">
        <f t="shared" si="118"/>
        <v>No</v>
      </c>
      <c r="W1326" s="126" t="str">
        <f t="shared" si="118"/>
        <v>No</v>
      </c>
      <c r="X1326" s="126" t="str">
        <f t="shared" si="118"/>
        <v>Yes</v>
      </c>
      <c r="Y1326" s="126" t="str">
        <f t="shared" si="118"/>
        <v>Yes</v>
      </c>
      <c r="Z1326" s="126" t="str">
        <f t="shared" si="118"/>
        <v>Yes</v>
      </c>
      <c r="AA1326" s="126" t="str">
        <f t="shared" si="118"/>
        <v>No</v>
      </c>
    </row>
    <row r="1327" spans="1:27" x14ac:dyDescent="0.3">
      <c r="A1327" t="s">
        <v>204</v>
      </c>
      <c r="B1327" t="s">
        <v>13</v>
      </c>
      <c r="C1327" t="s">
        <v>130</v>
      </c>
      <c r="D1327" t="s">
        <v>14</v>
      </c>
      <c r="E1327" t="s">
        <v>11</v>
      </c>
      <c r="F1327" t="s">
        <v>131</v>
      </c>
      <c r="G1327">
        <v>0</v>
      </c>
      <c r="H1327" t="s">
        <v>130</v>
      </c>
      <c r="I1327" t="s">
        <v>19</v>
      </c>
      <c r="L1327" s="3" t="s">
        <v>122</v>
      </c>
      <c r="M1327">
        <v>0</v>
      </c>
      <c r="N1327" t="str">
        <f t="shared" si="104"/>
        <v>No</v>
      </c>
      <c r="O1327" s="3" t="s">
        <v>152</v>
      </c>
      <c r="P1327" s="126" t="str">
        <f t="shared" si="117"/>
        <v>Yes</v>
      </c>
      <c r="Q1327" s="126" t="str">
        <f t="shared" si="118"/>
        <v>No</v>
      </c>
      <c r="R1327" s="126" t="str">
        <f t="shared" si="118"/>
        <v>No</v>
      </c>
      <c r="S1327" s="126" t="str">
        <f t="shared" si="118"/>
        <v>No</v>
      </c>
      <c r="T1327" s="126" t="str">
        <f t="shared" si="118"/>
        <v>No</v>
      </c>
      <c r="U1327" s="126" t="str">
        <f t="shared" si="118"/>
        <v>Yes</v>
      </c>
      <c r="V1327" s="126" t="str">
        <f t="shared" si="118"/>
        <v>No</v>
      </c>
      <c r="W1327" s="126" t="str">
        <f t="shared" si="118"/>
        <v>No</v>
      </c>
      <c r="X1327" s="126" t="str">
        <f t="shared" si="118"/>
        <v>Yes</v>
      </c>
      <c r="Y1327" s="126" t="str">
        <f t="shared" si="118"/>
        <v>Yes</v>
      </c>
      <c r="Z1327" s="126" t="str">
        <f t="shared" si="118"/>
        <v>Yes</v>
      </c>
      <c r="AA1327" s="126" t="str">
        <f t="shared" si="118"/>
        <v>No</v>
      </c>
    </row>
    <row r="1328" spans="1:27" x14ac:dyDescent="0.3">
      <c r="A1328" t="s">
        <v>204</v>
      </c>
      <c r="B1328" t="s">
        <v>13</v>
      </c>
      <c r="C1328" t="s">
        <v>130</v>
      </c>
      <c r="D1328" t="s">
        <v>14</v>
      </c>
      <c r="E1328" t="s">
        <v>11</v>
      </c>
      <c r="F1328" t="s">
        <v>131</v>
      </c>
      <c r="G1328">
        <v>1</v>
      </c>
      <c r="H1328" t="s">
        <v>131</v>
      </c>
      <c r="I1328" t="s">
        <v>15</v>
      </c>
      <c r="M1328">
        <v>0</v>
      </c>
      <c r="N1328" t="str">
        <f t="shared" si="104"/>
        <v>No</v>
      </c>
      <c r="O1328" s="3" t="s">
        <v>152</v>
      </c>
      <c r="P1328" s="126" t="str">
        <f t="shared" si="117"/>
        <v>Yes</v>
      </c>
      <c r="Q1328" s="126" t="str">
        <f t="shared" si="118"/>
        <v>No</v>
      </c>
      <c r="R1328" s="126" t="str">
        <f t="shared" si="118"/>
        <v>No</v>
      </c>
      <c r="S1328" s="126" t="str">
        <f t="shared" si="118"/>
        <v>No</v>
      </c>
      <c r="T1328" s="126" t="str">
        <f t="shared" si="118"/>
        <v>No</v>
      </c>
      <c r="U1328" s="126" t="str">
        <f t="shared" si="118"/>
        <v>Yes</v>
      </c>
      <c r="V1328" s="126" t="str">
        <f t="shared" si="118"/>
        <v>No</v>
      </c>
      <c r="W1328" s="126" t="str">
        <f t="shared" si="118"/>
        <v>No</v>
      </c>
      <c r="X1328" s="126" t="str">
        <f t="shared" si="118"/>
        <v>Yes</v>
      </c>
      <c r="Y1328" s="126" t="str">
        <f t="shared" si="118"/>
        <v>Yes</v>
      </c>
      <c r="Z1328" s="126" t="str">
        <f t="shared" si="118"/>
        <v>Yes</v>
      </c>
      <c r="AA1328" s="126" t="str">
        <f t="shared" si="118"/>
        <v>No</v>
      </c>
    </row>
    <row r="1329" spans="1:27" x14ac:dyDescent="0.3">
      <c r="A1329" t="s">
        <v>204</v>
      </c>
      <c r="B1329" t="s">
        <v>13</v>
      </c>
      <c r="C1329" t="s">
        <v>130</v>
      </c>
      <c r="D1329" t="s">
        <v>14</v>
      </c>
      <c r="E1329" t="s">
        <v>11</v>
      </c>
      <c r="F1329" t="s">
        <v>131</v>
      </c>
      <c r="G1329">
        <v>0</v>
      </c>
      <c r="H1329" t="s">
        <v>130</v>
      </c>
      <c r="I1329" t="s">
        <v>15</v>
      </c>
      <c r="L1329" s="3" t="s">
        <v>122</v>
      </c>
      <c r="M1329">
        <v>2</v>
      </c>
      <c r="N1329" t="str">
        <f t="shared" si="104"/>
        <v>Yes</v>
      </c>
      <c r="O1329" s="3" t="s">
        <v>152</v>
      </c>
      <c r="P1329" s="126" t="str">
        <f t="shared" si="117"/>
        <v>Yes</v>
      </c>
      <c r="Q1329" s="126" t="str">
        <f t="shared" si="118"/>
        <v>No</v>
      </c>
      <c r="R1329" s="126" t="str">
        <f t="shared" si="118"/>
        <v>No</v>
      </c>
      <c r="S1329" s="126" t="str">
        <f t="shared" si="118"/>
        <v>No</v>
      </c>
      <c r="T1329" s="126" t="str">
        <f t="shared" si="118"/>
        <v>No</v>
      </c>
      <c r="U1329" s="126" t="str">
        <f t="shared" si="118"/>
        <v>Yes</v>
      </c>
      <c r="V1329" s="126" t="str">
        <f t="shared" ref="Q1329:AA1352" si="119">IF($A1329="","",IF(OR($B1329=V$1,$C1329=V$1,$D1329=V$1,$E1329=V$1,$F1329=V$1),"Yes","No"))</f>
        <v>No</v>
      </c>
      <c r="W1329" s="126" t="str">
        <f t="shared" si="119"/>
        <v>No</v>
      </c>
      <c r="X1329" s="126" t="str">
        <f t="shared" si="119"/>
        <v>Yes</v>
      </c>
      <c r="Y1329" s="126" t="str">
        <f t="shared" si="119"/>
        <v>Yes</v>
      </c>
      <c r="Z1329" s="126" t="str">
        <f t="shared" si="119"/>
        <v>Yes</v>
      </c>
      <c r="AA1329" s="126" t="str">
        <f t="shared" si="119"/>
        <v>No</v>
      </c>
    </row>
    <row r="1330" spans="1:27" x14ac:dyDescent="0.3">
      <c r="A1330" t="s">
        <v>204</v>
      </c>
      <c r="B1330" t="s">
        <v>13</v>
      </c>
      <c r="C1330" t="s">
        <v>130</v>
      </c>
      <c r="D1330" t="s">
        <v>14</v>
      </c>
      <c r="E1330" t="s">
        <v>11</v>
      </c>
      <c r="F1330" t="s">
        <v>131</v>
      </c>
      <c r="G1330">
        <v>1</v>
      </c>
      <c r="H1330" t="s">
        <v>131</v>
      </c>
      <c r="I1330" t="s">
        <v>16</v>
      </c>
      <c r="M1330">
        <v>0</v>
      </c>
      <c r="N1330" t="str">
        <f t="shared" si="104"/>
        <v>No</v>
      </c>
      <c r="O1330" s="3" t="s">
        <v>152</v>
      </c>
      <c r="P1330" s="126" t="str">
        <f t="shared" si="117"/>
        <v>Yes</v>
      </c>
      <c r="Q1330" s="126" t="str">
        <f t="shared" si="119"/>
        <v>No</v>
      </c>
      <c r="R1330" s="126" t="str">
        <f t="shared" si="119"/>
        <v>No</v>
      </c>
      <c r="S1330" s="126" t="str">
        <f t="shared" si="119"/>
        <v>No</v>
      </c>
      <c r="T1330" s="126" t="str">
        <f t="shared" si="119"/>
        <v>No</v>
      </c>
      <c r="U1330" s="126" t="str">
        <f t="shared" si="119"/>
        <v>Yes</v>
      </c>
      <c r="V1330" s="126" t="str">
        <f t="shared" si="119"/>
        <v>No</v>
      </c>
      <c r="W1330" s="126" t="str">
        <f t="shared" si="119"/>
        <v>No</v>
      </c>
      <c r="X1330" s="126" t="str">
        <f t="shared" si="119"/>
        <v>Yes</v>
      </c>
      <c r="Y1330" s="126" t="str">
        <f t="shared" si="119"/>
        <v>Yes</v>
      </c>
      <c r="Z1330" s="126" t="str">
        <f t="shared" si="119"/>
        <v>Yes</v>
      </c>
      <c r="AA1330" s="126" t="str">
        <f t="shared" si="119"/>
        <v>No</v>
      </c>
    </row>
    <row r="1331" spans="1:27" x14ac:dyDescent="0.3">
      <c r="A1331" t="s">
        <v>204</v>
      </c>
      <c r="B1331" t="s">
        <v>13</v>
      </c>
      <c r="C1331" t="s">
        <v>130</v>
      </c>
      <c r="D1331" t="s">
        <v>14</v>
      </c>
      <c r="E1331" t="s">
        <v>11</v>
      </c>
      <c r="F1331" t="s">
        <v>131</v>
      </c>
      <c r="G1331">
        <v>1</v>
      </c>
      <c r="H1331" t="s">
        <v>131</v>
      </c>
      <c r="I1331" t="s">
        <v>18</v>
      </c>
      <c r="M1331">
        <v>0</v>
      </c>
      <c r="N1331" t="str">
        <f t="shared" si="104"/>
        <v>No</v>
      </c>
      <c r="O1331" s="3" t="s">
        <v>152</v>
      </c>
      <c r="P1331" s="126" t="str">
        <f t="shared" si="117"/>
        <v>Yes</v>
      </c>
      <c r="Q1331" s="126" t="str">
        <f t="shared" si="119"/>
        <v>No</v>
      </c>
      <c r="R1331" s="126" t="str">
        <f t="shared" si="119"/>
        <v>No</v>
      </c>
      <c r="S1331" s="126" t="str">
        <f t="shared" si="119"/>
        <v>No</v>
      </c>
      <c r="T1331" s="126" t="str">
        <f t="shared" si="119"/>
        <v>No</v>
      </c>
      <c r="U1331" s="126" t="str">
        <f t="shared" si="119"/>
        <v>Yes</v>
      </c>
      <c r="V1331" s="126" t="str">
        <f t="shared" si="119"/>
        <v>No</v>
      </c>
      <c r="W1331" s="126" t="str">
        <f t="shared" si="119"/>
        <v>No</v>
      </c>
      <c r="X1331" s="126" t="str">
        <f t="shared" si="119"/>
        <v>Yes</v>
      </c>
      <c r="Y1331" s="126" t="str">
        <f t="shared" si="119"/>
        <v>Yes</v>
      </c>
      <c r="Z1331" s="126" t="str">
        <f t="shared" si="119"/>
        <v>Yes</v>
      </c>
      <c r="AA1331" s="126" t="str">
        <f t="shared" si="119"/>
        <v>No</v>
      </c>
    </row>
    <row r="1332" spans="1:27" x14ac:dyDescent="0.3">
      <c r="A1332" t="s">
        <v>204</v>
      </c>
      <c r="B1332" t="s">
        <v>13</v>
      </c>
      <c r="C1332" t="s">
        <v>130</v>
      </c>
      <c r="D1332" t="s">
        <v>14</v>
      </c>
      <c r="E1332" t="s">
        <v>11</v>
      </c>
      <c r="F1332" t="s">
        <v>131</v>
      </c>
      <c r="G1332">
        <v>1</v>
      </c>
      <c r="H1332" t="s">
        <v>131</v>
      </c>
      <c r="I1332" t="s">
        <v>18</v>
      </c>
      <c r="L1332" s="3" t="s">
        <v>122</v>
      </c>
      <c r="M1332">
        <v>0</v>
      </c>
      <c r="N1332" t="str">
        <f t="shared" si="104"/>
        <v>No</v>
      </c>
      <c r="O1332" s="3" t="s">
        <v>152</v>
      </c>
      <c r="P1332" s="126" t="str">
        <f t="shared" si="117"/>
        <v>Yes</v>
      </c>
      <c r="Q1332" s="126" t="str">
        <f t="shared" si="119"/>
        <v>No</v>
      </c>
      <c r="R1332" s="126" t="str">
        <f t="shared" si="119"/>
        <v>No</v>
      </c>
      <c r="S1332" s="126" t="str">
        <f t="shared" si="119"/>
        <v>No</v>
      </c>
      <c r="T1332" s="126" t="str">
        <f t="shared" si="119"/>
        <v>No</v>
      </c>
      <c r="U1332" s="126" t="str">
        <f t="shared" si="119"/>
        <v>Yes</v>
      </c>
      <c r="V1332" s="126" t="str">
        <f t="shared" si="119"/>
        <v>No</v>
      </c>
      <c r="W1332" s="126" t="str">
        <f t="shared" si="119"/>
        <v>No</v>
      </c>
      <c r="X1332" s="126" t="str">
        <f t="shared" si="119"/>
        <v>Yes</v>
      </c>
      <c r="Y1332" s="126" t="str">
        <f t="shared" si="119"/>
        <v>Yes</v>
      </c>
      <c r="Z1332" s="126" t="str">
        <f t="shared" si="119"/>
        <v>Yes</v>
      </c>
      <c r="AA1332" s="126" t="str">
        <f t="shared" si="119"/>
        <v>No</v>
      </c>
    </row>
    <row r="1333" spans="1:27" x14ac:dyDescent="0.3">
      <c r="A1333" t="s">
        <v>204</v>
      </c>
      <c r="B1333" t="s">
        <v>13</v>
      </c>
      <c r="C1333" t="s">
        <v>130</v>
      </c>
      <c r="D1333" t="s">
        <v>14</v>
      </c>
      <c r="E1333" t="s">
        <v>11</v>
      </c>
      <c r="F1333" t="s">
        <v>131</v>
      </c>
      <c r="G1333">
        <v>0</v>
      </c>
      <c r="H1333" t="s">
        <v>11</v>
      </c>
      <c r="I1333" t="s">
        <v>17</v>
      </c>
      <c r="M1333">
        <v>0</v>
      </c>
      <c r="N1333" t="str">
        <f t="shared" si="104"/>
        <v>No</v>
      </c>
      <c r="O1333" s="3" t="s">
        <v>152</v>
      </c>
      <c r="P1333" s="126" t="str">
        <f t="shared" si="117"/>
        <v>Yes</v>
      </c>
      <c r="Q1333" s="126" t="str">
        <f t="shared" si="119"/>
        <v>No</v>
      </c>
      <c r="R1333" s="126" t="str">
        <f t="shared" si="119"/>
        <v>No</v>
      </c>
      <c r="S1333" s="126" t="str">
        <f t="shared" si="119"/>
        <v>No</v>
      </c>
      <c r="T1333" s="126" t="str">
        <f t="shared" si="119"/>
        <v>No</v>
      </c>
      <c r="U1333" s="126" t="str">
        <f t="shared" si="119"/>
        <v>Yes</v>
      </c>
      <c r="V1333" s="126" t="str">
        <f t="shared" si="119"/>
        <v>No</v>
      </c>
      <c r="W1333" s="126" t="str">
        <f t="shared" si="119"/>
        <v>No</v>
      </c>
      <c r="X1333" s="126" t="str">
        <f t="shared" si="119"/>
        <v>Yes</v>
      </c>
      <c r="Y1333" s="126" t="str">
        <f t="shared" si="119"/>
        <v>Yes</v>
      </c>
      <c r="Z1333" s="126" t="str">
        <f t="shared" si="119"/>
        <v>Yes</v>
      </c>
      <c r="AA1333" s="126" t="str">
        <f t="shared" si="119"/>
        <v>No</v>
      </c>
    </row>
    <row r="1334" spans="1:27" x14ac:dyDescent="0.3">
      <c r="A1334" t="s">
        <v>204</v>
      </c>
      <c r="B1334" t="s">
        <v>13</v>
      </c>
      <c r="C1334" t="s">
        <v>130</v>
      </c>
      <c r="D1334" t="s">
        <v>14</v>
      </c>
      <c r="E1334" t="s">
        <v>11</v>
      </c>
      <c r="F1334" t="s">
        <v>131</v>
      </c>
      <c r="G1334">
        <v>0</v>
      </c>
      <c r="H1334" t="s">
        <v>130</v>
      </c>
      <c r="I1334" t="s">
        <v>19</v>
      </c>
      <c r="M1334">
        <v>0</v>
      </c>
      <c r="N1334" t="str">
        <f t="shared" si="104"/>
        <v>No</v>
      </c>
      <c r="O1334" s="3" t="s">
        <v>152</v>
      </c>
      <c r="P1334" s="126" t="str">
        <f t="shared" si="117"/>
        <v>Yes</v>
      </c>
      <c r="Q1334" s="126" t="str">
        <f t="shared" si="119"/>
        <v>No</v>
      </c>
      <c r="R1334" s="126" t="str">
        <f t="shared" si="119"/>
        <v>No</v>
      </c>
      <c r="S1334" s="126" t="str">
        <f t="shared" si="119"/>
        <v>No</v>
      </c>
      <c r="T1334" s="126" t="str">
        <f t="shared" si="119"/>
        <v>No</v>
      </c>
      <c r="U1334" s="126" t="str">
        <f t="shared" si="119"/>
        <v>Yes</v>
      </c>
      <c r="V1334" s="126" t="str">
        <f t="shared" si="119"/>
        <v>No</v>
      </c>
      <c r="W1334" s="126" t="str">
        <f t="shared" si="119"/>
        <v>No</v>
      </c>
      <c r="X1334" s="126" t="str">
        <f t="shared" si="119"/>
        <v>Yes</v>
      </c>
      <c r="Y1334" s="126" t="str">
        <f t="shared" si="119"/>
        <v>Yes</v>
      </c>
      <c r="Z1334" s="126" t="str">
        <f t="shared" si="119"/>
        <v>Yes</v>
      </c>
      <c r="AA1334" s="126" t="str">
        <f t="shared" si="119"/>
        <v>No</v>
      </c>
    </row>
    <row r="1335" spans="1:27" x14ac:dyDescent="0.3">
      <c r="A1335" t="s">
        <v>204</v>
      </c>
      <c r="B1335" t="s">
        <v>13</v>
      </c>
      <c r="C1335" t="s">
        <v>130</v>
      </c>
      <c r="D1335" t="s">
        <v>9</v>
      </c>
      <c r="E1335" t="s">
        <v>11</v>
      </c>
      <c r="F1335" t="s">
        <v>10</v>
      </c>
      <c r="G1335">
        <v>0</v>
      </c>
      <c r="H1335" t="s">
        <v>11</v>
      </c>
      <c r="I1335" t="s">
        <v>15</v>
      </c>
      <c r="L1335" s="3" t="s">
        <v>252</v>
      </c>
      <c r="M1335">
        <v>2</v>
      </c>
      <c r="N1335" t="str">
        <f t="shared" si="104"/>
        <v>Yes</v>
      </c>
      <c r="O1335" s="3" t="s">
        <v>152</v>
      </c>
      <c r="P1335" s="126" t="str">
        <f t="shared" si="117"/>
        <v>Yes</v>
      </c>
      <c r="Q1335" s="126" t="str">
        <f t="shared" si="119"/>
        <v>Yes</v>
      </c>
      <c r="R1335" s="126" t="str">
        <f t="shared" si="119"/>
        <v>No</v>
      </c>
      <c r="S1335" s="126" t="str">
        <f t="shared" si="119"/>
        <v>No</v>
      </c>
      <c r="T1335" s="126" t="str">
        <f t="shared" si="119"/>
        <v>Yes</v>
      </c>
      <c r="U1335" s="126" t="str">
        <f t="shared" si="119"/>
        <v>Yes</v>
      </c>
      <c r="V1335" s="126" t="str">
        <f t="shared" si="119"/>
        <v>No</v>
      </c>
      <c r="W1335" s="126" t="str">
        <f t="shared" si="119"/>
        <v>No</v>
      </c>
      <c r="X1335" s="126" t="str">
        <f t="shared" si="119"/>
        <v>No</v>
      </c>
      <c r="Y1335" s="126" t="str">
        <f t="shared" si="119"/>
        <v>Yes</v>
      </c>
      <c r="Z1335" s="126" t="str">
        <f t="shared" si="119"/>
        <v>No</v>
      </c>
      <c r="AA1335" s="126" t="str">
        <f t="shared" si="119"/>
        <v>No</v>
      </c>
    </row>
    <row r="1336" spans="1:27" x14ac:dyDescent="0.3">
      <c r="A1336" t="s">
        <v>204</v>
      </c>
      <c r="B1336" t="s">
        <v>13</v>
      </c>
      <c r="C1336" t="s">
        <v>130</v>
      </c>
      <c r="D1336" t="s">
        <v>9</v>
      </c>
      <c r="E1336" t="s">
        <v>11</v>
      </c>
      <c r="F1336" t="s">
        <v>10</v>
      </c>
      <c r="G1336">
        <v>1</v>
      </c>
      <c r="H1336" t="s">
        <v>10</v>
      </c>
      <c r="I1336" t="s">
        <v>16</v>
      </c>
      <c r="M1336">
        <v>0</v>
      </c>
      <c r="N1336" t="str">
        <f t="shared" si="104"/>
        <v>No</v>
      </c>
      <c r="O1336" s="3" t="s">
        <v>152</v>
      </c>
      <c r="P1336" s="126" t="str">
        <f t="shared" si="117"/>
        <v>Yes</v>
      </c>
      <c r="Q1336" s="126" t="str">
        <f t="shared" si="119"/>
        <v>Yes</v>
      </c>
      <c r="R1336" s="126" t="str">
        <f t="shared" si="119"/>
        <v>No</v>
      </c>
      <c r="S1336" s="126" t="str">
        <f t="shared" si="119"/>
        <v>No</v>
      </c>
      <c r="T1336" s="126" t="str">
        <f t="shared" si="119"/>
        <v>Yes</v>
      </c>
      <c r="U1336" s="126" t="str">
        <f t="shared" si="119"/>
        <v>Yes</v>
      </c>
      <c r="V1336" s="126" t="str">
        <f t="shared" si="119"/>
        <v>No</v>
      </c>
      <c r="W1336" s="126" t="str">
        <f t="shared" si="119"/>
        <v>No</v>
      </c>
      <c r="X1336" s="126" t="str">
        <f t="shared" si="119"/>
        <v>No</v>
      </c>
      <c r="Y1336" s="126" t="str">
        <f t="shared" si="119"/>
        <v>Yes</v>
      </c>
      <c r="Z1336" s="126" t="str">
        <f t="shared" si="119"/>
        <v>No</v>
      </c>
      <c r="AA1336" s="126" t="str">
        <f t="shared" si="119"/>
        <v>No</v>
      </c>
    </row>
    <row r="1337" spans="1:27" x14ac:dyDescent="0.3">
      <c r="A1337" t="s">
        <v>204</v>
      </c>
      <c r="B1337" t="s">
        <v>13</v>
      </c>
      <c r="C1337" t="s">
        <v>130</v>
      </c>
      <c r="D1337" t="s">
        <v>9</v>
      </c>
      <c r="E1337" t="s">
        <v>11</v>
      </c>
      <c r="F1337" t="s">
        <v>10</v>
      </c>
      <c r="G1337">
        <v>1</v>
      </c>
      <c r="H1337" t="s">
        <v>13</v>
      </c>
      <c r="I1337" t="s">
        <v>15</v>
      </c>
      <c r="J1337" t="s">
        <v>237</v>
      </c>
      <c r="L1337" s="3" t="s">
        <v>122</v>
      </c>
      <c r="M1337">
        <v>2</v>
      </c>
      <c r="N1337" t="str">
        <f t="shared" si="104"/>
        <v>Yes</v>
      </c>
      <c r="O1337" s="3" t="s">
        <v>152</v>
      </c>
      <c r="P1337" s="126" t="str">
        <f t="shared" si="117"/>
        <v>Yes</v>
      </c>
      <c r="Q1337" s="126" t="str">
        <f t="shared" si="119"/>
        <v>Yes</v>
      </c>
      <c r="R1337" s="126" t="str">
        <f t="shared" si="119"/>
        <v>No</v>
      </c>
      <c r="S1337" s="126" t="str">
        <f t="shared" si="119"/>
        <v>No</v>
      </c>
      <c r="T1337" s="126" t="str">
        <f t="shared" si="119"/>
        <v>Yes</v>
      </c>
      <c r="U1337" s="126" t="str">
        <f t="shared" si="119"/>
        <v>Yes</v>
      </c>
      <c r="V1337" s="126" t="str">
        <f t="shared" si="119"/>
        <v>No</v>
      </c>
      <c r="W1337" s="126" t="str">
        <f t="shared" si="119"/>
        <v>No</v>
      </c>
      <c r="X1337" s="126" t="str">
        <f t="shared" si="119"/>
        <v>No</v>
      </c>
      <c r="Y1337" s="126" t="str">
        <f t="shared" si="119"/>
        <v>Yes</v>
      </c>
      <c r="Z1337" s="126" t="str">
        <f t="shared" si="119"/>
        <v>No</v>
      </c>
      <c r="AA1337" s="126" t="str">
        <f t="shared" si="119"/>
        <v>No</v>
      </c>
    </row>
    <row r="1338" spans="1:27" x14ac:dyDescent="0.3">
      <c r="A1338" t="s">
        <v>204</v>
      </c>
      <c r="B1338" t="s">
        <v>13</v>
      </c>
      <c r="C1338" t="s">
        <v>130</v>
      </c>
      <c r="D1338" t="s">
        <v>9</v>
      </c>
      <c r="E1338" t="s">
        <v>11</v>
      </c>
      <c r="F1338" t="s">
        <v>10</v>
      </c>
      <c r="G1338">
        <v>0</v>
      </c>
      <c r="H1338" t="s">
        <v>10</v>
      </c>
      <c r="I1338" t="s">
        <v>15</v>
      </c>
      <c r="M1338">
        <v>2</v>
      </c>
      <c r="N1338" t="str">
        <f t="shared" si="104"/>
        <v>Yes</v>
      </c>
      <c r="O1338" s="3" t="s">
        <v>152</v>
      </c>
      <c r="P1338" s="126" t="str">
        <f t="shared" si="117"/>
        <v>Yes</v>
      </c>
      <c r="Q1338" s="126" t="str">
        <f t="shared" si="119"/>
        <v>Yes</v>
      </c>
      <c r="R1338" s="126" t="str">
        <f t="shared" si="119"/>
        <v>No</v>
      </c>
      <c r="S1338" s="126" t="str">
        <f t="shared" si="119"/>
        <v>No</v>
      </c>
      <c r="T1338" s="126" t="str">
        <f t="shared" si="119"/>
        <v>Yes</v>
      </c>
      <c r="U1338" s="126" t="str">
        <f t="shared" si="119"/>
        <v>Yes</v>
      </c>
      <c r="V1338" s="126" t="str">
        <f t="shared" si="119"/>
        <v>No</v>
      </c>
      <c r="W1338" s="126" t="str">
        <f t="shared" si="119"/>
        <v>No</v>
      </c>
      <c r="X1338" s="126" t="str">
        <f t="shared" si="119"/>
        <v>No</v>
      </c>
      <c r="Y1338" s="126" t="str">
        <f t="shared" si="119"/>
        <v>Yes</v>
      </c>
      <c r="Z1338" s="126" t="str">
        <f t="shared" si="119"/>
        <v>No</v>
      </c>
      <c r="AA1338" s="126" t="str">
        <f t="shared" si="119"/>
        <v>No</v>
      </c>
    </row>
    <row r="1339" spans="1:27" x14ac:dyDescent="0.3">
      <c r="A1339" t="s">
        <v>204</v>
      </c>
      <c r="B1339" t="s">
        <v>13</v>
      </c>
      <c r="C1339" t="s">
        <v>130</v>
      </c>
      <c r="D1339" t="s">
        <v>9</v>
      </c>
      <c r="E1339" t="s">
        <v>11</v>
      </c>
      <c r="F1339" t="s">
        <v>10</v>
      </c>
      <c r="G1339">
        <v>0</v>
      </c>
      <c r="H1339" t="s">
        <v>130</v>
      </c>
      <c r="I1339" t="s">
        <v>17</v>
      </c>
      <c r="M1339">
        <v>0</v>
      </c>
      <c r="N1339" t="str">
        <f t="shared" si="104"/>
        <v>No</v>
      </c>
      <c r="O1339" s="3" t="s">
        <v>152</v>
      </c>
      <c r="P1339" s="126" t="str">
        <f t="shared" si="117"/>
        <v>Yes</v>
      </c>
      <c r="Q1339" s="126" t="str">
        <f t="shared" si="119"/>
        <v>Yes</v>
      </c>
      <c r="R1339" s="126" t="str">
        <f t="shared" si="119"/>
        <v>No</v>
      </c>
      <c r="S1339" s="126" t="str">
        <f t="shared" si="119"/>
        <v>No</v>
      </c>
      <c r="T1339" s="126" t="str">
        <f t="shared" si="119"/>
        <v>Yes</v>
      </c>
      <c r="U1339" s="126" t="str">
        <f t="shared" si="119"/>
        <v>Yes</v>
      </c>
      <c r="V1339" s="126" t="str">
        <f t="shared" si="119"/>
        <v>No</v>
      </c>
      <c r="W1339" s="126" t="str">
        <f t="shared" si="119"/>
        <v>No</v>
      </c>
      <c r="X1339" s="126" t="str">
        <f t="shared" si="119"/>
        <v>No</v>
      </c>
      <c r="Y1339" s="126" t="str">
        <f t="shared" si="119"/>
        <v>Yes</v>
      </c>
      <c r="Z1339" s="126" t="str">
        <f t="shared" si="119"/>
        <v>No</v>
      </c>
      <c r="AA1339" s="126" t="str">
        <f t="shared" si="119"/>
        <v>No</v>
      </c>
    </row>
    <row r="1340" spans="1:27" x14ac:dyDescent="0.3">
      <c r="A1340" t="s">
        <v>204</v>
      </c>
      <c r="B1340" t="s">
        <v>13</v>
      </c>
      <c r="C1340" t="s">
        <v>130</v>
      </c>
      <c r="D1340" t="s">
        <v>9</v>
      </c>
      <c r="E1340" t="s">
        <v>11</v>
      </c>
      <c r="F1340" t="s">
        <v>10</v>
      </c>
      <c r="G1340">
        <v>1</v>
      </c>
      <c r="H1340" t="s">
        <v>10</v>
      </c>
      <c r="I1340" t="s">
        <v>16</v>
      </c>
      <c r="M1340">
        <v>2</v>
      </c>
      <c r="N1340" t="str">
        <f t="shared" si="104"/>
        <v>Yes</v>
      </c>
      <c r="O1340" s="3" t="s">
        <v>152</v>
      </c>
      <c r="P1340" s="126" t="str">
        <f t="shared" si="117"/>
        <v>Yes</v>
      </c>
      <c r="Q1340" s="126" t="str">
        <f t="shared" si="119"/>
        <v>Yes</v>
      </c>
      <c r="R1340" s="126" t="str">
        <f t="shared" si="119"/>
        <v>No</v>
      </c>
      <c r="S1340" s="126" t="str">
        <f t="shared" si="119"/>
        <v>No</v>
      </c>
      <c r="T1340" s="126" t="str">
        <f t="shared" si="119"/>
        <v>Yes</v>
      </c>
      <c r="U1340" s="126" t="str">
        <f t="shared" si="119"/>
        <v>Yes</v>
      </c>
      <c r="V1340" s="126" t="str">
        <f t="shared" si="119"/>
        <v>No</v>
      </c>
      <c r="W1340" s="126" t="str">
        <f t="shared" si="119"/>
        <v>No</v>
      </c>
      <c r="X1340" s="126" t="str">
        <f t="shared" si="119"/>
        <v>No</v>
      </c>
      <c r="Y1340" s="126" t="str">
        <f t="shared" si="119"/>
        <v>Yes</v>
      </c>
      <c r="Z1340" s="126" t="str">
        <f t="shared" si="119"/>
        <v>No</v>
      </c>
      <c r="AA1340" s="126" t="str">
        <f t="shared" si="119"/>
        <v>No</v>
      </c>
    </row>
    <row r="1341" spans="1:27" x14ac:dyDescent="0.3">
      <c r="A1341" t="s">
        <v>204</v>
      </c>
      <c r="B1341" t="s">
        <v>13</v>
      </c>
      <c r="C1341" t="s">
        <v>130</v>
      </c>
      <c r="D1341" t="s">
        <v>9</v>
      </c>
      <c r="E1341" t="s">
        <v>11</v>
      </c>
      <c r="F1341" t="s">
        <v>10</v>
      </c>
      <c r="G1341">
        <v>1</v>
      </c>
      <c r="H1341" t="s">
        <v>9</v>
      </c>
      <c r="I1341" t="s">
        <v>148</v>
      </c>
      <c r="L1341" s="3" t="s">
        <v>122</v>
      </c>
      <c r="M1341">
        <v>2</v>
      </c>
      <c r="N1341" t="str">
        <f t="shared" si="104"/>
        <v>Yes</v>
      </c>
      <c r="O1341" s="3" t="s">
        <v>152</v>
      </c>
      <c r="P1341" s="126" t="str">
        <f t="shared" si="117"/>
        <v>Yes</v>
      </c>
      <c r="Q1341" s="126" t="str">
        <f t="shared" si="119"/>
        <v>Yes</v>
      </c>
      <c r="R1341" s="126" t="str">
        <f t="shared" si="119"/>
        <v>No</v>
      </c>
      <c r="S1341" s="126" t="str">
        <f t="shared" si="119"/>
        <v>No</v>
      </c>
      <c r="T1341" s="126" t="str">
        <f t="shared" si="119"/>
        <v>Yes</v>
      </c>
      <c r="U1341" s="126" t="str">
        <f t="shared" si="119"/>
        <v>Yes</v>
      </c>
      <c r="V1341" s="126" t="str">
        <f t="shared" si="119"/>
        <v>No</v>
      </c>
      <c r="W1341" s="126" t="str">
        <f t="shared" si="119"/>
        <v>No</v>
      </c>
      <c r="X1341" s="126" t="str">
        <f t="shared" si="119"/>
        <v>No</v>
      </c>
      <c r="Y1341" s="126" t="str">
        <f t="shared" si="119"/>
        <v>Yes</v>
      </c>
      <c r="Z1341" s="126" t="str">
        <f t="shared" si="119"/>
        <v>No</v>
      </c>
      <c r="AA1341" s="126" t="str">
        <f t="shared" si="119"/>
        <v>No</v>
      </c>
    </row>
    <row r="1342" spans="1:27" x14ac:dyDescent="0.3">
      <c r="A1342" t="s">
        <v>204</v>
      </c>
      <c r="B1342" t="s">
        <v>13</v>
      </c>
      <c r="C1342" t="s">
        <v>130</v>
      </c>
      <c r="D1342" t="s">
        <v>14</v>
      </c>
      <c r="E1342" t="s">
        <v>11</v>
      </c>
      <c r="F1342" t="s">
        <v>131</v>
      </c>
      <c r="G1342">
        <v>1</v>
      </c>
      <c r="H1342" t="s">
        <v>131</v>
      </c>
      <c r="I1342" t="s">
        <v>18</v>
      </c>
      <c r="M1342">
        <v>0</v>
      </c>
      <c r="N1342" t="str">
        <f t="shared" si="104"/>
        <v>No</v>
      </c>
      <c r="O1342" s="3" t="s">
        <v>152</v>
      </c>
      <c r="P1342" s="126" t="str">
        <f t="shared" si="117"/>
        <v>Yes</v>
      </c>
      <c r="Q1342" s="126" t="str">
        <f t="shared" si="119"/>
        <v>No</v>
      </c>
      <c r="R1342" s="126" t="str">
        <f t="shared" si="119"/>
        <v>No</v>
      </c>
      <c r="S1342" s="126" t="str">
        <f t="shared" si="119"/>
        <v>No</v>
      </c>
      <c r="T1342" s="126" t="str">
        <f t="shared" si="119"/>
        <v>No</v>
      </c>
      <c r="U1342" s="126" t="str">
        <f t="shared" si="119"/>
        <v>Yes</v>
      </c>
      <c r="V1342" s="126" t="str">
        <f t="shared" si="119"/>
        <v>No</v>
      </c>
      <c r="W1342" s="126" t="str">
        <f t="shared" si="119"/>
        <v>No</v>
      </c>
      <c r="X1342" s="126" t="str">
        <f t="shared" si="119"/>
        <v>Yes</v>
      </c>
      <c r="Y1342" s="126" t="str">
        <f t="shared" si="119"/>
        <v>Yes</v>
      </c>
      <c r="Z1342" s="126" t="str">
        <f t="shared" si="119"/>
        <v>Yes</v>
      </c>
      <c r="AA1342" s="126" t="str">
        <f t="shared" si="119"/>
        <v>No</v>
      </c>
    </row>
    <row r="1343" spans="1:27" x14ac:dyDescent="0.3">
      <c r="A1343" t="s">
        <v>204</v>
      </c>
      <c r="B1343" t="s">
        <v>13</v>
      </c>
      <c r="C1343" t="s">
        <v>130</v>
      </c>
      <c r="D1343" t="s">
        <v>14</v>
      </c>
      <c r="E1343" t="s">
        <v>11</v>
      </c>
      <c r="F1343" t="s">
        <v>131</v>
      </c>
      <c r="G1343">
        <v>0</v>
      </c>
      <c r="H1343" t="s">
        <v>130</v>
      </c>
      <c r="I1343" t="s">
        <v>19</v>
      </c>
      <c r="L1343" s="3" t="s">
        <v>122</v>
      </c>
      <c r="M1343">
        <v>0</v>
      </c>
      <c r="N1343" t="str">
        <f t="shared" si="104"/>
        <v>No</v>
      </c>
      <c r="O1343" s="3" t="s">
        <v>152</v>
      </c>
      <c r="P1343" s="126" t="str">
        <f t="shared" si="117"/>
        <v>Yes</v>
      </c>
      <c r="Q1343" s="126" t="str">
        <f t="shared" si="119"/>
        <v>No</v>
      </c>
      <c r="R1343" s="126" t="str">
        <f t="shared" si="119"/>
        <v>No</v>
      </c>
      <c r="S1343" s="126" t="str">
        <f t="shared" si="119"/>
        <v>No</v>
      </c>
      <c r="T1343" s="126" t="str">
        <f t="shared" si="119"/>
        <v>No</v>
      </c>
      <c r="U1343" s="126" t="str">
        <f t="shared" si="119"/>
        <v>Yes</v>
      </c>
      <c r="V1343" s="126" t="str">
        <f t="shared" si="119"/>
        <v>No</v>
      </c>
      <c r="W1343" s="126" t="str">
        <f t="shared" si="119"/>
        <v>No</v>
      </c>
      <c r="X1343" s="126" t="str">
        <f t="shared" si="119"/>
        <v>Yes</v>
      </c>
      <c r="Y1343" s="126" t="str">
        <f t="shared" si="119"/>
        <v>Yes</v>
      </c>
      <c r="Z1343" s="126" t="str">
        <f t="shared" si="119"/>
        <v>Yes</v>
      </c>
      <c r="AA1343" s="126" t="str">
        <f t="shared" si="119"/>
        <v>No</v>
      </c>
    </row>
    <row r="1344" spans="1:27" x14ac:dyDescent="0.3">
      <c r="A1344" t="s">
        <v>204</v>
      </c>
      <c r="B1344" t="s">
        <v>13</v>
      </c>
      <c r="C1344" t="s">
        <v>130</v>
      </c>
      <c r="D1344" t="s">
        <v>14</v>
      </c>
      <c r="E1344" t="s">
        <v>11</v>
      </c>
      <c r="F1344" t="s">
        <v>131</v>
      </c>
      <c r="G1344">
        <v>2</v>
      </c>
      <c r="H1344" t="s">
        <v>13</v>
      </c>
      <c r="I1344" t="s">
        <v>18</v>
      </c>
      <c r="M1344">
        <v>2</v>
      </c>
      <c r="N1344" t="str">
        <f t="shared" si="104"/>
        <v>Yes</v>
      </c>
      <c r="O1344" s="3" t="s">
        <v>152</v>
      </c>
      <c r="P1344" s="126" t="str">
        <f t="shared" si="117"/>
        <v>Yes</v>
      </c>
      <c r="Q1344" s="126" t="str">
        <f t="shared" si="119"/>
        <v>No</v>
      </c>
      <c r="R1344" s="126" t="str">
        <f t="shared" si="119"/>
        <v>No</v>
      </c>
      <c r="S1344" s="126" t="str">
        <f t="shared" si="119"/>
        <v>No</v>
      </c>
      <c r="T1344" s="126" t="str">
        <f t="shared" si="119"/>
        <v>No</v>
      </c>
      <c r="U1344" s="126" t="str">
        <f t="shared" si="119"/>
        <v>Yes</v>
      </c>
      <c r="V1344" s="126" t="str">
        <f t="shared" si="119"/>
        <v>No</v>
      </c>
      <c r="W1344" s="126" t="str">
        <f t="shared" si="119"/>
        <v>No</v>
      </c>
      <c r="X1344" s="126" t="str">
        <f t="shared" si="119"/>
        <v>Yes</v>
      </c>
      <c r="Y1344" s="126" t="str">
        <f t="shared" si="119"/>
        <v>Yes</v>
      </c>
      <c r="Z1344" s="126" t="str">
        <f t="shared" si="119"/>
        <v>Yes</v>
      </c>
      <c r="AA1344" s="126" t="str">
        <f t="shared" si="119"/>
        <v>No</v>
      </c>
    </row>
    <row r="1345" spans="1:27" x14ac:dyDescent="0.3">
      <c r="A1345" t="s">
        <v>204</v>
      </c>
      <c r="B1345" t="s">
        <v>13</v>
      </c>
      <c r="C1345" t="s">
        <v>130</v>
      </c>
      <c r="D1345" t="s">
        <v>14</v>
      </c>
      <c r="E1345" t="s">
        <v>11</v>
      </c>
      <c r="F1345" t="s">
        <v>131</v>
      </c>
      <c r="G1345">
        <v>1</v>
      </c>
      <c r="H1345" t="s">
        <v>131</v>
      </c>
      <c r="I1345" t="s">
        <v>18</v>
      </c>
      <c r="L1345" s="3" t="s">
        <v>122</v>
      </c>
      <c r="M1345">
        <v>0</v>
      </c>
      <c r="N1345" t="str">
        <f t="shared" si="104"/>
        <v>No</v>
      </c>
      <c r="O1345" s="3" t="s">
        <v>152</v>
      </c>
      <c r="P1345" s="126" t="str">
        <f t="shared" si="117"/>
        <v>Yes</v>
      </c>
      <c r="Q1345" s="126" t="str">
        <f t="shared" si="119"/>
        <v>No</v>
      </c>
      <c r="R1345" s="126" t="str">
        <f t="shared" si="119"/>
        <v>No</v>
      </c>
      <c r="S1345" s="126" t="str">
        <f t="shared" si="119"/>
        <v>No</v>
      </c>
      <c r="T1345" s="126" t="str">
        <f t="shared" si="119"/>
        <v>No</v>
      </c>
      <c r="U1345" s="126" t="str">
        <f t="shared" si="119"/>
        <v>Yes</v>
      </c>
      <c r="V1345" s="126" t="str">
        <f t="shared" si="119"/>
        <v>No</v>
      </c>
      <c r="W1345" s="126" t="str">
        <f t="shared" si="119"/>
        <v>No</v>
      </c>
      <c r="X1345" s="126" t="str">
        <f t="shared" si="119"/>
        <v>Yes</v>
      </c>
      <c r="Y1345" s="126" t="str">
        <f t="shared" si="119"/>
        <v>Yes</v>
      </c>
      <c r="Z1345" s="126" t="str">
        <f t="shared" si="119"/>
        <v>Yes</v>
      </c>
      <c r="AA1345" s="126" t="str">
        <f t="shared" si="119"/>
        <v>No</v>
      </c>
    </row>
    <row r="1346" spans="1:27" x14ac:dyDescent="0.3">
      <c r="A1346" t="s">
        <v>204</v>
      </c>
      <c r="B1346" t="s">
        <v>130</v>
      </c>
      <c r="C1346" t="s">
        <v>9</v>
      </c>
      <c r="D1346" t="s">
        <v>14</v>
      </c>
      <c r="E1346" t="s">
        <v>11</v>
      </c>
      <c r="F1346" t="s">
        <v>131</v>
      </c>
      <c r="G1346">
        <v>0</v>
      </c>
      <c r="H1346" t="s">
        <v>9</v>
      </c>
      <c r="I1346" t="s">
        <v>19</v>
      </c>
      <c r="M1346">
        <v>0</v>
      </c>
      <c r="N1346" t="str">
        <f t="shared" si="104"/>
        <v>No</v>
      </c>
      <c r="O1346" s="3" t="s">
        <v>152</v>
      </c>
      <c r="P1346" s="126" t="str">
        <f t="shared" si="117"/>
        <v>No</v>
      </c>
      <c r="Q1346" s="126" t="str">
        <f t="shared" si="119"/>
        <v>Yes</v>
      </c>
      <c r="R1346" s="126" t="str">
        <f t="shared" si="119"/>
        <v>No</v>
      </c>
      <c r="S1346" s="126" t="str">
        <f t="shared" si="119"/>
        <v>No</v>
      </c>
      <c r="T1346" s="126" t="str">
        <f t="shared" si="119"/>
        <v>No</v>
      </c>
      <c r="U1346" s="126" t="str">
        <f t="shared" si="119"/>
        <v>Yes</v>
      </c>
      <c r="V1346" s="126" t="str">
        <f t="shared" si="119"/>
        <v>No</v>
      </c>
      <c r="W1346" s="126" t="str">
        <f t="shared" si="119"/>
        <v>No</v>
      </c>
      <c r="X1346" s="126" t="str">
        <f t="shared" si="119"/>
        <v>Yes</v>
      </c>
      <c r="Y1346" s="126" t="str">
        <f t="shared" si="119"/>
        <v>Yes</v>
      </c>
      <c r="Z1346" s="126" t="str">
        <f t="shared" si="119"/>
        <v>Yes</v>
      </c>
      <c r="AA1346" s="126" t="str">
        <f t="shared" si="119"/>
        <v>No</v>
      </c>
    </row>
    <row r="1347" spans="1:27" x14ac:dyDescent="0.3">
      <c r="A1347" t="s">
        <v>204</v>
      </c>
      <c r="B1347" t="s">
        <v>130</v>
      </c>
      <c r="C1347" t="s">
        <v>9</v>
      </c>
      <c r="D1347" t="s">
        <v>14</v>
      </c>
      <c r="E1347" t="s">
        <v>11</v>
      </c>
      <c r="F1347" t="s">
        <v>131</v>
      </c>
      <c r="G1347">
        <v>1</v>
      </c>
      <c r="H1347" t="s">
        <v>131</v>
      </c>
      <c r="I1347" t="s">
        <v>18</v>
      </c>
      <c r="M1347">
        <v>2</v>
      </c>
      <c r="N1347" t="str">
        <f t="shared" si="104"/>
        <v>Yes</v>
      </c>
      <c r="O1347" s="3" t="s">
        <v>152</v>
      </c>
      <c r="P1347" s="126" t="str">
        <f t="shared" si="117"/>
        <v>No</v>
      </c>
      <c r="Q1347" s="126" t="str">
        <f t="shared" si="119"/>
        <v>Yes</v>
      </c>
      <c r="R1347" s="126" t="str">
        <f t="shared" si="119"/>
        <v>No</v>
      </c>
      <c r="S1347" s="126" t="str">
        <f t="shared" si="119"/>
        <v>No</v>
      </c>
      <c r="T1347" s="126" t="str">
        <f t="shared" si="119"/>
        <v>No</v>
      </c>
      <c r="U1347" s="126" t="str">
        <f t="shared" si="119"/>
        <v>Yes</v>
      </c>
      <c r="V1347" s="126" t="str">
        <f t="shared" si="119"/>
        <v>No</v>
      </c>
      <c r="W1347" s="126" t="str">
        <f t="shared" si="119"/>
        <v>No</v>
      </c>
      <c r="X1347" s="126" t="str">
        <f t="shared" si="119"/>
        <v>Yes</v>
      </c>
      <c r="Y1347" s="126" t="str">
        <f t="shared" si="119"/>
        <v>Yes</v>
      </c>
      <c r="Z1347" s="126" t="str">
        <f t="shared" si="119"/>
        <v>Yes</v>
      </c>
      <c r="AA1347" s="126" t="str">
        <f t="shared" si="119"/>
        <v>No</v>
      </c>
    </row>
    <row r="1348" spans="1:27" x14ac:dyDescent="0.3">
      <c r="A1348" t="s">
        <v>204</v>
      </c>
      <c r="B1348" t="s">
        <v>13</v>
      </c>
      <c r="C1348" t="s">
        <v>9</v>
      </c>
      <c r="D1348" t="s">
        <v>14</v>
      </c>
      <c r="E1348" t="s">
        <v>11</v>
      </c>
      <c r="F1348" t="s">
        <v>10</v>
      </c>
      <c r="G1348">
        <v>0</v>
      </c>
      <c r="H1348" t="s">
        <v>10</v>
      </c>
      <c r="I1348" t="s">
        <v>15</v>
      </c>
      <c r="L1348" s="3" t="s">
        <v>122</v>
      </c>
      <c r="M1348">
        <v>2</v>
      </c>
      <c r="N1348" t="str">
        <f t="shared" si="104"/>
        <v>Yes</v>
      </c>
      <c r="O1348" s="3" t="s">
        <v>152</v>
      </c>
      <c r="P1348" s="126" t="str">
        <f t="shared" si="117"/>
        <v>Yes</v>
      </c>
      <c r="Q1348" s="126" t="str">
        <f t="shared" si="119"/>
        <v>Yes</v>
      </c>
      <c r="R1348" s="126" t="str">
        <f t="shared" si="119"/>
        <v>No</v>
      </c>
      <c r="S1348" s="126" t="str">
        <f t="shared" si="119"/>
        <v>No</v>
      </c>
      <c r="T1348" s="126" t="str">
        <f t="shared" si="119"/>
        <v>Yes</v>
      </c>
      <c r="U1348" s="126" t="str">
        <f t="shared" si="119"/>
        <v>Yes</v>
      </c>
      <c r="V1348" s="126" t="str">
        <f t="shared" si="119"/>
        <v>No</v>
      </c>
      <c r="W1348" s="126" t="str">
        <f t="shared" si="119"/>
        <v>No</v>
      </c>
      <c r="X1348" s="126" t="str">
        <f t="shared" si="119"/>
        <v>Yes</v>
      </c>
      <c r="Y1348" s="126" t="str">
        <f t="shared" si="119"/>
        <v>No</v>
      </c>
      <c r="Z1348" s="126" t="str">
        <f t="shared" si="119"/>
        <v>No</v>
      </c>
      <c r="AA1348" s="126" t="str">
        <f t="shared" si="119"/>
        <v>No</v>
      </c>
    </row>
    <row r="1349" spans="1:27" x14ac:dyDescent="0.3">
      <c r="A1349" t="s">
        <v>204</v>
      </c>
      <c r="B1349" t="s">
        <v>13</v>
      </c>
      <c r="C1349" t="s">
        <v>9</v>
      </c>
      <c r="D1349" t="s">
        <v>14</v>
      </c>
      <c r="E1349" t="s">
        <v>11</v>
      </c>
      <c r="F1349" t="s">
        <v>10</v>
      </c>
      <c r="G1349">
        <v>1</v>
      </c>
      <c r="H1349" t="s">
        <v>13</v>
      </c>
      <c r="I1349" t="s">
        <v>16</v>
      </c>
      <c r="M1349">
        <v>0</v>
      </c>
      <c r="N1349" t="str">
        <f t="shared" ref="N1349:N1523" si="120">IF(M1349="","",IF(I1349="Foul","Yes",IF(M1349=0,"No","Yes")))</f>
        <v>No</v>
      </c>
      <c r="O1349" s="3" t="s">
        <v>152</v>
      </c>
      <c r="P1349" s="126" t="str">
        <f t="shared" si="117"/>
        <v>Yes</v>
      </c>
      <c r="Q1349" s="126" t="str">
        <f t="shared" si="119"/>
        <v>Yes</v>
      </c>
      <c r="R1349" s="126" t="str">
        <f t="shared" si="119"/>
        <v>No</v>
      </c>
      <c r="S1349" s="126" t="str">
        <f t="shared" si="119"/>
        <v>No</v>
      </c>
      <c r="T1349" s="126" t="str">
        <f t="shared" si="119"/>
        <v>Yes</v>
      </c>
      <c r="U1349" s="126" t="str">
        <f t="shared" si="119"/>
        <v>Yes</v>
      </c>
      <c r="V1349" s="126" t="str">
        <f t="shared" si="119"/>
        <v>No</v>
      </c>
      <c r="W1349" s="126" t="str">
        <f t="shared" si="119"/>
        <v>No</v>
      </c>
      <c r="X1349" s="126" t="str">
        <f t="shared" si="119"/>
        <v>Yes</v>
      </c>
      <c r="Y1349" s="126" t="str">
        <f t="shared" si="119"/>
        <v>No</v>
      </c>
      <c r="Z1349" s="126" t="str">
        <f t="shared" si="119"/>
        <v>No</v>
      </c>
      <c r="AA1349" s="126" t="str">
        <f t="shared" si="119"/>
        <v>No</v>
      </c>
    </row>
    <row r="1350" spans="1:27" x14ac:dyDescent="0.3">
      <c r="A1350" t="s">
        <v>204</v>
      </c>
      <c r="B1350" t="s">
        <v>13</v>
      </c>
      <c r="C1350" t="s">
        <v>9</v>
      </c>
      <c r="D1350" t="s">
        <v>14</v>
      </c>
      <c r="E1350" t="s">
        <v>11</v>
      </c>
      <c r="F1350" t="s">
        <v>10</v>
      </c>
      <c r="G1350">
        <v>0</v>
      </c>
      <c r="H1350" t="s">
        <v>13</v>
      </c>
      <c r="I1350" t="s">
        <v>15</v>
      </c>
      <c r="L1350" s="3" t="s">
        <v>122</v>
      </c>
      <c r="M1350">
        <v>2</v>
      </c>
      <c r="N1350" t="str">
        <f t="shared" si="120"/>
        <v>Yes</v>
      </c>
      <c r="O1350" s="3" t="s">
        <v>152</v>
      </c>
      <c r="P1350" s="126" t="str">
        <f t="shared" si="117"/>
        <v>Yes</v>
      </c>
      <c r="Q1350" s="126" t="str">
        <f t="shared" si="119"/>
        <v>Yes</v>
      </c>
      <c r="R1350" s="126" t="str">
        <f t="shared" si="119"/>
        <v>No</v>
      </c>
      <c r="S1350" s="126" t="str">
        <f t="shared" si="119"/>
        <v>No</v>
      </c>
      <c r="T1350" s="126" t="str">
        <f t="shared" si="119"/>
        <v>Yes</v>
      </c>
      <c r="U1350" s="126" t="str">
        <f t="shared" si="119"/>
        <v>Yes</v>
      </c>
      <c r="V1350" s="126" t="str">
        <f t="shared" si="119"/>
        <v>No</v>
      </c>
      <c r="W1350" s="126" t="str">
        <f t="shared" si="119"/>
        <v>No</v>
      </c>
      <c r="X1350" s="126" t="str">
        <f t="shared" si="119"/>
        <v>Yes</v>
      </c>
      <c r="Y1350" s="126" t="str">
        <f t="shared" si="119"/>
        <v>No</v>
      </c>
      <c r="Z1350" s="126" t="str">
        <f t="shared" si="119"/>
        <v>No</v>
      </c>
      <c r="AA1350" s="126" t="str">
        <f t="shared" si="119"/>
        <v>No</v>
      </c>
    </row>
    <row r="1351" spans="1:27" x14ac:dyDescent="0.3">
      <c r="A1351" t="s">
        <v>204</v>
      </c>
      <c r="B1351" t="s">
        <v>13</v>
      </c>
      <c r="C1351" t="s">
        <v>9</v>
      </c>
      <c r="D1351" t="s">
        <v>14</v>
      </c>
      <c r="E1351" t="s">
        <v>11</v>
      </c>
      <c r="F1351" t="s">
        <v>10</v>
      </c>
      <c r="G1351">
        <v>1</v>
      </c>
      <c r="H1351" t="s">
        <v>10</v>
      </c>
      <c r="I1351" t="s">
        <v>16</v>
      </c>
      <c r="L1351" s="3" t="s">
        <v>122</v>
      </c>
      <c r="M1351">
        <v>2</v>
      </c>
      <c r="N1351" t="str">
        <f t="shared" si="120"/>
        <v>Yes</v>
      </c>
      <c r="O1351" s="3" t="s">
        <v>152</v>
      </c>
      <c r="P1351" s="126" t="str">
        <f t="shared" si="117"/>
        <v>Yes</v>
      </c>
      <c r="Q1351" s="126" t="str">
        <f t="shared" si="119"/>
        <v>Yes</v>
      </c>
      <c r="R1351" s="126" t="str">
        <f t="shared" si="119"/>
        <v>No</v>
      </c>
      <c r="S1351" s="126" t="str">
        <f t="shared" si="119"/>
        <v>No</v>
      </c>
      <c r="T1351" s="126" t="str">
        <f t="shared" si="119"/>
        <v>Yes</v>
      </c>
      <c r="U1351" s="126" t="str">
        <f t="shared" si="119"/>
        <v>Yes</v>
      </c>
      <c r="V1351" s="126" t="str">
        <f t="shared" si="119"/>
        <v>No</v>
      </c>
      <c r="W1351" s="126" t="str">
        <f t="shared" si="119"/>
        <v>No</v>
      </c>
      <c r="X1351" s="126" t="str">
        <f t="shared" si="119"/>
        <v>Yes</v>
      </c>
      <c r="Y1351" s="126" t="str">
        <f t="shared" si="119"/>
        <v>No</v>
      </c>
      <c r="Z1351" s="126" t="str">
        <f t="shared" si="119"/>
        <v>No</v>
      </c>
      <c r="AA1351" s="126" t="str">
        <f t="shared" si="119"/>
        <v>No</v>
      </c>
    </row>
    <row r="1352" spans="1:27" x14ac:dyDescent="0.3">
      <c r="A1352" t="s">
        <v>204</v>
      </c>
      <c r="B1352" t="s">
        <v>13</v>
      </c>
      <c r="C1352" t="s">
        <v>9</v>
      </c>
      <c r="D1352" t="s">
        <v>14</v>
      </c>
      <c r="E1352" t="s">
        <v>11</v>
      </c>
      <c r="F1352" t="s">
        <v>10</v>
      </c>
      <c r="G1352">
        <v>2</v>
      </c>
      <c r="H1352" t="s">
        <v>11</v>
      </c>
      <c r="I1352" t="s">
        <v>18</v>
      </c>
      <c r="M1352">
        <v>0</v>
      </c>
      <c r="N1352" t="str">
        <f t="shared" si="120"/>
        <v>No</v>
      </c>
      <c r="O1352" s="3" t="s">
        <v>152</v>
      </c>
      <c r="P1352" s="126" t="str">
        <f t="shared" si="117"/>
        <v>Yes</v>
      </c>
      <c r="Q1352" s="126" t="str">
        <f t="shared" si="119"/>
        <v>Yes</v>
      </c>
      <c r="R1352" s="126" t="str">
        <f t="shared" si="119"/>
        <v>No</v>
      </c>
      <c r="S1352" s="126" t="str">
        <f t="shared" si="119"/>
        <v>No</v>
      </c>
      <c r="T1352" s="126" t="str">
        <f t="shared" si="119"/>
        <v>Yes</v>
      </c>
      <c r="U1352" s="126" t="str">
        <f t="shared" si="119"/>
        <v>Yes</v>
      </c>
      <c r="V1352" s="126" t="str">
        <f t="shared" si="119"/>
        <v>No</v>
      </c>
      <c r="W1352" s="126" t="str">
        <f t="shared" si="119"/>
        <v>No</v>
      </c>
      <c r="X1352" s="126" t="str">
        <f t="shared" ref="Q1352:AA1375" si="121">IF($A1352="","",IF(OR($B1352=X$1,$C1352=X$1,$D1352=X$1,$E1352=X$1,$F1352=X$1),"Yes","No"))</f>
        <v>Yes</v>
      </c>
      <c r="Y1352" s="126" t="str">
        <f t="shared" si="121"/>
        <v>No</v>
      </c>
      <c r="Z1352" s="126" t="str">
        <f t="shared" si="121"/>
        <v>No</v>
      </c>
      <c r="AA1352" s="126" t="str">
        <f t="shared" si="121"/>
        <v>No</v>
      </c>
    </row>
    <row r="1353" spans="1:27" x14ac:dyDescent="0.3">
      <c r="A1353" t="s">
        <v>204</v>
      </c>
      <c r="B1353" t="s">
        <v>13</v>
      </c>
      <c r="C1353" t="s">
        <v>130</v>
      </c>
      <c r="D1353" t="s">
        <v>9</v>
      </c>
      <c r="E1353" t="s">
        <v>11</v>
      </c>
      <c r="F1353" t="s">
        <v>10</v>
      </c>
      <c r="G1353">
        <v>1</v>
      </c>
      <c r="H1353" t="s">
        <v>130</v>
      </c>
      <c r="I1353" t="s">
        <v>15</v>
      </c>
      <c r="L1353" s="3" t="s">
        <v>122</v>
      </c>
      <c r="M1353">
        <v>2</v>
      </c>
      <c r="N1353" t="str">
        <f t="shared" si="120"/>
        <v>Yes</v>
      </c>
      <c r="O1353" s="3" t="s">
        <v>152</v>
      </c>
      <c r="P1353" s="126" t="str">
        <f t="shared" si="117"/>
        <v>Yes</v>
      </c>
      <c r="Q1353" s="126" t="str">
        <f t="shared" si="121"/>
        <v>Yes</v>
      </c>
      <c r="R1353" s="126" t="str">
        <f t="shared" si="121"/>
        <v>No</v>
      </c>
      <c r="S1353" s="126" t="str">
        <f t="shared" si="121"/>
        <v>No</v>
      </c>
      <c r="T1353" s="126" t="str">
        <f t="shared" si="121"/>
        <v>Yes</v>
      </c>
      <c r="U1353" s="126" t="str">
        <f t="shared" si="121"/>
        <v>Yes</v>
      </c>
      <c r="V1353" s="126" t="str">
        <f t="shared" si="121"/>
        <v>No</v>
      </c>
      <c r="W1353" s="126" t="str">
        <f t="shared" si="121"/>
        <v>No</v>
      </c>
      <c r="X1353" s="126" t="str">
        <f t="shared" si="121"/>
        <v>No</v>
      </c>
      <c r="Y1353" s="126" t="str">
        <f t="shared" si="121"/>
        <v>Yes</v>
      </c>
      <c r="Z1353" s="126" t="str">
        <f t="shared" si="121"/>
        <v>No</v>
      </c>
      <c r="AA1353" s="126" t="str">
        <f t="shared" si="121"/>
        <v>No</v>
      </c>
    </row>
    <row r="1354" spans="1:27" x14ac:dyDescent="0.3">
      <c r="A1354" t="s">
        <v>204</v>
      </c>
      <c r="B1354" t="s">
        <v>13</v>
      </c>
      <c r="C1354" t="s">
        <v>130</v>
      </c>
      <c r="D1354" t="s">
        <v>9</v>
      </c>
      <c r="E1354" t="s">
        <v>11</v>
      </c>
      <c r="F1354" t="s">
        <v>10</v>
      </c>
      <c r="G1354">
        <v>0</v>
      </c>
      <c r="H1354" t="s">
        <v>11</v>
      </c>
      <c r="I1354" t="s">
        <v>15</v>
      </c>
      <c r="L1354" s="3" t="s">
        <v>252</v>
      </c>
      <c r="M1354">
        <v>0</v>
      </c>
      <c r="N1354" t="str">
        <f t="shared" si="120"/>
        <v>No</v>
      </c>
      <c r="O1354" s="3" t="s">
        <v>152</v>
      </c>
      <c r="P1354" s="126" t="str">
        <f t="shared" si="117"/>
        <v>Yes</v>
      </c>
      <c r="Q1354" s="126" t="str">
        <f t="shared" si="121"/>
        <v>Yes</v>
      </c>
      <c r="R1354" s="126" t="str">
        <f t="shared" si="121"/>
        <v>No</v>
      </c>
      <c r="S1354" s="126" t="str">
        <f t="shared" si="121"/>
        <v>No</v>
      </c>
      <c r="T1354" s="126" t="str">
        <f t="shared" si="121"/>
        <v>Yes</v>
      </c>
      <c r="U1354" s="126" t="str">
        <f t="shared" si="121"/>
        <v>Yes</v>
      </c>
      <c r="V1354" s="126" t="str">
        <f t="shared" si="121"/>
        <v>No</v>
      </c>
      <c r="W1354" s="126" t="str">
        <f t="shared" si="121"/>
        <v>No</v>
      </c>
      <c r="X1354" s="126" t="str">
        <f t="shared" si="121"/>
        <v>No</v>
      </c>
      <c r="Y1354" s="126" t="str">
        <f t="shared" si="121"/>
        <v>Yes</v>
      </c>
      <c r="Z1354" s="126" t="str">
        <f t="shared" si="121"/>
        <v>No</v>
      </c>
      <c r="AA1354" s="126" t="str">
        <f t="shared" si="121"/>
        <v>No</v>
      </c>
    </row>
    <row r="1355" spans="1:27" x14ac:dyDescent="0.3">
      <c r="A1355" t="s">
        <v>204</v>
      </c>
      <c r="B1355" t="s">
        <v>13</v>
      </c>
      <c r="C1355" t="s">
        <v>130</v>
      </c>
      <c r="D1355" t="s">
        <v>9</v>
      </c>
      <c r="E1355" t="s">
        <v>11</v>
      </c>
      <c r="F1355" t="s">
        <v>10</v>
      </c>
      <c r="G1355">
        <v>1</v>
      </c>
      <c r="H1355" t="s">
        <v>10</v>
      </c>
      <c r="I1355" t="s">
        <v>16</v>
      </c>
      <c r="M1355">
        <v>0</v>
      </c>
      <c r="N1355" t="str">
        <f t="shared" si="120"/>
        <v>No</v>
      </c>
      <c r="O1355" s="3" t="s">
        <v>152</v>
      </c>
      <c r="P1355" s="126" t="str">
        <f t="shared" si="117"/>
        <v>Yes</v>
      </c>
      <c r="Q1355" s="126" t="str">
        <f t="shared" si="121"/>
        <v>Yes</v>
      </c>
      <c r="R1355" s="126" t="str">
        <f t="shared" si="121"/>
        <v>No</v>
      </c>
      <c r="S1355" s="126" t="str">
        <f t="shared" si="121"/>
        <v>No</v>
      </c>
      <c r="T1355" s="126" t="str">
        <f t="shared" si="121"/>
        <v>Yes</v>
      </c>
      <c r="U1355" s="126" t="str">
        <f t="shared" si="121"/>
        <v>Yes</v>
      </c>
      <c r="V1355" s="126" t="str">
        <f t="shared" si="121"/>
        <v>No</v>
      </c>
      <c r="W1355" s="126" t="str">
        <f t="shared" si="121"/>
        <v>No</v>
      </c>
      <c r="X1355" s="126" t="str">
        <f t="shared" si="121"/>
        <v>No</v>
      </c>
      <c r="Y1355" s="126" t="str">
        <f t="shared" si="121"/>
        <v>Yes</v>
      </c>
      <c r="Z1355" s="126" t="str">
        <f t="shared" si="121"/>
        <v>No</v>
      </c>
      <c r="AA1355" s="126" t="str">
        <f t="shared" si="121"/>
        <v>No</v>
      </c>
    </row>
    <row r="1356" spans="1:27" x14ac:dyDescent="0.3">
      <c r="A1356" t="s">
        <v>204</v>
      </c>
      <c r="B1356" t="s">
        <v>13</v>
      </c>
      <c r="C1356" t="s">
        <v>130</v>
      </c>
      <c r="D1356" t="s">
        <v>9</v>
      </c>
      <c r="E1356" t="s">
        <v>11</v>
      </c>
      <c r="F1356" t="s">
        <v>10</v>
      </c>
      <c r="G1356">
        <v>1</v>
      </c>
      <c r="H1356" t="s">
        <v>13</v>
      </c>
      <c r="I1356" t="s">
        <v>148</v>
      </c>
      <c r="M1356">
        <v>1</v>
      </c>
      <c r="N1356" t="str">
        <f t="shared" si="120"/>
        <v>Yes</v>
      </c>
      <c r="O1356" s="3" t="s">
        <v>152</v>
      </c>
      <c r="P1356" s="126" t="str">
        <f t="shared" si="117"/>
        <v>Yes</v>
      </c>
      <c r="Q1356" s="126" t="str">
        <f t="shared" si="121"/>
        <v>Yes</v>
      </c>
      <c r="R1356" s="126" t="str">
        <f t="shared" si="121"/>
        <v>No</v>
      </c>
      <c r="S1356" s="126" t="str">
        <f t="shared" si="121"/>
        <v>No</v>
      </c>
      <c r="T1356" s="126" t="str">
        <f t="shared" si="121"/>
        <v>Yes</v>
      </c>
      <c r="U1356" s="126" t="str">
        <f t="shared" si="121"/>
        <v>Yes</v>
      </c>
      <c r="V1356" s="126" t="str">
        <f t="shared" si="121"/>
        <v>No</v>
      </c>
      <c r="W1356" s="126" t="str">
        <f t="shared" si="121"/>
        <v>No</v>
      </c>
      <c r="X1356" s="126" t="str">
        <f t="shared" si="121"/>
        <v>No</v>
      </c>
      <c r="Y1356" s="126" t="str">
        <f t="shared" si="121"/>
        <v>Yes</v>
      </c>
      <c r="Z1356" s="126" t="str">
        <f t="shared" si="121"/>
        <v>No</v>
      </c>
      <c r="AA1356" s="126" t="str">
        <f t="shared" si="121"/>
        <v>No</v>
      </c>
    </row>
    <row r="1357" spans="1:27" x14ac:dyDescent="0.3">
      <c r="A1357" t="s">
        <v>204</v>
      </c>
      <c r="B1357" t="s">
        <v>13</v>
      </c>
      <c r="C1357" t="s">
        <v>130</v>
      </c>
      <c r="D1357" t="s">
        <v>9</v>
      </c>
      <c r="E1357" t="s">
        <v>11</v>
      </c>
      <c r="F1357" t="s">
        <v>131</v>
      </c>
      <c r="G1357">
        <v>1</v>
      </c>
      <c r="H1357" t="s">
        <v>131</v>
      </c>
      <c r="I1357" t="s">
        <v>18</v>
      </c>
      <c r="M1357">
        <v>0</v>
      </c>
      <c r="N1357" t="str">
        <f t="shared" si="120"/>
        <v>No</v>
      </c>
      <c r="O1357" s="3" t="s">
        <v>152</v>
      </c>
      <c r="P1357" s="126" t="str">
        <f t="shared" si="117"/>
        <v>Yes</v>
      </c>
      <c r="Q1357" s="126" t="str">
        <f t="shared" si="121"/>
        <v>Yes</v>
      </c>
      <c r="R1357" s="126" t="str">
        <f t="shared" si="121"/>
        <v>No</v>
      </c>
      <c r="S1357" s="126" t="str">
        <f t="shared" si="121"/>
        <v>No</v>
      </c>
      <c r="T1357" s="126" t="str">
        <f t="shared" si="121"/>
        <v>No</v>
      </c>
      <c r="U1357" s="126" t="str">
        <f t="shared" si="121"/>
        <v>Yes</v>
      </c>
      <c r="V1357" s="126" t="str">
        <f t="shared" si="121"/>
        <v>No</v>
      </c>
      <c r="W1357" s="126" t="str">
        <f t="shared" si="121"/>
        <v>No</v>
      </c>
      <c r="X1357" s="126" t="str">
        <f t="shared" si="121"/>
        <v>No</v>
      </c>
      <c r="Y1357" s="126" t="str">
        <f t="shared" si="121"/>
        <v>Yes</v>
      </c>
      <c r="Z1357" s="126" t="str">
        <f t="shared" si="121"/>
        <v>Yes</v>
      </c>
      <c r="AA1357" s="126" t="str">
        <f t="shared" si="121"/>
        <v>No</v>
      </c>
    </row>
    <row r="1358" spans="1:27" x14ac:dyDescent="0.3">
      <c r="A1358" t="s">
        <v>204</v>
      </c>
      <c r="B1358" t="s">
        <v>13</v>
      </c>
      <c r="C1358" t="s">
        <v>130</v>
      </c>
      <c r="D1358" t="s">
        <v>9</v>
      </c>
      <c r="E1358" t="s">
        <v>11</v>
      </c>
      <c r="F1358" t="s">
        <v>131</v>
      </c>
      <c r="G1358">
        <v>1</v>
      </c>
      <c r="H1358" t="s">
        <v>131</v>
      </c>
      <c r="I1358" t="s">
        <v>17</v>
      </c>
      <c r="M1358">
        <v>0</v>
      </c>
      <c r="N1358" t="str">
        <f t="shared" si="120"/>
        <v>No</v>
      </c>
      <c r="O1358" s="3" t="s">
        <v>152</v>
      </c>
      <c r="P1358" s="126" t="str">
        <f t="shared" si="117"/>
        <v>Yes</v>
      </c>
      <c r="Q1358" s="126" t="str">
        <f t="shared" si="121"/>
        <v>Yes</v>
      </c>
      <c r="R1358" s="126" t="str">
        <f t="shared" si="121"/>
        <v>No</v>
      </c>
      <c r="S1358" s="126" t="str">
        <f t="shared" si="121"/>
        <v>No</v>
      </c>
      <c r="T1358" s="126" t="str">
        <f t="shared" si="121"/>
        <v>No</v>
      </c>
      <c r="U1358" s="126" t="str">
        <f t="shared" si="121"/>
        <v>Yes</v>
      </c>
      <c r="V1358" s="126" t="str">
        <f t="shared" si="121"/>
        <v>No</v>
      </c>
      <c r="W1358" s="126" t="str">
        <f t="shared" si="121"/>
        <v>No</v>
      </c>
      <c r="X1358" s="126" t="str">
        <f t="shared" si="121"/>
        <v>No</v>
      </c>
      <c r="Y1358" s="126" t="str">
        <f t="shared" si="121"/>
        <v>Yes</v>
      </c>
      <c r="Z1358" s="126" t="str">
        <f t="shared" si="121"/>
        <v>Yes</v>
      </c>
      <c r="AA1358" s="126" t="str">
        <f t="shared" si="121"/>
        <v>No</v>
      </c>
    </row>
    <row r="1359" spans="1:27" x14ac:dyDescent="0.3">
      <c r="A1359" t="s">
        <v>204</v>
      </c>
      <c r="B1359" t="s">
        <v>13</v>
      </c>
      <c r="C1359" t="s">
        <v>130</v>
      </c>
      <c r="D1359" t="s">
        <v>9</v>
      </c>
      <c r="E1359" t="s">
        <v>11</v>
      </c>
      <c r="F1359" t="s">
        <v>131</v>
      </c>
      <c r="G1359">
        <v>1</v>
      </c>
      <c r="H1359" t="s">
        <v>131</v>
      </c>
      <c r="I1359" t="s">
        <v>19</v>
      </c>
      <c r="M1359">
        <v>0</v>
      </c>
      <c r="N1359" t="str">
        <f t="shared" si="120"/>
        <v>No</v>
      </c>
      <c r="O1359" s="3" t="s">
        <v>152</v>
      </c>
      <c r="P1359" s="126" t="str">
        <f t="shared" si="117"/>
        <v>Yes</v>
      </c>
      <c r="Q1359" s="126" t="str">
        <f t="shared" si="121"/>
        <v>Yes</v>
      </c>
      <c r="R1359" s="126" t="str">
        <f t="shared" si="121"/>
        <v>No</v>
      </c>
      <c r="S1359" s="126" t="str">
        <f t="shared" si="121"/>
        <v>No</v>
      </c>
      <c r="T1359" s="126" t="str">
        <f t="shared" si="121"/>
        <v>No</v>
      </c>
      <c r="U1359" s="126" t="str">
        <f t="shared" si="121"/>
        <v>Yes</v>
      </c>
      <c r="V1359" s="126" t="str">
        <f t="shared" si="121"/>
        <v>No</v>
      </c>
      <c r="W1359" s="126" t="str">
        <f t="shared" si="121"/>
        <v>No</v>
      </c>
      <c r="X1359" s="126" t="str">
        <f t="shared" si="121"/>
        <v>No</v>
      </c>
      <c r="Y1359" s="126" t="str">
        <f t="shared" si="121"/>
        <v>Yes</v>
      </c>
      <c r="Z1359" s="126" t="str">
        <f t="shared" si="121"/>
        <v>Yes</v>
      </c>
      <c r="AA1359" s="126" t="str">
        <f t="shared" si="121"/>
        <v>No</v>
      </c>
    </row>
    <row r="1360" spans="1:27" x14ac:dyDescent="0.3">
      <c r="A1360" t="s">
        <v>204</v>
      </c>
      <c r="B1360" t="s">
        <v>13</v>
      </c>
      <c r="C1360" t="s">
        <v>130</v>
      </c>
      <c r="D1360" t="s">
        <v>9</v>
      </c>
      <c r="E1360" t="s">
        <v>11</v>
      </c>
      <c r="F1360" t="s">
        <v>131</v>
      </c>
      <c r="G1360">
        <v>0</v>
      </c>
      <c r="H1360" t="s">
        <v>13</v>
      </c>
      <c r="I1360" t="s">
        <v>19</v>
      </c>
      <c r="L1360" s="3" t="s">
        <v>253</v>
      </c>
      <c r="M1360">
        <v>0</v>
      </c>
      <c r="N1360" t="str">
        <f t="shared" si="120"/>
        <v>No</v>
      </c>
      <c r="O1360" s="3" t="s">
        <v>152</v>
      </c>
      <c r="P1360" s="126" t="str">
        <f t="shared" ref="P1360:AA1416" si="122">IF($A1360="","",IF(OR($B1360=P$1,$C1360=P$1,$D1360=P$1,$E1360=P$1,$F1360=P$1),"Yes","No"))</f>
        <v>Yes</v>
      </c>
      <c r="Q1360" s="126" t="str">
        <f t="shared" si="121"/>
        <v>Yes</v>
      </c>
      <c r="R1360" s="126" t="str">
        <f t="shared" si="121"/>
        <v>No</v>
      </c>
      <c r="S1360" s="126" t="str">
        <f t="shared" si="121"/>
        <v>No</v>
      </c>
      <c r="T1360" s="126" t="str">
        <f t="shared" si="121"/>
        <v>No</v>
      </c>
      <c r="U1360" s="126" t="str">
        <f t="shared" si="121"/>
        <v>Yes</v>
      </c>
      <c r="V1360" s="126" t="str">
        <f t="shared" si="121"/>
        <v>No</v>
      </c>
      <c r="W1360" s="126" t="str">
        <f t="shared" si="121"/>
        <v>No</v>
      </c>
      <c r="X1360" s="126" t="str">
        <f t="shared" si="121"/>
        <v>No</v>
      </c>
      <c r="Y1360" s="126" t="str">
        <f t="shared" si="121"/>
        <v>Yes</v>
      </c>
      <c r="Z1360" s="126" t="str">
        <f t="shared" si="121"/>
        <v>Yes</v>
      </c>
      <c r="AA1360" s="126" t="str">
        <f t="shared" si="121"/>
        <v>No</v>
      </c>
    </row>
    <row r="1361" spans="1:27" x14ac:dyDescent="0.3">
      <c r="A1361" t="s">
        <v>204</v>
      </c>
      <c r="B1361" t="s">
        <v>13</v>
      </c>
      <c r="C1361" t="s">
        <v>130</v>
      </c>
      <c r="D1361" t="s">
        <v>9</v>
      </c>
      <c r="E1361" t="s">
        <v>11</v>
      </c>
      <c r="F1361" t="s">
        <v>131</v>
      </c>
      <c r="G1361">
        <v>1</v>
      </c>
      <c r="H1361" t="s">
        <v>13</v>
      </c>
      <c r="I1361" t="s">
        <v>148</v>
      </c>
      <c r="M1361">
        <v>1</v>
      </c>
      <c r="N1361" t="str">
        <f t="shared" si="120"/>
        <v>Yes</v>
      </c>
      <c r="O1361" s="3" t="s">
        <v>152</v>
      </c>
      <c r="P1361" s="126" t="str">
        <f t="shared" si="122"/>
        <v>Yes</v>
      </c>
      <c r="Q1361" s="126" t="str">
        <f t="shared" si="121"/>
        <v>Yes</v>
      </c>
      <c r="R1361" s="126" t="str">
        <f t="shared" si="121"/>
        <v>No</v>
      </c>
      <c r="S1361" s="126" t="str">
        <f t="shared" si="121"/>
        <v>No</v>
      </c>
      <c r="T1361" s="126" t="str">
        <f t="shared" si="121"/>
        <v>No</v>
      </c>
      <c r="U1361" s="126" t="str">
        <f t="shared" si="121"/>
        <v>Yes</v>
      </c>
      <c r="V1361" s="126" t="str">
        <f t="shared" si="121"/>
        <v>No</v>
      </c>
      <c r="W1361" s="126" t="str">
        <f t="shared" si="121"/>
        <v>No</v>
      </c>
      <c r="X1361" s="126" t="str">
        <f t="shared" si="121"/>
        <v>No</v>
      </c>
      <c r="Y1361" s="126" t="str">
        <f t="shared" si="121"/>
        <v>Yes</v>
      </c>
      <c r="Z1361" s="126" t="str">
        <f t="shared" si="121"/>
        <v>Yes</v>
      </c>
      <c r="AA1361" s="126" t="str">
        <f t="shared" si="121"/>
        <v>No</v>
      </c>
    </row>
    <row r="1362" spans="1:27" x14ac:dyDescent="0.3">
      <c r="A1362" t="s">
        <v>204</v>
      </c>
      <c r="B1362" t="s">
        <v>13</v>
      </c>
      <c r="C1362" t="s">
        <v>130</v>
      </c>
      <c r="D1362" t="s">
        <v>9</v>
      </c>
      <c r="E1362" t="s">
        <v>11</v>
      </c>
      <c r="F1362" t="s">
        <v>131</v>
      </c>
      <c r="G1362">
        <v>2</v>
      </c>
      <c r="H1362" t="s">
        <v>13</v>
      </c>
      <c r="I1362" t="s">
        <v>16</v>
      </c>
      <c r="M1362">
        <v>0</v>
      </c>
      <c r="N1362" t="str">
        <f t="shared" si="120"/>
        <v>No</v>
      </c>
      <c r="O1362" s="3" t="s">
        <v>152</v>
      </c>
      <c r="P1362" s="126" t="str">
        <f t="shared" si="122"/>
        <v>Yes</v>
      </c>
      <c r="Q1362" s="126" t="str">
        <f t="shared" si="121"/>
        <v>Yes</v>
      </c>
      <c r="R1362" s="126" t="str">
        <f t="shared" si="121"/>
        <v>No</v>
      </c>
      <c r="S1362" s="126" t="str">
        <f t="shared" si="121"/>
        <v>No</v>
      </c>
      <c r="T1362" s="126" t="str">
        <f t="shared" si="121"/>
        <v>No</v>
      </c>
      <c r="U1362" s="126" t="str">
        <f t="shared" si="121"/>
        <v>Yes</v>
      </c>
      <c r="V1362" s="126" t="str">
        <f t="shared" si="121"/>
        <v>No</v>
      </c>
      <c r="W1362" s="126" t="str">
        <f t="shared" si="121"/>
        <v>No</v>
      </c>
      <c r="X1362" s="126" t="str">
        <f t="shared" si="121"/>
        <v>No</v>
      </c>
      <c r="Y1362" s="126" t="str">
        <f t="shared" si="121"/>
        <v>Yes</v>
      </c>
      <c r="Z1362" s="126" t="str">
        <f t="shared" si="121"/>
        <v>Yes</v>
      </c>
      <c r="AA1362" s="126" t="str">
        <f t="shared" si="121"/>
        <v>No</v>
      </c>
    </row>
    <row r="1363" spans="1:27" x14ac:dyDescent="0.3">
      <c r="A1363" t="s">
        <v>204</v>
      </c>
      <c r="B1363" t="s">
        <v>13</v>
      </c>
      <c r="C1363" t="s">
        <v>130</v>
      </c>
      <c r="D1363" t="s">
        <v>9</v>
      </c>
      <c r="E1363" t="s">
        <v>11</v>
      </c>
      <c r="F1363" t="s">
        <v>131</v>
      </c>
      <c r="G1363">
        <v>0</v>
      </c>
      <c r="H1363" t="s">
        <v>131</v>
      </c>
      <c r="I1363" t="s">
        <v>19</v>
      </c>
      <c r="M1363">
        <v>0</v>
      </c>
      <c r="N1363" t="str">
        <f t="shared" si="120"/>
        <v>No</v>
      </c>
      <c r="O1363" s="3" t="s">
        <v>152</v>
      </c>
      <c r="P1363" s="126" t="str">
        <f t="shared" si="122"/>
        <v>Yes</v>
      </c>
      <c r="Q1363" s="126" t="str">
        <f t="shared" si="121"/>
        <v>Yes</v>
      </c>
      <c r="R1363" s="126" t="str">
        <f t="shared" si="121"/>
        <v>No</v>
      </c>
      <c r="S1363" s="126" t="str">
        <f t="shared" si="121"/>
        <v>No</v>
      </c>
      <c r="T1363" s="126" t="str">
        <f t="shared" si="121"/>
        <v>No</v>
      </c>
      <c r="U1363" s="126" t="str">
        <f t="shared" si="121"/>
        <v>Yes</v>
      </c>
      <c r="V1363" s="126" t="str">
        <f t="shared" si="121"/>
        <v>No</v>
      </c>
      <c r="W1363" s="126" t="str">
        <f t="shared" si="121"/>
        <v>No</v>
      </c>
      <c r="X1363" s="126" t="str">
        <f t="shared" si="121"/>
        <v>No</v>
      </c>
      <c r="Y1363" s="126" t="str">
        <f t="shared" si="121"/>
        <v>Yes</v>
      </c>
      <c r="Z1363" s="126" t="str">
        <f t="shared" si="121"/>
        <v>Yes</v>
      </c>
      <c r="AA1363" s="126" t="str">
        <f t="shared" si="121"/>
        <v>No</v>
      </c>
    </row>
    <row r="1364" spans="1:27" x14ac:dyDescent="0.3">
      <c r="A1364" t="s">
        <v>204</v>
      </c>
      <c r="B1364" t="s">
        <v>14</v>
      </c>
      <c r="C1364" t="s">
        <v>72</v>
      </c>
      <c r="D1364" t="s">
        <v>70</v>
      </c>
      <c r="E1364" t="s">
        <v>11</v>
      </c>
      <c r="F1364" t="s">
        <v>131</v>
      </c>
      <c r="G1364">
        <v>1</v>
      </c>
      <c r="H1364" t="s">
        <v>14</v>
      </c>
      <c r="I1364" t="s">
        <v>18</v>
      </c>
      <c r="M1364">
        <v>2</v>
      </c>
      <c r="N1364" t="str">
        <f t="shared" si="120"/>
        <v>Yes</v>
      </c>
      <c r="O1364" s="3" t="s">
        <v>152</v>
      </c>
      <c r="P1364" s="126" t="str">
        <f t="shared" si="122"/>
        <v>No</v>
      </c>
      <c r="Q1364" s="126" t="str">
        <f t="shared" si="121"/>
        <v>No</v>
      </c>
      <c r="R1364" s="126" t="str">
        <f t="shared" si="121"/>
        <v>No</v>
      </c>
      <c r="S1364" s="126" t="str">
        <f t="shared" si="121"/>
        <v>Yes</v>
      </c>
      <c r="T1364" s="126" t="str">
        <f t="shared" si="121"/>
        <v>No</v>
      </c>
      <c r="U1364" s="126" t="str">
        <f t="shared" si="121"/>
        <v>Yes</v>
      </c>
      <c r="V1364" s="126" t="str">
        <f t="shared" si="121"/>
        <v>No</v>
      </c>
      <c r="W1364" s="126" t="str">
        <f t="shared" si="121"/>
        <v>Yes</v>
      </c>
      <c r="X1364" s="126" t="str">
        <f t="shared" si="121"/>
        <v>Yes</v>
      </c>
      <c r="Y1364" s="126" t="str">
        <f t="shared" si="121"/>
        <v>No</v>
      </c>
      <c r="Z1364" s="126" t="str">
        <f t="shared" si="121"/>
        <v>Yes</v>
      </c>
      <c r="AA1364" s="126" t="str">
        <f t="shared" si="121"/>
        <v>No</v>
      </c>
    </row>
    <row r="1365" spans="1:27" x14ac:dyDescent="0.3">
      <c r="A1365" t="s">
        <v>205</v>
      </c>
      <c r="B1365" t="s">
        <v>13</v>
      </c>
      <c r="C1365" t="s">
        <v>9</v>
      </c>
      <c r="D1365" t="s">
        <v>8</v>
      </c>
      <c r="E1365" t="s">
        <v>11</v>
      </c>
      <c r="F1365" t="s">
        <v>10</v>
      </c>
      <c r="G1365">
        <v>1</v>
      </c>
      <c r="H1365" t="s">
        <v>9</v>
      </c>
      <c r="I1365" t="s">
        <v>148</v>
      </c>
      <c r="M1365">
        <v>0</v>
      </c>
      <c r="N1365" t="str">
        <f t="shared" si="120"/>
        <v>Yes</v>
      </c>
      <c r="O1365" s="3" t="s">
        <v>152</v>
      </c>
      <c r="P1365" s="126" t="str">
        <f t="shared" si="122"/>
        <v>Yes</v>
      </c>
      <c r="Q1365" s="126" t="str">
        <f t="shared" si="121"/>
        <v>Yes</v>
      </c>
      <c r="R1365" s="126" t="str">
        <f t="shared" si="121"/>
        <v>Yes</v>
      </c>
      <c r="S1365" s="126" t="str">
        <f t="shared" si="121"/>
        <v>No</v>
      </c>
      <c r="T1365" s="126" t="str">
        <f t="shared" si="121"/>
        <v>Yes</v>
      </c>
      <c r="U1365" s="126" t="str">
        <f t="shared" si="121"/>
        <v>Yes</v>
      </c>
      <c r="V1365" s="126" t="str">
        <f t="shared" si="121"/>
        <v>No</v>
      </c>
      <c r="W1365" s="126" t="str">
        <f t="shared" si="121"/>
        <v>No</v>
      </c>
      <c r="X1365" s="126" t="str">
        <f t="shared" si="121"/>
        <v>No</v>
      </c>
      <c r="Y1365" s="126" t="str">
        <f t="shared" si="121"/>
        <v>No</v>
      </c>
      <c r="Z1365" s="126" t="str">
        <f t="shared" si="121"/>
        <v>No</v>
      </c>
      <c r="AA1365" s="126" t="str">
        <f t="shared" si="121"/>
        <v>No</v>
      </c>
    </row>
    <row r="1366" spans="1:27" x14ac:dyDescent="0.3">
      <c r="A1366" t="s">
        <v>205</v>
      </c>
      <c r="B1366" t="s">
        <v>13</v>
      </c>
      <c r="C1366" t="s">
        <v>9</v>
      </c>
      <c r="D1366" t="s">
        <v>8</v>
      </c>
      <c r="E1366" t="s">
        <v>11</v>
      </c>
      <c r="F1366" t="s">
        <v>10</v>
      </c>
      <c r="G1366">
        <v>1</v>
      </c>
      <c r="H1366" t="s">
        <v>10</v>
      </c>
      <c r="I1366" t="s">
        <v>15</v>
      </c>
      <c r="L1366" s="3" t="s">
        <v>122</v>
      </c>
      <c r="M1366">
        <v>2</v>
      </c>
      <c r="N1366" t="str">
        <f t="shared" si="120"/>
        <v>Yes</v>
      </c>
      <c r="O1366" s="3" t="s">
        <v>152</v>
      </c>
      <c r="P1366" s="126" t="str">
        <f t="shared" si="122"/>
        <v>Yes</v>
      </c>
      <c r="Q1366" s="126" t="str">
        <f t="shared" si="121"/>
        <v>Yes</v>
      </c>
      <c r="R1366" s="126" t="str">
        <f t="shared" si="121"/>
        <v>Yes</v>
      </c>
      <c r="S1366" s="126" t="str">
        <f t="shared" si="121"/>
        <v>No</v>
      </c>
      <c r="T1366" s="126" t="str">
        <f t="shared" si="121"/>
        <v>Yes</v>
      </c>
      <c r="U1366" s="126" t="str">
        <f t="shared" si="121"/>
        <v>Yes</v>
      </c>
      <c r="V1366" s="126" t="str">
        <f t="shared" si="121"/>
        <v>No</v>
      </c>
      <c r="W1366" s="126" t="str">
        <f t="shared" si="121"/>
        <v>No</v>
      </c>
      <c r="X1366" s="126" t="str">
        <f t="shared" si="121"/>
        <v>No</v>
      </c>
      <c r="Y1366" s="126" t="str">
        <f t="shared" si="121"/>
        <v>No</v>
      </c>
      <c r="Z1366" s="126" t="str">
        <f t="shared" si="121"/>
        <v>No</v>
      </c>
      <c r="AA1366" s="126" t="str">
        <f t="shared" si="121"/>
        <v>No</v>
      </c>
    </row>
    <row r="1367" spans="1:27" x14ac:dyDescent="0.3">
      <c r="A1367" t="s">
        <v>205</v>
      </c>
      <c r="B1367" t="s">
        <v>13</v>
      </c>
      <c r="C1367" t="s">
        <v>9</v>
      </c>
      <c r="D1367" t="s">
        <v>8</v>
      </c>
      <c r="E1367" t="s">
        <v>11</v>
      </c>
      <c r="F1367" t="s">
        <v>10</v>
      </c>
      <c r="G1367">
        <v>0</v>
      </c>
      <c r="H1367" t="s">
        <v>10</v>
      </c>
      <c r="I1367" t="s">
        <v>19</v>
      </c>
      <c r="M1367">
        <v>0</v>
      </c>
      <c r="N1367" t="str">
        <f t="shared" si="120"/>
        <v>No</v>
      </c>
      <c r="O1367" s="3" t="s">
        <v>152</v>
      </c>
      <c r="P1367" s="126" t="str">
        <f t="shared" si="122"/>
        <v>Yes</v>
      </c>
      <c r="Q1367" s="126" t="str">
        <f t="shared" si="121"/>
        <v>Yes</v>
      </c>
      <c r="R1367" s="126" t="str">
        <f t="shared" si="121"/>
        <v>Yes</v>
      </c>
      <c r="S1367" s="126" t="str">
        <f t="shared" si="121"/>
        <v>No</v>
      </c>
      <c r="T1367" s="126" t="str">
        <f t="shared" si="121"/>
        <v>Yes</v>
      </c>
      <c r="U1367" s="126" t="str">
        <f t="shared" si="121"/>
        <v>Yes</v>
      </c>
      <c r="V1367" s="126" t="str">
        <f t="shared" si="121"/>
        <v>No</v>
      </c>
      <c r="W1367" s="126" t="str">
        <f t="shared" si="121"/>
        <v>No</v>
      </c>
      <c r="X1367" s="126" t="str">
        <f t="shared" si="121"/>
        <v>No</v>
      </c>
      <c r="Y1367" s="126" t="str">
        <f t="shared" si="121"/>
        <v>No</v>
      </c>
      <c r="Z1367" s="126" t="str">
        <f t="shared" si="121"/>
        <v>No</v>
      </c>
      <c r="AA1367" s="126" t="str">
        <f t="shared" si="121"/>
        <v>No</v>
      </c>
    </row>
    <row r="1368" spans="1:27" x14ac:dyDescent="0.3">
      <c r="A1368" t="s">
        <v>205</v>
      </c>
      <c r="B1368" t="s">
        <v>13</v>
      </c>
      <c r="C1368" t="s">
        <v>9</v>
      </c>
      <c r="D1368" t="s">
        <v>8</v>
      </c>
      <c r="E1368" t="s">
        <v>11</v>
      </c>
      <c r="F1368" t="s">
        <v>10</v>
      </c>
      <c r="G1368">
        <v>0</v>
      </c>
      <c r="H1368" t="s">
        <v>8</v>
      </c>
      <c r="I1368" t="s">
        <v>19</v>
      </c>
      <c r="M1368">
        <v>3</v>
      </c>
      <c r="N1368" t="str">
        <f t="shared" si="120"/>
        <v>Yes</v>
      </c>
      <c r="O1368" s="3" t="s">
        <v>152</v>
      </c>
      <c r="P1368" s="126" t="str">
        <f t="shared" si="122"/>
        <v>Yes</v>
      </c>
      <c r="Q1368" s="126" t="str">
        <f t="shared" si="121"/>
        <v>Yes</v>
      </c>
      <c r="R1368" s="126" t="str">
        <f t="shared" si="121"/>
        <v>Yes</v>
      </c>
      <c r="S1368" s="126" t="str">
        <f t="shared" si="121"/>
        <v>No</v>
      </c>
      <c r="T1368" s="126" t="str">
        <f t="shared" si="121"/>
        <v>Yes</v>
      </c>
      <c r="U1368" s="126" t="str">
        <f t="shared" si="121"/>
        <v>Yes</v>
      </c>
      <c r="V1368" s="126" t="str">
        <f t="shared" si="121"/>
        <v>No</v>
      </c>
      <c r="W1368" s="126" t="str">
        <f t="shared" si="121"/>
        <v>No</v>
      </c>
      <c r="X1368" s="126" t="str">
        <f t="shared" si="121"/>
        <v>No</v>
      </c>
      <c r="Y1368" s="126" t="str">
        <f t="shared" si="121"/>
        <v>No</v>
      </c>
      <c r="Z1368" s="126" t="str">
        <f t="shared" si="121"/>
        <v>No</v>
      </c>
      <c r="AA1368" s="126" t="str">
        <f t="shared" si="121"/>
        <v>No</v>
      </c>
    </row>
    <row r="1369" spans="1:27" x14ac:dyDescent="0.3">
      <c r="A1369" t="s">
        <v>205</v>
      </c>
      <c r="B1369" t="s">
        <v>13</v>
      </c>
      <c r="C1369" t="s">
        <v>9</v>
      </c>
      <c r="D1369" t="s">
        <v>8</v>
      </c>
      <c r="E1369" t="s">
        <v>11</v>
      </c>
      <c r="F1369" t="s">
        <v>10</v>
      </c>
      <c r="G1369">
        <v>0</v>
      </c>
      <c r="H1369" t="s">
        <v>13</v>
      </c>
      <c r="I1369" t="s">
        <v>19</v>
      </c>
      <c r="L1369" s="3" t="s">
        <v>122</v>
      </c>
      <c r="M1369">
        <v>0</v>
      </c>
      <c r="N1369" t="str">
        <f t="shared" si="120"/>
        <v>No</v>
      </c>
      <c r="O1369" s="3" t="s">
        <v>152</v>
      </c>
      <c r="P1369" s="126" t="str">
        <f t="shared" si="122"/>
        <v>Yes</v>
      </c>
      <c r="Q1369" s="126" t="str">
        <f t="shared" si="121"/>
        <v>Yes</v>
      </c>
      <c r="R1369" s="126" t="str">
        <f t="shared" si="121"/>
        <v>Yes</v>
      </c>
      <c r="S1369" s="126" t="str">
        <f t="shared" si="121"/>
        <v>No</v>
      </c>
      <c r="T1369" s="126" t="str">
        <f t="shared" si="121"/>
        <v>Yes</v>
      </c>
      <c r="U1369" s="126" t="str">
        <f t="shared" si="121"/>
        <v>Yes</v>
      </c>
      <c r="V1369" s="126" t="str">
        <f t="shared" si="121"/>
        <v>No</v>
      </c>
      <c r="W1369" s="126" t="str">
        <f t="shared" si="121"/>
        <v>No</v>
      </c>
      <c r="X1369" s="126" t="str">
        <f t="shared" si="121"/>
        <v>No</v>
      </c>
      <c r="Y1369" s="126" t="str">
        <f t="shared" si="121"/>
        <v>No</v>
      </c>
      <c r="Z1369" s="126" t="str">
        <f t="shared" si="121"/>
        <v>No</v>
      </c>
      <c r="AA1369" s="126" t="str">
        <f t="shared" si="121"/>
        <v>No</v>
      </c>
    </row>
    <row r="1370" spans="1:27" x14ac:dyDescent="0.3">
      <c r="A1370" t="s">
        <v>205</v>
      </c>
      <c r="B1370" t="s">
        <v>13</v>
      </c>
      <c r="C1370" t="s">
        <v>9</v>
      </c>
      <c r="D1370" t="s">
        <v>8</v>
      </c>
      <c r="E1370" t="s">
        <v>11</v>
      </c>
      <c r="F1370" t="s">
        <v>10</v>
      </c>
      <c r="G1370">
        <v>0</v>
      </c>
      <c r="H1370" t="s">
        <v>9</v>
      </c>
      <c r="I1370" t="s">
        <v>19</v>
      </c>
      <c r="M1370">
        <v>0</v>
      </c>
      <c r="N1370" t="str">
        <f t="shared" si="120"/>
        <v>No</v>
      </c>
      <c r="O1370" s="3" t="s">
        <v>152</v>
      </c>
      <c r="P1370" s="126" t="str">
        <f t="shared" si="122"/>
        <v>Yes</v>
      </c>
      <c r="Q1370" s="126" t="str">
        <f t="shared" si="121"/>
        <v>Yes</v>
      </c>
      <c r="R1370" s="126" t="str">
        <f t="shared" si="121"/>
        <v>Yes</v>
      </c>
      <c r="S1370" s="126" t="str">
        <f t="shared" si="121"/>
        <v>No</v>
      </c>
      <c r="T1370" s="126" t="str">
        <f t="shared" si="121"/>
        <v>Yes</v>
      </c>
      <c r="U1370" s="126" t="str">
        <f t="shared" si="121"/>
        <v>Yes</v>
      </c>
      <c r="V1370" s="126" t="str">
        <f t="shared" si="121"/>
        <v>No</v>
      </c>
      <c r="W1370" s="126" t="str">
        <f t="shared" si="121"/>
        <v>No</v>
      </c>
      <c r="X1370" s="126" t="str">
        <f t="shared" si="121"/>
        <v>No</v>
      </c>
      <c r="Y1370" s="126" t="str">
        <f t="shared" si="121"/>
        <v>No</v>
      </c>
      <c r="Z1370" s="126" t="str">
        <f t="shared" si="121"/>
        <v>No</v>
      </c>
      <c r="AA1370" s="126" t="str">
        <f t="shared" si="121"/>
        <v>No</v>
      </c>
    </row>
    <row r="1371" spans="1:27" x14ac:dyDescent="0.3">
      <c r="A1371" t="s">
        <v>205</v>
      </c>
      <c r="B1371" t="s">
        <v>13</v>
      </c>
      <c r="C1371" t="s">
        <v>9</v>
      </c>
      <c r="D1371" t="s">
        <v>8</v>
      </c>
      <c r="E1371" t="s">
        <v>11</v>
      </c>
      <c r="F1371" t="s">
        <v>10</v>
      </c>
      <c r="G1371">
        <v>0</v>
      </c>
      <c r="H1371" t="s">
        <v>13</v>
      </c>
      <c r="I1371" t="s">
        <v>15</v>
      </c>
      <c r="L1371" s="3" t="s">
        <v>122</v>
      </c>
      <c r="M1371">
        <v>0</v>
      </c>
      <c r="N1371" t="str">
        <f t="shared" si="120"/>
        <v>No</v>
      </c>
      <c r="O1371" s="3" t="s">
        <v>152</v>
      </c>
      <c r="P1371" s="126" t="str">
        <f t="shared" si="122"/>
        <v>Yes</v>
      </c>
      <c r="Q1371" s="126" t="str">
        <f t="shared" si="121"/>
        <v>Yes</v>
      </c>
      <c r="R1371" s="126" t="str">
        <f t="shared" si="121"/>
        <v>Yes</v>
      </c>
      <c r="S1371" s="126" t="str">
        <f t="shared" si="121"/>
        <v>No</v>
      </c>
      <c r="T1371" s="126" t="str">
        <f t="shared" si="121"/>
        <v>Yes</v>
      </c>
      <c r="U1371" s="126" t="str">
        <f t="shared" si="121"/>
        <v>Yes</v>
      </c>
      <c r="V1371" s="126" t="str">
        <f t="shared" si="121"/>
        <v>No</v>
      </c>
      <c r="W1371" s="126" t="str">
        <f t="shared" si="121"/>
        <v>No</v>
      </c>
      <c r="X1371" s="126" t="str">
        <f t="shared" si="121"/>
        <v>No</v>
      </c>
      <c r="Y1371" s="126" t="str">
        <f t="shared" si="121"/>
        <v>No</v>
      </c>
      <c r="Z1371" s="126" t="str">
        <f t="shared" si="121"/>
        <v>No</v>
      </c>
      <c r="AA1371" s="126" t="str">
        <f t="shared" si="121"/>
        <v>No</v>
      </c>
    </row>
    <row r="1372" spans="1:27" x14ac:dyDescent="0.3">
      <c r="A1372" t="s">
        <v>205</v>
      </c>
      <c r="B1372" t="s">
        <v>13</v>
      </c>
      <c r="C1372" t="s">
        <v>9</v>
      </c>
      <c r="D1372" t="s">
        <v>8</v>
      </c>
      <c r="E1372" t="s">
        <v>11</v>
      </c>
      <c r="F1372" t="s">
        <v>10</v>
      </c>
      <c r="G1372">
        <v>1</v>
      </c>
      <c r="H1372" t="s">
        <v>10</v>
      </c>
      <c r="I1372" t="s">
        <v>18</v>
      </c>
      <c r="M1372">
        <v>0</v>
      </c>
      <c r="N1372" t="str">
        <f t="shared" si="120"/>
        <v>No</v>
      </c>
      <c r="O1372" s="3" t="s">
        <v>152</v>
      </c>
      <c r="P1372" s="126" t="str">
        <f t="shared" si="122"/>
        <v>Yes</v>
      </c>
      <c r="Q1372" s="126" t="str">
        <f t="shared" si="121"/>
        <v>Yes</v>
      </c>
      <c r="R1372" s="126" t="str">
        <f t="shared" si="121"/>
        <v>Yes</v>
      </c>
      <c r="S1372" s="126" t="str">
        <f t="shared" si="121"/>
        <v>No</v>
      </c>
      <c r="T1372" s="126" t="str">
        <f t="shared" si="121"/>
        <v>Yes</v>
      </c>
      <c r="U1372" s="126" t="str">
        <f t="shared" si="121"/>
        <v>Yes</v>
      </c>
      <c r="V1372" s="126" t="str">
        <f t="shared" si="121"/>
        <v>No</v>
      </c>
      <c r="W1372" s="126" t="str">
        <f t="shared" si="121"/>
        <v>No</v>
      </c>
      <c r="X1372" s="126" t="str">
        <f t="shared" si="121"/>
        <v>No</v>
      </c>
      <c r="Y1372" s="126" t="str">
        <f t="shared" si="121"/>
        <v>No</v>
      </c>
      <c r="Z1372" s="126" t="str">
        <f t="shared" si="121"/>
        <v>No</v>
      </c>
      <c r="AA1372" s="126" t="str">
        <f t="shared" si="121"/>
        <v>No</v>
      </c>
    </row>
    <row r="1373" spans="1:27" x14ac:dyDescent="0.3">
      <c r="A1373" t="s">
        <v>205</v>
      </c>
      <c r="B1373" t="s">
        <v>13</v>
      </c>
      <c r="C1373" t="s">
        <v>130</v>
      </c>
      <c r="D1373" t="s">
        <v>14</v>
      </c>
      <c r="E1373" t="s">
        <v>11</v>
      </c>
      <c r="F1373" t="s">
        <v>131</v>
      </c>
      <c r="G1373">
        <v>0</v>
      </c>
      <c r="H1373" t="s">
        <v>13</v>
      </c>
      <c r="I1373" t="s">
        <v>15</v>
      </c>
      <c r="J1373" t="s">
        <v>237</v>
      </c>
      <c r="M1373">
        <v>0</v>
      </c>
      <c r="N1373" t="str">
        <f t="shared" si="120"/>
        <v>No</v>
      </c>
      <c r="O1373" s="3" t="s">
        <v>152</v>
      </c>
      <c r="P1373" s="126" t="str">
        <f t="shared" si="122"/>
        <v>Yes</v>
      </c>
      <c r="Q1373" s="126" t="str">
        <f t="shared" si="121"/>
        <v>No</v>
      </c>
      <c r="R1373" s="126" t="str">
        <f t="shared" si="121"/>
        <v>No</v>
      </c>
      <c r="S1373" s="126" t="str">
        <f t="shared" si="121"/>
        <v>No</v>
      </c>
      <c r="T1373" s="126" t="str">
        <f t="shared" si="121"/>
        <v>No</v>
      </c>
      <c r="U1373" s="126" t="str">
        <f t="shared" si="121"/>
        <v>Yes</v>
      </c>
      <c r="V1373" s="126" t="str">
        <f t="shared" si="121"/>
        <v>No</v>
      </c>
      <c r="W1373" s="126" t="str">
        <f t="shared" si="121"/>
        <v>No</v>
      </c>
      <c r="X1373" s="126" t="str">
        <f t="shared" si="121"/>
        <v>Yes</v>
      </c>
      <c r="Y1373" s="126" t="str">
        <f t="shared" si="121"/>
        <v>Yes</v>
      </c>
      <c r="Z1373" s="126" t="str">
        <f t="shared" si="121"/>
        <v>Yes</v>
      </c>
      <c r="AA1373" s="126" t="str">
        <f t="shared" si="121"/>
        <v>No</v>
      </c>
    </row>
    <row r="1374" spans="1:27" x14ac:dyDescent="0.3">
      <c r="A1374" t="s">
        <v>205</v>
      </c>
      <c r="B1374" t="s">
        <v>13</v>
      </c>
      <c r="C1374" t="s">
        <v>130</v>
      </c>
      <c r="D1374" t="s">
        <v>14</v>
      </c>
      <c r="E1374" t="s">
        <v>11</v>
      </c>
      <c r="F1374" t="s">
        <v>131</v>
      </c>
      <c r="G1374">
        <v>1</v>
      </c>
      <c r="H1374" t="s">
        <v>14</v>
      </c>
      <c r="I1374" t="s">
        <v>15</v>
      </c>
      <c r="M1374">
        <v>2</v>
      </c>
      <c r="N1374" t="str">
        <f t="shared" si="120"/>
        <v>Yes</v>
      </c>
      <c r="O1374" s="3" t="s">
        <v>152</v>
      </c>
      <c r="P1374" s="126" t="str">
        <f t="shared" si="122"/>
        <v>Yes</v>
      </c>
      <c r="Q1374" s="126" t="str">
        <f t="shared" si="121"/>
        <v>No</v>
      </c>
      <c r="R1374" s="126" t="str">
        <f t="shared" si="121"/>
        <v>No</v>
      </c>
      <c r="S1374" s="126" t="str">
        <f t="shared" si="121"/>
        <v>No</v>
      </c>
      <c r="T1374" s="126" t="str">
        <f t="shared" si="121"/>
        <v>No</v>
      </c>
      <c r="U1374" s="126" t="str">
        <f t="shared" si="121"/>
        <v>Yes</v>
      </c>
      <c r="V1374" s="126" t="str">
        <f t="shared" si="121"/>
        <v>No</v>
      </c>
      <c r="W1374" s="126" t="str">
        <f t="shared" si="121"/>
        <v>No</v>
      </c>
      <c r="X1374" s="126" t="str">
        <f t="shared" si="121"/>
        <v>Yes</v>
      </c>
      <c r="Y1374" s="126" t="str">
        <f t="shared" si="121"/>
        <v>Yes</v>
      </c>
      <c r="Z1374" s="126" t="str">
        <f t="shared" si="121"/>
        <v>Yes</v>
      </c>
      <c r="AA1374" s="126" t="str">
        <f t="shared" si="121"/>
        <v>No</v>
      </c>
    </row>
    <row r="1375" spans="1:27" x14ac:dyDescent="0.3">
      <c r="A1375" t="s">
        <v>205</v>
      </c>
      <c r="B1375" t="s">
        <v>13</v>
      </c>
      <c r="C1375" t="s">
        <v>130</v>
      </c>
      <c r="D1375" t="s">
        <v>14</v>
      </c>
      <c r="E1375" t="s">
        <v>11</v>
      </c>
      <c r="F1375" t="s">
        <v>131</v>
      </c>
      <c r="G1375">
        <v>1</v>
      </c>
      <c r="H1375" t="s">
        <v>131</v>
      </c>
      <c r="I1375" t="s">
        <v>18</v>
      </c>
      <c r="M1375">
        <v>0</v>
      </c>
      <c r="N1375" t="str">
        <f t="shared" si="120"/>
        <v>No</v>
      </c>
      <c r="O1375" s="3" t="s">
        <v>152</v>
      </c>
      <c r="P1375" s="126" t="str">
        <f t="shared" si="122"/>
        <v>Yes</v>
      </c>
      <c r="Q1375" s="126" t="str">
        <f t="shared" si="121"/>
        <v>No</v>
      </c>
      <c r="R1375" s="126" t="str">
        <f t="shared" si="121"/>
        <v>No</v>
      </c>
      <c r="S1375" s="126" t="str">
        <f t="shared" si="121"/>
        <v>No</v>
      </c>
      <c r="T1375" s="126" t="str">
        <f t="shared" si="121"/>
        <v>No</v>
      </c>
      <c r="U1375" s="126" t="str">
        <f t="shared" si="121"/>
        <v>Yes</v>
      </c>
      <c r="V1375" s="126" t="str">
        <f t="shared" si="121"/>
        <v>No</v>
      </c>
      <c r="W1375" s="126" t="str">
        <f t="shared" si="121"/>
        <v>No</v>
      </c>
      <c r="X1375" s="126" t="str">
        <f t="shared" si="121"/>
        <v>Yes</v>
      </c>
      <c r="Y1375" s="126" t="str">
        <f t="shared" si="121"/>
        <v>Yes</v>
      </c>
      <c r="Z1375" s="126" t="str">
        <f t="shared" ref="Q1375:AA1398" si="123">IF($A1375="","",IF(OR($B1375=Z$1,$C1375=Z$1,$D1375=Z$1,$E1375=Z$1,$F1375=Z$1),"Yes","No"))</f>
        <v>Yes</v>
      </c>
      <c r="AA1375" s="126" t="str">
        <f t="shared" si="123"/>
        <v>No</v>
      </c>
    </row>
    <row r="1376" spans="1:27" x14ac:dyDescent="0.3">
      <c r="A1376" t="s">
        <v>205</v>
      </c>
      <c r="B1376" t="s">
        <v>13</v>
      </c>
      <c r="C1376" t="s">
        <v>130</v>
      </c>
      <c r="D1376" t="s">
        <v>14</v>
      </c>
      <c r="E1376" t="s">
        <v>11</v>
      </c>
      <c r="F1376" t="s">
        <v>131</v>
      </c>
      <c r="G1376">
        <v>1</v>
      </c>
      <c r="H1376" t="s">
        <v>11</v>
      </c>
      <c r="I1376" t="s">
        <v>17</v>
      </c>
      <c r="M1376">
        <v>0</v>
      </c>
      <c r="N1376" t="str">
        <f t="shared" si="120"/>
        <v>No</v>
      </c>
      <c r="O1376" s="3" t="s">
        <v>152</v>
      </c>
      <c r="P1376" s="126" t="str">
        <f t="shared" si="122"/>
        <v>Yes</v>
      </c>
      <c r="Q1376" s="126" t="str">
        <f t="shared" si="123"/>
        <v>No</v>
      </c>
      <c r="R1376" s="126" t="str">
        <f t="shared" si="123"/>
        <v>No</v>
      </c>
      <c r="S1376" s="126" t="str">
        <f t="shared" si="123"/>
        <v>No</v>
      </c>
      <c r="T1376" s="126" t="str">
        <f t="shared" si="123"/>
        <v>No</v>
      </c>
      <c r="U1376" s="126" t="str">
        <f t="shared" si="123"/>
        <v>Yes</v>
      </c>
      <c r="V1376" s="126" t="str">
        <f t="shared" si="123"/>
        <v>No</v>
      </c>
      <c r="W1376" s="126" t="str">
        <f t="shared" si="123"/>
        <v>No</v>
      </c>
      <c r="X1376" s="126" t="str">
        <f t="shared" si="123"/>
        <v>Yes</v>
      </c>
      <c r="Y1376" s="126" t="str">
        <f t="shared" si="123"/>
        <v>Yes</v>
      </c>
      <c r="Z1376" s="126" t="str">
        <f t="shared" si="123"/>
        <v>Yes</v>
      </c>
      <c r="AA1376" s="126" t="str">
        <f t="shared" si="123"/>
        <v>No</v>
      </c>
    </row>
    <row r="1377" spans="1:27" x14ac:dyDescent="0.3">
      <c r="A1377" t="s">
        <v>205</v>
      </c>
      <c r="B1377" t="s">
        <v>13</v>
      </c>
      <c r="C1377" t="s">
        <v>130</v>
      </c>
      <c r="D1377" t="s">
        <v>14</v>
      </c>
      <c r="E1377" t="s">
        <v>11</v>
      </c>
      <c r="F1377" t="s">
        <v>131</v>
      </c>
      <c r="G1377">
        <v>1</v>
      </c>
      <c r="H1377" t="s">
        <v>131</v>
      </c>
      <c r="I1377" t="s">
        <v>15</v>
      </c>
      <c r="L1377" s="3" t="s">
        <v>122</v>
      </c>
      <c r="M1377">
        <v>2</v>
      </c>
      <c r="N1377" t="str">
        <f t="shared" si="120"/>
        <v>Yes</v>
      </c>
      <c r="O1377" s="3" t="s">
        <v>152</v>
      </c>
      <c r="P1377" s="126" t="str">
        <f t="shared" si="122"/>
        <v>Yes</v>
      </c>
      <c r="Q1377" s="126" t="str">
        <f t="shared" si="123"/>
        <v>No</v>
      </c>
      <c r="R1377" s="126" t="str">
        <f t="shared" si="123"/>
        <v>No</v>
      </c>
      <c r="S1377" s="126" t="str">
        <f t="shared" si="123"/>
        <v>No</v>
      </c>
      <c r="T1377" s="126" t="str">
        <f t="shared" si="123"/>
        <v>No</v>
      </c>
      <c r="U1377" s="126" t="str">
        <f t="shared" si="123"/>
        <v>Yes</v>
      </c>
      <c r="V1377" s="126" t="str">
        <f t="shared" si="123"/>
        <v>No</v>
      </c>
      <c r="W1377" s="126" t="str">
        <f t="shared" si="123"/>
        <v>No</v>
      </c>
      <c r="X1377" s="126" t="str">
        <f t="shared" si="123"/>
        <v>Yes</v>
      </c>
      <c r="Y1377" s="126" t="str">
        <f t="shared" si="123"/>
        <v>Yes</v>
      </c>
      <c r="Z1377" s="126" t="str">
        <f t="shared" si="123"/>
        <v>Yes</v>
      </c>
      <c r="AA1377" s="126" t="str">
        <f t="shared" si="123"/>
        <v>No</v>
      </c>
    </row>
    <row r="1378" spans="1:27" x14ac:dyDescent="0.3">
      <c r="A1378" t="s">
        <v>205</v>
      </c>
      <c r="B1378" t="s">
        <v>13</v>
      </c>
      <c r="C1378" t="s">
        <v>130</v>
      </c>
      <c r="D1378" t="s">
        <v>14</v>
      </c>
      <c r="E1378" t="s">
        <v>11</v>
      </c>
      <c r="F1378" t="s">
        <v>131</v>
      </c>
      <c r="G1378">
        <v>0</v>
      </c>
      <c r="H1378" t="s">
        <v>13</v>
      </c>
      <c r="I1378" t="s">
        <v>19</v>
      </c>
      <c r="L1378" s="3" t="s">
        <v>122</v>
      </c>
      <c r="M1378">
        <v>0</v>
      </c>
      <c r="N1378" t="str">
        <f t="shared" si="120"/>
        <v>No</v>
      </c>
      <c r="O1378" s="3" t="s">
        <v>152</v>
      </c>
      <c r="P1378" s="126" t="str">
        <f t="shared" si="122"/>
        <v>Yes</v>
      </c>
      <c r="Q1378" s="126" t="str">
        <f t="shared" si="123"/>
        <v>No</v>
      </c>
      <c r="R1378" s="126" t="str">
        <f t="shared" si="123"/>
        <v>No</v>
      </c>
      <c r="S1378" s="126" t="str">
        <f t="shared" si="123"/>
        <v>No</v>
      </c>
      <c r="T1378" s="126" t="str">
        <f t="shared" si="123"/>
        <v>No</v>
      </c>
      <c r="U1378" s="126" t="str">
        <f t="shared" si="123"/>
        <v>Yes</v>
      </c>
      <c r="V1378" s="126" t="str">
        <f t="shared" si="123"/>
        <v>No</v>
      </c>
      <c r="W1378" s="126" t="str">
        <f t="shared" si="123"/>
        <v>No</v>
      </c>
      <c r="X1378" s="126" t="str">
        <f t="shared" si="123"/>
        <v>Yes</v>
      </c>
      <c r="Y1378" s="126" t="str">
        <f t="shared" si="123"/>
        <v>Yes</v>
      </c>
      <c r="Z1378" s="126" t="str">
        <f t="shared" si="123"/>
        <v>Yes</v>
      </c>
      <c r="AA1378" s="126" t="str">
        <f t="shared" si="123"/>
        <v>No</v>
      </c>
    </row>
    <row r="1379" spans="1:27" x14ac:dyDescent="0.3">
      <c r="A1379" t="s">
        <v>205</v>
      </c>
      <c r="B1379" t="s">
        <v>13</v>
      </c>
      <c r="C1379" t="s">
        <v>130</v>
      </c>
      <c r="D1379" t="s">
        <v>14</v>
      </c>
      <c r="E1379" t="s">
        <v>11</v>
      </c>
      <c r="F1379" t="s">
        <v>131</v>
      </c>
      <c r="G1379">
        <v>0</v>
      </c>
      <c r="H1379" t="s">
        <v>131</v>
      </c>
      <c r="I1379" t="s">
        <v>15</v>
      </c>
      <c r="M1379">
        <v>2</v>
      </c>
      <c r="N1379" t="str">
        <f t="shared" si="120"/>
        <v>Yes</v>
      </c>
      <c r="O1379" s="3" t="s">
        <v>152</v>
      </c>
      <c r="P1379" s="126" t="str">
        <f t="shared" si="122"/>
        <v>Yes</v>
      </c>
      <c r="Q1379" s="126" t="str">
        <f t="shared" si="123"/>
        <v>No</v>
      </c>
      <c r="R1379" s="126" t="str">
        <f t="shared" si="123"/>
        <v>No</v>
      </c>
      <c r="S1379" s="126" t="str">
        <f t="shared" si="123"/>
        <v>No</v>
      </c>
      <c r="T1379" s="126" t="str">
        <f t="shared" si="123"/>
        <v>No</v>
      </c>
      <c r="U1379" s="126" t="str">
        <f t="shared" si="123"/>
        <v>Yes</v>
      </c>
      <c r="V1379" s="126" t="str">
        <f t="shared" si="123"/>
        <v>No</v>
      </c>
      <c r="W1379" s="126" t="str">
        <f t="shared" si="123"/>
        <v>No</v>
      </c>
      <c r="X1379" s="126" t="str">
        <f t="shared" si="123"/>
        <v>Yes</v>
      </c>
      <c r="Y1379" s="126" t="str">
        <f t="shared" si="123"/>
        <v>Yes</v>
      </c>
      <c r="Z1379" s="126" t="str">
        <f t="shared" si="123"/>
        <v>Yes</v>
      </c>
      <c r="AA1379" s="126" t="str">
        <f t="shared" si="123"/>
        <v>No</v>
      </c>
    </row>
    <row r="1380" spans="1:27" x14ac:dyDescent="0.3">
      <c r="A1380" t="s">
        <v>205</v>
      </c>
      <c r="B1380" t="s">
        <v>130</v>
      </c>
      <c r="C1380" t="s">
        <v>9</v>
      </c>
      <c r="D1380" t="s">
        <v>14</v>
      </c>
      <c r="E1380" t="s">
        <v>8</v>
      </c>
      <c r="F1380" t="s">
        <v>131</v>
      </c>
      <c r="G1380">
        <v>1</v>
      </c>
      <c r="H1380" t="s">
        <v>131</v>
      </c>
      <c r="I1380" t="s">
        <v>20</v>
      </c>
      <c r="J1380" t="s">
        <v>237</v>
      </c>
      <c r="M1380">
        <v>2</v>
      </c>
      <c r="N1380" t="str">
        <f t="shared" si="120"/>
        <v>Yes</v>
      </c>
      <c r="O1380" s="3" t="s">
        <v>152</v>
      </c>
      <c r="P1380" s="126" t="str">
        <f t="shared" si="122"/>
        <v>No</v>
      </c>
      <c r="Q1380" s="126" t="str">
        <f t="shared" si="123"/>
        <v>Yes</v>
      </c>
      <c r="R1380" s="126" t="str">
        <f t="shared" si="123"/>
        <v>Yes</v>
      </c>
      <c r="S1380" s="126" t="str">
        <f t="shared" si="123"/>
        <v>No</v>
      </c>
      <c r="T1380" s="126" t="str">
        <f t="shared" si="123"/>
        <v>No</v>
      </c>
      <c r="U1380" s="126" t="str">
        <f t="shared" si="123"/>
        <v>No</v>
      </c>
      <c r="V1380" s="126" t="str">
        <f t="shared" si="123"/>
        <v>No</v>
      </c>
      <c r="W1380" s="126" t="str">
        <f t="shared" si="123"/>
        <v>No</v>
      </c>
      <c r="X1380" s="126" t="str">
        <f t="shared" si="123"/>
        <v>Yes</v>
      </c>
      <c r="Y1380" s="126" t="str">
        <f t="shared" si="123"/>
        <v>Yes</v>
      </c>
      <c r="Z1380" s="126" t="str">
        <f t="shared" si="123"/>
        <v>Yes</v>
      </c>
      <c r="AA1380" s="126" t="str">
        <f t="shared" si="123"/>
        <v>No</v>
      </c>
    </row>
    <row r="1381" spans="1:27" x14ac:dyDescent="0.3">
      <c r="A1381" t="s">
        <v>205</v>
      </c>
      <c r="B1381" t="s">
        <v>130</v>
      </c>
      <c r="C1381" t="s">
        <v>9</v>
      </c>
      <c r="D1381" t="s">
        <v>14</v>
      </c>
      <c r="E1381" t="s">
        <v>8</v>
      </c>
      <c r="F1381" t="s">
        <v>131</v>
      </c>
      <c r="G1381">
        <v>0</v>
      </c>
      <c r="H1381" t="s">
        <v>8</v>
      </c>
      <c r="I1381" t="s">
        <v>19</v>
      </c>
      <c r="M1381">
        <v>0</v>
      </c>
      <c r="N1381" t="str">
        <f t="shared" si="120"/>
        <v>No</v>
      </c>
      <c r="O1381" s="3" t="s">
        <v>152</v>
      </c>
      <c r="P1381" s="126" t="str">
        <f t="shared" si="122"/>
        <v>No</v>
      </c>
      <c r="Q1381" s="126" t="str">
        <f t="shared" si="123"/>
        <v>Yes</v>
      </c>
      <c r="R1381" s="126" t="str">
        <f t="shared" si="123"/>
        <v>Yes</v>
      </c>
      <c r="S1381" s="126" t="str">
        <f t="shared" si="123"/>
        <v>No</v>
      </c>
      <c r="T1381" s="126" t="str">
        <f t="shared" si="123"/>
        <v>No</v>
      </c>
      <c r="U1381" s="126" t="str">
        <f t="shared" si="123"/>
        <v>No</v>
      </c>
      <c r="V1381" s="126" t="str">
        <f t="shared" si="123"/>
        <v>No</v>
      </c>
      <c r="W1381" s="126" t="str">
        <f t="shared" si="123"/>
        <v>No</v>
      </c>
      <c r="X1381" s="126" t="str">
        <f t="shared" si="123"/>
        <v>Yes</v>
      </c>
      <c r="Y1381" s="126" t="str">
        <f t="shared" si="123"/>
        <v>Yes</v>
      </c>
      <c r="Z1381" s="126" t="str">
        <f t="shared" si="123"/>
        <v>Yes</v>
      </c>
      <c r="AA1381" s="126" t="str">
        <f t="shared" si="123"/>
        <v>No</v>
      </c>
    </row>
    <row r="1382" spans="1:27" x14ac:dyDescent="0.3">
      <c r="A1382" t="s">
        <v>205</v>
      </c>
      <c r="B1382" t="s">
        <v>130</v>
      </c>
      <c r="C1382" t="s">
        <v>9</v>
      </c>
      <c r="D1382" t="s">
        <v>14</v>
      </c>
      <c r="E1382" t="s">
        <v>8</v>
      </c>
      <c r="F1382" t="s">
        <v>131</v>
      </c>
      <c r="G1382">
        <v>1</v>
      </c>
      <c r="H1382" t="s">
        <v>14</v>
      </c>
      <c r="I1382" t="s">
        <v>20</v>
      </c>
      <c r="K1382" t="s">
        <v>237</v>
      </c>
      <c r="M1382">
        <v>0</v>
      </c>
      <c r="N1382" t="str">
        <f t="shared" si="120"/>
        <v>No</v>
      </c>
      <c r="O1382" s="3" t="s">
        <v>152</v>
      </c>
      <c r="P1382" s="126" t="str">
        <f t="shared" si="122"/>
        <v>No</v>
      </c>
      <c r="Q1382" s="126" t="str">
        <f t="shared" si="123"/>
        <v>Yes</v>
      </c>
      <c r="R1382" s="126" t="str">
        <f t="shared" si="123"/>
        <v>Yes</v>
      </c>
      <c r="S1382" s="126" t="str">
        <f t="shared" si="123"/>
        <v>No</v>
      </c>
      <c r="T1382" s="126" t="str">
        <f t="shared" si="123"/>
        <v>No</v>
      </c>
      <c r="U1382" s="126" t="str">
        <f t="shared" si="123"/>
        <v>No</v>
      </c>
      <c r="V1382" s="126" t="str">
        <f t="shared" si="123"/>
        <v>No</v>
      </c>
      <c r="W1382" s="126" t="str">
        <f t="shared" si="123"/>
        <v>No</v>
      </c>
      <c r="X1382" s="126" t="str">
        <f t="shared" si="123"/>
        <v>Yes</v>
      </c>
      <c r="Y1382" s="126" t="str">
        <f t="shared" si="123"/>
        <v>Yes</v>
      </c>
      <c r="Z1382" s="126" t="str">
        <f t="shared" si="123"/>
        <v>Yes</v>
      </c>
      <c r="AA1382" s="126" t="str">
        <f t="shared" si="123"/>
        <v>No</v>
      </c>
    </row>
    <row r="1383" spans="1:27" x14ac:dyDescent="0.3">
      <c r="A1383" t="s">
        <v>205</v>
      </c>
      <c r="B1383" t="s">
        <v>130</v>
      </c>
      <c r="C1383" t="s">
        <v>9</v>
      </c>
      <c r="D1383" t="s">
        <v>14</v>
      </c>
      <c r="E1383" t="s">
        <v>8</v>
      </c>
      <c r="F1383" t="s">
        <v>131</v>
      </c>
      <c r="G1383">
        <v>0</v>
      </c>
      <c r="H1383" t="s">
        <v>131</v>
      </c>
      <c r="I1383" t="s">
        <v>19</v>
      </c>
      <c r="K1383" t="s">
        <v>237</v>
      </c>
      <c r="M1383">
        <v>3</v>
      </c>
      <c r="N1383" t="str">
        <f t="shared" si="120"/>
        <v>Yes</v>
      </c>
      <c r="O1383" s="3" t="s">
        <v>152</v>
      </c>
      <c r="P1383" s="126" t="str">
        <f t="shared" si="122"/>
        <v>No</v>
      </c>
      <c r="Q1383" s="126" t="str">
        <f t="shared" si="123"/>
        <v>Yes</v>
      </c>
      <c r="R1383" s="126" t="str">
        <f t="shared" si="123"/>
        <v>Yes</v>
      </c>
      <c r="S1383" s="126" t="str">
        <f t="shared" si="123"/>
        <v>No</v>
      </c>
      <c r="T1383" s="126" t="str">
        <f t="shared" si="123"/>
        <v>No</v>
      </c>
      <c r="U1383" s="126" t="str">
        <f t="shared" si="123"/>
        <v>No</v>
      </c>
      <c r="V1383" s="126" t="str">
        <f t="shared" si="123"/>
        <v>No</v>
      </c>
      <c r="W1383" s="126" t="str">
        <f t="shared" si="123"/>
        <v>No</v>
      </c>
      <c r="X1383" s="126" t="str">
        <f t="shared" si="123"/>
        <v>Yes</v>
      </c>
      <c r="Y1383" s="126" t="str">
        <f t="shared" si="123"/>
        <v>Yes</v>
      </c>
      <c r="Z1383" s="126" t="str">
        <f t="shared" si="123"/>
        <v>Yes</v>
      </c>
      <c r="AA1383" s="126" t="str">
        <f t="shared" si="123"/>
        <v>No</v>
      </c>
    </row>
    <row r="1384" spans="1:27" x14ac:dyDescent="0.3">
      <c r="A1384" t="s">
        <v>205</v>
      </c>
      <c r="B1384" t="s">
        <v>130</v>
      </c>
      <c r="C1384" t="s">
        <v>9</v>
      </c>
      <c r="D1384" t="s">
        <v>14</v>
      </c>
      <c r="E1384" t="s">
        <v>8</v>
      </c>
      <c r="F1384" t="s">
        <v>131</v>
      </c>
      <c r="G1384">
        <v>0</v>
      </c>
      <c r="H1384" t="s">
        <v>131</v>
      </c>
      <c r="I1384" t="s">
        <v>19</v>
      </c>
      <c r="M1384">
        <v>0</v>
      </c>
      <c r="N1384" t="str">
        <f t="shared" si="120"/>
        <v>No</v>
      </c>
      <c r="O1384" s="3" t="s">
        <v>152</v>
      </c>
      <c r="P1384" s="126" t="str">
        <f t="shared" si="122"/>
        <v>No</v>
      </c>
      <c r="Q1384" s="126" t="str">
        <f t="shared" si="123"/>
        <v>Yes</v>
      </c>
      <c r="R1384" s="126" t="str">
        <f t="shared" si="123"/>
        <v>Yes</v>
      </c>
      <c r="S1384" s="126" t="str">
        <f t="shared" si="123"/>
        <v>No</v>
      </c>
      <c r="T1384" s="126" t="str">
        <f t="shared" si="123"/>
        <v>No</v>
      </c>
      <c r="U1384" s="126" t="str">
        <f t="shared" si="123"/>
        <v>No</v>
      </c>
      <c r="V1384" s="126" t="str">
        <f t="shared" si="123"/>
        <v>No</v>
      </c>
      <c r="W1384" s="126" t="str">
        <f t="shared" si="123"/>
        <v>No</v>
      </c>
      <c r="X1384" s="126" t="str">
        <f t="shared" si="123"/>
        <v>Yes</v>
      </c>
      <c r="Y1384" s="126" t="str">
        <f t="shared" si="123"/>
        <v>Yes</v>
      </c>
      <c r="Z1384" s="126" t="str">
        <f t="shared" si="123"/>
        <v>Yes</v>
      </c>
      <c r="AA1384" s="126" t="str">
        <f t="shared" si="123"/>
        <v>No</v>
      </c>
    </row>
    <row r="1385" spans="1:27" x14ac:dyDescent="0.3">
      <c r="A1385" t="s">
        <v>205</v>
      </c>
      <c r="B1385" t="s">
        <v>130</v>
      </c>
      <c r="C1385" t="s">
        <v>9</v>
      </c>
      <c r="D1385" t="s">
        <v>14</v>
      </c>
      <c r="E1385" t="s">
        <v>8</v>
      </c>
      <c r="F1385" t="s">
        <v>131</v>
      </c>
      <c r="G1385">
        <v>1</v>
      </c>
      <c r="H1385" t="s">
        <v>130</v>
      </c>
      <c r="I1385" t="s">
        <v>18</v>
      </c>
      <c r="M1385">
        <v>2</v>
      </c>
      <c r="N1385" t="str">
        <f t="shared" si="120"/>
        <v>Yes</v>
      </c>
      <c r="O1385" s="3" t="s">
        <v>152</v>
      </c>
      <c r="P1385" s="126" t="str">
        <f t="shared" si="122"/>
        <v>No</v>
      </c>
      <c r="Q1385" s="126" t="str">
        <f t="shared" si="123"/>
        <v>Yes</v>
      </c>
      <c r="R1385" s="126" t="str">
        <f t="shared" si="123"/>
        <v>Yes</v>
      </c>
      <c r="S1385" s="126" t="str">
        <f t="shared" si="123"/>
        <v>No</v>
      </c>
      <c r="T1385" s="126" t="str">
        <f t="shared" si="123"/>
        <v>No</v>
      </c>
      <c r="U1385" s="126" t="str">
        <f t="shared" si="123"/>
        <v>No</v>
      </c>
      <c r="V1385" s="126" t="str">
        <f t="shared" si="123"/>
        <v>No</v>
      </c>
      <c r="W1385" s="126" t="str">
        <f t="shared" si="123"/>
        <v>No</v>
      </c>
      <c r="X1385" s="126" t="str">
        <f t="shared" si="123"/>
        <v>Yes</v>
      </c>
      <c r="Y1385" s="126" t="str">
        <f t="shared" si="123"/>
        <v>Yes</v>
      </c>
      <c r="Z1385" s="126" t="str">
        <f t="shared" si="123"/>
        <v>Yes</v>
      </c>
      <c r="AA1385" s="126" t="str">
        <f t="shared" si="123"/>
        <v>No</v>
      </c>
    </row>
    <row r="1386" spans="1:27" x14ac:dyDescent="0.3">
      <c r="A1386" t="s">
        <v>205</v>
      </c>
      <c r="B1386" t="s">
        <v>130</v>
      </c>
      <c r="C1386" t="s">
        <v>9</v>
      </c>
      <c r="D1386" t="s">
        <v>14</v>
      </c>
      <c r="E1386" t="s">
        <v>8</v>
      </c>
      <c r="F1386" t="s">
        <v>131</v>
      </c>
      <c r="G1386">
        <v>0</v>
      </c>
      <c r="H1386" t="s">
        <v>8</v>
      </c>
      <c r="I1386" t="s">
        <v>19</v>
      </c>
      <c r="M1386">
        <v>3</v>
      </c>
      <c r="N1386" t="str">
        <f t="shared" si="120"/>
        <v>Yes</v>
      </c>
      <c r="O1386" s="3" t="s">
        <v>152</v>
      </c>
      <c r="P1386" s="126" t="str">
        <f t="shared" si="122"/>
        <v>No</v>
      </c>
      <c r="Q1386" s="126" t="str">
        <f t="shared" si="123"/>
        <v>Yes</v>
      </c>
      <c r="R1386" s="126" t="str">
        <f t="shared" si="123"/>
        <v>Yes</v>
      </c>
      <c r="S1386" s="126" t="str">
        <f t="shared" si="123"/>
        <v>No</v>
      </c>
      <c r="T1386" s="126" t="str">
        <f t="shared" si="123"/>
        <v>No</v>
      </c>
      <c r="U1386" s="126" t="str">
        <f t="shared" si="123"/>
        <v>No</v>
      </c>
      <c r="V1386" s="126" t="str">
        <f t="shared" si="123"/>
        <v>No</v>
      </c>
      <c r="W1386" s="126" t="str">
        <f t="shared" si="123"/>
        <v>No</v>
      </c>
      <c r="X1386" s="126" t="str">
        <f t="shared" si="123"/>
        <v>Yes</v>
      </c>
      <c r="Y1386" s="126" t="str">
        <f t="shared" si="123"/>
        <v>Yes</v>
      </c>
      <c r="Z1386" s="126" t="str">
        <f t="shared" si="123"/>
        <v>Yes</v>
      </c>
      <c r="AA1386" s="126" t="str">
        <f t="shared" si="123"/>
        <v>No</v>
      </c>
    </row>
    <row r="1387" spans="1:27" x14ac:dyDescent="0.3">
      <c r="A1387" t="s">
        <v>205</v>
      </c>
      <c r="B1387" t="s">
        <v>13</v>
      </c>
      <c r="C1387" t="s">
        <v>9</v>
      </c>
      <c r="D1387" t="s">
        <v>8</v>
      </c>
      <c r="E1387" t="s">
        <v>11</v>
      </c>
      <c r="F1387" t="s">
        <v>131</v>
      </c>
      <c r="G1387">
        <v>1</v>
      </c>
      <c r="H1387" t="s">
        <v>8</v>
      </c>
      <c r="I1387" t="s">
        <v>19</v>
      </c>
      <c r="M1387">
        <v>3</v>
      </c>
      <c r="N1387" t="str">
        <f t="shared" si="120"/>
        <v>Yes</v>
      </c>
      <c r="O1387" s="3" t="s">
        <v>152</v>
      </c>
      <c r="P1387" s="126" t="str">
        <f t="shared" si="122"/>
        <v>Yes</v>
      </c>
      <c r="Q1387" s="126" t="str">
        <f t="shared" si="123"/>
        <v>Yes</v>
      </c>
      <c r="R1387" s="126" t="str">
        <f t="shared" si="123"/>
        <v>Yes</v>
      </c>
      <c r="S1387" s="126" t="str">
        <f t="shared" si="123"/>
        <v>No</v>
      </c>
      <c r="T1387" s="126" t="str">
        <f t="shared" si="123"/>
        <v>No</v>
      </c>
      <c r="U1387" s="126" t="str">
        <f t="shared" si="123"/>
        <v>Yes</v>
      </c>
      <c r="V1387" s="126" t="str">
        <f t="shared" si="123"/>
        <v>No</v>
      </c>
      <c r="W1387" s="126" t="str">
        <f t="shared" si="123"/>
        <v>No</v>
      </c>
      <c r="X1387" s="126" t="str">
        <f t="shared" si="123"/>
        <v>No</v>
      </c>
      <c r="Y1387" s="126" t="str">
        <f t="shared" si="123"/>
        <v>No</v>
      </c>
      <c r="Z1387" s="126" t="str">
        <f t="shared" si="123"/>
        <v>Yes</v>
      </c>
      <c r="AA1387" s="126" t="str">
        <f t="shared" si="123"/>
        <v>No</v>
      </c>
    </row>
    <row r="1388" spans="1:27" x14ac:dyDescent="0.3">
      <c r="A1388" t="s">
        <v>205</v>
      </c>
      <c r="B1388" t="s">
        <v>13</v>
      </c>
      <c r="C1388" t="s">
        <v>9</v>
      </c>
      <c r="D1388" t="s">
        <v>8</v>
      </c>
      <c r="E1388" t="s">
        <v>11</v>
      </c>
      <c r="F1388" t="s">
        <v>131</v>
      </c>
      <c r="G1388">
        <v>0</v>
      </c>
      <c r="H1388" t="s">
        <v>131</v>
      </c>
      <c r="I1388" t="s">
        <v>15</v>
      </c>
      <c r="M1388">
        <v>0</v>
      </c>
      <c r="N1388" t="str">
        <f t="shared" si="120"/>
        <v>No</v>
      </c>
      <c r="O1388" s="3" t="s">
        <v>152</v>
      </c>
      <c r="P1388" s="126" t="str">
        <f t="shared" si="122"/>
        <v>Yes</v>
      </c>
      <c r="Q1388" s="126" t="str">
        <f t="shared" si="123"/>
        <v>Yes</v>
      </c>
      <c r="R1388" s="126" t="str">
        <f t="shared" si="123"/>
        <v>Yes</v>
      </c>
      <c r="S1388" s="126" t="str">
        <f t="shared" si="123"/>
        <v>No</v>
      </c>
      <c r="T1388" s="126" t="str">
        <f t="shared" si="123"/>
        <v>No</v>
      </c>
      <c r="U1388" s="126" t="str">
        <f t="shared" si="123"/>
        <v>Yes</v>
      </c>
      <c r="V1388" s="126" t="str">
        <f t="shared" si="123"/>
        <v>No</v>
      </c>
      <c r="W1388" s="126" t="str">
        <f t="shared" si="123"/>
        <v>No</v>
      </c>
      <c r="X1388" s="126" t="str">
        <f t="shared" si="123"/>
        <v>No</v>
      </c>
      <c r="Y1388" s="126" t="str">
        <f t="shared" si="123"/>
        <v>No</v>
      </c>
      <c r="Z1388" s="126" t="str">
        <f t="shared" si="123"/>
        <v>Yes</v>
      </c>
      <c r="AA1388" s="126" t="str">
        <f t="shared" si="123"/>
        <v>No</v>
      </c>
    </row>
    <row r="1389" spans="1:27" x14ac:dyDescent="0.3">
      <c r="A1389" t="s">
        <v>205</v>
      </c>
      <c r="B1389" t="s">
        <v>13</v>
      </c>
      <c r="C1389" t="s">
        <v>9</v>
      </c>
      <c r="D1389" t="s">
        <v>8</v>
      </c>
      <c r="E1389" t="s">
        <v>11</v>
      </c>
      <c r="F1389" t="s">
        <v>131</v>
      </c>
      <c r="G1389">
        <v>0</v>
      </c>
      <c r="H1389" t="s">
        <v>131</v>
      </c>
      <c r="I1389" t="s">
        <v>15</v>
      </c>
      <c r="L1389" s="3" t="s">
        <v>122</v>
      </c>
      <c r="M1389">
        <v>2</v>
      </c>
      <c r="N1389" t="str">
        <f t="shared" si="120"/>
        <v>Yes</v>
      </c>
      <c r="O1389" s="3" t="s">
        <v>152</v>
      </c>
      <c r="P1389" s="126" t="str">
        <f t="shared" si="122"/>
        <v>Yes</v>
      </c>
      <c r="Q1389" s="126" t="str">
        <f t="shared" si="123"/>
        <v>Yes</v>
      </c>
      <c r="R1389" s="126" t="str">
        <f t="shared" si="123"/>
        <v>Yes</v>
      </c>
      <c r="S1389" s="126" t="str">
        <f t="shared" si="123"/>
        <v>No</v>
      </c>
      <c r="T1389" s="126" t="str">
        <f t="shared" si="123"/>
        <v>No</v>
      </c>
      <c r="U1389" s="126" t="str">
        <f t="shared" si="123"/>
        <v>Yes</v>
      </c>
      <c r="V1389" s="126" t="str">
        <f t="shared" si="123"/>
        <v>No</v>
      </c>
      <c r="W1389" s="126" t="str">
        <f t="shared" si="123"/>
        <v>No</v>
      </c>
      <c r="X1389" s="126" t="str">
        <f t="shared" si="123"/>
        <v>No</v>
      </c>
      <c r="Y1389" s="126" t="str">
        <f t="shared" si="123"/>
        <v>No</v>
      </c>
      <c r="Z1389" s="126" t="str">
        <f t="shared" si="123"/>
        <v>Yes</v>
      </c>
      <c r="AA1389" s="126" t="str">
        <f t="shared" si="123"/>
        <v>No</v>
      </c>
    </row>
    <row r="1390" spans="1:27" x14ac:dyDescent="0.3">
      <c r="A1390" t="s">
        <v>205</v>
      </c>
      <c r="B1390" t="s">
        <v>13</v>
      </c>
      <c r="C1390" t="s">
        <v>9</v>
      </c>
      <c r="D1390" t="s">
        <v>8</v>
      </c>
      <c r="E1390" t="s">
        <v>11</v>
      </c>
      <c r="F1390" t="s">
        <v>131</v>
      </c>
      <c r="G1390">
        <v>0</v>
      </c>
      <c r="H1390" t="s">
        <v>13</v>
      </c>
      <c r="I1390" t="s">
        <v>19</v>
      </c>
      <c r="L1390" s="3" t="s">
        <v>122</v>
      </c>
      <c r="M1390">
        <v>0</v>
      </c>
      <c r="N1390" t="str">
        <f t="shared" si="120"/>
        <v>No</v>
      </c>
      <c r="O1390" s="3" t="s">
        <v>152</v>
      </c>
      <c r="P1390" s="126" t="str">
        <f t="shared" si="122"/>
        <v>Yes</v>
      </c>
      <c r="Q1390" s="126" t="str">
        <f t="shared" si="123"/>
        <v>Yes</v>
      </c>
      <c r="R1390" s="126" t="str">
        <f t="shared" si="123"/>
        <v>Yes</v>
      </c>
      <c r="S1390" s="126" t="str">
        <f t="shared" si="123"/>
        <v>No</v>
      </c>
      <c r="T1390" s="126" t="str">
        <f t="shared" si="123"/>
        <v>No</v>
      </c>
      <c r="U1390" s="126" t="str">
        <f t="shared" si="123"/>
        <v>Yes</v>
      </c>
      <c r="V1390" s="126" t="str">
        <f t="shared" si="123"/>
        <v>No</v>
      </c>
      <c r="W1390" s="126" t="str">
        <f t="shared" si="123"/>
        <v>No</v>
      </c>
      <c r="X1390" s="126" t="str">
        <f t="shared" si="123"/>
        <v>No</v>
      </c>
      <c r="Y1390" s="126" t="str">
        <f t="shared" si="123"/>
        <v>No</v>
      </c>
      <c r="Z1390" s="126" t="str">
        <f t="shared" si="123"/>
        <v>Yes</v>
      </c>
      <c r="AA1390" s="126" t="str">
        <f t="shared" si="123"/>
        <v>No</v>
      </c>
    </row>
    <row r="1391" spans="1:27" x14ac:dyDescent="0.3">
      <c r="A1391" t="s">
        <v>205</v>
      </c>
      <c r="B1391" t="s">
        <v>13</v>
      </c>
      <c r="C1391" t="s">
        <v>9</v>
      </c>
      <c r="D1391" t="s">
        <v>8</v>
      </c>
      <c r="E1391" t="s">
        <v>11</v>
      </c>
      <c r="F1391" t="s">
        <v>131</v>
      </c>
      <c r="G1391">
        <v>0</v>
      </c>
      <c r="H1391" t="s">
        <v>8</v>
      </c>
      <c r="I1391" t="s">
        <v>19</v>
      </c>
      <c r="M1391">
        <v>0</v>
      </c>
      <c r="N1391" t="str">
        <f t="shared" si="120"/>
        <v>No</v>
      </c>
      <c r="O1391" s="3" t="s">
        <v>152</v>
      </c>
      <c r="P1391" s="126" t="str">
        <f t="shared" si="122"/>
        <v>Yes</v>
      </c>
      <c r="Q1391" s="126" t="str">
        <f t="shared" si="123"/>
        <v>Yes</v>
      </c>
      <c r="R1391" s="126" t="str">
        <f t="shared" si="123"/>
        <v>Yes</v>
      </c>
      <c r="S1391" s="126" t="str">
        <f t="shared" si="123"/>
        <v>No</v>
      </c>
      <c r="T1391" s="126" t="str">
        <f t="shared" si="123"/>
        <v>No</v>
      </c>
      <c r="U1391" s="126" t="str">
        <f t="shared" si="123"/>
        <v>Yes</v>
      </c>
      <c r="V1391" s="126" t="str">
        <f t="shared" si="123"/>
        <v>No</v>
      </c>
      <c r="W1391" s="126" t="str">
        <f t="shared" si="123"/>
        <v>No</v>
      </c>
      <c r="X1391" s="126" t="str">
        <f t="shared" si="123"/>
        <v>No</v>
      </c>
      <c r="Y1391" s="126" t="str">
        <f t="shared" si="123"/>
        <v>No</v>
      </c>
      <c r="Z1391" s="126" t="str">
        <f t="shared" si="123"/>
        <v>Yes</v>
      </c>
      <c r="AA1391" s="126" t="str">
        <f t="shared" si="123"/>
        <v>No</v>
      </c>
    </row>
    <row r="1392" spans="1:27" x14ac:dyDescent="0.3">
      <c r="A1392" t="s">
        <v>205</v>
      </c>
      <c r="B1392" t="s">
        <v>13</v>
      </c>
      <c r="C1392" t="s">
        <v>130</v>
      </c>
      <c r="D1392" t="s">
        <v>9</v>
      </c>
      <c r="E1392" t="s">
        <v>8</v>
      </c>
      <c r="F1392" t="s">
        <v>131</v>
      </c>
      <c r="G1392">
        <v>2</v>
      </c>
      <c r="H1392" t="s">
        <v>8</v>
      </c>
      <c r="I1392" t="s">
        <v>18</v>
      </c>
      <c r="M1392">
        <v>2</v>
      </c>
      <c r="N1392" t="str">
        <f t="shared" si="120"/>
        <v>Yes</v>
      </c>
      <c r="O1392" s="3" t="s">
        <v>152</v>
      </c>
      <c r="P1392" s="126" t="str">
        <f t="shared" si="122"/>
        <v>Yes</v>
      </c>
      <c r="Q1392" s="126" t="str">
        <f t="shared" si="123"/>
        <v>Yes</v>
      </c>
      <c r="R1392" s="126" t="str">
        <f t="shared" si="123"/>
        <v>Yes</v>
      </c>
      <c r="S1392" s="126" t="str">
        <f t="shared" si="123"/>
        <v>No</v>
      </c>
      <c r="T1392" s="126" t="str">
        <f t="shared" si="123"/>
        <v>No</v>
      </c>
      <c r="U1392" s="126" t="str">
        <f t="shared" si="123"/>
        <v>No</v>
      </c>
      <c r="V1392" s="126" t="str">
        <f t="shared" si="123"/>
        <v>No</v>
      </c>
      <c r="W1392" s="126" t="str">
        <f t="shared" si="123"/>
        <v>No</v>
      </c>
      <c r="X1392" s="126" t="str">
        <f t="shared" si="123"/>
        <v>No</v>
      </c>
      <c r="Y1392" s="126" t="str">
        <f t="shared" si="123"/>
        <v>Yes</v>
      </c>
      <c r="Z1392" s="126" t="str">
        <f t="shared" si="123"/>
        <v>Yes</v>
      </c>
      <c r="AA1392" s="126" t="str">
        <f t="shared" si="123"/>
        <v>No</v>
      </c>
    </row>
    <row r="1393" spans="1:27" x14ac:dyDescent="0.3">
      <c r="A1393" t="s">
        <v>205</v>
      </c>
      <c r="B1393" t="s">
        <v>13</v>
      </c>
      <c r="C1393" t="s">
        <v>130</v>
      </c>
      <c r="D1393" t="s">
        <v>9</v>
      </c>
      <c r="E1393" t="s">
        <v>8</v>
      </c>
      <c r="F1393" t="s">
        <v>131</v>
      </c>
      <c r="G1393">
        <v>0</v>
      </c>
      <c r="H1393" t="s">
        <v>9</v>
      </c>
      <c r="I1393" t="s">
        <v>15</v>
      </c>
      <c r="M1393">
        <v>0</v>
      </c>
      <c r="N1393" t="str">
        <f t="shared" si="120"/>
        <v>No</v>
      </c>
      <c r="O1393" s="3" t="s">
        <v>152</v>
      </c>
      <c r="P1393" s="126" t="str">
        <f t="shared" si="122"/>
        <v>Yes</v>
      </c>
      <c r="Q1393" s="126" t="str">
        <f t="shared" si="123"/>
        <v>Yes</v>
      </c>
      <c r="R1393" s="126" t="str">
        <f t="shared" si="123"/>
        <v>Yes</v>
      </c>
      <c r="S1393" s="126" t="str">
        <f t="shared" si="123"/>
        <v>No</v>
      </c>
      <c r="T1393" s="126" t="str">
        <f t="shared" si="123"/>
        <v>No</v>
      </c>
      <c r="U1393" s="126" t="str">
        <f t="shared" si="123"/>
        <v>No</v>
      </c>
      <c r="V1393" s="126" t="str">
        <f t="shared" si="123"/>
        <v>No</v>
      </c>
      <c r="W1393" s="126" t="str">
        <f t="shared" si="123"/>
        <v>No</v>
      </c>
      <c r="X1393" s="126" t="str">
        <f t="shared" si="123"/>
        <v>No</v>
      </c>
      <c r="Y1393" s="126" t="str">
        <f t="shared" si="123"/>
        <v>Yes</v>
      </c>
      <c r="Z1393" s="126" t="str">
        <f t="shared" si="123"/>
        <v>Yes</v>
      </c>
      <c r="AA1393" s="126" t="str">
        <f t="shared" si="123"/>
        <v>No</v>
      </c>
    </row>
    <row r="1394" spans="1:27" x14ac:dyDescent="0.3">
      <c r="A1394" t="s">
        <v>205</v>
      </c>
      <c r="B1394" t="s">
        <v>13</v>
      </c>
      <c r="C1394" t="s">
        <v>130</v>
      </c>
      <c r="D1394" t="s">
        <v>9</v>
      </c>
      <c r="E1394" t="s">
        <v>8</v>
      </c>
      <c r="F1394" t="s">
        <v>131</v>
      </c>
      <c r="G1394">
        <v>0</v>
      </c>
      <c r="H1394" t="s">
        <v>130</v>
      </c>
      <c r="I1394" t="s">
        <v>19</v>
      </c>
      <c r="L1394" s="3" t="s">
        <v>122</v>
      </c>
      <c r="M1394">
        <v>3</v>
      </c>
      <c r="N1394" t="str">
        <f t="shared" si="120"/>
        <v>Yes</v>
      </c>
      <c r="O1394" s="3" t="s">
        <v>152</v>
      </c>
      <c r="P1394" s="126" t="str">
        <f t="shared" si="122"/>
        <v>Yes</v>
      </c>
      <c r="Q1394" s="126" t="str">
        <f t="shared" si="123"/>
        <v>Yes</v>
      </c>
      <c r="R1394" s="126" t="str">
        <f t="shared" si="123"/>
        <v>Yes</v>
      </c>
      <c r="S1394" s="126" t="str">
        <f t="shared" si="123"/>
        <v>No</v>
      </c>
      <c r="T1394" s="126" t="str">
        <f t="shared" si="123"/>
        <v>No</v>
      </c>
      <c r="U1394" s="126" t="str">
        <f t="shared" si="123"/>
        <v>No</v>
      </c>
      <c r="V1394" s="126" t="str">
        <f t="shared" si="123"/>
        <v>No</v>
      </c>
      <c r="W1394" s="126" t="str">
        <f t="shared" si="123"/>
        <v>No</v>
      </c>
      <c r="X1394" s="126" t="str">
        <f t="shared" si="123"/>
        <v>No</v>
      </c>
      <c r="Y1394" s="126" t="str">
        <f t="shared" si="123"/>
        <v>Yes</v>
      </c>
      <c r="Z1394" s="126" t="str">
        <f t="shared" si="123"/>
        <v>Yes</v>
      </c>
      <c r="AA1394" s="126" t="str">
        <f t="shared" si="123"/>
        <v>No</v>
      </c>
    </row>
    <row r="1395" spans="1:27" x14ac:dyDescent="0.3">
      <c r="A1395" t="s">
        <v>205</v>
      </c>
      <c r="B1395" t="s">
        <v>13</v>
      </c>
      <c r="C1395" t="s">
        <v>130</v>
      </c>
      <c r="D1395" t="s">
        <v>9</v>
      </c>
      <c r="E1395" t="s">
        <v>8</v>
      </c>
      <c r="F1395" t="s">
        <v>131</v>
      </c>
      <c r="G1395">
        <v>0</v>
      </c>
      <c r="H1395" t="s">
        <v>13</v>
      </c>
      <c r="I1395" t="s">
        <v>148</v>
      </c>
      <c r="L1395" s="3" t="s">
        <v>122</v>
      </c>
      <c r="M1395">
        <v>2</v>
      </c>
      <c r="N1395" t="str">
        <f t="shared" si="120"/>
        <v>Yes</v>
      </c>
      <c r="O1395" s="3" t="s">
        <v>152</v>
      </c>
      <c r="P1395" s="126" t="str">
        <f t="shared" si="122"/>
        <v>Yes</v>
      </c>
      <c r="Q1395" s="126" t="str">
        <f t="shared" si="123"/>
        <v>Yes</v>
      </c>
      <c r="R1395" s="126" t="str">
        <f t="shared" si="123"/>
        <v>Yes</v>
      </c>
      <c r="S1395" s="126" t="str">
        <f t="shared" si="123"/>
        <v>No</v>
      </c>
      <c r="T1395" s="126" t="str">
        <f t="shared" si="123"/>
        <v>No</v>
      </c>
      <c r="U1395" s="126" t="str">
        <f t="shared" si="123"/>
        <v>No</v>
      </c>
      <c r="V1395" s="126" t="str">
        <f t="shared" si="123"/>
        <v>No</v>
      </c>
      <c r="W1395" s="126" t="str">
        <f t="shared" si="123"/>
        <v>No</v>
      </c>
      <c r="X1395" s="126" t="str">
        <f t="shared" si="123"/>
        <v>No</v>
      </c>
      <c r="Y1395" s="126" t="str">
        <f t="shared" si="123"/>
        <v>Yes</v>
      </c>
      <c r="Z1395" s="126" t="str">
        <f t="shared" si="123"/>
        <v>Yes</v>
      </c>
      <c r="AA1395" s="126" t="str">
        <f t="shared" si="123"/>
        <v>No</v>
      </c>
    </row>
    <row r="1396" spans="1:27" x14ac:dyDescent="0.3">
      <c r="A1396" t="s">
        <v>205</v>
      </c>
      <c r="B1396" t="s">
        <v>13</v>
      </c>
      <c r="C1396" t="s">
        <v>9</v>
      </c>
      <c r="D1396" t="s">
        <v>8</v>
      </c>
      <c r="E1396" t="s">
        <v>11</v>
      </c>
      <c r="F1396" t="s">
        <v>10</v>
      </c>
      <c r="G1396">
        <v>1</v>
      </c>
      <c r="H1396" t="s">
        <v>10</v>
      </c>
      <c r="I1396" t="s">
        <v>19</v>
      </c>
      <c r="M1396">
        <v>0</v>
      </c>
      <c r="N1396" t="str">
        <f t="shared" si="120"/>
        <v>No</v>
      </c>
      <c r="O1396" s="3" t="s">
        <v>152</v>
      </c>
      <c r="P1396" s="126" t="str">
        <f t="shared" si="122"/>
        <v>Yes</v>
      </c>
      <c r="Q1396" s="126" t="str">
        <f t="shared" si="123"/>
        <v>Yes</v>
      </c>
      <c r="R1396" s="126" t="str">
        <f t="shared" si="123"/>
        <v>Yes</v>
      </c>
      <c r="S1396" s="126" t="str">
        <f t="shared" si="123"/>
        <v>No</v>
      </c>
      <c r="T1396" s="126" t="str">
        <f t="shared" si="123"/>
        <v>Yes</v>
      </c>
      <c r="U1396" s="126" t="str">
        <f t="shared" si="123"/>
        <v>Yes</v>
      </c>
      <c r="V1396" s="126" t="str">
        <f t="shared" si="123"/>
        <v>No</v>
      </c>
      <c r="W1396" s="126" t="str">
        <f t="shared" si="123"/>
        <v>No</v>
      </c>
      <c r="X1396" s="126" t="str">
        <f t="shared" si="123"/>
        <v>No</v>
      </c>
      <c r="Y1396" s="126" t="str">
        <f t="shared" si="123"/>
        <v>No</v>
      </c>
      <c r="Z1396" s="126" t="str">
        <f t="shared" si="123"/>
        <v>No</v>
      </c>
      <c r="AA1396" s="126" t="str">
        <f t="shared" si="123"/>
        <v>No</v>
      </c>
    </row>
    <row r="1397" spans="1:27" x14ac:dyDescent="0.3">
      <c r="A1397" t="s">
        <v>205</v>
      </c>
      <c r="B1397" t="s">
        <v>13</v>
      </c>
      <c r="C1397" t="s">
        <v>9</v>
      </c>
      <c r="D1397" t="s">
        <v>8</v>
      </c>
      <c r="E1397" t="s">
        <v>11</v>
      </c>
      <c r="F1397" t="s">
        <v>10</v>
      </c>
      <c r="G1397">
        <v>0</v>
      </c>
      <c r="H1397" t="s">
        <v>10</v>
      </c>
      <c r="I1397" t="s">
        <v>15</v>
      </c>
      <c r="M1397">
        <v>2</v>
      </c>
      <c r="N1397" t="str">
        <f t="shared" si="120"/>
        <v>Yes</v>
      </c>
      <c r="O1397" s="3" t="s">
        <v>152</v>
      </c>
      <c r="P1397" s="126" t="str">
        <f t="shared" si="122"/>
        <v>Yes</v>
      </c>
      <c r="Q1397" s="126" t="str">
        <f t="shared" si="123"/>
        <v>Yes</v>
      </c>
      <c r="R1397" s="126" t="str">
        <f t="shared" si="123"/>
        <v>Yes</v>
      </c>
      <c r="S1397" s="126" t="str">
        <f t="shared" si="123"/>
        <v>No</v>
      </c>
      <c r="T1397" s="126" t="str">
        <f t="shared" si="123"/>
        <v>Yes</v>
      </c>
      <c r="U1397" s="126" t="str">
        <f t="shared" si="123"/>
        <v>Yes</v>
      </c>
      <c r="V1397" s="126" t="str">
        <f t="shared" si="123"/>
        <v>No</v>
      </c>
      <c r="W1397" s="126" t="str">
        <f t="shared" si="123"/>
        <v>No</v>
      </c>
      <c r="X1397" s="126" t="str">
        <f t="shared" si="123"/>
        <v>No</v>
      </c>
      <c r="Y1397" s="126" t="str">
        <f t="shared" si="123"/>
        <v>No</v>
      </c>
      <c r="Z1397" s="126" t="str">
        <f t="shared" si="123"/>
        <v>No</v>
      </c>
      <c r="AA1397" s="126" t="str">
        <f t="shared" si="123"/>
        <v>No</v>
      </c>
    </row>
    <row r="1398" spans="1:27" x14ac:dyDescent="0.3">
      <c r="A1398" t="s">
        <v>205</v>
      </c>
      <c r="B1398" t="s">
        <v>13</v>
      </c>
      <c r="C1398" t="s">
        <v>9</v>
      </c>
      <c r="D1398" t="s">
        <v>8</v>
      </c>
      <c r="E1398" t="s">
        <v>11</v>
      </c>
      <c r="F1398" t="s">
        <v>10</v>
      </c>
      <c r="G1398">
        <v>0</v>
      </c>
      <c r="H1398" t="s">
        <v>9</v>
      </c>
      <c r="I1398" t="s">
        <v>15</v>
      </c>
      <c r="M1398">
        <v>2</v>
      </c>
      <c r="N1398" t="str">
        <f t="shared" si="120"/>
        <v>Yes</v>
      </c>
      <c r="O1398" s="3" t="s">
        <v>152</v>
      </c>
      <c r="P1398" s="126" t="str">
        <f t="shared" si="122"/>
        <v>Yes</v>
      </c>
      <c r="Q1398" s="126" t="str">
        <f t="shared" si="123"/>
        <v>Yes</v>
      </c>
      <c r="R1398" s="126" t="str">
        <f t="shared" si="123"/>
        <v>Yes</v>
      </c>
      <c r="S1398" s="126" t="str">
        <f t="shared" si="123"/>
        <v>No</v>
      </c>
      <c r="T1398" s="126" t="str">
        <f t="shared" si="123"/>
        <v>Yes</v>
      </c>
      <c r="U1398" s="126" t="str">
        <f t="shared" si="123"/>
        <v>Yes</v>
      </c>
      <c r="V1398" s="126" t="str">
        <f t="shared" si="123"/>
        <v>No</v>
      </c>
      <c r="W1398" s="126" t="str">
        <f t="shared" si="123"/>
        <v>No</v>
      </c>
      <c r="X1398" s="126" t="str">
        <f t="shared" si="123"/>
        <v>No</v>
      </c>
      <c r="Y1398" s="126" t="str">
        <f t="shared" si="123"/>
        <v>No</v>
      </c>
      <c r="Z1398" s="126" t="str">
        <f t="shared" si="123"/>
        <v>No</v>
      </c>
      <c r="AA1398" s="126" t="str">
        <f t="shared" si="123"/>
        <v>No</v>
      </c>
    </row>
    <row r="1399" spans="1:27" x14ac:dyDescent="0.3">
      <c r="A1399" t="s">
        <v>205</v>
      </c>
      <c r="B1399" t="s">
        <v>13</v>
      </c>
      <c r="C1399" t="s">
        <v>9</v>
      </c>
      <c r="D1399" t="s">
        <v>8</v>
      </c>
      <c r="E1399" t="s">
        <v>11</v>
      </c>
      <c r="F1399" t="s">
        <v>10</v>
      </c>
      <c r="G1399">
        <v>0</v>
      </c>
      <c r="H1399" t="s">
        <v>130</v>
      </c>
      <c r="I1399" t="s">
        <v>19</v>
      </c>
      <c r="L1399" s="3" t="s">
        <v>122</v>
      </c>
      <c r="M1399">
        <v>0</v>
      </c>
      <c r="N1399" t="str">
        <f t="shared" si="120"/>
        <v>No</v>
      </c>
      <c r="O1399" s="3" t="s">
        <v>152</v>
      </c>
      <c r="P1399" s="126" t="str">
        <f t="shared" si="122"/>
        <v>Yes</v>
      </c>
      <c r="Q1399" s="126" t="str">
        <f t="shared" si="122"/>
        <v>Yes</v>
      </c>
      <c r="R1399" s="126" t="str">
        <f t="shared" si="122"/>
        <v>Yes</v>
      </c>
      <c r="S1399" s="126" t="str">
        <f t="shared" si="122"/>
        <v>No</v>
      </c>
      <c r="T1399" s="126" t="str">
        <f t="shared" si="122"/>
        <v>Yes</v>
      </c>
      <c r="U1399" s="126" t="str">
        <f t="shared" si="122"/>
        <v>Yes</v>
      </c>
      <c r="V1399" s="126" t="str">
        <f t="shared" si="122"/>
        <v>No</v>
      </c>
      <c r="W1399" s="126" t="str">
        <f t="shared" si="122"/>
        <v>No</v>
      </c>
      <c r="X1399" s="126" t="str">
        <f t="shared" si="122"/>
        <v>No</v>
      </c>
      <c r="Y1399" s="126" t="str">
        <f t="shared" si="122"/>
        <v>No</v>
      </c>
      <c r="Z1399" s="126" t="str">
        <f t="shared" si="122"/>
        <v>No</v>
      </c>
      <c r="AA1399" s="126" t="str">
        <f t="shared" si="122"/>
        <v>No</v>
      </c>
    </row>
    <row r="1400" spans="1:27" x14ac:dyDescent="0.3">
      <c r="A1400" t="s">
        <v>205</v>
      </c>
      <c r="B1400" t="s">
        <v>13</v>
      </c>
      <c r="C1400" t="s">
        <v>130</v>
      </c>
      <c r="D1400" t="s">
        <v>14</v>
      </c>
      <c r="E1400" t="s">
        <v>11</v>
      </c>
      <c r="F1400" t="s">
        <v>10</v>
      </c>
      <c r="G1400">
        <v>1</v>
      </c>
      <c r="H1400" t="s">
        <v>14</v>
      </c>
      <c r="I1400" t="s">
        <v>15</v>
      </c>
      <c r="M1400">
        <v>2</v>
      </c>
      <c r="N1400" t="str">
        <f t="shared" si="120"/>
        <v>Yes</v>
      </c>
      <c r="O1400" s="3" t="s">
        <v>152</v>
      </c>
      <c r="P1400" s="126" t="str">
        <f t="shared" si="122"/>
        <v>Yes</v>
      </c>
      <c r="Q1400" s="126" t="str">
        <f t="shared" si="122"/>
        <v>No</v>
      </c>
      <c r="R1400" s="126" t="str">
        <f t="shared" si="122"/>
        <v>No</v>
      </c>
      <c r="S1400" s="126" t="str">
        <f t="shared" si="122"/>
        <v>No</v>
      </c>
      <c r="T1400" s="126" t="str">
        <f t="shared" si="122"/>
        <v>Yes</v>
      </c>
      <c r="U1400" s="126" t="str">
        <f t="shared" si="122"/>
        <v>Yes</v>
      </c>
      <c r="V1400" s="126" t="str">
        <f t="shared" si="122"/>
        <v>No</v>
      </c>
      <c r="W1400" s="126" t="str">
        <f t="shared" si="122"/>
        <v>No</v>
      </c>
      <c r="X1400" s="126" t="str">
        <f t="shared" si="122"/>
        <v>Yes</v>
      </c>
      <c r="Y1400" s="126" t="str">
        <f t="shared" si="122"/>
        <v>Yes</v>
      </c>
      <c r="Z1400" s="126" t="str">
        <f t="shared" si="122"/>
        <v>No</v>
      </c>
      <c r="AA1400" s="126" t="str">
        <f t="shared" si="122"/>
        <v>No</v>
      </c>
    </row>
    <row r="1401" spans="1:27" x14ac:dyDescent="0.3">
      <c r="A1401" t="s">
        <v>205</v>
      </c>
      <c r="B1401" t="s">
        <v>13</v>
      </c>
      <c r="C1401" t="s">
        <v>130</v>
      </c>
      <c r="D1401" t="s">
        <v>14</v>
      </c>
      <c r="E1401" t="s">
        <v>11</v>
      </c>
      <c r="F1401" t="s">
        <v>131</v>
      </c>
      <c r="G1401">
        <v>1</v>
      </c>
      <c r="H1401" t="s">
        <v>131</v>
      </c>
      <c r="I1401" t="s">
        <v>18</v>
      </c>
      <c r="L1401" s="3" t="s">
        <v>122</v>
      </c>
      <c r="M1401">
        <v>0</v>
      </c>
      <c r="N1401" t="str">
        <f t="shared" si="120"/>
        <v>No</v>
      </c>
      <c r="O1401" s="3" t="s">
        <v>152</v>
      </c>
      <c r="P1401" s="126" t="str">
        <f t="shared" si="122"/>
        <v>Yes</v>
      </c>
      <c r="Q1401" s="126" t="str">
        <f t="shared" si="122"/>
        <v>No</v>
      </c>
      <c r="R1401" s="126" t="str">
        <f t="shared" si="122"/>
        <v>No</v>
      </c>
      <c r="S1401" s="126" t="str">
        <f t="shared" si="122"/>
        <v>No</v>
      </c>
      <c r="T1401" s="126" t="str">
        <f t="shared" si="122"/>
        <v>No</v>
      </c>
      <c r="U1401" s="126" t="str">
        <f t="shared" si="122"/>
        <v>Yes</v>
      </c>
      <c r="V1401" s="126" t="str">
        <f t="shared" si="122"/>
        <v>No</v>
      </c>
      <c r="W1401" s="126" t="str">
        <f t="shared" si="122"/>
        <v>No</v>
      </c>
      <c r="X1401" s="126" t="str">
        <f t="shared" si="122"/>
        <v>Yes</v>
      </c>
      <c r="Y1401" s="126" t="str">
        <f t="shared" si="122"/>
        <v>Yes</v>
      </c>
      <c r="Z1401" s="126" t="str">
        <f t="shared" si="122"/>
        <v>Yes</v>
      </c>
      <c r="AA1401" s="126" t="str">
        <f t="shared" si="122"/>
        <v>No</v>
      </c>
    </row>
    <row r="1402" spans="1:27" x14ac:dyDescent="0.3">
      <c r="A1402" t="s">
        <v>205</v>
      </c>
      <c r="B1402" t="s">
        <v>13</v>
      </c>
      <c r="C1402" t="s">
        <v>9</v>
      </c>
      <c r="D1402" t="s">
        <v>14</v>
      </c>
      <c r="E1402" t="s">
        <v>11</v>
      </c>
      <c r="F1402" t="s">
        <v>131</v>
      </c>
      <c r="G1402">
        <v>1</v>
      </c>
      <c r="H1402" t="s">
        <v>131</v>
      </c>
      <c r="I1402" t="s">
        <v>17</v>
      </c>
      <c r="K1402" t="s">
        <v>237</v>
      </c>
      <c r="M1402">
        <v>0</v>
      </c>
      <c r="N1402" t="str">
        <f t="shared" si="120"/>
        <v>No</v>
      </c>
      <c r="O1402" s="3" t="s">
        <v>152</v>
      </c>
      <c r="P1402" s="126" t="str">
        <f t="shared" si="122"/>
        <v>Yes</v>
      </c>
      <c r="Q1402" s="126" t="str">
        <f t="shared" si="122"/>
        <v>Yes</v>
      </c>
      <c r="R1402" s="126" t="str">
        <f t="shared" si="122"/>
        <v>No</v>
      </c>
      <c r="S1402" s="126" t="str">
        <f t="shared" si="122"/>
        <v>No</v>
      </c>
      <c r="T1402" s="126" t="str">
        <f t="shared" si="122"/>
        <v>No</v>
      </c>
      <c r="U1402" s="126" t="str">
        <f t="shared" si="122"/>
        <v>Yes</v>
      </c>
      <c r="V1402" s="126" t="str">
        <f t="shared" si="122"/>
        <v>No</v>
      </c>
      <c r="W1402" s="126" t="str">
        <f t="shared" si="122"/>
        <v>No</v>
      </c>
      <c r="X1402" s="126" t="str">
        <f t="shared" si="122"/>
        <v>Yes</v>
      </c>
      <c r="Y1402" s="126" t="str">
        <f t="shared" si="122"/>
        <v>No</v>
      </c>
      <c r="Z1402" s="126" t="str">
        <f t="shared" si="122"/>
        <v>Yes</v>
      </c>
      <c r="AA1402" s="126" t="str">
        <f t="shared" si="122"/>
        <v>No</v>
      </c>
    </row>
    <row r="1403" spans="1:27" x14ac:dyDescent="0.3">
      <c r="A1403" t="s">
        <v>205</v>
      </c>
      <c r="B1403" t="s">
        <v>13</v>
      </c>
      <c r="C1403" t="s">
        <v>9</v>
      </c>
      <c r="D1403" t="s">
        <v>14</v>
      </c>
      <c r="E1403" t="s">
        <v>11</v>
      </c>
      <c r="F1403" t="s">
        <v>131</v>
      </c>
      <c r="G1403">
        <v>2</v>
      </c>
      <c r="H1403" t="s">
        <v>14</v>
      </c>
      <c r="I1403" t="s">
        <v>15</v>
      </c>
      <c r="M1403">
        <v>2</v>
      </c>
      <c r="N1403" t="str">
        <f t="shared" si="120"/>
        <v>Yes</v>
      </c>
      <c r="O1403" s="3" t="s">
        <v>152</v>
      </c>
      <c r="P1403" s="126" t="str">
        <f t="shared" si="122"/>
        <v>Yes</v>
      </c>
      <c r="Q1403" s="126" t="str">
        <f t="shared" si="122"/>
        <v>Yes</v>
      </c>
      <c r="R1403" s="126" t="str">
        <f t="shared" si="122"/>
        <v>No</v>
      </c>
      <c r="S1403" s="126" t="str">
        <f t="shared" si="122"/>
        <v>No</v>
      </c>
      <c r="T1403" s="126" t="str">
        <f t="shared" si="122"/>
        <v>No</v>
      </c>
      <c r="U1403" s="126" t="str">
        <f t="shared" si="122"/>
        <v>Yes</v>
      </c>
      <c r="V1403" s="126" t="str">
        <f t="shared" si="122"/>
        <v>No</v>
      </c>
      <c r="W1403" s="126" t="str">
        <f t="shared" si="122"/>
        <v>No</v>
      </c>
      <c r="X1403" s="126" t="str">
        <f t="shared" si="122"/>
        <v>Yes</v>
      </c>
      <c r="Y1403" s="126" t="str">
        <f t="shared" si="122"/>
        <v>No</v>
      </c>
      <c r="Z1403" s="126" t="str">
        <f t="shared" si="122"/>
        <v>Yes</v>
      </c>
      <c r="AA1403" s="126" t="str">
        <f t="shared" si="122"/>
        <v>No</v>
      </c>
    </row>
    <row r="1404" spans="1:27" x14ac:dyDescent="0.3">
      <c r="A1404" t="s">
        <v>205</v>
      </c>
      <c r="B1404" t="s">
        <v>13</v>
      </c>
      <c r="C1404" t="s">
        <v>9</v>
      </c>
      <c r="D1404" t="s">
        <v>8</v>
      </c>
      <c r="E1404" t="s">
        <v>11</v>
      </c>
      <c r="F1404" t="s">
        <v>131</v>
      </c>
      <c r="G1404">
        <v>0</v>
      </c>
      <c r="H1404" t="s">
        <v>131</v>
      </c>
      <c r="I1404" t="s">
        <v>17</v>
      </c>
      <c r="M1404">
        <v>0</v>
      </c>
      <c r="N1404" t="str">
        <f t="shared" si="120"/>
        <v>No</v>
      </c>
      <c r="O1404" s="3" t="s">
        <v>152</v>
      </c>
      <c r="P1404" s="126" t="str">
        <f t="shared" si="122"/>
        <v>Yes</v>
      </c>
      <c r="Q1404" s="126" t="str">
        <f t="shared" si="122"/>
        <v>Yes</v>
      </c>
      <c r="R1404" s="126" t="str">
        <f t="shared" si="122"/>
        <v>Yes</v>
      </c>
      <c r="S1404" s="126" t="str">
        <f t="shared" si="122"/>
        <v>No</v>
      </c>
      <c r="T1404" s="126" t="str">
        <f t="shared" si="122"/>
        <v>No</v>
      </c>
      <c r="U1404" s="126" t="str">
        <f t="shared" si="122"/>
        <v>Yes</v>
      </c>
      <c r="V1404" s="126" t="str">
        <f t="shared" si="122"/>
        <v>No</v>
      </c>
      <c r="W1404" s="126" t="str">
        <f t="shared" si="122"/>
        <v>No</v>
      </c>
      <c r="X1404" s="126" t="str">
        <f t="shared" si="122"/>
        <v>No</v>
      </c>
      <c r="Y1404" s="126" t="str">
        <f t="shared" si="122"/>
        <v>No</v>
      </c>
      <c r="Z1404" s="126" t="str">
        <f t="shared" si="122"/>
        <v>Yes</v>
      </c>
      <c r="AA1404" s="126" t="str">
        <f t="shared" si="122"/>
        <v>No</v>
      </c>
    </row>
    <row r="1405" spans="1:27" x14ac:dyDescent="0.3">
      <c r="A1405" t="s">
        <v>205</v>
      </c>
      <c r="B1405" t="s">
        <v>13</v>
      </c>
      <c r="C1405" t="s">
        <v>9</v>
      </c>
      <c r="D1405" t="s">
        <v>8</v>
      </c>
      <c r="E1405" t="s">
        <v>11</v>
      </c>
      <c r="F1405" t="s">
        <v>131</v>
      </c>
      <c r="G1405">
        <v>1</v>
      </c>
      <c r="H1405" t="s">
        <v>11</v>
      </c>
      <c r="I1405" t="s">
        <v>17</v>
      </c>
      <c r="M1405">
        <v>0</v>
      </c>
      <c r="N1405" t="str">
        <f t="shared" si="120"/>
        <v>No</v>
      </c>
      <c r="O1405" s="3" t="s">
        <v>152</v>
      </c>
      <c r="P1405" s="126" t="str">
        <f t="shared" si="122"/>
        <v>Yes</v>
      </c>
      <c r="Q1405" s="126" t="str">
        <f t="shared" si="122"/>
        <v>Yes</v>
      </c>
      <c r="R1405" s="126" t="str">
        <f t="shared" si="122"/>
        <v>Yes</v>
      </c>
      <c r="S1405" s="126" t="str">
        <f t="shared" si="122"/>
        <v>No</v>
      </c>
      <c r="T1405" s="126" t="str">
        <f t="shared" si="122"/>
        <v>No</v>
      </c>
      <c r="U1405" s="126" t="str">
        <f t="shared" si="122"/>
        <v>Yes</v>
      </c>
      <c r="V1405" s="126" t="str">
        <f t="shared" si="122"/>
        <v>No</v>
      </c>
      <c r="W1405" s="126" t="str">
        <f t="shared" si="122"/>
        <v>No</v>
      </c>
      <c r="X1405" s="126" t="str">
        <f t="shared" si="122"/>
        <v>No</v>
      </c>
      <c r="Y1405" s="126" t="str">
        <f t="shared" si="122"/>
        <v>No</v>
      </c>
      <c r="Z1405" s="126" t="str">
        <f t="shared" si="122"/>
        <v>Yes</v>
      </c>
      <c r="AA1405" s="126" t="str">
        <f t="shared" si="122"/>
        <v>No</v>
      </c>
    </row>
    <row r="1406" spans="1:27" x14ac:dyDescent="0.3">
      <c r="A1406" t="s">
        <v>205</v>
      </c>
      <c r="B1406" t="s">
        <v>13</v>
      </c>
      <c r="C1406" t="s">
        <v>9</v>
      </c>
      <c r="D1406" t="s">
        <v>8</v>
      </c>
      <c r="E1406" t="s">
        <v>11</v>
      </c>
      <c r="F1406" t="s">
        <v>10</v>
      </c>
      <c r="G1406">
        <v>0</v>
      </c>
      <c r="H1406" t="s">
        <v>13</v>
      </c>
      <c r="I1406" t="s">
        <v>15</v>
      </c>
      <c r="L1406" s="3" t="s">
        <v>122</v>
      </c>
      <c r="M1406">
        <v>2</v>
      </c>
      <c r="N1406" t="str">
        <f t="shared" si="120"/>
        <v>Yes</v>
      </c>
      <c r="O1406" s="3" t="s">
        <v>152</v>
      </c>
      <c r="P1406" s="126" t="str">
        <f t="shared" si="122"/>
        <v>Yes</v>
      </c>
      <c r="Q1406" s="126" t="str">
        <f t="shared" si="122"/>
        <v>Yes</v>
      </c>
      <c r="R1406" s="126" t="str">
        <f t="shared" si="122"/>
        <v>Yes</v>
      </c>
      <c r="S1406" s="126" t="str">
        <f t="shared" si="122"/>
        <v>No</v>
      </c>
      <c r="T1406" s="126" t="str">
        <f t="shared" si="122"/>
        <v>Yes</v>
      </c>
      <c r="U1406" s="126" t="str">
        <f t="shared" si="122"/>
        <v>Yes</v>
      </c>
      <c r="V1406" s="126" t="str">
        <f t="shared" si="122"/>
        <v>No</v>
      </c>
      <c r="W1406" s="126" t="str">
        <f t="shared" si="122"/>
        <v>No</v>
      </c>
      <c r="X1406" s="126" t="str">
        <f t="shared" si="122"/>
        <v>No</v>
      </c>
      <c r="Y1406" s="126" t="str">
        <f t="shared" si="122"/>
        <v>No</v>
      </c>
      <c r="Z1406" s="126" t="str">
        <f t="shared" si="122"/>
        <v>No</v>
      </c>
      <c r="AA1406" s="126" t="str">
        <f t="shared" si="122"/>
        <v>No</v>
      </c>
    </row>
    <row r="1407" spans="1:27" x14ac:dyDescent="0.3">
      <c r="A1407" t="s">
        <v>205</v>
      </c>
      <c r="B1407" t="s">
        <v>130</v>
      </c>
      <c r="C1407" t="s">
        <v>9</v>
      </c>
      <c r="D1407" t="s">
        <v>8</v>
      </c>
      <c r="E1407" t="s">
        <v>11</v>
      </c>
      <c r="F1407" t="s">
        <v>10</v>
      </c>
      <c r="G1407">
        <v>0</v>
      </c>
      <c r="H1407" t="s">
        <v>130</v>
      </c>
      <c r="I1407" t="s">
        <v>19</v>
      </c>
      <c r="L1407" s="3" t="s">
        <v>122</v>
      </c>
      <c r="M1407">
        <v>0</v>
      </c>
      <c r="N1407" t="str">
        <f t="shared" si="120"/>
        <v>No</v>
      </c>
      <c r="O1407" s="3" t="s">
        <v>152</v>
      </c>
      <c r="P1407" s="126" t="str">
        <f t="shared" si="122"/>
        <v>No</v>
      </c>
      <c r="Q1407" s="126" t="str">
        <f t="shared" si="122"/>
        <v>Yes</v>
      </c>
      <c r="R1407" s="126" t="str">
        <f t="shared" si="122"/>
        <v>Yes</v>
      </c>
      <c r="S1407" s="126" t="str">
        <f t="shared" si="122"/>
        <v>No</v>
      </c>
      <c r="T1407" s="126" t="str">
        <f t="shared" si="122"/>
        <v>Yes</v>
      </c>
      <c r="U1407" s="126" t="str">
        <f t="shared" si="122"/>
        <v>Yes</v>
      </c>
      <c r="V1407" s="126" t="str">
        <f t="shared" si="122"/>
        <v>No</v>
      </c>
      <c r="W1407" s="126" t="str">
        <f t="shared" si="122"/>
        <v>No</v>
      </c>
      <c r="X1407" s="126" t="str">
        <f t="shared" si="122"/>
        <v>No</v>
      </c>
      <c r="Y1407" s="126" t="str">
        <f t="shared" si="122"/>
        <v>Yes</v>
      </c>
      <c r="Z1407" s="126" t="str">
        <f t="shared" si="122"/>
        <v>No</v>
      </c>
      <c r="AA1407" s="126" t="str">
        <f t="shared" si="122"/>
        <v>No</v>
      </c>
    </row>
    <row r="1408" spans="1:27" x14ac:dyDescent="0.3">
      <c r="A1408" t="s">
        <v>205</v>
      </c>
      <c r="B1408" t="s">
        <v>130</v>
      </c>
      <c r="C1408" t="s">
        <v>9</v>
      </c>
      <c r="D1408" t="s">
        <v>8</v>
      </c>
      <c r="E1408" t="s">
        <v>11</v>
      </c>
      <c r="F1408" t="s">
        <v>10</v>
      </c>
      <c r="G1408">
        <v>0</v>
      </c>
      <c r="H1408" t="s">
        <v>10</v>
      </c>
      <c r="I1408" t="s">
        <v>19</v>
      </c>
      <c r="M1408">
        <v>0</v>
      </c>
      <c r="N1408" t="str">
        <f t="shared" si="120"/>
        <v>No</v>
      </c>
      <c r="O1408" s="3" t="s">
        <v>152</v>
      </c>
      <c r="P1408" s="126" t="str">
        <f t="shared" si="122"/>
        <v>No</v>
      </c>
      <c r="Q1408" s="126" t="str">
        <f t="shared" si="122"/>
        <v>Yes</v>
      </c>
      <c r="R1408" s="126" t="str">
        <f t="shared" si="122"/>
        <v>Yes</v>
      </c>
      <c r="S1408" s="126" t="str">
        <f t="shared" si="122"/>
        <v>No</v>
      </c>
      <c r="T1408" s="126" t="str">
        <f t="shared" si="122"/>
        <v>Yes</v>
      </c>
      <c r="U1408" s="126" t="str">
        <f t="shared" si="122"/>
        <v>Yes</v>
      </c>
      <c r="V1408" s="126" t="str">
        <f t="shared" si="122"/>
        <v>No</v>
      </c>
      <c r="W1408" s="126" t="str">
        <f t="shared" si="122"/>
        <v>No</v>
      </c>
      <c r="X1408" s="126" t="str">
        <f t="shared" si="122"/>
        <v>No</v>
      </c>
      <c r="Y1408" s="126" t="str">
        <f t="shared" si="122"/>
        <v>Yes</v>
      </c>
      <c r="Z1408" s="126" t="str">
        <f t="shared" si="122"/>
        <v>No</v>
      </c>
      <c r="AA1408" s="126" t="str">
        <f t="shared" si="122"/>
        <v>No</v>
      </c>
    </row>
    <row r="1409" spans="1:27" x14ac:dyDescent="0.3">
      <c r="A1409" t="s">
        <v>205</v>
      </c>
      <c r="B1409" t="s">
        <v>130</v>
      </c>
      <c r="C1409" t="s">
        <v>9</v>
      </c>
      <c r="D1409" t="s">
        <v>8</v>
      </c>
      <c r="E1409" t="s">
        <v>11</v>
      </c>
      <c r="F1409" t="s">
        <v>10</v>
      </c>
      <c r="G1409">
        <v>1</v>
      </c>
      <c r="H1409" t="s">
        <v>11</v>
      </c>
      <c r="I1409" t="s">
        <v>17</v>
      </c>
      <c r="L1409" s="3" t="s">
        <v>122</v>
      </c>
      <c r="M1409">
        <v>0</v>
      </c>
      <c r="N1409" t="str">
        <f t="shared" si="120"/>
        <v>No</v>
      </c>
      <c r="O1409" s="3" t="s">
        <v>152</v>
      </c>
      <c r="P1409" s="126" t="str">
        <f t="shared" si="122"/>
        <v>No</v>
      </c>
      <c r="Q1409" s="126" t="str">
        <f t="shared" si="122"/>
        <v>Yes</v>
      </c>
      <c r="R1409" s="126" t="str">
        <f t="shared" si="122"/>
        <v>Yes</v>
      </c>
      <c r="S1409" s="126" t="str">
        <f t="shared" si="122"/>
        <v>No</v>
      </c>
      <c r="T1409" s="126" t="str">
        <f t="shared" si="122"/>
        <v>Yes</v>
      </c>
      <c r="U1409" s="126" t="str">
        <f t="shared" si="122"/>
        <v>Yes</v>
      </c>
      <c r="V1409" s="126" t="str">
        <f t="shared" si="122"/>
        <v>No</v>
      </c>
      <c r="W1409" s="126" t="str">
        <f t="shared" si="122"/>
        <v>No</v>
      </c>
      <c r="X1409" s="126" t="str">
        <f t="shared" si="122"/>
        <v>No</v>
      </c>
      <c r="Y1409" s="126" t="str">
        <f t="shared" si="122"/>
        <v>Yes</v>
      </c>
      <c r="Z1409" s="126" t="str">
        <f t="shared" si="122"/>
        <v>No</v>
      </c>
      <c r="AA1409" s="126" t="str">
        <f t="shared" si="122"/>
        <v>No</v>
      </c>
    </row>
    <row r="1410" spans="1:27" x14ac:dyDescent="0.3">
      <c r="A1410" t="s">
        <v>205</v>
      </c>
      <c r="B1410" t="s">
        <v>130</v>
      </c>
      <c r="C1410" t="s">
        <v>9</v>
      </c>
      <c r="D1410" t="s">
        <v>8</v>
      </c>
      <c r="E1410" t="s">
        <v>11</v>
      </c>
      <c r="F1410" t="s">
        <v>10</v>
      </c>
      <c r="G1410">
        <v>0</v>
      </c>
      <c r="H1410" t="s">
        <v>10</v>
      </c>
      <c r="I1410" t="s">
        <v>17</v>
      </c>
      <c r="M1410">
        <v>0</v>
      </c>
      <c r="N1410" t="str">
        <f t="shared" si="120"/>
        <v>No</v>
      </c>
      <c r="O1410" s="3" t="s">
        <v>152</v>
      </c>
      <c r="P1410" s="126" t="str">
        <f t="shared" si="122"/>
        <v>No</v>
      </c>
      <c r="Q1410" s="126" t="str">
        <f t="shared" si="122"/>
        <v>Yes</v>
      </c>
      <c r="R1410" s="126" t="str">
        <f t="shared" si="122"/>
        <v>Yes</v>
      </c>
      <c r="S1410" s="126" t="str">
        <f t="shared" si="122"/>
        <v>No</v>
      </c>
      <c r="T1410" s="126" t="str">
        <f t="shared" si="122"/>
        <v>Yes</v>
      </c>
      <c r="U1410" s="126" t="str">
        <f t="shared" si="122"/>
        <v>Yes</v>
      </c>
      <c r="V1410" s="126" t="str">
        <f t="shared" si="122"/>
        <v>No</v>
      </c>
      <c r="W1410" s="126" t="str">
        <f t="shared" si="122"/>
        <v>No</v>
      </c>
      <c r="X1410" s="126" t="str">
        <f t="shared" si="122"/>
        <v>No</v>
      </c>
      <c r="Y1410" s="126" t="str">
        <f t="shared" si="122"/>
        <v>Yes</v>
      </c>
      <c r="Z1410" s="126" t="str">
        <f t="shared" si="122"/>
        <v>No</v>
      </c>
      <c r="AA1410" s="126" t="str">
        <f t="shared" si="122"/>
        <v>No</v>
      </c>
    </row>
    <row r="1411" spans="1:27" x14ac:dyDescent="0.3">
      <c r="A1411" t="s">
        <v>205</v>
      </c>
      <c r="B1411" t="s">
        <v>130</v>
      </c>
      <c r="C1411" t="s">
        <v>9</v>
      </c>
      <c r="D1411" t="s">
        <v>8</v>
      </c>
      <c r="E1411" t="s">
        <v>11</v>
      </c>
      <c r="F1411" t="s">
        <v>10</v>
      </c>
      <c r="G1411">
        <v>1</v>
      </c>
      <c r="H1411" t="s">
        <v>130</v>
      </c>
      <c r="I1411" t="s">
        <v>148</v>
      </c>
      <c r="M1411">
        <v>2</v>
      </c>
      <c r="N1411" t="str">
        <f t="shared" si="120"/>
        <v>Yes</v>
      </c>
      <c r="O1411" s="3" t="s">
        <v>152</v>
      </c>
      <c r="P1411" s="126" t="str">
        <f t="shared" si="122"/>
        <v>No</v>
      </c>
      <c r="Q1411" s="126" t="str">
        <f t="shared" si="122"/>
        <v>Yes</v>
      </c>
      <c r="R1411" s="126" t="str">
        <f t="shared" si="122"/>
        <v>Yes</v>
      </c>
      <c r="S1411" s="126" t="str">
        <f t="shared" si="122"/>
        <v>No</v>
      </c>
      <c r="T1411" s="126" t="str">
        <f t="shared" si="122"/>
        <v>Yes</v>
      </c>
      <c r="U1411" s="126" t="str">
        <f t="shared" si="122"/>
        <v>Yes</v>
      </c>
      <c r="V1411" s="126" t="str">
        <f t="shared" si="122"/>
        <v>No</v>
      </c>
      <c r="W1411" s="126" t="str">
        <f t="shared" si="122"/>
        <v>No</v>
      </c>
      <c r="X1411" s="126" t="str">
        <f t="shared" si="122"/>
        <v>No</v>
      </c>
      <c r="Y1411" s="126" t="str">
        <f t="shared" si="122"/>
        <v>Yes</v>
      </c>
      <c r="Z1411" s="126" t="str">
        <f t="shared" si="122"/>
        <v>No</v>
      </c>
      <c r="AA1411" s="126" t="str">
        <f t="shared" si="122"/>
        <v>No</v>
      </c>
    </row>
    <row r="1412" spans="1:27" x14ac:dyDescent="0.3">
      <c r="A1412" t="s">
        <v>205</v>
      </c>
      <c r="B1412" t="s">
        <v>13</v>
      </c>
      <c r="C1412" t="s">
        <v>9</v>
      </c>
      <c r="D1412" t="s">
        <v>130</v>
      </c>
      <c r="E1412" t="s">
        <v>11</v>
      </c>
      <c r="F1412" t="s">
        <v>10</v>
      </c>
      <c r="G1412">
        <v>0</v>
      </c>
      <c r="H1412" t="s">
        <v>11</v>
      </c>
      <c r="I1412" t="s">
        <v>17</v>
      </c>
      <c r="K1412" t="s">
        <v>237</v>
      </c>
      <c r="M1412">
        <v>0</v>
      </c>
      <c r="N1412" t="str">
        <f t="shared" si="120"/>
        <v>No</v>
      </c>
      <c r="O1412" s="3" t="s">
        <v>152</v>
      </c>
      <c r="P1412" s="126" t="str">
        <f t="shared" si="122"/>
        <v>Yes</v>
      </c>
      <c r="Q1412" s="126" t="str">
        <f t="shared" si="122"/>
        <v>Yes</v>
      </c>
      <c r="R1412" s="126" t="str">
        <f t="shared" si="122"/>
        <v>No</v>
      </c>
      <c r="S1412" s="126" t="str">
        <f t="shared" si="122"/>
        <v>No</v>
      </c>
      <c r="T1412" s="126" t="str">
        <f t="shared" si="122"/>
        <v>Yes</v>
      </c>
      <c r="U1412" s="126" t="str">
        <f t="shared" si="122"/>
        <v>Yes</v>
      </c>
      <c r="V1412" s="126" t="str">
        <f t="shared" si="122"/>
        <v>No</v>
      </c>
      <c r="W1412" s="126" t="str">
        <f t="shared" si="122"/>
        <v>No</v>
      </c>
      <c r="X1412" s="126" t="str">
        <f t="shared" si="122"/>
        <v>No</v>
      </c>
      <c r="Y1412" s="126" t="str">
        <f t="shared" si="122"/>
        <v>Yes</v>
      </c>
      <c r="Z1412" s="126" t="str">
        <f t="shared" si="122"/>
        <v>No</v>
      </c>
      <c r="AA1412" s="126" t="str">
        <f t="shared" si="122"/>
        <v>No</v>
      </c>
    </row>
    <row r="1413" spans="1:27" x14ac:dyDescent="0.3">
      <c r="A1413" t="s">
        <v>205</v>
      </c>
      <c r="B1413" t="s">
        <v>13</v>
      </c>
      <c r="C1413" t="s">
        <v>9</v>
      </c>
      <c r="D1413" t="s">
        <v>130</v>
      </c>
      <c r="E1413" t="s">
        <v>11</v>
      </c>
      <c r="F1413" t="s">
        <v>10</v>
      </c>
      <c r="G1413">
        <v>1</v>
      </c>
      <c r="H1413" t="s">
        <v>10</v>
      </c>
      <c r="I1413" t="s">
        <v>16</v>
      </c>
      <c r="M1413">
        <v>0</v>
      </c>
      <c r="N1413" t="str">
        <f t="shared" si="120"/>
        <v>No</v>
      </c>
      <c r="O1413" s="3" t="s">
        <v>152</v>
      </c>
      <c r="P1413" s="126" t="str">
        <f t="shared" si="122"/>
        <v>Yes</v>
      </c>
      <c r="Q1413" s="126" t="str">
        <f t="shared" si="122"/>
        <v>Yes</v>
      </c>
      <c r="R1413" s="126" t="str">
        <f t="shared" si="122"/>
        <v>No</v>
      </c>
      <c r="S1413" s="126" t="str">
        <f t="shared" si="122"/>
        <v>No</v>
      </c>
      <c r="T1413" s="126" t="str">
        <f t="shared" si="122"/>
        <v>Yes</v>
      </c>
      <c r="U1413" s="126" t="str">
        <f t="shared" si="122"/>
        <v>Yes</v>
      </c>
      <c r="V1413" s="126" t="str">
        <f t="shared" si="122"/>
        <v>No</v>
      </c>
      <c r="W1413" s="126" t="str">
        <f t="shared" si="122"/>
        <v>No</v>
      </c>
      <c r="X1413" s="126" t="str">
        <f t="shared" si="122"/>
        <v>No</v>
      </c>
      <c r="Y1413" s="126" t="str">
        <f t="shared" si="122"/>
        <v>Yes</v>
      </c>
      <c r="Z1413" s="126" t="str">
        <f t="shared" si="122"/>
        <v>No</v>
      </c>
      <c r="AA1413" s="126" t="str">
        <f t="shared" si="122"/>
        <v>No</v>
      </c>
    </row>
    <row r="1414" spans="1:27" x14ac:dyDescent="0.3">
      <c r="A1414" t="s">
        <v>205</v>
      </c>
      <c r="B1414" t="s">
        <v>13</v>
      </c>
      <c r="C1414" t="s">
        <v>9</v>
      </c>
      <c r="D1414" t="s">
        <v>130</v>
      </c>
      <c r="E1414" t="s">
        <v>11</v>
      </c>
      <c r="F1414" t="s">
        <v>10</v>
      </c>
      <c r="G1414">
        <v>0</v>
      </c>
      <c r="H1414" t="s">
        <v>10</v>
      </c>
      <c r="I1414" t="s">
        <v>19</v>
      </c>
      <c r="M1414">
        <v>0</v>
      </c>
      <c r="N1414" t="str">
        <f t="shared" si="120"/>
        <v>No</v>
      </c>
      <c r="O1414" s="3" t="s">
        <v>152</v>
      </c>
      <c r="P1414" s="126" t="str">
        <f t="shared" si="122"/>
        <v>Yes</v>
      </c>
      <c r="Q1414" s="126" t="str">
        <f t="shared" si="122"/>
        <v>Yes</v>
      </c>
      <c r="R1414" s="126" t="str">
        <f t="shared" si="122"/>
        <v>No</v>
      </c>
      <c r="S1414" s="126" t="str">
        <f t="shared" si="122"/>
        <v>No</v>
      </c>
      <c r="T1414" s="126" t="str">
        <f t="shared" si="122"/>
        <v>Yes</v>
      </c>
      <c r="U1414" s="126" t="str">
        <f t="shared" si="122"/>
        <v>Yes</v>
      </c>
      <c r="V1414" s="126" t="str">
        <f t="shared" si="122"/>
        <v>No</v>
      </c>
      <c r="W1414" s="126" t="str">
        <f t="shared" si="122"/>
        <v>No</v>
      </c>
      <c r="X1414" s="126" t="str">
        <f t="shared" si="122"/>
        <v>No</v>
      </c>
      <c r="Y1414" s="126" t="str">
        <f t="shared" si="122"/>
        <v>Yes</v>
      </c>
      <c r="Z1414" s="126" t="str">
        <f t="shared" si="122"/>
        <v>No</v>
      </c>
      <c r="AA1414" s="126" t="str">
        <f t="shared" si="122"/>
        <v>No</v>
      </c>
    </row>
    <row r="1415" spans="1:27" x14ac:dyDescent="0.3">
      <c r="A1415" t="s">
        <v>205</v>
      </c>
      <c r="B1415" t="s">
        <v>13</v>
      </c>
      <c r="C1415" t="s">
        <v>9</v>
      </c>
      <c r="D1415" t="s">
        <v>130</v>
      </c>
      <c r="E1415" t="s">
        <v>11</v>
      </c>
      <c r="F1415" t="s">
        <v>131</v>
      </c>
      <c r="G1415">
        <v>0</v>
      </c>
      <c r="H1415" t="s">
        <v>9</v>
      </c>
      <c r="I1415" t="s">
        <v>19</v>
      </c>
      <c r="M1415">
        <v>3</v>
      </c>
      <c r="N1415" t="str">
        <f t="shared" si="120"/>
        <v>Yes</v>
      </c>
      <c r="O1415" s="3" t="s">
        <v>152</v>
      </c>
      <c r="P1415" s="126" t="str">
        <f t="shared" si="122"/>
        <v>Yes</v>
      </c>
      <c r="Q1415" s="126" t="str">
        <f t="shared" si="122"/>
        <v>Yes</v>
      </c>
      <c r="R1415" s="126" t="str">
        <f t="shared" si="122"/>
        <v>No</v>
      </c>
      <c r="S1415" s="126" t="str">
        <f t="shared" si="122"/>
        <v>No</v>
      </c>
      <c r="T1415" s="126" t="str">
        <f t="shared" si="122"/>
        <v>No</v>
      </c>
      <c r="U1415" s="126" t="str">
        <f t="shared" si="122"/>
        <v>Yes</v>
      </c>
      <c r="V1415" s="126" t="str">
        <f t="shared" si="122"/>
        <v>No</v>
      </c>
      <c r="W1415" s="126" t="str">
        <f t="shared" si="122"/>
        <v>No</v>
      </c>
      <c r="X1415" s="126" t="str">
        <f t="shared" si="122"/>
        <v>No</v>
      </c>
      <c r="Y1415" s="126" t="str">
        <f t="shared" si="122"/>
        <v>Yes</v>
      </c>
      <c r="Z1415" s="126" t="str">
        <f t="shared" si="122"/>
        <v>Yes</v>
      </c>
      <c r="AA1415" s="126" t="str">
        <f t="shared" si="122"/>
        <v>No</v>
      </c>
    </row>
    <row r="1416" spans="1:27" x14ac:dyDescent="0.3">
      <c r="A1416" t="s">
        <v>205</v>
      </c>
      <c r="B1416" t="s">
        <v>13</v>
      </c>
      <c r="C1416" t="s">
        <v>9</v>
      </c>
      <c r="D1416" t="s">
        <v>130</v>
      </c>
      <c r="E1416" t="s">
        <v>11</v>
      </c>
      <c r="F1416" t="s">
        <v>131</v>
      </c>
      <c r="G1416">
        <v>2</v>
      </c>
      <c r="H1416" t="s">
        <v>11</v>
      </c>
      <c r="I1416" t="s">
        <v>18</v>
      </c>
      <c r="K1416" t="s">
        <v>237</v>
      </c>
      <c r="M1416">
        <v>0</v>
      </c>
      <c r="N1416" t="str">
        <f t="shared" si="120"/>
        <v>No</v>
      </c>
      <c r="O1416" s="3" t="s">
        <v>152</v>
      </c>
      <c r="P1416" s="126" t="str">
        <f t="shared" si="122"/>
        <v>Yes</v>
      </c>
      <c r="Q1416" s="126" t="str">
        <f t="shared" si="122"/>
        <v>Yes</v>
      </c>
      <c r="R1416" s="126" t="str">
        <f t="shared" si="122"/>
        <v>No</v>
      </c>
      <c r="S1416" s="126" t="str">
        <f t="shared" si="122"/>
        <v>No</v>
      </c>
      <c r="T1416" s="126" t="str">
        <f t="shared" si="122"/>
        <v>No</v>
      </c>
      <c r="U1416" s="126" t="str">
        <f t="shared" si="122"/>
        <v>Yes</v>
      </c>
      <c r="V1416" s="126" t="str">
        <f t="shared" si="122"/>
        <v>No</v>
      </c>
      <c r="W1416" s="126" t="str">
        <f t="shared" si="122"/>
        <v>No</v>
      </c>
      <c r="X1416" s="126" t="str">
        <f t="shared" si="122"/>
        <v>No</v>
      </c>
      <c r="Y1416" s="126" t="str">
        <f t="shared" si="122"/>
        <v>Yes</v>
      </c>
      <c r="Z1416" s="126" t="str">
        <f t="shared" si="122"/>
        <v>Yes</v>
      </c>
      <c r="AA1416" s="126" t="str">
        <f t="shared" si="122"/>
        <v>No</v>
      </c>
    </row>
    <row r="1417" spans="1:27" x14ac:dyDescent="0.3">
      <c r="A1417" t="s">
        <v>205</v>
      </c>
      <c r="B1417" t="s">
        <v>13</v>
      </c>
      <c r="C1417" t="s">
        <v>9</v>
      </c>
      <c r="D1417" t="s">
        <v>130</v>
      </c>
      <c r="E1417" t="s">
        <v>11</v>
      </c>
      <c r="F1417" t="s">
        <v>131</v>
      </c>
      <c r="G1417">
        <v>1</v>
      </c>
      <c r="H1417" t="s">
        <v>131</v>
      </c>
      <c r="I1417" t="s">
        <v>17</v>
      </c>
      <c r="L1417" s="3" t="s">
        <v>122</v>
      </c>
      <c r="M1417">
        <v>0</v>
      </c>
      <c r="N1417" t="str">
        <f t="shared" si="120"/>
        <v>No</v>
      </c>
      <c r="O1417" s="3" t="s">
        <v>152</v>
      </c>
      <c r="P1417" s="126" t="str">
        <f t="shared" ref="P1417:AA1438" si="124">IF($A1417="","",IF(OR($B1417=P$1,$C1417=P$1,$D1417=P$1,$E1417=P$1,$F1417=P$1),"Yes","No"))</f>
        <v>Yes</v>
      </c>
      <c r="Q1417" s="126" t="str">
        <f t="shared" si="124"/>
        <v>Yes</v>
      </c>
      <c r="R1417" s="126" t="str">
        <f t="shared" si="124"/>
        <v>No</v>
      </c>
      <c r="S1417" s="126" t="str">
        <f t="shared" si="124"/>
        <v>No</v>
      </c>
      <c r="T1417" s="126" t="str">
        <f t="shared" si="124"/>
        <v>No</v>
      </c>
      <c r="U1417" s="126" t="str">
        <f t="shared" si="124"/>
        <v>Yes</v>
      </c>
      <c r="V1417" s="126" t="str">
        <f t="shared" si="124"/>
        <v>No</v>
      </c>
      <c r="W1417" s="126" t="str">
        <f t="shared" si="124"/>
        <v>No</v>
      </c>
      <c r="X1417" s="126" t="str">
        <f t="shared" si="124"/>
        <v>No</v>
      </c>
      <c r="Y1417" s="126" t="str">
        <f t="shared" si="124"/>
        <v>Yes</v>
      </c>
      <c r="Z1417" s="126" t="str">
        <f t="shared" si="124"/>
        <v>Yes</v>
      </c>
      <c r="AA1417" s="126" t="str">
        <f t="shared" si="124"/>
        <v>No</v>
      </c>
    </row>
    <row r="1418" spans="1:27" x14ac:dyDescent="0.3">
      <c r="A1418" t="s">
        <v>205</v>
      </c>
      <c r="B1418" t="s">
        <v>13</v>
      </c>
      <c r="C1418" t="s">
        <v>9</v>
      </c>
      <c r="D1418" t="s">
        <v>130</v>
      </c>
      <c r="E1418" t="s">
        <v>11</v>
      </c>
      <c r="F1418" t="s">
        <v>10</v>
      </c>
      <c r="G1418">
        <v>2</v>
      </c>
      <c r="H1418" t="s">
        <v>11</v>
      </c>
      <c r="I1418" t="s">
        <v>19</v>
      </c>
      <c r="M1418">
        <v>0</v>
      </c>
      <c r="N1418" t="str">
        <f t="shared" si="120"/>
        <v>No</v>
      </c>
      <c r="O1418" s="3" t="s">
        <v>152</v>
      </c>
      <c r="P1418" s="126" t="str">
        <f t="shared" si="124"/>
        <v>Yes</v>
      </c>
      <c r="Q1418" s="126" t="str">
        <f t="shared" si="124"/>
        <v>Yes</v>
      </c>
      <c r="R1418" s="126" t="str">
        <f t="shared" si="124"/>
        <v>No</v>
      </c>
      <c r="S1418" s="126" t="str">
        <f t="shared" si="124"/>
        <v>No</v>
      </c>
      <c r="T1418" s="126" t="str">
        <f t="shared" si="124"/>
        <v>Yes</v>
      </c>
      <c r="U1418" s="126" t="str">
        <f t="shared" si="124"/>
        <v>Yes</v>
      </c>
      <c r="V1418" s="126" t="str">
        <f t="shared" si="124"/>
        <v>No</v>
      </c>
      <c r="W1418" s="126" t="str">
        <f t="shared" si="124"/>
        <v>No</v>
      </c>
      <c r="X1418" s="126" t="str">
        <f t="shared" si="124"/>
        <v>No</v>
      </c>
      <c r="Y1418" s="126" t="str">
        <f t="shared" si="124"/>
        <v>Yes</v>
      </c>
      <c r="Z1418" s="126" t="str">
        <f t="shared" si="124"/>
        <v>No</v>
      </c>
      <c r="AA1418" s="126" t="str">
        <f t="shared" si="124"/>
        <v>No</v>
      </c>
    </row>
    <row r="1419" spans="1:27" x14ac:dyDescent="0.3">
      <c r="A1419" t="s">
        <v>205</v>
      </c>
      <c r="B1419" t="s">
        <v>13</v>
      </c>
      <c r="C1419" t="s">
        <v>9</v>
      </c>
      <c r="D1419" t="s">
        <v>130</v>
      </c>
      <c r="E1419" t="s">
        <v>11</v>
      </c>
      <c r="F1419" t="s">
        <v>10</v>
      </c>
      <c r="G1419">
        <v>0</v>
      </c>
      <c r="H1419" t="s">
        <v>10</v>
      </c>
      <c r="I1419" t="s">
        <v>19</v>
      </c>
      <c r="L1419" s="3" t="s">
        <v>122</v>
      </c>
      <c r="M1419">
        <v>3</v>
      </c>
      <c r="N1419" t="str">
        <f t="shared" si="120"/>
        <v>Yes</v>
      </c>
      <c r="O1419" s="3" t="s">
        <v>152</v>
      </c>
      <c r="P1419" s="126" t="str">
        <f t="shared" si="124"/>
        <v>Yes</v>
      </c>
      <c r="Q1419" s="126" t="str">
        <f t="shared" si="124"/>
        <v>Yes</v>
      </c>
      <c r="R1419" s="126" t="str">
        <f t="shared" si="124"/>
        <v>No</v>
      </c>
      <c r="S1419" s="126" t="str">
        <f t="shared" si="124"/>
        <v>No</v>
      </c>
      <c r="T1419" s="126" t="str">
        <f t="shared" si="124"/>
        <v>Yes</v>
      </c>
      <c r="U1419" s="126" t="str">
        <f t="shared" si="124"/>
        <v>Yes</v>
      </c>
      <c r="V1419" s="126" t="str">
        <f t="shared" si="124"/>
        <v>No</v>
      </c>
      <c r="W1419" s="126" t="str">
        <f t="shared" si="124"/>
        <v>No</v>
      </c>
      <c r="X1419" s="126" t="str">
        <f t="shared" si="124"/>
        <v>No</v>
      </c>
      <c r="Y1419" s="126" t="str">
        <f t="shared" si="124"/>
        <v>Yes</v>
      </c>
      <c r="Z1419" s="126" t="str">
        <f t="shared" si="124"/>
        <v>No</v>
      </c>
      <c r="AA1419" s="126" t="str">
        <f t="shared" si="124"/>
        <v>No</v>
      </c>
    </row>
    <row r="1420" spans="1:27" x14ac:dyDescent="0.3">
      <c r="A1420" t="s">
        <v>205</v>
      </c>
      <c r="B1420" t="s">
        <v>13</v>
      </c>
      <c r="C1420" t="s">
        <v>9</v>
      </c>
      <c r="D1420" t="s">
        <v>130</v>
      </c>
      <c r="E1420" t="s">
        <v>11</v>
      </c>
      <c r="F1420" t="s">
        <v>10</v>
      </c>
      <c r="G1420">
        <v>0</v>
      </c>
      <c r="H1420" t="s">
        <v>130</v>
      </c>
      <c r="I1420" t="s">
        <v>19</v>
      </c>
      <c r="M1420">
        <v>3</v>
      </c>
      <c r="N1420" t="str">
        <f t="shared" si="120"/>
        <v>Yes</v>
      </c>
      <c r="O1420" s="3" t="s">
        <v>152</v>
      </c>
      <c r="P1420" s="126" t="str">
        <f t="shared" si="124"/>
        <v>Yes</v>
      </c>
      <c r="Q1420" s="126" t="str">
        <f t="shared" si="124"/>
        <v>Yes</v>
      </c>
      <c r="R1420" s="126" t="str">
        <f t="shared" si="124"/>
        <v>No</v>
      </c>
      <c r="S1420" s="126" t="str">
        <f t="shared" si="124"/>
        <v>No</v>
      </c>
      <c r="T1420" s="126" t="str">
        <f t="shared" si="124"/>
        <v>Yes</v>
      </c>
      <c r="U1420" s="126" t="str">
        <f t="shared" si="124"/>
        <v>Yes</v>
      </c>
      <c r="V1420" s="126" t="str">
        <f t="shared" si="124"/>
        <v>No</v>
      </c>
      <c r="W1420" s="126" t="str">
        <f t="shared" si="124"/>
        <v>No</v>
      </c>
      <c r="X1420" s="126" t="str">
        <f t="shared" si="124"/>
        <v>No</v>
      </c>
      <c r="Y1420" s="126" t="str">
        <f t="shared" si="124"/>
        <v>Yes</v>
      </c>
      <c r="Z1420" s="126" t="str">
        <f t="shared" si="124"/>
        <v>No</v>
      </c>
      <c r="AA1420" s="126" t="str">
        <f t="shared" si="124"/>
        <v>No</v>
      </c>
    </row>
    <row r="1421" spans="1:27" x14ac:dyDescent="0.3">
      <c r="A1421" t="s">
        <v>205</v>
      </c>
      <c r="B1421" t="s">
        <v>13</v>
      </c>
      <c r="C1421" t="s">
        <v>9</v>
      </c>
      <c r="D1421" t="s">
        <v>130</v>
      </c>
      <c r="E1421" t="s">
        <v>11</v>
      </c>
      <c r="F1421" t="s">
        <v>10</v>
      </c>
      <c r="G1421">
        <v>0</v>
      </c>
      <c r="H1421" t="s">
        <v>13</v>
      </c>
      <c r="I1421" t="s">
        <v>15</v>
      </c>
      <c r="L1421" s="3" t="s">
        <v>122</v>
      </c>
      <c r="M1421">
        <v>0</v>
      </c>
      <c r="N1421" t="str">
        <f t="shared" si="120"/>
        <v>No</v>
      </c>
      <c r="O1421" s="3" t="s">
        <v>152</v>
      </c>
      <c r="P1421" s="126" t="str">
        <f t="shared" si="124"/>
        <v>Yes</v>
      </c>
      <c r="Q1421" s="126" t="str">
        <f t="shared" si="124"/>
        <v>Yes</v>
      </c>
      <c r="R1421" s="126" t="str">
        <f t="shared" si="124"/>
        <v>No</v>
      </c>
      <c r="S1421" s="126" t="str">
        <f t="shared" si="124"/>
        <v>No</v>
      </c>
      <c r="T1421" s="126" t="str">
        <f t="shared" si="124"/>
        <v>Yes</v>
      </c>
      <c r="U1421" s="126" t="str">
        <f t="shared" si="124"/>
        <v>Yes</v>
      </c>
      <c r="V1421" s="126" t="str">
        <f t="shared" si="124"/>
        <v>No</v>
      </c>
      <c r="W1421" s="126" t="str">
        <f t="shared" si="124"/>
        <v>No</v>
      </c>
      <c r="X1421" s="126" t="str">
        <f t="shared" si="124"/>
        <v>No</v>
      </c>
      <c r="Y1421" s="126" t="str">
        <f t="shared" si="124"/>
        <v>Yes</v>
      </c>
      <c r="Z1421" s="126" t="str">
        <f t="shared" si="124"/>
        <v>No</v>
      </c>
      <c r="AA1421" s="126" t="str">
        <f t="shared" si="124"/>
        <v>No</v>
      </c>
    </row>
    <row r="1422" spans="1:27" x14ac:dyDescent="0.3">
      <c r="A1422" t="s">
        <v>205</v>
      </c>
      <c r="B1422" t="s">
        <v>13</v>
      </c>
      <c r="C1422" t="s">
        <v>9</v>
      </c>
      <c r="D1422" t="s">
        <v>8</v>
      </c>
      <c r="E1422" t="s">
        <v>11</v>
      </c>
      <c r="F1422" t="s">
        <v>10</v>
      </c>
      <c r="G1422">
        <v>2</v>
      </c>
      <c r="H1422" t="s">
        <v>10</v>
      </c>
      <c r="I1422" t="s">
        <v>18</v>
      </c>
      <c r="M1422">
        <v>2</v>
      </c>
      <c r="N1422" t="str">
        <f t="shared" si="120"/>
        <v>Yes</v>
      </c>
      <c r="O1422" s="3" t="s">
        <v>152</v>
      </c>
      <c r="P1422" s="126" t="str">
        <f t="shared" si="124"/>
        <v>Yes</v>
      </c>
      <c r="Q1422" s="126" t="str">
        <f t="shared" si="124"/>
        <v>Yes</v>
      </c>
      <c r="R1422" s="126" t="str">
        <f t="shared" si="124"/>
        <v>Yes</v>
      </c>
      <c r="S1422" s="126" t="str">
        <f t="shared" si="124"/>
        <v>No</v>
      </c>
      <c r="T1422" s="126" t="str">
        <f t="shared" si="124"/>
        <v>Yes</v>
      </c>
      <c r="U1422" s="126" t="str">
        <f t="shared" si="124"/>
        <v>Yes</v>
      </c>
      <c r="V1422" s="126" t="str">
        <f t="shared" si="124"/>
        <v>No</v>
      </c>
      <c r="W1422" s="126" t="str">
        <f t="shared" si="124"/>
        <v>No</v>
      </c>
      <c r="X1422" s="126" t="str">
        <f t="shared" si="124"/>
        <v>No</v>
      </c>
      <c r="Y1422" s="126" t="str">
        <f t="shared" si="124"/>
        <v>No</v>
      </c>
      <c r="Z1422" s="126" t="str">
        <f t="shared" si="124"/>
        <v>No</v>
      </c>
      <c r="AA1422" s="126" t="str">
        <f t="shared" si="124"/>
        <v>No</v>
      </c>
    </row>
    <row r="1423" spans="1:27" x14ac:dyDescent="0.3">
      <c r="A1423" t="s">
        <v>205</v>
      </c>
      <c r="B1423" t="s">
        <v>13</v>
      </c>
      <c r="C1423" t="s">
        <v>9</v>
      </c>
      <c r="D1423" t="s">
        <v>8</v>
      </c>
      <c r="E1423" t="s">
        <v>11</v>
      </c>
      <c r="F1423" t="s">
        <v>10</v>
      </c>
      <c r="G1423">
        <v>0</v>
      </c>
      <c r="H1423" t="s">
        <v>10</v>
      </c>
      <c r="I1423" t="s">
        <v>19</v>
      </c>
      <c r="M1423">
        <v>0</v>
      </c>
      <c r="N1423" t="str">
        <f t="shared" si="120"/>
        <v>No</v>
      </c>
      <c r="O1423" s="3" t="s">
        <v>152</v>
      </c>
      <c r="P1423" s="126" t="str">
        <f t="shared" si="124"/>
        <v>Yes</v>
      </c>
      <c r="Q1423" s="126" t="str">
        <f t="shared" si="124"/>
        <v>Yes</v>
      </c>
      <c r="R1423" s="126" t="str">
        <f t="shared" si="124"/>
        <v>Yes</v>
      </c>
      <c r="S1423" s="126" t="str">
        <f t="shared" si="124"/>
        <v>No</v>
      </c>
      <c r="T1423" s="126" t="str">
        <f t="shared" si="124"/>
        <v>Yes</v>
      </c>
      <c r="U1423" s="126" t="str">
        <f t="shared" si="124"/>
        <v>Yes</v>
      </c>
      <c r="V1423" s="126" t="str">
        <f t="shared" si="124"/>
        <v>No</v>
      </c>
      <c r="W1423" s="126" t="str">
        <f t="shared" si="124"/>
        <v>No</v>
      </c>
      <c r="X1423" s="126" t="str">
        <f t="shared" si="124"/>
        <v>No</v>
      </c>
      <c r="Y1423" s="126" t="str">
        <f t="shared" si="124"/>
        <v>No</v>
      </c>
      <c r="Z1423" s="126" t="str">
        <f t="shared" si="124"/>
        <v>No</v>
      </c>
      <c r="AA1423" s="126" t="str">
        <f t="shared" si="124"/>
        <v>No</v>
      </c>
    </row>
    <row r="1424" spans="1:27" x14ac:dyDescent="0.3">
      <c r="A1424" t="s">
        <v>205</v>
      </c>
      <c r="B1424" t="s">
        <v>13</v>
      </c>
      <c r="C1424" t="s">
        <v>9</v>
      </c>
      <c r="D1424" t="s">
        <v>8</v>
      </c>
      <c r="E1424" t="s">
        <v>11</v>
      </c>
      <c r="F1424" t="s">
        <v>10</v>
      </c>
      <c r="G1424">
        <v>0</v>
      </c>
      <c r="H1424" t="s">
        <v>11</v>
      </c>
      <c r="I1424" t="s">
        <v>17</v>
      </c>
      <c r="L1424" s="3" t="s">
        <v>122</v>
      </c>
      <c r="M1424">
        <v>0</v>
      </c>
      <c r="N1424" t="str">
        <f t="shared" si="120"/>
        <v>No</v>
      </c>
      <c r="O1424" s="3" t="s">
        <v>152</v>
      </c>
      <c r="P1424" s="126" t="str">
        <f t="shared" si="124"/>
        <v>Yes</v>
      </c>
      <c r="Q1424" s="126" t="str">
        <f t="shared" si="124"/>
        <v>Yes</v>
      </c>
      <c r="R1424" s="126" t="str">
        <f t="shared" si="124"/>
        <v>Yes</v>
      </c>
      <c r="S1424" s="126" t="str">
        <f t="shared" si="124"/>
        <v>No</v>
      </c>
      <c r="T1424" s="126" t="str">
        <f t="shared" si="124"/>
        <v>Yes</v>
      </c>
      <c r="U1424" s="126" t="str">
        <f t="shared" si="124"/>
        <v>Yes</v>
      </c>
      <c r="V1424" s="126" t="str">
        <f t="shared" si="124"/>
        <v>No</v>
      </c>
      <c r="W1424" s="126" t="str">
        <f t="shared" si="124"/>
        <v>No</v>
      </c>
      <c r="X1424" s="126" t="str">
        <f t="shared" si="124"/>
        <v>No</v>
      </c>
      <c r="Y1424" s="126" t="str">
        <f t="shared" si="124"/>
        <v>No</v>
      </c>
      <c r="Z1424" s="126" t="str">
        <f t="shared" si="124"/>
        <v>No</v>
      </c>
      <c r="AA1424" s="126" t="str">
        <f t="shared" si="124"/>
        <v>No</v>
      </c>
    </row>
    <row r="1425" spans="1:27" x14ac:dyDescent="0.3">
      <c r="A1425" t="s">
        <v>205</v>
      </c>
      <c r="B1425" t="s">
        <v>13</v>
      </c>
      <c r="C1425" t="s">
        <v>9</v>
      </c>
      <c r="D1425" t="s">
        <v>8</v>
      </c>
      <c r="E1425" t="s">
        <v>11</v>
      </c>
      <c r="F1425" t="s">
        <v>10</v>
      </c>
      <c r="G1425">
        <v>0</v>
      </c>
      <c r="H1425" t="s">
        <v>13</v>
      </c>
      <c r="I1425" t="s">
        <v>148</v>
      </c>
      <c r="L1425" s="3" t="s">
        <v>122</v>
      </c>
      <c r="M1425">
        <v>2</v>
      </c>
      <c r="N1425" t="str">
        <f t="shared" si="120"/>
        <v>Yes</v>
      </c>
      <c r="O1425" s="3" t="s">
        <v>152</v>
      </c>
      <c r="P1425" s="126" t="str">
        <f t="shared" si="124"/>
        <v>Yes</v>
      </c>
      <c r="Q1425" s="126" t="str">
        <f t="shared" si="124"/>
        <v>Yes</v>
      </c>
      <c r="R1425" s="126" t="str">
        <f t="shared" si="124"/>
        <v>Yes</v>
      </c>
      <c r="S1425" s="126" t="str">
        <f t="shared" si="124"/>
        <v>No</v>
      </c>
      <c r="T1425" s="126" t="str">
        <f t="shared" si="124"/>
        <v>Yes</v>
      </c>
      <c r="U1425" s="126" t="str">
        <f t="shared" si="124"/>
        <v>Yes</v>
      </c>
      <c r="V1425" s="126" t="str">
        <f t="shared" si="124"/>
        <v>No</v>
      </c>
      <c r="W1425" s="126" t="str">
        <f t="shared" si="124"/>
        <v>No</v>
      </c>
      <c r="X1425" s="126" t="str">
        <f t="shared" si="124"/>
        <v>No</v>
      </c>
      <c r="Y1425" s="126" t="str">
        <f t="shared" si="124"/>
        <v>No</v>
      </c>
      <c r="Z1425" s="126" t="str">
        <f t="shared" si="124"/>
        <v>No</v>
      </c>
      <c r="AA1425" s="126" t="str">
        <f t="shared" si="124"/>
        <v>No</v>
      </c>
    </row>
    <row r="1426" spans="1:27" x14ac:dyDescent="0.3">
      <c r="A1426" t="s">
        <v>205</v>
      </c>
      <c r="B1426" t="s">
        <v>13</v>
      </c>
      <c r="C1426" t="s">
        <v>9</v>
      </c>
      <c r="D1426" t="s">
        <v>8</v>
      </c>
      <c r="E1426" t="s">
        <v>11</v>
      </c>
      <c r="F1426" t="s">
        <v>10</v>
      </c>
      <c r="G1426">
        <v>0</v>
      </c>
      <c r="H1426" t="s">
        <v>10</v>
      </c>
      <c r="I1426" t="s">
        <v>19</v>
      </c>
      <c r="M1426">
        <v>3</v>
      </c>
      <c r="N1426" t="str">
        <f t="shared" si="120"/>
        <v>Yes</v>
      </c>
      <c r="O1426" s="3" t="s">
        <v>152</v>
      </c>
      <c r="P1426" s="126" t="str">
        <f t="shared" si="124"/>
        <v>Yes</v>
      </c>
      <c r="Q1426" s="126" t="str">
        <f t="shared" si="124"/>
        <v>Yes</v>
      </c>
      <c r="R1426" s="126" t="str">
        <f t="shared" si="124"/>
        <v>Yes</v>
      </c>
      <c r="S1426" s="126" t="str">
        <f t="shared" si="124"/>
        <v>No</v>
      </c>
      <c r="T1426" s="126" t="str">
        <f t="shared" si="124"/>
        <v>Yes</v>
      </c>
      <c r="U1426" s="126" t="str">
        <f t="shared" si="124"/>
        <v>Yes</v>
      </c>
      <c r="V1426" s="126" t="str">
        <f t="shared" si="124"/>
        <v>No</v>
      </c>
      <c r="W1426" s="126" t="str">
        <f t="shared" si="124"/>
        <v>No</v>
      </c>
      <c r="X1426" s="126" t="str">
        <f t="shared" si="124"/>
        <v>No</v>
      </c>
      <c r="Y1426" s="126" t="str">
        <f t="shared" si="124"/>
        <v>No</v>
      </c>
      <c r="Z1426" s="126" t="str">
        <f t="shared" si="124"/>
        <v>No</v>
      </c>
      <c r="AA1426" s="126" t="str">
        <f t="shared" si="124"/>
        <v>No</v>
      </c>
    </row>
    <row r="1427" spans="1:27" x14ac:dyDescent="0.3">
      <c r="A1427" t="s">
        <v>205</v>
      </c>
      <c r="B1427" t="s">
        <v>13</v>
      </c>
      <c r="C1427" t="s">
        <v>9</v>
      </c>
      <c r="D1427" t="s">
        <v>8</v>
      </c>
      <c r="E1427" t="s">
        <v>11</v>
      </c>
      <c r="F1427" t="s">
        <v>130</v>
      </c>
      <c r="G1427">
        <v>0</v>
      </c>
      <c r="H1427" t="s">
        <v>130</v>
      </c>
      <c r="I1427" t="s">
        <v>19</v>
      </c>
      <c r="M1427">
        <v>0</v>
      </c>
      <c r="N1427" t="str">
        <f t="shared" si="120"/>
        <v>No</v>
      </c>
      <c r="O1427" s="3" t="s">
        <v>152</v>
      </c>
      <c r="P1427" s="126" t="str">
        <f t="shared" si="124"/>
        <v>Yes</v>
      </c>
      <c r="Q1427" s="126" t="str">
        <f t="shared" si="124"/>
        <v>Yes</v>
      </c>
      <c r="R1427" s="126" t="str">
        <f t="shared" si="124"/>
        <v>Yes</v>
      </c>
      <c r="S1427" s="126" t="str">
        <f t="shared" si="124"/>
        <v>No</v>
      </c>
      <c r="T1427" s="126" t="str">
        <f t="shared" si="124"/>
        <v>No</v>
      </c>
      <c r="U1427" s="126" t="str">
        <f t="shared" si="124"/>
        <v>Yes</v>
      </c>
      <c r="V1427" s="126" t="str">
        <f t="shared" si="124"/>
        <v>No</v>
      </c>
      <c r="W1427" s="126" t="str">
        <f t="shared" si="124"/>
        <v>No</v>
      </c>
      <c r="X1427" s="126" t="str">
        <f t="shared" si="124"/>
        <v>No</v>
      </c>
      <c r="Y1427" s="126" t="str">
        <f t="shared" si="124"/>
        <v>Yes</v>
      </c>
      <c r="Z1427" s="126" t="str">
        <f t="shared" si="124"/>
        <v>No</v>
      </c>
      <c r="AA1427" s="126" t="str">
        <f t="shared" si="124"/>
        <v>No</v>
      </c>
    </row>
    <row r="1428" spans="1:27" x14ac:dyDescent="0.3">
      <c r="A1428" t="s">
        <v>205</v>
      </c>
      <c r="B1428" t="s">
        <v>13</v>
      </c>
      <c r="C1428" t="s">
        <v>9</v>
      </c>
      <c r="D1428" t="s">
        <v>8</v>
      </c>
      <c r="E1428" t="s">
        <v>11</v>
      </c>
      <c r="F1428" t="s">
        <v>130</v>
      </c>
      <c r="G1428">
        <v>1</v>
      </c>
      <c r="H1428" t="s">
        <v>13</v>
      </c>
      <c r="I1428" t="s">
        <v>16</v>
      </c>
      <c r="L1428" s="3" t="s">
        <v>122</v>
      </c>
      <c r="M1428">
        <v>0</v>
      </c>
      <c r="N1428" t="str">
        <f t="shared" si="120"/>
        <v>No</v>
      </c>
      <c r="O1428" s="3" t="s">
        <v>152</v>
      </c>
      <c r="P1428" s="126" t="str">
        <f t="shared" si="124"/>
        <v>Yes</v>
      </c>
      <c r="Q1428" s="126" t="str">
        <f t="shared" si="124"/>
        <v>Yes</v>
      </c>
      <c r="R1428" s="126" t="str">
        <f t="shared" si="124"/>
        <v>Yes</v>
      </c>
      <c r="S1428" s="126" t="str">
        <f t="shared" si="124"/>
        <v>No</v>
      </c>
      <c r="T1428" s="126" t="str">
        <f t="shared" si="124"/>
        <v>No</v>
      </c>
      <c r="U1428" s="126" t="str">
        <f t="shared" si="124"/>
        <v>Yes</v>
      </c>
      <c r="V1428" s="126" t="str">
        <f t="shared" si="124"/>
        <v>No</v>
      </c>
      <c r="W1428" s="126" t="str">
        <f t="shared" si="124"/>
        <v>No</v>
      </c>
      <c r="X1428" s="126" t="str">
        <f t="shared" si="124"/>
        <v>No</v>
      </c>
      <c r="Y1428" s="126" t="str">
        <f t="shared" si="124"/>
        <v>Yes</v>
      </c>
      <c r="Z1428" s="126" t="str">
        <f t="shared" si="124"/>
        <v>No</v>
      </c>
      <c r="AA1428" s="126" t="str">
        <f t="shared" si="124"/>
        <v>No</v>
      </c>
    </row>
    <row r="1429" spans="1:27" x14ac:dyDescent="0.3">
      <c r="A1429" t="s">
        <v>205</v>
      </c>
      <c r="B1429" t="s">
        <v>13</v>
      </c>
      <c r="C1429" t="s">
        <v>9</v>
      </c>
      <c r="D1429" t="s">
        <v>8</v>
      </c>
      <c r="E1429" t="s">
        <v>11</v>
      </c>
      <c r="F1429" t="s">
        <v>10</v>
      </c>
      <c r="G1429">
        <v>0</v>
      </c>
      <c r="H1429" t="s">
        <v>8</v>
      </c>
      <c r="I1429" t="s">
        <v>15</v>
      </c>
      <c r="M1429">
        <v>2</v>
      </c>
      <c r="N1429" t="str">
        <f t="shared" si="120"/>
        <v>Yes</v>
      </c>
      <c r="O1429" s="3" t="s">
        <v>152</v>
      </c>
      <c r="P1429" s="126" t="str">
        <f t="shared" si="124"/>
        <v>Yes</v>
      </c>
      <c r="Q1429" s="126" t="str">
        <f t="shared" si="124"/>
        <v>Yes</v>
      </c>
      <c r="R1429" s="126" t="str">
        <f t="shared" si="124"/>
        <v>Yes</v>
      </c>
      <c r="S1429" s="126" t="str">
        <f t="shared" si="124"/>
        <v>No</v>
      </c>
      <c r="T1429" s="126" t="str">
        <f t="shared" si="124"/>
        <v>Yes</v>
      </c>
      <c r="U1429" s="126" t="str">
        <f t="shared" si="124"/>
        <v>Yes</v>
      </c>
      <c r="V1429" s="126" t="str">
        <f t="shared" si="124"/>
        <v>No</v>
      </c>
      <c r="W1429" s="126" t="str">
        <f t="shared" si="124"/>
        <v>No</v>
      </c>
      <c r="X1429" s="126" t="str">
        <f t="shared" si="124"/>
        <v>No</v>
      </c>
      <c r="Y1429" s="126" t="str">
        <f t="shared" si="124"/>
        <v>No</v>
      </c>
      <c r="Z1429" s="126" t="str">
        <f t="shared" si="124"/>
        <v>No</v>
      </c>
      <c r="AA1429" s="126" t="str">
        <f t="shared" si="124"/>
        <v>No</v>
      </c>
    </row>
    <row r="1430" spans="1:27" x14ac:dyDescent="0.3">
      <c r="A1430" t="s">
        <v>205</v>
      </c>
      <c r="B1430" t="s">
        <v>13</v>
      </c>
      <c r="C1430" t="s">
        <v>9</v>
      </c>
      <c r="D1430" t="s">
        <v>8</v>
      </c>
      <c r="E1430" t="s">
        <v>11</v>
      </c>
      <c r="F1430" t="s">
        <v>10</v>
      </c>
      <c r="G1430">
        <v>0</v>
      </c>
      <c r="H1430" t="s">
        <v>10</v>
      </c>
      <c r="I1430" t="s">
        <v>19</v>
      </c>
      <c r="L1430" s="3" t="s">
        <v>122</v>
      </c>
      <c r="M1430">
        <v>0</v>
      </c>
      <c r="N1430" t="str">
        <f t="shared" si="120"/>
        <v>No</v>
      </c>
      <c r="O1430" s="3" t="s">
        <v>152</v>
      </c>
      <c r="P1430" s="126" t="str">
        <f t="shared" si="124"/>
        <v>Yes</v>
      </c>
      <c r="Q1430" s="126" t="str">
        <f t="shared" si="124"/>
        <v>Yes</v>
      </c>
      <c r="R1430" s="126" t="str">
        <f t="shared" si="124"/>
        <v>Yes</v>
      </c>
      <c r="S1430" s="126" t="str">
        <f t="shared" si="124"/>
        <v>No</v>
      </c>
      <c r="T1430" s="126" t="str">
        <f t="shared" si="124"/>
        <v>Yes</v>
      </c>
      <c r="U1430" s="126" t="str">
        <f t="shared" si="124"/>
        <v>Yes</v>
      </c>
      <c r="V1430" s="126" t="str">
        <f t="shared" si="124"/>
        <v>No</v>
      </c>
      <c r="W1430" s="126" t="str">
        <f t="shared" si="124"/>
        <v>No</v>
      </c>
      <c r="X1430" s="126" t="str">
        <f t="shared" si="124"/>
        <v>No</v>
      </c>
      <c r="Y1430" s="126" t="str">
        <f t="shared" si="124"/>
        <v>No</v>
      </c>
      <c r="Z1430" s="126" t="str">
        <f t="shared" si="124"/>
        <v>No</v>
      </c>
      <c r="AA1430" s="126" t="str">
        <f t="shared" si="124"/>
        <v>No</v>
      </c>
    </row>
    <row r="1431" spans="1:27" x14ac:dyDescent="0.3">
      <c r="A1431" t="s">
        <v>205</v>
      </c>
      <c r="B1431" t="s">
        <v>13</v>
      </c>
      <c r="C1431" t="s">
        <v>9</v>
      </c>
      <c r="D1431" t="s">
        <v>8</v>
      </c>
      <c r="E1431" t="s">
        <v>11</v>
      </c>
      <c r="F1431" t="s">
        <v>10</v>
      </c>
      <c r="G1431">
        <v>0</v>
      </c>
      <c r="H1431" t="s">
        <v>11</v>
      </c>
      <c r="I1431" t="s">
        <v>15</v>
      </c>
      <c r="M1431">
        <v>2</v>
      </c>
      <c r="N1431" t="str">
        <f t="shared" si="120"/>
        <v>Yes</v>
      </c>
      <c r="O1431" s="3" t="s">
        <v>152</v>
      </c>
      <c r="P1431" s="126" t="str">
        <f t="shared" si="124"/>
        <v>Yes</v>
      </c>
      <c r="Q1431" s="126" t="str">
        <f t="shared" si="124"/>
        <v>Yes</v>
      </c>
      <c r="R1431" s="126" t="str">
        <f t="shared" si="124"/>
        <v>Yes</v>
      </c>
      <c r="S1431" s="126" t="str">
        <f t="shared" si="124"/>
        <v>No</v>
      </c>
      <c r="T1431" s="126" t="str">
        <f t="shared" si="124"/>
        <v>Yes</v>
      </c>
      <c r="U1431" s="126" t="str">
        <f t="shared" si="124"/>
        <v>Yes</v>
      </c>
      <c r="V1431" s="126" t="str">
        <f t="shared" si="124"/>
        <v>No</v>
      </c>
      <c r="W1431" s="126" t="str">
        <f t="shared" si="124"/>
        <v>No</v>
      </c>
      <c r="X1431" s="126" t="str">
        <f t="shared" si="124"/>
        <v>No</v>
      </c>
      <c r="Y1431" s="126" t="str">
        <f t="shared" si="124"/>
        <v>No</v>
      </c>
      <c r="Z1431" s="126" t="str">
        <f t="shared" si="124"/>
        <v>No</v>
      </c>
      <c r="AA1431" s="126" t="str">
        <f t="shared" si="124"/>
        <v>No</v>
      </c>
    </row>
    <row r="1432" spans="1:27" x14ac:dyDescent="0.3">
      <c r="A1432" t="s">
        <v>205</v>
      </c>
      <c r="B1432" t="s">
        <v>13</v>
      </c>
      <c r="C1432" t="s">
        <v>9</v>
      </c>
      <c r="D1432" t="s">
        <v>8</v>
      </c>
      <c r="E1432" t="s">
        <v>11</v>
      </c>
      <c r="F1432" t="s">
        <v>10</v>
      </c>
      <c r="G1432">
        <v>1</v>
      </c>
      <c r="H1432" t="s">
        <v>9</v>
      </c>
      <c r="I1432" t="s">
        <v>15</v>
      </c>
      <c r="J1432" t="s">
        <v>237</v>
      </c>
      <c r="M1432">
        <v>0</v>
      </c>
      <c r="N1432" t="str">
        <f t="shared" si="120"/>
        <v>No</v>
      </c>
      <c r="O1432" s="3" t="s">
        <v>152</v>
      </c>
      <c r="P1432" s="126" t="str">
        <f t="shared" si="124"/>
        <v>Yes</v>
      </c>
      <c r="Q1432" s="126" t="str">
        <f t="shared" si="124"/>
        <v>Yes</v>
      </c>
      <c r="R1432" s="126" t="str">
        <f t="shared" si="124"/>
        <v>Yes</v>
      </c>
      <c r="S1432" s="126" t="str">
        <f t="shared" si="124"/>
        <v>No</v>
      </c>
      <c r="T1432" s="126" t="str">
        <f t="shared" si="124"/>
        <v>Yes</v>
      </c>
      <c r="U1432" s="126" t="str">
        <f t="shared" si="124"/>
        <v>Yes</v>
      </c>
      <c r="V1432" s="126" t="str">
        <f t="shared" si="124"/>
        <v>No</v>
      </c>
      <c r="W1432" s="126" t="str">
        <f t="shared" si="124"/>
        <v>No</v>
      </c>
      <c r="X1432" s="126" t="str">
        <f t="shared" si="124"/>
        <v>No</v>
      </c>
      <c r="Y1432" s="126" t="str">
        <f t="shared" si="124"/>
        <v>No</v>
      </c>
      <c r="Z1432" s="126" t="str">
        <f t="shared" si="124"/>
        <v>No</v>
      </c>
      <c r="AA1432" s="126" t="str">
        <f t="shared" si="124"/>
        <v>No</v>
      </c>
    </row>
    <row r="1433" spans="1:27" x14ac:dyDescent="0.3">
      <c r="A1433" t="s">
        <v>205</v>
      </c>
      <c r="B1433" t="s">
        <v>13</v>
      </c>
      <c r="C1433" t="s">
        <v>9</v>
      </c>
      <c r="D1433" t="s">
        <v>8</v>
      </c>
      <c r="E1433" t="s">
        <v>11</v>
      </c>
      <c r="F1433" t="s">
        <v>10</v>
      </c>
      <c r="G1433">
        <v>2</v>
      </c>
      <c r="H1433" t="s">
        <v>8</v>
      </c>
      <c r="I1433" t="s">
        <v>18</v>
      </c>
      <c r="L1433" s="3" t="s">
        <v>122</v>
      </c>
      <c r="M1433">
        <v>3</v>
      </c>
      <c r="N1433" t="str">
        <f t="shared" si="120"/>
        <v>Yes</v>
      </c>
      <c r="O1433" s="3" t="s">
        <v>152</v>
      </c>
      <c r="P1433" s="126" t="str">
        <f t="shared" si="124"/>
        <v>Yes</v>
      </c>
      <c r="Q1433" s="126" t="str">
        <f t="shared" si="124"/>
        <v>Yes</v>
      </c>
      <c r="R1433" s="126" t="str">
        <f t="shared" si="124"/>
        <v>Yes</v>
      </c>
      <c r="S1433" s="126" t="str">
        <f t="shared" si="124"/>
        <v>No</v>
      </c>
      <c r="T1433" s="126" t="str">
        <f t="shared" si="124"/>
        <v>Yes</v>
      </c>
      <c r="U1433" s="126" t="str">
        <f t="shared" si="124"/>
        <v>Yes</v>
      </c>
      <c r="V1433" s="126" t="str">
        <f t="shared" si="124"/>
        <v>No</v>
      </c>
      <c r="W1433" s="126" t="str">
        <f t="shared" si="124"/>
        <v>No</v>
      </c>
      <c r="X1433" s="126" t="str">
        <f t="shared" si="124"/>
        <v>No</v>
      </c>
      <c r="Y1433" s="126" t="str">
        <f t="shared" si="124"/>
        <v>No</v>
      </c>
      <c r="Z1433" s="126" t="str">
        <f t="shared" si="124"/>
        <v>No</v>
      </c>
      <c r="AA1433" s="126" t="str">
        <f t="shared" si="124"/>
        <v>No</v>
      </c>
    </row>
    <row r="1434" spans="1:27" x14ac:dyDescent="0.3">
      <c r="A1434" t="s">
        <v>205</v>
      </c>
      <c r="B1434" t="s">
        <v>13</v>
      </c>
      <c r="C1434" t="s">
        <v>9</v>
      </c>
      <c r="D1434" t="s">
        <v>8</v>
      </c>
      <c r="E1434" t="s">
        <v>11</v>
      </c>
      <c r="F1434" t="s">
        <v>130</v>
      </c>
      <c r="G1434">
        <v>0</v>
      </c>
      <c r="H1434" t="s">
        <v>13</v>
      </c>
      <c r="I1434" t="s">
        <v>17</v>
      </c>
      <c r="L1434" s="3" t="s">
        <v>122</v>
      </c>
      <c r="M1434">
        <v>0</v>
      </c>
      <c r="N1434" t="str">
        <f t="shared" si="120"/>
        <v>No</v>
      </c>
      <c r="O1434" s="3" t="s">
        <v>152</v>
      </c>
      <c r="P1434" s="126" t="str">
        <f t="shared" si="124"/>
        <v>Yes</v>
      </c>
      <c r="Q1434" s="126" t="str">
        <f t="shared" si="124"/>
        <v>Yes</v>
      </c>
      <c r="R1434" s="126" t="str">
        <f t="shared" si="124"/>
        <v>Yes</v>
      </c>
      <c r="S1434" s="126" t="str">
        <f t="shared" si="124"/>
        <v>No</v>
      </c>
      <c r="T1434" s="126" t="str">
        <f t="shared" si="124"/>
        <v>No</v>
      </c>
      <c r="U1434" s="126" t="str">
        <f t="shared" si="124"/>
        <v>Yes</v>
      </c>
      <c r="V1434" s="126" t="str">
        <f t="shared" si="124"/>
        <v>No</v>
      </c>
      <c r="W1434" s="126" t="str">
        <f t="shared" si="124"/>
        <v>No</v>
      </c>
      <c r="X1434" s="126" t="str">
        <f t="shared" si="124"/>
        <v>No</v>
      </c>
      <c r="Y1434" s="126" t="str">
        <f t="shared" si="124"/>
        <v>Yes</v>
      </c>
      <c r="Z1434" s="126" t="str">
        <f t="shared" si="124"/>
        <v>No</v>
      </c>
      <c r="AA1434" s="126" t="str">
        <f t="shared" si="124"/>
        <v>No</v>
      </c>
    </row>
    <row r="1435" spans="1:27" x14ac:dyDescent="0.3">
      <c r="A1435" t="s">
        <v>205</v>
      </c>
      <c r="B1435" t="s">
        <v>13</v>
      </c>
      <c r="C1435" t="s">
        <v>9</v>
      </c>
      <c r="D1435" t="s">
        <v>8</v>
      </c>
      <c r="E1435" t="s">
        <v>11</v>
      </c>
      <c r="F1435" t="s">
        <v>130</v>
      </c>
      <c r="G1435">
        <v>0</v>
      </c>
      <c r="H1435" t="s">
        <v>13</v>
      </c>
      <c r="I1435" t="s">
        <v>15</v>
      </c>
      <c r="L1435" s="3" t="s">
        <v>122</v>
      </c>
      <c r="M1435">
        <v>0</v>
      </c>
      <c r="N1435" t="str">
        <f t="shared" si="120"/>
        <v>No</v>
      </c>
      <c r="O1435" s="3" t="s">
        <v>152</v>
      </c>
      <c r="P1435" s="126" t="str">
        <f t="shared" si="124"/>
        <v>Yes</v>
      </c>
      <c r="Q1435" s="126" t="str">
        <f t="shared" si="124"/>
        <v>Yes</v>
      </c>
      <c r="R1435" s="126" t="str">
        <f t="shared" si="124"/>
        <v>Yes</v>
      </c>
      <c r="S1435" s="126" t="str">
        <f t="shared" si="124"/>
        <v>No</v>
      </c>
      <c r="T1435" s="126" t="str">
        <f t="shared" si="124"/>
        <v>No</v>
      </c>
      <c r="U1435" s="126" t="str">
        <f t="shared" si="124"/>
        <v>Yes</v>
      </c>
      <c r="V1435" s="126" t="str">
        <f t="shared" si="124"/>
        <v>No</v>
      </c>
      <c r="W1435" s="126" t="str">
        <f t="shared" si="124"/>
        <v>No</v>
      </c>
      <c r="X1435" s="126" t="str">
        <f t="shared" si="124"/>
        <v>No</v>
      </c>
      <c r="Y1435" s="126" t="str">
        <f t="shared" si="124"/>
        <v>Yes</v>
      </c>
      <c r="Z1435" s="126" t="str">
        <f t="shared" si="124"/>
        <v>No</v>
      </c>
      <c r="AA1435" s="126" t="str">
        <f t="shared" si="124"/>
        <v>No</v>
      </c>
    </row>
    <row r="1436" spans="1:27" x14ac:dyDescent="0.3">
      <c r="A1436" t="s">
        <v>206</v>
      </c>
      <c r="B1436" t="s">
        <v>13</v>
      </c>
      <c r="C1436" t="s">
        <v>9</v>
      </c>
      <c r="D1436" t="s">
        <v>8</v>
      </c>
      <c r="E1436" t="s">
        <v>11</v>
      </c>
      <c r="F1436" t="s">
        <v>10</v>
      </c>
      <c r="G1436">
        <v>0</v>
      </c>
      <c r="H1436" t="s">
        <v>10</v>
      </c>
      <c r="I1436" t="s">
        <v>19</v>
      </c>
      <c r="L1436" s="3" t="s">
        <v>122</v>
      </c>
      <c r="M1436">
        <v>3</v>
      </c>
      <c r="N1436" t="str">
        <f t="shared" si="120"/>
        <v>Yes</v>
      </c>
      <c r="O1436" s="3" t="s">
        <v>152</v>
      </c>
      <c r="P1436" s="126" t="str">
        <f t="shared" si="124"/>
        <v>Yes</v>
      </c>
      <c r="Q1436" s="126" t="str">
        <f t="shared" si="124"/>
        <v>Yes</v>
      </c>
      <c r="R1436" s="126" t="str">
        <f t="shared" si="124"/>
        <v>Yes</v>
      </c>
      <c r="S1436" s="126" t="str">
        <f t="shared" si="124"/>
        <v>No</v>
      </c>
      <c r="T1436" s="126" t="str">
        <f t="shared" si="124"/>
        <v>Yes</v>
      </c>
      <c r="U1436" s="126" t="str">
        <f t="shared" si="124"/>
        <v>Yes</v>
      </c>
      <c r="V1436" s="126" t="str">
        <f t="shared" si="124"/>
        <v>No</v>
      </c>
      <c r="W1436" s="126" t="str">
        <f t="shared" si="124"/>
        <v>No</v>
      </c>
      <c r="X1436" s="126" t="str">
        <f t="shared" si="124"/>
        <v>No</v>
      </c>
      <c r="Y1436" s="126" t="str">
        <f t="shared" si="124"/>
        <v>No</v>
      </c>
      <c r="Z1436" s="126" t="str">
        <f t="shared" si="124"/>
        <v>No</v>
      </c>
      <c r="AA1436" s="126" t="str">
        <f t="shared" si="124"/>
        <v>No</v>
      </c>
    </row>
    <row r="1437" spans="1:27" x14ac:dyDescent="0.3">
      <c r="A1437" t="s">
        <v>206</v>
      </c>
      <c r="B1437" t="s">
        <v>13</v>
      </c>
      <c r="C1437" t="s">
        <v>9</v>
      </c>
      <c r="D1437" t="s">
        <v>8</v>
      </c>
      <c r="E1437" t="s">
        <v>11</v>
      </c>
      <c r="F1437" t="s">
        <v>10</v>
      </c>
      <c r="G1437">
        <v>0</v>
      </c>
      <c r="H1437" t="s">
        <v>11</v>
      </c>
      <c r="I1437" t="s">
        <v>19</v>
      </c>
      <c r="L1437" s="3" t="s">
        <v>252</v>
      </c>
      <c r="M1437">
        <v>0</v>
      </c>
      <c r="N1437" t="str">
        <f t="shared" si="120"/>
        <v>No</v>
      </c>
      <c r="O1437" s="3" t="s">
        <v>152</v>
      </c>
      <c r="P1437" s="126" t="str">
        <f t="shared" si="124"/>
        <v>Yes</v>
      </c>
      <c r="Q1437" s="126" t="str">
        <f t="shared" si="124"/>
        <v>Yes</v>
      </c>
      <c r="R1437" s="126" t="str">
        <f t="shared" si="124"/>
        <v>Yes</v>
      </c>
      <c r="S1437" s="126" t="str">
        <f t="shared" si="124"/>
        <v>No</v>
      </c>
      <c r="T1437" s="126" t="str">
        <f t="shared" si="124"/>
        <v>Yes</v>
      </c>
      <c r="U1437" s="126" t="str">
        <f t="shared" si="124"/>
        <v>Yes</v>
      </c>
      <c r="V1437" s="126" t="str">
        <f t="shared" si="124"/>
        <v>No</v>
      </c>
      <c r="W1437" s="126" t="str">
        <f t="shared" si="124"/>
        <v>No</v>
      </c>
      <c r="X1437" s="126" t="str">
        <f t="shared" si="124"/>
        <v>No</v>
      </c>
      <c r="Y1437" s="126" t="str">
        <f t="shared" si="124"/>
        <v>No</v>
      </c>
      <c r="Z1437" s="126" t="str">
        <f t="shared" si="124"/>
        <v>No</v>
      </c>
      <c r="AA1437" s="126" t="str">
        <f t="shared" si="124"/>
        <v>No</v>
      </c>
    </row>
    <row r="1438" spans="1:27" x14ac:dyDescent="0.3">
      <c r="A1438" t="s">
        <v>206</v>
      </c>
      <c r="B1438" t="s">
        <v>13</v>
      </c>
      <c r="C1438" t="s">
        <v>9</v>
      </c>
      <c r="D1438" t="s">
        <v>8</v>
      </c>
      <c r="E1438" t="s">
        <v>11</v>
      </c>
      <c r="F1438" t="s">
        <v>10</v>
      </c>
      <c r="G1438">
        <v>1</v>
      </c>
      <c r="H1438" t="s">
        <v>10</v>
      </c>
      <c r="I1438" t="s">
        <v>19</v>
      </c>
      <c r="L1438" s="3" t="s">
        <v>122</v>
      </c>
      <c r="M1438">
        <v>3</v>
      </c>
      <c r="N1438" t="str">
        <f t="shared" si="120"/>
        <v>Yes</v>
      </c>
      <c r="O1438" s="3" t="s">
        <v>152</v>
      </c>
      <c r="P1438" s="126" t="str">
        <f t="shared" si="124"/>
        <v>Yes</v>
      </c>
      <c r="Q1438" s="126" t="str">
        <f t="shared" si="124"/>
        <v>Yes</v>
      </c>
      <c r="R1438" s="126" t="str">
        <f t="shared" si="124"/>
        <v>Yes</v>
      </c>
      <c r="S1438" s="126" t="str">
        <f t="shared" ref="Q1438:AA1461" si="125">IF($A1438="","",IF(OR($B1438=S$1,$C1438=S$1,$D1438=S$1,$E1438=S$1,$F1438=S$1),"Yes","No"))</f>
        <v>No</v>
      </c>
      <c r="T1438" s="126" t="str">
        <f t="shared" si="125"/>
        <v>Yes</v>
      </c>
      <c r="U1438" s="126" t="str">
        <f t="shared" si="125"/>
        <v>Yes</v>
      </c>
      <c r="V1438" s="126" t="str">
        <f t="shared" si="125"/>
        <v>No</v>
      </c>
      <c r="W1438" s="126" t="str">
        <f t="shared" si="125"/>
        <v>No</v>
      </c>
      <c r="X1438" s="126" t="str">
        <f t="shared" si="125"/>
        <v>No</v>
      </c>
      <c r="Y1438" s="126" t="str">
        <f t="shared" si="125"/>
        <v>No</v>
      </c>
      <c r="Z1438" s="126" t="str">
        <f t="shared" si="125"/>
        <v>No</v>
      </c>
      <c r="AA1438" s="126" t="str">
        <f t="shared" si="125"/>
        <v>No</v>
      </c>
    </row>
    <row r="1439" spans="1:27" x14ac:dyDescent="0.3">
      <c r="A1439" t="s">
        <v>206</v>
      </c>
      <c r="B1439" t="s">
        <v>13</v>
      </c>
      <c r="C1439" t="s">
        <v>9</v>
      </c>
      <c r="D1439" t="s">
        <v>8</v>
      </c>
      <c r="E1439" t="s">
        <v>11</v>
      </c>
      <c r="F1439" t="s">
        <v>10</v>
      </c>
      <c r="G1439">
        <v>0</v>
      </c>
      <c r="H1439" t="s">
        <v>8</v>
      </c>
      <c r="I1439" t="s">
        <v>19</v>
      </c>
      <c r="M1439">
        <v>0</v>
      </c>
      <c r="N1439" t="str">
        <f t="shared" si="120"/>
        <v>No</v>
      </c>
      <c r="O1439" s="3" t="s">
        <v>152</v>
      </c>
      <c r="P1439" s="126" t="str">
        <f t="shared" ref="P1439:P1502" si="126">IF($A1439="","",IF(OR($B1439=P$1,$C1439=P$1,$D1439=P$1,$E1439=P$1,$F1439=P$1),"Yes","No"))</f>
        <v>Yes</v>
      </c>
      <c r="Q1439" s="126" t="str">
        <f t="shared" si="125"/>
        <v>Yes</v>
      </c>
      <c r="R1439" s="126" t="str">
        <f t="shared" si="125"/>
        <v>Yes</v>
      </c>
      <c r="S1439" s="126" t="str">
        <f t="shared" si="125"/>
        <v>No</v>
      </c>
      <c r="T1439" s="126" t="str">
        <f t="shared" si="125"/>
        <v>Yes</v>
      </c>
      <c r="U1439" s="126" t="str">
        <f t="shared" si="125"/>
        <v>Yes</v>
      </c>
      <c r="V1439" s="126" t="str">
        <f t="shared" si="125"/>
        <v>No</v>
      </c>
      <c r="W1439" s="126" t="str">
        <f t="shared" si="125"/>
        <v>No</v>
      </c>
      <c r="X1439" s="126" t="str">
        <f t="shared" si="125"/>
        <v>No</v>
      </c>
      <c r="Y1439" s="126" t="str">
        <f t="shared" si="125"/>
        <v>No</v>
      </c>
      <c r="Z1439" s="126" t="str">
        <f t="shared" si="125"/>
        <v>No</v>
      </c>
      <c r="AA1439" s="126" t="str">
        <f t="shared" si="125"/>
        <v>No</v>
      </c>
    </row>
    <row r="1440" spans="1:27" x14ac:dyDescent="0.3">
      <c r="A1440" t="s">
        <v>206</v>
      </c>
      <c r="B1440" t="s">
        <v>13</v>
      </c>
      <c r="C1440" t="s">
        <v>9</v>
      </c>
      <c r="D1440" t="s">
        <v>8</v>
      </c>
      <c r="E1440" t="s">
        <v>11</v>
      </c>
      <c r="F1440" t="s">
        <v>10</v>
      </c>
      <c r="G1440">
        <v>1</v>
      </c>
      <c r="H1440" t="s">
        <v>10</v>
      </c>
      <c r="I1440" t="s">
        <v>148</v>
      </c>
      <c r="L1440" s="3" t="s">
        <v>122</v>
      </c>
      <c r="M1440">
        <v>2</v>
      </c>
      <c r="N1440" t="str">
        <f t="shared" si="120"/>
        <v>Yes</v>
      </c>
      <c r="O1440" s="3" t="s">
        <v>152</v>
      </c>
      <c r="P1440" s="126" t="str">
        <f t="shared" si="126"/>
        <v>Yes</v>
      </c>
      <c r="Q1440" s="126" t="str">
        <f t="shared" si="125"/>
        <v>Yes</v>
      </c>
      <c r="R1440" s="126" t="str">
        <f t="shared" si="125"/>
        <v>Yes</v>
      </c>
      <c r="S1440" s="126" t="str">
        <f t="shared" si="125"/>
        <v>No</v>
      </c>
      <c r="T1440" s="126" t="str">
        <f t="shared" si="125"/>
        <v>Yes</v>
      </c>
      <c r="U1440" s="126" t="str">
        <f t="shared" si="125"/>
        <v>Yes</v>
      </c>
      <c r="V1440" s="126" t="str">
        <f t="shared" si="125"/>
        <v>No</v>
      </c>
      <c r="W1440" s="126" t="str">
        <f t="shared" si="125"/>
        <v>No</v>
      </c>
      <c r="X1440" s="126" t="str">
        <f t="shared" si="125"/>
        <v>No</v>
      </c>
      <c r="Y1440" s="126" t="str">
        <f t="shared" si="125"/>
        <v>No</v>
      </c>
      <c r="Z1440" s="126" t="str">
        <f t="shared" si="125"/>
        <v>No</v>
      </c>
      <c r="AA1440" s="126" t="str">
        <f t="shared" si="125"/>
        <v>No</v>
      </c>
    </row>
    <row r="1441" spans="1:27" x14ac:dyDescent="0.3">
      <c r="A1441" t="s">
        <v>206</v>
      </c>
      <c r="B1441" t="s">
        <v>13</v>
      </c>
      <c r="C1441" t="s">
        <v>9</v>
      </c>
      <c r="D1441" t="s">
        <v>8</v>
      </c>
      <c r="E1441" t="s">
        <v>11</v>
      </c>
      <c r="F1441" t="s">
        <v>131</v>
      </c>
      <c r="G1441">
        <v>0</v>
      </c>
      <c r="H1441" t="s">
        <v>11</v>
      </c>
      <c r="I1441" t="s">
        <v>17</v>
      </c>
      <c r="L1441" s="3" t="s">
        <v>252</v>
      </c>
      <c r="M1441">
        <v>0</v>
      </c>
      <c r="N1441" t="str">
        <f t="shared" si="120"/>
        <v>No</v>
      </c>
      <c r="O1441" s="3" t="s">
        <v>152</v>
      </c>
      <c r="P1441" s="126" t="str">
        <f t="shared" si="126"/>
        <v>Yes</v>
      </c>
      <c r="Q1441" s="126" t="str">
        <f t="shared" si="125"/>
        <v>Yes</v>
      </c>
      <c r="R1441" s="126" t="str">
        <f t="shared" si="125"/>
        <v>Yes</v>
      </c>
      <c r="S1441" s="126" t="str">
        <f t="shared" si="125"/>
        <v>No</v>
      </c>
      <c r="T1441" s="126" t="str">
        <f t="shared" si="125"/>
        <v>No</v>
      </c>
      <c r="U1441" s="126" t="str">
        <f t="shared" si="125"/>
        <v>Yes</v>
      </c>
      <c r="V1441" s="126" t="str">
        <f t="shared" si="125"/>
        <v>No</v>
      </c>
      <c r="W1441" s="126" t="str">
        <f t="shared" si="125"/>
        <v>No</v>
      </c>
      <c r="X1441" s="126" t="str">
        <f t="shared" si="125"/>
        <v>No</v>
      </c>
      <c r="Y1441" s="126" t="str">
        <f t="shared" si="125"/>
        <v>No</v>
      </c>
      <c r="Z1441" s="126" t="str">
        <f t="shared" si="125"/>
        <v>Yes</v>
      </c>
      <c r="AA1441" s="126" t="str">
        <f t="shared" si="125"/>
        <v>No</v>
      </c>
    </row>
    <row r="1442" spans="1:27" x14ac:dyDescent="0.3">
      <c r="A1442" t="s">
        <v>206</v>
      </c>
      <c r="B1442" t="s">
        <v>13</v>
      </c>
      <c r="C1442" t="s">
        <v>9</v>
      </c>
      <c r="D1442" t="s">
        <v>8</v>
      </c>
      <c r="E1442" t="s">
        <v>11</v>
      </c>
      <c r="F1442" t="s">
        <v>131</v>
      </c>
      <c r="G1442">
        <v>2</v>
      </c>
      <c r="H1442" t="s">
        <v>13</v>
      </c>
      <c r="I1442" t="s">
        <v>148</v>
      </c>
      <c r="L1442" s="3" t="s">
        <v>122</v>
      </c>
      <c r="M1442">
        <v>2</v>
      </c>
      <c r="N1442" t="str">
        <f t="shared" si="120"/>
        <v>Yes</v>
      </c>
      <c r="O1442" s="3" t="s">
        <v>152</v>
      </c>
      <c r="P1442" s="126" t="str">
        <f t="shared" si="126"/>
        <v>Yes</v>
      </c>
      <c r="Q1442" s="126" t="str">
        <f t="shared" si="125"/>
        <v>Yes</v>
      </c>
      <c r="R1442" s="126" t="str">
        <f t="shared" si="125"/>
        <v>Yes</v>
      </c>
      <c r="S1442" s="126" t="str">
        <f t="shared" si="125"/>
        <v>No</v>
      </c>
      <c r="T1442" s="126" t="str">
        <f t="shared" si="125"/>
        <v>No</v>
      </c>
      <c r="U1442" s="126" t="str">
        <f t="shared" si="125"/>
        <v>Yes</v>
      </c>
      <c r="V1442" s="126" t="str">
        <f t="shared" si="125"/>
        <v>No</v>
      </c>
      <c r="W1442" s="126" t="str">
        <f t="shared" si="125"/>
        <v>No</v>
      </c>
      <c r="X1442" s="126" t="str">
        <f t="shared" si="125"/>
        <v>No</v>
      </c>
      <c r="Y1442" s="126" t="str">
        <f t="shared" si="125"/>
        <v>No</v>
      </c>
      <c r="Z1442" s="126" t="str">
        <f t="shared" si="125"/>
        <v>Yes</v>
      </c>
      <c r="AA1442" s="126" t="str">
        <f t="shared" si="125"/>
        <v>No</v>
      </c>
    </row>
    <row r="1443" spans="1:27" x14ac:dyDescent="0.3">
      <c r="A1443" t="s">
        <v>206</v>
      </c>
      <c r="B1443" t="s">
        <v>13</v>
      </c>
      <c r="C1443" t="s">
        <v>9</v>
      </c>
      <c r="D1443" t="s">
        <v>8</v>
      </c>
      <c r="E1443" t="s">
        <v>11</v>
      </c>
      <c r="F1443" t="s">
        <v>131</v>
      </c>
      <c r="G1443">
        <v>1</v>
      </c>
      <c r="H1443" t="s">
        <v>8</v>
      </c>
      <c r="I1443" t="s">
        <v>19</v>
      </c>
      <c r="M1443">
        <v>3</v>
      </c>
      <c r="N1443" t="str">
        <f t="shared" si="120"/>
        <v>Yes</v>
      </c>
      <c r="O1443" s="3" t="s">
        <v>152</v>
      </c>
      <c r="P1443" s="126" t="str">
        <f t="shared" si="126"/>
        <v>Yes</v>
      </c>
      <c r="Q1443" s="126" t="str">
        <f t="shared" si="125"/>
        <v>Yes</v>
      </c>
      <c r="R1443" s="126" t="str">
        <f t="shared" si="125"/>
        <v>Yes</v>
      </c>
      <c r="S1443" s="126" t="str">
        <f t="shared" si="125"/>
        <v>No</v>
      </c>
      <c r="T1443" s="126" t="str">
        <f t="shared" si="125"/>
        <v>No</v>
      </c>
      <c r="U1443" s="126" t="str">
        <f t="shared" si="125"/>
        <v>Yes</v>
      </c>
      <c r="V1443" s="126" t="str">
        <f t="shared" si="125"/>
        <v>No</v>
      </c>
      <c r="W1443" s="126" t="str">
        <f t="shared" si="125"/>
        <v>No</v>
      </c>
      <c r="X1443" s="126" t="str">
        <f t="shared" si="125"/>
        <v>No</v>
      </c>
      <c r="Y1443" s="126" t="str">
        <f t="shared" si="125"/>
        <v>No</v>
      </c>
      <c r="Z1443" s="126" t="str">
        <f t="shared" si="125"/>
        <v>Yes</v>
      </c>
      <c r="AA1443" s="126" t="str">
        <f t="shared" si="125"/>
        <v>No</v>
      </c>
    </row>
    <row r="1444" spans="1:27" x14ac:dyDescent="0.3">
      <c r="A1444" t="s">
        <v>206</v>
      </c>
      <c r="B1444" t="s">
        <v>13</v>
      </c>
      <c r="C1444" t="s">
        <v>9</v>
      </c>
      <c r="D1444" t="s">
        <v>8</v>
      </c>
      <c r="E1444" t="s">
        <v>11</v>
      </c>
      <c r="F1444" t="s">
        <v>131</v>
      </c>
      <c r="G1444">
        <v>0</v>
      </c>
      <c r="H1444" t="s">
        <v>11</v>
      </c>
      <c r="I1444" t="s">
        <v>15</v>
      </c>
      <c r="L1444" s="3" t="s">
        <v>252</v>
      </c>
      <c r="M1444">
        <v>2</v>
      </c>
      <c r="N1444" t="str">
        <f t="shared" si="120"/>
        <v>Yes</v>
      </c>
      <c r="O1444" s="3" t="s">
        <v>152</v>
      </c>
      <c r="P1444" s="126" t="str">
        <f t="shared" si="126"/>
        <v>Yes</v>
      </c>
      <c r="Q1444" s="126" t="str">
        <f t="shared" si="125"/>
        <v>Yes</v>
      </c>
      <c r="R1444" s="126" t="str">
        <f t="shared" si="125"/>
        <v>Yes</v>
      </c>
      <c r="S1444" s="126" t="str">
        <f t="shared" si="125"/>
        <v>No</v>
      </c>
      <c r="T1444" s="126" t="str">
        <f t="shared" si="125"/>
        <v>No</v>
      </c>
      <c r="U1444" s="126" t="str">
        <f t="shared" si="125"/>
        <v>Yes</v>
      </c>
      <c r="V1444" s="126" t="str">
        <f t="shared" si="125"/>
        <v>No</v>
      </c>
      <c r="W1444" s="126" t="str">
        <f t="shared" si="125"/>
        <v>No</v>
      </c>
      <c r="X1444" s="126" t="str">
        <f t="shared" si="125"/>
        <v>No</v>
      </c>
      <c r="Y1444" s="126" t="str">
        <f t="shared" si="125"/>
        <v>No</v>
      </c>
      <c r="Z1444" s="126" t="str">
        <f t="shared" si="125"/>
        <v>Yes</v>
      </c>
      <c r="AA1444" s="126" t="str">
        <f t="shared" si="125"/>
        <v>No</v>
      </c>
    </row>
    <row r="1445" spans="1:27" x14ac:dyDescent="0.3">
      <c r="A1445" t="s">
        <v>206</v>
      </c>
      <c r="B1445" t="s">
        <v>13</v>
      </c>
      <c r="C1445" t="s">
        <v>9</v>
      </c>
      <c r="D1445" t="s">
        <v>8</v>
      </c>
      <c r="E1445" t="s">
        <v>11</v>
      </c>
      <c r="F1445" t="s">
        <v>131</v>
      </c>
      <c r="G1445">
        <v>0</v>
      </c>
      <c r="H1445" t="s">
        <v>131</v>
      </c>
      <c r="I1445" t="s">
        <v>19</v>
      </c>
      <c r="L1445" s="3" t="s">
        <v>122</v>
      </c>
      <c r="M1445">
        <v>0</v>
      </c>
      <c r="N1445" t="str">
        <f t="shared" si="120"/>
        <v>No</v>
      </c>
      <c r="O1445" s="3" t="s">
        <v>152</v>
      </c>
      <c r="P1445" s="126" t="str">
        <f t="shared" si="126"/>
        <v>Yes</v>
      </c>
      <c r="Q1445" s="126" t="str">
        <f t="shared" si="125"/>
        <v>Yes</v>
      </c>
      <c r="R1445" s="126" t="str">
        <f t="shared" si="125"/>
        <v>Yes</v>
      </c>
      <c r="S1445" s="126" t="str">
        <f t="shared" si="125"/>
        <v>No</v>
      </c>
      <c r="T1445" s="126" t="str">
        <f t="shared" si="125"/>
        <v>No</v>
      </c>
      <c r="U1445" s="126" t="str">
        <f t="shared" si="125"/>
        <v>Yes</v>
      </c>
      <c r="V1445" s="126" t="str">
        <f t="shared" si="125"/>
        <v>No</v>
      </c>
      <c r="W1445" s="126" t="str">
        <f t="shared" si="125"/>
        <v>No</v>
      </c>
      <c r="X1445" s="126" t="str">
        <f t="shared" si="125"/>
        <v>No</v>
      </c>
      <c r="Y1445" s="126" t="str">
        <f t="shared" si="125"/>
        <v>No</v>
      </c>
      <c r="Z1445" s="126" t="str">
        <f t="shared" si="125"/>
        <v>Yes</v>
      </c>
      <c r="AA1445" s="126" t="str">
        <f t="shared" si="125"/>
        <v>No</v>
      </c>
    </row>
    <row r="1446" spans="1:27" x14ac:dyDescent="0.3">
      <c r="A1446" t="s">
        <v>206</v>
      </c>
      <c r="B1446" t="s">
        <v>130</v>
      </c>
      <c r="C1446" t="s">
        <v>14</v>
      </c>
      <c r="D1446" t="s">
        <v>8</v>
      </c>
      <c r="E1446" t="s">
        <v>11</v>
      </c>
      <c r="F1446" t="s">
        <v>131</v>
      </c>
      <c r="G1446">
        <v>0</v>
      </c>
      <c r="H1446" t="s">
        <v>131</v>
      </c>
      <c r="I1446" t="s">
        <v>15</v>
      </c>
      <c r="K1446" t="s">
        <v>237</v>
      </c>
      <c r="L1446" s="3" t="s">
        <v>122</v>
      </c>
      <c r="M1446">
        <v>0</v>
      </c>
      <c r="N1446" t="str">
        <f t="shared" si="120"/>
        <v>No</v>
      </c>
      <c r="O1446" s="3" t="s">
        <v>152</v>
      </c>
      <c r="P1446" s="126" t="str">
        <f t="shared" si="126"/>
        <v>No</v>
      </c>
      <c r="Q1446" s="126" t="str">
        <f t="shared" si="125"/>
        <v>No</v>
      </c>
      <c r="R1446" s="126" t="str">
        <f t="shared" si="125"/>
        <v>Yes</v>
      </c>
      <c r="S1446" s="126" t="str">
        <f t="shared" si="125"/>
        <v>No</v>
      </c>
      <c r="T1446" s="126" t="str">
        <f t="shared" si="125"/>
        <v>No</v>
      </c>
      <c r="U1446" s="126" t="str">
        <f t="shared" si="125"/>
        <v>Yes</v>
      </c>
      <c r="V1446" s="126" t="str">
        <f t="shared" si="125"/>
        <v>No</v>
      </c>
      <c r="W1446" s="126" t="str">
        <f t="shared" si="125"/>
        <v>No</v>
      </c>
      <c r="X1446" s="126" t="str">
        <f t="shared" si="125"/>
        <v>Yes</v>
      </c>
      <c r="Y1446" s="126" t="str">
        <f t="shared" si="125"/>
        <v>Yes</v>
      </c>
      <c r="Z1446" s="126" t="str">
        <f t="shared" si="125"/>
        <v>Yes</v>
      </c>
      <c r="AA1446" s="126" t="str">
        <f t="shared" si="125"/>
        <v>No</v>
      </c>
    </row>
    <row r="1447" spans="1:27" x14ac:dyDescent="0.3">
      <c r="A1447" t="s">
        <v>206</v>
      </c>
      <c r="B1447" t="s">
        <v>13</v>
      </c>
      <c r="C1447" t="s">
        <v>130</v>
      </c>
      <c r="D1447" t="s">
        <v>9</v>
      </c>
      <c r="E1447" t="s">
        <v>14</v>
      </c>
      <c r="F1447" t="s">
        <v>131</v>
      </c>
      <c r="G1447">
        <v>1</v>
      </c>
      <c r="H1447" t="s">
        <v>9</v>
      </c>
      <c r="I1447" t="s">
        <v>148</v>
      </c>
      <c r="M1447">
        <v>2</v>
      </c>
      <c r="N1447" t="str">
        <f t="shared" si="120"/>
        <v>Yes</v>
      </c>
      <c r="O1447" s="3" t="s">
        <v>152</v>
      </c>
      <c r="P1447" s="126" t="str">
        <f t="shared" si="126"/>
        <v>Yes</v>
      </c>
      <c r="Q1447" s="126" t="str">
        <f t="shared" si="125"/>
        <v>Yes</v>
      </c>
      <c r="R1447" s="126" t="str">
        <f t="shared" si="125"/>
        <v>No</v>
      </c>
      <c r="S1447" s="126" t="str">
        <f t="shared" si="125"/>
        <v>No</v>
      </c>
      <c r="T1447" s="126" t="str">
        <f t="shared" si="125"/>
        <v>No</v>
      </c>
      <c r="U1447" s="126" t="str">
        <f t="shared" si="125"/>
        <v>No</v>
      </c>
      <c r="V1447" s="126" t="str">
        <f t="shared" si="125"/>
        <v>No</v>
      </c>
      <c r="W1447" s="126" t="str">
        <f t="shared" si="125"/>
        <v>No</v>
      </c>
      <c r="X1447" s="126" t="str">
        <f t="shared" si="125"/>
        <v>Yes</v>
      </c>
      <c r="Y1447" s="126" t="str">
        <f t="shared" si="125"/>
        <v>Yes</v>
      </c>
      <c r="Z1447" s="126" t="str">
        <f t="shared" si="125"/>
        <v>Yes</v>
      </c>
      <c r="AA1447" s="126" t="str">
        <f t="shared" si="125"/>
        <v>No</v>
      </c>
    </row>
    <row r="1448" spans="1:27" x14ac:dyDescent="0.3">
      <c r="A1448" t="s">
        <v>206</v>
      </c>
      <c r="B1448" t="s">
        <v>13</v>
      </c>
      <c r="C1448" t="s">
        <v>130</v>
      </c>
      <c r="D1448" t="s">
        <v>9</v>
      </c>
      <c r="E1448" t="s">
        <v>14</v>
      </c>
      <c r="F1448" t="s">
        <v>10</v>
      </c>
      <c r="G1448">
        <v>1</v>
      </c>
      <c r="H1448" t="s">
        <v>13</v>
      </c>
      <c r="I1448" t="s">
        <v>19</v>
      </c>
      <c r="M1448">
        <v>0</v>
      </c>
      <c r="N1448" t="str">
        <f t="shared" si="120"/>
        <v>No</v>
      </c>
      <c r="O1448" s="3" t="s">
        <v>152</v>
      </c>
      <c r="P1448" s="126" t="str">
        <f t="shared" si="126"/>
        <v>Yes</v>
      </c>
      <c r="Q1448" s="126" t="str">
        <f t="shared" si="125"/>
        <v>Yes</v>
      </c>
      <c r="R1448" s="126" t="str">
        <f t="shared" si="125"/>
        <v>No</v>
      </c>
      <c r="S1448" s="126" t="str">
        <f t="shared" si="125"/>
        <v>No</v>
      </c>
      <c r="T1448" s="126" t="str">
        <f t="shared" si="125"/>
        <v>Yes</v>
      </c>
      <c r="U1448" s="126" t="str">
        <f t="shared" si="125"/>
        <v>No</v>
      </c>
      <c r="V1448" s="126" t="str">
        <f t="shared" si="125"/>
        <v>No</v>
      </c>
      <c r="W1448" s="126" t="str">
        <f t="shared" si="125"/>
        <v>No</v>
      </c>
      <c r="X1448" s="126" t="str">
        <f t="shared" si="125"/>
        <v>Yes</v>
      </c>
      <c r="Y1448" s="126" t="str">
        <f t="shared" si="125"/>
        <v>Yes</v>
      </c>
      <c r="Z1448" s="126" t="str">
        <f t="shared" si="125"/>
        <v>No</v>
      </c>
      <c r="AA1448" s="126" t="str">
        <f t="shared" si="125"/>
        <v>No</v>
      </c>
    </row>
    <row r="1449" spans="1:27" x14ac:dyDescent="0.3">
      <c r="A1449" t="s">
        <v>206</v>
      </c>
      <c r="B1449" t="s">
        <v>13</v>
      </c>
      <c r="C1449" t="s">
        <v>130</v>
      </c>
      <c r="D1449" t="s">
        <v>9</v>
      </c>
      <c r="E1449" t="s">
        <v>14</v>
      </c>
      <c r="F1449" t="s">
        <v>10</v>
      </c>
      <c r="G1449">
        <v>0</v>
      </c>
      <c r="H1449" t="s">
        <v>10</v>
      </c>
      <c r="I1449" t="s">
        <v>19</v>
      </c>
      <c r="M1449">
        <v>3</v>
      </c>
      <c r="N1449" t="str">
        <f t="shared" si="120"/>
        <v>Yes</v>
      </c>
      <c r="O1449" s="3" t="s">
        <v>152</v>
      </c>
      <c r="P1449" s="126" t="str">
        <f t="shared" si="126"/>
        <v>Yes</v>
      </c>
      <c r="Q1449" s="126" t="str">
        <f t="shared" si="125"/>
        <v>Yes</v>
      </c>
      <c r="R1449" s="126" t="str">
        <f t="shared" si="125"/>
        <v>No</v>
      </c>
      <c r="S1449" s="126" t="str">
        <f t="shared" si="125"/>
        <v>No</v>
      </c>
      <c r="T1449" s="126" t="str">
        <f t="shared" si="125"/>
        <v>Yes</v>
      </c>
      <c r="U1449" s="126" t="str">
        <f t="shared" si="125"/>
        <v>No</v>
      </c>
      <c r="V1449" s="126" t="str">
        <f t="shared" si="125"/>
        <v>No</v>
      </c>
      <c r="W1449" s="126" t="str">
        <f t="shared" si="125"/>
        <v>No</v>
      </c>
      <c r="X1449" s="126" t="str">
        <f t="shared" si="125"/>
        <v>Yes</v>
      </c>
      <c r="Y1449" s="126" t="str">
        <f t="shared" si="125"/>
        <v>Yes</v>
      </c>
      <c r="Z1449" s="126" t="str">
        <f t="shared" si="125"/>
        <v>No</v>
      </c>
      <c r="AA1449" s="126" t="str">
        <f t="shared" si="125"/>
        <v>No</v>
      </c>
    </row>
    <row r="1450" spans="1:27" x14ac:dyDescent="0.3">
      <c r="A1450" t="s">
        <v>206</v>
      </c>
      <c r="B1450" t="s">
        <v>13</v>
      </c>
      <c r="C1450" t="s">
        <v>130</v>
      </c>
      <c r="D1450" t="s">
        <v>9</v>
      </c>
      <c r="E1450" t="s">
        <v>14</v>
      </c>
      <c r="F1450" t="s">
        <v>10</v>
      </c>
      <c r="G1450">
        <v>0</v>
      </c>
      <c r="H1450" t="s">
        <v>10</v>
      </c>
      <c r="I1450" t="s">
        <v>19</v>
      </c>
      <c r="M1450">
        <v>0</v>
      </c>
      <c r="N1450" t="str">
        <f t="shared" si="120"/>
        <v>No</v>
      </c>
      <c r="O1450" s="3" t="s">
        <v>152</v>
      </c>
      <c r="P1450" s="126" t="str">
        <f t="shared" si="126"/>
        <v>Yes</v>
      </c>
      <c r="Q1450" s="126" t="str">
        <f t="shared" si="125"/>
        <v>Yes</v>
      </c>
      <c r="R1450" s="126" t="str">
        <f t="shared" si="125"/>
        <v>No</v>
      </c>
      <c r="S1450" s="126" t="str">
        <f t="shared" si="125"/>
        <v>No</v>
      </c>
      <c r="T1450" s="126" t="str">
        <f t="shared" si="125"/>
        <v>Yes</v>
      </c>
      <c r="U1450" s="126" t="str">
        <f t="shared" si="125"/>
        <v>No</v>
      </c>
      <c r="V1450" s="126" t="str">
        <f t="shared" si="125"/>
        <v>No</v>
      </c>
      <c r="W1450" s="126" t="str">
        <f t="shared" si="125"/>
        <v>No</v>
      </c>
      <c r="X1450" s="126" t="str">
        <f t="shared" si="125"/>
        <v>Yes</v>
      </c>
      <c r="Y1450" s="126" t="str">
        <f t="shared" si="125"/>
        <v>Yes</v>
      </c>
      <c r="Z1450" s="126" t="str">
        <f t="shared" si="125"/>
        <v>No</v>
      </c>
      <c r="AA1450" s="126" t="str">
        <f t="shared" si="125"/>
        <v>No</v>
      </c>
    </row>
    <row r="1451" spans="1:27" x14ac:dyDescent="0.3">
      <c r="A1451" t="s">
        <v>206</v>
      </c>
      <c r="B1451" t="s">
        <v>13</v>
      </c>
      <c r="C1451" t="s">
        <v>130</v>
      </c>
      <c r="D1451" t="s">
        <v>9</v>
      </c>
      <c r="E1451" t="s">
        <v>14</v>
      </c>
      <c r="F1451" t="s">
        <v>10</v>
      </c>
      <c r="G1451">
        <v>2</v>
      </c>
      <c r="H1451" t="s">
        <v>10</v>
      </c>
      <c r="I1451" t="s">
        <v>20</v>
      </c>
      <c r="J1451" t="s">
        <v>237</v>
      </c>
      <c r="M1451">
        <v>0</v>
      </c>
      <c r="N1451" t="str">
        <f t="shared" si="120"/>
        <v>No</v>
      </c>
      <c r="O1451" s="3" t="s">
        <v>152</v>
      </c>
      <c r="P1451" s="126" t="str">
        <f t="shared" si="126"/>
        <v>Yes</v>
      </c>
      <c r="Q1451" s="126" t="str">
        <f t="shared" si="125"/>
        <v>Yes</v>
      </c>
      <c r="R1451" s="126" t="str">
        <f t="shared" si="125"/>
        <v>No</v>
      </c>
      <c r="S1451" s="126" t="str">
        <f t="shared" si="125"/>
        <v>No</v>
      </c>
      <c r="T1451" s="126" t="str">
        <f t="shared" si="125"/>
        <v>Yes</v>
      </c>
      <c r="U1451" s="126" t="str">
        <f t="shared" si="125"/>
        <v>No</v>
      </c>
      <c r="V1451" s="126" t="str">
        <f t="shared" si="125"/>
        <v>No</v>
      </c>
      <c r="W1451" s="126" t="str">
        <f t="shared" si="125"/>
        <v>No</v>
      </c>
      <c r="X1451" s="126" t="str">
        <f t="shared" si="125"/>
        <v>Yes</v>
      </c>
      <c r="Y1451" s="126" t="str">
        <f t="shared" si="125"/>
        <v>Yes</v>
      </c>
      <c r="Z1451" s="126" t="str">
        <f t="shared" si="125"/>
        <v>No</v>
      </c>
      <c r="AA1451" s="126" t="str">
        <f t="shared" si="125"/>
        <v>No</v>
      </c>
    </row>
    <row r="1452" spans="1:27" x14ac:dyDescent="0.3">
      <c r="A1452" t="s">
        <v>206</v>
      </c>
      <c r="B1452" t="s">
        <v>13</v>
      </c>
      <c r="C1452" t="s">
        <v>130</v>
      </c>
      <c r="D1452" t="s">
        <v>9</v>
      </c>
      <c r="E1452" t="s">
        <v>14</v>
      </c>
      <c r="F1452" t="s">
        <v>10</v>
      </c>
      <c r="G1452">
        <v>0</v>
      </c>
      <c r="H1452" t="s">
        <v>13</v>
      </c>
      <c r="I1452" t="s">
        <v>17</v>
      </c>
      <c r="M1452">
        <v>0</v>
      </c>
      <c r="N1452" t="str">
        <f t="shared" si="120"/>
        <v>No</v>
      </c>
      <c r="O1452" s="3" t="s">
        <v>152</v>
      </c>
      <c r="P1452" s="126" t="str">
        <f t="shared" si="126"/>
        <v>Yes</v>
      </c>
      <c r="Q1452" s="126" t="str">
        <f t="shared" si="125"/>
        <v>Yes</v>
      </c>
      <c r="R1452" s="126" t="str">
        <f t="shared" si="125"/>
        <v>No</v>
      </c>
      <c r="S1452" s="126" t="str">
        <f t="shared" si="125"/>
        <v>No</v>
      </c>
      <c r="T1452" s="126" t="str">
        <f t="shared" si="125"/>
        <v>Yes</v>
      </c>
      <c r="U1452" s="126" t="str">
        <f t="shared" si="125"/>
        <v>No</v>
      </c>
      <c r="V1452" s="126" t="str">
        <f t="shared" si="125"/>
        <v>No</v>
      </c>
      <c r="W1452" s="126" t="str">
        <f t="shared" si="125"/>
        <v>No</v>
      </c>
      <c r="X1452" s="126" t="str">
        <f t="shared" si="125"/>
        <v>Yes</v>
      </c>
      <c r="Y1452" s="126" t="str">
        <f t="shared" si="125"/>
        <v>Yes</v>
      </c>
      <c r="Z1452" s="126" t="str">
        <f t="shared" si="125"/>
        <v>No</v>
      </c>
      <c r="AA1452" s="126" t="str">
        <f t="shared" si="125"/>
        <v>No</v>
      </c>
    </row>
    <row r="1453" spans="1:27" x14ac:dyDescent="0.3">
      <c r="A1453" t="s">
        <v>206</v>
      </c>
      <c r="B1453" t="s">
        <v>13</v>
      </c>
      <c r="C1453" t="s">
        <v>9</v>
      </c>
      <c r="D1453" t="s">
        <v>8</v>
      </c>
      <c r="E1453" t="s">
        <v>11</v>
      </c>
      <c r="F1453" t="s">
        <v>10</v>
      </c>
      <c r="G1453">
        <v>1</v>
      </c>
      <c r="H1453" t="s">
        <v>11</v>
      </c>
      <c r="I1453" t="s">
        <v>15</v>
      </c>
      <c r="K1453" t="s">
        <v>237</v>
      </c>
      <c r="L1453" s="3" t="s">
        <v>252</v>
      </c>
      <c r="M1453">
        <v>0</v>
      </c>
      <c r="N1453" t="str">
        <f t="shared" si="120"/>
        <v>No</v>
      </c>
      <c r="O1453" s="3" t="s">
        <v>152</v>
      </c>
      <c r="P1453" s="126" t="str">
        <f t="shared" si="126"/>
        <v>Yes</v>
      </c>
      <c r="Q1453" s="126" t="str">
        <f t="shared" si="125"/>
        <v>Yes</v>
      </c>
      <c r="R1453" s="126" t="str">
        <f t="shared" si="125"/>
        <v>Yes</v>
      </c>
      <c r="S1453" s="126" t="str">
        <f t="shared" si="125"/>
        <v>No</v>
      </c>
      <c r="T1453" s="126" t="str">
        <f t="shared" si="125"/>
        <v>Yes</v>
      </c>
      <c r="U1453" s="126" t="str">
        <f t="shared" si="125"/>
        <v>Yes</v>
      </c>
      <c r="V1453" s="126" t="str">
        <f t="shared" si="125"/>
        <v>No</v>
      </c>
      <c r="W1453" s="126" t="str">
        <f t="shared" si="125"/>
        <v>No</v>
      </c>
      <c r="X1453" s="126" t="str">
        <f t="shared" si="125"/>
        <v>No</v>
      </c>
      <c r="Y1453" s="126" t="str">
        <f t="shared" si="125"/>
        <v>No</v>
      </c>
      <c r="Z1453" s="126" t="str">
        <f t="shared" si="125"/>
        <v>No</v>
      </c>
      <c r="AA1453" s="126" t="str">
        <f t="shared" si="125"/>
        <v>No</v>
      </c>
    </row>
    <row r="1454" spans="1:27" x14ac:dyDescent="0.3">
      <c r="A1454" t="s">
        <v>206</v>
      </c>
      <c r="B1454" t="s">
        <v>13</v>
      </c>
      <c r="C1454" t="s">
        <v>9</v>
      </c>
      <c r="D1454" t="s">
        <v>8</v>
      </c>
      <c r="E1454" t="s">
        <v>11</v>
      </c>
      <c r="F1454" t="s">
        <v>10</v>
      </c>
      <c r="G1454">
        <v>0</v>
      </c>
      <c r="H1454" t="s">
        <v>13</v>
      </c>
      <c r="I1454" t="s">
        <v>19</v>
      </c>
      <c r="M1454">
        <v>0</v>
      </c>
      <c r="N1454" t="str">
        <f t="shared" si="120"/>
        <v>No</v>
      </c>
      <c r="O1454" s="3" t="s">
        <v>152</v>
      </c>
      <c r="P1454" s="126" t="str">
        <f t="shared" si="126"/>
        <v>Yes</v>
      </c>
      <c r="Q1454" s="126" t="str">
        <f t="shared" si="125"/>
        <v>Yes</v>
      </c>
      <c r="R1454" s="126" t="str">
        <f t="shared" si="125"/>
        <v>Yes</v>
      </c>
      <c r="S1454" s="126" t="str">
        <f t="shared" si="125"/>
        <v>No</v>
      </c>
      <c r="T1454" s="126" t="str">
        <f t="shared" si="125"/>
        <v>Yes</v>
      </c>
      <c r="U1454" s="126" t="str">
        <f t="shared" si="125"/>
        <v>Yes</v>
      </c>
      <c r="V1454" s="126" t="str">
        <f t="shared" si="125"/>
        <v>No</v>
      </c>
      <c r="W1454" s="126" t="str">
        <f t="shared" si="125"/>
        <v>No</v>
      </c>
      <c r="X1454" s="126" t="str">
        <f t="shared" si="125"/>
        <v>No</v>
      </c>
      <c r="Y1454" s="126" t="str">
        <f t="shared" si="125"/>
        <v>No</v>
      </c>
      <c r="Z1454" s="126" t="str">
        <f t="shared" si="125"/>
        <v>No</v>
      </c>
      <c r="AA1454" s="126" t="str">
        <f t="shared" si="125"/>
        <v>No</v>
      </c>
    </row>
    <row r="1455" spans="1:27" x14ac:dyDescent="0.3">
      <c r="A1455" t="s">
        <v>206</v>
      </c>
      <c r="B1455" t="s">
        <v>130</v>
      </c>
      <c r="C1455" t="s">
        <v>9</v>
      </c>
      <c r="D1455" t="s">
        <v>8</v>
      </c>
      <c r="E1455" t="s">
        <v>70</v>
      </c>
      <c r="F1455" t="s">
        <v>10</v>
      </c>
      <c r="G1455">
        <v>1</v>
      </c>
      <c r="H1455" t="s">
        <v>10</v>
      </c>
      <c r="I1455" t="s">
        <v>148</v>
      </c>
      <c r="K1455" t="s">
        <v>237</v>
      </c>
      <c r="L1455" s="3" t="s">
        <v>122</v>
      </c>
      <c r="M1455">
        <v>2</v>
      </c>
      <c r="N1455" t="str">
        <f t="shared" si="120"/>
        <v>Yes</v>
      </c>
      <c r="O1455" s="3" t="s">
        <v>152</v>
      </c>
      <c r="P1455" s="126" t="str">
        <f t="shared" si="126"/>
        <v>No</v>
      </c>
      <c r="Q1455" s="126" t="str">
        <f t="shared" si="125"/>
        <v>Yes</v>
      </c>
      <c r="R1455" s="126" t="str">
        <f t="shared" si="125"/>
        <v>Yes</v>
      </c>
      <c r="S1455" s="126" t="str">
        <f t="shared" si="125"/>
        <v>Yes</v>
      </c>
      <c r="T1455" s="126" t="str">
        <f t="shared" si="125"/>
        <v>Yes</v>
      </c>
      <c r="U1455" s="126" t="str">
        <f t="shared" si="125"/>
        <v>No</v>
      </c>
      <c r="V1455" s="126" t="str">
        <f t="shared" si="125"/>
        <v>No</v>
      </c>
      <c r="W1455" s="126" t="str">
        <f t="shared" si="125"/>
        <v>No</v>
      </c>
      <c r="X1455" s="126" t="str">
        <f t="shared" si="125"/>
        <v>No</v>
      </c>
      <c r="Y1455" s="126" t="str">
        <f t="shared" si="125"/>
        <v>Yes</v>
      </c>
      <c r="Z1455" s="126" t="str">
        <f t="shared" si="125"/>
        <v>No</v>
      </c>
      <c r="AA1455" s="126" t="str">
        <f t="shared" si="125"/>
        <v>No</v>
      </c>
    </row>
    <row r="1456" spans="1:27" x14ac:dyDescent="0.3">
      <c r="A1456" t="s">
        <v>206</v>
      </c>
      <c r="B1456" t="s">
        <v>130</v>
      </c>
      <c r="C1456" t="s">
        <v>9</v>
      </c>
      <c r="D1456" t="s">
        <v>8</v>
      </c>
      <c r="E1456" t="s">
        <v>70</v>
      </c>
      <c r="F1456" t="s">
        <v>131</v>
      </c>
      <c r="G1456">
        <v>0</v>
      </c>
      <c r="H1456" t="s">
        <v>131</v>
      </c>
      <c r="I1456" t="s">
        <v>19</v>
      </c>
      <c r="L1456" s="3" t="s">
        <v>122</v>
      </c>
      <c r="M1456">
        <v>0</v>
      </c>
      <c r="N1456" t="str">
        <f t="shared" si="120"/>
        <v>No</v>
      </c>
      <c r="O1456" s="3" t="s">
        <v>152</v>
      </c>
      <c r="P1456" s="126" t="str">
        <f t="shared" si="126"/>
        <v>No</v>
      </c>
      <c r="Q1456" s="126" t="str">
        <f t="shared" si="125"/>
        <v>Yes</v>
      </c>
      <c r="R1456" s="126" t="str">
        <f t="shared" si="125"/>
        <v>Yes</v>
      </c>
      <c r="S1456" s="126" t="str">
        <f t="shared" si="125"/>
        <v>Yes</v>
      </c>
      <c r="T1456" s="126" t="str">
        <f t="shared" si="125"/>
        <v>No</v>
      </c>
      <c r="U1456" s="126" t="str">
        <f t="shared" si="125"/>
        <v>No</v>
      </c>
      <c r="V1456" s="126" t="str">
        <f t="shared" si="125"/>
        <v>No</v>
      </c>
      <c r="W1456" s="126" t="str">
        <f t="shared" si="125"/>
        <v>No</v>
      </c>
      <c r="X1456" s="126" t="str">
        <f t="shared" si="125"/>
        <v>No</v>
      </c>
      <c r="Y1456" s="126" t="str">
        <f t="shared" si="125"/>
        <v>Yes</v>
      </c>
      <c r="Z1456" s="126" t="str">
        <f t="shared" si="125"/>
        <v>Yes</v>
      </c>
      <c r="AA1456" s="126" t="str">
        <f t="shared" si="125"/>
        <v>No</v>
      </c>
    </row>
    <row r="1457" spans="1:27" x14ac:dyDescent="0.3">
      <c r="A1457" t="s">
        <v>206</v>
      </c>
      <c r="B1457" t="s">
        <v>130</v>
      </c>
      <c r="C1457" t="s">
        <v>70</v>
      </c>
      <c r="D1457" t="s">
        <v>8</v>
      </c>
      <c r="E1457" t="s">
        <v>11</v>
      </c>
      <c r="F1457" t="s">
        <v>131</v>
      </c>
      <c r="G1457">
        <v>0</v>
      </c>
      <c r="H1457" t="s">
        <v>130</v>
      </c>
      <c r="I1457" t="s">
        <v>19</v>
      </c>
      <c r="L1457" s="3" t="s">
        <v>252</v>
      </c>
      <c r="M1457">
        <v>3</v>
      </c>
      <c r="N1457" t="str">
        <f t="shared" si="120"/>
        <v>Yes</v>
      </c>
      <c r="O1457" s="3" t="s">
        <v>152</v>
      </c>
      <c r="P1457" s="126" t="str">
        <f t="shared" si="126"/>
        <v>No</v>
      </c>
      <c r="Q1457" s="126" t="str">
        <f t="shared" si="125"/>
        <v>No</v>
      </c>
      <c r="R1457" s="126" t="str">
        <f t="shared" si="125"/>
        <v>Yes</v>
      </c>
      <c r="S1457" s="126" t="str">
        <f t="shared" si="125"/>
        <v>Yes</v>
      </c>
      <c r="T1457" s="126" t="str">
        <f t="shared" si="125"/>
        <v>No</v>
      </c>
      <c r="U1457" s="126" t="str">
        <f t="shared" si="125"/>
        <v>Yes</v>
      </c>
      <c r="V1457" s="126" t="str">
        <f t="shared" si="125"/>
        <v>No</v>
      </c>
      <c r="W1457" s="126" t="str">
        <f t="shared" si="125"/>
        <v>No</v>
      </c>
      <c r="X1457" s="126" t="str">
        <f t="shared" si="125"/>
        <v>No</v>
      </c>
      <c r="Y1457" s="126" t="str">
        <f t="shared" si="125"/>
        <v>Yes</v>
      </c>
      <c r="Z1457" s="126" t="str">
        <f t="shared" si="125"/>
        <v>Yes</v>
      </c>
      <c r="AA1457" s="126" t="str">
        <f t="shared" si="125"/>
        <v>No</v>
      </c>
    </row>
    <row r="1458" spans="1:27" x14ac:dyDescent="0.3">
      <c r="A1458" t="s">
        <v>206</v>
      </c>
      <c r="B1458" t="s">
        <v>130</v>
      </c>
      <c r="C1458" t="s">
        <v>70</v>
      </c>
      <c r="D1458" t="s">
        <v>8</v>
      </c>
      <c r="E1458" t="s">
        <v>11</v>
      </c>
      <c r="F1458" t="s">
        <v>131</v>
      </c>
      <c r="G1458">
        <v>1</v>
      </c>
      <c r="H1458" t="s">
        <v>130</v>
      </c>
      <c r="I1458" t="s">
        <v>17</v>
      </c>
      <c r="L1458" s="3" t="s">
        <v>122</v>
      </c>
      <c r="M1458">
        <v>0</v>
      </c>
      <c r="N1458" t="str">
        <f t="shared" si="120"/>
        <v>No</v>
      </c>
      <c r="O1458" s="3" t="s">
        <v>152</v>
      </c>
      <c r="P1458" s="126" t="str">
        <f t="shared" si="126"/>
        <v>No</v>
      </c>
      <c r="Q1458" s="126" t="str">
        <f t="shared" si="125"/>
        <v>No</v>
      </c>
      <c r="R1458" s="126" t="str">
        <f t="shared" si="125"/>
        <v>Yes</v>
      </c>
      <c r="S1458" s="126" t="str">
        <f t="shared" si="125"/>
        <v>Yes</v>
      </c>
      <c r="T1458" s="126" t="str">
        <f t="shared" si="125"/>
        <v>No</v>
      </c>
      <c r="U1458" s="126" t="str">
        <f t="shared" si="125"/>
        <v>Yes</v>
      </c>
      <c r="V1458" s="126" t="str">
        <f t="shared" si="125"/>
        <v>No</v>
      </c>
      <c r="W1458" s="126" t="str">
        <f t="shared" si="125"/>
        <v>No</v>
      </c>
      <c r="X1458" s="126" t="str">
        <f t="shared" si="125"/>
        <v>No</v>
      </c>
      <c r="Y1458" s="126" t="str">
        <f t="shared" si="125"/>
        <v>Yes</v>
      </c>
      <c r="Z1458" s="126" t="str">
        <f t="shared" si="125"/>
        <v>Yes</v>
      </c>
      <c r="AA1458" s="126" t="str">
        <f t="shared" si="125"/>
        <v>No</v>
      </c>
    </row>
    <row r="1459" spans="1:27" x14ac:dyDescent="0.3">
      <c r="A1459" t="s">
        <v>206</v>
      </c>
      <c r="B1459" t="s">
        <v>130</v>
      </c>
      <c r="C1459" t="s">
        <v>70</v>
      </c>
      <c r="D1459" t="s">
        <v>8</v>
      </c>
      <c r="E1459" t="s">
        <v>11</v>
      </c>
      <c r="F1459" t="s">
        <v>131</v>
      </c>
      <c r="G1459">
        <v>0</v>
      </c>
      <c r="H1459" t="s">
        <v>130</v>
      </c>
      <c r="I1459" t="s">
        <v>17</v>
      </c>
      <c r="M1459">
        <v>0</v>
      </c>
      <c r="N1459" t="str">
        <f t="shared" si="120"/>
        <v>No</v>
      </c>
      <c r="O1459" s="3" t="s">
        <v>152</v>
      </c>
      <c r="P1459" s="126" t="str">
        <f t="shared" si="126"/>
        <v>No</v>
      </c>
      <c r="Q1459" s="126" t="str">
        <f t="shared" si="125"/>
        <v>No</v>
      </c>
      <c r="R1459" s="126" t="str">
        <f t="shared" si="125"/>
        <v>Yes</v>
      </c>
      <c r="S1459" s="126" t="str">
        <f t="shared" si="125"/>
        <v>Yes</v>
      </c>
      <c r="T1459" s="126" t="str">
        <f t="shared" si="125"/>
        <v>No</v>
      </c>
      <c r="U1459" s="126" t="str">
        <f t="shared" si="125"/>
        <v>Yes</v>
      </c>
      <c r="V1459" s="126" t="str">
        <f t="shared" si="125"/>
        <v>No</v>
      </c>
      <c r="W1459" s="126" t="str">
        <f t="shared" si="125"/>
        <v>No</v>
      </c>
      <c r="X1459" s="126" t="str">
        <f t="shared" si="125"/>
        <v>No</v>
      </c>
      <c r="Y1459" s="126" t="str">
        <f t="shared" si="125"/>
        <v>Yes</v>
      </c>
      <c r="Z1459" s="126" t="str">
        <f t="shared" si="125"/>
        <v>Yes</v>
      </c>
      <c r="AA1459" s="126" t="str">
        <f t="shared" si="125"/>
        <v>No</v>
      </c>
    </row>
    <row r="1460" spans="1:27" x14ac:dyDescent="0.3">
      <c r="A1460" t="s">
        <v>206</v>
      </c>
      <c r="B1460" t="s">
        <v>130</v>
      </c>
      <c r="C1460" t="s">
        <v>14</v>
      </c>
      <c r="D1460" t="s">
        <v>8</v>
      </c>
      <c r="E1460" t="s">
        <v>11</v>
      </c>
      <c r="F1460" t="s">
        <v>131</v>
      </c>
      <c r="G1460">
        <v>0</v>
      </c>
      <c r="H1460" t="s">
        <v>11</v>
      </c>
      <c r="I1460" t="s">
        <v>15</v>
      </c>
      <c r="L1460" s="3" t="s">
        <v>252</v>
      </c>
      <c r="M1460">
        <v>0</v>
      </c>
      <c r="N1460" t="str">
        <f t="shared" si="120"/>
        <v>No</v>
      </c>
      <c r="O1460" s="3" t="s">
        <v>152</v>
      </c>
      <c r="P1460" s="126" t="str">
        <f t="shared" si="126"/>
        <v>No</v>
      </c>
      <c r="Q1460" s="126" t="str">
        <f t="shared" si="125"/>
        <v>No</v>
      </c>
      <c r="R1460" s="126" t="str">
        <f t="shared" si="125"/>
        <v>Yes</v>
      </c>
      <c r="S1460" s="126" t="str">
        <f t="shared" si="125"/>
        <v>No</v>
      </c>
      <c r="T1460" s="126" t="str">
        <f t="shared" si="125"/>
        <v>No</v>
      </c>
      <c r="U1460" s="126" t="str">
        <f t="shared" si="125"/>
        <v>Yes</v>
      </c>
      <c r="V1460" s="126" t="str">
        <f t="shared" si="125"/>
        <v>No</v>
      </c>
      <c r="W1460" s="126" t="str">
        <f t="shared" si="125"/>
        <v>No</v>
      </c>
      <c r="X1460" s="126" t="str">
        <f t="shared" si="125"/>
        <v>Yes</v>
      </c>
      <c r="Y1460" s="126" t="str">
        <f t="shared" si="125"/>
        <v>Yes</v>
      </c>
      <c r="Z1460" s="126" t="str">
        <f t="shared" si="125"/>
        <v>Yes</v>
      </c>
      <c r="AA1460" s="126" t="str">
        <f t="shared" si="125"/>
        <v>No</v>
      </c>
    </row>
    <row r="1461" spans="1:27" x14ac:dyDescent="0.3">
      <c r="A1461" t="s">
        <v>206</v>
      </c>
      <c r="B1461" t="s">
        <v>130</v>
      </c>
      <c r="C1461" t="s">
        <v>14</v>
      </c>
      <c r="D1461" t="s">
        <v>8</v>
      </c>
      <c r="E1461" t="s">
        <v>11</v>
      </c>
      <c r="F1461" t="s">
        <v>131</v>
      </c>
      <c r="G1461">
        <v>1</v>
      </c>
      <c r="H1461" t="s">
        <v>8</v>
      </c>
      <c r="I1461" t="s">
        <v>19</v>
      </c>
      <c r="M1461">
        <v>3</v>
      </c>
      <c r="N1461" t="str">
        <f t="shared" si="120"/>
        <v>Yes</v>
      </c>
      <c r="O1461" s="3" t="s">
        <v>152</v>
      </c>
      <c r="P1461" s="126" t="str">
        <f t="shared" si="126"/>
        <v>No</v>
      </c>
      <c r="Q1461" s="126" t="str">
        <f t="shared" si="125"/>
        <v>No</v>
      </c>
      <c r="R1461" s="126" t="str">
        <f t="shared" si="125"/>
        <v>Yes</v>
      </c>
      <c r="S1461" s="126" t="str">
        <f t="shared" si="125"/>
        <v>No</v>
      </c>
      <c r="T1461" s="126" t="str">
        <f t="shared" si="125"/>
        <v>No</v>
      </c>
      <c r="U1461" s="126" t="str">
        <f t="shared" ref="Q1461:AA1484" si="127">IF($A1461="","",IF(OR($B1461=U$1,$C1461=U$1,$D1461=U$1,$E1461=U$1,$F1461=U$1),"Yes","No"))</f>
        <v>Yes</v>
      </c>
      <c r="V1461" s="126" t="str">
        <f t="shared" si="127"/>
        <v>No</v>
      </c>
      <c r="W1461" s="126" t="str">
        <f t="shared" si="127"/>
        <v>No</v>
      </c>
      <c r="X1461" s="126" t="str">
        <f t="shared" si="127"/>
        <v>Yes</v>
      </c>
      <c r="Y1461" s="126" t="str">
        <f t="shared" si="127"/>
        <v>Yes</v>
      </c>
      <c r="Z1461" s="126" t="str">
        <f t="shared" si="127"/>
        <v>Yes</v>
      </c>
      <c r="AA1461" s="126" t="str">
        <f t="shared" si="127"/>
        <v>No</v>
      </c>
    </row>
    <row r="1462" spans="1:27" x14ac:dyDescent="0.3">
      <c r="A1462" t="s">
        <v>206</v>
      </c>
      <c r="B1462" t="s">
        <v>13</v>
      </c>
      <c r="C1462" t="s">
        <v>130</v>
      </c>
      <c r="D1462" t="s">
        <v>8</v>
      </c>
      <c r="E1462" t="s">
        <v>11</v>
      </c>
      <c r="F1462" t="s">
        <v>131</v>
      </c>
      <c r="G1462">
        <v>0</v>
      </c>
      <c r="H1462" t="s">
        <v>130</v>
      </c>
      <c r="I1462" t="s">
        <v>19</v>
      </c>
      <c r="M1462">
        <v>0</v>
      </c>
      <c r="N1462" t="str">
        <f t="shared" si="120"/>
        <v>No</v>
      </c>
      <c r="O1462" s="3" t="s">
        <v>152</v>
      </c>
      <c r="P1462" s="126" t="str">
        <f t="shared" si="126"/>
        <v>Yes</v>
      </c>
      <c r="Q1462" s="126" t="str">
        <f t="shared" si="127"/>
        <v>No</v>
      </c>
      <c r="R1462" s="126" t="str">
        <f t="shared" si="127"/>
        <v>Yes</v>
      </c>
      <c r="S1462" s="126" t="str">
        <f t="shared" si="127"/>
        <v>No</v>
      </c>
      <c r="T1462" s="126" t="str">
        <f t="shared" si="127"/>
        <v>No</v>
      </c>
      <c r="U1462" s="126" t="str">
        <f t="shared" si="127"/>
        <v>Yes</v>
      </c>
      <c r="V1462" s="126" t="str">
        <f t="shared" si="127"/>
        <v>No</v>
      </c>
      <c r="W1462" s="126" t="str">
        <f t="shared" si="127"/>
        <v>No</v>
      </c>
      <c r="X1462" s="126" t="str">
        <f t="shared" si="127"/>
        <v>No</v>
      </c>
      <c r="Y1462" s="126" t="str">
        <f t="shared" si="127"/>
        <v>Yes</v>
      </c>
      <c r="Z1462" s="126" t="str">
        <f t="shared" si="127"/>
        <v>Yes</v>
      </c>
      <c r="AA1462" s="126" t="str">
        <f t="shared" si="127"/>
        <v>No</v>
      </c>
    </row>
    <row r="1463" spans="1:27" x14ac:dyDescent="0.3">
      <c r="A1463" t="s">
        <v>206</v>
      </c>
      <c r="B1463" t="s">
        <v>13</v>
      </c>
      <c r="C1463" t="s">
        <v>130</v>
      </c>
      <c r="D1463" t="s">
        <v>8</v>
      </c>
      <c r="E1463" t="s">
        <v>11</v>
      </c>
      <c r="F1463" t="s">
        <v>131</v>
      </c>
      <c r="G1463">
        <v>1</v>
      </c>
      <c r="H1463" t="s">
        <v>8</v>
      </c>
      <c r="I1463" t="s">
        <v>17</v>
      </c>
      <c r="M1463">
        <v>0</v>
      </c>
      <c r="N1463" t="str">
        <f t="shared" si="120"/>
        <v>No</v>
      </c>
      <c r="O1463" s="3" t="s">
        <v>152</v>
      </c>
      <c r="P1463" s="126" t="str">
        <f t="shared" si="126"/>
        <v>Yes</v>
      </c>
      <c r="Q1463" s="126" t="str">
        <f t="shared" si="127"/>
        <v>No</v>
      </c>
      <c r="R1463" s="126" t="str">
        <f t="shared" si="127"/>
        <v>Yes</v>
      </c>
      <c r="S1463" s="126" t="str">
        <f t="shared" si="127"/>
        <v>No</v>
      </c>
      <c r="T1463" s="126" t="str">
        <f t="shared" si="127"/>
        <v>No</v>
      </c>
      <c r="U1463" s="126" t="str">
        <f t="shared" si="127"/>
        <v>Yes</v>
      </c>
      <c r="V1463" s="126" t="str">
        <f t="shared" si="127"/>
        <v>No</v>
      </c>
      <c r="W1463" s="126" t="str">
        <f t="shared" si="127"/>
        <v>No</v>
      </c>
      <c r="X1463" s="126" t="str">
        <f t="shared" si="127"/>
        <v>No</v>
      </c>
      <c r="Y1463" s="126" t="str">
        <f t="shared" si="127"/>
        <v>Yes</v>
      </c>
      <c r="Z1463" s="126" t="str">
        <f t="shared" si="127"/>
        <v>Yes</v>
      </c>
      <c r="AA1463" s="126" t="str">
        <f t="shared" si="127"/>
        <v>No</v>
      </c>
    </row>
    <row r="1464" spans="1:27" x14ac:dyDescent="0.3">
      <c r="A1464" t="s">
        <v>206</v>
      </c>
      <c r="B1464" t="s">
        <v>13</v>
      </c>
      <c r="C1464" t="s">
        <v>130</v>
      </c>
      <c r="D1464" t="s">
        <v>8</v>
      </c>
      <c r="E1464" t="s">
        <v>11</v>
      </c>
      <c r="F1464" t="s">
        <v>131</v>
      </c>
      <c r="G1464">
        <v>0</v>
      </c>
      <c r="H1464" t="s">
        <v>131</v>
      </c>
      <c r="I1464" t="s">
        <v>19</v>
      </c>
      <c r="L1464" s="3" t="s">
        <v>122</v>
      </c>
      <c r="M1464">
        <v>0</v>
      </c>
      <c r="N1464" t="str">
        <f t="shared" si="120"/>
        <v>No</v>
      </c>
      <c r="O1464" s="3" t="s">
        <v>152</v>
      </c>
      <c r="P1464" s="126" t="str">
        <f t="shared" si="126"/>
        <v>Yes</v>
      </c>
      <c r="Q1464" s="126" t="str">
        <f t="shared" si="127"/>
        <v>No</v>
      </c>
      <c r="R1464" s="126" t="str">
        <f t="shared" si="127"/>
        <v>Yes</v>
      </c>
      <c r="S1464" s="126" t="str">
        <f t="shared" si="127"/>
        <v>No</v>
      </c>
      <c r="T1464" s="126" t="str">
        <f t="shared" si="127"/>
        <v>No</v>
      </c>
      <c r="U1464" s="126" t="str">
        <f t="shared" si="127"/>
        <v>Yes</v>
      </c>
      <c r="V1464" s="126" t="str">
        <f t="shared" si="127"/>
        <v>No</v>
      </c>
      <c r="W1464" s="126" t="str">
        <f t="shared" si="127"/>
        <v>No</v>
      </c>
      <c r="X1464" s="126" t="str">
        <f t="shared" si="127"/>
        <v>No</v>
      </c>
      <c r="Y1464" s="126" t="str">
        <f t="shared" si="127"/>
        <v>Yes</v>
      </c>
      <c r="Z1464" s="126" t="str">
        <f t="shared" si="127"/>
        <v>Yes</v>
      </c>
      <c r="AA1464" s="126" t="str">
        <f t="shared" si="127"/>
        <v>No</v>
      </c>
    </row>
    <row r="1465" spans="1:27" x14ac:dyDescent="0.3">
      <c r="A1465" t="s">
        <v>206</v>
      </c>
      <c r="B1465" t="s">
        <v>13</v>
      </c>
      <c r="C1465" t="s">
        <v>130</v>
      </c>
      <c r="D1465" t="s">
        <v>8</v>
      </c>
      <c r="E1465" t="s">
        <v>11</v>
      </c>
      <c r="F1465" t="s">
        <v>131</v>
      </c>
      <c r="G1465">
        <v>0</v>
      </c>
      <c r="H1465" t="s">
        <v>131</v>
      </c>
      <c r="I1465" t="s">
        <v>148</v>
      </c>
      <c r="L1465" s="3" t="s">
        <v>122</v>
      </c>
      <c r="M1465">
        <v>2</v>
      </c>
      <c r="N1465" t="str">
        <f t="shared" si="120"/>
        <v>Yes</v>
      </c>
      <c r="O1465" s="3" t="s">
        <v>152</v>
      </c>
      <c r="P1465" s="126" t="str">
        <f t="shared" si="126"/>
        <v>Yes</v>
      </c>
      <c r="Q1465" s="126" t="str">
        <f t="shared" si="127"/>
        <v>No</v>
      </c>
      <c r="R1465" s="126" t="str">
        <f t="shared" si="127"/>
        <v>Yes</v>
      </c>
      <c r="S1465" s="126" t="str">
        <f t="shared" si="127"/>
        <v>No</v>
      </c>
      <c r="T1465" s="126" t="str">
        <f t="shared" si="127"/>
        <v>No</v>
      </c>
      <c r="U1465" s="126" t="str">
        <f t="shared" si="127"/>
        <v>Yes</v>
      </c>
      <c r="V1465" s="126" t="str">
        <f t="shared" si="127"/>
        <v>No</v>
      </c>
      <c r="W1465" s="126" t="str">
        <f t="shared" si="127"/>
        <v>No</v>
      </c>
      <c r="X1465" s="126" t="str">
        <f t="shared" si="127"/>
        <v>No</v>
      </c>
      <c r="Y1465" s="126" t="str">
        <f t="shared" si="127"/>
        <v>Yes</v>
      </c>
      <c r="Z1465" s="126" t="str">
        <f t="shared" si="127"/>
        <v>Yes</v>
      </c>
      <c r="AA1465" s="126" t="str">
        <f t="shared" si="127"/>
        <v>No</v>
      </c>
    </row>
    <row r="1466" spans="1:27" x14ac:dyDescent="0.3">
      <c r="A1466" t="s">
        <v>206</v>
      </c>
      <c r="B1466" t="s">
        <v>13</v>
      </c>
      <c r="C1466" t="s">
        <v>9</v>
      </c>
      <c r="D1466" t="s">
        <v>8</v>
      </c>
      <c r="E1466" t="s">
        <v>11</v>
      </c>
      <c r="F1466" t="s">
        <v>10</v>
      </c>
      <c r="G1466">
        <v>1</v>
      </c>
      <c r="H1466" t="s">
        <v>10</v>
      </c>
      <c r="I1466" t="s">
        <v>18</v>
      </c>
      <c r="M1466">
        <v>0</v>
      </c>
      <c r="N1466" t="str">
        <f t="shared" si="120"/>
        <v>No</v>
      </c>
      <c r="O1466" s="3" t="s">
        <v>152</v>
      </c>
      <c r="P1466" s="126" t="str">
        <f t="shared" si="126"/>
        <v>Yes</v>
      </c>
      <c r="Q1466" s="126" t="str">
        <f t="shared" si="127"/>
        <v>Yes</v>
      </c>
      <c r="R1466" s="126" t="str">
        <f t="shared" si="127"/>
        <v>Yes</v>
      </c>
      <c r="S1466" s="126" t="str">
        <f t="shared" si="127"/>
        <v>No</v>
      </c>
      <c r="T1466" s="126" t="str">
        <f t="shared" si="127"/>
        <v>Yes</v>
      </c>
      <c r="U1466" s="126" t="str">
        <f t="shared" si="127"/>
        <v>Yes</v>
      </c>
      <c r="V1466" s="126" t="str">
        <f t="shared" si="127"/>
        <v>No</v>
      </c>
      <c r="W1466" s="126" t="str">
        <f t="shared" si="127"/>
        <v>No</v>
      </c>
      <c r="X1466" s="126" t="str">
        <f t="shared" si="127"/>
        <v>No</v>
      </c>
      <c r="Y1466" s="126" t="str">
        <f t="shared" si="127"/>
        <v>No</v>
      </c>
      <c r="Z1466" s="126" t="str">
        <f t="shared" si="127"/>
        <v>No</v>
      </c>
      <c r="AA1466" s="126" t="str">
        <f t="shared" si="127"/>
        <v>No</v>
      </c>
    </row>
    <row r="1467" spans="1:27" x14ac:dyDescent="0.3">
      <c r="A1467" t="s">
        <v>206</v>
      </c>
      <c r="B1467" t="s">
        <v>13</v>
      </c>
      <c r="C1467" t="s">
        <v>9</v>
      </c>
      <c r="D1467" t="s">
        <v>8</v>
      </c>
      <c r="E1467" t="s">
        <v>11</v>
      </c>
      <c r="F1467" t="s">
        <v>10</v>
      </c>
      <c r="G1467">
        <v>1</v>
      </c>
      <c r="H1467" t="s">
        <v>10</v>
      </c>
      <c r="I1467" t="s">
        <v>18</v>
      </c>
      <c r="L1467" s="3" t="s">
        <v>122</v>
      </c>
      <c r="M1467">
        <v>0</v>
      </c>
      <c r="N1467" t="str">
        <f t="shared" si="120"/>
        <v>No</v>
      </c>
      <c r="O1467" s="3" t="s">
        <v>152</v>
      </c>
      <c r="P1467" s="126" t="str">
        <f t="shared" si="126"/>
        <v>Yes</v>
      </c>
      <c r="Q1467" s="126" t="str">
        <f t="shared" si="127"/>
        <v>Yes</v>
      </c>
      <c r="R1467" s="126" t="str">
        <f t="shared" si="127"/>
        <v>Yes</v>
      </c>
      <c r="S1467" s="126" t="str">
        <f t="shared" si="127"/>
        <v>No</v>
      </c>
      <c r="T1467" s="126" t="str">
        <f t="shared" si="127"/>
        <v>Yes</v>
      </c>
      <c r="U1467" s="126" t="str">
        <f t="shared" si="127"/>
        <v>Yes</v>
      </c>
      <c r="V1467" s="126" t="str">
        <f t="shared" si="127"/>
        <v>No</v>
      </c>
      <c r="W1467" s="126" t="str">
        <f t="shared" si="127"/>
        <v>No</v>
      </c>
      <c r="X1467" s="126" t="str">
        <f t="shared" si="127"/>
        <v>No</v>
      </c>
      <c r="Y1467" s="126" t="str">
        <f t="shared" si="127"/>
        <v>No</v>
      </c>
      <c r="Z1467" s="126" t="str">
        <f t="shared" si="127"/>
        <v>No</v>
      </c>
      <c r="AA1467" s="126" t="str">
        <f t="shared" si="127"/>
        <v>No</v>
      </c>
    </row>
    <row r="1468" spans="1:27" x14ac:dyDescent="0.3">
      <c r="A1468" t="s">
        <v>206</v>
      </c>
      <c r="B1468" t="s">
        <v>13</v>
      </c>
      <c r="C1468" t="s">
        <v>9</v>
      </c>
      <c r="D1468" t="s">
        <v>8</v>
      </c>
      <c r="E1468" t="s">
        <v>11</v>
      </c>
      <c r="F1468" t="s">
        <v>10</v>
      </c>
      <c r="G1468">
        <v>0</v>
      </c>
      <c r="H1468" t="s">
        <v>10</v>
      </c>
      <c r="I1468" t="s">
        <v>15</v>
      </c>
      <c r="M1468">
        <v>0</v>
      </c>
      <c r="N1468" t="str">
        <f t="shared" si="120"/>
        <v>No</v>
      </c>
      <c r="O1468" s="3" t="s">
        <v>152</v>
      </c>
      <c r="P1468" s="126" t="str">
        <f t="shared" si="126"/>
        <v>Yes</v>
      </c>
      <c r="Q1468" s="126" t="str">
        <f t="shared" si="127"/>
        <v>Yes</v>
      </c>
      <c r="R1468" s="126" t="str">
        <f t="shared" si="127"/>
        <v>Yes</v>
      </c>
      <c r="S1468" s="126" t="str">
        <f t="shared" si="127"/>
        <v>No</v>
      </c>
      <c r="T1468" s="126" t="str">
        <f t="shared" si="127"/>
        <v>Yes</v>
      </c>
      <c r="U1468" s="126" t="str">
        <f t="shared" si="127"/>
        <v>Yes</v>
      </c>
      <c r="V1468" s="126" t="str">
        <f t="shared" si="127"/>
        <v>No</v>
      </c>
      <c r="W1468" s="126" t="str">
        <f t="shared" si="127"/>
        <v>No</v>
      </c>
      <c r="X1468" s="126" t="str">
        <f t="shared" si="127"/>
        <v>No</v>
      </c>
      <c r="Y1468" s="126" t="str">
        <f t="shared" si="127"/>
        <v>No</v>
      </c>
      <c r="Z1468" s="126" t="str">
        <f t="shared" si="127"/>
        <v>No</v>
      </c>
      <c r="AA1468" s="126" t="str">
        <f t="shared" si="127"/>
        <v>No</v>
      </c>
    </row>
    <row r="1469" spans="1:27" x14ac:dyDescent="0.3">
      <c r="A1469" t="s">
        <v>206</v>
      </c>
      <c r="B1469" t="s">
        <v>13</v>
      </c>
      <c r="C1469" t="s">
        <v>9</v>
      </c>
      <c r="D1469" t="s">
        <v>8</v>
      </c>
      <c r="E1469" t="s">
        <v>11</v>
      </c>
      <c r="F1469" t="s">
        <v>10</v>
      </c>
      <c r="G1469">
        <v>0</v>
      </c>
      <c r="H1469" t="s">
        <v>9</v>
      </c>
      <c r="I1469" t="s">
        <v>19</v>
      </c>
      <c r="K1469" t="s">
        <v>237</v>
      </c>
      <c r="L1469" s="3" t="s">
        <v>252</v>
      </c>
      <c r="M1469">
        <v>0</v>
      </c>
      <c r="N1469" t="str">
        <f t="shared" si="120"/>
        <v>No</v>
      </c>
      <c r="O1469" s="3" t="s">
        <v>152</v>
      </c>
      <c r="P1469" s="126" t="str">
        <f t="shared" si="126"/>
        <v>Yes</v>
      </c>
      <c r="Q1469" s="126" t="str">
        <f t="shared" si="127"/>
        <v>Yes</v>
      </c>
      <c r="R1469" s="126" t="str">
        <f t="shared" si="127"/>
        <v>Yes</v>
      </c>
      <c r="S1469" s="126" t="str">
        <f t="shared" si="127"/>
        <v>No</v>
      </c>
      <c r="T1469" s="126" t="str">
        <f t="shared" si="127"/>
        <v>Yes</v>
      </c>
      <c r="U1469" s="126" t="str">
        <f t="shared" si="127"/>
        <v>Yes</v>
      </c>
      <c r="V1469" s="126" t="str">
        <f t="shared" si="127"/>
        <v>No</v>
      </c>
      <c r="W1469" s="126" t="str">
        <f t="shared" si="127"/>
        <v>No</v>
      </c>
      <c r="X1469" s="126" t="str">
        <f t="shared" si="127"/>
        <v>No</v>
      </c>
      <c r="Y1469" s="126" t="str">
        <f t="shared" si="127"/>
        <v>No</v>
      </c>
      <c r="Z1469" s="126" t="str">
        <f t="shared" si="127"/>
        <v>No</v>
      </c>
      <c r="AA1469" s="126" t="str">
        <f t="shared" si="127"/>
        <v>No</v>
      </c>
    </row>
    <row r="1470" spans="1:27" x14ac:dyDescent="0.3">
      <c r="A1470" t="s">
        <v>206</v>
      </c>
      <c r="B1470" t="s">
        <v>13</v>
      </c>
      <c r="C1470" t="s">
        <v>9</v>
      </c>
      <c r="D1470" t="s">
        <v>8</v>
      </c>
      <c r="E1470" t="s">
        <v>11</v>
      </c>
      <c r="F1470" t="s">
        <v>10</v>
      </c>
      <c r="G1470">
        <v>1</v>
      </c>
      <c r="H1470" t="s">
        <v>10</v>
      </c>
      <c r="I1470" t="s">
        <v>15</v>
      </c>
      <c r="L1470" s="3" t="s">
        <v>122</v>
      </c>
      <c r="M1470">
        <v>2</v>
      </c>
      <c r="N1470" t="str">
        <f t="shared" si="120"/>
        <v>Yes</v>
      </c>
      <c r="O1470" s="3" t="s">
        <v>152</v>
      </c>
      <c r="P1470" s="126" t="str">
        <f t="shared" si="126"/>
        <v>Yes</v>
      </c>
      <c r="Q1470" s="126" t="str">
        <f t="shared" si="127"/>
        <v>Yes</v>
      </c>
      <c r="R1470" s="126" t="str">
        <f t="shared" si="127"/>
        <v>Yes</v>
      </c>
      <c r="S1470" s="126" t="str">
        <f t="shared" si="127"/>
        <v>No</v>
      </c>
      <c r="T1470" s="126" t="str">
        <f t="shared" si="127"/>
        <v>Yes</v>
      </c>
      <c r="U1470" s="126" t="str">
        <f t="shared" si="127"/>
        <v>Yes</v>
      </c>
      <c r="V1470" s="126" t="str">
        <f t="shared" si="127"/>
        <v>No</v>
      </c>
      <c r="W1470" s="126" t="str">
        <f t="shared" si="127"/>
        <v>No</v>
      </c>
      <c r="X1470" s="126" t="str">
        <f t="shared" si="127"/>
        <v>No</v>
      </c>
      <c r="Y1470" s="126" t="str">
        <f t="shared" si="127"/>
        <v>No</v>
      </c>
      <c r="Z1470" s="126" t="str">
        <f t="shared" si="127"/>
        <v>No</v>
      </c>
      <c r="AA1470" s="126" t="str">
        <f t="shared" si="127"/>
        <v>No</v>
      </c>
    </row>
    <row r="1471" spans="1:27" x14ac:dyDescent="0.3">
      <c r="A1471" t="s">
        <v>206</v>
      </c>
      <c r="B1471" t="s">
        <v>13</v>
      </c>
      <c r="C1471" t="s">
        <v>9</v>
      </c>
      <c r="D1471" t="s">
        <v>8</v>
      </c>
      <c r="E1471" t="s">
        <v>11</v>
      </c>
      <c r="F1471" t="s">
        <v>10</v>
      </c>
      <c r="G1471">
        <v>0</v>
      </c>
      <c r="H1471" t="s">
        <v>13</v>
      </c>
      <c r="I1471" t="s">
        <v>19</v>
      </c>
      <c r="M1471">
        <v>0</v>
      </c>
      <c r="N1471" t="str">
        <f t="shared" si="120"/>
        <v>No</v>
      </c>
      <c r="O1471" s="3" t="s">
        <v>152</v>
      </c>
      <c r="P1471" s="126" t="str">
        <f t="shared" si="126"/>
        <v>Yes</v>
      </c>
      <c r="Q1471" s="126" t="str">
        <f t="shared" si="127"/>
        <v>Yes</v>
      </c>
      <c r="R1471" s="126" t="str">
        <f t="shared" si="127"/>
        <v>Yes</v>
      </c>
      <c r="S1471" s="126" t="str">
        <f t="shared" si="127"/>
        <v>No</v>
      </c>
      <c r="T1471" s="126" t="str">
        <f t="shared" si="127"/>
        <v>Yes</v>
      </c>
      <c r="U1471" s="126" t="str">
        <f t="shared" si="127"/>
        <v>Yes</v>
      </c>
      <c r="V1471" s="126" t="str">
        <f t="shared" si="127"/>
        <v>No</v>
      </c>
      <c r="W1471" s="126" t="str">
        <f t="shared" si="127"/>
        <v>No</v>
      </c>
      <c r="X1471" s="126" t="str">
        <f t="shared" si="127"/>
        <v>No</v>
      </c>
      <c r="Y1471" s="126" t="str">
        <f t="shared" si="127"/>
        <v>No</v>
      </c>
      <c r="Z1471" s="126" t="str">
        <f t="shared" si="127"/>
        <v>No</v>
      </c>
      <c r="AA1471" s="126" t="str">
        <f t="shared" si="127"/>
        <v>No</v>
      </c>
    </row>
    <row r="1472" spans="1:27" x14ac:dyDescent="0.3">
      <c r="A1472" t="s">
        <v>206</v>
      </c>
      <c r="B1472" t="s">
        <v>13</v>
      </c>
      <c r="C1472" t="s">
        <v>9</v>
      </c>
      <c r="D1472" t="s">
        <v>8</v>
      </c>
      <c r="E1472" t="s">
        <v>11</v>
      </c>
      <c r="F1472" t="s">
        <v>10</v>
      </c>
      <c r="G1472">
        <v>2</v>
      </c>
      <c r="H1472" t="s">
        <v>11</v>
      </c>
      <c r="I1472" t="s">
        <v>16</v>
      </c>
      <c r="L1472" s="3" t="s">
        <v>252</v>
      </c>
      <c r="M1472">
        <v>2</v>
      </c>
      <c r="N1472" t="str">
        <f t="shared" si="120"/>
        <v>Yes</v>
      </c>
      <c r="O1472" s="3" t="s">
        <v>152</v>
      </c>
      <c r="P1472" s="126" t="str">
        <f t="shared" si="126"/>
        <v>Yes</v>
      </c>
      <c r="Q1472" s="126" t="str">
        <f t="shared" si="127"/>
        <v>Yes</v>
      </c>
      <c r="R1472" s="126" t="str">
        <f t="shared" si="127"/>
        <v>Yes</v>
      </c>
      <c r="S1472" s="126" t="str">
        <f t="shared" si="127"/>
        <v>No</v>
      </c>
      <c r="T1472" s="126" t="str">
        <f t="shared" si="127"/>
        <v>Yes</v>
      </c>
      <c r="U1472" s="126" t="str">
        <f t="shared" si="127"/>
        <v>Yes</v>
      </c>
      <c r="V1472" s="126" t="str">
        <f t="shared" si="127"/>
        <v>No</v>
      </c>
      <c r="W1472" s="126" t="str">
        <f t="shared" si="127"/>
        <v>No</v>
      </c>
      <c r="X1472" s="126" t="str">
        <f t="shared" si="127"/>
        <v>No</v>
      </c>
      <c r="Y1472" s="126" t="str">
        <f t="shared" si="127"/>
        <v>No</v>
      </c>
      <c r="Z1472" s="126" t="str">
        <f t="shared" si="127"/>
        <v>No</v>
      </c>
      <c r="AA1472" s="126" t="str">
        <f t="shared" si="127"/>
        <v>No</v>
      </c>
    </row>
    <row r="1473" spans="1:27" x14ac:dyDescent="0.3">
      <c r="A1473" t="s">
        <v>206</v>
      </c>
      <c r="B1473" t="s">
        <v>13</v>
      </c>
      <c r="C1473" t="s">
        <v>9</v>
      </c>
      <c r="D1473" t="s">
        <v>8</v>
      </c>
      <c r="E1473" t="s">
        <v>11</v>
      </c>
      <c r="F1473" t="s">
        <v>10</v>
      </c>
      <c r="G1473">
        <v>0</v>
      </c>
      <c r="H1473" t="s">
        <v>11</v>
      </c>
      <c r="I1473" t="s">
        <v>19</v>
      </c>
      <c r="L1473" s="3" t="s">
        <v>252</v>
      </c>
      <c r="M1473">
        <v>0</v>
      </c>
      <c r="N1473" t="str">
        <f t="shared" si="120"/>
        <v>No</v>
      </c>
      <c r="O1473" s="3" t="s">
        <v>152</v>
      </c>
      <c r="P1473" s="126" t="str">
        <f t="shared" si="126"/>
        <v>Yes</v>
      </c>
      <c r="Q1473" s="126" t="str">
        <f t="shared" si="127"/>
        <v>Yes</v>
      </c>
      <c r="R1473" s="126" t="str">
        <f t="shared" si="127"/>
        <v>Yes</v>
      </c>
      <c r="S1473" s="126" t="str">
        <f t="shared" si="127"/>
        <v>No</v>
      </c>
      <c r="T1473" s="126" t="str">
        <f t="shared" si="127"/>
        <v>Yes</v>
      </c>
      <c r="U1473" s="126" t="str">
        <f t="shared" si="127"/>
        <v>Yes</v>
      </c>
      <c r="V1473" s="126" t="str">
        <f t="shared" si="127"/>
        <v>No</v>
      </c>
      <c r="W1473" s="126" t="str">
        <f t="shared" si="127"/>
        <v>No</v>
      </c>
      <c r="X1473" s="126" t="str">
        <f t="shared" si="127"/>
        <v>No</v>
      </c>
      <c r="Y1473" s="126" t="str">
        <f t="shared" si="127"/>
        <v>No</v>
      </c>
      <c r="Z1473" s="126" t="str">
        <f t="shared" si="127"/>
        <v>No</v>
      </c>
      <c r="AA1473" s="126" t="str">
        <f t="shared" si="127"/>
        <v>No</v>
      </c>
    </row>
    <row r="1474" spans="1:27" x14ac:dyDescent="0.3">
      <c r="A1474" t="s">
        <v>206</v>
      </c>
      <c r="B1474" t="s">
        <v>13</v>
      </c>
      <c r="C1474" t="s">
        <v>9</v>
      </c>
      <c r="D1474" t="s">
        <v>8</v>
      </c>
      <c r="E1474" t="s">
        <v>11</v>
      </c>
      <c r="F1474" t="s">
        <v>10</v>
      </c>
      <c r="G1474">
        <v>0</v>
      </c>
      <c r="H1474" t="s">
        <v>10</v>
      </c>
      <c r="I1474" t="s">
        <v>15</v>
      </c>
      <c r="L1474" s="3" t="s">
        <v>252</v>
      </c>
      <c r="M1474">
        <v>0</v>
      </c>
      <c r="N1474" t="str">
        <f t="shared" si="120"/>
        <v>No</v>
      </c>
      <c r="O1474" s="3" t="s">
        <v>152</v>
      </c>
      <c r="P1474" s="126" t="str">
        <f t="shared" si="126"/>
        <v>Yes</v>
      </c>
      <c r="Q1474" s="126" t="str">
        <f t="shared" si="127"/>
        <v>Yes</v>
      </c>
      <c r="R1474" s="126" t="str">
        <f t="shared" si="127"/>
        <v>Yes</v>
      </c>
      <c r="S1474" s="126" t="str">
        <f t="shared" si="127"/>
        <v>No</v>
      </c>
      <c r="T1474" s="126" t="str">
        <f t="shared" si="127"/>
        <v>Yes</v>
      </c>
      <c r="U1474" s="126" t="str">
        <f t="shared" si="127"/>
        <v>Yes</v>
      </c>
      <c r="V1474" s="126" t="str">
        <f t="shared" si="127"/>
        <v>No</v>
      </c>
      <c r="W1474" s="126" t="str">
        <f t="shared" si="127"/>
        <v>No</v>
      </c>
      <c r="X1474" s="126" t="str">
        <f t="shared" si="127"/>
        <v>No</v>
      </c>
      <c r="Y1474" s="126" t="str">
        <f t="shared" si="127"/>
        <v>No</v>
      </c>
      <c r="Z1474" s="126" t="str">
        <f t="shared" si="127"/>
        <v>No</v>
      </c>
      <c r="AA1474" s="126" t="str">
        <f t="shared" si="127"/>
        <v>No</v>
      </c>
    </row>
    <row r="1475" spans="1:27" x14ac:dyDescent="0.3">
      <c r="A1475" t="s">
        <v>206</v>
      </c>
      <c r="B1475" t="s">
        <v>13</v>
      </c>
      <c r="C1475" t="s">
        <v>130</v>
      </c>
      <c r="D1475" t="s">
        <v>8</v>
      </c>
      <c r="E1475" t="s">
        <v>11</v>
      </c>
      <c r="F1475" t="s">
        <v>131</v>
      </c>
      <c r="G1475">
        <v>1</v>
      </c>
      <c r="H1475" t="s">
        <v>131</v>
      </c>
      <c r="I1475" t="s">
        <v>18</v>
      </c>
      <c r="L1475" s="3" t="s">
        <v>122</v>
      </c>
      <c r="M1475">
        <v>2</v>
      </c>
      <c r="N1475" t="str">
        <f t="shared" si="120"/>
        <v>Yes</v>
      </c>
      <c r="O1475" s="3" t="s">
        <v>152</v>
      </c>
      <c r="P1475" s="126" t="str">
        <f t="shared" si="126"/>
        <v>Yes</v>
      </c>
      <c r="Q1475" s="126" t="str">
        <f t="shared" si="127"/>
        <v>No</v>
      </c>
      <c r="R1475" s="126" t="str">
        <f t="shared" si="127"/>
        <v>Yes</v>
      </c>
      <c r="S1475" s="126" t="str">
        <f t="shared" si="127"/>
        <v>No</v>
      </c>
      <c r="T1475" s="126" t="str">
        <f t="shared" si="127"/>
        <v>No</v>
      </c>
      <c r="U1475" s="126" t="str">
        <f t="shared" si="127"/>
        <v>Yes</v>
      </c>
      <c r="V1475" s="126" t="str">
        <f t="shared" si="127"/>
        <v>No</v>
      </c>
      <c r="W1475" s="126" t="str">
        <f t="shared" si="127"/>
        <v>No</v>
      </c>
      <c r="X1475" s="126" t="str">
        <f t="shared" si="127"/>
        <v>No</v>
      </c>
      <c r="Y1475" s="126" t="str">
        <f t="shared" si="127"/>
        <v>Yes</v>
      </c>
      <c r="Z1475" s="126" t="str">
        <f t="shared" si="127"/>
        <v>Yes</v>
      </c>
      <c r="AA1475" s="126" t="str">
        <f t="shared" si="127"/>
        <v>No</v>
      </c>
    </row>
    <row r="1476" spans="1:27" x14ac:dyDescent="0.3">
      <c r="A1476" t="s">
        <v>206</v>
      </c>
      <c r="B1476" t="s">
        <v>13</v>
      </c>
      <c r="C1476" t="s">
        <v>130</v>
      </c>
      <c r="D1476" t="s">
        <v>8</v>
      </c>
      <c r="E1476" t="s">
        <v>11</v>
      </c>
      <c r="F1476" t="s">
        <v>131</v>
      </c>
      <c r="G1476">
        <v>0</v>
      </c>
      <c r="H1476" t="s">
        <v>131</v>
      </c>
      <c r="I1476" t="s">
        <v>15</v>
      </c>
      <c r="M1476">
        <v>2</v>
      </c>
      <c r="N1476" t="str">
        <f t="shared" si="120"/>
        <v>Yes</v>
      </c>
      <c r="O1476" s="3" t="s">
        <v>152</v>
      </c>
      <c r="P1476" s="126" t="str">
        <f t="shared" si="126"/>
        <v>Yes</v>
      </c>
      <c r="Q1476" s="126" t="str">
        <f t="shared" si="127"/>
        <v>No</v>
      </c>
      <c r="R1476" s="126" t="str">
        <f t="shared" si="127"/>
        <v>Yes</v>
      </c>
      <c r="S1476" s="126" t="str">
        <f t="shared" si="127"/>
        <v>No</v>
      </c>
      <c r="T1476" s="126" t="str">
        <f t="shared" si="127"/>
        <v>No</v>
      </c>
      <c r="U1476" s="126" t="str">
        <f t="shared" si="127"/>
        <v>Yes</v>
      </c>
      <c r="V1476" s="126" t="str">
        <f t="shared" si="127"/>
        <v>No</v>
      </c>
      <c r="W1476" s="126" t="str">
        <f t="shared" si="127"/>
        <v>No</v>
      </c>
      <c r="X1476" s="126" t="str">
        <f t="shared" si="127"/>
        <v>No</v>
      </c>
      <c r="Y1476" s="126" t="str">
        <f t="shared" si="127"/>
        <v>Yes</v>
      </c>
      <c r="Z1476" s="126" t="str">
        <f t="shared" si="127"/>
        <v>Yes</v>
      </c>
      <c r="AA1476" s="126" t="str">
        <f t="shared" si="127"/>
        <v>No</v>
      </c>
    </row>
    <row r="1477" spans="1:27" x14ac:dyDescent="0.3">
      <c r="A1477" t="s">
        <v>206</v>
      </c>
      <c r="B1477" t="s">
        <v>13</v>
      </c>
      <c r="C1477" t="s">
        <v>130</v>
      </c>
      <c r="D1477" t="s">
        <v>14</v>
      </c>
      <c r="E1477" t="s">
        <v>8</v>
      </c>
      <c r="F1477" t="s">
        <v>131</v>
      </c>
      <c r="G1477">
        <v>0</v>
      </c>
      <c r="H1477" t="s">
        <v>8</v>
      </c>
      <c r="I1477" t="s">
        <v>19</v>
      </c>
      <c r="M1477">
        <v>0</v>
      </c>
      <c r="N1477" t="str">
        <f t="shared" si="120"/>
        <v>No</v>
      </c>
      <c r="O1477" s="3" t="s">
        <v>152</v>
      </c>
      <c r="P1477" s="126" t="str">
        <f t="shared" si="126"/>
        <v>Yes</v>
      </c>
      <c r="Q1477" s="126" t="str">
        <f t="shared" si="127"/>
        <v>No</v>
      </c>
      <c r="R1477" s="126" t="str">
        <f t="shared" si="127"/>
        <v>Yes</v>
      </c>
      <c r="S1477" s="126" t="str">
        <f t="shared" si="127"/>
        <v>No</v>
      </c>
      <c r="T1477" s="126" t="str">
        <f t="shared" si="127"/>
        <v>No</v>
      </c>
      <c r="U1477" s="126" t="str">
        <f t="shared" si="127"/>
        <v>No</v>
      </c>
      <c r="V1477" s="126" t="str">
        <f t="shared" si="127"/>
        <v>No</v>
      </c>
      <c r="W1477" s="126" t="str">
        <f t="shared" si="127"/>
        <v>No</v>
      </c>
      <c r="X1477" s="126" t="str">
        <f t="shared" si="127"/>
        <v>Yes</v>
      </c>
      <c r="Y1477" s="126" t="str">
        <f t="shared" si="127"/>
        <v>Yes</v>
      </c>
      <c r="Z1477" s="126" t="str">
        <f t="shared" si="127"/>
        <v>Yes</v>
      </c>
      <c r="AA1477" s="126" t="str">
        <f t="shared" si="127"/>
        <v>No</v>
      </c>
    </row>
    <row r="1478" spans="1:27" x14ac:dyDescent="0.3">
      <c r="A1478" t="s">
        <v>206</v>
      </c>
      <c r="B1478" t="s">
        <v>13</v>
      </c>
      <c r="C1478" t="s">
        <v>130</v>
      </c>
      <c r="D1478" t="s">
        <v>14</v>
      </c>
      <c r="E1478" t="s">
        <v>8</v>
      </c>
      <c r="F1478" t="s">
        <v>131</v>
      </c>
      <c r="G1478">
        <v>0</v>
      </c>
      <c r="H1478" t="s">
        <v>130</v>
      </c>
      <c r="I1478" t="s">
        <v>19</v>
      </c>
      <c r="M1478">
        <v>0</v>
      </c>
      <c r="N1478" t="str">
        <f t="shared" si="120"/>
        <v>No</v>
      </c>
      <c r="O1478" s="3" t="s">
        <v>152</v>
      </c>
      <c r="P1478" s="126" t="str">
        <f t="shared" si="126"/>
        <v>Yes</v>
      </c>
      <c r="Q1478" s="126" t="str">
        <f t="shared" si="127"/>
        <v>No</v>
      </c>
      <c r="R1478" s="126" t="str">
        <f t="shared" si="127"/>
        <v>Yes</v>
      </c>
      <c r="S1478" s="126" t="str">
        <f t="shared" si="127"/>
        <v>No</v>
      </c>
      <c r="T1478" s="126" t="str">
        <f t="shared" si="127"/>
        <v>No</v>
      </c>
      <c r="U1478" s="126" t="str">
        <f t="shared" si="127"/>
        <v>No</v>
      </c>
      <c r="V1478" s="126" t="str">
        <f t="shared" si="127"/>
        <v>No</v>
      </c>
      <c r="W1478" s="126" t="str">
        <f t="shared" si="127"/>
        <v>No</v>
      </c>
      <c r="X1478" s="126" t="str">
        <f t="shared" si="127"/>
        <v>Yes</v>
      </c>
      <c r="Y1478" s="126" t="str">
        <f t="shared" si="127"/>
        <v>Yes</v>
      </c>
      <c r="Z1478" s="126" t="str">
        <f t="shared" si="127"/>
        <v>Yes</v>
      </c>
      <c r="AA1478" s="126" t="str">
        <f t="shared" si="127"/>
        <v>No</v>
      </c>
    </row>
    <row r="1479" spans="1:27" x14ac:dyDescent="0.3">
      <c r="A1479" t="s">
        <v>206</v>
      </c>
      <c r="B1479" t="s">
        <v>13</v>
      </c>
      <c r="C1479" t="s">
        <v>130</v>
      </c>
      <c r="D1479" t="s">
        <v>14</v>
      </c>
      <c r="E1479" t="s">
        <v>8</v>
      </c>
      <c r="F1479" t="s">
        <v>131</v>
      </c>
      <c r="G1479">
        <v>1</v>
      </c>
      <c r="H1479" t="s">
        <v>13</v>
      </c>
      <c r="I1479" t="s">
        <v>17</v>
      </c>
      <c r="K1479" t="s">
        <v>237</v>
      </c>
      <c r="M1479">
        <v>0</v>
      </c>
      <c r="N1479" t="str">
        <f t="shared" si="120"/>
        <v>No</v>
      </c>
      <c r="O1479" s="3" t="s">
        <v>152</v>
      </c>
      <c r="P1479" s="126" t="str">
        <f t="shared" si="126"/>
        <v>Yes</v>
      </c>
      <c r="Q1479" s="126" t="str">
        <f t="shared" si="127"/>
        <v>No</v>
      </c>
      <c r="R1479" s="126" t="str">
        <f t="shared" si="127"/>
        <v>Yes</v>
      </c>
      <c r="S1479" s="126" t="str">
        <f t="shared" si="127"/>
        <v>No</v>
      </c>
      <c r="T1479" s="126" t="str">
        <f t="shared" si="127"/>
        <v>No</v>
      </c>
      <c r="U1479" s="126" t="str">
        <f t="shared" si="127"/>
        <v>No</v>
      </c>
      <c r="V1479" s="126" t="str">
        <f t="shared" si="127"/>
        <v>No</v>
      </c>
      <c r="W1479" s="126" t="str">
        <f t="shared" si="127"/>
        <v>No</v>
      </c>
      <c r="X1479" s="126" t="str">
        <f t="shared" si="127"/>
        <v>Yes</v>
      </c>
      <c r="Y1479" s="126" t="str">
        <f t="shared" si="127"/>
        <v>Yes</v>
      </c>
      <c r="Z1479" s="126" t="str">
        <f t="shared" si="127"/>
        <v>Yes</v>
      </c>
      <c r="AA1479" s="126" t="str">
        <f t="shared" si="127"/>
        <v>No</v>
      </c>
    </row>
    <row r="1480" spans="1:27" x14ac:dyDescent="0.3">
      <c r="A1480" t="s">
        <v>206</v>
      </c>
      <c r="B1480" t="s">
        <v>13</v>
      </c>
      <c r="C1480" t="s">
        <v>130</v>
      </c>
      <c r="D1480" t="s">
        <v>14</v>
      </c>
      <c r="E1480" t="s">
        <v>8</v>
      </c>
      <c r="F1480" t="s">
        <v>131</v>
      </c>
      <c r="G1480">
        <v>1</v>
      </c>
      <c r="H1480" t="s">
        <v>131</v>
      </c>
      <c r="I1480" t="s">
        <v>20</v>
      </c>
      <c r="J1480" t="s">
        <v>237</v>
      </c>
      <c r="L1480" s="3" t="s">
        <v>122</v>
      </c>
      <c r="M1480">
        <v>0</v>
      </c>
      <c r="N1480" t="str">
        <f t="shared" si="120"/>
        <v>No</v>
      </c>
      <c r="O1480" s="3" t="s">
        <v>152</v>
      </c>
      <c r="P1480" s="126" t="str">
        <f t="shared" si="126"/>
        <v>Yes</v>
      </c>
      <c r="Q1480" s="126" t="str">
        <f t="shared" si="127"/>
        <v>No</v>
      </c>
      <c r="R1480" s="126" t="str">
        <f t="shared" si="127"/>
        <v>Yes</v>
      </c>
      <c r="S1480" s="126" t="str">
        <f t="shared" si="127"/>
        <v>No</v>
      </c>
      <c r="T1480" s="126" t="str">
        <f t="shared" si="127"/>
        <v>No</v>
      </c>
      <c r="U1480" s="126" t="str">
        <f t="shared" si="127"/>
        <v>No</v>
      </c>
      <c r="V1480" s="126" t="str">
        <f t="shared" si="127"/>
        <v>No</v>
      </c>
      <c r="W1480" s="126" t="str">
        <f t="shared" si="127"/>
        <v>No</v>
      </c>
      <c r="X1480" s="126" t="str">
        <f t="shared" si="127"/>
        <v>Yes</v>
      </c>
      <c r="Y1480" s="126" t="str">
        <f t="shared" si="127"/>
        <v>Yes</v>
      </c>
      <c r="Z1480" s="126" t="str">
        <f t="shared" si="127"/>
        <v>Yes</v>
      </c>
      <c r="AA1480" s="126" t="str">
        <f t="shared" si="127"/>
        <v>No</v>
      </c>
    </row>
    <row r="1481" spans="1:27" x14ac:dyDescent="0.3">
      <c r="A1481" t="s">
        <v>206</v>
      </c>
      <c r="B1481" t="s">
        <v>130</v>
      </c>
      <c r="C1481" t="s">
        <v>9</v>
      </c>
      <c r="D1481" t="s">
        <v>14</v>
      </c>
      <c r="E1481" t="s">
        <v>11</v>
      </c>
      <c r="F1481" t="s">
        <v>131</v>
      </c>
      <c r="G1481">
        <v>0</v>
      </c>
      <c r="H1481" t="s">
        <v>9</v>
      </c>
      <c r="I1481" t="s">
        <v>19</v>
      </c>
      <c r="M1481">
        <v>3</v>
      </c>
      <c r="N1481" t="str">
        <f t="shared" si="120"/>
        <v>Yes</v>
      </c>
      <c r="O1481" s="3" t="s">
        <v>152</v>
      </c>
      <c r="P1481" s="126" t="str">
        <f t="shared" si="126"/>
        <v>No</v>
      </c>
      <c r="Q1481" s="126" t="str">
        <f t="shared" si="127"/>
        <v>Yes</v>
      </c>
      <c r="R1481" s="126" t="str">
        <f t="shared" si="127"/>
        <v>No</v>
      </c>
      <c r="S1481" s="126" t="str">
        <f t="shared" si="127"/>
        <v>No</v>
      </c>
      <c r="T1481" s="126" t="str">
        <f t="shared" si="127"/>
        <v>No</v>
      </c>
      <c r="U1481" s="126" t="str">
        <f t="shared" si="127"/>
        <v>Yes</v>
      </c>
      <c r="V1481" s="126" t="str">
        <f t="shared" si="127"/>
        <v>No</v>
      </c>
      <c r="W1481" s="126" t="str">
        <f t="shared" si="127"/>
        <v>No</v>
      </c>
      <c r="X1481" s="126" t="str">
        <f t="shared" si="127"/>
        <v>Yes</v>
      </c>
      <c r="Y1481" s="126" t="str">
        <f t="shared" si="127"/>
        <v>Yes</v>
      </c>
      <c r="Z1481" s="126" t="str">
        <f t="shared" si="127"/>
        <v>Yes</v>
      </c>
      <c r="AA1481" s="126" t="str">
        <f t="shared" si="127"/>
        <v>No</v>
      </c>
    </row>
    <row r="1482" spans="1:27" x14ac:dyDescent="0.3">
      <c r="A1482" t="s">
        <v>206</v>
      </c>
      <c r="B1482" t="s">
        <v>130</v>
      </c>
      <c r="C1482" t="s">
        <v>9</v>
      </c>
      <c r="D1482" t="s">
        <v>14</v>
      </c>
      <c r="E1482" t="s">
        <v>11</v>
      </c>
      <c r="F1482" t="s">
        <v>131</v>
      </c>
      <c r="G1482">
        <v>0</v>
      </c>
      <c r="H1482" t="s">
        <v>131</v>
      </c>
      <c r="I1482" t="s">
        <v>15</v>
      </c>
      <c r="K1482" t="s">
        <v>237</v>
      </c>
      <c r="L1482" s="3" t="s">
        <v>122</v>
      </c>
      <c r="M1482">
        <v>0</v>
      </c>
      <c r="N1482" t="str">
        <f t="shared" si="120"/>
        <v>No</v>
      </c>
      <c r="O1482" s="3" t="s">
        <v>152</v>
      </c>
      <c r="P1482" s="126" t="str">
        <f t="shared" si="126"/>
        <v>No</v>
      </c>
      <c r="Q1482" s="126" t="str">
        <f t="shared" si="127"/>
        <v>Yes</v>
      </c>
      <c r="R1482" s="126" t="str">
        <f t="shared" si="127"/>
        <v>No</v>
      </c>
      <c r="S1482" s="126" t="str">
        <f t="shared" si="127"/>
        <v>No</v>
      </c>
      <c r="T1482" s="126" t="str">
        <f t="shared" si="127"/>
        <v>No</v>
      </c>
      <c r="U1482" s="126" t="str">
        <f t="shared" si="127"/>
        <v>Yes</v>
      </c>
      <c r="V1482" s="126" t="str">
        <f t="shared" si="127"/>
        <v>No</v>
      </c>
      <c r="W1482" s="126" t="str">
        <f t="shared" si="127"/>
        <v>No</v>
      </c>
      <c r="X1482" s="126" t="str">
        <f t="shared" si="127"/>
        <v>Yes</v>
      </c>
      <c r="Y1482" s="126" t="str">
        <f t="shared" si="127"/>
        <v>Yes</v>
      </c>
      <c r="Z1482" s="126" t="str">
        <f t="shared" si="127"/>
        <v>Yes</v>
      </c>
      <c r="AA1482" s="126" t="str">
        <f t="shared" si="127"/>
        <v>No</v>
      </c>
    </row>
    <row r="1483" spans="1:27" x14ac:dyDescent="0.3">
      <c r="A1483" t="s">
        <v>206</v>
      </c>
      <c r="B1483" t="s">
        <v>13</v>
      </c>
      <c r="C1483" t="s">
        <v>130</v>
      </c>
      <c r="D1483" t="s">
        <v>9</v>
      </c>
      <c r="E1483" t="s">
        <v>8</v>
      </c>
      <c r="F1483" t="s">
        <v>10</v>
      </c>
      <c r="G1483">
        <v>0</v>
      </c>
      <c r="H1483" t="s">
        <v>130</v>
      </c>
      <c r="I1483" t="s">
        <v>15</v>
      </c>
      <c r="M1483">
        <v>2</v>
      </c>
      <c r="N1483" t="str">
        <f t="shared" si="120"/>
        <v>Yes</v>
      </c>
      <c r="O1483" s="3" t="s">
        <v>152</v>
      </c>
      <c r="P1483" s="126" t="str">
        <f t="shared" si="126"/>
        <v>Yes</v>
      </c>
      <c r="Q1483" s="126" t="str">
        <f t="shared" si="127"/>
        <v>Yes</v>
      </c>
      <c r="R1483" s="126" t="str">
        <f t="shared" si="127"/>
        <v>Yes</v>
      </c>
      <c r="S1483" s="126" t="str">
        <f t="shared" si="127"/>
        <v>No</v>
      </c>
      <c r="T1483" s="126" t="str">
        <f t="shared" si="127"/>
        <v>Yes</v>
      </c>
      <c r="U1483" s="126" t="str">
        <f t="shared" si="127"/>
        <v>No</v>
      </c>
      <c r="V1483" s="126" t="str">
        <f t="shared" si="127"/>
        <v>No</v>
      </c>
      <c r="W1483" s="126" t="str">
        <f t="shared" si="127"/>
        <v>No</v>
      </c>
      <c r="X1483" s="126" t="str">
        <f t="shared" si="127"/>
        <v>No</v>
      </c>
      <c r="Y1483" s="126" t="str">
        <f t="shared" si="127"/>
        <v>Yes</v>
      </c>
      <c r="Z1483" s="126" t="str">
        <f t="shared" si="127"/>
        <v>No</v>
      </c>
      <c r="AA1483" s="126" t="str">
        <f t="shared" si="127"/>
        <v>No</v>
      </c>
    </row>
    <row r="1484" spans="1:27" x14ac:dyDescent="0.3">
      <c r="A1484" t="s">
        <v>206</v>
      </c>
      <c r="B1484" t="s">
        <v>13</v>
      </c>
      <c r="C1484" t="s">
        <v>130</v>
      </c>
      <c r="D1484" t="s">
        <v>9</v>
      </c>
      <c r="E1484" t="s">
        <v>8</v>
      </c>
      <c r="F1484" t="s">
        <v>10</v>
      </c>
      <c r="G1484">
        <v>0</v>
      </c>
      <c r="H1484" t="s">
        <v>10</v>
      </c>
      <c r="I1484" t="s">
        <v>15</v>
      </c>
      <c r="L1484" s="3" t="s">
        <v>122</v>
      </c>
      <c r="M1484">
        <v>2</v>
      </c>
      <c r="N1484" t="str">
        <f t="shared" si="120"/>
        <v>Yes</v>
      </c>
      <c r="O1484" s="3" t="s">
        <v>152</v>
      </c>
      <c r="P1484" s="126" t="str">
        <f t="shared" si="126"/>
        <v>Yes</v>
      </c>
      <c r="Q1484" s="126" t="str">
        <f t="shared" si="127"/>
        <v>Yes</v>
      </c>
      <c r="R1484" s="126" t="str">
        <f t="shared" si="127"/>
        <v>Yes</v>
      </c>
      <c r="S1484" s="126" t="str">
        <f t="shared" si="127"/>
        <v>No</v>
      </c>
      <c r="T1484" s="126" t="str">
        <f t="shared" si="127"/>
        <v>Yes</v>
      </c>
      <c r="U1484" s="126" t="str">
        <f t="shared" si="127"/>
        <v>No</v>
      </c>
      <c r="V1484" s="126" t="str">
        <f t="shared" si="127"/>
        <v>No</v>
      </c>
      <c r="W1484" s="126" t="str">
        <f t="shared" ref="Q1484:AA1507" si="128">IF($A1484="","",IF(OR($B1484=W$1,$C1484=W$1,$D1484=W$1,$E1484=W$1,$F1484=W$1),"Yes","No"))</f>
        <v>No</v>
      </c>
      <c r="X1484" s="126" t="str">
        <f t="shared" si="128"/>
        <v>No</v>
      </c>
      <c r="Y1484" s="126" t="str">
        <f t="shared" si="128"/>
        <v>Yes</v>
      </c>
      <c r="Z1484" s="126" t="str">
        <f t="shared" si="128"/>
        <v>No</v>
      </c>
      <c r="AA1484" s="126" t="str">
        <f t="shared" si="128"/>
        <v>No</v>
      </c>
    </row>
    <row r="1485" spans="1:27" x14ac:dyDescent="0.3">
      <c r="A1485" t="s">
        <v>206</v>
      </c>
      <c r="B1485" t="s">
        <v>13</v>
      </c>
      <c r="C1485" t="s">
        <v>130</v>
      </c>
      <c r="D1485" t="s">
        <v>9</v>
      </c>
      <c r="E1485" t="s">
        <v>8</v>
      </c>
      <c r="F1485" t="s">
        <v>10</v>
      </c>
      <c r="G1485">
        <v>1</v>
      </c>
      <c r="H1485" t="s">
        <v>13</v>
      </c>
      <c r="I1485" t="s">
        <v>148</v>
      </c>
      <c r="M1485">
        <v>1</v>
      </c>
      <c r="N1485" t="str">
        <f t="shared" si="120"/>
        <v>Yes</v>
      </c>
      <c r="O1485" s="3" t="s">
        <v>152</v>
      </c>
      <c r="P1485" s="126" t="str">
        <f t="shared" si="126"/>
        <v>Yes</v>
      </c>
      <c r="Q1485" s="126" t="str">
        <f t="shared" si="128"/>
        <v>Yes</v>
      </c>
      <c r="R1485" s="126" t="str">
        <f t="shared" si="128"/>
        <v>Yes</v>
      </c>
      <c r="S1485" s="126" t="str">
        <f t="shared" si="128"/>
        <v>No</v>
      </c>
      <c r="T1485" s="126" t="str">
        <f t="shared" si="128"/>
        <v>Yes</v>
      </c>
      <c r="U1485" s="126" t="str">
        <f t="shared" si="128"/>
        <v>No</v>
      </c>
      <c r="V1485" s="126" t="str">
        <f t="shared" si="128"/>
        <v>No</v>
      </c>
      <c r="W1485" s="126" t="str">
        <f t="shared" si="128"/>
        <v>No</v>
      </c>
      <c r="X1485" s="126" t="str">
        <f t="shared" si="128"/>
        <v>No</v>
      </c>
      <c r="Y1485" s="126" t="str">
        <f t="shared" si="128"/>
        <v>Yes</v>
      </c>
      <c r="Z1485" s="126" t="str">
        <f t="shared" si="128"/>
        <v>No</v>
      </c>
      <c r="AA1485" s="126" t="str">
        <f t="shared" si="128"/>
        <v>No</v>
      </c>
    </row>
    <row r="1486" spans="1:27" x14ac:dyDescent="0.3">
      <c r="A1486" t="s">
        <v>206</v>
      </c>
      <c r="B1486" t="s">
        <v>13</v>
      </c>
      <c r="C1486" t="s">
        <v>130</v>
      </c>
      <c r="D1486" t="s">
        <v>9</v>
      </c>
      <c r="E1486" t="s">
        <v>8</v>
      </c>
      <c r="F1486" t="s">
        <v>10</v>
      </c>
      <c r="G1486">
        <v>0</v>
      </c>
      <c r="H1486" t="s">
        <v>10</v>
      </c>
      <c r="I1486" t="s">
        <v>15</v>
      </c>
      <c r="L1486" s="3" t="s">
        <v>252</v>
      </c>
      <c r="M1486">
        <v>0</v>
      </c>
      <c r="N1486" t="str">
        <f t="shared" si="120"/>
        <v>No</v>
      </c>
      <c r="O1486" s="3" t="s">
        <v>152</v>
      </c>
      <c r="P1486" s="126" t="str">
        <f t="shared" si="126"/>
        <v>Yes</v>
      </c>
      <c r="Q1486" s="126" t="str">
        <f t="shared" si="128"/>
        <v>Yes</v>
      </c>
      <c r="R1486" s="126" t="str">
        <f t="shared" si="128"/>
        <v>Yes</v>
      </c>
      <c r="S1486" s="126" t="str">
        <f t="shared" si="128"/>
        <v>No</v>
      </c>
      <c r="T1486" s="126" t="str">
        <f t="shared" si="128"/>
        <v>Yes</v>
      </c>
      <c r="U1486" s="126" t="str">
        <f t="shared" si="128"/>
        <v>No</v>
      </c>
      <c r="V1486" s="126" t="str">
        <f t="shared" si="128"/>
        <v>No</v>
      </c>
      <c r="W1486" s="126" t="str">
        <f t="shared" si="128"/>
        <v>No</v>
      </c>
      <c r="X1486" s="126" t="str">
        <f t="shared" si="128"/>
        <v>No</v>
      </c>
      <c r="Y1486" s="126" t="str">
        <f t="shared" si="128"/>
        <v>Yes</v>
      </c>
      <c r="Z1486" s="126" t="str">
        <f t="shared" si="128"/>
        <v>No</v>
      </c>
      <c r="AA1486" s="126" t="str">
        <f t="shared" si="128"/>
        <v>No</v>
      </c>
    </row>
    <row r="1487" spans="1:27" x14ac:dyDescent="0.3">
      <c r="A1487" t="s">
        <v>206</v>
      </c>
      <c r="B1487" t="s">
        <v>13</v>
      </c>
      <c r="C1487" t="s">
        <v>130</v>
      </c>
      <c r="D1487" t="s">
        <v>9</v>
      </c>
      <c r="E1487" t="s">
        <v>8</v>
      </c>
      <c r="F1487" t="s">
        <v>10</v>
      </c>
      <c r="G1487">
        <v>1</v>
      </c>
      <c r="H1487" t="s">
        <v>130</v>
      </c>
      <c r="I1487" t="s">
        <v>19</v>
      </c>
      <c r="K1487" t="s">
        <v>237</v>
      </c>
      <c r="M1487">
        <v>3</v>
      </c>
      <c r="N1487" t="str">
        <f t="shared" si="120"/>
        <v>Yes</v>
      </c>
      <c r="O1487" s="3" t="s">
        <v>152</v>
      </c>
      <c r="P1487" s="126" t="str">
        <f t="shared" si="126"/>
        <v>Yes</v>
      </c>
      <c r="Q1487" s="126" t="str">
        <f t="shared" si="128"/>
        <v>Yes</v>
      </c>
      <c r="R1487" s="126" t="str">
        <f t="shared" si="128"/>
        <v>Yes</v>
      </c>
      <c r="S1487" s="126" t="str">
        <f t="shared" si="128"/>
        <v>No</v>
      </c>
      <c r="T1487" s="126" t="str">
        <f t="shared" si="128"/>
        <v>Yes</v>
      </c>
      <c r="U1487" s="126" t="str">
        <f t="shared" si="128"/>
        <v>No</v>
      </c>
      <c r="V1487" s="126" t="str">
        <f t="shared" si="128"/>
        <v>No</v>
      </c>
      <c r="W1487" s="126" t="str">
        <f t="shared" si="128"/>
        <v>No</v>
      </c>
      <c r="X1487" s="126" t="str">
        <f t="shared" si="128"/>
        <v>No</v>
      </c>
      <c r="Y1487" s="126" t="str">
        <f t="shared" si="128"/>
        <v>Yes</v>
      </c>
      <c r="Z1487" s="126" t="str">
        <f t="shared" si="128"/>
        <v>No</v>
      </c>
      <c r="AA1487" s="126" t="str">
        <f t="shared" si="128"/>
        <v>No</v>
      </c>
    </row>
    <row r="1488" spans="1:27" x14ac:dyDescent="0.3">
      <c r="A1488" t="s">
        <v>206</v>
      </c>
      <c r="B1488" t="s">
        <v>13</v>
      </c>
      <c r="C1488" t="s">
        <v>130</v>
      </c>
      <c r="D1488" t="s">
        <v>9</v>
      </c>
      <c r="E1488" t="s">
        <v>8</v>
      </c>
      <c r="F1488" t="s">
        <v>10</v>
      </c>
      <c r="G1488">
        <v>2</v>
      </c>
      <c r="H1488" t="s">
        <v>10</v>
      </c>
      <c r="I1488" t="s">
        <v>18</v>
      </c>
      <c r="L1488" s="3" t="s">
        <v>122</v>
      </c>
      <c r="M1488">
        <v>0</v>
      </c>
      <c r="N1488" t="str">
        <f t="shared" si="120"/>
        <v>No</v>
      </c>
      <c r="O1488" s="3" t="s">
        <v>152</v>
      </c>
      <c r="P1488" s="126" t="str">
        <f t="shared" si="126"/>
        <v>Yes</v>
      </c>
      <c r="Q1488" s="126" t="str">
        <f t="shared" si="128"/>
        <v>Yes</v>
      </c>
      <c r="R1488" s="126" t="str">
        <f t="shared" si="128"/>
        <v>Yes</v>
      </c>
      <c r="S1488" s="126" t="str">
        <f t="shared" si="128"/>
        <v>No</v>
      </c>
      <c r="T1488" s="126" t="str">
        <f t="shared" si="128"/>
        <v>Yes</v>
      </c>
      <c r="U1488" s="126" t="str">
        <f t="shared" si="128"/>
        <v>No</v>
      </c>
      <c r="V1488" s="126" t="str">
        <f t="shared" si="128"/>
        <v>No</v>
      </c>
      <c r="W1488" s="126" t="str">
        <f t="shared" si="128"/>
        <v>No</v>
      </c>
      <c r="X1488" s="126" t="str">
        <f t="shared" si="128"/>
        <v>No</v>
      </c>
      <c r="Y1488" s="126" t="str">
        <f t="shared" si="128"/>
        <v>Yes</v>
      </c>
      <c r="Z1488" s="126" t="str">
        <f t="shared" si="128"/>
        <v>No</v>
      </c>
      <c r="AA1488" s="126" t="str">
        <f t="shared" si="128"/>
        <v>No</v>
      </c>
    </row>
    <row r="1489" spans="1:27" x14ac:dyDescent="0.3">
      <c r="A1489" t="s">
        <v>206</v>
      </c>
      <c r="B1489" t="s">
        <v>13</v>
      </c>
      <c r="C1489" t="s">
        <v>130</v>
      </c>
      <c r="D1489" t="s">
        <v>9</v>
      </c>
      <c r="E1489" t="s">
        <v>8</v>
      </c>
      <c r="F1489" t="s">
        <v>10</v>
      </c>
      <c r="G1489">
        <v>1</v>
      </c>
      <c r="H1489" t="s">
        <v>8</v>
      </c>
      <c r="I1489" t="s">
        <v>148</v>
      </c>
      <c r="L1489" s="3" t="s">
        <v>122</v>
      </c>
      <c r="M1489">
        <v>1</v>
      </c>
      <c r="N1489" t="str">
        <f t="shared" si="120"/>
        <v>Yes</v>
      </c>
      <c r="O1489" s="3" t="s">
        <v>152</v>
      </c>
      <c r="P1489" s="126" t="str">
        <f t="shared" si="126"/>
        <v>Yes</v>
      </c>
      <c r="Q1489" s="126" t="str">
        <f t="shared" si="128"/>
        <v>Yes</v>
      </c>
      <c r="R1489" s="126" t="str">
        <f t="shared" si="128"/>
        <v>Yes</v>
      </c>
      <c r="S1489" s="126" t="str">
        <f t="shared" si="128"/>
        <v>No</v>
      </c>
      <c r="T1489" s="126" t="str">
        <f t="shared" si="128"/>
        <v>Yes</v>
      </c>
      <c r="U1489" s="126" t="str">
        <f t="shared" si="128"/>
        <v>No</v>
      </c>
      <c r="V1489" s="126" t="str">
        <f t="shared" si="128"/>
        <v>No</v>
      </c>
      <c r="W1489" s="126" t="str">
        <f t="shared" si="128"/>
        <v>No</v>
      </c>
      <c r="X1489" s="126" t="str">
        <f t="shared" si="128"/>
        <v>No</v>
      </c>
      <c r="Y1489" s="126" t="str">
        <f t="shared" si="128"/>
        <v>Yes</v>
      </c>
      <c r="Z1489" s="126" t="str">
        <f t="shared" si="128"/>
        <v>No</v>
      </c>
      <c r="AA1489" s="126" t="str">
        <f t="shared" si="128"/>
        <v>No</v>
      </c>
    </row>
    <row r="1490" spans="1:27" x14ac:dyDescent="0.3">
      <c r="A1490" t="s">
        <v>206</v>
      </c>
      <c r="B1490" t="s">
        <v>13</v>
      </c>
      <c r="C1490" t="s">
        <v>130</v>
      </c>
      <c r="D1490" t="s">
        <v>9</v>
      </c>
      <c r="E1490" t="s">
        <v>8</v>
      </c>
      <c r="F1490" t="s">
        <v>10</v>
      </c>
      <c r="G1490">
        <v>0</v>
      </c>
      <c r="H1490" t="s">
        <v>130</v>
      </c>
      <c r="I1490" t="s">
        <v>17</v>
      </c>
      <c r="L1490" s="3" t="s">
        <v>122</v>
      </c>
      <c r="M1490">
        <v>0</v>
      </c>
      <c r="N1490" t="str">
        <f t="shared" si="120"/>
        <v>No</v>
      </c>
      <c r="O1490" s="3" t="s">
        <v>152</v>
      </c>
      <c r="P1490" s="126" t="str">
        <f t="shared" si="126"/>
        <v>Yes</v>
      </c>
      <c r="Q1490" s="126" t="str">
        <f t="shared" si="128"/>
        <v>Yes</v>
      </c>
      <c r="R1490" s="126" t="str">
        <f t="shared" si="128"/>
        <v>Yes</v>
      </c>
      <c r="S1490" s="126" t="str">
        <f t="shared" si="128"/>
        <v>No</v>
      </c>
      <c r="T1490" s="126" t="str">
        <f t="shared" si="128"/>
        <v>Yes</v>
      </c>
      <c r="U1490" s="126" t="str">
        <f t="shared" si="128"/>
        <v>No</v>
      </c>
      <c r="V1490" s="126" t="str">
        <f t="shared" si="128"/>
        <v>No</v>
      </c>
      <c r="W1490" s="126" t="str">
        <f t="shared" si="128"/>
        <v>No</v>
      </c>
      <c r="X1490" s="126" t="str">
        <f t="shared" si="128"/>
        <v>No</v>
      </c>
      <c r="Y1490" s="126" t="str">
        <f t="shared" si="128"/>
        <v>Yes</v>
      </c>
      <c r="Z1490" s="126" t="str">
        <f t="shared" si="128"/>
        <v>No</v>
      </c>
      <c r="AA1490" s="126" t="str">
        <f t="shared" si="128"/>
        <v>No</v>
      </c>
    </row>
    <row r="1491" spans="1:27" x14ac:dyDescent="0.3">
      <c r="A1491" t="s">
        <v>206</v>
      </c>
      <c r="B1491" t="s">
        <v>13</v>
      </c>
      <c r="C1491" t="s">
        <v>130</v>
      </c>
      <c r="D1491" t="s">
        <v>9</v>
      </c>
      <c r="E1491" t="s">
        <v>8</v>
      </c>
      <c r="F1491" t="s">
        <v>10</v>
      </c>
      <c r="G1491">
        <v>0</v>
      </c>
      <c r="H1491" t="s">
        <v>9</v>
      </c>
      <c r="I1491" t="s">
        <v>148</v>
      </c>
      <c r="L1491" s="3" t="s">
        <v>252</v>
      </c>
      <c r="M1491">
        <v>2</v>
      </c>
      <c r="N1491" t="str">
        <f t="shared" si="120"/>
        <v>Yes</v>
      </c>
      <c r="O1491" s="3" t="s">
        <v>152</v>
      </c>
      <c r="P1491" s="126" t="str">
        <f t="shared" si="126"/>
        <v>Yes</v>
      </c>
      <c r="Q1491" s="126" t="str">
        <f t="shared" si="128"/>
        <v>Yes</v>
      </c>
      <c r="R1491" s="126" t="str">
        <f t="shared" si="128"/>
        <v>Yes</v>
      </c>
      <c r="S1491" s="126" t="str">
        <f t="shared" si="128"/>
        <v>No</v>
      </c>
      <c r="T1491" s="126" t="str">
        <f t="shared" si="128"/>
        <v>Yes</v>
      </c>
      <c r="U1491" s="126" t="str">
        <f t="shared" si="128"/>
        <v>No</v>
      </c>
      <c r="V1491" s="126" t="str">
        <f t="shared" si="128"/>
        <v>No</v>
      </c>
      <c r="W1491" s="126" t="str">
        <f t="shared" si="128"/>
        <v>No</v>
      </c>
      <c r="X1491" s="126" t="str">
        <f t="shared" si="128"/>
        <v>No</v>
      </c>
      <c r="Y1491" s="126" t="str">
        <f t="shared" si="128"/>
        <v>Yes</v>
      </c>
      <c r="Z1491" s="126" t="str">
        <f t="shared" si="128"/>
        <v>No</v>
      </c>
      <c r="AA1491" s="126" t="str">
        <f t="shared" si="128"/>
        <v>No</v>
      </c>
    </row>
    <row r="1492" spans="1:27" x14ac:dyDescent="0.3">
      <c r="A1492" t="s">
        <v>206</v>
      </c>
      <c r="B1492" t="s">
        <v>13</v>
      </c>
      <c r="C1492" t="s">
        <v>130</v>
      </c>
      <c r="D1492" t="s">
        <v>9</v>
      </c>
      <c r="E1492" t="s">
        <v>8</v>
      </c>
      <c r="F1492" t="s">
        <v>10</v>
      </c>
      <c r="G1492">
        <v>0</v>
      </c>
      <c r="H1492" t="s">
        <v>130</v>
      </c>
      <c r="I1492" t="s">
        <v>19</v>
      </c>
      <c r="M1492">
        <v>0</v>
      </c>
      <c r="N1492" t="str">
        <f t="shared" si="120"/>
        <v>No</v>
      </c>
      <c r="O1492" s="3" t="s">
        <v>152</v>
      </c>
      <c r="P1492" s="126" t="str">
        <f t="shared" si="126"/>
        <v>Yes</v>
      </c>
      <c r="Q1492" s="126" t="str">
        <f t="shared" si="128"/>
        <v>Yes</v>
      </c>
      <c r="R1492" s="126" t="str">
        <f t="shared" si="128"/>
        <v>Yes</v>
      </c>
      <c r="S1492" s="126" t="str">
        <f t="shared" si="128"/>
        <v>No</v>
      </c>
      <c r="T1492" s="126" t="str">
        <f t="shared" si="128"/>
        <v>Yes</v>
      </c>
      <c r="U1492" s="126" t="str">
        <f t="shared" si="128"/>
        <v>No</v>
      </c>
      <c r="V1492" s="126" t="str">
        <f t="shared" si="128"/>
        <v>No</v>
      </c>
      <c r="W1492" s="126" t="str">
        <f t="shared" si="128"/>
        <v>No</v>
      </c>
      <c r="X1492" s="126" t="str">
        <f t="shared" si="128"/>
        <v>No</v>
      </c>
      <c r="Y1492" s="126" t="str">
        <f t="shared" si="128"/>
        <v>Yes</v>
      </c>
      <c r="Z1492" s="126" t="str">
        <f t="shared" si="128"/>
        <v>No</v>
      </c>
      <c r="AA1492" s="126" t="str">
        <f t="shared" si="128"/>
        <v>No</v>
      </c>
    </row>
    <row r="1493" spans="1:27" x14ac:dyDescent="0.3">
      <c r="A1493" t="s">
        <v>206</v>
      </c>
      <c r="B1493" t="s">
        <v>13</v>
      </c>
      <c r="C1493" t="s">
        <v>130</v>
      </c>
      <c r="D1493" t="s">
        <v>9</v>
      </c>
      <c r="E1493" t="s">
        <v>8</v>
      </c>
      <c r="F1493" t="s">
        <v>10</v>
      </c>
      <c r="G1493">
        <v>1</v>
      </c>
      <c r="H1493" t="s">
        <v>10</v>
      </c>
      <c r="I1493" t="s">
        <v>15</v>
      </c>
      <c r="L1493" s="3" t="s">
        <v>252</v>
      </c>
      <c r="M1493">
        <v>0</v>
      </c>
      <c r="N1493" t="str">
        <f t="shared" si="120"/>
        <v>No</v>
      </c>
      <c r="O1493" s="3" t="s">
        <v>152</v>
      </c>
      <c r="P1493" s="126" t="str">
        <f t="shared" si="126"/>
        <v>Yes</v>
      </c>
      <c r="Q1493" s="126" t="str">
        <f t="shared" si="128"/>
        <v>Yes</v>
      </c>
      <c r="R1493" s="126" t="str">
        <f t="shared" si="128"/>
        <v>Yes</v>
      </c>
      <c r="S1493" s="126" t="str">
        <f t="shared" si="128"/>
        <v>No</v>
      </c>
      <c r="T1493" s="126" t="str">
        <f t="shared" si="128"/>
        <v>Yes</v>
      </c>
      <c r="U1493" s="126" t="str">
        <f t="shared" si="128"/>
        <v>No</v>
      </c>
      <c r="V1493" s="126" t="str">
        <f t="shared" si="128"/>
        <v>No</v>
      </c>
      <c r="W1493" s="126" t="str">
        <f t="shared" si="128"/>
        <v>No</v>
      </c>
      <c r="X1493" s="126" t="str">
        <f t="shared" si="128"/>
        <v>No</v>
      </c>
      <c r="Y1493" s="126" t="str">
        <f t="shared" si="128"/>
        <v>Yes</v>
      </c>
      <c r="Z1493" s="126" t="str">
        <f t="shared" si="128"/>
        <v>No</v>
      </c>
      <c r="AA1493" s="126" t="str">
        <f t="shared" si="128"/>
        <v>No</v>
      </c>
    </row>
    <row r="1494" spans="1:27" x14ac:dyDescent="0.3">
      <c r="A1494" t="s">
        <v>206</v>
      </c>
      <c r="B1494" t="s">
        <v>13</v>
      </c>
      <c r="C1494" t="s">
        <v>130</v>
      </c>
      <c r="D1494" t="s">
        <v>9</v>
      </c>
      <c r="E1494" t="s">
        <v>8</v>
      </c>
      <c r="F1494" t="s">
        <v>10</v>
      </c>
      <c r="G1494">
        <v>1</v>
      </c>
      <c r="H1494" t="s">
        <v>9</v>
      </c>
      <c r="I1494" t="s">
        <v>17</v>
      </c>
      <c r="L1494" s="3" t="s">
        <v>252</v>
      </c>
      <c r="M1494">
        <v>0</v>
      </c>
      <c r="N1494" t="str">
        <f t="shared" si="120"/>
        <v>No</v>
      </c>
      <c r="O1494" s="3" t="s">
        <v>152</v>
      </c>
      <c r="P1494" s="126" t="str">
        <f t="shared" si="126"/>
        <v>Yes</v>
      </c>
      <c r="Q1494" s="126" t="str">
        <f t="shared" si="128"/>
        <v>Yes</v>
      </c>
      <c r="R1494" s="126" t="str">
        <f t="shared" si="128"/>
        <v>Yes</v>
      </c>
      <c r="S1494" s="126" t="str">
        <f t="shared" si="128"/>
        <v>No</v>
      </c>
      <c r="T1494" s="126" t="str">
        <f t="shared" si="128"/>
        <v>Yes</v>
      </c>
      <c r="U1494" s="126" t="str">
        <f t="shared" si="128"/>
        <v>No</v>
      </c>
      <c r="V1494" s="126" t="str">
        <f t="shared" si="128"/>
        <v>No</v>
      </c>
      <c r="W1494" s="126" t="str">
        <f t="shared" si="128"/>
        <v>No</v>
      </c>
      <c r="X1494" s="126" t="str">
        <f t="shared" si="128"/>
        <v>No</v>
      </c>
      <c r="Y1494" s="126" t="str">
        <f t="shared" si="128"/>
        <v>Yes</v>
      </c>
      <c r="Z1494" s="126" t="str">
        <f t="shared" si="128"/>
        <v>No</v>
      </c>
      <c r="AA1494" s="126" t="str">
        <f t="shared" si="128"/>
        <v>No</v>
      </c>
    </row>
    <row r="1495" spans="1:27" x14ac:dyDescent="0.3">
      <c r="A1495" t="s">
        <v>206</v>
      </c>
      <c r="B1495" t="s">
        <v>13</v>
      </c>
      <c r="C1495" t="s">
        <v>130</v>
      </c>
      <c r="D1495" t="s">
        <v>9</v>
      </c>
      <c r="E1495" t="s">
        <v>8</v>
      </c>
      <c r="F1495" t="s">
        <v>10</v>
      </c>
      <c r="G1495">
        <v>1</v>
      </c>
      <c r="H1495" t="s">
        <v>10</v>
      </c>
      <c r="I1495" t="s">
        <v>19</v>
      </c>
      <c r="L1495" s="3" t="s">
        <v>122</v>
      </c>
      <c r="M1495">
        <v>0</v>
      </c>
      <c r="N1495" t="str">
        <f t="shared" si="120"/>
        <v>No</v>
      </c>
      <c r="O1495" s="3" t="s">
        <v>152</v>
      </c>
      <c r="P1495" s="126" t="str">
        <f t="shared" si="126"/>
        <v>Yes</v>
      </c>
      <c r="Q1495" s="126" t="str">
        <f t="shared" si="128"/>
        <v>Yes</v>
      </c>
      <c r="R1495" s="126" t="str">
        <f t="shared" si="128"/>
        <v>Yes</v>
      </c>
      <c r="S1495" s="126" t="str">
        <f t="shared" si="128"/>
        <v>No</v>
      </c>
      <c r="T1495" s="126" t="str">
        <f t="shared" si="128"/>
        <v>Yes</v>
      </c>
      <c r="U1495" s="126" t="str">
        <f t="shared" si="128"/>
        <v>No</v>
      </c>
      <c r="V1495" s="126" t="str">
        <f t="shared" si="128"/>
        <v>No</v>
      </c>
      <c r="W1495" s="126" t="str">
        <f t="shared" si="128"/>
        <v>No</v>
      </c>
      <c r="X1495" s="126" t="str">
        <f t="shared" si="128"/>
        <v>No</v>
      </c>
      <c r="Y1495" s="126" t="str">
        <f t="shared" si="128"/>
        <v>Yes</v>
      </c>
      <c r="Z1495" s="126" t="str">
        <f t="shared" si="128"/>
        <v>No</v>
      </c>
      <c r="AA1495" s="126" t="str">
        <f t="shared" si="128"/>
        <v>No</v>
      </c>
    </row>
    <row r="1496" spans="1:27" x14ac:dyDescent="0.3">
      <c r="A1496" t="s">
        <v>206</v>
      </c>
      <c r="B1496" t="s">
        <v>13</v>
      </c>
      <c r="C1496" t="s">
        <v>130</v>
      </c>
      <c r="D1496" t="s">
        <v>9</v>
      </c>
      <c r="E1496" t="s">
        <v>8</v>
      </c>
      <c r="F1496" t="s">
        <v>10</v>
      </c>
      <c r="G1496">
        <v>1</v>
      </c>
      <c r="H1496" t="s">
        <v>13</v>
      </c>
      <c r="I1496" t="s">
        <v>17</v>
      </c>
      <c r="L1496" s="3" t="s">
        <v>122</v>
      </c>
      <c r="M1496">
        <v>0</v>
      </c>
      <c r="N1496" t="str">
        <f t="shared" si="120"/>
        <v>No</v>
      </c>
      <c r="O1496" s="3" t="s">
        <v>152</v>
      </c>
      <c r="P1496" s="126" t="str">
        <f t="shared" si="126"/>
        <v>Yes</v>
      </c>
      <c r="Q1496" s="126" t="str">
        <f t="shared" si="128"/>
        <v>Yes</v>
      </c>
      <c r="R1496" s="126" t="str">
        <f t="shared" si="128"/>
        <v>Yes</v>
      </c>
      <c r="S1496" s="126" t="str">
        <f t="shared" si="128"/>
        <v>No</v>
      </c>
      <c r="T1496" s="126" t="str">
        <f t="shared" si="128"/>
        <v>Yes</v>
      </c>
      <c r="U1496" s="126" t="str">
        <f t="shared" si="128"/>
        <v>No</v>
      </c>
      <c r="V1496" s="126" t="str">
        <f t="shared" si="128"/>
        <v>No</v>
      </c>
      <c r="W1496" s="126" t="str">
        <f t="shared" si="128"/>
        <v>No</v>
      </c>
      <c r="X1496" s="126" t="str">
        <f t="shared" si="128"/>
        <v>No</v>
      </c>
      <c r="Y1496" s="126" t="str">
        <f t="shared" si="128"/>
        <v>Yes</v>
      </c>
      <c r="Z1496" s="126" t="str">
        <f t="shared" si="128"/>
        <v>No</v>
      </c>
      <c r="AA1496" s="126" t="str">
        <f t="shared" si="128"/>
        <v>No</v>
      </c>
    </row>
    <row r="1497" spans="1:27" x14ac:dyDescent="0.3">
      <c r="A1497" t="s">
        <v>206</v>
      </c>
      <c r="B1497" t="s">
        <v>13</v>
      </c>
      <c r="C1497" t="s">
        <v>9</v>
      </c>
      <c r="D1497" t="s">
        <v>8</v>
      </c>
      <c r="E1497" t="s">
        <v>11</v>
      </c>
      <c r="F1497" t="s">
        <v>10</v>
      </c>
      <c r="G1497">
        <v>0</v>
      </c>
      <c r="H1497" t="s">
        <v>8</v>
      </c>
      <c r="I1497" t="s">
        <v>19</v>
      </c>
      <c r="M1497">
        <v>3</v>
      </c>
      <c r="N1497" t="str">
        <f t="shared" si="120"/>
        <v>Yes</v>
      </c>
      <c r="O1497" s="3" t="s">
        <v>152</v>
      </c>
      <c r="P1497" s="126" t="str">
        <f t="shared" si="126"/>
        <v>Yes</v>
      </c>
      <c r="Q1497" s="126" t="str">
        <f t="shared" si="128"/>
        <v>Yes</v>
      </c>
      <c r="R1497" s="126" t="str">
        <f t="shared" si="128"/>
        <v>Yes</v>
      </c>
      <c r="S1497" s="126" t="str">
        <f t="shared" si="128"/>
        <v>No</v>
      </c>
      <c r="T1497" s="126" t="str">
        <f t="shared" si="128"/>
        <v>Yes</v>
      </c>
      <c r="U1497" s="126" t="str">
        <f t="shared" si="128"/>
        <v>Yes</v>
      </c>
      <c r="V1497" s="126" t="str">
        <f t="shared" si="128"/>
        <v>No</v>
      </c>
      <c r="W1497" s="126" t="str">
        <f t="shared" si="128"/>
        <v>No</v>
      </c>
      <c r="X1497" s="126" t="str">
        <f t="shared" si="128"/>
        <v>No</v>
      </c>
      <c r="Y1497" s="126" t="str">
        <f t="shared" si="128"/>
        <v>No</v>
      </c>
      <c r="Z1497" s="126" t="str">
        <f t="shared" si="128"/>
        <v>No</v>
      </c>
      <c r="AA1497" s="126" t="str">
        <f t="shared" si="128"/>
        <v>No</v>
      </c>
    </row>
    <row r="1498" spans="1:27" x14ac:dyDescent="0.3">
      <c r="A1498" t="s">
        <v>206</v>
      </c>
      <c r="B1498" t="s">
        <v>13</v>
      </c>
      <c r="C1498" t="s">
        <v>9</v>
      </c>
      <c r="D1498" t="s">
        <v>8</v>
      </c>
      <c r="E1498" t="s">
        <v>11</v>
      </c>
      <c r="F1498" t="s">
        <v>10</v>
      </c>
      <c r="G1498">
        <v>1</v>
      </c>
      <c r="H1498" t="s">
        <v>9</v>
      </c>
      <c r="I1498" t="s">
        <v>17</v>
      </c>
      <c r="L1498" s="3" t="s">
        <v>252</v>
      </c>
      <c r="M1498">
        <v>0</v>
      </c>
      <c r="N1498" t="str">
        <f t="shared" si="120"/>
        <v>No</v>
      </c>
      <c r="O1498" s="3" t="s">
        <v>152</v>
      </c>
      <c r="P1498" s="126" t="str">
        <f t="shared" si="126"/>
        <v>Yes</v>
      </c>
      <c r="Q1498" s="126" t="str">
        <f t="shared" si="128"/>
        <v>Yes</v>
      </c>
      <c r="R1498" s="126" t="str">
        <f t="shared" si="128"/>
        <v>Yes</v>
      </c>
      <c r="S1498" s="126" t="str">
        <f t="shared" si="128"/>
        <v>No</v>
      </c>
      <c r="T1498" s="126" t="str">
        <f t="shared" si="128"/>
        <v>Yes</v>
      </c>
      <c r="U1498" s="126" t="str">
        <f t="shared" si="128"/>
        <v>Yes</v>
      </c>
      <c r="V1498" s="126" t="str">
        <f t="shared" si="128"/>
        <v>No</v>
      </c>
      <c r="W1498" s="126" t="str">
        <f t="shared" si="128"/>
        <v>No</v>
      </c>
      <c r="X1498" s="126" t="str">
        <f t="shared" si="128"/>
        <v>No</v>
      </c>
      <c r="Y1498" s="126" t="str">
        <f t="shared" si="128"/>
        <v>No</v>
      </c>
      <c r="Z1498" s="126" t="str">
        <f t="shared" si="128"/>
        <v>No</v>
      </c>
      <c r="AA1498" s="126" t="str">
        <f t="shared" si="128"/>
        <v>No</v>
      </c>
    </row>
    <row r="1499" spans="1:27" x14ac:dyDescent="0.3">
      <c r="A1499" t="s">
        <v>206</v>
      </c>
      <c r="B1499" t="s">
        <v>13</v>
      </c>
      <c r="C1499" t="s">
        <v>9</v>
      </c>
      <c r="D1499" t="s">
        <v>8</v>
      </c>
      <c r="E1499" t="s">
        <v>11</v>
      </c>
      <c r="F1499" t="s">
        <v>10</v>
      </c>
      <c r="G1499">
        <v>2</v>
      </c>
      <c r="H1499" t="s">
        <v>10</v>
      </c>
      <c r="I1499" t="s">
        <v>18</v>
      </c>
      <c r="L1499" s="3" t="s">
        <v>122</v>
      </c>
      <c r="M1499">
        <v>2</v>
      </c>
      <c r="N1499" t="str">
        <f t="shared" si="120"/>
        <v>Yes</v>
      </c>
      <c r="O1499" s="3" t="s">
        <v>152</v>
      </c>
      <c r="P1499" s="126" t="str">
        <f t="shared" si="126"/>
        <v>Yes</v>
      </c>
      <c r="Q1499" s="126" t="str">
        <f t="shared" si="128"/>
        <v>Yes</v>
      </c>
      <c r="R1499" s="126" t="str">
        <f t="shared" si="128"/>
        <v>Yes</v>
      </c>
      <c r="S1499" s="126" t="str">
        <f t="shared" si="128"/>
        <v>No</v>
      </c>
      <c r="T1499" s="126" t="str">
        <f t="shared" si="128"/>
        <v>Yes</v>
      </c>
      <c r="U1499" s="126" t="str">
        <f t="shared" si="128"/>
        <v>Yes</v>
      </c>
      <c r="V1499" s="126" t="str">
        <f t="shared" si="128"/>
        <v>No</v>
      </c>
      <c r="W1499" s="126" t="str">
        <f t="shared" si="128"/>
        <v>No</v>
      </c>
      <c r="X1499" s="126" t="str">
        <f t="shared" si="128"/>
        <v>No</v>
      </c>
      <c r="Y1499" s="126" t="str">
        <f t="shared" si="128"/>
        <v>No</v>
      </c>
      <c r="Z1499" s="126" t="str">
        <f t="shared" si="128"/>
        <v>No</v>
      </c>
      <c r="AA1499" s="126" t="str">
        <f t="shared" si="128"/>
        <v>No</v>
      </c>
    </row>
    <row r="1500" spans="1:27" x14ac:dyDescent="0.3">
      <c r="A1500" t="s">
        <v>206</v>
      </c>
      <c r="B1500" t="s">
        <v>13</v>
      </c>
      <c r="C1500" t="s">
        <v>9</v>
      </c>
      <c r="D1500" t="s">
        <v>8</v>
      </c>
      <c r="E1500" t="s">
        <v>11</v>
      </c>
      <c r="F1500" t="s">
        <v>130</v>
      </c>
      <c r="G1500">
        <v>0</v>
      </c>
      <c r="H1500" t="s">
        <v>11</v>
      </c>
      <c r="I1500" t="s">
        <v>19</v>
      </c>
      <c r="K1500" t="s">
        <v>237</v>
      </c>
      <c r="M1500">
        <v>0</v>
      </c>
      <c r="N1500" t="str">
        <f t="shared" si="120"/>
        <v>No</v>
      </c>
      <c r="O1500" s="3" t="s">
        <v>152</v>
      </c>
      <c r="P1500" s="126" t="str">
        <f t="shared" si="126"/>
        <v>Yes</v>
      </c>
      <c r="Q1500" s="126" t="str">
        <f t="shared" si="128"/>
        <v>Yes</v>
      </c>
      <c r="R1500" s="126" t="str">
        <f t="shared" si="128"/>
        <v>Yes</v>
      </c>
      <c r="S1500" s="126" t="str">
        <f t="shared" si="128"/>
        <v>No</v>
      </c>
      <c r="T1500" s="126" t="str">
        <f t="shared" si="128"/>
        <v>No</v>
      </c>
      <c r="U1500" s="126" t="str">
        <f t="shared" si="128"/>
        <v>Yes</v>
      </c>
      <c r="V1500" s="126" t="str">
        <f t="shared" si="128"/>
        <v>No</v>
      </c>
      <c r="W1500" s="126" t="str">
        <f t="shared" si="128"/>
        <v>No</v>
      </c>
      <c r="X1500" s="126" t="str">
        <f t="shared" si="128"/>
        <v>No</v>
      </c>
      <c r="Y1500" s="126" t="str">
        <f t="shared" si="128"/>
        <v>Yes</v>
      </c>
      <c r="Z1500" s="126" t="str">
        <f t="shared" si="128"/>
        <v>No</v>
      </c>
      <c r="AA1500" s="126" t="str">
        <f t="shared" si="128"/>
        <v>No</v>
      </c>
    </row>
    <row r="1501" spans="1:27" x14ac:dyDescent="0.3">
      <c r="A1501" t="s">
        <v>206</v>
      </c>
      <c r="B1501" t="s">
        <v>13</v>
      </c>
      <c r="C1501" t="s">
        <v>9</v>
      </c>
      <c r="D1501" t="s">
        <v>8</v>
      </c>
      <c r="E1501" t="s">
        <v>11</v>
      </c>
      <c r="F1501" t="s">
        <v>130</v>
      </c>
      <c r="G1501">
        <v>1</v>
      </c>
      <c r="H1501" t="s">
        <v>8</v>
      </c>
      <c r="I1501" t="s">
        <v>18</v>
      </c>
      <c r="M1501">
        <v>0</v>
      </c>
      <c r="N1501" t="str">
        <f t="shared" si="120"/>
        <v>No</v>
      </c>
      <c r="O1501" s="3" t="s">
        <v>152</v>
      </c>
      <c r="P1501" s="126" t="str">
        <f t="shared" si="126"/>
        <v>Yes</v>
      </c>
      <c r="Q1501" s="126" t="str">
        <f t="shared" si="128"/>
        <v>Yes</v>
      </c>
      <c r="R1501" s="126" t="str">
        <f t="shared" si="128"/>
        <v>Yes</v>
      </c>
      <c r="S1501" s="126" t="str">
        <f t="shared" si="128"/>
        <v>No</v>
      </c>
      <c r="T1501" s="126" t="str">
        <f t="shared" si="128"/>
        <v>No</v>
      </c>
      <c r="U1501" s="126" t="str">
        <f t="shared" si="128"/>
        <v>Yes</v>
      </c>
      <c r="V1501" s="126" t="str">
        <f t="shared" si="128"/>
        <v>No</v>
      </c>
      <c r="W1501" s="126" t="str">
        <f t="shared" si="128"/>
        <v>No</v>
      </c>
      <c r="X1501" s="126" t="str">
        <f t="shared" si="128"/>
        <v>No</v>
      </c>
      <c r="Y1501" s="126" t="str">
        <f t="shared" si="128"/>
        <v>Yes</v>
      </c>
      <c r="Z1501" s="126" t="str">
        <f t="shared" si="128"/>
        <v>No</v>
      </c>
      <c r="AA1501" s="126" t="str">
        <f t="shared" si="128"/>
        <v>No</v>
      </c>
    </row>
    <row r="1502" spans="1:27" x14ac:dyDescent="0.3">
      <c r="A1502" t="s">
        <v>206</v>
      </c>
      <c r="B1502" t="s">
        <v>13</v>
      </c>
      <c r="C1502" t="s">
        <v>9</v>
      </c>
      <c r="D1502" t="s">
        <v>8</v>
      </c>
      <c r="E1502" t="s">
        <v>11</v>
      </c>
      <c r="F1502" t="s">
        <v>130</v>
      </c>
      <c r="G1502">
        <v>1</v>
      </c>
      <c r="H1502" t="s">
        <v>11</v>
      </c>
      <c r="I1502" t="s">
        <v>16</v>
      </c>
      <c r="M1502">
        <v>0</v>
      </c>
      <c r="N1502" t="str">
        <f t="shared" si="120"/>
        <v>No</v>
      </c>
      <c r="O1502" s="3" t="s">
        <v>152</v>
      </c>
      <c r="P1502" s="126" t="str">
        <f t="shared" si="126"/>
        <v>Yes</v>
      </c>
      <c r="Q1502" s="126" t="str">
        <f t="shared" si="128"/>
        <v>Yes</v>
      </c>
      <c r="R1502" s="126" t="str">
        <f t="shared" si="128"/>
        <v>Yes</v>
      </c>
      <c r="S1502" s="126" t="str">
        <f t="shared" si="128"/>
        <v>No</v>
      </c>
      <c r="T1502" s="126" t="str">
        <f t="shared" si="128"/>
        <v>No</v>
      </c>
      <c r="U1502" s="126" t="str">
        <f t="shared" si="128"/>
        <v>Yes</v>
      </c>
      <c r="V1502" s="126" t="str">
        <f t="shared" si="128"/>
        <v>No</v>
      </c>
      <c r="W1502" s="126" t="str">
        <f t="shared" si="128"/>
        <v>No</v>
      </c>
      <c r="X1502" s="126" t="str">
        <f t="shared" si="128"/>
        <v>No</v>
      </c>
      <c r="Y1502" s="126" t="str">
        <f t="shared" si="128"/>
        <v>Yes</v>
      </c>
      <c r="Z1502" s="126" t="str">
        <f t="shared" si="128"/>
        <v>No</v>
      </c>
      <c r="AA1502" s="126" t="str">
        <f t="shared" si="128"/>
        <v>No</v>
      </c>
    </row>
    <row r="1503" spans="1:27" x14ac:dyDescent="0.3">
      <c r="A1503" t="s">
        <v>206</v>
      </c>
      <c r="B1503" t="s">
        <v>13</v>
      </c>
      <c r="C1503" t="s">
        <v>9</v>
      </c>
      <c r="D1503" t="s">
        <v>8</v>
      </c>
      <c r="E1503" t="s">
        <v>11</v>
      </c>
      <c r="F1503" t="s">
        <v>130</v>
      </c>
      <c r="G1503">
        <v>0</v>
      </c>
      <c r="H1503" t="s">
        <v>11</v>
      </c>
      <c r="I1503" t="s">
        <v>19</v>
      </c>
      <c r="M1503">
        <v>3</v>
      </c>
      <c r="N1503" t="str">
        <f t="shared" si="120"/>
        <v>Yes</v>
      </c>
      <c r="O1503" s="3" t="s">
        <v>152</v>
      </c>
      <c r="P1503" s="126" t="str">
        <f t="shared" ref="P1503:AA1543" si="129">IF($A1503="","",IF(OR($B1503=P$1,$C1503=P$1,$D1503=P$1,$E1503=P$1,$F1503=P$1),"Yes","No"))</f>
        <v>Yes</v>
      </c>
      <c r="Q1503" s="126" t="str">
        <f t="shared" si="128"/>
        <v>Yes</v>
      </c>
      <c r="R1503" s="126" t="str">
        <f t="shared" si="128"/>
        <v>Yes</v>
      </c>
      <c r="S1503" s="126" t="str">
        <f t="shared" si="128"/>
        <v>No</v>
      </c>
      <c r="T1503" s="126" t="str">
        <f t="shared" si="128"/>
        <v>No</v>
      </c>
      <c r="U1503" s="126" t="str">
        <f t="shared" si="128"/>
        <v>Yes</v>
      </c>
      <c r="V1503" s="126" t="str">
        <f t="shared" si="128"/>
        <v>No</v>
      </c>
      <c r="W1503" s="126" t="str">
        <f t="shared" si="128"/>
        <v>No</v>
      </c>
      <c r="X1503" s="126" t="str">
        <f t="shared" si="128"/>
        <v>No</v>
      </c>
      <c r="Y1503" s="126" t="str">
        <f t="shared" si="128"/>
        <v>Yes</v>
      </c>
      <c r="Z1503" s="126" t="str">
        <f t="shared" si="128"/>
        <v>No</v>
      </c>
      <c r="AA1503" s="126" t="str">
        <f t="shared" si="128"/>
        <v>No</v>
      </c>
    </row>
    <row r="1504" spans="1:27" x14ac:dyDescent="0.3">
      <c r="A1504" t="s">
        <v>206</v>
      </c>
      <c r="B1504" t="s">
        <v>13</v>
      </c>
      <c r="C1504" t="s">
        <v>9</v>
      </c>
      <c r="D1504" t="s">
        <v>8</v>
      </c>
      <c r="E1504" t="s">
        <v>11</v>
      </c>
      <c r="F1504" t="s">
        <v>130</v>
      </c>
      <c r="G1504">
        <v>0</v>
      </c>
      <c r="H1504" t="s">
        <v>130</v>
      </c>
      <c r="I1504" t="s">
        <v>15</v>
      </c>
      <c r="L1504" s="3" t="s">
        <v>252</v>
      </c>
      <c r="M1504">
        <v>0</v>
      </c>
      <c r="N1504" t="str">
        <f t="shared" si="120"/>
        <v>No</v>
      </c>
      <c r="O1504" s="3" t="s">
        <v>152</v>
      </c>
      <c r="P1504" s="126" t="str">
        <f t="shared" si="129"/>
        <v>Yes</v>
      </c>
      <c r="Q1504" s="126" t="str">
        <f t="shared" si="128"/>
        <v>Yes</v>
      </c>
      <c r="R1504" s="126" t="str">
        <f t="shared" si="128"/>
        <v>Yes</v>
      </c>
      <c r="S1504" s="126" t="str">
        <f t="shared" si="128"/>
        <v>No</v>
      </c>
      <c r="T1504" s="126" t="str">
        <f t="shared" si="128"/>
        <v>No</v>
      </c>
      <c r="U1504" s="126" t="str">
        <f t="shared" si="128"/>
        <v>Yes</v>
      </c>
      <c r="V1504" s="126" t="str">
        <f t="shared" si="128"/>
        <v>No</v>
      </c>
      <c r="W1504" s="126" t="str">
        <f t="shared" si="128"/>
        <v>No</v>
      </c>
      <c r="X1504" s="126" t="str">
        <f t="shared" si="128"/>
        <v>No</v>
      </c>
      <c r="Y1504" s="126" t="str">
        <f t="shared" si="128"/>
        <v>Yes</v>
      </c>
      <c r="Z1504" s="126" t="str">
        <f t="shared" si="128"/>
        <v>No</v>
      </c>
      <c r="AA1504" s="126" t="str">
        <f t="shared" si="128"/>
        <v>No</v>
      </c>
    </row>
    <row r="1505" spans="1:27" x14ac:dyDescent="0.3">
      <c r="A1505" t="s">
        <v>206</v>
      </c>
      <c r="B1505" t="s">
        <v>13</v>
      </c>
      <c r="C1505" t="s">
        <v>9</v>
      </c>
      <c r="D1505" t="s">
        <v>8</v>
      </c>
      <c r="E1505" t="s">
        <v>11</v>
      </c>
      <c r="F1505" t="s">
        <v>130</v>
      </c>
      <c r="G1505">
        <v>0</v>
      </c>
      <c r="H1505" t="s">
        <v>130</v>
      </c>
      <c r="I1505" t="s">
        <v>15</v>
      </c>
      <c r="L1505" s="3" t="s">
        <v>252</v>
      </c>
      <c r="M1505">
        <v>2</v>
      </c>
      <c r="N1505" t="str">
        <f t="shared" si="120"/>
        <v>Yes</v>
      </c>
      <c r="O1505" s="3" t="s">
        <v>152</v>
      </c>
      <c r="P1505" s="126" t="str">
        <f t="shared" si="129"/>
        <v>Yes</v>
      </c>
      <c r="Q1505" s="126" t="str">
        <f t="shared" si="128"/>
        <v>Yes</v>
      </c>
      <c r="R1505" s="126" t="str">
        <f t="shared" si="128"/>
        <v>Yes</v>
      </c>
      <c r="S1505" s="126" t="str">
        <f t="shared" si="128"/>
        <v>No</v>
      </c>
      <c r="T1505" s="126" t="str">
        <f t="shared" si="128"/>
        <v>No</v>
      </c>
      <c r="U1505" s="126" t="str">
        <f t="shared" si="128"/>
        <v>Yes</v>
      </c>
      <c r="V1505" s="126" t="str">
        <f t="shared" si="128"/>
        <v>No</v>
      </c>
      <c r="W1505" s="126" t="str">
        <f t="shared" si="128"/>
        <v>No</v>
      </c>
      <c r="X1505" s="126" t="str">
        <f t="shared" si="128"/>
        <v>No</v>
      </c>
      <c r="Y1505" s="126" t="str">
        <f t="shared" si="128"/>
        <v>Yes</v>
      </c>
      <c r="Z1505" s="126" t="str">
        <f t="shared" si="128"/>
        <v>No</v>
      </c>
      <c r="AA1505" s="126" t="str">
        <f t="shared" si="128"/>
        <v>No</v>
      </c>
    </row>
    <row r="1506" spans="1:27" x14ac:dyDescent="0.3">
      <c r="A1506" t="s">
        <v>206</v>
      </c>
      <c r="B1506" t="s">
        <v>13</v>
      </c>
      <c r="C1506" t="s">
        <v>9</v>
      </c>
      <c r="D1506" t="s">
        <v>8</v>
      </c>
      <c r="E1506" t="s">
        <v>11</v>
      </c>
      <c r="F1506" t="s">
        <v>130</v>
      </c>
      <c r="G1506">
        <v>0</v>
      </c>
      <c r="H1506" t="s">
        <v>9</v>
      </c>
      <c r="I1506" t="s">
        <v>19</v>
      </c>
      <c r="L1506" s="3" t="s">
        <v>252</v>
      </c>
      <c r="M1506">
        <v>0</v>
      </c>
      <c r="N1506" t="str">
        <f t="shared" si="120"/>
        <v>No</v>
      </c>
      <c r="O1506" s="3" t="s">
        <v>152</v>
      </c>
      <c r="P1506" s="126" t="str">
        <f t="shared" si="129"/>
        <v>Yes</v>
      </c>
      <c r="Q1506" s="126" t="str">
        <f t="shared" si="128"/>
        <v>Yes</v>
      </c>
      <c r="R1506" s="126" t="str">
        <f t="shared" si="128"/>
        <v>Yes</v>
      </c>
      <c r="S1506" s="126" t="str">
        <f t="shared" si="128"/>
        <v>No</v>
      </c>
      <c r="T1506" s="126" t="str">
        <f t="shared" si="128"/>
        <v>No</v>
      </c>
      <c r="U1506" s="126" t="str">
        <f t="shared" si="128"/>
        <v>Yes</v>
      </c>
      <c r="V1506" s="126" t="str">
        <f t="shared" si="128"/>
        <v>No</v>
      </c>
      <c r="W1506" s="126" t="str">
        <f t="shared" si="128"/>
        <v>No</v>
      </c>
      <c r="X1506" s="126" t="str">
        <f t="shared" si="128"/>
        <v>No</v>
      </c>
      <c r="Y1506" s="126" t="str">
        <f t="shared" si="128"/>
        <v>Yes</v>
      </c>
      <c r="Z1506" s="126" t="str">
        <f t="shared" si="128"/>
        <v>No</v>
      </c>
      <c r="AA1506" s="126" t="str">
        <f t="shared" si="128"/>
        <v>No</v>
      </c>
    </row>
    <row r="1507" spans="1:27" x14ac:dyDescent="0.3">
      <c r="A1507" t="s">
        <v>206</v>
      </c>
      <c r="B1507" t="s">
        <v>13</v>
      </c>
      <c r="C1507" t="s">
        <v>9</v>
      </c>
      <c r="D1507" t="s">
        <v>8</v>
      </c>
      <c r="E1507" t="s">
        <v>11</v>
      </c>
      <c r="F1507" t="s">
        <v>130</v>
      </c>
      <c r="G1507">
        <v>1</v>
      </c>
      <c r="H1507" t="s">
        <v>9</v>
      </c>
      <c r="I1507" t="s">
        <v>16</v>
      </c>
      <c r="L1507" s="3" t="s">
        <v>252</v>
      </c>
      <c r="M1507">
        <v>0</v>
      </c>
      <c r="N1507" t="str">
        <f t="shared" si="120"/>
        <v>No</v>
      </c>
      <c r="O1507" s="3" t="s">
        <v>152</v>
      </c>
      <c r="P1507" s="126" t="str">
        <f t="shared" si="129"/>
        <v>Yes</v>
      </c>
      <c r="Q1507" s="126" t="str">
        <f t="shared" si="128"/>
        <v>Yes</v>
      </c>
      <c r="R1507" s="126" t="str">
        <f t="shared" si="128"/>
        <v>Yes</v>
      </c>
      <c r="S1507" s="126" t="str">
        <f t="shared" si="128"/>
        <v>No</v>
      </c>
      <c r="T1507" s="126" t="str">
        <f t="shared" si="128"/>
        <v>No</v>
      </c>
      <c r="U1507" s="126" t="str">
        <f t="shared" si="128"/>
        <v>Yes</v>
      </c>
      <c r="V1507" s="126" t="str">
        <f t="shared" si="128"/>
        <v>No</v>
      </c>
      <c r="W1507" s="126" t="str">
        <f t="shared" si="128"/>
        <v>No</v>
      </c>
      <c r="X1507" s="126" t="str">
        <f t="shared" si="128"/>
        <v>No</v>
      </c>
      <c r="Y1507" s="126" t="str">
        <f t="shared" ref="Q1507:AA1527" si="130">IF($A1507="","",IF(OR($B1507=Y$1,$C1507=Y$1,$D1507=Y$1,$E1507=Y$1,$F1507=Y$1),"Yes","No"))</f>
        <v>Yes</v>
      </c>
      <c r="Z1507" s="126" t="str">
        <f t="shared" si="130"/>
        <v>No</v>
      </c>
      <c r="AA1507" s="126" t="str">
        <f t="shared" si="130"/>
        <v>No</v>
      </c>
    </row>
    <row r="1508" spans="1:27" x14ac:dyDescent="0.3">
      <c r="A1508" t="s">
        <v>206</v>
      </c>
      <c r="B1508" t="s">
        <v>13</v>
      </c>
      <c r="C1508" t="s">
        <v>9</v>
      </c>
      <c r="D1508" t="s">
        <v>8</v>
      </c>
      <c r="E1508" t="s">
        <v>11</v>
      </c>
      <c r="F1508" t="s">
        <v>130</v>
      </c>
      <c r="G1508">
        <v>1</v>
      </c>
      <c r="H1508" t="s">
        <v>11</v>
      </c>
      <c r="I1508" t="s">
        <v>148</v>
      </c>
      <c r="M1508">
        <v>2</v>
      </c>
      <c r="N1508" t="str">
        <f t="shared" si="120"/>
        <v>Yes</v>
      </c>
      <c r="O1508" s="3" t="s">
        <v>152</v>
      </c>
      <c r="P1508" s="126" t="str">
        <f t="shared" si="129"/>
        <v>Yes</v>
      </c>
      <c r="Q1508" s="126" t="str">
        <f t="shared" si="130"/>
        <v>Yes</v>
      </c>
      <c r="R1508" s="126" t="str">
        <f t="shared" si="130"/>
        <v>Yes</v>
      </c>
      <c r="S1508" s="126" t="str">
        <f t="shared" si="130"/>
        <v>No</v>
      </c>
      <c r="T1508" s="126" t="str">
        <f t="shared" si="130"/>
        <v>No</v>
      </c>
      <c r="U1508" s="126" t="str">
        <f t="shared" si="130"/>
        <v>Yes</v>
      </c>
      <c r="V1508" s="126" t="str">
        <f t="shared" si="130"/>
        <v>No</v>
      </c>
      <c r="W1508" s="126" t="str">
        <f t="shared" si="130"/>
        <v>No</v>
      </c>
      <c r="X1508" s="126" t="str">
        <f t="shared" si="130"/>
        <v>No</v>
      </c>
      <c r="Y1508" s="126" t="str">
        <f t="shared" si="130"/>
        <v>Yes</v>
      </c>
      <c r="Z1508" s="126" t="str">
        <f t="shared" si="130"/>
        <v>No</v>
      </c>
      <c r="AA1508" s="126" t="str">
        <f t="shared" si="130"/>
        <v>No</v>
      </c>
    </row>
    <row r="1509" spans="1:27" x14ac:dyDescent="0.3">
      <c r="A1509" t="s">
        <v>206</v>
      </c>
      <c r="B1509" t="s">
        <v>13</v>
      </c>
      <c r="C1509" t="s">
        <v>9</v>
      </c>
      <c r="D1509" t="s">
        <v>8</v>
      </c>
      <c r="E1509" t="s">
        <v>11</v>
      </c>
      <c r="F1509" t="s">
        <v>130</v>
      </c>
      <c r="G1509">
        <v>0</v>
      </c>
      <c r="H1509" t="s">
        <v>11</v>
      </c>
      <c r="I1509" t="s">
        <v>19</v>
      </c>
      <c r="M1509">
        <v>0</v>
      </c>
      <c r="N1509" t="str">
        <f t="shared" si="120"/>
        <v>No</v>
      </c>
      <c r="O1509" s="3" t="s">
        <v>152</v>
      </c>
      <c r="P1509" s="126" t="str">
        <f t="shared" si="129"/>
        <v>Yes</v>
      </c>
      <c r="Q1509" s="126" t="str">
        <f t="shared" si="130"/>
        <v>Yes</v>
      </c>
      <c r="R1509" s="126" t="str">
        <f t="shared" si="130"/>
        <v>Yes</v>
      </c>
      <c r="S1509" s="126" t="str">
        <f t="shared" si="130"/>
        <v>No</v>
      </c>
      <c r="T1509" s="126" t="str">
        <f t="shared" si="130"/>
        <v>No</v>
      </c>
      <c r="U1509" s="126" t="str">
        <f t="shared" si="130"/>
        <v>Yes</v>
      </c>
      <c r="V1509" s="126" t="str">
        <f t="shared" si="130"/>
        <v>No</v>
      </c>
      <c r="W1509" s="126" t="str">
        <f t="shared" si="130"/>
        <v>No</v>
      </c>
      <c r="X1509" s="126" t="str">
        <f t="shared" si="130"/>
        <v>No</v>
      </c>
      <c r="Y1509" s="126" t="str">
        <f t="shared" si="130"/>
        <v>Yes</v>
      </c>
      <c r="Z1509" s="126" t="str">
        <f t="shared" si="130"/>
        <v>No</v>
      </c>
      <c r="AA1509" s="126" t="str">
        <f t="shared" si="130"/>
        <v>No</v>
      </c>
    </row>
    <row r="1510" spans="1:27" x14ac:dyDescent="0.3">
      <c r="A1510" t="s">
        <v>207</v>
      </c>
      <c r="B1510" t="s">
        <v>13</v>
      </c>
      <c r="C1510" t="s">
        <v>9</v>
      </c>
      <c r="D1510" t="s">
        <v>8</v>
      </c>
      <c r="E1510" t="s">
        <v>11</v>
      </c>
      <c r="F1510" t="s">
        <v>10</v>
      </c>
      <c r="G1510">
        <v>0</v>
      </c>
      <c r="H1510" t="s">
        <v>8</v>
      </c>
      <c r="I1510" t="s">
        <v>148</v>
      </c>
      <c r="M1510">
        <v>1</v>
      </c>
      <c r="N1510" t="str">
        <f t="shared" si="120"/>
        <v>Yes</v>
      </c>
      <c r="O1510" s="3" t="s">
        <v>152</v>
      </c>
      <c r="P1510" s="126" t="str">
        <f t="shared" si="129"/>
        <v>Yes</v>
      </c>
      <c r="Q1510" s="126" t="str">
        <f t="shared" si="130"/>
        <v>Yes</v>
      </c>
      <c r="R1510" s="126" t="str">
        <f t="shared" si="130"/>
        <v>Yes</v>
      </c>
      <c r="S1510" s="126" t="str">
        <f t="shared" si="130"/>
        <v>No</v>
      </c>
      <c r="T1510" s="126" t="str">
        <f t="shared" si="130"/>
        <v>Yes</v>
      </c>
      <c r="U1510" s="126" t="str">
        <f t="shared" si="130"/>
        <v>Yes</v>
      </c>
      <c r="V1510" s="126" t="str">
        <f t="shared" si="130"/>
        <v>No</v>
      </c>
      <c r="W1510" s="126" t="str">
        <f t="shared" si="130"/>
        <v>No</v>
      </c>
      <c r="X1510" s="126" t="str">
        <f t="shared" si="130"/>
        <v>No</v>
      </c>
      <c r="Y1510" s="126" t="str">
        <f t="shared" si="130"/>
        <v>No</v>
      </c>
      <c r="Z1510" s="126" t="str">
        <f t="shared" si="130"/>
        <v>No</v>
      </c>
      <c r="AA1510" s="126" t="str">
        <f t="shared" si="130"/>
        <v>No</v>
      </c>
    </row>
    <row r="1511" spans="1:27" x14ac:dyDescent="0.3">
      <c r="A1511" t="s">
        <v>207</v>
      </c>
      <c r="B1511" t="s">
        <v>13</v>
      </c>
      <c r="C1511" t="s">
        <v>9</v>
      </c>
      <c r="D1511" t="s">
        <v>8</v>
      </c>
      <c r="E1511" t="s">
        <v>11</v>
      </c>
      <c r="F1511" t="s">
        <v>10</v>
      </c>
      <c r="G1511">
        <v>0</v>
      </c>
      <c r="H1511" t="s">
        <v>13</v>
      </c>
      <c r="I1511" t="s">
        <v>19</v>
      </c>
      <c r="L1511" s="3" t="s">
        <v>122</v>
      </c>
      <c r="M1511">
        <v>0</v>
      </c>
      <c r="N1511" t="str">
        <f t="shared" si="120"/>
        <v>No</v>
      </c>
      <c r="O1511" s="3" t="s">
        <v>152</v>
      </c>
      <c r="P1511" s="126" t="str">
        <f t="shared" si="129"/>
        <v>Yes</v>
      </c>
      <c r="Q1511" s="126" t="str">
        <f t="shared" si="130"/>
        <v>Yes</v>
      </c>
      <c r="R1511" s="126" t="str">
        <f t="shared" si="130"/>
        <v>Yes</v>
      </c>
      <c r="S1511" s="126" t="str">
        <f t="shared" si="130"/>
        <v>No</v>
      </c>
      <c r="T1511" s="126" t="str">
        <f t="shared" si="130"/>
        <v>Yes</v>
      </c>
      <c r="U1511" s="126" t="str">
        <f t="shared" si="130"/>
        <v>Yes</v>
      </c>
      <c r="V1511" s="126" t="str">
        <f t="shared" si="130"/>
        <v>No</v>
      </c>
      <c r="W1511" s="126" t="str">
        <f t="shared" si="130"/>
        <v>No</v>
      </c>
      <c r="X1511" s="126" t="str">
        <f t="shared" si="130"/>
        <v>No</v>
      </c>
      <c r="Y1511" s="126" t="str">
        <f t="shared" si="130"/>
        <v>No</v>
      </c>
      <c r="Z1511" s="126" t="str">
        <f t="shared" si="130"/>
        <v>No</v>
      </c>
      <c r="AA1511" s="126" t="str">
        <f t="shared" si="130"/>
        <v>No</v>
      </c>
    </row>
    <row r="1512" spans="1:27" x14ac:dyDescent="0.3">
      <c r="A1512" t="s">
        <v>207</v>
      </c>
      <c r="B1512" t="s">
        <v>13</v>
      </c>
      <c r="C1512" t="s">
        <v>9</v>
      </c>
      <c r="D1512" t="s">
        <v>8</v>
      </c>
      <c r="E1512" t="s">
        <v>11</v>
      </c>
      <c r="F1512" t="s">
        <v>10</v>
      </c>
      <c r="G1512">
        <v>1</v>
      </c>
      <c r="H1512" t="s">
        <v>9</v>
      </c>
      <c r="I1512" t="s">
        <v>18</v>
      </c>
      <c r="L1512" s="3" t="s">
        <v>252</v>
      </c>
      <c r="M1512">
        <v>0</v>
      </c>
      <c r="N1512" t="str">
        <f t="shared" si="120"/>
        <v>No</v>
      </c>
      <c r="O1512" s="3" t="s">
        <v>152</v>
      </c>
      <c r="P1512" s="126" t="str">
        <f t="shared" si="129"/>
        <v>Yes</v>
      </c>
      <c r="Q1512" s="126" t="str">
        <f t="shared" si="130"/>
        <v>Yes</v>
      </c>
      <c r="R1512" s="126" t="str">
        <f t="shared" si="130"/>
        <v>Yes</v>
      </c>
      <c r="S1512" s="126" t="str">
        <f t="shared" si="130"/>
        <v>No</v>
      </c>
      <c r="T1512" s="126" t="str">
        <f t="shared" si="130"/>
        <v>Yes</v>
      </c>
      <c r="U1512" s="126" t="str">
        <f t="shared" si="130"/>
        <v>Yes</v>
      </c>
      <c r="V1512" s="126" t="str">
        <f t="shared" si="130"/>
        <v>No</v>
      </c>
      <c r="W1512" s="126" t="str">
        <f t="shared" si="130"/>
        <v>No</v>
      </c>
      <c r="X1512" s="126" t="str">
        <f t="shared" si="130"/>
        <v>No</v>
      </c>
      <c r="Y1512" s="126" t="str">
        <f t="shared" si="130"/>
        <v>No</v>
      </c>
      <c r="Z1512" s="126" t="str">
        <f t="shared" si="130"/>
        <v>No</v>
      </c>
      <c r="AA1512" s="126" t="str">
        <f t="shared" si="130"/>
        <v>No</v>
      </c>
    </row>
    <row r="1513" spans="1:27" x14ac:dyDescent="0.3">
      <c r="A1513" t="s">
        <v>207</v>
      </c>
      <c r="B1513" t="s">
        <v>13</v>
      </c>
      <c r="C1513" t="s">
        <v>9</v>
      </c>
      <c r="D1513" t="s">
        <v>8</v>
      </c>
      <c r="E1513" t="s">
        <v>11</v>
      </c>
      <c r="F1513" t="s">
        <v>10</v>
      </c>
      <c r="G1513">
        <v>1</v>
      </c>
      <c r="H1513" t="s">
        <v>8</v>
      </c>
      <c r="I1513" t="s">
        <v>15</v>
      </c>
      <c r="M1513">
        <v>2</v>
      </c>
      <c r="N1513" t="str">
        <f t="shared" si="120"/>
        <v>Yes</v>
      </c>
      <c r="O1513" s="3" t="s">
        <v>152</v>
      </c>
      <c r="P1513" s="126" t="str">
        <f t="shared" si="129"/>
        <v>Yes</v>
      </c>
      <c r="Q1513" s="126" t="str">
        <f t="shared" si="130"/>
        <v>Yes</v>
      </c>
      <c r="R1513" s="126" t="str">
        <f t="shared" si="130"/>
        <v>Yes</v>
      </c>
      <c r="S1513" s="126" t="str">
        <f t="shared" si="130"/>
        <v>No</v>
      </c>
      <c r="T1513" s="126" t="str">
        <f t="shared" si="130"/>
        <v>Yes</v>
      </c>
      <c r="U1513" s="126" t="str">
        <f t="shared" si="130"/>
        <v>Yes</v>
      </c>
      <c r="V1513" s="126" t="str">
        <f t="shared" si="130"/>
        <v>No</v>
      </c>
      <c r="W1513" s="126" t="str">
        <f t="shared" si="130"/>
        <v>No</v>
      </c>
      <c r="X1513" s="126" t="str">
        <f t="shared" si="130"/>
        <v>No</v>
      </c>
      <c r="Y1513" s="126" t="str">
        <f t="shared" si="130"/>
        <v>No</v>
      </c>
      <c r="Z1513" s="126" t="str">
        <f t="shared" si="130"/>
        <v>No</v>
      </c>
      <c r="AA1513" s="126" t="str">
        <f t="shared" si="130"/>
        <v>No</v>
      </c>
    </row>
    <row r="1514" spans="1:27" x14ac:dyDescent="0.3">
      <c r="A1514" t="s">
        <v>207</v>
      </c>
      <c r="B1514" t="s">
        <v>13</v>
      </c>
      <c r="C1514" t="s">
        <v>9</v>
      </c>
      <c r="D1514" t="s">
        <v>8</v>
      </c>
      <c r="E1514" t="s">
        <v>11</v>
      </c>
      <c r="F1514" t="s">
        <v>10</v>
      </c>
      <c r="G1514">
        <v>0</v>
      </c>
      <c r="H1514" t="s">
        <v>9</v>
      </c>
      <c r="I1514" t="s">
        <v>19</v>
      </c>
      <c r="L1514" s="3" t="s">
        <v>252</v>
      </c>
      <c r="M1514">
        <v>0</v>
      </c>
      <c r="N1514" t="str">
        <f t="shared" si="120"/>
        <v>No</v>
      </c>
      <c r="O1514" s="3" t="s">
        <v>152</v>
      </c>
      <c r="P1514" s="126" t="str">
        <f t="shared" si="129"/>
        <v>Yes</v>
      </c>
      <c r="Q1514" s="126" t="str">
        <f t="shared" si="130"/>
        <v>Yes</v>
      </c>
      <c r="R1514" s="126" t="str">
        <f t="shared" si="130"/>
        <v>Yes</v>
      </c>
      <c r="S1514" s="126" t="str">
        <f t="shared" si="130"/>
        <v>No</v>
      </c>
      <c r="T1514" s="126" t="str">
        <f t="shared" si="130"/>
        <v>Yes</v>
      </c>
      <c r="U1514" s="126" t="str">
        <f t="shared" si="130"/>
        <v>Yes</v>
      </c>
      <c r="V1514" s="126" t="str">
        <f t="shared" si="130"/>
        <v>No</v>
      </c>
      <c r="W1514" s="126" t="str">
        <f t="shared" si="130"/>
        <v>No</v>
      </c>
      <c r="X1514" s="126" t="str">
        <f t="shared" si="130"/>
        <v>No</v>
      </c>
      <c r="Y1514" s="126" t="str">
        <f t="shared" si="130"/>
        <v>No</v>
      </c>
      <c r="Z1514" s="126" t="str">
        <f t="shared" si="130"/>
        <v>No</v>
      </c>
      <c r="AA1514" s="126" t="str">
        <f t="shared" si="130"/>
        <v>No</v>
      </c>
    </row>
    <row r="1515" spans="1:27" x14ac:dyDescent="0.3">
      <c r="A1515" t="s">
        <v>207</v>
      </c>
      <c r="B1515" t="s">
        <v>13</v>
      </c>
      <c r="C1515" t="s">
        <v>9</v>
      </c>
      <c r="D1515" t="s">
        <v>8</v>
      </c>
      <c r="E1515" t="s">
        <v>11</v>
      </c>
      <c r="F1515" t="s">
        <v>10</v>
      </c>
      <c r="G1515">
        <v>0</v>
      </c>
      <c r="H1515" t="s">
        <v>11</v>
      </c>
      <c r="I1515" t="s">
        <v>19</v>
      </c>
      <c r="M1515">
        <v>0</v>
      </c>
      <c r="N1515" t="str">
        <f t="shared" si="120"/>
        <v>No</v>
      </c>
      <c r="O1515" s="3" t="s">
        <v>152</v>
      </c>
      <c r="P1515" s="126" t="str">
        <f t="shared" si="129"/>
        <v>Yes</v>
      </c>
      <c r="Q1515" s="126" t="str">
        <f t="shared" si="130"/>
        <v>Yes</v>
      </c>
      <c r="R1515" s="126" t="str">
        <f t="shared" si="130"/>
        <v>Yes</v>
      </c>
      <c r="S1515" s="126" t="str">
        <f t="shared" si="130"/>
        <v>No</v>
      </c>
      <c r="T1515" s="126" t="str">
        <f t="shared" si="130"/>
        <v>Yes</v>
      </c>
      <c r="U1515" s="126" t="str">
        <f t="shared" si="130"/>
        <v>Yes</v>
      </c>
      <c r="V1515" s="126" t="str">
        <f t="shared" si="130"/>
        <v>No</v>
      </c>
      <c r="W1515" s="126" t="str">
        <f t="shared" si="130"/>
        <v>No</v>
      </c>
      <c r="X1515" s="126" t="str">
        <f t="shared" si="130"/>
        <v>No</v>
      </c>
      <c r="Y1515" s="126" t="str">
        <f t="shared" si="130"/>
        <v>No</v>
      </c>
      <c r="Z1515" s="126" t="str">
        <f t="shared" si="130"/>
        <v>No</v>
      </c>
      <c r="AA1515" s="126" t="str">
        <f t="shared" si="130"/>
        <v>No</v>
      </c>
    </row>
    <row r="1516" spans="1:27" x14ac:dyDescent="0.3">
      <c r="A1516" t="s">
        <v>207</v>
      </c>
      <c r="B1516" t="s">
        <v>13</v>
      </c>
      <c r="C1516" t="s">
        <v>9</v>
      </c>
      <c r="D1516" t="s">
        <v>8</v>
      </c>
      <c r="E1516" t="s">
        <v>11</v>
      </c>
      <c r="F1516" t="s">
        <v>10</v>
      </c>
      <c r="G1516">
        <v>1</v>
      </c>
      <c r="H1516" t="s">
        <v>11</v>
      </c>
      <c r="I1516" t="s">
        <v>18</v>
      </c>
      <c r="M1516">
        <v>0</v>
      </c>
      <c r="N1516" t="str">
        <f t="shared" si="120"/>
        <v>No</v>
      </c>
      <c r="O1516" s="3" t="s">
        <v>152</v>
      </c>
      <c r="P1516" s="126" t="str">
        <f t="shared" si="129"/>
        <v>Yes</v>
      </c>
      <c r="Q1516" s="126" t="str">
        <f t="shared" si="130"/>
        <v>Yes</v>
      </c>
      <c r="R1516" s="126" t="str">
        <f t="shared" si="130"/>
        <v>Yes</v>
      </c>
      <c r="S1516" s="126" t="str">
        <f t="shared" si="130"/>
        <v>No</v>
      </c>
      <c r="T1516" s="126" t="str">
        <f t="shared" si="130"/>
        <v>Yes</v>
      </c>
      <c r="U1516" s="126" t="str">
        <f t="shared" si="130"/>
        <v>Yes</v>
      </c>
      <c r="V1516" s="126" t="str">
        <f t="shared" si="130"/>
        <v>No</v>
      </c>
      <c r="W1516" s="126" t="str">
        <f t="shared" si="130"/>
        <v>No</v>
      </c>
      <c r="X1516" s="126" t="str">
        <f t="shared" si="130"/>
        <v>No</v>
      </c>
      <c r="Y1516" s="126" t="str">
        <f t="shared" si="130"/>
        <v>No</v>
      </c>
      <c r="Z1516" s="126" t="str">
        <f t="shared" si="130"/>
        <v>No</v>
      </c>
      <c r="AA1516" s="126" t="str">
        <f t="shared" si="130"/>
        <v>No</v>
      </c>
    </row>
    <row r="1517" spans="1:27" x14ac:dyDescent="0.3">
      <c r="A1517" t="s">
        <v>207</v>
      </c>
      <c r="B1517" t="s">
        <v>130</v>
      </c>
      <c r="C1517" t="s">
        <v>9</v>
      </c>
      <c r="D1517" t="s">
        <v>8</v>
      </c>
      <c r="E1517" t="s">
        <v>11</v>
      </c>
      <c r="F1517" t="s">
        <v>10</v>
      </c>
      <c r="G1517">
        <v>1</v>
      </c>
      <c r="H1517" t="s">
        <v>130</v>
      </c>
      <c r="I1517" t="s">
        <v>19</v>
      </c>
      <c r="L1517" s="3" t="s">
        <v>122</v>
      </c>
      <c r="M1517">
        <v>0</v>
      </c>
      <c r="N1517" t="str">
        <f t="shared" si="120"/>
        <v>No</v>
      </c>
      <c r="O1517" s="3" t="s">
        <v>152</v>
      </c>
      <c r="P1517" s="126" t="str">
        <f t="shared" si="129"/>
        <v>No</v>
      </c>
      <c r="Q1517" s="126" t="str">
        <f t="shared" si="130"/>
        <v>Yes</v>
      </c>
      <c r="R1517" s="126" t="str">
        <f t="shared" si="130"/>
        <v>Yes</v>
      </c>
      <c r="S1517" s="126" t="str">
        <f t="shared" si="130"/>
        <v>No</v>
      </c>
      <c r="T1517" s="126" t="str">
        <f t="shared" si="130"/>
        <v>Yes</v>
      </c>
      <c r="U1517" s="126" t="str">
        <f t="shared" si="130"/>
        <v>Yes</v>
      </c>
      <c r="V1517" s="126" t="str">
        <f t="shared" si="130"/>
        <v>No</v>
      </c>
      <c r="W1517" s="126" t="str">
        <f t="shared" si="130"/>
        <v>No</v>
      </c>
      <c r="X1517" s="126" t="str">
        <f t="shared" si="130"/>
        <v>No</v>
      </c>
      <c r="Y1517" s="126" t="str">
        <f t="shared" si="130"/>
        <v>Yes</v>
      </c>
      <c r="Z1517" s="126" t="str">
        <f t="shared" si="130"/>
        <v>No</v>
      </c>
      <c r="AA1517" s="126" t="str">
        <f t="shared" si="130"/>
        <v>No</v>
      </c>
    </row>
    <row r="1518" spans="1:27" x14ac:dyDescent="0.3">
      <c r="A1518" t="s">
        <v>207</v>
      </c>
      <c r="B1518" t="s">
        <v>130</v>
      </c>
      <c r="C1518" t="s">
        <v>9</v>
      </c>
      <c r="D1518" t="s">
        <v>8</v>
      </c>
      <c r="E1518" t="s">
        <v>11</v>
      </c>
      <c r="F1518" t="s">
        <v>10</v>
      </c>
      <c r="G1518">
        <v>0</v>
      </c>
      <c r="H1518" t="s">
        <v>10</v>
      </c>
      <c r="I1518" t="s">
        <v>19</v>
      </c>
      <c r="M1518">
        <v>3</v>
      </c>
      <c r="N1518" t="str">
        <f t="shared" si="120"/>
        <v>Yes</v>
      </c>
      <c r="O1518" s="3" t="s">
        <v>152</v>
      </c>
      <c r="P1518" s="126" t="str">
        <f t="shared" si="129"/>
        <v>No</v>
      </c>
      <c r="Q1518" s="126" t="str">
        <f t="shared" si="130"/>
        <v>Yes</v>
      </c>
      <c r="R1518" s="126" t="str">
        <f t="shared" si="130"/>
        <v>Yes</v>
      </c>
      <c r="S1518" s="126" t="str">
        <f t="shared" si="130"/>
        <v>No</v>
      </c>
      <c r="T1518" s="126" t="str">
        <f t="shared" si="130"/>
        <v>Yes</v>
      </c>
      <c r="U1518" s="126" t="str">
        <f t="shared" si="130"/>
        <v>Yes</v>
      </c>
      <c r="V1518" s="126" t="str">
        <f t="shared" si="130"/>
        <v>No</v>
      </c>
      <c r="W1518" s="126" t="str">
        <f t="shared" si="130"/>
        <v>No</v>
      </c>
      <c r="X1518" s="126" t="str">
        <f t="shared" si="130"/>
        <v>No</v>
      </c>
      <c r="Y1518" s="126" t="str">
        <f t="shared" si="130"/>
        <v>Yes</v>
      </c>
      <c r="Z1518" s="126" t="str">
        <f t="shared" si="130"/>
        <v>No</v>
      </c>
      <c r="AA1518" s="126" t="str">
        <f t="shared" si="130"/>
        <v>No</v>
      </c>
    </row>
    <row r="1519" spans="1:27" x14ac:dyDescent="0.3">
      <c r="A1519" t="s">
        <v>207</v>
      </c>
      <c r="B1519" t="s">
        <v>130</v>
      </c>
      <c r="C1519" t="s">
        <v>9</v>
      </c>
      <c r="D1519" t="s">
        <v>8</v>
      </c>
      <c r="E1519" t="s">
        <v>70</v>
      </c>
      <c r="F1519" t="s">
        <v>131</v>
      </c>
      <c r="G1519">
        <v>0</v>
      </c>
      <c r="H1519" t="s">
        <v>8</v>
      </c>
      <c r="I1519" t="s">
        <v>15</v>
      </c>
      <c r="M1519">
        <v>0</v>
      </c>
      <c r="N1519" t="str">
        <f t="shared" si="120"/>
        <v>No</v>
      </c>
      <c r="O1519" s="3" t="s">
        <v>152</v>
      </c>
      <c r="P1519" s="126" t="str">
        <f t="shared" si="129"/>
        <v>No</v>
      </c>
      <c r="Q1519" s="126" t="str">
        <f t="shared" si="130"/>
        <v>Yes</v>
      </c>
      <c r="R1519" s="126" t="str">
        <f t="shared" si="130"/>
        <v>Yes</v>
      </c>
      <c r="S1519" s="126" t="str">
        <f t="shared" si="130"/>
        <v>Yes</v>
      </c>
      <c r="T1519" s="126" t="str">
        <f t="shared" si="130"/>
        <v>No</v>
      </c>
      <c r="U1519" s="126" t="str">
        <f t="shared" si="130"/>
        <v>No</v>
      </c>
      <c r="V1519" s="126" t="str">
        <f t="shared" si="130"/>
        <v>No</v>
      </c>
      <c r="W1519" s="126" t="str">
        <f t="shared" si="130"/>
        <v>No</v>
      </c>
      <c r="X1519" s="126" t="str">
        <f t="shared" si="130"/>
        <v>No</v>
      </c>
      <c r="Y1519" s="126" t="str">
        <f t="shared" si="130"/>
        <v>Yes</v>
      </c>
      <c r="Z1519" s="126" t="str">
        <f t="shared" si="130"/>
        <v>Yes</v>
      </c>
      <c r="AA1519" s="126" t="str">
        <f t="shared" si="130"/>
        <v>No</v>
      </c>
    </row>
    <row r="1520" spans="1:27" x14ac:dyDescent="0.3">
      <c r="A1520" t="s">
        <v>207</v>
      </c>
      <c r="B1520" t="s">
        <v>13</v>
      </c>
      <c r="C1520" t="s">
        <v>130</v>
      </c>
      <c r="D1520" t="s">
        <v>70</v>
      </c>
      <c r="E1520" t="s">
        <v>11</v>
      </c>
      <c r="F1520" t="s">
        <v>131</v>
      </c>
      <c r="G1520">
        <v>3</v>
      </c>
      <c r="H1520" t="s">
        <v>130</v>
      </c>
      <c r="I1520" t="s">
        <v>19</v>
      </c>
      <c r="M1520">
        <v>0</v>
      </c>
      <c r="N1520" t="str">
        <f t="shared" si="120"/>
        <v>No</v>
      </c>
      <c r="O1520" s="3" t="s">
        <v>152</v>
      </c>
      <c r="P1520" s="126" t="str">
        <f t="shared" si="129"/>
        <v>Yes</v>
      </c>
      <c r="Q1520" s="126" t="str">
        <f t="shared" si="130"/>
        <v>No</v>
      </c>
      <c r="R1520" s="126" t="str">
        <f t="shared" si="130"/>
        <v>No</v>
      </c>
      <c r="S1520" s="126" t="str">
        <f t="shared" si="130"/>
        <v>Yes</v>
      </c>
      <c r="T1520" s="126" t="str">
        <f t="shared" si="130"/>
        <v>No</v>
      </c>
      <c r="U1520" s="126" t="str">
        <f t="shared" si="130"/>
        <v>Yes</v>
      </c>
      <c r="V1520" s="126" t="str">
        <f t="shared" si="130"/>
        <v>No</v>
      </c>
      <c r="W1520" s="126" t="str">
        <f t="shared" si="130"/>
        <v>No</v>
      </c>
      <c r="X1520" s="126" t="str">
        <f t="shared" si="130"/>
        <v>No</v>
      </c>
      <c r="Y1520" s="126" t="str">
        <f t="shared" si="130"/>
        <v>Yes</v>
      </c>
      <c r="Z1520" s="126" t="str">
        <f t="shared" si="130"/>
        <v>Yes</v>
      </c>
      <c r="AA1520" s="126" t="str">
        <f t="shared" si="130"/>
        <v>No</v>
      </c>
    </row>
    <row r="1521" spans="1:27" x14ac:dyDescent="0.3">
      <c r="A1521" t="s">
        <v>207</v>
      </c>
      <c r="B1521" t="s">
        <v>13</v>
      </c>
      <c r="C1521" t="s">
        <v>130</v>
      </c>
      <c r="D1521" t="s">
        <v>70</v>
      </c>
      <c r="E1521" t="s">
        <v>11</v>
      </c>
      <c r="F1521" t="s">
        <v>131</v>
      </c>
      <c r="G1521">
        <v>1</v>
      </c>
      <c r="H1521" t="s">
        <v>70</v>
      </c>
      <c r="I1521" t="s">
        <v>148</v>
      </c>
      <c r="M1521">
        <v>2</v>
      </c>
      <c r="N1521" t="str">
        <f t="shared" si="120"/>
        <v>Yes</v>
      </c>
      <c r="O1521" s="3" t="s">
        <v>152</v>
      </c>
      <c r="P1521" s="126" t="str">
        <f t="shared" si="129"/>
        <v>Yes</v>
      </c>
      <c r="Q1521" s="126" t="str">
        <f t="shared" si="130"/>
        <v>No</v>
      </c>
      <c r="R1521" s="126" t="str">
        <f t="shared" si="130"/>
        <v>No</v>
      </c>
      <c r="S1521" s="126" t="str">
        <f t="shared" si="130"/>
        <v>Yes</v>
      </c>
      <c r="T1521" s="126" t="str">
        <f t="shared" si="130"/>
        <v>No</v>
      </c>
      <c r="U1521" s="126" t="str">
        <f t="shared" si="130"/>
        <v>Yes</v>
      </c>
      <c r="V1521" s="126" t="str">
        <f t="shared" si="130"/>
        <v>No</v>
      </c>
      <c r="W1521" s="126" t="str">
        <f t="shared" si="130"/>
        <v>No</v>
      </c>
      <c r="X1521" s="126" t="str">
        <f t="shared" si="130"/>
        <v>No</v>
      </c>
      <c r="Y1521" s="126" t="str">
        <f t="shared" si="130"/>
        <v>Yes</v>
      </c>
      <c r="Z1521" s="126" t="str">
        <f t="shared" si="130"/>
        <v>Yes</v>
      </c>
      <c r="AA1521" s="126" t="str">
        <f t="shared" si="130"/>
        <v>No</v>
      </c>
    </row>
    <row r="1522" spans="1:27" x14ac:dyDescent="0.3">
      <c r="A1522" t="s">
        <v>207</v>
      </c>
      <c r="B1522" t="s">
        <v>13</v>
      </c>
      <c r="C1522" t="s">
        <v>130</v>
      </c>
      <c r="D1522" t="s">
        <v>70</v>
      </c>
      <c r="E1522" t="s">
        <v>11</v>
      </c>
      <c r="F1522" t="s">
        <v>131</v>
      </c>
      <c r="G1522">
        <v>1</v>
      </c>
      <c r="H1522" t="s">
        <v>11</v>
      </c>
      <c r="I1522" t="s">
        <v>17</v>
      </c>
      <c r="M1522">
        <v>0</v>
      </c>
      <c r="N1522" t="str">
        <f t="shared" si="120"/>
        <v>No</v>
      </c>
      <c r="O1522" s="3" t="s">
        <v>152</v>
      </c>
      <c r="P1522" s="126" t="str">
        <f t="shared" si="129"/>
        <v>Yes</v>
      </c>
      <c r="Q1522" s="126" t="str">
        <f t="shared" si="130"/>
        <v>No</v>
      </c>
      <c r="R1522" s="126" t="str">
        <f t="shared" si="130"/>
        <v>No</v>
      </c>
      <c r="S1522" s="126" t="str">
        <f t="shared" si="130"/>
        <v>Yes</v>
      </c>
      <c r="T1522" s="126" t="str">
        <f t="shared" si="130"/>
        <v>No</v>
      </c>
      <c r="U1522" s="126" t="str">
        <f t="shared" si="130"/>
        <v>Yes</v>
      </c>
      <c r="V1522" s="126" t="str">
        <f t="shared" si="130"/>
        <v>No</v>
      </c>
      <c r="W1522" s="126" t="str">
        <f t="shared" si="130"/>
        <v>No</v>
      </c>
      <c r="X1522" s="126" t="str">
        <f t="shared" si="130"/>
        <v>No</v>
      </c>
      <c r="Y1522" s="126" t="str">
        <f t="shared" si="130"/>
        <v>Yes</v>
      </c>
      <c r="Z1522" s="126" t="str">
        <f t="shared" si="130"/>
        <v>Yes</v>
      </c>
      <c r="AA1522" s="126" t="str">
        <f t="shared" si="130"/>
        <v>No</v>
      </c>
    </row>
    <row r="1523" spans="1:27" x14ac:dyDescent="0.3">
      <c r="A1523" t="s">
        <v>207</v>
      </c>
      <c r="B1523" t="s">
        <v>13</v>
      </c>
      <c r="C1523" t="s">
        <v>130</v>
      </c>
      <c r="D1523" t="s">
        <v>70</v>
      </c>
      <c r="E1523" t="s">
        <v>11</v>
      </c>
      <c r="F1523" t="s">
        <v>131</v>
      </c>
      <c r="G1523">
        <v>2</v>
      </c>
      <c r="H1523" t="s">
        <v>70</v>
      </c>
      <c r="I1523" t="s">
        <v>19</v>
      </c>
      <c r="L1523" s="3" t="s">
        <v>252</v>
      </c>
      <c r="M1523">
        <v>0</v>
      </c>
      <c r="N1523" t="str">
        <f t="shared" si="120"/>
        <v>No</v>
      </c>
      <c r="O1523" s="3" t="s">
        <v>152</v>
      </c>
      <c r="P1523" s="126" t="str">
        <f t="shared" si="129"/>
        <v>Yes</v>
      </c>
      <c r="Q1523" s="126" t="str">
        <f t="shared" si="130"/>
        <v>No</v>
      </c>
      <c r="R1523" s="126" t="str">
        <f t="shared" si="130"/>
        <v>No</v>
      </c>
      <c r="S1523" s="126" t="str">
        <f t="shared" si="130"/>
        <v>Yes</v>
      </c>
      <c r="T1523" s="126" t="str">
        <f t="shared" si="130"/>
        <v>No</v>
      </c>
      <c r="U1523" s="126" t="str">
        <f t="shared" si="130"/>
        <v>Yes</v>
      </c>
      <c r="V1523" s="126" t="str">
        <f t="shared" si="130"/>
        <v>No</v>
      </c>
      <c r="W1523" s="126" t="str">
        <f t="shared" si="130"/>
        <v>No</v>
      </c>
      <c r="X1523" s="126" t="str">
        <f t="shared" si="130"/>
        <v>No</v>
      </c>
      <c r="Y1523" s="126" t="str">
        <f t="shared" si="130"/>
        <v>Yes</v>
      </c>
      <c r="Z1523" s="126" t="str">
        <f t="shared" si="130"/>
        <v>Yes</v>
      </c>
      <c r="AA1523" s="126" t="str">
        <f t="shared" si="130"/>
        <v>No</v>
      </c>
    </row>
    <row r="1524" spans="1:27" x14ac:dyDescent="0.3">
      <c r="A1524" t="s">
        <v>207</v>
      </c>
      <c r="B1524" t="s">
        <v>13</v>
      </c>
      <c r="C1524" t="s">
        <v>130</v>
      </c>
      <c r="D1524" t="s">
        <v>70</v>
      </c>
      <c r="E1524" t="s">
        <v>11</v>
      </c>
      <c r="F1524" t="s">
        <v>131</v>
      </c>
      <c r="G1524">
        <v>2</v>
      </c>
      <c r="H1524" t="s">
        <v>131</v>
      </c>
      <c r="I1524" t="s">
        <v>18</v>
      </c>
      <c r="J1524" t="s">
        <v>237</v>
      </c>
      <c r="M1524">
        <v>2</v>
      </c>
      <c r="N1524" t="str">
        <f t="shared" ref="N1524:N1587" si="131">IF(M1524="","",IF(I1524="Foul","Yes",IF(M1524=0,"No","Yes")))</f>
        <v>Yes</v>
      </c>
      <c r="O1524" s="3" t="s">
        <v>152</v>
      </c>
      <c r="P1524" s="126" t="str">
        <f t="shared" si="129"/>
        <v>Yes</v>
      </c>
      <c r="Q1524" s="126" t="str">
        <f t="shared" si="130"/>
        <v>No</v>
      </c>
      <c r="R1524" s="126" t="str">
        <f t="shared" si="130"/>
        <v>No</v>
      </c>
      <c r="S1524" s="126" t="str">
        <f t="shared" si="130"/>
        <v>Yes</v>
      </c>
      <c r="T1524" s="126" t="str">
        <f t="shared" si="130"/>
        <v>No</v>
      </c>
      <c r="U1524" s="126" t="str">
        <f t="shared" si="130"/>
        <v>Yes</v>
      </c>
      <c r="V1524" s="126" t="str">
        <f t="shared" si="130"/>
        <v>No</v>
      </c>
      <c r="W1524" s="126" t="str">
        <f t="shared" si="130"/>
        <v>No</v>
      </c>
      <c r="X1524" s="126" t="str">
        <f t="shared" si="130"/>
        <v>No</v>
      </c>
      <c r="Y1524" s="126" t="str">
        <f t="shared" si="130"/>
        <v>Yes</v>
      </c>
      <c r="Z1524" s="126" t="str">
        <f t="shared" si="130"/>
        <v>Yes</v>
      </c>
      <c r="AA1524" s="126" t="str">
        <f t="shared" si="130"/>
        <v>No</v>
      </c>
    </row>
    <row r="1525" spans="1:27" x14ac:dyDescent="0.3">
      <c r="A1525" t="s">
        <v>207</v>
      </c>
      <c r="B1525" t="s">
        <v>13</v>
      </c>
      <c r="C1525" t="s">
        <v>130</v>
      </c>
      <c r="D1525" t="s">
        <v>70</v>
      </c>
      <c r="E1525" t="s">
        <v>11</v>
      </c>
      <c r="F1525" t="s">
        <v>131</v>
      </c>
      <c r="G1525">
        <v>1</v>
      </c>
      <c r="H1525" t="s">
        <v>130</v>
      </c>
      <c r="I1525" t="s">
        <v>15</v>
      </c>
      <c r="L1525" s="3" t="s">
        <v>122</v>
      </c>
      <c r="M1525">
        <v>2</v>
      </c>
      <c r="N1525" t="str">
        <f t="shared" si="131"/>
        <v>Yes</v>
      </c>
      <c r="O1525" s="3" t="s">
        <v>152</v>
      </c>
      <c r="P1525" s="126" t="str">
        <f t="shared" si="129"/>
        <v>Yes</v>
      </c>
      <c r="Q1525" s="126" t="str">
        <f t="shared" si="130"/>
        <v>No</v>
      </c>
      <c r="R1525" s="126" t="str">
        <f t="shared" si="130"/>
        <v>No</v>
      </c>
      <c r="S1525" s="126" t="str">
        <f t="shared" si="130"/>
        <v>Yes</v>
      </c>
      <c r="T1525" s="126" t="str">
        <f t="shared" si="130"/>
        <v>No</v>
      </c>
      <c r="U1525" s="126" t="str">
        <f t="shared" si="130"/>
        <v>Yes</v>
      </c>
      <c r="V1525" s="126" t="str">
        <f t="shared" si="130"/>
        <v>No</v>
      </c>
      <c r="W1525" s="126" t="str">
        <f t="shared" si="130"/>
        <v>No</v>
      </c>
      <c r="X1525" s="126" t="str">
        <f t="shared" si="130"/>
        <v>No</v>
      </c>
      <c r="Y1525" s="126" t="str">
        <f t="shared" si="130"/>
        <v>Yes</v>
      </c>
      <c r="Z1525" s="126" t="str">
        <f t="shared" si="130"/>
        <v>Yes</v>
      </c>
      <c r="AA1525" s="126" t="str">
        <f t="shared" si="130"/>
        <v>No</v>
      </c>
    </row>
    <row r="1526" spans="1:27" x14ac:dyDescent="0.3">
      <c r="A1526" t="s">
        <v>207</v>
      </c>
      <c r="B1526" t="s">
        <v>13</v>
      </c>
      <c r="C1526" t="s">
        <v>130</v>
      </c>
      <c r="D1526" t="s">
        <v>70</v>
      </c>
      <c r="E1526" t="s">
        <v>11</v>
      </c>
      <c r="F1526" t="s">
        <v>131</v>
      </c>
      <c r="G1526">
        <v>2</v>
      </c>
      <c r="H1526" t="s">
        <v>70</v>
      </c>
      <c r="I1526" t="s">
        <v>148</v>
      </c>
      <c r="K1526" t="s">
        <v>237</v>
      </c>
      <c r="L1526" s="3" t="s">
        <v>122</v>
      </c>
      <c r="M1526">
        <v>2</v>
      </c>
      <c r="N1526" t="str">
        <f t="shared" si="131"/>
        <v>Yes</v>
      </c>
      <c r="O1526" s="3" t="s">
        <v>152</v>
      </c>
      <c r="P1526" s="126" t="str">
        <f t="shared" si="129"/>
        <v>Yes</v>
      </c>
      <c r="Q1526" s="126" t="str">
        <f t="shared" si="130"/>
        <v>No</v>
      </c>
      <c r="R1526" s="126" t="str">
        <f t="shared" si="130"/>
        <v>No</v>
      </c>
      <c r="S1526" s="126" t="str">
        <f t="shared" si="130"/>
        <v>Yes</v>
      </c>
      <c r="T1526" s="126" t="str">
        <f t="shared" si="130"/>
        <v>No</v>
      </c>
      <c r="U1526" s="126" t="str">
        <f t="shared" si="130"/>
        <v>Yes</v>
      </c>
      <c r="V1526" s="126" t="str">
        <f t="shared" si="130"/>
        <v>No</v>
      </c>
      <c r="W1526" s="126" t="str">
        <f t="shared" si="130"/>
        <v>No</v>
      </c>
      <c r="X1526" s="126" t="str">
        <f t="shared" si="130"/>
        <v>No</v>
      </c>
      <c r="Y1526" s="126" t="str">
        <f t="shared" si="130"/>
        <v>Yes</v>
      </c>
      <c r="Z1526" s="126" t="str">
        <f t="shared" si="130"/>
        <v>Yes</v>
      </c>
      <c r="AA1526" s="126" t="str">
        <f t="shared" si="130"/>
        <v>No</v>
      </c>
    </row>
    <row r="1527" spans="1:27" x14ac:dyDescent="0.3">
      <c r="A1527" t="s">
        <v>207</v>
      </c>
      <c r="B1527" t="s">
        <v>13</v>
      </c>
      <c r="C1527" t="s">
        <v>9</v>
      </c>
      <c r="D1527" t="s">
        <v>14</v>
      </c>
      <c r="E1527" t="s">
        <v>8</v>
      </c>
      <c r="F1527" t="s">
        <v>10</v>
      </c>
      <c r="G1527">
        <v>1</v>
      </c>
      <c r="H1527" t="s">
        <v>10</v>
      </c>
      <c r="I1527" t="s">
        <v>15</v>
      </c>
      <c r="M1527">
        <v>2</v>
      </c>
      <c r="N1527" t="str">
        <f t="shared" si="131"/>
        <v>Yes</v>
      </c>
      <c r="O1527" s="3" t="s">
        <v>152</v>
      </c>
      <c r="P1527" s="126" t="str">
        <f t="shared" si="129"/>
        <v>Yes</v>
      </c>
      <c r="Q1527" s="126" t="str">
        <f t="shared" si="130"/>
        <v>Yes</v>
      </c>
      <c r="R1527" s="126" t="str">
        <f t="shared" si="130"/>
        <v>Yes</v>
      </c>
      <c r="S1527" s="126" t="str">
        <f t="shared" si="130"/>
        <v>No</v>
      </c>
      <c r="T1527" s="126" t="str">
        <f t="shared" si="130"/>
        <v>Yes</v>
      </c>
      <c r="U1527" s="126" t="str">
        <f t="shared" si="130"/>
        <v>No</v>
      </c>
      <c r="V1527" s="126" t="str">
        <f t="shared" si="130"/>
        <v>No</v>
      </c>
      <c r="W1527" s="126" t="str">
        <f t="shared" si="130"/>
        <v>No</v>
      </c>
      <c r="X1527" s="126" t="str">
        <f t="shared" si="130"/>
        <v>Yes</v>
      </c>
      <c r="Y1527" s="126" t="str">
        <f t="shared" si="130"/>
        <v>No</v>
      </c>
      <c r="Z1527" s="126" t="str">
        <f t="shared" si="130"/>
        <v>No</v>
      </c>
      <c r="AA1527" s="126" t="str">
        <f t="shared" si="130"/>
        <v>No</v>
      </c>
    </row>
    <row r="1528" spans="1:27" x14ac:dyDescent="0.3">
      <c r="A1528" t="s">
        <v>207</v>
      </c>
      <c r="B1528" t="s">
        <v>13</v>
      </c>
      <c r="C1528" t="s">
        <v>9</v>
      </c>
      <c r="D1528" t="s">
        <v>14</v>
      </c>
      <c r="E1528" t="s">
        <v>8</v>
      </c>
      <c r="F1528" t="s">
        <v>10</v>
      </c>
      <c r="G1528">
        <v>0</v>
      </c>
      <c r="H1528" t="s">
        <v>9</v>
      </c>
      <c r="I1528" t="s">
        <v>19</v>
      </c>
      <c r="L1528" s="3" t="s">
        <v>252</v>
      </c>
      <c r="M1528">
        <v>3</v>
      </c>
      <c r="N1528" t="str">
        <f t="shared" si="131"/>
        <v>Yes</v>
      </c>
      <c r="O1528" s="3" t="s">
        <v>152</v>
      </c>
      <c r="P1528" s="126" t="str">
        <f t="shared" si="129"/>
        <v>Yes</v>
      </c>
      <c r="Q1528" s="126" t="str">
        <f t="shared" si="129"/>
        <v>Yes</v>
      </c>
      <c r="R1528" s="126" t="str">
        <f t="shared" si="129"/>
        <v>Yes</v>
      </c>
      <c r="S1528" s="126" t="str">
        <f t="shared" si="129"/>
        <v>No</v>
      </c>
      <c r="T1528" s="126" t="str">
        <f t="shared" si="129"/>
        <v>Yes</v>
      </c>
      <c r="U1528" s="126" t="str">
        <f t="shared" si="129"/>
        <v>No</v>
      </c>
      <c r="V1528" s="126" t="str">
        <f t="shared" si="129"/>
        <v>No</v>
      </c>
      <c r="W1528" s="126" t="str">
        <f t="shared" si="129"/>
        <v>No</v>
      </c>
      <c r="X1528" s="126" t="str">
        <f t="shared" si="129"/>
        <v>Yes</v>
      </c>
      <c r="Y1528" s="126" t="str">
        <f t="shared" si="129"/>
        <v>No</v>
      </c>
      <c r="Z1528" s="126" t="str">
        <f t="shared" si="129"/>
        <v>No</v>
      </c>
      <c r="AA1528" s="126" t="str">
        <f t="shared" si="129"/>
        <v>No</v>
      </c>
    </row>
    <row r="1529" spans="1:27" x14ac:dyDescent="0.3">
      <c r="A1529" t="s">
        <v>207</v>
      </c>
      <c r="B1529" t="s">
        <v>13</v>
      </c>
      <c r="C1529" t="s">
        <v>9</v>
      </c>
      <c r="D1529" t="s">
        <v>14</v>
      </c>
      <c r="E1529" t="s">
        <v>8</v>
      </c>
      <c r="F1529" t="s">
        <v>10</v>
      </c>
      <c r="G1529">
        <v>0</v>
      </c>
      <c r="H1529" t="s">
        <v>9</v>
      </c>
      <c r="I1529" t="s">
        <v>15</v>
      </c>
      <c r="J1529" t="s">
        <v>237</v>
      </c>
      <c r="L1529" s="3" t="s">
        <v>252</v>
      </c>
      <c r="M1529">
        <v>0</v>
      </c>
      <c r="N1529" t="str">
        <f t="shared" si="131"/>
        <v>No</v>
      </c>
      <c r="O1529" s="3" t="s">
        <v>152</v>
      </c>
      <c r="P1529" s="126" t="str">
        <f t="shared" si="129"/>
        <v>Yes</v>
      </c>
      <c r="Q1529" s="126" t="str">
        <f t="shared" si="129"/>
        <v>Yes</v>
      </c>
      <c r="R1529" s="126" t="str">
        <f t="shared" si="129"/>
        <v>Yes</v>
      </c>
      <c r="S1529" s="126" t="str">
        <f t="shared" si="129"/>
        <v>No</v>
      </c>
      <c r="T1529" s="126" t="str">
        <f t="shared" si="129"/>
        <v>Yes</v>
      </c>
      <c r="U1529" s="126" t="str">
        <f t="shared" si="129"/>
        <v>No</v>
      </c>
      <c r="V1529" s="126" t="str">
        <f t="shared" si="129"/>
        <v>No</v>
      </c>
      <c r="W1529" s="126" t="str">
        <f t="shared" si="129"/>
        <v>No</v>
      </c>
      <c r="X1529" s="126" t="str">
        <f t="shared" si="129"/>
        <v>Yes</v>
      </c>
      <c r="Y1529" s="126" t="str">
        <f t="shared" si="129"/>
        <v>No</v>
      </c>
      <c r="Z1529" s="126" t="str">
        <f t="shared" si="129"/>
        <v>No</v>
      </c>
      <c r="AA1529" s="126" t="str">
        <f t="shared" si="129"/>
        <v>No</v>
      </c>
    </row>
    <row r="1530" spans="1:27" x14ac:dyDescent="0.3">
      <c r="A1530" t="s">
        <v>207</v>
      </c>
      <c r="B1530" t="s">
        <v>13</v>
      </c>
      <c r="C1530" t="s">
        <v>9</v>
      </c>
      <c r="D1530" t="s">
        <v>14</v>
      </c>
      <c r="E1530" t="s">
        <v>8</v>
      </c>
      <c r="F1530" t="s">
        <v>10</v>
      </c>
      <c r="G1530">
        <v>0</v>
      </c>
      <c r="H1530" t="s">
        <v>8</v>
      </c>
      <c r="I1530" t="s">
        <v>19</v>
      </c>
      <c r="M1530">
        <v>0</v>
      </c>
      <c r="N1530" t="str">
        <f t="shared" si="131"/>
        <v>No</v>
      </c>
      <c r="O1530" s="3" t="s">
        <v>152</v>
      </c>
      <c r="P1530" s="126" t="str">
        <f t="shared" si="129"/>
        <v>Yes</v>
      </c>
      <c r="Q1530" s="126" t="str">
        <f t="shared" si="129"/>
        <v>Yes</v>
      </c>
      <c r="R1530" s="126" t="str">
        <f t="shared" si="129"/>
        <v>Yes</v>
      </c>
      <c r="S1530" s="126" t="str">
        <f t="shared" si="129"/>
        <v>No</v>
      </c>
      <c r="T1530" s="126" t="str">
        <f t="shared" si="129"/>
        <v>Yes</v>
      </c>
      <c r="U1530" s="126" t="str">
        <f t="shared" si="129"/>
        <v>No</v>
      </c>
      <c r="V1530" s="126" t="str">
        <f t="shared" si="129"/>
        <v>No</v>
      </c>
      <c r="W1530" s="126" t="str">
        <f t="shared" si="129"/>
        <v>No</v>
      </c>
      <c r="X1530" s="126" t="str">
        <f t="shared" si="129"/>
        <v>Yes</v>
      </c>
      <c r="Y1530" s="126" t="str">
        <f t="shared" si="129"/>
        <v>No</v>
      </c>
      <c r="Z1530" s="126" t="str">
        <f t="shared" si="129"/>
        <v>No</v>
      </c>
      <c r="AA1530" s="126" t="str">
        <f t="shared" si="129"/>
        <v>No</v>
      </c>
    </row>
    <row r="1531" spans="1:27" x14ac:dyDescent="0.3">
      <c r="A1531" t="s">
        <v>207</v>
      </c>
      <c r="B1531" t="s">
        <v>13</v>
      </c>
      <c r="C1531" t="s">
        <v>9</v>
      </c>
      <c r="D1531" t="s">
        <v>14</v>
      </c>
      <c r="E1531" t="s">
        <v>8</v>
      </c>
      <c r="F1531" t="s">
        <v>10</v>
      </c>
      <c r="G1531">
        <v>1</v>
      </c>
      <c r="H1531" t="s">
        <v>8</v>
      </c>
      <c r="I1531" t="s">
        <v>18</v>
      </c>
      <c r="L1531" s="3" t="s">
        <v>122</v>
      </c>
      <c r="M1531">
        <v>2</v>
      </c>
      <c r="N1531" t="str">
        <f t="shared" si="131"/>
        <v>Yes</v>
      </c>
      <c r="O1531" s="3" t="s">
        <v>152</v>
      </c>
      <c r="P1531" s="126" t="str">
        <f t="shared" si="129"/>
        <v>Yes</v>
      </c>
      <c r="Q1531" s="126" t="str">
        <f t="shared" si="129"/>
        <v>Yes</v>
      </c>
      <c r="R1531" s="126" t="str">
        <f t="shared" si="129"/>
        <v>Yes</v>
      </c>
      <c r="S1531" s="126" t="str">
        <f t="shared" si="129"/>
        <v>No</v>
      </c>
      <c r="T1531" s="126" t="str">
        <f t="shared" si="129"/>
        <v>Yes</v>
      </c>
      <c r="U1531" s="126" t="str">
        <f t="shared" si="129"/>
        <v>No</v>
      </c>
      <c r="V1531" s="126" t="str">
        <f t="shared" si="129"/>
        <v>No</v>
      </c>
      <c r="W1531" s="126" t="str">
        <f t="shared" si="129"/>
        <v>No</v>
      </c>
      <c r="X1531" s="126" t="str">
        <f t="shared" si="129"/>
        <v>Yes</v>
      </c>
      <c r="Y1531" s="126" t="str">
        <f t="shared" si="129"/>
        <v>No</v>
      </c>
      <c r="Z1531" s="126" t="str">
        <f t="shared" si="129"/>
        <v>No</v>
      </c>
      <c r="AA1531" s="126" t="str">
        <f t="shared" si="129"/>
        <v>No</v>
      </c>
    </row>
    <row r="1532" spans="1:27" x14ac:dyDescent="0.3">
      <c r="A1532" t="s">
        <v>207</v>
      </c>
      <c r="B1532" t="s">
        <v>13</v>
      </c>
      <c r="C1532" t="s">
        <v>9</v>
      </c>
      <c r="D1532" t="s">
        <v>14</v>
      </c>
      <c r="E1532" t="s">
        <v>8</v>
      </c>
      <c r="F1532" t="s">
        <v>10</v>
      </c>
      <c r="G1532">
        <v>1</v>
      </c>
      <c r="H1532" t="s">
        <v>9</v>
      </c>
      <c r="I1532" t="s">
        <v>18</v>
      </c>
      <c r="L1532" s="3" t="s">
        <v>252</v>
      </c>
      <c r="M1532">
        <v>3</v>
      </c>
      <c r="N1532" t="str">
        <f t="shared" si="131"/>
        <v>Yes</v>
      </c>
      <c r="O1532" s="3" t="s">
        <v>152</v>
      </c>
      <c r="P1532" s="126" t="str">
        <f t="shared" si="129"/>
        <v>Yes</v>
      </c>
      <c r="Q1532" s="126" t="str">
        <f t="shared" si="129"/>
        <v>Yes</v>
      </c>
      <c r="R1532" s="126" t="str">
        <f t="shared" si="129"/>
        <v>Yes</v>
      </c>
      <c r="S1532" s="126" t="str">
        <f t="shared" si="129"/>
        <v>No</v>
      </c>
      <c r="T1532" s="126" t="str">
        <f t="shared" si="129"/>
        <v>Yes</v>
      </c>
      <c r="U1532" s="126" t="str">
        <f t="shared" si="129"/>
        <v>No</v>
      </c>
      <c r="V1532" s="126" t="str">
        <f t="shared" si="129"/>
        <v>No</v>
      </c>
      <c r="W1532" s="126" t="str">
        <f t="shared" si="129"/>
        <v>No</v>
      </c>
      <c r="X1532" s="126" t="str">
        <f t="shared" si="129"/>
        <v>Yes</v>
      </c>
      <c r="Y1532" s="126" t="str">
        <f t="shared" si="129"/>
        <v>No</v>
      </c>
      <c r="Z1532" s="126" t="str">
        <f t="shared" si="129"/>
        <v>No</v>
      </c>
      <c r="AA1532" s="126" t="str">
        <f t="shared" si="129"/>
        <v>No</v>
      </c>
    </row>
    <row r="1533" spans="1:27" x14ac:dyDescent="0.3">
      <c r="A1533" t="s">
        <v>207</v>
      </c>
      <c r="B1533" t="s">
        <v>13</v>
      </c>
      <c r="C1533" t="s">
        <v>9</v>
      </c>
      <c r="D1533" t="s">
        <v>14</v>
      </c>
      <c r="E1533" t="s">
        <v>8</v>
      </c>
      <c r="F1533" t="s">
        <v>10</v>
      </c>
      <c r="G1533">
        <v>1</v>
      </c>
      <c r="H1533" t="s">
        <v>9</v>
      </c>
      <c r="I1533" t="s">
        <v>19</v>
      </c>
      <c r="M1533">
        <v>3</v>
      </c>
      <c r="N1533" t="str">
        <f t="shared" si="131"/>
        <v>Yes</v>
      </c>
      <c r="O1533" s="3" t="s">
        <v>152</v>
      </c>
      <c r="P1533" s="126" t="str">
        <f t="shared" si="129"/>
        <v>Yes</v>
      </c>
      <c r="Q1533" s="126" t="str">
        <f t="shared" si="129"/>
        <v>Yes</v>
      </c>
      <c r="R1533" s="126" t="str">
        <f t="shared" si="129"/>
        <v>Yes</v>
      </c>
      <c r="S1533" s="126" t="str">
        <f t="shared" si="129"/>
        <v>No</v>
      </c>
      <c r="T1533" s="126" t="str">
        <f t="shared" si="129"/>
        <v>Yes</v>
      </c>
      <c r="U1533" s="126" t="str">
        <f t="shared" si="129"/>
        <v>No</v>
      </c>
      <c r="V1533" s="126" t="str">
        <f t="shared" si="129"/>
        <v>No</v>
      </c>
      <c r="W1533" s="126" t="str">
        <f t="shared" si="129"/>
        <v>No</v>
      </c>
      <c r="X1533" s="126" t="str">
        <f t="shared" si="129"/>
        <v>Yes</v>
      </c>
      <c r="Y1533" s="126" t="str">
        <f t="shared" si="129"/>
        <v>No</v>
      </c>
      <c r="Z1533" s="126" t="str">
        <f t="shared" si="129"/>
        <v>No</v>
      </c>
      <c r="AA1533" s="126" t="str">
        <f t="shared" si="129"/>
        <v>No</v>
      </c>
    </row>
    <row r="1534" spans="1:27" x14ac:dyDescent="0.3">
      <c r="A1534" t="s">
        <v>207</v>
      </c>
      <c r="B1534" t="s">
        <v>13</v>
      </c>
      <c r="C1534" t="s">
        <v>9</v>
      </c>
      <c r="D1534" t="s">
        <v>8</v>
      </c>
      <c r="E1534" t="s">
        <v>11</v>
      </c>
      <c r="F1534" t="s">
        <v>10</v>
      </c>
      <c r="G1534">
        <v>1</v>
      </c>
      <c r="H1534" t="s">
        <v>9</v>
      </c>
      <c r="I1534" t="s">
        <v>19</v>
      </c>
      <c r="M1534">
        <v>0</v>
      </c>
      <c r="N1534" t="str">
        <f t="shared" si="131"/>
        <v>No</v>
      </c>
      <c r="O1534" s="3" t="s">
        <v>152</v>
      </c>
      <c r="P1534" s="126" t="str">
        <f t="shared" si="129"/>
        <v>Yes</v>
      </c>
      <c r="Q1534" s="126" t="str">
        <f t="shared" si="129"/>
        <v>Yes</v>
      </c>
      <c r="R1534" s="126" t="str">
        <f t="shared" si="129"/>
        <v>Yes</v>
      </c>
      <c r="S1534" s="126" t="str">
        <f t="shared" si="129"/>
        <v>No</v>
      </c>
      <c r="T1534" s="126" t="str">
        <f t="shared" si="129"/>
        <v>Yes</v>
      </c>
      <c r="U1534" s="126" t="str">
        <f t="shared" si="129"/>
        <v>Yes</v>
      </c>
      <c r="V1534" s="126" t="str">
        <f t="shared" si="129"/>
        <v>No</v>
      </c>
      <c r="W1534" s="126" t="str">
        <f t="shared" si="129"/>
        <v>No</v>
      </c>
      <c r="X1534" s="126" t="str">
        <f t="shared" si="129"/>
        <v>No</v>
      </c>
      <c r="Y1534" s="126" t="str">
        <f t="shared" si="129"/>
        <v>No</v>
      </c>
      <c r="Z1534" s="126" t="str">
        <f t="shared" si="129"/>
        <v>No</v>
      </c>
      <c r="AA1534" s="126" t="str">
        <f t="shared" si="129"/>
        <v>No</v>
      </c>
    </row>
    <row r="1535" spans="1:27" x14ac:dyDescent="0.3">
      <c r="A1535" t="s">
        <v>207</v>
      </c>
      <c r="B1535" t="s">
        <v>13</v>
      </c>
      <c r="C1535" t="s">
        <v>130</v>
      </c>
      <c r="D1535" t="s">
        <v>8</v>
      </c>
      <c r="E1535" t="s">
        <v>11</v>
      </c>
      <c r="F1535" t="s">
        <v>131</v>
      </c>
      <c r="G1535">
        <v>0</v>
      </c>
      <c r="H1535" t="s">
        <v>11</v>
      </c>
      <c r="I1535" t="s">
        <v>19</v>
      </c>
      <c r="M1535">
        <v>0</v>
      </c>
      <c r="N1535" t="str">
        <f t="shared" si="131"/>
        <v>No</v>
      </c>
      <c r="O1535" s="3" t="s">
        <v>152</v>
      </c>
      <c r="P1535" s="126" t="str">
        <f t="shared" si="129"/>
        <v>Yes</v>
      </c>
      <c r="Q1535" s="126" t="str">
        <f t="shared" si="129"/>
        <v>No</v>
      </c>
      <c r="R1535" s="126" t="str">
        <f t="shared" si="129"/>
        <v>Yes</v>
      </c>
      <c r="S1535" s="126" t="str">
        <f t="shared" si="129"/>
        <v>No</v>
      </c>
      <c r="T1535" s="126" t="str">
        <f t="shared" si="129"/>
        <v>No</v>
      </c>
      <c r="U1535" s="126" t="str">
        <f t="shared" si="129"/>
        <v>Yes</v>
      </c>
      <c r="V1535" s="126" t="str">
        <f t="shared" si="129"/>
        <v>No</v>
      </c>
      <c r="W1535" s="126" t="str">
        <f t="shared" si="129"/>
        <v>No</v>
      </c>
      <c r="X1535" s="126" t="str">
        <f t="shared" si="129"/>
        <v>No</v>
      </c>
      <c r="Y1535" s="126" t="str">
        <f t="shared" si="129"/>
        <v>Yes</v>
      </c>
      <c r="Z1535" s="126" t="str">
        <f t="shared" si="129"/>
        <v>Yes</v>
      </c>
      <c r="AA1535" s="126" t="str">
        <f t="shared" si="129"/>
        <v>No</v>
      </c>
    </row>
    <row r="1536" spans="1:27" x14ac:dyDescent="0.3">
      <c r="A1536" t="s">
        <v>207</v>
      </c>
      <c r="B1536" t="s">
        <v>13</v>
      </c>
      <c r="C1536" t="s">
        <v>130</v>
      </c>
      <c r="D1536" t="s">
        <v>8</v>
      </c>
      <c r="E1536" t="s">
        <v>11</v>
      </c>
      <c r="F1536" t="s">
        <v>131</v>
      </c>
      <c r="G1536">
        <v>1</v>
      </c>
      <c r="H1536" t="s">
        <v>11</v>
      </c>
      <c r="I1536" t="s">
        <v>18</v>
      </c>
      <c r="M1536">
        <v>2</v>
      </c>
      <c r="N1536" t="str">
        <f t="shared" si="131"/>
        <v>Yes</v>
      </c>
      <c r="O1536" s="3" t="s">
        <v>152</v>
      </c>
      <c r="P1536" s="126" t="str">
        <f t="shared" si="129"/>
        <v>Yes</v>
      </c>
      <c r="Q1536" s="126" t="str">
        <f t="shared" si="129"/>
        <v>No</v>
      </c>
      <c r="R1536" s="126" t="str">
        <f t="shared" si="129"/>
        <v>Yes</v>
      </c>
      <c r="S1536" s="126" t="str">
        <f t="shared" si="129"/>
        <v>No</v>
      </c>
      <c r="T1536" s="126" t="str">
        <f t="shared" si="129"/>
        <v>No</v>
      </c>
      <c r="U1536" s="126" t="str">
        <f t="shared" si="129"/>
        <v>Yes</v>
      </c>
      <c r="V1536" s="126" t="str">
        <f t="shared" si="129"/>
        <v>No</v>
      </c>
      <c r="W1536" s="126" t="str">
        <f t="shared" si="129"/>
        <v>No</v>
      </c>
      <c r="X1536" s="126" t="str">
        <f t="shared" si="129"/>
        <v>No</v>
      </c>
      <c r="Y1536" s="126" t="str">
        <f t="shared" si="129"/>
        <v>Yes</v>
      </c>
      <c r="Z1536" s="126" t="str">
        <f t="shared" si="129"/>
        <v>Yes</v>
      </c>
      <c r="AA1536" s="126" t="str">
        <f t="shared" si="129"/>
        <v>No</v>
      </c>
    </row>
    <row r="1537" spans="1:27" x14ac:dyDescent="0.3">
      <c r="A1537" t="s">
        <v>207</v>
      </c>
      <c r="B1537" t="s">
        <v>13</v>
      </c>
      <c r="C1537" t="s">
        <v>130</v>
      </c>
      <c r="D1537" t="s">
        <v>8</v>
      </c>
      <c r="E1537" t="s">
        <v>11</v>
      </c>
      <c r="F1537" t="s">
        <v>131</v>
      </c>
      <c r="G1537">
        <v>2</v>
      </c>
      <c r="H1537" t="s">
        <v>13</v>
      </c>
      <c r="I1537" t="s">
        <v>18</v>
      </c>
      <c r="L1537" s="3" t="s">
        <v>252</v>
      </c>
      <c r="M1537">
        <v>0</v>
      </c>
      <c r="N1537" t="str">
        <f t="shared" si="131"/>
        <v>No</v>
      </c>
      <c r="O1537" s="3" t="s">
        <v>152</v>
      </c>
      <c r="P1537" s="126" t="str">
        <f t="shared" si="129"/>
        <v>Yes</v>
      </c>
      <c r="Q1537" s="126" t="str">
        <f t="shared" si="129"/>
        <v>No</v>
      </c>
      <c r="R1537" s="126" t="str">
        <f t="shared" si="129"/>
        <v>Yes</v>
      </c>
      <c r="S1537" s="126" t="str">
        <f t="shared" si="129"/>
        <v>No</v>
      </c>
      <c r="T1537" s="126" t="str">
        <f t="shared" si="129"/>
        <v>No</v>
      </c>
      <c r="U1537" s="126" t="str">
        <f t="shared" si="129"/>
        <v>Yes</v>
      </c>
      <c r="V1537" s="126" t="str">
        <f t="shared" si="129"/>
        <v>No</v>
      </c>
      <c r="W1537" s="126" t="str">
        <f t="shared" si="129"/>
        <v>No</v>
      </c>
      <c r="X1537" s="126" t="str">
        <f t="shared" si="129"/>
        <v>No</v>
      </c>
      <c r="Y1537" s="126" t="str">
        <f t="shared" si="129"/>
        <v>Yes</v>
      </c>
      <c r="Z1537" s="126" t="str">
        <f t="shared" si="129"/>
        <v>Yes</v>
      </c>
      <c r="AA1537" s="126" t="str">
        <f t="shared" si="129"/>
        <v>No</v>
      </c>
    </row>
    <row r="1538" spans="1:27" x14ac:dyDescent="0.3">
      <c r="A1538" t="s">
        <v>207</v>
      </c>
      <c r="B1538" t="s">
        <v>13</v>
      </c>
      <c r="C1538" t="s">
        <v>130</v>
      </c>
      <c r="D1538" t="s">
        <v>8</v>
      </c>
      <c r="E1538" t="s">
        <v>11</v>
      </c>
      <c r="F1538" t="s">
        <v>131</v>
      </c>
      <c r="G1538">
        <v>0</v>
      </c>
      <c r="H1538" t="s">
        <v>130</v>
      </c>
      <c r="I1538" t="s">
        <v>19</v>
      </c>
      <c r="L1538" s="3" t="s">
        <v>252</v>
      </c>
      <c r="M1538">
        <v>3</v>
      </c>
      <c r="N1538" t="str">
        <f t="shared" si="131"/>
        <v>Yes</v>
      </c>
      <c r="O1538" s="3" t="s">
        <v>152</v>
      </c>
      <c r="P1538" s="126" t="str">
        <f t="shared" si="129"/>
        <v>Yes</v>
      </c>
      <c r="Q1538" s="126" t="str">
        <f t="shared" si="129"/>
        <v>No</v>
      </c>
      <c r="R1538" s="126" t="str">
        <f t="shared" si="129"/>
        <v>Yes</v>
      </c>
      <c r="S1538" s="126" t="str">
        <f t="shared" si="129"/>
        <v>No</v>
      </c>
      <c r="T1538" s="126" t="str">
        <f t="shared" si="129"/>
        <v>No</v>
      </c>
      <c r="U1538" s="126" t="str">
        <f t="shared" si="129"/>
        <v>Yes</v>
      </c>
      <c r="V1538" s="126" t="str">
        <f t="shared" si="129"/>
        <v>No</v>
      </c>
      <c r="W1538" s="126" t="str">
        <f t="shared" si="129"/>
        <v>No</v>
      </c>
      <c r="X1538" s="126" t="str">
        <f t="shared" si="129"/>
        <v>No</v>
      </c>
      <c r="Y1538" s="126" t="str">
        <f t="shared" si="129"/>
        <v>Yes</v>
      </c>
      <c r="Z1538" s="126" t="str">
        <f t="shared" si="129"/>
        <v>Yes</v>
      </c>
      <c r="AA1538" s="126" t="str">
        <f t="shared" si="129"/>
        <v>No</v>
      </c>
    </row>
    <row r="1539" spans="1:27" x14ac:dyDescent="0.3">
      <c r="A1539" t="s">
        <v>207</v>
      </c>
      <c r="B1539" t="s">
        <v>13</v>
      </c>
      <c r="C1539" t="s">
        <v>9</v>
      </c>
      <c r="D1539" t="s">
        <v>8</v>
      </c>
      <c r="E1539" t="s">
        <v>11</v>
      </c>
      <c r="F1539" t="s">
        <v>131</v>
      </c>
      <c r="G1539">
        <v>1</v>
      </c>
      <c r="H1539" t="s">
        <v>13</v>
      </c>
      <c r="I1539" t="s">
        <v>19</v>
      </c>
      <c r="M1539">
        <v>3</v>
      </c>
      <c r="N1539" t="str">
        <f t="shared" si="131"/>
        <v>Yes</v>
      </c>
      <c r="O1539" s="3" t="s">
        <v>152</v>
      </c>
      <c r="P1539" s="126" t="str">
        <f t="shared" si="129"/>
        <v>Yes</v>
      </c>
      <c r="Q1539" s="126" t="str">
        <f t="shared" si="129"/>
        <v>Yes</v>
      </c>
      <c r="R1539" s="126" t="str">
        <f t="shared" si="129"/>
        <v>Yes</v>
      </c>
      <c r="S1539" s="126" t="str">
        <f t="shared" si="129"/>
        <v>No</v>
      </c>
      <c r="T1539" s="126" t="str">
        <f t="shared" si="129"/>
        <v>No</v>
      </c>
      <c r="U1539" s="126" t="str">
        <f t="shared" si="129"/>
        <v>Yes</v>
      </c>
      <c r="V1539" s="126" t="str">
        <f t="shared" si="129"/>
        <v>No</v>
      </c>
      <c r="W1539" s="126" t="str">
        <f t="shared" si="129"/>
        <v>No</v>
      </c>
      <c r="X1539" s="126" t="str">
        <f t="shared" si="129"/>
        <v>No</v>
      </c>
      <c r="Y1539" s="126" t="str">
        <f t="shared" si="129"/>
        <v>No</v>
      </c>
      <c r="Z1539" s="126" t="str">
        <f t="shared" si="129"/>
        <v>Yes</v>
      </c>
      <c r="AA1539" s="126" t="str">
        <f t="shared" si="129"/>
        <v>No</v>
      </c>
    </row>
    <row r="1540" spans="1:27" x14ac:dyDescent="0.3">
      <c r="A1540" t="s">
        <v>207</v>
      </c>
      <c r="B1540" t="s">
        <v>13</v>
      </c>
      <c r="C1540" t="s">
        <v>9</v>
      </c>
      <c r="D1540" t="s">
        <v>70</v>
      </c>
      <c r="E1540" t="s">
        <v>11</v>
      </c>
      <c r="F1540" t="s">
        <v>131</v>
      </c>
      <c r="G1540">
        <v>0</v>
      </c>
      <c r="H1540" t="s">
        <v>70</v>
      </c>
      <c r="I1540" t="s">
        <v>15</v>
      </c>
      <c r="L1540" s="3" t="s">
        <v>122</v>
      </c>
      <c r="M1540">
        <v>0</v>
      </c>
      <c r="N1540" t="str">
        <f t="shared" si="131"/>
        <v>No</v>
      </c>
      <c r="O1540" s="3" t="s">
        <v>152</v>
      </c>
      <c r="P1540" s="126" t="str">
        <f t="shared" si="129"/>
        <v>Yes</v>
      </c>
      <c r="Q1540" s="126" t="str">
        <f t="shared" si="129"/>
        <v>Yes</v>
      </c>
      <c r="R1540" s="126" t="str">
        <f t="shared" si="129"/>
        <v>No</v>
      </c>
      <c r="S1540" s="126" t="str">
        <f t="shared" si="129"/>
        <v>Yes</v>
      </c>
      <c r="T1540" s="126" t="str">
        <f t="shared" si="129"/>
        <v>No</v>
      </c>
      <c r="U1540" s="126" t="str">
        <f t="shared" si="129"/>
        <v>Yes</v>
      </c>
      <c r="V1540" s="126" t="str">
        <f t="shared" si="129"/>
        <v>No</v>
      </c>
      <c r="W1540" s="126" t="str">
        <f t="shared" si="129"/>
        <v>No</v>
      </c>
      <c r="X1540" s="126" t="str">
        <f t="shared" si="129"/>
        <v>No</v>
      </c>
      <c r="Y1540" s="126" t="str">
        <f t="shared" si="129"/>
        <v>No</v>
      </c>
      <c r="Z1540" s="126" t="str">
        <f t="shared" si="129"/>
        <v>Yes</v>
      </c>
      <c r="AA1540" s="126" t="str">
        <f t="shared" si="129"/>
        <v>No</v>
      </c>
    </row>
    <row r="1541" spans="1:27" x14ac:dyDescent="0.3">
      <c r="A1541" t="s">
        <v>207</v>
      </c>
      <c r="B1541" t="s">
        <v>13</v>
      </c>
      <c r="C1541" t="s">
        <v>9</v>
      </c>
      <c r="D1541" t="s">
        <v>8</v>
      </c>
      <c r="E1541" t="s">
        <v>11</v>
      </c>
      <c r="F1541" t="s">
        <v>10</v>
      </c>
      <c r="G1541">
        <v>0</v>
      </c>
      <c r="H1541" t="s">
        <v>9</v>
      </c>
      <c r="I1541" t="s">
        <v>19</v>
      </c>
      <c r="L1541" s="3" t="s">
        <v>252</v>
      </c>
      <c r="M1541">
        <v>0</v>
      </c>
      <c r="N1541" t="str">
        <f t="shared" si="131"/>
        <v>No</v>
      </c>
      <c r="O1541" s="3" t="s">
        <v>152</v>
      </c>
      <c r="P1541" s="126" t="str">
        <f t="shared" si="129"/>
        <v>Yes</v>
      </c>
      <c r="Q1541" s="126" t="str">
        <f t="shared" si="129"/>
        <v>Yes</v>
      </c>
      <c r="R1541" s="126" t="str">
        <f t="shared" si="129"/>
        <v>Yes</v>
      </c>
      <c r="S1541" s="126" t="str">
        <f t="shared" si="129"/>
        <v>No</v>
      </c>
      <c r="T1541" s="126" t="str">
        <f t="shared" si="129"/>
        <v>Yes</v>
      </c>
      <c r="U1541" s="126" t="str">
        <f t="shared" si="129"/>
        <v>Yes</v>
      </c>
      <c r="V1541" s="126" t="str">
        <f t="shared" si="129"/>
        <v>No</v>
      </c>
      <c r="W1541" s="126" t="str">
        <f t="shared" si="129"/>
        <v>No</v>
      </c>
      <c r="X1541" s="126" t="str">
        <f t="shared" si="129"/>
        <v>No</v>
      </c>
      <c r="Y1541" s="126" t="str">
        <f t="shared" si="129"/>
        <v>No</v>
      </c>
      <c r="Z1541" s="126" t="str">
        <f t="shared" si="129"/>
        <v>No</v>
      </c>
      <c r="AA1541" s="126" t="str">
        <f t="shared" si="129"/>
        <v>No</v>
      </c>
    </row>
    <row r="1542" spans="1:27" x14ac:dyDescent="0.3">
      <c r="A1542" t="s">
        <v>207</v>
      </c>
      <c r="B1542" t="s">
        <v>13</v>
      </c>
      <c r="C1542" t="s">
        <v>9</v>
      </c>
      <c r="D1542" t="s">
        <v>8</v>
      </c>
      <c r="E1542" t="s">
        <v>11</v>
      </c>
      <c r="F1542" t="s">
        <v>10</v>
      </c>
      <c r="G1542">
        <v>1</v>
      </c>
      <c r="H1542" t="s">
        <v>10</v>
      </c>
      <c r="I1542" t="s">
        <v>15</v>
      </c>
      <c r="L1542" s="3" t="s">
        <v>122</v>
      </c>
      <c r="M1542">
        <v>2</v>
      </c>
      <c r="N1542" t="str">
        <f t="shared" si="131"/>
        <v>Yes</v>
      </c>
      <c r="O1542" s="3" t="s">
        <v>152</v>
      </c>
      <c r="P1542" s="126" t="str">
        <f t="shared" si="129"/>
        <v>Yes</v>
      </c>
      <c r="Q1542" s="126" t="str">
        <f t="shared" si="129"/>
        <v>Yes</v>
      </c>
      <c r="R1542" s="126" t="str">
        <f t="shared" si="129"/>
        <v>Yes</v>
      </c>
      <c r="S1542" s="126" t="str">
        <f t="shared" si="129"/>
        <v>No</v>
      </c>
      <c r="T1542" s="126" t="str">
        <f t="shared" si="129"/>
        <v>Yes</v>
      </c>
      <c r="U1542" s="126" t="str">
        <f t="shared" si="129"/>
        <v>Yes</v>
      </c>
      <c r="V1542" s="126" t="str">
        <f t="shared" si="129"/>
        <v>No</v>
      </c>
      <c r="W1542" s="126" t="str">
        <f t="shared" si="129"/>
        <v>No</v>
      </c>
      <c r="X1542" s="126" t="str">
        <f t="shared" si="129"/>
        <v>No</v>
      </c>
      <c r="Y1542" s="126" t="str">
        <f t="shared" si="129"/>
        <v>No</v>
      </c>
      <c r="Z1542" s="126" t="str">
        <f t="shared" si="129"/>
        <v>No</v>
      </c>
      <c r="AA1542" s="126" t="str">
        <f t="shared" si="129"/>
        <v>No</v>
      </c>
    </row>
    <row r="1543" spans="1:27" x14ac:dyDescent="0.3">
      <c r="A1543" t="s">
        <v>207</v>
      </c>
      <c r="B1543" t="s">
        <v>13</v>
      </c>
      <c r="C1543" t="s">
        <v>9</v>
      </c>
      <c r="D1543" t="s">
        <v>8</v>
      </c>
      <c r="E1543" t="s">
        <v>11</v>
      </c>
      <c r="F1543" t="s">
        <v>10</v>
      </c>
      <c r="G1543">
        <v>2</v>
      </c>
      <c r="H1543" t="s">
        <v>10</v>
      </c>
      <c r="I1543" t="s">
        <v>18</v>
      </c>
      <c r="M1543">
        <v>0</v>
      </c>
      <c r="N1543" t="str">
        <f t="shared" si="131"/>
        <v>No</v>
      </c>
      <c r="O1543" s="3" t="s">
        <v>152</v>
      </c>
      <c r="P1543" s="126" t="str">
        <f t="shared" si="129"/>
        <v>Yes</v>
      </c>
      <c r="Q1543" s="126" t="str">
        <f t="shared" si="129"/>
        <v>Yes</v>
      </c>
      <c r="R1543" s="126" t="str">
        <f t="shared" si="129"/>
        <v>Yes</v>
      </c>
      <c r="S1543" s="126" t="str">
        <f t="shared" si="129"/>
        <v>No</v>
      </c>
      <c r="T1543" s="126" t="str">
        <f t="shared" si="129"/>
        <v>Yes</v>
      </c>
      <c r="U1543" s="126" t="str">
        <f t="shared" si="129"/>
        <v>Yes</v>
      </c>
      <c r="V1543" s="126" t="str">
        <f t="shared" si="129"/>
        <v>No</v>
      </c>
      <c r="W1543" s="126" t="str">
        <f t="shared" si="129"/>
        <v>No</v>
      </c>
      <c r="X1543" s="126" t="str">
        <f t="shared" si="129"/>
        <v>No</v>
      </c>
      <c r="Y1543" s="126" t="str">
        <f t="shared" si="129"/>
        <v>No</v>
      </c>
      <c r="Z1543" s="126" t="str">
        <f t="shared" si="129"/>
        <v>No</v>
      </c>
      <c r="AA1543" s="126" t="str">
        <f t="shared" ref="Q1543:AA1567" si="132">IF($A1543="","",IF(OR($B1543=AA$1,$C1543=AA$1,$D1543=AA$1,$E1543=AA$1,$F1543=AA$1),"Yes","No"))</f>
        <v>No</v>
      </c>
    </row>
    <row r="1544" spans="1:27" x14ac:dyDescent="0.3">
      <c r="A1544" t="s">
        <v>207</v>
      </c>
      <c r="B1544" t="s">
        <v>13</v>
      </c>
      <c r="C1544" t="s">
        <v>9</v>
      </c>
      <c r="D1544" t="s">
        <v>8</v>
      </c>
      <c r="E1544" t="s">
        <v>11</v>
      </c>
      <c r="F1544" t="s">
        <v>10</v>
      </c>
      <c r="G1544">
        <v>1</v>
      </c>
      <c r="H1544" t="s">
        <v>10</v>
      </c>
      <c r="I1544" t="s">
        <v>16</v>
      </c>
      <c r="M1544">
        <v>0</v>
      </c>
      <c r="N1544" t="str">
        <f t="shared" si="131"/>
        <v>No</v>
      </c>
      <c r="O1544" s="3" t="s">
        <v>152</v>
      </c>
      <c r="P1544" s="126" t="str">
        <f t="shared" ref="P1544:P1607" si="133">IF($A1544="","",IF(OR($B1544=P$1,$C1544=P$1,$D1544=P$1,$E1544=P$1,$F1544=P$1),"Yes","No"))</f>
        <v>Yes</v>
      </c>
      <c r="Q1544" s="126" t="str">
        <f t="shared" si="132"/>
        <v>Yes</v>
      </c>
      <c r="R1544" s="126" t="str">
        <f t="shared" si="132"/>
        <v>Yes</v>
      </c>
      <c r="S1544" s="126" t="str">
        <f t="shared" si="132"/>
        <v>No</v>
      </c>
      <c r="T1544" s="126" t="str">
        <f t="shared" si="132"/>
        <v>Yes</v>
      </c>
      <c r="U1544" s="126" t="str">
        <f t="shared" si="132"/>
        <v>Yes</v>
      </c>
      <c r="V1544" s="126" t="str">
        <f t="shared" si="132"/>
        <v>No</v>
      </c>
      <c r="W1544" s="126" t="str">
        <f t="shared" si="132"/>
        <v>No</v>
      </c>
      <c r="X1544" s="126" t="str">
        <f t="shared" si="132"/>
        <v>No</v>
      </c>
      <c r="Y1544" s="126" t="str">
        <f t="shared" si="132"/>
        <v>No</v>
      </c>
      <c r="Z1544" s="126" t="str">
        <f t="shared" si="132"/>
        <v>No</v>
      </c>
      <c r="AA1544" s="126" t="str">
        <f t="shared" si="132"/>
        <v>No</v>
      </c>
    </row>
    <row r="1545" spans="1:27" x14ac:dyDescent="0.3">
      <c r="A1545" t="s">
        <v>207</v>
      </c>
      <c r="B1545" t="s">
        <v>13</v>
      </c>
      <c r="C1545" t="s">
        <v>9</v>
      </c>
      <c r="D1545" t="s">
        <v>8</v>
      </c>
      <c r="E1545" t="s">
        <v>11</v>
      </c>
      <c r="F1545" t="s">
        <v>10</v>
      </c>
      <c r="G1545">
        <v>1</v>
      </c>
      <c r="H1545" t="s">
        <v>10</v>
      </c>
      <c r="I1545" t="s">
        <v>20</v>
      </c>
      <c r="M1545">
        <v>2</v>
      </c>
      <c r="N1545" t="str">
        <f t="shared" si="131"/>
        <v>Yes</v>
      </c>
      <c r="O1545" s="3" t="s">
        <v>152</v>
      </c>
      <c r="P1545" s="126" t="str">
        <f t="shared" si="133"/>
        <v>Yes</v>
      </c>
      <c r="Q1545" s="126" t="str">
        <f t="shared" si="132"/>
        <v>Yes</v>
      </c>
      <c r="R1545" s="126" t="str">
        <f t="shared" si="132"/>
        <v>Yes</v>
      </c>
      <c r="S1545" s="126" t="str">
        <f t="shared" si="132"/>
        <v>No</v>
      </c>
      <c r="T1545" s="126" t="str">
        <f t="shared" si="132"/>
        <v>Yes</v>
      </c>
      <c r="U1545" s="126" t="str">
        <f t="shared" si="132"/>
        <v>Yes</v>
      </c>
      <c r="V1545" s="126" t="str">
        <f t="shared" si="132"/>
        <v>No</v>
      </c>
      <c r="W1545" s="126" t="str">
        <f t="shared" si="132"/>
        <v>No</v>
      </c>
      <c r="X1545" s="126" t="str">
        <f t="shared" si="132"/>
        <v>No</v>
      </c>
      <c r="Y1545" s="126" t="str">
        <f t="shared" si="132"/>
        <v>No</v>
      </c>
      <c r="Z1545" s="126" t="str">
        <f t="shared" si="132"/>
        <v>No</v>
      </c>
      <c r="AA1545" s="126" t="str">
        <f t="shared" si="132"/>
        <v>No</v>
      </c>
    </row>
    <row r="1546" spans="1:27" x14ac:dyDescent="0.3">
      <c r="A1546" t="s">
        <v>207</v>
      </c>
      <c r="B1546" t="s">
        <v>13</v>
      </c>
      <c r="C1546" t="s">
        <v>9</v>
      </c>
      <c r="D1546" t="s">
        <v>8</v>
      </c>
      <c r="E1546" t="s">
        <v>11</v>
      </c>
      <c r="F1546" t="s">
        <v>10</v>
      </c>
      <c r="G1546">
        <v>1</v>
      </c>
      <c r="H1546" t="s">
        <v>13</v>
      </c>
      <c r="I1546" t="s">
        <v>148</v>
      </c>
      <c r="L1546" s="3" t="s">
        <v>122</v>
      </c>
      <c r="M1546">
        <v>2</v>
      </c>
      <c r="N1546" t="str">
        <f t="shared" si="131"/>
        <v>Yes</v>
      </c>
      <c r="O1546" s="3" t="s">
        <v>152</v>
      </c>
      <c r="P1546" s="126" t="str">
        <f t="shared" si="133"/>
        <v>Yes</v>
      </c>
      <c r="Q1546" s="126" t="str">
        <f t="shared" si="132"/>
        <v>Yes</v>
      </c>
      <c r="R1546" s="126" t="str">
        <f t="shared" si="132"/>
        <v>Yes</v>
      </c>
      <c r="S1546" s="126" t="str">
        <f t="shared" si="132"/>
        <v>No</v>
      </c>
      <c r="T1546" s="126" t="str">
        <f t="shared" si="132"/>
        <v>Yes</v>
      </c>
      <c r="U1546" s="126" t="str">
        <f t="shared" si="132"/>
        <v>Yes</v>
      </c>
      <c r="V1546" s="126" t="str">
        <f t="shared" si="132"/>
        <v>No</v>
      </c>
      <c r="W1546" s="126" t="str">
        <f t="shared" si="132"/>
        <v>No</v>
      </c>
      <c r="X1546" s="126" t="str">
        <f t="shared" si="132"/>
        <v>No</v>
      </c>
      <c r="Y1546" s="126" t="str">
        <f t="shared" si="132"/>
        <v>No</v>
      </c>
      <c r="Z1546" s="126" t="str">
        <f t="shared" si="132"/>
        <v>No</v>
      </c>
      <c r="AA1546" s="126" t="str">
        <f t="shared" si="132"/>
        <v>No</v>
      </c>
    </row>
    <row r="1547" spans="1:27" x14ac:dyDescent="0.3">
      <c r="A1547" t="s">
        <v>207</v>
      </c>
      <c r="B1547" t="s">
        <v>130</v>
      </c>
      <c r="C1547" t="s">
        <v>9</v>
      </c>
      <c r="D1547" t="s">
        <v>8</v>
      </c>
      <c r="E1547" t="s">
        <v>11</v>
      </c>
      <c r="F1547" t="s">
        <v>10</v>
      </c>
      <c r="G1547">
        <v>0</v>
      </c>
      <c r="H1547" t="s">
        <v>10</v>
      </c>
      <c r="I1547" t="s">
        <v>15</v>
      </c>
      <c r="L1547" s="3" t="s">
        <v>122</v>
      </c>
      <c r="M1547">
        <v>0</v>
      </c>
      <c r="N1547" t="str">
        <f t="shared" si="131"/>
        <v>No</v>
      </c>
      <c r="O1547" s="3" t="s">
        <v>152</v>
      </c>
      <c r="P1547" s="126" t="str">
        <f t="shared" si="133"/>
        <v>No</v>
      </c>
      <c r="Q1547" s="126" t="str">
        <f t="shared" si="132"/>
        <v>Yes</v>
      </c>
      <c r="R1547" s="126" t="str">
        <f t="shared" si="132"/>
        <v>Yes</v>
      </c>
      <c r="S1547" s="126" t="str">
        <f t="shared" si="132"/>
        <v>No</v>
      </c>
      <c r="T1547" s="126" t="str">
        <f t="shared" si="132"/>
        <v>Yes</v>
      </c>
      <c r="U1547" s="126" t="str">
        <f t="shared" si="132"/>
        <v>Yes</v>
      </c>
      <c r="V1547" s="126" t="str">
        <f t="shared" si="132"/>
        <v>No</v>
      </c>
      <c r="W1547" s="126" t="str">
        <f t="shared" si="132"/>
        <v>No</v>
      </c>
      <c r="X1547" s="126" t="str">
        <f t="shared" si="132"/>
        <v>No</v>
      </c>
      <c r="Y1547" s="126" t="str">
        <f t="shared" si="132"/>
        <v>Yes</v>
      </c>
      <c r="Z1547" s="126" t="str">
        <f t="shared" si="132"/>
        <v>No</v>
      </c>
      <c r="AA1547" s="126" t="str">
        <f t="shared" si="132"/>
        <v>No</v>
      </c>
    </row>
    <row r="1548" spans="1:27" x14ac:dyDescent="0.3">
      <c r="A1548" t="s">
        <v>207</v>
      </c>
      <c r="B1548" t="s">
        <v>130</v>
      </c>
      <c r="C1548" t="s">
        <v>9</v>
      </c>
      <c r="D1548" t="s">
        <v>8</v>
      </c>
      <c r="E1548" t="s">
        <v>70</v>
      </c>
      <c r="F1548" t="s">
        <v>131</v>
      </c>
      <c r="G1548">
        <v>1</v>
      </c>
      <c r="H1548" t="s">
        <v>70</v>
      </c>
      <c r="I1548" t="s">
        <v>148</v>
      </c>
      <c r="M1548">
        <v>1</v>
      </c>
      <c r="N1548" t="str">
        <f t="shared" si="131"/>
        <v>Yes</v>
      </c>
      <c r="O1548" s="3" t="s">
        <v>152</v>
      </c>
      <c r="P1548" s="126" t="str">
        <f t="shared" si="133"/>
        <v>No</v>
      </c>
      <c r="Q1548" s="126" t="str">
        <f t="shared" si="132"/>
        <v>Yes</v>
      </c>
      <c r="R1548" s="126" t="str">
        <f t="shared" si="132"/>
        <v>Yes</v>
      </c>
      <c r="S1548" s="126" t="str">
        <f t="shared" si="132"/>
        <v>Yes</v>
      </c>
      <c r="T1548" s="126" t="str">
        <f t="shared" si="132"/>
        <v>No</v>
      </c>
      <c r="U1548" s="126" t="str">
        <f t="shared" si="132"/>
        <v>No</v>
      </c>
      <c r="V1548" s="126" t="str">
        <f t="shared" si="132"/>
        <v>No</v>
      </c>
      <c r="W1548" s="126" t="str">
        <f t="shared" si="132"/>
        <v>No</v>
      </c>
      <c r="X1548" s="126" t="str">
        <f t="shared" si="132"/>
        <v>No</v>
      </c>
      <c r="Y1548" s="126" t="str">
        <f t="shared" si="132"/>
        <v>Yes</v>
      </c>
      <c r="Z1548" s="126" t="str">
        <f t="shared" si="132"/>
        <v>Yes</v>
      </c>
      <c r="AA1548" s="126" t="str">
        <f t="shared" si="132"/>
        <v>No</v>
      </c>
    </row>
    <row r="1549" spans="1:27" x14ac:dyDescent="0.3">
      <c r="A1549" t="s">
        <v>207</v>
      </c>
      <c r="B1549" t="s">
        <v>130</v>
      </c>
      <c r="C1549" t="s">
        <v>9</v>
      </c>
      <c r="D1549" t="s">
        <v>8</v>
      </c>
      <c r="E1549" t="s">
        <v>70</v>
      </c>
      <c r="F1549" t="s">
        <v>131</v>
      </c>
      <c r="G1549">
        <v>1</v>
      </c>
      <c r="H1549" t="s">
        <v>9</v>
      </c>
      <c r="I1549" t="s">
        <v>17</v>
      </c>
      <c r="M1549">
        <v>0</v>
      </c>
      <c r="N1549" t="str">
        <f t="shared" si="131"/>
        <v>No</v>
      </c>
      <c r="O1549" s="3" t="s">
        <v>152</v>
      </c>
      <c r="P1549" s="126" t="str">
        <f t="shared" si="133"/>
        <v>No</v>
      </c>
      <c r="Q1549" s="126" t="str">
        <f t="shared" si="132"/>
        <v>Yes</v>
      </c>
      <c r="R1549" s="126" t="str">
        <f t="shared" si="132"/>
        <v>Yes</v>
      </c>
      <c r="S1549" s="126" t="str">
        <f t="shared" si="132"/>
        <v>Yes</v>
      </c>
      <c r="T1549" s="126" t="str">
        <f t="shared" si="132"/>
        <v>No</v>
      </c>
      <c r="U1549" s="126" t="str">
        <f t="shared" si="132"/>
        <v>No</v>
      </c>
      <c r="V1549" s="126" t="str">
        <f t="shared" si="132"/>
        <v>No</v>
      </c>
      <c r="W1549" s="126" t="str">
        <f t="shared" si="132"/>
        <v>No</v>
      </c>
      <c r="X1549" s="126" t="str">
        <f t="shared" si="132"/>
        <v>No</v>
      </c>
      <c r="Y1549" s="126" t="str">
        <f t="shared" si="132"/>
        <v>Yes</v>
      </c>
      <c r="Z1549" s="126" t="str">
        <f t="shared" si="132"/>
        <v>Yes</v>
      </c>
      <c r="AA1549" s="126" t="str">
        <f t="shared" si="132"/>
        <v>No</v>
      </c>
    </row>
    <row r="1550" spans="1:27" x14ac:dyDescent="0.3">
      <c r="A1550" t="s">
        <v>207</v>
      </c>
      <c r="B1550" t="s">
        <v>13</v>
      </c>
      <c r="C1550" t="s">
        <v>70</v>
      </c>
      <c r="D1550" t="s">
        <v>8</v>
      </c>
      <c r="E1550" t="s">
        <v>11</v>
      </c>
      <c r="F1550" t="s">
        <v>10</v>
      </c>
      <c r="G1550">
        <v>0</v>
      </c>
      <c r="H1550" t="s">
        <v>8</v>
      </c>
      <c r="I1550" t="s">
        <v>19</v>
      </c>
      <c r="M1550">
        <v>0</v>
      </c>
      <c r="N1550" t="str">
        <f t="shared" si="131"/>
        <v>No</v>
      </c>
      <c r="O1550" s="3" t="s">
        <v>152</v>
      </c>
      <c r="P1550" s="126" t="str">
        <f t="shared" si="133"/>
        <v>Yes</v>
      </c>
      <c r="Q1550" s="126" t="str">
        <f t="shared" si="132"/>
        <v>No</v>
      </c>
      <c r="R1550" s="126" t="str">
        <f t="shared" si="132"/>
        <v>Yes</v>
      </c>
      <c r="S1550" s="126" t="str">
        <f t="shared" si="132"/>
        <v>Yes</v>
      </c>
      <c r="T1550" s="126" t="str">
        <f t="shared" si="132"/>
        <v>Yes</v>
      </c>
      <c r="U1550" s="126" t="str">
        <f t="shared" si="132"/>
        <v>Yes</v>
      </c>
      <c r="V1550" s="126" t="str">
        <f t="shared" si="132"/>
        <v>No</v>
      </c>
      <c r="W1550" s="126" t="str">
        <f t="shared" si="132"/>
        <v>No</v>
      </c>
      <c r="X1550" s="126" t="str">
        <f t="shared" si="132"/>
        <v>No</v>
      </c>
      <c r="Y1550" s="126" t="str">
        <f t="shared" si="132"/>
        <v>No</v>
      </c>
      <c r="Z1550" s="126" t="str">
        <f t="shared" si="132"/>
        <v>No</v>
      </c>
      <c r="AA1550" s="126" t="str">
        <f t="shared" si="132"/>
        <v>No</v>
      </c>
    </row>
    <row r="1551" spans="1:27" x14ac:dyDescent="0.3">
      <c r="A1551" t="s">
        <v>207</v>
      </c>
      <c r="B1551" t="s">
        <v>13</v>
      </c>
      <c r="C1551" t="s">
        <v>9</v>
      </c>
      <c r="D1551" t="s">
        <v>14</v>
      </c>
      <c r="E1551" t="s">
        <v>11</v>
      </c>
      <c r="F1551" t="s">
        <v>10</v>
      </c>
      <c r="G1551">
        <v>2</v>
      </c>
      <c r="H1551" t="s">
        <v>10</v>
      </c>
      <c r="I1551" t="s">
        <v>18</v>
      </c>
      <c r="M1551">
        <v>0</v>
      </c>
      <c r="N1551" t="str">
        <f t="shared" si="131"/>
        <v>No</v>
      </c>
      <c r="O1551" s="3" t="s">
        <v>152</v>
      </c>
      <c r="P1551" s="126" t="str">
        <f t="shared" si="133"/>
        <v>Yes</v>
      </c>
      <c r="Q1551" s="126" t="str">
        <f t="shared" si="132"/>
        <v>Yes</v>
      </c>
      <c r="R1551" s="126" t="str">
        <f t="shared" si="132"/>
        <v>No</v>
      </c>
      <c r="S1551" s="126" t="str">
        <f t="shared" si="132"/>
        <v>No</v>
      </c>
      <c r="T1551" s="126" t="str">
        <f t="shared" si="132"/>
        <v>Yes</v>
      </c>
      <c r="U1551" s="126" t="str">
        <f t="shared" si="132"/>
        <v>Yes</v>
      </c>
      <c r="V1551" s="126" t="str">
        <f t="shared" si="132"/>
        <v>No</v>
      </c>
      <c r="W1551" s="126" t="str">
        <f t="shared" si="132"/>
        <v>No</v>
      </c>
      <c r="X1551" s="126" t="str">
        <f t="shared" si="132"/>
        <v>Yes</v>
      </c>
      <c r="Y1551" s="126" t="str">
        <f t="shared" si="132"/>
        <v>No</v>
      </c>
      <c r="Z1551" s="126" t="str">
        <f t="shared" si="132"/>
        <v>No</v>
      </c>
      <c r="AA1551" s="126" t="str">
        <f t="shared" si="132"/>
        <v>No</v>
      </c>
    </row>
    <row r="1552" spans="1:27" x14ac:dyDescent="0.3">
      <c r="A1552" t="s">
        <v>207</v>
      </c>
      <c r="B1552" t="s">
        <v>13</v>
      </c>
      <c r="C1552" t="s">
        <v>9</v>
      </c>
      <c r="D1552" t="s">
        <v>14</v>
      </c>
      <c r="E1552" t="s">
        <v>11</v>
      </c>
      <c r="F1552" t="s">
        <v>10</v>
      </c>
      <c r="G1552">
        <v>0</v>
      </c>
      <c r="H1552" t="s">
        <v>9</v>
      </c>
      <c r="I1552" t="s">
        <v>19</v>
      </c>
      <c r="M1552">
        <v>3</v>
      </c>
      <c r="N1552" t="str">
        <f t="shared" si="131"/>
        <v>Yes</v>
      </c>
      <c r="O1552" s="3" t="s">
        <v>152</v>
      </c>
      <c r="P1552" s="126" t="str">
        <f t="shared" si="133"/>
        <v>Yes</v>
      </c>
      <c r="Q1552" s="126" t="str">
        <f t="shared" si="132"/>
        <v>Yes</v>
      </c>
      <c r="R1552" s="126" t="str">
        <f t="shared" si="132"/>
        <v>No</v>
      </c>
      <c r="S1552" s="126" t="str">
        <f t="shared" si="132"/>
        <v>No</v>
      </c>
      <c r="T1552" s="126" t="str">
        <f t="shared" si="132"/>
        <v>Yes</v>
      </c>
      <c r="U1552" s="126" t="str">
        <f t="shared" si="132"/>
        <v>Yes</v>
      </c>
      <c r="V1552" s="126" t="str">
        <f t="shared" si="132"/>
        <v>No</v>
      </c>
      <c r="W1552" s="126" t="str">
        <f t="shared" si="132"/>
        <v>No</v>
      </c>
      <c r="X1552" s="126" t="str">
        <f t="shared" si="132"/>
        <v>Yes</v>
      </c>
      <c r="Y1552" s="126" t="str">
        <f t="shared" si="132"/>
        <v>No</v>
      </c>
      <c r="Z1552" s="126" t="str">
        <f t="shared" si="132"/>
        <v>No</v>
      </c>
      <c r="AA1552" s="126" t="str">
        <f t="shared" si="132"/>
        <v>No</v>
      </c>
    </row>
    <row r="1553" spans="1:27" x14ac:dyDescent="0.3">
      <c r="A1553" t="s">
        <v>207</v>
      </c>
      <c r="B1553" t="s">
        <v>13</v>
      </c>
      <c r="C1553" t="s">
        <v>9</v>
      </c>
      <c r="D1553" t="s">
        <v>14</v>
      </c>
      <c r="E1553" t="s">
        <v>11</v>
      </c>
      <c r="F1553" t="s">
        <v>10</v>
      </c>
      <c r="G1553">
        <v>0</v>
      </c>
      <c r="H1553" t="s">
        <v>13</v>
      </c>
      <c r="I1553" t="s">
        <v>17</v>
      </c>
      <c r="L1553" s="3" t="s">
        <v>122</v>
      </c>
      <c r="M1553">
        <v>0</v>
      </c>
      <c r="N1553" t="str">
        <f t="shared" si="131"/>
        <v>No</v>
      </c>
      <c r="O1553" s="3" t="s">
        <v>152</v>
      </c>
      <c r="P1553" s="126" t="str">
        <f t="shared" si="133"/>
        <v>Yes</v>
      </c>
      <c r="Q1553" s="126" t="str">
        <f t="shared" si="132"/>
        <v>Yes</v>
      </c>
      <c r="R1553" s="126" t="str">
        <f t="shared" si="132"/>
        <v>No</v>
      </c>
      <c r="S1553" s="126" t="str">
        <f t="shared" si="132"/>
        <v>No</v>
      </c>
      <c r="T1553" s="126" t="str">
        <f t="shared" si="132"/>
        <v>Yes</v>
      </c>
      <c r="U1553" s="126" t="str">
        <f t="shared" si="132"/>
        <v>Yes</v>
      </c>
      <c r="V1553" s="126" t="str">
        <f t="shared" si="132"/>
        <v>No</v>
      </c>
      <c r="W1553" s="126" t="str">
        <f t="shared" si="132"/>
        <v>No</v>
      </c>
      <c r="X1553" s="126" t="str">
        <f t="shared" si="132"/>
        <v>Yes</v>
      </c>
      <c r="Y1553" s="126" t="str">
        <f t="shared" si="132"/>
        <v>No</v>
      </c>
      <c r="Z1553" s="126" t="str">
        <f t="shared" si="132"/>
        <v>No</v>
      </c>
      <c r="AA1553" s="126" t="str">
        <f t="shared" si="132"/>
        <v>No</v>
      </c>
    </row>
    <row r="1554" spans="1:27" x14ac:dyDescent="0.3">
      <c r="A1554" t="s">
        <v>207</v>
      </c>
      <c r="B1554" t="s">
        <v>13</v>
      </c>
      <c r="C1554" t="s">
        <v>9</v>
      </c>
      <c r="D1554" t="s">
        <v>14</v>
      </c>
      <c r="E1554" t="s">
        <v>11</v>
      </c>
      <c r="F1554" t="s">
        <v>10</v>
      </c>
      <c r="G1554">
        <v>1</v>
      </c>
      <c r="H1554" t="s">
        <v>10</v>
      </c>
      <c r="I1554" t="s">
        <v>18</v>
      </c>
      <c r="M1554">
        <v>0</v>
      </c>
      <c r="N1554" t="str">
        <f t="shared" si="131"/>
        <v>No</v>
      </c>
      <c r="O1554" s="3" t="s">
        <v>152</v>
      </c>
      <c r="P1554" s="126" t="str">
        <f t="shared" si="133"/>
        <v>Yes</v>
      </c>
      <c r="Q1554" s="126" t="str">
        <f t="shared" si="132"/>
        <v>Yes</v>
      </c>
      <c r="R1554" s="126" t="str">
        <f t="shared" si="132"/>
        <v>No</v>
      </c>
      <c r="S1554" s="126" t="str">
        <f t="shared" si="132"/>
        <v>No</v>
      </c>
      <c r="T1554" s="126" t="str">
        <f t="shared" si="132"/>
        <v>Yes</v>
      </c>
      <c r="U1554" s="126" t="str">
        <f t="shared" si="132"/>
        <v>Yes</v>
      </c>
      <c r="V1554" s="126" t="str">
        <f t="shared" si="132"/>
        <v>No</v>
      </c>
      <c r="W1554" s="126" t="str">
        <f t="shared" si="132"/>
        <v>No</v>
      </c>
      <c r="X1554" s="126" t="str">
        <f t="shared" si="132"/>
        <v>Yes</v>
      </c>
      <c r="Y1554" s="126" t="str">
        <f t="shared" si="132"/>
        <v>No</v>
      </c>
      <c r="Z1554" s="126" t="str">
        <f t="shared" si="132"/>
        <v>No</v>
      </c>
      <c r="AA1554" s="126" t="str">
        <f t="shared" si="132"/>
        <v>No</v>
      </c>
    </row>
    <row r="1555" spans="1:27" x14ac:dyDescent="0.3">
      <c r="A1555" t="s">
        <v>207</v>
      </c>
      <c r="B1555" t="s">
        <v>13</v>
      </c>
      <c r="C1555" t="s">
        <v>130</v>
      </c>
      <c r="D1555" t="s">
        <v>8</v>
      </c>
      <c r="E1555" t="s">
        <v>11</v>
      </c>
      <c r="F1555" t="s">
        <v>10</v>
      </c>
      <c r="G1555">
        <v>1</v>
      </c>
      <c r="H1555" t="s">
        <v>10</v>
      </c>
      <c r="I1555" t="s">
        <v>18</v>
      </c>
      <c r="M1555">
        <v>0</v>
      </c>
      <c r="N1555" t="str">
        <f t="shared" si="131"/>
        <v>No</v>
      </c>
      <c r="O1555" s="3" t="s">
        <v>152</v>
      </c>
      <c r="P1555" s="126" t="str">
        <f t="shared" si="133"/>
        <v>Yes</v>
      </c>
      <c r="Q1555" s="126" t="str">
        <f t="shared" si="132"/>
        <v>No</v>
      </c>
      <c r="R1555" s="126" t="str">
        <f t="shared" si="132"/>
        <v>Yes</v>
      </c>
      <c r="S1555" s="126" t="str">
        <f t="shared" si="132"/>
        <v>No</v>
      </c>
      <c r="T1555" s="126" t="str">
        <f t="shared" si="132"/>
        <v>Yes</v>
      </c>
      <c r="U1555" s="126" t="str">
        <f t="shared" si="132"/>
        <v>Yes</v>
      </c>
      <c r="V1555" s="126" t="str">
        <f t="shared" si="132"/>
        <v>No</v>
      </c>
      <c r="W1555" s="126" t="str">
        <f t="shared" si="132"/>
        <v>No</v>
      </c>
      <c r="X1555" s="126" t="str">
        <f t="shared" si="132"/>
        <v>No</v>
      </c>
      <c r="Y1555" s="126" t="str">
        <f t="shared" si="132"/>
        <v>Yes</v>
      </c>
      <c r="Z1555" s="126" t="str">
        <f t="shared" si="132"/>
        <v>No</v>
      </c>
      <c r="AA1555" s="126" t="str">
        <f t="shared" si="132"/>
        <v>No</v>
      </c>
    </row>
    <row r="1556" spans="1:27" x14ac:dyDescent="0.3">
      <c r="A1556" t="s">
        <v>207</v>
      </c>
      <c r="B1556" t="s">
        <v>13</v>
      </c>
      <c r="C1556" t="s">
        <v>130</v>
      </c>
      <c r="D1556" t="s">
        <v>8</v>
      </c>
      <c r="E1556" t="s">
        <v>11</v>
      </c>
      <c r="F1556" t="s">
        <v>10</v>
      </c>
      <c r="G1556">
        <v>0</v>
      </c>
      <c r="H1556" t="s">
        <v>10</v>
      </c>
      <c r="I1556" t="s">
        <v>19</v>
      </c>
      <c r="M1556">
        <v>0</v>
      </c>
      <c r="N1556" t="str">
        <f t="shared" si="131"/>
        <v>No</v>
      </c>
      <c r="O1556" s="3" t="s">
        <v>152</v>
      </c>
      <c r="P1556" s="126" t="str">
        <f t="shared" si="133"/>
        <v>Yes</v>
      </c>
      <c r="Q1556" s="126" t="str">
        <f t="shared" si="132"/>
        <v>No</v>
      </c>
      <c r="R1556" s="126" t="str">
        <f t="shared" si="132"/>
        <v>Yes</v>
      </c>
      <c r="S1556" s="126" t="str">
        <f t="shared" si="132"/>
        <v>No</v>
      </c>
      <c r="T1556" s="126" t="str">
        <f t="shared" si="132"/>
        <v>Yes</v>
      </c>
      <c r="U1556" s="126" t="str">
        <f t="shared" si="132"/>
        <v>Yes</v>
      </c>
      <c r="V1556" s="126" t="str">
        <f t="shared" si="132"/>
        <v>No</v>
      </c>
      <c r="W1556" s="126" t="str">
        <f t="shared" si="132"/>
        <v>No</v>
      </c>
      <c r="X1556" s="126" t="str">
        <f t="shared" si="132"/>
        <v>No</v>
      </c>
      <c r="Y1556" s="126" t="str">
        <f t="shared" si="132"/>
        <v>Yes</v>
      </c>
      <c r="Z1556" s="126" t="str">
        <f t="shared" si="132"/>
        <v>No</v>
      </c>
      <c r="AA1556" s="126" t="str">
        <f t="shared" si="132"/>
        <v>No</v>
      </c>
    </row>
    <row r="1557" spans="1:27" x14ac:dyDescent="0.3">
      <c r="A1557" t="s">
        <v>207</v>
      </c>
      <c r="B1557" t="s">
        <v>13</v>
      </c>
      <c r="C1557" t="s">
        <v>130</v>
      </c>
      <c r="D1557" t="s">
        <v>8</v>
      </c>
      <c r="E1557" t="s">
        <v>11</v>
      </c>
      <c r="F1557" t="s">
        <v>10</v>
      </c>
      <c r="G1557">
        <v>0</v>
      </c>
      <c r="H1557" t="s">
        <v>130</v>
      </c>
      <c r="I1557" t="s">
        <v>15</v>
      </c>
      <c r="L1557" s="3" t="s">
        <v>252</v>
      </c>
      <c r="M1557">
        <v>0</v>
      </c>
      <c r="N1557" t="str">
        <f t="shared" si="131"/>
        <v>No</v>
      </c>
      <c r="O1557" s="3" t="s">
        <v>152</v>
      </c>
      <c r="P1557" s="126" t="str">
        <f t="shared" si="133"/>
        <v>Yes</v>
      </c>
      <c r="Q1557" s="126" t="str">
        <f t="shared" si="132"/>
        <v>No</v>
      </c>
      <c r="R1557" s="126" t="str">
        <f t="shared" si="132"/>
        <v>Yes</v>
      </c>
      <c r="S1557" s="126" t="str">
        <f t="shared" si="132"/>
        <v>No</v>
      </c>
      <c r="T1557" s="126" t="str">
        <f t="shared" si="132"/>
        <v>Yes</v>
      </c>
      <c r="U1557" s="126" t="str">
        <f t="shared" si="132"/>
        <v>Yes</v>
      </c>
      <c r="V1557" s="126" t="str">
        <f t="shared" si="132"/>
        <v>No</v>
      </c>
      <c r="W1557" s="126" t="str">
        <f t="shared" si="132"/>
        <v>No</v>
      </c>
      <c r="X1557" s="126" t="str">
        <f t="shared" si="132"/>
        <v>No</v>
      </c>
      <c r="Y1557" s="126" t="str">
        <f t="shared" si="132"/>
        <v>Yes</v>
      </c>
      <c r="Z1557" s="126" t="str">
        <f t="shared" si="132"/>
        <v>No</v>
      </c>
      <c r="AA1557" s="126" t="str">
        <f t="shared" si="132"/>
        <v>No</v>
      </c>
    </row>
    <row r="1558" spans="1:27" x14ac:dyDescent="0.3">
      <c r="A1558" t="s">
        <v>207</v>
      </c>
      <c r="B1558" t="s">
        <v>13</v>
      </c>
      <c r="C1558" t="s">
        <v>130</v>
      </c>
      <c r="D1558" t="s">
        <v>8</v>
      </c>
      <c r="E1558" t="s">
        <v>11</v>
      </c>
      <c r="F1558" t="s">
        <v>10</v>
      </c>
      <c r="G1558">
        <v>0</v>
      </c>
      <c r="H1558" t="s">
        <v>10</v>
      </c>
      <c r="I1558" t="s">
        <v>19</v>
      </c>
      <c r="M1558">
        <v>0</v>
      </c>
      <c r="N1558" t="str">
        <f t="shared" si="131"/>
        <v>No</v>
      </c>
      <c r="O1558" s="3" t="s">
        <v>152</v>
      </c>
      <c r="P1558" s="126" t="str">
        <f t="shared" si="133"/>
        <v>Yes</v>
      </c>
      <c r="Q1558" s="126" t="str">
        <f t="shared" si="132"/>
        <v>No</v>
      </c>
      <c r="R1558" s="126" t="str">
        <f t="shared" si="132"/>
        <v>Yes</v>
      </c>
      <c r="S1558" s="126" t="str">
        <f t="shared" si="132"/>
        <v>No</v>
      </c>
      <c r="T1558" s="126" t="str">
        <f t="shared" si="132"/>
        <v>Yes</v>
      </c>
      <c r="U1558" s="126" t="str">
        <f t="shared" si="132"/>
        <v>Yes</v>
      </c>
      <c r="V1558" s="126" t="str">
        <f t="shared" si="132"/>
        <v>No</v>
      </c>
      <c r="W1558" s="126" t="str">
        <f t="shared" si="132"/>
        <v>No</v>
      </c>
      <c r="X1558" s="126" t="str">
        <f t="shared" si="132"/>
        <v>No</v>
      </c>
      <c r="Y1558" s="126" t="str">
        <f t="shared" si="132"/>
        <v>Yes</v>
      </c>
      <c r="Z1558" s="126" t="str">
        <f t="shared" si="132"/>
        <v>No</v>
      </c>
      <c r="AA1558" s="126" t="str">
        <f t="shared" si="132"/>
        <v>No</v>
      </c>
    </row>
    <row r="1559" spans="1:27" x14ac:dyDescent="0.3">
      <c r="A1559" t="s">
        <v>207</v>
      </c>
      <c r="B1559" t="s">
        <v>13</v>
      </c>
      <c r="C1559" t="s">
        <v>130</v>
      </c>
      <c r="D1559" t="s">
        <v>8</v>
      </c>
      <c r="E1559" t="s">
        <v>11</v>
      </c>
      <c r="F1559" t="s">
        <v>10</v>
      </c>
      <c r="G1559">
        <v>0</v>
      </c>
      <c r="H1559" t="s">
        <v>8</v>
      </c>
      <c r="I1559" t="s">
        <v>19</v>
      </c>
      <c r="M1559">
        <v>3</v>
      </c>
      <c r="N1559" t="str">
        <f t="shared" si="131"/>
        <v>Yes</v>
      </c>
      <c r="O1559" s="3" t="s">
        <v>152</v>
      </c>
      <c r="P1559" s="126" t="str">
        <f t="shared" si="133"/>
        <v>Yes</v>
      </c>
      <c r="Q1559" s="126" t="str">
        <f t="shared" si="132"/>
        <v>No</v>
      </c>
      <c r="R1559" s="126" t="str">
        <f t="shared" si="132"/>
        <v>Yes</v>
      </c>
      <c r="S1559" s="126" t="str">
        <f t="shared" si="132"/>
        <v>No</v>
      </c>
      <c r="T1559" s="126" t="str">
        <f t="shared" si="132"/>
        <v>Yes</v>
      </c>
      <c r="U1559" s="126" t="str">
        <f t="shared" si="132"/>
        <v>Yes</v>
      </c>
      <c r="V1559" s="126" t="str">
        <f t="shared" si="132"/>
        <v>No</v>
      </c>
      <c r="W1559" s="126" t="str">
        <f t="shared" si="132"/>
        <v>No</v>
      </c>
      <c r="X1559" s="126" t="str">
        <f t="shared" si="132"/>
        <v>No</v>
      </c>
      <c r="Y1559" s="126" t="str">
        <f t="shared" si="132"/>
        <v>Yes</v>
      </c>
      <c r="Z1559" s="126" t="str">
        <f t="shared" si="132"/>
        <v>No</v>
      </c>
      <c r="AA1559" s="126" t="str">
        <f t="shared" si="132"/>
        <v>No</v>
      </c>
    </row>
    <row r="1560" spans="1:27" x14ac:dyDescent="0.3">
      <c r="A1560" t="s">
        <v>207</v>
      </c>
      <c r="B1560" t="s">
        <v>13</v>
      </c>
      <c r="C1560" t="s">
        <v>130</v>
      </c>
      <c r="D1560" t="s">
        <v>8</v>
      </c>
      <c r="E1560" t="s">
        <v>11</v>
      </c>
      <c r="F1560" t="s">
        <v>10</v>
      </c>
      <c r="G1560">
        <v>0</v>
      </c>
      <c r="H1560" t="s">
        <v>10</v>
      </c>
      <c r="I1560" t="s">
        <v>19</v>
      </c>
      <c r="M1560">
        <v>0</v>
      </c>
      <c r="N1560" t="str">
        <f t="shared" si="131"/>
        <v>No</v>
      </c>
      <c r="O1560" s="3" t="s">
        <v>152</v>
      </c>
      <c r="P1560" s="126" t="str">
        <f t="shared" si="133"/>
        <v>Yes</v>
      </c>
      <c r="Q1560" s="126" t="str">
        <f t="shared" si="132"/>
        <v>No</v>
      </c>
      <c r="R1560" s="126" t="str">
        <f t="shared" si="132"/>
        <v>Yes</v>
      </c>
      <c r="S1560" s="126" t="str">
        <f t="shared" si="132"/>
        <v>No</v>
      </c>
      <c r="T1560" s="126" t="str">
        <f t="shared" si="132"/>
        <v>Yes</v>
      </c>
      <c r="U1560" s="126" t="str">
        <f t="shared" si="132"/>
        <v>Yes</v>
      </c>
      <c r="V1560" s="126" t="str">
        <f t="shared" si="132"/>
        <v>No</v>
      </c>
      <c r="W1560" s="126" t="str">
        <f t="shared" si="132"/>
        <v>No</v>
      </c>
      <c r="X1560" s="126" t="str">
        <f t="shared" si="132"/>
        <v>No</v>
      </c>
      <c r="Y1560" s="126" t="str">
        <f t="shared" si="132"/>
        <v>Yes</v>
      </c>
      <c r="Z1560" s="126" t="str">
        <f t="shared" si="132"/>
        <v>No</v>
      </c>
      <c r="AA1560" s="126" t="str">
        <f t="shared" si="132"/>
        <v>No</v>
      </c>
    </row>
    <row r="1561" spans="1:27" x14ac:dyDescent="0.3">
      <c r="A1561" t="s">
        <v>207</v>
      </c>
      <c r="B1561" t="s">
        <v>13</v>
      </c>
      <c r="C1561" t="s">
        <v>130</v>
      </c>
      <c r="D1561" t="s">
        <v>8</v>
      </c>
      <c r="E1561" t="s">
        <v>11</v>
      </c>
      <c r="F1561" t="s">
        <v>10</v>
      </c>
      <c r="G1561">
        <v>0</v>
      </c>
      <c r="H1561" t="s">
        <v>8</v>
      </c>
      <c r="I1561" t="s">
        <v>19</v>
      </c>
      <c r="M1561">
        <v>0</v>
      </c>
      <c r="N1561" t="str">
        <f t="shared" si="131"/>
        <v>No</v>
      </c>
      <c r="O1561" s="3" t="s">
        <v>152</v>
      </c>
      <c r="P1561" s="126" t="str">
        <f t="shared" si="133"/>
        <v>Yes</v>
      </c>
      <c r="Q1561" s="126" t="str">
        <f t="shared" si="132"/>
        <v>No</v>
      </c>
      <c r="R1561" s="126" t="str">
        <f t="shared" si="132"/>
        <v>Yes</v>
      </c>
      <c r="S1561" s="126" t="str">
        <f t="shared" si="132"/>
        <v>No</v>
      </c>
      <c r="T1561" s="126" t="str">
        <f t="shared" si="132"/>
        <v>Yes</v>
      </c>
      <c r="U1561" s="126" t="str">
        <f t="shared" si="132"/>
        <v>Yes</v>
      </c>
      <c r="V1561" s="126" t="str">
        <f t="shared" si="132"/>
        <v>No</v>
      </c>
      <c r="W1561" s="126" t="str">
        <f t="shared" si="132"/>
        <v>No</v>
      </c>
      <c r="X1561" s="126" t="str">
        <f t="shared" si="132"/>
        <v>No</v>
      </c>
      <c r="Y1561" s="126" t="str">
        <f t="shared" si="132"/>
        <v>Yes</v>
      </c>
      <c r="Z1561" s="126" t="str">
        <f t="shared" si="132"/>
        <v>No</v>
      </c>
      <c r="AA1561" s="126" t="str">
        <f t="shared" si="132"/>
        <v>No</v>
      </c>
    </row>
    <row r="1562" spans="1:27" x14ac:dyDescent="0.3">
      <c r="A1562" t="s">
        <v>207</v>
      </c>
      <c r="B1562" t="s">
        <v>13</v>
      </c>
      <c r="C1562" t="s">
        <v>9</v>
      </c>
      <c r="D1562" t="s">
        <v>8</v>
      </c>
      <c r="E1562" t="s">
        <v>70</v>
      </c>
      <c r="F1562" t="s">
        <v>131</v>
      </c>
      <c r="G1562">
        <v>0</v>
      </c>
      <c r="H1562" t="s">
        <v>70</v>
      </c>
      <c r="I1562" t="s">
        <v>15</v>
      </c>
      <c r="M1562">
        <v>0</v>
      </c>
      <c r="N1562" t="str">
        <f t="shared" si="131"/>
        <v>No</v>
      </c>
      <c r="O1562" s="3" t="s">
        <v>152</v>
      </c>
      <c r="P1562" s="126" t="str">
        <f t="shared" si="133"/>
        <v>Yes</v>
      </c>
      <c r="Q1562" s="126" t="str">
        <f t="shared" si="132"/>
        <v>Yes</v>
      </c>
      <c r="R1562" s="126" t="str">
        <f t="shared" si="132"/>
        <v>Yes</v>
      </c>
      <c r="S1562" s="126" t="str">
        <f t="shared" si="132"/>
        <v>Yes</v>
      </c>
      <c r="T1562" s="126" t="str">
        <f t="shared" si="132"/>
        <v>No</v>
      </c>
      <c r="U1562" s="126" t="str">
        <f t="shared" si="132"/>
        <v>No</v>
      </c>
      <c r="V1562" s="126" t="str">
        <f t="shared" si="132"/>
        <v>No</v>
      </c>
      <c r="W1562" s="126" t="str">
        <f t="shared" si="132"/>
        <v>No</v>
      </c>
      <c r="X1562" s="126" t="str">
        <f t="shared" si="132"/>
        <v>No</v>
      </c>
      <c r="Y1562" s="126" t="str">
        <f t="shared" si="132"/>
        <v>No</v>
      </c>
      <c r="Z1562" s="126" t="str">
        <f t="shared" si="132"/>
        <v>Yes</v>
      </c>
      <c r="AA1562" s="126" t="str">
        <f t="shared" si="132"/>
        <v>No</v>
      </c>
    </row>
    <row r="1563" spans="1:27" x14ac:dyDescent="0.3">
      <c r="A1563" t="s">
        <v>207</v>
      </c>
      <c r="B1563" t="s">
        <v>13</v>
      </c>
      <c r="C1563" t="s">
        <v>9</v>
      </c>
      <c r="D1563" t="s">
        <v>8</v>
      </c>
      <c r="E1563" t="s">
        <v>70</v>
      </c>
      <c r="F1563" t="s">
        <v>131</v>
      </c>
      <c r="G1563">
        <v>0</v>
      </c>
      <c r="H1563" t="s">
        <v>131</v>
      </c>
      <c r="I1563" t="s">
        <v>15</v>
      </c>
      <c r="M1563">
        <v>0</v>
      </c>
      <c r="N1563" t="str">
        <f t="shared" si="131"/>
        <v>No</v>
      </c>
      <c r="O1563" s="3" t="s">
        <v>152</v>
      </c>
      <c r="P1563" s="126" t="str">
        <f t="shared" si="133"/>
        <v>Yes</v>
      </c>
      <c r="Q1563" s="126" t="str">
        <f t="shared" si="132"/>
        <v>Yes</v>
      </c>
      <c r="R1563" s="126" t="str">
        <f t="shared" si="132"/>
        <v>Yes</v>
      </c>
      <c r="S1563" s="126" t="str">
        <f t="shared" si="132"/>
        <v>Yes</v>
      </c>
      <c r="T1563" s="126" t="str">
        <f t="shared" si="132"/>
        <v>No</v>
      </c>
      <c r="U1563" s="126" t="str">
        <f t="shared" si="132"/>
        <v>No</v>
      </c>
      <c r="V1563" s="126" t="str">
        <f t="shared" si="132"/>
        <v>No</v>
      </c>
      <c r="W1563" s="126" t="str">
        <f t="shared" si="132"/>
        <v>No</v>
      </c>
      <c r="X1563" s="126" t="str">
        <f t="shared" si="132"/>
        <v>No</v>
      </c>
      <c r="Y1563" s="126" t="str">
        <f t="shared" si="132"/>
        <v>No</v>
      </c>
      <c r="Z1563" s="126" t="str">
        <f t="shared" si="132"/>
        <v>Yes</v>
      </c>
      <c r="AA1563" s="126" t="str">
        <f t="shared" si="132"/>
        <v>No</v>
      </c>
    </row>
    <row r="1564" spans="1:27" x14ac:dyDescent="0.3">
      <c r="A1564" t="s">
        <v>207</v>
      </c>
      <c r="B1564" t="s">
        <v>13</v>
      </c>
      <c r="C1564" t="s">
        <v>9</v>
      </c>
      <c r="D1564" t="s">
        <v>8</v>
      </c>
      <c r="E1564" t="s">
        <v>70</v>
      </c>
      <c r="F1564" t="s">
        <v>131</v>
      </c>
      <c r="G1564">
        <v>1</v>
      </c>
      <c r="H1564" t="s">
        <v>8</v>
      </c>
      <c r="I1564" t="s">
        <v>18</v>
      </c>
      <c r="M1564">
        <v>0</v>
      </c>
      <c r="N1564" t="str">
        <f t="shared" si="131"/>
        <v>No</v>
      </c>
      <c r="O1564" s="3" t="s">
        <v>152</v>
      </c>
      <c r="P1564" s="126" t="str">
        <f t="shared" si="133"/>
        <v>Yes</v>
      </c>
      <c r="Q1564" s="126" t="str">
        <f t="shared" si="132"/>
        <v>Yes</v>
      </c>
      <c r="R1564" s="126" t="str">
        <f t="shared" si="132"/>
        <v>Yes</v>
      </c>
      <c r="S1564" s="126" t="str">
        <f t="shared" si="132"/>
        <v>Yes</v>
      </c>
      <c r="T1564" s="126" t="str">
        <f t="shared" si="132"/>
        <v>No</v>
      </c>
      <c r="U1564" s="126" t="str">
        <f t="shared" si="132"/>
        <v>No</v>
      </c>
      <c r="V1564" s="126" t="str">
        <f t="shared" si="132"/>
        <v>No</v>
      </c>
      <c r="W1564" s="126" t="str">
        <f t="shared" si="132"/>
        <v>No</v>
      </c>
      <c r="X1564" s="126" t="str">
        <f t="shared" si="132"/>
        <v>No</v>
      </c>
      <c r="Y1564" s="126" t="str">
        <f t="shared" si="132"/>
        <v>No</v>
      </c>
      <c r="Z1564" s="126" t="str">
        <f t="shared" si="132"/>
        <v>Yes</v>
      </c>
      <c r="AA1564" s="126" t="str">
        <f t="shared" si="132"/>
        <v>No</v>
      </c>
    </row>
    <row r="1565" spans="1:27" x14ac:dyDescent="0.3">
      <c r="A1565" t="s">
        <v>207</v>
      </c>
      <c r="B1565" t="s">
        <v>13</v>
      </c>
      <c r="C1565" t="s">
        <v>9</v>
      </c>
      <c r="D1565" t="s">
        <v>8</v>
      </c>
      <c r="E1565" t="s">
        <v>70</v>
      </c>
      <c r="F1565" t="s">
        <v>131</v>
      </c>
      <c r="G1565">
        <v>0</v>
      </c>
      <c r="H1565" t="s">
        <v>70</v>
      </c>
      <c r="I1565" t="s">
        <v>19</v>
      </c>
      <c r="M1565">
        <v>0</v>
      </c>
      <c r="N1565" t="str">
        <f t="shared" si="131"/>
        <v>No</v>
      </c>
      <c r="O1565" s="3" t="s">
        <v>152</v>
      </c>
      <c r="P1565" s="126" t="str">
        <f t="shared" si="133"/>
        <v>Yes</v>
      </c>
      <c r="Q1565" s="126" t="str">
        <f t="shared" si="132"/>
        <v>Yes</v>
      </c>
      <c r="R1565" s="126" t="str">
        <f t="shared" si="132"/>
        <v>Yes</v>
      </c>
      <c r="S1565" s="126" t="str">
        <f t="shared" si="132"/>
        <v>Yes</v>
      </c>
      <c r="T1565" s="126" t="str">
        <f t="shared" si="132"/>
        <v>No</v>
      </c>
      <c r="U1565" s="126" t="str">
        <f t="shared" si="132"/>
        <v>No</v>
      </c>
      <c r="V1565" s="126" t="str">
        <f t="shared" si="132"/>
        <v>No</v>
      </c>
      <c r="W1565" s="126" t="str">
        <f t="shared" si="132"/>
        <v>No</v>
      </c>
      <c r="X1565" s="126" t="str">
        <f t="shared" si="132"/>
        <v>No</v>
      </c>
      <c r="Y1565" s="126" t="str">
        <f t="shared" si="132"/>
        <v>No</v>
      </c>
      <c r="Z1565" s="126" t="str">
        <f t="shared" si="132"/>
        <v>Yes</v>
      </c>
      <c r="AA1565" s="126" t="str">
        <f t="shared" si="132"/>
        <v>No</v>
      </c>
    </row>
    <row r="1566" spans="1:27" x14ac:dyDescent="0.3">
      <c r="A1566" t="s">
        <v>207</v>
      </c>
      <c r="B1566" t="s">
        <v>13</v>
      </c>
      <c r="C1566" t="s">
        <v>9</v>
      </c>
      <c r="D1566" t="s">
        <v>8</v>
      </c>
      <c r="E1566" t="s">
        <v>70</v>
      </c>
      <c r="F1566" t="s">
        <v>131</v>
      </c>
      <c r="G1566">
        <v>1</v>
      </c>
      <c r="H1566" t="s">
        <v>9</v>
      </c>
      <c r="I1566" t="s">
        <v>19</v>
      </c>
      <c r="M1566">
        <v>3</v>
      </c>
      <c r="N1566" t="str">
        <f t="shared" si="131"/>
        <v>Yes</v>
      </c>
      <c r="O1566" s="3" t="s">
        <v>152</v>
      </c>
      <c r="P1566" s="126" t="str">
        <f t="shared" si="133"/>
        <v>Yes</v>
      </c>
      <c r="Q1566" s="126" t="str">
        <f t="shared" si="132"/>
        <v>Yes</v>
      </c>
      <c r="R1566" s="126" t="str">
        <f t="shared" si="132"/>
        <v>Yes</v>
      </c>
      <c r="S1566" s="126" t="str">
        <f t="shared" si="132"/>
        <v>Yes</v>
      </c>
      <c r="T1566" s="126" t="str">
        <f t="shared" si="132"/>
        <v>No</v>
      </c>
      <c r="U1566" s="126" t="str">
        <f t="shared" si="132"/>
        <v>No</v>
      </c>
      <c r="V1566" s="126" t="str">
        <f t="shared" si="132"/>
        <v>No</v>
      </c>
      <c r="W1566" s="126" t="str">
        <f t="shared" si="132"/>
        <v>No</v>
      </c>
      <c r="X1566" s="126" t="str">
        <f t="shared" si="132"/>
        <v>No</v>
      </c>
      <c r="Y1566" s="126" t="str">
        <f t="shared" si="132"/>
        <v>No</v>
      </c>
      <c r="Z1566" s="126" t="str">
        <f t="shared" si="132"/>
        <v>Yes</v>
      </c>
      <c r="AA1566" s="126" t="str">
        <f t="shared" si="132"/>
        <v>No</v>
      </c>
    </row>
    <row r="1567" spans="1:27" x14ac:dyDescent="0.3">
      <c r="A1567" t="s">
        <v>208</v>
      </c>
      <c r="B1567" t="s">
        <v>13</v>
      </c>
      <c r="C1567" t="s">
        <v>9</v>
      </c>
      <c r="D1567" t="s">
        <v>8</v>
      </c>
      <c r="E1567" t="s">
        <v>11</v>
      </c>
      <c r="F1567" t="s">
        <v>10</v>
      </c>
      <c r="G1567">
        <v>0</v>
      </c>
      <c r="H1567" t="s">
        <v>13</v>
      </c>
      <c r="I1567" t="s">
        <v>19</v>
      </c>
      <c r="K1567" t="s">
        <v>237</v>
      </c>
      <c r="L1567" s="3" t="s">
        <v>252</v>
      </c>
      <c r="M1567">
        <v>0</v>
      </c>
      <c r="N1567" t="str">
        <f t="shared" si="131"/>
        <v>No</v>
      </c>
      <c r="O1567" s="3" t="s">
        <v>152</v>
      </c>
      <c r="P1567" s="126" t="str">
        <f t="shared" si="133"/>
        <v>Yes</v>
      </c>
      <c r="Q1567" s="126" t="str">
        <f t="shared" si="132"/>
        <v>Yes</v>
      </c>
      <c r="R1567" s="126" t="str">
        <f t="shared" ref="Q1567:AA1590" si="134">IF($A1567="","",IF(OR($B1567=R$1,$C1567=R$1,$D1567=R$1,$E1567=R$1,$F1567=R$1),"Yes","No"))</f>
        <v>Yes</v>
      </c>
      <c r="S1567" s="126" t="str">
        <f t="shared" si="134"/>
        <v>No</v>
      </c>
      <c r="T1567" s="126" t="str">
        <f t="shared" si="134"/>
        <v>Yes</v>
      </c>
      <c r="U1567" s="126" t="str">
        <f t="shared" si="134"/>
        <v>Yes</v>
      </c>
      <c r="V1567" s="126" t="str">
        <f t="shared" si="134"/>
        <v>No</v>
      </c>
      <c r="W1567" s="126" t="str">
        <f t="shared" si="134"/>
        <v>No</v>
      </c>
      <c r="X1567" s="126" t="str">
        <f t="shared" si="134"/>
        <v>No</v>
      </c>
      <c r="Y1567" s="126" t="str">
        <f t="shared" si="134"/>
        <v>No</v>
      </c>
      <c r="Z1567" s="126" t="str">
        <f t="shared" si="134"/>
        <v>No</v>
      </c>
      <c r="AA1567" s="126" t="str">
        <f t="shared" si="134"/>
        <v>No</v>
      </c>
    </row>
    <row r="1568" spans="1:27" x14ac:dyDescent="0.3">
      <c r="A1568" t="s">
        <v>208</v>
      </c>
      <c r="B1568" t="s">
        <v>13</v>
      </c>
      <c r="C1568" t="s">
        <v>9</v>
      </c>
      <c r="D1568" t="s">
        <v>8</v>
      </c>
      <c r="E1568" t="s">
        <v>11</v>
      </c>
      <c r="F1568" t="s">
        <v>10</v>
      </c>
      <c r="G1568">
        <v>0</v>
      </c>
      <c r="H1568" t="s">
        <v>11</v>
      </c>
      <c r="I1568" t="s">
        <v>17</v>
      </c>
      <c r="K1568" t="s">
        <v>237</v>
      </c>
      <c r="M1568">
        <v>0</v>
      </c>
      <c r="N1568" t="str">
        <f t="shared" si="131"/>
        <v>No</v>
      </c>
      <c r="O1568" s="3" t="s">
        <v>152</v>
      </c>
      <c r="P1568" s="126" t="str">
        <f t="shared" si="133"/>
        <v>Yes</v>
      </c>
      <c r="Q1568" s="126" t="str">
        <f t="shared" si="134"/>
        <v>Yes</v>
      </c>
      <c r="R1568" s="126" t="str">
        <f t="shared" si="134"/>
        <v>Yes</v>
      </c>
      <c r="S1568" s="126" t="str">
        <f t="shared" si="134"/>
        <v>No</v>
      </c>
      <c r="T1568" s="126" t="str">
        <f t="shared" si="134"/>
        <v>Yes</v>
      </c>
      <c r="U1568" s="126" t="str">
        <f t="shared" si="134"/>
        <v>Yes</v>
      </c>
      <c r="V1568" s="126" t="str">
        <f t="shared" si="134"/>
        <v>No</v>
      </c>
      <c r="W1568" s="126" t="str">
        <f t="shared" si="134"/>
        <v>No</v>
      </c>
      <c r="X1568" s="126" t="str">
        <f t="shared" si="134"/>
        <v>No</v>
      </c>
      <c r="Y1568" s="126" t="str">
        <f t="shared" si="134"/>
        <v>No</v>
      </c>
      <c r="Z1568" s="126" t="str">
        <f t="shared" si="134"/>
        <v>No</v>
      </c>
      <c r="AA1568" s="126" t="str">
        <f t="shared" si="134"/>
        <v>No</v>
      </c>
    </row>
    <row r="1569" spans="1:27" x14ac:dyDescent="0.3">
      <c r="A1569" t="s">
        <v>208</v>
      </c>
      <c r="B1569" t="s">
        <v>13</v>
      </c>
      <c r="C1569" t="s">
        <v>9</v>
      </c>
      <c r="D1569" t="s">
        <v>8</v>
      </c>
      <c r="E1569" t="s">
        <v>11</v>
      </c>
      <c r="F1569" t="s">
        <v>10</v>
      </c>
      <c r="G1569">
        <v>0</v>
      </c>
      <c r="H1569" t="s">
        <v>9</v>
      </c>
      <c r="I1569" t="s">
        <v>19</v>
      </c>
      <c r="K1569" t="s">
        <v>237</v>
      </c>
      <c r="M1569">
        <v>0</v>
      </c>
      <c r="N1569" t="str">
        <f t="shared" si="131"/>
        <v>No</v>
      </c>
      <c r="O1569" s="3" t="s">
        <v>152</v>
      </c>
      <c r="P1569" s="126" t="str">
        <f t="shared" si="133"/>
        <v>Yes</v>
      </c>
      <c r="Q1569" s="126" t="str">
        <f t="shared" si="134"/>
        <v>Yes</v>
      </c>
      <c r="R1569" s="126" t="str">
        <f t="shared" si="134"/>
        <v>Yes</v>
      </c>
      <c r="S1569" s="126" t="str">
        <f t="shared" si="134"/>
        <v>No</v>
      </c>
      <c r="T1569" s="126" t="str">
        <f t="shared" si="134"/>
        <v>Yes</v>
      </c>
      <c r="U1569" s="126" t="str">
        <f t="shared" si="134"/>
        <v>Yes</v>
      </c>
      <c r="V1569" s="126" t="str">
        <f t="shared" si="134"/>
        <v>No</v>
      </c>
      <c r="W1569" s="126" t="str">
        <f t="shared" si="134"/>
        <v>No</v>
      </c>
      <c r="X1569" s="126" t="str">
        <f t="shared" si="134"/>
        <v>No</v>
      </c>
      <c r="Y1569" s="126" t="str">
        <f t="shared" si="134"/>
        <v>No</v>
      </c>
      <c r="Z1569" s="126" t="str">
        <f t="shared" si="134"/>
        <v>No</v>
      </c>
      <c r="AA1569" s="126" t="str">
        <f t="shared" si="134"/>
        <v>No</v>
      </c>
    </row>
    <row r="1570" spans="1:27" x14ac:dyDescent="0.3">
      <c r="A1570" t="s">
        <v>208</v>
      </c>
      <c r="B1570" t="s">
        <v>13</v>
      </c>
      <c r="C1570" t="s">
        <v>9</v>
      </c>
      <c r="D1570" t="s">
        <v>8</v>
      </c>
      <c r="E1570" t="s">
        <v>11</v>
      </c>
      <c r="F1570" t="s">
        <v>10</v>
      </c>
      <c r="G1570">
        <v>1</v>
      </c>
      <c r="H1570" t="s">
        <v>10</v>
      </c>
      <c r="I1570" t="s">
        <v>19</v>
      </c>
      <c r="M1570">
        <v>0</v>
      </c>
      <c r="N1570" t="str">
        <f t="shared" si="131"/>
        <v>No</v>
      </c>
      <c r="O1570" s="3" t="s">
        <v>152</v>
      </c>
      <c r="P1570" s="126" t="str">
        <f t="shared" si="133"/>
        <v>Yes</v>
      </c>
      <c r="Q1570" s="126" t="str">
        <f t="shared" si="134"/>
        <v>Yes</v>
      </c>
      <c r="R1570" s="126" t="str">
        <f t="shared" si="134"/>
        <v>Yes</v>
      </c>
      <c r="S1570" s="126" t="str">
        <f t="shared" si="134"/>
        <v>No</v>
      </c>
      <c r="T1570" s="126" t="str">
        <f t="shared" si="134"/>
        <v>Yes</v>
      </c>
      <c r="U1570" s="126" t="str">
        <f t="shared" si="134"/>
        <v>Yes</v>
      </c>
      <c r="V1570" s="126" t="str">
        <f t="shared" si="134"/>
        <v>No</v>
      </c>
      <c r="W1570" s="126" t="str">
        <f t="shared" si="134"/>
        <v>No</v>
      </c>
      <c r="X1570" s="126" t="str">
        <f t="shared" si="134"/>
        <v>No</v>
      </c>
      <c r="Y1570" s="126" t="str">
        <f t="shared" si="134"/>
        <v>No</v>
      </c>
      <c r="Z1570" s="126" t="str">
        <f t="shared" si="134"/>
        <v>No</v>
      </c>
      <c r="AA1570" s="126" t="str">
        <f t="shared" si="134"/>
        <v>No</v>
      </c>
    </row>
    <row r="1571" spans="1:27" x14ac:dyDescent="0.3">
      <c r="A1571" t="s">
        <v>208</v>
      </c>
      <c r="B1571" t="s">
        <v>13</v>
      </c>
      <c r="C1571" t="s">
        <v>9</v>
      </c>
      <c r="D1571" t="s">
        <v>8</v>
      </c>
      <c r="E1571" t="s">
        <v>11</v>
      </c>
      <c r="F1571" t="s">
        <v>10</v>
      </c>
      <c r="G1571">
        <v>1</v>
      </c>
      <c r="H1571" t="s">
        <v>9</v>
      </c>
      <c r="I1571" t="s">
        <v>17</v>
      </c>
      <c r="M1571">
        <v>0</v>
      </c>
      <c r="N1571" t="str">
        <f t="shared" si="131"/>
        <v>No</v>
      </c>
      <c r="O1571" s="3" t="s">
        <v>152</v>
      </c>
      <c r="P1571" s="126" t="str">
        <f t="shared" si="133"/>
        <v>Yes</v>
      </c>
      <c r="Q1571" s="126" t="str">
        <f t="shared" si="134"/>
        <v>Yes</v>
      </c>
      <c r="R1571" s="126" t="str">
        <f t="shared" si="134"/>
        <v>Yes</v>
      </c>
      <c r="S1571" s="126" t="str">
        <f t="shared" si="134"/>
        <v>No</v>
      </c>
      <c r="T1571" s="126" t="str">
        <f t="shared" si="134"/>
        <v>Yes</v>
      </c>
      <c r="U1571" s="126" t="str">
        <f t="shared" si="134"/>
        <v>Yes</v>
      </c>
      <c r="V1571" s="126" t="str">
        <f t="shared" si="134"/>
        <v>No</v>
      </c>
      <c r="W1571" s="126" t="str">
        <f t="shared" si="134"/>
        <v>No</v>
      </c>
      <c r="X1571" s="126" t="str">
        <f t="shared" si="134"/>
        <v>No</v>
      </c>
      <c r="Y1571" s="126" t="str">
        <f t="shared" si="134"/>
        <v>No</v>
      </c>
      <c r="Z1571" s="126" t="str">
        <f t="shared" si="134"/>
        <v>No</v>
      </c>
      <c r="AA1571" s="126" t="str">
        <f t="shared" si="134"/>
        <v>No</v>
      </c>
    </row>
    <row r="1572" spans="1:27" x14ac:dyDescent="0.3">
      <c r="A1572" t="s">
        <v>208</v>
      </c>
      <c r="B1572" t="s">
        <v>13</v>
      </c>
      <c r="C1572" t="s">
        <v>9</v>
      </c>
      <c r="D1572" t="s">
        <v>8</v>
      </c>
      <c r="E1572" t="s">
        <v>11</v>
      </c>
      <c r="F1572" t="s">
        <v>10</v>
      </c>
      <c r="G1572">
        <v>0</v>
      </c>
      <c r="H1572" t="s">
        <v>8</v>
      </c>
      <c r="I1572" t="s">
        <v>19</v>
      </c>
      <c r="M1572">
        <v>0</v>
      </c>
      <c r="N1572" t="str">
        <f t="shared" si="131"/>
        <v>No</v>
      </c>
      <c r="O1572" s="3" t="s">
        <v>152</v>
      </c>
      <c r="P1572" s="126" t="str">
        <f t="shared" si="133"/>
        <v>Yes</v>
      </c>
      <c r="Q1572" s="126" t="str">
        <f t="shared" si="134"/>
        <v>Yes</v>
      </c>
      <c r="R1572" s="126" t="str">
        <f t="shared" si="134"/>
        <v>Yes</v>
      </c>
      <c r="S1572" s="126" t="str">
        <f t="shared" si="134"/>
        <v>No</v>
      </c>
      <c r="T1572" s="126" t="str">
        <f t="shared" si="134"/>
        <v>Yes</v>
      </c>
      <c r="U1572" s="126" t="str">
        <f t="shared" si="134"/>
        <v>Yes</v>
      </c>
      <c r="V1572" s="126" t="str">
        <f t="shared" si="134"/>
        <v>No</v>
      </c>
      <c r="W1572" s="126" t="str">
        <f t="shared" si="134"/>
        <v>No</v>
      </c>
      <c r="X1572" s="126" t="str">
        <f t="shared" si="134"/>
        <v>No</v>
      </c>
      <c r="Y1572" s="126" t="str">
        <f t="shared" si="134"/>
        <v>No</v>
      </c>
      <c r="Z1572" s="126" t="str">
        <f t="shared" si="134"/>
        <v>No</v>
      </c>
      <c r="AA1572" s="126" t="str">
        <f t="shared" si="134"/>
        <v>No</v>
      </c>
    </row>
    <row r="1573" spans="1:27" x14ac:dyDescent="0.3">
      <c r="A1573" t="s">
        <v>208</v>
      </c>
      <c r="B1573" t="s">
        <v>13</v>
      </c>
      <c r="C1573" t="s">
        <v>130</v>
      </c>
      <c r="D1573" t="s">
        <v>70</v>
      </c>
      <c r="E1573" t="s">
        <v>11</v>
      </c>
      <c r="F1573" t="s">
        <v>10</v>
      </c>
      <c r="G1573">
        <v>2</v>
      </c>
      <c r="H1573" t="s">
        <v>11</v>
      </c>
      <c r="I1573" t="s">
        <v>19</v>
      </c>
      <c r="L1573" s="3" t="s">
        <v>122</v>
      </c>
      <c r="M1573">
        <v>0</v>
      </c>
      <c r="N1573" t="str">
        <f t="shared" si="131"/>
        <v>No</v>
      </c>
      <c r="O1573" s="3" t="s">
        <v>152</v>
      </c>
      <c r="P1573" s="126" t="str">
        <f t="shared" si="133"/>
        <v>Yes</v>
      </c>
      <c r="Q1573" s="126" t="str">
        <f t="shared" si="134"/>
        <v>No</v>
      </c>
      <c r="R1573" s="126" t="str">
        <f t="shared" si="134"/>
        <v>No</v>
      </c>
      <c r="S1573" s="126" t="str">
        <f t="shared" si="134"/>
        <v>Yes</v>
      </c>
      <c r="T1573" s="126" t="str">
        <f t="shared" si="134"/>
        <v>Yes</v>
      </c>
      <c r="U1573" s="126" t="str">
        <f t="shared" si="134"/>
        <v>Yes</v>
      </c>
      <c r="V1573" s="126" t="str">
        <f t="shared" si="134"/>
        <v>No</v>
      </c>
      <c r="W1573" s="126" t="str">
        <f t="shared" si="134"/>
        <v>No</v>
      </c>
      <c r="X1573" s="126" t="str">
        <f t="shared" si="134"/>
        <v>No</v>
      </c>
      <c r="Y1573" s="126" t="str">
        <f t="shared" si="134"/>
        <v>Yes</v>
      </c>
      <c r="Z1573" s="126" t="str">
        <f t="shared" si="134"/>
        <v>No</v>
      </c>
      <c r="AA1573" s="126" t="str">
        <f t="shared" si="134"/>
        <v>No</v>
      </c>
    </row>
    <row r="1574" spans="1:27" x14ac:dyDescent="0.3">
      <c r="A1574" t="s">
        <v>208</v>
      </c>
      <c r="B1574" t="s">
        <v>13</v>
      </c>
      <c r="C1574" t="s">
        <v>130</v>
      </c>
      <c r="D1574" t="s">
        <v>70</v>
      </c>
      <c r="E1574" t="s">
        <v>11</v>
      </c>
      <c r="F1574" t="s">
        <v>10</v>
      </c>
      <c r="G1574">
        <v>1</v>
      </c>
      <c r="H1574" t="s">
        <v>130</v>
      </c>
      <c r="I1574" t="s">
        <v>148</v>
      </c>
      <c r="M1574">
        <v>2</v>
      </c>
      <c r="N1574" t="str">
        <f t="shared" si="131"/>
        <v>Yes</v>
      </c>
      <c r="O1574" s="3" t="s">
        <v>152</v>
      </c>
      <c r="P1574" s="126" t="str">
        <f t="shared" si="133"/>
        <v>Yes</v>
      </c>
      <c r="Q1574" s="126" t="str">
        <f t="shared" si="134"/>
        <v>No</v>
      </c>
      <c r="R1574" s="126" t="str">
        <f t="shared" si="134"/>
        <v>No</v>
      </c>
      <c r="S1574" s="126" t="str">
        <f t="shared" si="134"/>
        <v>Yes</v>
      </c>
      <c r="T1574" s="126" t="str">
        <f t="shared" si="134"/>
        <v>Yes</v>
      </c>
      <c r="U1574" s="126" t="str">
        <f t="shared" si="134"/>
        <v>Yes</v>
      </c>
      <c r="V1574" s="126" t="str">
        <f t="shared" si="134"/>
        <v>No</v>
      </c>
      <c r="W1574" s="126" t="str">
        <f t="shared" si="134"/>
        <v>No</v>
      </c>
      <c r="X1574" s="126" t="str">
        <f t="shared" si="134"/>
        <v>No</v>
      </c>
      <c r="Y1574" s="126" t="str">
        <f t="shared" si="134"/>
        <v>Yes</v>
      </c>
      <c r="Z1574" s="126" t="str">
        <f t="shared" si="134"/>
        <v>No</v>
      </c>
      <c r="AA1574" s="126" t="str">
        <f t="shared" si="134"/>
        <v>No</v>
      </c>
    </row>
    <row r="1575" spans="1:27" x14ac:dyDescent="0.3">
      <c r="A1575" t="s">
        <v>208</v>
      </c>
      <c r="B1575" t="s">
        <v>13</v>
      </c>
      <c r="C1575" t="s">
        <v>130</v>
      </c>
      <c r="D1575" t="s">
        <v>70</v>
      </c>
      <c r="E1575" t="s">
        <v>11</v>
      </c>
      <c r="F1575" t="s">
        <v>10</v>
      </c>
      <c r="G1575">
        <v>0</v>
      </c>
      <c r="H1575" t="s">
        <v>13</v>
      </c>
      <c r="I1575" t="s">
        <v>19</v>
      </c>
      <c r="K1575" t="s">
        <v>237</v>
      </c>
      <c r="M1575">
        <v>0</v>
      </c>
      <c r="N1575" t="str">
        <f t="shared" si="131"/>
        <v>No</v>
      </c>
      <c r="O1575" s="3" t="s">
        <v>152</v>
      </c>
      <c r="P1575" s="126" t="str">
        <f t="shared" si="133"/>
        <v>Yes</v>
      </c>
      <c r="Q1575" s="126" t="str">
        <f t="shared" si="134"/>
        <v>No</v>
      </c>
      <c r="R1575" s="126" t="str">
        <f t="shared" si="134"/>
        <v>No</v>
      </c>
      <c r="S1575" s="126" t="str">
        <f t="shared" si="134"/>
        <v>Yes</v>
      </c>
      <c r="T1575" s="126" t="str">
        <f t="shared" si="134"/>
        <v>Yes</v>
      </c>
      <c r="U1575" s="126" t="str">
        <f t="shared" si="134"/>
        <v>Yes</v>
      </c>
      <c r="V1575" s="126" t="str">
        <f t="shared" si="134"/>
        <v>No</v>
      </c>
      <c r="W1575" s="126" t="str">
        <f t="shared" si="134"/>
        <v>No</v>
      </c>
      <c r="X1575" s="126" t="str">
        <f t="shared" si="134"/>
        <v>No</v>
      </c>
      <c r="Y1575" s="126" t="str">
        <f t="shared" si="134"/>
        <v>Yes</v>
      </c>
      <c r="Z1575" s="126" t="str">
        <f t="shared" si="134"/>
        <v>No</v>
      </c>
      <c r="AA1575" s="126" t="str">
        <f t="shared" si="134"/>
        <v>No</v>
      </c>
    </row>
    <row r="1576" spans="1:27" x14ac:dyDescent="0.3">
      <c r="A1576" t="s">
        <v>208</v>
      </c>
      <c r="B1576" t="s">
        <v>13</v>
      </c>
      <c r="C1576" t="s">
        <v>130</v>
      </c>
      <c r="D1576" t="s">
        <v>70</v>
      </c>
      <c r="E1576" t="s">
        <v>11</v>
      </c>
      <c r="F1576" t="s">
        <v>10</v>
      </c>
      <c r="G1576">
        <v>1</v>
      </c>
      <c r="H1576" t="s">
        <v>130</v>
      </c>
      <c r="I1576" t="s">
        <v>18</v>
      </c>
      <c r="M1576">
        <v>2</v>
      </c>
      <c r="N1576" t="str">
        <f t="shared" si="131"/>
        <v>Yes</v>
      </c>
      <c r="O1576" s="3" t="s">
        <v>152</v>
      </c>
      <c r="P1576" s="126" t="str">
        <f t="shared" si="133"/>
        <v>Yes</v>
      </c>
      <c r="Q1576" s="126" t="str">
        <f t="shared" si="134"/>
        <v>No</v>
      </c>
      <c r="R1576" s="126" t="str">
        <f t="shared" si="134"/>
        <v>No</v>
      </c>
      <c r="S1576" s="126" t="str">
        <f t="shared" si="134"/>
        <v>Yes</v>
      </c>
      <c r="T1576" s="126" t="str">
        <f t="shared" si="134"/>
        <v>Yes</v>
      </c>
      <c r="U1576" s="126" t="str">
        <f t="shared" si="134"/>
        <v>Yes</v>
      </c>
      <c r="V1576" s="126" t="str">
        <f t="shared" si="134"/>
        <v>No</v>
      </c>
      <c r="W1576" s="126" t="str">
        <f t="shared" si="134"/>
        <v>No</v>
      </c>
      <c r="X1576" s="126" t="str">
        <f t="shared" si="134"/>
        <v>No</v>
      </c>
      <c r="Y1576" s="126" t="str">
        <f t="shared" si="134"/>
        <v>Yes</v>
      </c>
      <c r="Z1576" s="126" t="str">
        <f t="shared" si="134"/>
        <v>No</v>
      </c>
      <c r="AA1576" s="126" t="str">
        <f t="shared" si="134"/>
        <v>No</v>
      </c>
    </row>
    <row r="1577" spans="1:27" x14ac:dyDescent="0.3">
      <c r="A1577" t="s">
        <v>208</v>
      </c>
      <c r="B1577" t="s">
        <v>13</v>
      </c>
      <c r="C1577" t="s">
        <v>130</v>
      </c>
      <c r="D1577" t="s">
        <v>70</v>
      </c>
      <c r="E1577" t="s">
        <v>11</v>
      </c>
      <c r="F1577" t="s">
        <v>10</v>
      </c>
      <c r="G1577">
        <v>1</v>
      </c>
      <c r="H1577" t="s">
        <v>10</v>
      </c>
      <c r="I1577" t="s">
        <v>15</v>
      </c>
      <c r="L1577" s="3" t="s">
        <v>122</v>
      </c>
      <c r="M1577">
        <v>2</v>
      </c>
      <c r="N1577" t="str">
        <f t="shared" si="131"/>
        <v>Yes</v>
      </c>
      <c r="O1577" s="3" t="s">
        <v>152</v>
      </c>
      <c r="P1577" s="126" t="str">
        <f t="shared" si="133"/>
        <v>Yes</v>
      </c>
      <c r="Q1577" s="126" t="str">
        <f t="shared" si="134"/>
        <v>No</v>
      </c>
      <c r="R1577" s="126" t="str">
        <f t="shared" si="134"/>
        <v>No</v>
      </c>
      <c r="S1577" s="126" t="str">
        <f t="shared" si="134"/>
        <v>Yes</v>
      </c>
      <c r="T1577" s="126" t="str">
        <f t="shared" si="134"/>
        <v>Yes</v>
      </c>
      <c r="U1577" s="126" t="str">
        <f t="shared" si="134"/>
        <v>Yes</v>
      </c>
      <c r="V1577" s="126" t="str">
        <f t="shared" si="134"/>
        <v>No</v>
      </c>
      <c r="W1577" s="126" t="str">
        <f t="shared" si="134"/>
        <v>No</v>
      </c>
      <c r="X1577" s="126" t="str">
        <f t="shared" si="134"/>
        <v>No</v>
      </c>
      <c r="Y1577" s="126" t="str">
        <f t="shared" si="134"/>
        <v>Yes</v>
      </c>
      <c r="Z1577" s="126" t="str">
        <f t="shared" si="134"/>
        <v>No</v>
      </c>
      <c r="AA1577" s="126" t="str">
        <f t="shared" si="134"/>
        <v>No</v>
      </c>
    </row>
    <row r="1578" spans="1:27" x14ac:dyDescent="0.3">
      <c r="A1578" t="s">
        <v>208</v>
      </c>
      <c r="B1578" t="s">
        <v>13</v>
      </c>
      <c r="C1578" t="s">
        <v>130</v>
      </c>
      <c r="D1578" t="s">
        <v>70</v>
      </c>
      <c r="E1578" t="s">
        <v>11</v>
      </c>
      <c r="F1578" t="s">
        <v>10</v>
      </c>
      <c r="G1578">
        <v>0</v>
      </c>
      <c r="H1578" t="s">
        <v>11</v>
      </c>
      <c r="I1578" t="s">
        <v>15</v>
      </c>
      <c r="L1578" s="3" t="s">
        <v>122</v>
      </c>
      <c r="M1578">
        <v>0</v>
      </c>
      <c r="N1578" t="str">
        <f t="shared" si="131"/>
        <v>No</v>
      </c>
      <c r="O1578" s="3" t="s">
        <v>152</v>
      </c>
      <c r="P1578" s="126" t="str">
        <f t="shared" si="133"/>
        <v>Yes</v>
      </c>
      <c r="Q1578" s="126" t="str">
        <f t="shared" si="134"/>
        <v>No</v>
      </c>
      <c r="R1578" s="126" t="str">
        <f t="shared" si="134"/>
        <v>No</v>
      </c>
      <c r="S1578" s="126" t="str">
        <f t="shared" si="134"/>
        <v>Yes</v>
      </c>
      <c r="T1578" s="126" t="str">
        <f t="shared" si="134"/>
        <v>Yes</v>
      </c>
      <c r="U1578" s="126" t="str">
        <f t="shared" si="134"/>
        <v>Yes</v>
      </c>
      <c r="V1578" s="126" t="str">
        <f t="shared" si="134"/>
        <v>No</v>
      </c>
      <c r="W1578" s="126" t="str">
        <f t="shared" si="134"/>
        <v>No</v>
      </c>
      <c r="X1578" s="126" t="str">
        <f t="shared" si="134"/>
        <v>No</v>
      </c>
      <c r="Y1578" s="126" t="str">
        <f t="shared" si="134"/>
        <v>Yes</v>
      </c>
      <c r="Z1578" s="126" t="str">
        <f t="shared" si="134"/>
        <v>No</v>
      </c>
      <c r="AA1578" s="126" t="str">
        <f t="shared" si="134"/>
        <v>No</v>
      </c>
    </row>
    <row r="1579" spans="1:27" x14ac:dyDescent="0.3">
      <c r="A1579" t="s">
        <v>208</v>
      </c>
      <c r="B1579" t="s">
        <v>13</v>
      </c>
      <c r="C1579" t="s">
        <v>9</v>
      </c>
      <c r="D1579" t="s">
        <v>8</v>
      </c>
      <c r="E1579" t="s">
        <v>70</v>
      </c>
      <c r="F1579" t="s">
        <v>131</v>
      </c>
      <c r="G1579">
        <v>0</v>
      </c>
      <c r="H1579" t="s">
        <v>8</v>
      </c>
      <c r="I1579" t="s">
        <v>19</v>
      </c>
      <c r="M1579">
        <v>0</v>
      </c>
      <c r="N1579" t="str">
        <f t="shared" si="131"/>
        <v>No</v>
      </c>
      <c r="O1579" s="3" t="s">
        <v>152</v>
      </c>
      <c r="P1579" s="126" t="str">
        <f t="shared" si="133"/>
        <v>Yes</v>
      </c>
      <c r="Q1579" s="126" t="str">
        <f t="shared" si="134"/>
        <v>Yes</v>
      </c>
      <c r="R1579" s="126" t="str">
        <f t="shared" si="134"/>
        <v>Yes</v>
      </c>
      <c r="S1579" s="126" t="str">
        <f t="shared" si="134"/>
        <v>Yes</v>
      </c>
      <c r="T1579" s="126" t="str">
        <f t="shared" si="134"/>
        <v>No</v>
      </c>
      <c r="U1579" s="126" t="str">
        <f t="shared" si="134"/>
        <v>No</v>
      </c>
      <c r="V1579" s="126" t="str">
        <f t="shared" si="134"/>
        <v>No</v>
      </c>
      <c r="W1579" s="126" t="str">
        <f t="shared" si="134"/>
        <v>No</v>
      </c>
      <c r="X1579" s="126" t="str">
        <f t="shared" si="134"/>
        <v>No</v>
      </c>
      <c r="Y1579" s="126" t="str">
        <f t="shared" si="134"/>
        <v>No</v>
      </c>
      <c r="Z1579" s="126" t="str">
        <f t="shared" si="134"/>
        <v>Yes</v>
      </c>
      <c r="AA1579" s="126" t="str">
        <f t="shared" si="134"/>
        <v>No</v>
      </c>
    </row>
    <row r="1580" spans="1:27" x14ac:dyDescent="0.3">
      <c r="A1580" t="s">
        <v>208</v>
      </c>
      <c r="B1580" t="s">
        <v>13</v>
      </c>
      <c r="C1580" t="s">
        <v>9</v>
      </c>
      <c r="D1580" t="s">
        <v>70</v>
      </c>
      <c r="E1580" t="s">
        <v>11</v>
      </c>
      <c r="F1580" t="s">
        <v>131</v>
      </c>
      <c r="G1580">
        <v>0</v>
      </c>
      <c r="H1580" t="s">
        <v>13</v>
      </c>
      <c r="I1580" t="s">
        <v>15</v>
      </c>
      <c r="L1580" s="3" t="s">
        <v>252</v>
      </c>
      <c r="M1580">
        <v>0</v>
      </c>
      <c r="N1580" t="str">
        <f t="shared" si="131"/>
        <v>No</v>
      </c>
      <c r="O1580" s="3" t="s">
        <v>152</v>
      </c>
      <c r="P1580" s="126" t="str">
        <f t="shared" si="133"/>
        <v>Yes</v>
      </c>
      <c r="Q1580" s="126" t="str">
        <f t="shared" si="134"/>
        <v>Yes</v>
      </c>
      <c r="R1580" s="126" t="str">
        <f t="shared" si="134"/>
        <v>No</v>
      </c>
      <c r="S1580" s="126" t="str">
        <f t="shared" si="134"/>
        <v>Yes</v>
      </c>
      <c r="T1580" s="126" t="str">
        <f t="shared" si="134"/>
        <v>No</v>
      </c>
      <c r="U1580" s="126" t="str">
        <f t="shared" si="134"/>
        <v>Yes</v>
      </c>
      <c r="V1580" s="126" t="str">
        <f t="shared" si="134"/>
        <v>No</v>
      </c>
      <c r="W1580" s="126" t="str">
        <f t="shared" si="134"/>
        <v>No</v>
      </c>
      <c r="X1580" s="126" t="str">
        <f t="shared" si="134"/>
        <v>No</v>
      </c>
      <c r="Y1580" s="126" t="str">
        <f t="shared" si="134"/>
        <v>No</v>
      </c>
      <c r="Z1580" s="126" t="str">
        <f t="shared" si="134"/>
        <v>Yes</v>
      </c>
      <c r="AA1580" s="126" t="str">
        <f t="shared" si="134"/>
        <v>No</v>
      </c>
    </row>
    <row r="1581" spans="1:27" x14ac:dyDescent="0.3">
      <c r="A1581" t="s">
        <v>208</v>
      </c>
      <c r="B1581" t="s">
        <v>13</v>
      </c>
      <c r="C1581" t="s">
        <v>9</v>
      </c>
      <c r="D1581" t="s">
        <v>70</v>
      </c>
      <c r="E1581" t="s">
        <v>11</v>
      </c>
      <c r="F1581" t="s">
        <v>131</v>
      </c>
      <c r="G1581">
        <v>1</v>
      </c>
      <c r="H1581" t="s">
        <v>70</v>
      </c>
      <c r="I1581" t="s">
        <v>17</v>
      </c>
      <c r="M1581">
        <v>0</v>
      </c>
      <c r="N1581" t="str">
        <f t="shared" si="131"/>
        <v>No</v>
      </c>
      <c r="O1581" s="3" t="s">
        <v>152</v>
      </c>
      <c r="P1581" s="126" t="str">
        <f t="shared" si="133"/>
        <v>Yes</v>
      </c>
      <c r="Q1581" s="126" t="str">
        <f t="shared" si="134"/>
        <v>Yes</v>
      </c>
      <c r="R1581" s="126" t="str">
        <f t="shared" si="134"/>
        <v>No</v>
      </c>
      <c r="S1581" s="126" t="str">
        <f t="shared" si="134"/>
        <v>Yes</v>
      </c>
      <c r="T1581" s="126" t="str">
        <f t="shared" si="134"/>
        <v>No</v>
      </c>
      <c r="U1581" s="126" t="str">
        <f t="shared" si="134"/>
        <v>Yes</v>
      </c>
      <c r="V1581" s="126" t="str">
        <f t="shared" si="134"/>
        <v>No</v>
      </c>
      <c r="W1581" s="126" t="str">
        <f t="shared" si="134"/>
        <v>No</v>
      </c>
      <c r="X1581" s="126" t="str">
        <f t="shared" si="134"/>
        <v>No</v>
      </c>
      <c r="Y1581" s="126" t="str">
        <f t="shared" si="134"/>
        <v>No</v>
      </c>
      <c r="Z1581" s="126" t="str">
        <f t="shared" si="134"/>
        <v>Yes</v>
      </c>
      <c r="AA1581" s="126" t="str">
        <f t="shared" si="134"/>
        <v>No</v>
      </c>
    </row>
    <row r="1582" spans="1:27" x14ac:dyDescent="0.3">
      <c r="A1582" t="s">
        <v>208</v>
      </c>
      <c r="B1582" t="s">
        <v>13</v>
      </c>
      <c r="C1582" t="s">
        <v>9</v>
      </c>
      <c r="D1582" t="s">
        <v>70</v>
      </c>
      <c r="E1582" t="s">
        <v>11</v>
      </c>
      <c r="F1582" t="s">
        <v>131</v>
      </c>
      <c r="G1582">
        <v>1</v>
      </c>
      <c r="H1582" t="s">
        <v>131</v>
      </c>
      <c r="I1582" t="s">
        <v>18</v>
      </c>
      <c r="M1582">
        <v>0</v>
      </c>
      <c r="N1582" t="str">
        <f t="shared" si="131"/>
        <v>No</v>
      </c>
      <c r="O1582" s="3" t="s">
        <v>152</v>
      </c>
      <c r="P1582" s="126" t="str">
        <f t="shared" si="133"/>
        <v>Yes</v>
      </c>
      <c r="Q1582" s="126" t="str">
        <f t="shared" si="134"/>
        <v>Yes</v>
      </c>
      <c r="R1582" s="126" t="str">
        <f t="shared" si="134"/>
        <v>No</v>
      </c>
      <c r="S1582" s="126" t="str">
        <f t="shared" si="134"/>
        <v>Yes</v>
      </c>
      <c r="T1582" s="126" t="str">
        <f t="shared" si="134"/>
        <v>No</v>
      </c>
      <c r="U1582" s="126" t="str">
        <f t="shared" si="134"/>
        <v>Yes</v>
      </c>
      <c r="V1582" s="126" t="str">
        <f t="shared" si="134"/>
        <v>No</v>
      </c>
      <c r="W1582" s="126" t="str">
        <f t="shared" si="134"/>
        <v>No</v>
      </c>
      <c r="X1582" s="126" t="str">
        <f t="shared" si="134"/>
        <v>No</v>
      </c>
      <c r="Y1582" s="126" t="str">
        <f t="shared" si="134"/>
        <v>No</v>
      </c>
      <c r="Z1582" s="126" t="str">
        <f t="shared" si="134"/>
        <v>Yes</v>
      </c>
      <c r="AA1582" s="126" t="str">
        <f t="shared" si="134"/>
        <v>No</v>
      </c>
    </row>
    <row r="1583" spans="1:27" x14ac:dyDescent="0.3">
      <c r="A1583" t="s">
        <v>208</v>
      </c>
      <c r="B1583" t="s">
        <v>13</v>
      </c>
      <c r="C1583" t="s">
        <v>9</v>
      </c>
      <c r="D1583" t="s">
        <v>70</v>
      </c>
      <c r="E1583" t="s">
        <v>11</v>
      </c>
      <c r="F1583" t="s">
        <v>131</v>
      </c>
      <c r="G1583">
        <v>0</v>
      </c>
      <c r="H1583" t="s">
        <v>13</v>
      </c>
      <c r="I1583" t="s">
        <v>148</v>
      </c>
      <c r="L1583" s="3" t="s">
        <v>252</v>
      </c>
      <c r="M1583">
        <v>2</v>
      </c>
      <c r="N1583" t="str">
        <f t="shared" si="131"/>
        <v>Yes</v>
      </c>
      <c r="O1583" s="3" t="s">
        <v>152</v>
      </c>
      <c r="P1583" s="126" t="str">
        <f t="shared" si="133"/>
        <v>Yes</v>
      </c>
      <c r="Q1583" s="126" t="str">
        <f t="shared" si="134"/>
        <v>Yes</v>
      </c>
      <c r="R1583" s="126" t="str">
        <f t="shared" si="134"/>
        <v>No</v>
      </c>
      <c r="S1583" s="126" t="str">
        <f t="shared" si="134"/>
        <v>Yes</v>
      </c>
      <c r="T1583" s="126" t="str">
        <f t="shared" si="134"/>
        <v>No</v>
      </c>
      <c r="U1583" s="126" t="str">
        <f t="shared" si="134"/>
        <v>Yes</v>
      </c>
      <c r="V1583" s="126" t="str">
        <f t="shared" si="134"/>
        <v>No</v>
      </c>
      <c r="W1583" s="126" t="str">
        <f t="shared" si="134"/>
        <v>No</v>
      </c>
      <c r="X1583" s="126" t="str">
        <f t="shared" si="134"/>
        <v>No</v>
      </c>
      <c r="Y1583" s="126" t="str">
        <f t="shared" si="134"/>
        <v>No</v>
      </c>
      <c r="Z1583" s="126" t="str">
        <f t="shared" si="134"/>
        <v>Yes</v>
      </c>
      <c r="AA1583" s="126" t="str">
        <f t="shared" si="134"/>
        <v>No</v>
      </c>
    </row>
    <row r="1584" spans="1:27" x14ac:dyDescent="0.3">
      <c r="A1584" t="s">
        <v>208</v>
      </c>
      <c r="B1584" t="s">
        <v>13</v>
      </c>
      <c r="C1584" t="s">
        <v>9</v>
      </c>
      <c r="D1584" t="s">
        <v>70</v>
      </c>
      <c r="E1584" t="s">
        <v>11</v>
      </c>
      <c r="F1584" t="s">
        <v>10</v>
      </c>
      <c r="G1584">
        <v>1</v>
      </c>
      <c r="H1584" t="s">
        <v>10</v>
      </c>
      <c r="I1584" t="s">
        <v>18</v>
      </c>
      <c r="M1584">
        <v>2</v>
      </c>
      <c r="N1584" t="str">
        <f t="shared" si="131"/>
        <v>Yes</v>
      </c>
      <c r="O1584" s="3" t="s">
        <v>152</v>
      </c>
      <c r="P1584" s="126" t="str">
        <f t="shared" si="133"/>
        <v>Yes</v>
      </c>
      <c r="Q1584" s="126" t="str">
        <f t="shared" si="134"/>
        <v>Yes</v>
      </c>
      <c r="R1584" s="126" t="str">
        <f t="shared" si="134"/>
        <v>No</v>
      </c>
      <c r="S1584" s="126" t="str">
        <f t="shared" si="134"/>
        <v>Yes</v>
      </c>
      <c r="T1584" s="126" t="str">
        <f t="shared" si="134"/>
        <v>Yes</v>
      </c>
      <c r="U1584" s="126" t="str">
        <f t="shared" si="134"/>
        <v>Yes</v>
      </c>
      <c r="V1584" s="126" t="str">
        <f t="shared" si="134"/>
        <v>No</v>
      </c>
      <c r="W1584" s="126" t="str">
        <f t="shared" si="134"/>
        <v>No</v>
      </c>
      <c r="X1584" s="126" t="str">
        <f t="shared" si="134"/>
        <v>No</v>
      </c>
      <c r="Y1584" s="126" t="str">
        <f t="shared" si="134"/>
        <v>No</v>
      </c>
      <c r="Z1584" s="126" t="str">
        <f t="shared" si="134"/>
        <v>No</v>
      </c>
      <c r="AA1584" s="126" t="str">
        <f t="shared" si="134"/>
        <v>No</v>
      </c>
    </row>
    <row r="1585" spans="1:27" x14ac:dyDescent="0.3">
      <c r="A1585" t="s">
        <v>208</v>
      </c>
      <c r="B1585" t="s">
        <v>13</v>
      </c>
      <c r="C1585" t="s">
        <v>9</v>
      </c>
      <c r="D1585" t="s">
        <v>70</v>
      </c>
      <c r="E1585" t="s">
        <v>11</v>
      </c>
      <c r="F1585" t="s">
        <v>10</v>
      </c>
      <c r="G1585">
        <v>1</v>
      </c>
      <c r="H1585" t="s">
        <v>10</v>
      </c>
      <c r="I1585" t="s">
        <v>18</v>
      </c>
      <c r="J1585" t="s">
        <v>237</v>
      </c>
      <c r="M1585">
        <v>0</v>
      </c>
      <c r="N1585" t="str">
        <f t="shared" si="131"/>
        <v>No</v>
      </c>
      <c r="O1585" s="3" t="s">
        <v>152</v>
      </c>
      <c r="P1585" s="126" t="str">
        <f t="shared" si="133"/>
        <v>Yes</v>
      </c>
      <c r="Q1585" s="126" t="str">
        <f t="shared" si="134"/>
        <v>Yes</v>
      </c>
      <c r="R1585" s="126" t="str">
        <f t="shared" si="134"/>
        <v>No</v>
      </c>
      <c r="S1585" s="126" t="str">
        <f t="shared" si="134"/>
        <v>Yes</v>
      </c>
      <c r="T1585" s="126" t="str">
        <f t="shared" si="134"/>
        <v>Yes</v>
      </c>
      <c r="U1585" s="126" t="str">
        <f t="shared" si="134"/>
        <v>Yes</v>
      </c>
      <c r="V1585" s="126" t="str">
        <f t="shared" si="134"/>
        <v>No</v>
      </c>
      <c r="W1585" s="126" t="str">
        <f t="shared" si="134"/>
        <v>No</v>
      </c>
      <c r="X1585" s="126" t="str">
        <f t="shared" si="134"/>
        <v>No</v>
      </c>
      <c r="Y1585" s="126" t="str">
        <f t="shared" si="134"/>
        <v>No</v>
      </c>
      <c r="Z1585" s="126" t="str">
        <f t="shared" si="134"/>
        <v>No</v>
      </c>
      <c r="AA1585" s="126" t="str">
        <f t="shared" si="134"/>
        <v>No</v>
      </c>
    </row>
    <row r="1586" spans="1:27" x14ac:dyDescent="0.3">
      <c r="A1586" t="s">
        <v>208</v>
      </c>
      <c r="B1586" t="s">
        <v>13</v>
      </c>
      <c r="C1586" t="s">
        <v>9</v>
      </c>
      <c r="D1586" t="s">
        <v>70</v>
      </c>
      <c r="E1586" t="s">
        <v>11</v>
      </c>
      <c r="F1586" t="s">
        <v>10</v>
      </c>
      <c r="G1586">
        <v>1</v>
      </c>
      <c r="H1586" t="s">
        <v>10</v>
      </c>
      <c r="I1586" t="s">
        <v>148</v>
      </c>
      <c r="K1586" t="s">
        <v>237</v>
      </c>
      <c r="M1586">
        <v>0</v>
      </c>
      <c r="N1586" t="str">
        <f t="shared" si="131"/>
        <v>Yes</v>
      </c>
      <c r="O1586" s="3" t="s">
        <v>152</v>
      </c>
      <c r="P1586" s="126" t="str">
        <f t="shared" si="133"/>
        <v>Yes</v>
      </c>
      <c r="Q1586" s="126" t="str">
        <f t="shared" si="134"/>
        <v>Yes</v>
      </c>
      <c r="R1586" s="126" t="str">
        <f t="shared" si="134"/>
        <v>No</v>
      </c>
      <c r="S1586" s="126" t="str">
        <f t="shared" si="134"/>
        <v>Yes</v>
      </c>
      <c r="T1586" s="126" t="str">
        <f t="shared" si="134"/>
        <v>Yes</v>
      </c>
      <c r="U1586" s="126" t="str">
        <f t="shared" si="134"/>
        <v>Yes</v>
      </c>
      <c r="V1586" s="126" t="str">
        <f t="shared" si="134"/>
        <v>No</v>
      </c>
      <c r="W1586" s="126" t="str">
        <f t="shared" si="134"/>
        <v>No</v>
      </c>
      <c r="X1586" s="126" t="str">
        <f t="shared" si="134"/>
        <v>No</v>
      </c>
      <c r="Y1586" s="126" t="str">
        <f t="shared" si="134"/>
        <v>No</v>
      </c>
      <c r="Z1586" s="126" t="str">
        <f t="shared" si="134"/>
        <v>No</v>
      </c>
      <c r="AA1586" s="126" t="str">
        <f t="shared" si="134"/>
        <v>No</v>
      </c>
    </row>
    <row r="1587" spans="1:27" x14ac:dyDescent="0.3">
      <c r="A1587" t="s">
        <v>208</v>
      </c>
      <c r="B1587" t="s">
        <v>13</v>
      </c>
      <c r="C1587" t="s">
        <v>130</v>
      </c>
      <c r="D1587" t="s">
        <v>14</v>
      </c>
      <c r="E1587" t="s">
        <v>11</v>
      </c>
      <c r="F1587" t="s">
        <v>10</v>
      </c>
      <c r="G1587">
        <v>1</v>
      </c>
      <c r="H1587" t="s">
        <v>11</v>
      </c>
      <c r="I1587" t="s">
        <v>15</v>
      </c>
      <c r="L1587" s="3" t="s">
        <v>122</v>
      </c>
      <c r="M1587">
        <v>0</v>
      </c>
      <c r="N1587" t="str">
        <f t="shared" si="131"/>
        <v>No</v>
      </c>
      <c r="O1587" s="3" t="s">
        <v>152</v>
      </c>
      <c r="P1587" s="126" t="str">
        <f t="shared" si="133"/>
        <v>Yes</v>
      </c>
      <c r="Q1587" s="126" t="str">
        <f t="shared" si="134"/>
        <v>No</v>
      </c>
      <c r="R1587" s="126" t="str">
        <f t="shared" si="134"/>
        <v>No</v>
      </c>
      <c r="S1587" s="126" t="str">
        <f t="shared" si="134"/>
        <v>No</v>
      </c>
      <c r="T1587" s="126" t="str">
        <f t="shared" si="134"/>
        <v>Yes</v>
      </c>
      <c r="U1587" s="126" t="str">
        <f t="shared" si="134"/>
        <v>Yes</v>
      </c>
      <c r="V1587" s="126" t="str">
        <f t="shared" si="134"/>
        <v>No</v>
      </c>
      <c r="W1587" s="126" t="str">
        <f t="shared" si="134"/>
        <v>No</v>
      </c>
      <c r="X1587" s="126" t="str">
        <f t="shared" si="134"/>
        <v>Yes</v>
      </c>
      <c r="Y1587" s="126" t="str">
        <f t="shared" si="134"/>
        <v>Yes</v>
      </c>
      <c r="Z1587" s="126" t="str">
        <f t="shared" si="134"/>
        <v>No</v>
      </c>
      <c r="AA1587" s="126" t="str">
        <f t="shared" si="134"/>
        <v>No</v>
      </c>
    </row>
    <row r="1588" spans="1:27" x14ac:dyDescent="0.3">
      <c r="A1588" t="s">
        <v>208</v>
      </c>
      <c r="B1588" t="s">
        <v>13</v>
      </c>
      <c r="C1588" t="s">
        <v>130</v>
      </c>
      <c r="D1588" t="s">
        <v>14</v>
      </c>
      <c r="E1588" t="s">
        <v>11</v>
      </c>
      <c r="F1588" t="s">
        <v>10</v>
      </c>
      <c r="G1588">
        <v>0</v>
      </c>
      <c r="H1588" t="s">
        <v>130</v>
      </c>
      <c r="I1588" t="s">
        <v>17</v>
      </c>
      <c r="M1588">
        <v>0</v>
      </c>
      <c r="N1588" t="str">
        <f t="shared" ref="N1588:N1651" si="135">IF(M1588="","",IF(I1588="Foul","Yes",IF(M1588=0,"No","Yes")))</f>
        <v>No</v>
      </c>
      <c r="O1588" s="3" t="s">
        <v>152</v>
      </c>
      <c r="P1588" s="126" t="str">
        <f t="shared" si="133"/>
        <v>Yes</v>
      </c>
      <c r="Q1588" s="126" t="str">
        <f t="shared" si="134"/>
        <v>No</v>
      </c>
      <c r="R1588" s="126" t="str">
        <f t="shared" si="134"/>
        <v>No</v>
      </c>
      <c r="S1588" s="126" t="str">
        <f t="shared" si="134"/>
        <v>No</v>
      </c>
      <c r="T1588" s="126" t="str">
        <f t="shared" si="134"/>
        <v>Yes</v>
      </c>
      <c r="U1588" s="126" t="str">
        <f t="shared" si="134"/>
        <v>Yes</v>
      </c>
      <c r="V1588" s="126" t="str">
        <f t="shared" si="134"/>
        <v>No</v>
      </c>
      <c r="W1588" s="126" t="str">
        <f t="shared" si="134"/>
        <v>No</v>
      </c>
      <c r="X1588" s="126" t="str">
        <f t="shared" si="134"/>
        <v>Yes</v>
      </c>
      <c r="Y1588" s="126" t="str">
        <f t="shared" si="134"/>
        <v>Yes</v>
      </c>
      <c r="Z1588" s="126" t="str">
        <f t="shared" si="134"/>
        <v>No</v>
      </c>
      <c r="AA1588" s="126" t="str">
        <f t="shared" si="134"/>
        <v>No</v>
      </c>
    </row>
    <row r="1589" spans="1:27" x14ac:dyDescent="0.3">
      <c r="A1589" t="s">
        <v>208</v>
      </c>
      <c r="B1589" t="s">
        <v>13</v>
      </c>
      <c r="C1589" t="s">
        <v>130</v>
      </c>
      <c r="D1589" t="s">
        <v>14</v>
      </c>
      <c r="E1589" t="s">
        <v>11</v>
      </c>
      <c r="F1589" t="s">
        <v>10</v>
      </c>
      <c r="G1589">
        <v>0</v>
      </c>
      <c r="H1589" t="s">
        <v>10</v>
      </c>
      <c r="I1589" t="s">
        <v>17</v>
      </c>
      <c r="K1589" t="s">
        <v>237</v>
      </c>
      <c r="L1589" s="3" t="s">
        <v>122</v>
      </c>
      <c r="M1589">
        <v>0</v>
      </c>
      <c r="N1589" t="str">
        <f t="shared" si="135"/>
        <v>No</v>
      </c>
      <c r="O1589" s="3" t="s">
        <v>152</v>
      </c>
      <c r="P1589" s="126" t="str">
        <f t="shared" si="133"/>
        <v>Yes</v>
      </c>
      <c r="Q1589" s="126" t="str">
        <f t="shared" si="134"/>
        <v>No</v>
      </c>
      <c r="R1589" s="126" t="str">
        <f t="shared" si="134"/>
        <v>No</v>
      </c>
      <c r="S1589" s="126" t="str">
        <f t="shared" si="134"/>
        <v>No</v>
      </c>
      <c r="T1589" s="126" t="str">
        <f t="shared" si="134"/>
        <v>Yes</v>
      </c>
      <c r="U1589" s="126" t="str">
        <f t="shared" si="134"/>
        <v>Yes</v>
      </c>
      <c r="V1589" s="126" t="str">
        <f t="shared" si="134"/>
        <v>No</v>
      </c>
      <c r="W1589" s="126" t="str">
        <f t="shared" si="134"/>
        <v>No</v>
      </c>
      <c r="X1589" s="126" t="str">
        <f t="shared" si="134"/>
        <v>Yes</v>
      </c>
      <c r="Y1589" s="126" t="str">
        <f t="shared" si="134"/>
        <v>Yes</v>
      </c>
      <c r="Z1589" s="126" t="str">
        <f t="shared" si="134"/>
        <v>No</v>
      </c>
      <c r="AA1589" s="126" t="str">
        <f t="shared" si="134"/>
        <v>No</v>
      </c>
    </row>
    <row r="1590" spans="1:27" x14ac:dyDescent="0.3">
      <c r="A1590" t="s">
        <v>208</v>
      </c>
      <c r="B1590" t="s">
        <v>13</v>
      </c>
      <c r="C1590" t="s">
        <v>130</v>
      </c>
      <c r="D1590" t="s">
        <v>14</v>
      </c>
      <c r="E1590" t="s">
        <v>11</v>
      </c>
      <c r="F1590" t="s">
        <v>10</v>
      </c>
      <c r="G1590">
        <v>0</v>
      </c>
      <c r="H1590" t="s">
        <v>130</v>
      </c>
      <c r="I1590" t="s">
        <v>19</v>
      </c>
      <c r="L1590" s="3" t="s">
        <v>252</v>
      </c>
      <c r="M1590">
        <v>3</v>
      </c>
      <c r="N1590" t="str">
        <f t="shared" si="135"/>
        <v>Yes</v>
      </c>
      <c r="O1590" s="3" t="s">
        <v>152</v>
      </c>
      <c r="P1590" s="126" t="str">
        <f t="shared" si="133"/>
        <v>Yes</v>
      </c>
      <c r="Q1590" s="126" t="str">
        <f t="shared" si="134"/>
        <v>No</v>
      </c>
      <c r="R1590" s="126" t="str">
        <f t="shared" si="134"/>
        <v>No</v>
      </c>
      <c r="S1590" s="126" t="str">
        <f t="shared" si="134"/>
        <v>No</v>
      </c>
      <c r="T1590" s="126" t="str">
        <f t="shared" ref="Q1590:AA1613" si="136">IF($A1590="","",IF(OR($B1590=T$1,$C1590=T$1,$D1590=T$1,$E1590=T$1,$F1590=T$1),"Yes","No"))</f>
        <v>Yes</v>
      </c>
      <c r="U1590" s="126" t="str">
        <f t="shared" si="136"/>
        <v>Yes</v>
      </c>
      <c r="V1590" s="126" t="str">
        <f t="shared" si="136"/>
        <v>No</v>
      </c>
      <c r="W1590" s="126" t="str">
        <f t="shared" si="136"/>
        <v>No</v>
      </c>
      <c r="X1590" s="126" t="str">
        <f t="shared" si="136"/>
        <v>Yes</v>
      </c>
      <c r="Y1590" s="126" t="str">
        <f t="shared" si="136"/>
        <v>Yes</v>
      </c>
      <c r="Z1590" s="126" t="str">
        <f t="shared" si="136"/>
        <v>No</v>
      </c>
      <c r="AA1590" s="126" t="str">
        <f t="shared" si="136"/>
        <v>No</v>
      </c>
    </row>
    <row r="1591" spans="1:27" x14ac:dyDescent="0.3">
      <c r="A1591" t="s">
        <v>208</v>
      </c>
      <c r="B1591" t="s">
        <v>13</v>
      </c>
      <c r="C1591" t="s">
        <v>130</v>
      </c>
      <c r="D1591" t="s">
        <v>14</v>
      </c>
      <c r="E1591" t="s">
        <v>11</v>
      </c>
      <c r="F1591" t="s">
        <v>10</v>
      </c>
      <c r="G1591">
        <v>1</v>
      </c>
      <c r="H1591" t="s">
        <v>10</v>
      </c>
      <c r="I1591" t="s">
        <v>16</v>
      </c>
      <c r="L1591" s="3" t="s">
        <v>252</v>
      </c>
      <c r="M1591">
        <v>0</v>
      </c>
      <c r="N1591" t="str">
        <f t="shared" si="135"/>
        <v>No</v>
      </c>
      <c r="O1591" s="3" t="s">
        <v>152</v>
      </c>
      <c r="P1591" s="126" t="str">
        <f t="shared" si="133"/>
        <v>Yes</v>
      </c>
      <c r="Q1591" s="126" t="str">
        <f t="shared" si="136"/>
        <v>No</v>
      </c>
      <c r="R1591" s="126" t="str">
        <f t="shared" si="136"/>
        <v>No</v>
      </c>
      <c r="S1591" s="126" t="str">
        <f t="shared" si="136"/>
        <v>No</v>
      </c>
      <c r="T1591" s="126" t="str">
        <f t="shared" si="136"/>
        <v>Yes</v>
      </c>
      <c r="U1591" s="126" t="str">
        <f t="shared" si="136"/>
        <v>Yes</v>
      </c>
      <c r="V1591" s="126" t="str">
        <f t="shared" si="136"/>
        <v>No</v>
      </c>
      <c r="W1591" s="126" t="str">
        <f t="shared" si="136"/>
        <v>No</v>
      </c>
      <c r="X1591" s="126" t="str">
        <f t="shared" si="136"/>
        <v>Yes</v>
      </c>
      <c r="Y1591" s="126" t="str">
        <f t="shared" si="136"/>
        <v>Yes</v>
      </c>
      <c r="Z1591" s="126" t="str">
        <f t="shared" si="136"/>
        <v>No</v>
      </c>
      <c r="AA1591" s="126" t="str">
        <f t="shared" si="136"/>
        <v>No</v>
      </c>
    </row>
    <row r="1592" spans="1:27" x14ac:dyDescent="0.3">
      <c r="A1592" t="s">
        <v>208</v>
      </c>
      <c r="B1592" t="s">
        <v>130</v>
      </c>
      <c r="C1592" t="s">
        <v>9</v>
      </c>
      <c r="D1592" t="s">
        <v>14</v>
      </c>
      <c r="E1592" t="s">
        <v>11</v>
      </c>
      <c r="F1592" t="s">
        <v>10</v>
      </c>
      <c r="G1592">
        <v>0</v>
      </c>
      <c r="H1592" t="s">
        <v>11</v>
      </c>
      <c r="I1592" t="s">
        <v>19</v>
      </c>
      <c r="M1592">
        <v>3</v>
      </c>
      <c r="N1592" t="str">
        <f t="shared" si="135"/>
        <v>Yes</v>
      </c>
      <c r="O1592" s="3" t="s">
        <v>152</v>
      </c>
      <c r="P1592" s="126" t="str">
        <f t="shared" si="133"/>
        <v>No</v>
      </c>
      <c r="Q1592" s="126" t="str">
        <f t="shared" si="136"/>
        <v>Yes</v>
      </c>
      <c r="R1592" s="126" t="str">
        <f t="shared" si="136"/>
        <v>No</v>
      </c>
      <c r="S1592" s="126" t="str">
        <f t="shared" si="136"/>
        <v>No</v>
      </c>
      <c r="T1592" s="126" t="str">
        <f t="shared" si="136"/>
        <v>Yes</v>
      </c>
      <c r="U1592" s="126" t="str">
        <f t="shared" si="136"/>
        <v>Yes</v>
      </c>
      <c r="V1592" s="126" t="str">
        <f t="shared" si="136"/>
        <v>No</v>
      </c>
      <c r="W1592" s="126" t="str">
        <f t="shared" si="136"/>
        <v>No</v>
      </c>
      <c r="X1592" s="126" t="str">
        <f t="shared" si="136"/>
        <v>Yes</v>
      </c>
      <c r="Y1592" s="126" t="str">
        <f t="shared" si="136"/>
        <v>Yes</v>
      </c>
      <c r="Z1592" s="126" t="str">
        <f t="shared" si="136"/>
        <v>No</v>
      </c>
      <c r="AA1592" s="126" t="str">
        <f t="shared" si="136"/>
        <v>No</v>
      </c>
    </row>
    <row r="1593" spans="1:27" x14ac:dyDescent="0.3">
      <c r="A1593" t="s">
        <v>208</v>
      </c>
      <c r="B1593" t="s">
        <v>13</v>
      </c>
      <c r="C1593" t="s">
        <v>9</v>
      </c>
      <c r="D1593" t="s">
        <v>70</v>
      </c>
      <c r="E1593" t="s">
        <v>11</v>
      </c>
      <c r="F1593" t="s">
        <v>10</v>
      </c>
      <c r="G1593">
        <v>1</v>
      </c>
      <c r="H1593" t="s">
        <v>10</v>
      </c>
      <c r="I1593" t="s">
        <v>17</v>
      </c>
      <c r="K1593" t="s">
        <v>237</v>
      </c>
      <c r="L1593" s="3" t="s">
        <v>122</v>
      </c>
      <c r="M1593">
        <v>0</v>
      </c>
      <c r="N1593" t="str">
        <f t="shared" si="135"/>
        <v>No</v>
      </c>
      <c r="O1593" s="3" t="s">
        <v>152</v>
      </c>
      <c r="P1593" s="126" t="str">
        <f t="shared" si="133"/>
        <v>Yes</v>
      </c>
      <c r="Q1593" s="126" t="str">
        <f t="shared" si="136"/>
        <v>Yes</v>
      </c>
      <c r="R1593" s="126" t="str">
        <f t="shared" si="136"/>
        <v>No</v>
      </c>
      <c r="S1593" s="126" t="str">
        <f t="shared" si="136"/>
        <v>Yes</v>
      </c>
      <c r="T1593" s="126" t="str">
        <f t="shared" si="136"/>
        <v>Yes</v>
      </c>
      <c r="U1593" s="126" t="str">
        <f t="shared" si="136"/>
        <v>Yes</v>
      </c>
      <c r="V1593" s="126" t="str">
        <f t="shared" si="136"/>
        <v>No</v>
      </c>
      <c r="W1593" s="126" t="str">
        <f t="shared" si="136"/>
        <v>No</v>
      </c>
      <c r="X1593" s="126" t="str">
        <f t="shared" si="136"/>
        <v>No</v>
      </c>
      <c r="Y1593" s="126" t="str">
        <f t="shared" si="136"/>
        <v>No</v>
      </c>
      <c r="Z1593" s="126" t="str">
        <f t="shared" si="136"/>
        <v>No</v>
      </c>
      <c r="AA1593" s="126" t="str">
        <f t="shared" si="136"/>
        <v>No</v>
      </c>
    </row>
    <row r="1594" spans="1:27" x14ac:dyDescent="0.3">
      <c r="A1594" t="s">
        <v>208</v>
      </c>
      <c r="B1594" t="s">
        <v>13</v>
      </c>
      <c r="C1594" t="s">
        <v>9</v>
      </c>
      <c r="D1594" t="s">
        <v>70</v>
      </c>
      <c r="E1594" t="s">
        <v>11</v>
      </c>
      <c r="F1594" t="s">
        <v>10</v>
      </c>
      <c r="G1594">
        <v>0</v>
      </c>
      <c r="H1594" t="s">
        <v>70</v>
      </c>
      <c r="I1594" t="s">
        <v>19</v>
      </c>
      <c r="L1594" s="3" t="s">
        <v>122</v>
      </c>
      <c r="M1594">
        <v>0</v>
      </c>
      <c r="N1594" t="str">
        <f t="shared" si="135"/>
        <v>No</v>
      </c>
      <c r="O1594" s="3" t="s">
        <v>152</v>
      </c>
      <c r="P1594" s="126" t="str">
        <f t="shared" si="133"/>
        <v>Yes</v>
      </c>
      <c r="Q1594" s="126" t="str">
        <f t="shared" si="136"/>
        <v>Yes</v>
      </c>
      <c r="R1594" s="126" t="str">
        <f t="shared" si="136"/>
        <v>No</v>
      </c>
      <c r="S1594" s="126" t="str">
        <f t="shared" si="136"/>
        <v>Yes</v>
      </c>
      <c r="T1594" s="126" t="str">
        <f t="shared" si="136"/>
        <v>Yes</v>
      </c>
      <c r="U1594" s="126" t="str">
        <f t="shared" si="136"/>
        <v>Yes</v>
      </c>
      <c r="V1594" s="126" t="str">
        <f t="shared" si="136"/>
        <v>No</v>
      </c>
      <c r="W1594" s="126" t="str">
        <f t="shared" si="136"/>
        <v>No</v>
      </c>
      <c r="X1594" s="126" t="str">
        <f t="shared" si="136"/>
        <v>No</v>
      </c>
      <c r="Y1594" s="126" t="str">
        <f t="shared" si="136"/>
        <v>No</v>
      </c>
      <c r="Z1594" s="126" t="str">
        <f t="shared" si="136"/>
        <v>No</v>
      </c>
      <c r="AA1594" s="126" t="str">
        <f t="shared" si="136"/>
        <v>No</v>
      </c>
    </row>
    <row r="1595" spans="1:27" x14ac:dyDescent="0.3">
      <c r="A1595" t="s">
        <v>208</v>
      </c>
      <c r="B1595" t="s">
        <v>13</v>
      </c>
      <c r="C1595" t="s">
        <v>9</v>
      </c>
      <c r="D1595" t="s">
        <v>8</v>
      </c>
      <c r="E1595" t="s">
        <v>11</v>
      </c>
      <c r="F1595" t="s">
        <v>10</v>
      </c>
      <c r="G1595">
        <v>0</v>
      </c>
      <c r="H1595" t="s">
        <v>8</v>
      </c>
      <c r="I1595" t="s">
        <v>19</v>
      </c>
      <c r="M1595">
        <v>3</v>
      </c>
      <c r="N1595" t="str">
        <f t="shared" si="135"/>
        <v>Yes</v>
      </c>
      <c r="O1595" s="3" t="s">
        <v>152</v>
      </c>
      <c r="P1595" s="126" t="str">
        <f t="shared" si="133"/>
        <v>Yes</v>
      </c>
      <c r="Q1595" s="126" t="str">
        <f t="shared" si="136"/>
        <v>Yes</v>
      </c>
      <c r="R1595" s="126" t="str">
        <f t="shared" si="136"/>
        <v>Yes</v>
      </c>
      <c r="S1595" s="126" t="str">
        <f t="shared" si="136"/>
        <v>No</v>
      </c>
      <c r="T1595" s="126" t="str">
        <f t="shared" si="136"/>
        <v>Yes</v>
      </c>
      <c r="U1595" s="126" t="str">
        <f t="shared" si="136"/>
        <v>Yes</v>
      </c>
      <c r="V1595" s="126" t="str">
        <f t="shared" si="136"/>
        <v>No</v>
      </c>
      <c r="W1595" s="126" t="str">
        <f t="shared" si="136"/>
        <v>No</v>
      </c>
      <c r="X1595" s="126" t="str">
        <f t="shared" si="136"/>
        <v>No</v>
      </c>
      <c r="Y1595" s="126" t="str">
        <f t="shared" si="136"/>
        <v>No</v>
      </c>
      <c r="Z1595" s="126" t="str">
        <f t="shared" si="136"/>
        <v>No</v>
      </c>
      <c r="AA1595" s="126" t="str">
        <f t="shared" si="136"/>
        <v>No</v>
      </c>
    </row>
    <row r="1596" spans="1:27" x14ac:dyDescent="0.3">
      <c r="A1596" t="s">
        <v>208</v>
      </c>
      <c r="B1596" t="s">
        <v>13</v>
      </c>
      <c r="C1596" t="s">
        <v>9</v>
      </c>
      <c r="D1596" t="s">
        <v>8</v>
      </c>
      <c r="E1596" t="s">
        <v>11</v>
      </c>
      <c r="F1596" t="s">
        <v>10</v>
      </c>
      <c r="G1596">
        <v>2</v>
      </c>
      <c r="H1596" t="s">
        <v>11</v>
      </c>
      <c r="I1596" t="s">
        <v>15</v>
      </c>
      <c r="L1596" s="3" t="s">
        <v>122</v>
      </c>
      <c r="M1596">
        <v>0</v>
      </c>
      <c r="N1596" t="str">
        <f t="shared" si="135"/>
        <v>No</v>
      </c>
      <c r="O1596" s="3" t="s">
        <v>152</v>
      </c>
      <c r="P1596" s="126" t="str">
        <f t="shared" si="133"/>
        <v>Yes</v>
      </c>
      <c r="Q1596" s="126" t="str">
        <f t="shared" si="136"/>
        <v>Yes</v>
      </c>
      <c r="R1596" s="126" t="str">
        <f t="shared" si="136"/>
        <v>Yes</v>
      </c>
      <c r="S1596" s="126" t="str">
        <f t="shared" si="136"/>
        <v>No</v>
      </c>
      <c r="T1596" s="126" t="str">
        <f t="shared" si="136"/>
        <v>Yes</v>
      </c>
      <c r="U1596" s="126" t="str">
        <f t="shared" si="136"/>
        <v>Yes</v>
      </c>
      <c r="V1596" s="126" t="str">
        <f t="shared" si="136"/>
        <v>No</v>
      </c>
      <c r="W1596" s="126" t="str">
        <f t="shared" si="136"/>
        <v>No</v>
      </c>
      <c r="X1596" s="126" t="str">
        <f t="shared" si="136"/>
        <v>No</v>
      </c>
      <c r="Y1596" s="126" t="str">
        <f t="shared" si="136"/>
        <v>No</v>
      </c>
      <c r="Z1596" s="126" t="str">
        <f t="shared" si="136"/>
        <v>No</v>
      </c>
      <c r="AA1596" s="126" t="str">
        <f t="shared" si="136"/>
        <v>No</v>
      </c>
    </row>
    <row r="1597" spans="1:27" x14ac:dyDescent="0.3">
      <c r="A1597" t="s">
        <v>208</v>
      </c>
      <c r="B1597" t="s">
        <v>13</v>
      </c>
      <c r="C1597" t="s">
        <v>9</v>
      </c>
      <c r="D1597" t="s">
        <v>8</v>
      </c>
      <c r="E1597" t="s">
        <v>11</v>
      </c>
      <c r="F1597" t="s">
        <v>10</v>
      </c>
      <c r="G1597">
        <v>1</v>
      </c>
      <c r="H1597" t="s">
        <v>10</v>
      </c>
      <c r="I1597" t="s">
        <v>15</v>
      </c>
      <c r="K1597" t="s">
        <v>237</v>
      </c>
      <c r="M1597">
        <v>2</v>
      </c>
      <c r="N1597" t="str">
        <f t="shared" si="135"/>
        <v>Yes</v>
      </c>
      <c r="O1597" s="3" t="s">
        <v>152</v>
      </c>
      <c r="P1597" s="126" t="str">
        <f t="shared" si="133"/>
        <v>Yes</v>
      </c>
      <c r="Q1597" s="126" t="str">
        <f t="shared" si="136"/>
        <v>Yes</v>
      </c>
      <c r="R1597" s="126" t="str">
        <f t="shared" si="136"/>
        <v>Yes</v>
      </c>
      <c r="S1597" s="126" t="str">
        <f t="shared" si="136"/>
        <v>No</v>
      </c>
      <c r="T1597" s="126" t="str">
        <f t="shared" si="136"/>
        <v>Yes</v>
      </c>
      <c r="U1597" s="126" t="str">
        <f t="shared" si="136"/>
        <v>Yes</v>
      </c>
      <c r="V1597" s="126" t="str">
        <f t="shared" si="136"/>
        <v>No</v>
      </c>
      <c r="W1597" s="126" t="str">
        <f t="shared" si="136"/>
        <v>No</v>
      </c>
      <c r="X1597" s="126" t="str">
        <f t="shared" si="136"/>
        <v>No</v>
      </c>
      <c r="Y1597" s="126" t="str">
        <f t="shared" si="136"/>
        <v>No</v>
      </c>
      <c r="Z1597" s="126" t="str">
        <f t="shared" si="136"/>
        <v>No</v>
      </c>
      <c r="AA1597" s="126" t="str">
        <f t="shared" si="136"/>
        <v>No</v>
      </c>
    </row>
    <row r="1598" spans="1:27" x14ac:dyDescent="0.3">
      <c r="A1598" t="s">
        <v>208</v>
      </c>
      <c r="B1598" t="s">
        <v>13</v>
      </c>
      <c r="C1598" t="s">
        <v>9</v>
      </c>
      <c r="D1598" t="s">
        <v>8</v>
      </c>
      <c r="E1598" t="s">
        <v>11</v>
      </c>
      <c r="F1598" t="s">
        <v>10</v>
      </c>
      <c r="G1598">
        <v>1</v>
      </c>
      <c r="H1598" t="s">
        <v>10</v>
      </c>
      <c r="I1598" t="s">
        <v>18</v>
      </c>
      <c r="M1598">
        <v>2</v>
      </c>
      <c r="N1598" t="str">
        <f t="shared" si="135"/>
        <v>Yes</v>
      </c>
      <c r="O1598" s="3" t="s">
        <v>152</v>
      </c>
      <c r="P1598" s="126" t="str">
        <f t="shared" si="133"/>
        <v>Yes</v>
      </c>
      <c r="Q1598" s="126" t="str">
        <f t="shared" si="136"/>
        <v>Yes</v>
      </c>
      <c r="R1598" s="126" t="str">
        <f t="shared" si="136"/>
        <v>Yes</v>
      </c>
      <c r="S1598" s="126" t="str">
        <f t="shared" si="136"/>
        <v>No</v>
      </c>
      <c r="T1598" s="126" t="str">
        <f t="shared" si="136"/>
        <v>Yes</v>
      </c>
      <c r="U1598" s="126" t="str">
        <f t="shared" si="136"/>
        <v>Yes</v>
      </c>
      <c r="V1598" s="126" t="str">
        <f t="shared" si="136"/>
        <v>No</v>
      </c>
      <c r="W1598" s="126" t="str">
        <f t="shared" si="136"/>
        <v>No</v>
      </c>
      <c r="X1598" s="126" t="str">
        <f t="shared" si="136"/>
        <v>No</v>
      </c>
      <c r="Y1598" s="126" t="str">
        <f t="shared" si="136"/>
        <v>No</v>
      </c>
      <c r="Z1598" s="126" t="str">
        <f t="shared" si="136"/>
        <v>No</v>
      </c>
      <c r="AA1598" s="126" t="str">
        <f t="shared" si="136"/>
        <v>No</v>
      </c>
    </row>
    <row r="1599" spans="1:27" x14ac:dyDescent="0.3">
      <c r="A1599" t="s">
        <v>208</v>
      </c>
      <c r="B1599" t="s">
        <v>13</v>
      </c>
      <c r="C1599" t="s">
        <v>9</v>
      </c>
      <c r="D1599" t="s">
        <v>8</v>
      </c>
      <c r="E1599" t="s">
        <v>11</v>
      </c>
      <c r="F1599" t="s">
        <v>10</v>
      </c>
      <c r="G1599">
        <v>1</v>
      </c>
      <c r="H1599" t="s">
        <v>8</v>
      </c>
      <c r="I1599" t="s">
        <v>17</v>
      </c>
      <c r="M1599">
        <v>0</v>
      </c>
      <c r="N1599" t="str">
        <f t="shared" si="135"/>
        <v>No</v>
      </c>
      <c r="O1599" s="3" t="s">
        <v>152</v>
      </c>
      <c r="P1599" s="126" t="str">
        <f t="shared" si="133"/>
        <v>Yes</v>
      </c>
      <c r="Q1599" s="126" t="str">
        <f t="shared" si="136"/>
        <v>Yes</v>
      </c>
      <c r="R1599" s="126" t="str">
        <f t="shared" si="136"/>
        <v>Yes</v>
      </c>
      <c r="S1599" s="126" t="str">
        <f t="shared" si="136"/>
        <v>No</v>
      </c>
      <c r="T1599" s="126" t="str">
        <f t="shared" si="136"/>
        <v>Yes</v>
      </c>
      <c r="U1599" s="126" t="str">
        <f t="shared" si="136"/>
        <v>Yes</v>
      </c>
      <c r="V1599" s="126" t="str">
        <f t="shared" si="136"/>
        <v>No</v>
      </c>
      <c r="W1599" s="126" t="str">
        <f t="shared" si="136"/>
        <v>No</v>
      </c>
      <c r="X1599" s="126" t="str">
        <f t="shared" si="136"/>
        <v>No</v>
      </c>
      <c r="Y1599" s="126" t="str">
        <f t="shared" si="136"/>
        <v>No</v>
      </c>
      <c r="Z1599" s="126" t="str">
        <f t="shared" si="136"/>
        <v>No</v>
      </c>
      <c r="AA1599" s="126" t="str">
        <f t="shared" si="136"/>
        <v>No</v>
      </c>
    </row>
    <row r="1600" spans="1:27" x14ac:dyDescent="0.3">
      <c r="A1600" t="s">
        <v>208</v>
      </c>
      <c r="B1600" t="s">
        <v>13</v>
      </c>
      <c r="C1600" t="s">
        <v>9</v>
      </c>
      <c r="D1600" t="s">
        <v>8</v>
      </c>
      <c r="E1600" t="s">
        <v>11</v>
      </c>
      <c r="F1600" t="s">
        <v>10</v>
      </c>
      <c r="G1600">
        <v>1</v>
      </c>
      <c r="H1600" t="s">
        <v>10</v>
      </c>
      <c r="I1600" t="s">
        <v>18</v>
      </c>
      <c r="M1600">
        <v>3</v>
      </c>
      <c r="N1600" t="str">
        <f t="shared" si="135"/>
        <v>Yes</v>
      </c>
      <c r="O1600" s="3" t="s">
        <v>152</v>
      </c>
      <c r="P1600" s="126" t="str">
        <f t="shared" si="133"/>
        <v>Yes</v>
      </c>
      <c r="Q1600" s="126" t="str">
        <f t="shared" si="136"/>
        <v>Yes</v>
      </c>
      <c r="R1600" s="126" t="str">
        <f t="shared" si="136"/>
        <v>Yes</v>
      </c>
      <c r="S1600" s="126" t="str">
        <f t="shared" si="136"/>
        <v>No</v>
      </c>
      <c r="T1600" s="126" t="str">
        <f t="shared" si="136"/>
        <v>Yes</v>
      </c>
      <c r="U1600" s="126" t="str">
        <f t="shared" si="136"/>
        <v>Yes</v>
      </c>
      <c r="V1600" s="126" t="str">
        <f t="shared" si="136"/>
        <v>No</v>
      </c>
      <c r="W1600" s="126" t="str">
        <f t="shared" si="136"/>
        <v>No</v>
      </c>
      <c r="X1600" s="126" t="str">
        <f t="shared" si="136"/>
        <v>No</v>
      </c>
      <c r="Y1600" s="126" t="str">
        <f t="shared" si="136"/>
        <v>No</v>
      </c>
      <c r="Z1600" s="126" t="str">
        <f t="shared" si="136"/>
        <v>No</v>
      </c>
      <c r="AA1600" s="126" t="str">
        <f t="shared" si="136"/>
        <v>No</v>
      </c>
    </row>
    <row r="1601" spans="1:27" x14ac:dyDescent="0.3">
      <c r="A1601" t="s">
        <v>208</v>
      </c>
      <c r="B1601" t="s">
        <v>13</v>
      </c>
      <c r="C1601" t="s">
        <v>9</v>
      </c>
      <c r="D1601" t="s">
        <v>8</v>
      </c>
      <c r="E1601" t="s">
        <v>11</v>
      </c>
      <c r="F1601" t="s">
        <v>10</v>
      </c>
      <c r="G1601">
        <v>1</v>
      </c>
      <c r="H1601" t="s">
        <v>8</v>
      </c>
      <c r="I1601" t="s">
        <v>18</v>
      </c>
      <c r="M1601">
        <v>0</v>
      </c>
      <c r="N1601" t="str">
        <f t="shared" si="135"/>
        <v>No</v>
      </c>
      <c r="O1601" s="3" t="s">
        <v>152</v>
      </c>
      <c r="P1601" s="126" t="str">
        <f t="shared" si="133"/>
        <v>Yes</v>
      </c>
      <c r="Q1601" s="126" t="str">
        <f t="shared" si="136"/>
        <v>Yes</v>
      </c>
      <c r="R1601" s="126" t="str">
        <f t="shared" si="136"/>
        <v>Yes</v>
      </c>
      <c r="S1601" s="126" t="str">
        <f t="shared" si="136"/>
        <v>No</v>
      </c>
      <c r="T1601" s="126" t="str">
        <f t="shared" si="136"/>
        <v>Yes</v>
      </c>
      <c r="U1601" s="126" t="str">
        <f t="shared" si="136"/>
        <v>Yes</v>
      </c>
      <c r="V1601" s="126" t="str">
        <f t="shared" si="136"/>
        <v>No</v>
      </c>
      <c r="W1601" s="126" t="str">
        <f t="shared" si="136"/>
        <v>No</v>
      </c>
      <c r="X1601" s="126" t="str">
        <f t="shared" si="136"/>
        <v>No</v>
      </c>
      <c r="Y1601" s="126" t="str">
        <f t="shared" si="136"/>
        <v>No</v>
      </c>
      <c r="Z1601" s="126" t="str">
        <f t="shared" si="136"/>
        <v>No</v>
      </c>
      <c r="AA1601" s="126" t="str">
        <f t="shared" si="136"/>
        <v>No</v>
      </c>
    </row>
    <row r="1602" spans="1:27" x14ac:dyDescent="0.3">
      <c r="A1602" t="s">
        <v>208</v>
      </c>
      <c r="B1602" t="s">
        <v>13</v>
      </c>
      <c r="C1602" t="s">
        <v>9</v>
      </c>
      <c r="D1602" t="s">
        <v>130</v>
      </c>
      <c r="E1602" t="s">
        <v>8</v>
      </c>
      <c r="F1602" t="s">
        <v>131</v>
      </c>
      <c r="G1602">
        <v>0</v>
      </c>
      <c r="H1602" t="s">
        <v>130</v>
      </c>
      <c r="I1602" t="s">
        <v>19</v>
      </c>
      <c r="M1602">
        <v>0</v>
      </c>
      <c r="N1602" t="str">
        <f t="shared" si="135"/>
        <v>No</v>
      </c>
      <c r="O1602" s="3" t="s">
        <v>152</v>
      </c>
      <c r="P1602" s="126" t="str">
        <f t="shared" si="133"/>
        <v>Yes</v>
      </c>
      <c r="Q1602" s="126" t="str">
        <f t="shared" si="136"/>
        <v>Yes</v>
      </c>
      <c r="R1602" s="126" t="str">
        <f t="shared" si="136"/>
        <v>Yes</v>
      </c>
      <c r="S1602" s="126" t="str">
        <f t="shared" si="136"/>
        <v>No</v>
      </c>
      <c r="T1602" s="126" t="str">
        <f t="shared" si="136"/>
        <v>No</v>
      </c>
      <c r="U1602" s="126" t="str">
        <f t="shared" si="136"/>
        <v>No</v>
      </c>
      <c r="V1602" s="126" t="str">
        <f t="shared" si="136"/>
        <v>No</v>
      </c>
      <c r="W1602" s="126" t="str">
        <f t="shared" si="136"/>
        <v>No</v>
      </c>
      <c r="X1602" s="126" t="str">
        <f t="shared" si="136"/>
        <v>No</v>
      </c>
      <c r="Y1602" s="126" t="str">
        <f t="shared" si="136"/>
        <v>Yes</v>
      </c>
      <c r="Z1602" s="126" t="str">
        <f t="shared" si="136"/>
        <v>Yes</v>
      </c>
      <c r="AA1602" s="126" t="str">
        <f t="shared" si="136"/>
        <v>No</v>
      </c>
    </row>
    <row r="1603" spans="1:27" x14ac:dyDescent="0.3">
      <c r="A1603" t="s">
        <v>208</v>
      </c>
      <c r="B1603" t="s">
        <v>13</v>
      </c>
      <c r="C1603" t="s">
        <v>130</v>
      </c>
      <c r="D1603" t="s">
        <v>8</v>
      </c>
      <c r="E1603" t="s">
        <v>11</v>
      </c>
      <c r="F1603" t="s">
        <v>131</v>
      </c>
      <c r="G1603">
        <v>0</v>
      </c>
      <c r="H1603" t="s">
        <v>13</v>
      </c>
      <c r="I1603" t="s">
        <v>19</v>
      </c>
      <c r="K1603" t="s">
        <v>237</v>
      </c>
      <c r="L1603" s="3" t="s">
        <v>252</v>
      </c>
      <c r="M1603">
        <v>3</v>
      </c>
      <c r="N1603" t="str">
        <f t="shared" si="135"/>
        <v>Yes</v>
      </c>
      <c r="O1603" s="3" t="s">
        <v>152</v>
      </c>
      <c r="P1603" s="126" t="str">
        <f t="shared" si="133"/>
        <v>Yes</v>
      </c>
      <c r="Q1603" s="126" t="str">
        <f t="shared" si="136"/>
        <v>No</v>
      </c>
      <c r="R1603" s="126" t="str">
        <f t="shared" si="136"/>
        <v>Yes</v>
      </c>
      <c r="S1603" s="126" t="str">
        <f t="shared" si="136"/>
        <v>No</v>
      </c>
      <c r="T1603" s="126" t="str">
        <f t="shared" si="136"/>
        <v>No</v>
      </c>
      <c r="U1603" s="126" t="str">
        <f t="shared" si="136"/>
        <v>Yes</v>
      </c>
      <c r="V1603" s="126" t="str">
        <f t="shared" si="136"/>
        <v>No</v>
      </c>
      <c r="W1603" s="126" t="str">
        <f t="shared" si="136"/>
        <v>No</v>
      </c>
      <c r="X1603" s="126" t="str">
        <f t="shared" si="136"/>
        <v>No</v>
      </c>
      <c r="Y1603" s="126" t="str">
        <f t="shared" si="136"/>
        <v>Yes</v>
      </c>
      <c r="Z1603" s="126" t="str">
        <f t="shared" si="136"/>
        <v>Yes</v>
      </c>
      <c r="AA1603" s="126" t="str">
        <f t="shared" si="136"/>
        <v>No</v>
      </c>
    </row>
    <row r="1604" spans="1:27" x14ac:dyDescent="0.3">
      <c r="A1604" t="s">
        <v>208</v>
      </c>
      <c r="B1604" t="s">
        <v>13</v>
      </c>
      <c r="C1604" t="s">
        <v>130</v>
      </c>
      <c r="D1604" t="s">
        <v>8</v>
      </c>
      <c r="E1604" t="s">
        <v>11</v>
      </c>
      <c r="F1604" t="s">
        <v>131</v>
      </c>
      <c r="G1604">
        <v>0</v>
      </c>
      <c r="H1604" t="s">
        <v>13</v>
      </c>
      <c r="I1604" t="s">
        <v>19</v>
      </c>
      <c r="L1604" s="3" t="s">
        <v>252</v>
      </c>
      <c r="M1604">
        <v>0</v>
      </c>
      <c r="N1604" t="str">
        <f t="shared" si="135"/>
        <v>No</v>
      </c>
      <c r="O1604" s="3" t="s">
        <v>152</v>
      </c>
      <c r="P1604" s="126" t="str">
        <f t="shared" si="133"/>
        <v>Yes</v>
      </c>
      <c r="Q1604" s="126" t="str">
        <f t="shared" si="136"/>
        <v>No</v>
      </c>
      <c r="R1604" s="126" t="str">
        <f t="shared" si="136"/>
        <v>Yes</v>
      </c>
      <c r="S1604" s="126" t="str">
        <f t="shared" si="136"/>
        <v>No</v>
      </c>
      <c r="T1604" s="126" t="str">
        <f t="shared" si="136"/>
        <v>No</v>
      </c>
      <c r="U1604" s="126" t="str">
        <f t="shared" si="136"/>
        <v>Yes</v>
      </c>
      <c r="V1604" s="126" t="str">
        <f t="shared" si="136"/>
        <v>No</v>
      </c>
      <c r="W1604" s="126" t="str">
        <f t="shared" si="136"/>
        <v>No</v>
      </c>
      <c r="X1604" s="126" t="str">
        <f t="shared" si="136"/>
        <v>No</v>
      </c>
      <c r="Y1604" s="126" t="str">
        <f t="shared" si="136"/>
        <v>Yes</v>
      </c>
      <c r="Z1604" s="126" t="str">
        <f t="shared" si="136"/>
        <v>Yes</v>
      </c>
      <c r="AA1604" s="126" t="str">
        <f t="shared" si="136"/>
        <v>No</v>
      </c>
    </row>
    <row r="1605" spans="1:27" x14ac:dyDescent="0.3">
      <c r="A1605" t="s">
        <v>208</v>
      </c>
      <c r="B1605" t="s">
        <v>130</v>
      </c>
      <c r="C1605" t="s">
        <v>70</v>
      </c>
      <c r="D1605" t="s">
        <v>8</v>
      </c>
      <c r="E1605" t="s">
        <v>11</v>
      </c>
      <c r="F1605" t="s">
        <v>131</v>
      </c>
      <c r="G1605">
        <v>0</v>
      </c>
      <c r="H1605" t="s">
        <v>11</v>
      </c>
      <c r="I1605" t="s">
        <v>17</v>
      </c>
      <c r="K1605" t="s">
        <v>237</v>
      </c>
      <c r="M1605">
        <v>0</v>
      </c>
      <c r="N1605" t="str">
        <f t="shared" si="135"/>
        <v>No</v>
      </c>
      <c r="O1605" s="3" t="s">
        <v>152</v>
      </c>
      <c r="P1605" s="126" t="str">
        <f t="shared" si="133"/>
        <v>No</v>
      </c>
      <c r="Q1605" s="126" t="str">
        <f t="shared" si="136"/>
        <v>No</v>
      </c>
      <c r="R1605" s="126" t="str">
        <f t="shared" si="136"/>
        <v>Yes</v>
      </c>
      <c r="S1605" s="126" t="str">
        <f t="shared" si="136"/>
        <v>Yes</v>
      </c>
      <c r="T1605" s="126" t="str">
        <f t="shared" si="136"/>
        <v>No</v>
      </c>
      <c r="U1605" s="126" t="str">
        <f t="shared" si="136"/>
        <v>Yes</v>
      </c>
      <c r="V1605" s="126" t="str">
        <f t="shared" si="136"/>
        <v>No</v>
      </c>
      <c r="W1605" s="126" t="str">
        <f t="shared" si="136"/>
        <v>No</v>
      </c>
      <c r="X1605" s="126" t="str">
        <f t="shared" si="136"/>
        <v>No</v>
      </c>
      <c r="Y1605" s="126" t="str">
        <f t="shared" si="136"/>
        <v>Yes</v>
      </c>
      <c r="Z1605" s="126" t="str">
        <f t="shared" si="136"/>
        <v>Yes</v>
      </c>
      <c r="AA1605" s="126" t="str">
        <f t="shared" si="136"/>
        <v>No</v>
      </c>
    </row>
    <row r="1606" spans="1:27" x14ac:dyDescent="0.3">
      <c r="A1606" t="s">
        <v>208</v>
      </c>
      <c r="B1606" t="s">
        <v>130</v>
      </c>
      <c r="C1606" t="s">
        <v>9</v>
      </c>
      <c r="D1606" t="s">
        <v>70</v>
      </c>
      <c r="E1606" t="s">
        <v>11</v>
      </c>
      <c r="F1606" t="s">
        <v>131</v>
      </c>
      <c r="G1606">
        <v>0</v>
      </c>
      <c r="H1606" t="s">
        <v>130</v>
      </c>
      <c r="I1606" t="s">
        <v>19</v>
      </c>
      <c r="L1606" s="3" t="s">
        <v>252</v>
      </c>
      <c r="M1606">
        <v>3</v>
      </c>
      <c r="N1606" t="str">
        <f t="shared" si="135"/>
        <v>Yes</v>
      </c>
      <c r="O1606" s="3" t="s">
        <v>152</v>
      </c>
      <c r="P1606" s="126" t="str">
        <f t="shared" si="133"/>
        <v>No</v>
      </c>
      <c r="Q1606" s="126" t="str">
        <f t="shared" si="136"/>
        <v>Yes</v>
      </c>
      <c r="R1606" s="126" t="str">
        <f t="shared" si="136"/>
        <v>No</v>
      </c>
      <c r="S1606" s="126" t="str">
        <f t="shared" si="136"/>
        <v>Yes</v>
      </c>
      <c r="T1606" s="126" t="str">
        <f t="shared" si="136"/>
        <v>No</v>
      </c>
      <c r="U1606" s="126" t="str">
        <f t="shared" si="136"/>
        <v>Yes</v>
      </c>
      <c r="V1606" s="126" t="str">
        <f t="shared" si="136"/>
        <v>No</v>
      </c>
      <c r="W1606" s="126" t="str">
        <f t="shared" si="136"/>
        <v>No</v>
      </c>
      <c r="X1606" s="126" t="str">
        <f t="shared" si="136"/>
        <v>No</v>
      </c>
      <c r="Y1606" s="126" t="str">
        <f t="shared" si="136"/>
        <v>Yes</v>
      </c>
      <c r="Z1606" s="126" t="str">
        <f t="shared" si="136"/>
        <v>Yes</v>
      </c>
      <c r="AA1606" s="126" t="str">
        <f t="shared" si="136"/>
        <v>No</v>
      </c>
    </row>
    <row r="1607" spans="1:27" x14ac:dyDescent="0.3">
      <c r="A1607" t="s">
        <v>208</v>
      </c>
      <c r="B1607" t="s">
        <v>13</v>
      </c>
      <c r="C1607" t="s">
        <v>9</v>
      </c>
      <c r="D1607" t="s">
        <v>70</v>
      </c>
      <c r="E1607" t="s">
        <v>11</v>
      </c>
      <c r="F1607" t="s">
        <v>10</v>
      </c>
      <c r="G1607">
        <v>0</v>
      </c>
      <c r="H1607" t="s">
        <v>70</v>
      </c>
      <c r="I1607" t="s">
        <v>19</v>
      </c>
      <c r="K1607" t="s">
        <v>237</v>
      </c>
      <c r="M1607">
        <v>3</v>
      </c>
      <c r="N1607" t="str">
        <f t="shared" si="135"/>
        <v>Yes</v>
      </c>
      <c r="O1607" s="3" t="s">
        <v>152</v>
      </c>
      <c r="P1607" s="126" t="str">
        <f t="shared" si="133"/>
        <v>Yes</v>
      </c>
      <c r="Q1607" s="126" t="str">
        <f t="shared" si="136"/>
        <v>Yes</v>
      </c>
      <c r="R1607" s="126" t="str">
        <f t="shared" si="136"/>
        <v>No</v>
      </c>
      <c r="S1607" s="126" t="str">
        <f t="shared" si="136"/>
        <v>Yes</v>
      </c>
      <c r="T1607" s="126" t="str">
        <f t="shared" si="136"/>
        <v>Yes</v>
      </c>
      <c r="U1607" s="126" t="str">
        <f t="shared" si="136"/>
        <v>Yes</v>
      </c>
      <c r="V1607" s="126" t="str">
        <f t="shared" si="136"/>
        <v>No</v>
      </c>
      <c r="W1607" s="126" t="str">
        <f t="shared" si="136"/>
        <v>No</v>
      </c>
      <c r="X1607" s="126" t="str">
        <f t="shared" si="136"/>
        <v>No</v>
      </c>
      <c r="Y1607" s="126" t="str">
        <f t="shared" si="136"/>
        <v>No</v>
      </c>
      <c r="Z1607" s="126" t="str">
        <f t="shared" si="136"/>
        <v>No</v>
      </c>
      <c r="AA1607" s="126" t="str">
        <f t="shared" si="136"/>
        <v>No</v>
      </c>
    </row>
    <row r="1608" spans="1:27" x14ac:dyDescent="0.3">
      <c r="A1608" t="s">
        <v>208</v>
      </c>
      <c r="B1608" t="s">
        <v>13</v>
      </c>
      <c r="C1608" t="s">
        <v>9</v>
      </c>
      <c r="D1608" t="s">
        <v>70</v>
      </c>
      <c r="E1608" t="s">
        <v>11</v>
      </c>
      <c r="F1608" t="s">
        <v>10</v>
      </c>
      <c r="G1608">
        <v>1</v>
      </c>
      <c r="H1608" t="s">
        <v>11</v>
      </c>
      <c r="I1608" t="s">
        <v>20</v>
      </c>
      <c r="J1608" t="s">
        <v>237</v>
      </c>
      <c r="L1608" s="3" t="s">
        <v>122</v>
      </c>
      <c r="M1608">
        <v>0</v>
      </c>
      <c r="N1608" t="str">
        <f t="shared" si="135"/>
        <v>No</v>
      </c>
      <c r="O1608" s="3" t="s">
        <v>152</v>
      </c>
      <c r="P1608" s="126" t="str">
        <f t="shared" ref="P1608:P1671" si="137">IF($A1608="","",IF(OR($B1608=P$1,$C1608=P$1,$D1608=P$1,$E1608=P$1,$F1608=P$1),"Yes","No"))</f>
        <v>Yes</v>
      </c>
      <c r="Q1608" s="126" t="str">
        <f t="shared" si="136"/>
        <v>Yes</v>
      </c>
      <c r="R1608" s="126" t="str">
        <f t="shared" si="136"/>
        <v>No</v>
      </c>
      <c r="S1608" s="126" t="str">
        <f t="shared" si="136"/>
        <v>Yes</v>
      </c>
      <c r="T1608" s="126" t="str">
        <f t="shared" si="136"/>
        <v>Yes</v>
      </c>
      <c r="U1608" s="126" t="str">
        <f t="shared" si="136"/>
        <v>Yes</v>
      </c>
      <c r="V1608" s="126" t="str">
        <f t="shared" si="136"/>
        <v>No</v>
      </c>
      <c r="W1608" s="126" t="str">
        <f t="shared" si="136"/>
        <v>No</v>
      </c>
      <c r="X1608" s="126" t="str">
        <f t="shared" si="136"/>
        <v>No</v>
      </c>
      <c r="Y1608" s="126" t="str">
        <f t="shared" si="136"/>
        <v>No</v>
      </c>
      <c r="Z1608" s="126" t="str">
        <f t="shared" si="136"/>
        <v>No</v>
      </c>
      <c r="AA1608" s="126" t="str">
        <f t="shared" si="136"/>
        <v>No</v>
      </c>
    </row>
    <row r="1609" spans="1:27" x14ac:dyDescent="0.3">
      <c r="A1609" t="s">
        <v>208</v>
      </c>
      <c r="B1609" t="s">
        <v>13</v>
      </c>
      <c r="C1609" t="s">
        <v>9</v>
      </c>
      <c r="D1609" t="s">
        <v>70</v>
      </c>
      <c r="E1609" t="s">
        <v>11</v>
      </c>
      <c r="F1609" t="s">
        <v>10</v>
      </c>
      <c r="G1609">
        <v>1</v>
      </c>
      <c r="H1609" t="s">
        <v>9</v>
      </c>
      <c r="I1609" t="s">
        <v>16</v>
      </c>
      <c r="M1609">
        <v>0</v>
      </c>
      <c r="N1609" t="str">
        <f t="shared" si="135"/>
        <v>No</v>
      </c>
      <c r="O1609" s="3" t="s">
        <v>152</v>
      </c>
      <c r="P1609" s="126" t="str">
        <f t="shared" si="137"/>
        <v>Yes</v>
      </c>
      <c r="Q1609" s="126" t="str">
        <f t="shared" si="136"/>
        <v>Yes</v>
      </c>
      <c r="R1609" s="126" t="str">
        <f t="shared" si="136"/>
        <v>No</v>
      </c>
      <c r="S1609" s="126" t="str">
        <f t="shared" si="136"/>
        <v>Yes</v>
      </c>
      <c r="T1609" s="126" t="str">
        <f t="shared" si="136"/>
        <v>Yes</v>
      </c>
      <c r="U1609" s="126" t="str">
        <f t="shared" si="136"/>
        <v>Yes</v>
      </c>
      <c r="V1609" s="126" t="str">
        <f t="shared" si="136"/>
        <v>No</v>
      </c>
      <c r="W1609" s="126" t="str">
        <f t="shared" si="136"/>
        <v>No</v>
      </c>
      <c r="X1609" s="126" t="str">
        <f t="shared" si="136"/>
        <v>No</v>
      </c>
      <c r="Y1609" s="126" t="str">
        <f t="shared" si="136"/>
        <v>No</v>
      </c>
      <c r="Z1609" s="126" t="str">
        <f t="shared" si="136"/>
        <v>No</v>
      </c>
      <c r="AA1609" s="126" t="str">
        <f t="shared" si="136"/>
        <v>No</v>
      </c>
    </row>
    <row r="1610" spans="1:27" x14ac:dyDescent="0.3">
      <c r="A1610" t="s">
        <v>208</v>
      </c>
      <c r="B1610" t="s">
        <v>13</v>
      </c>
      <c r="C1610" t="s">
        <v>9</v>
      </c>
      <c r="D1610" t="s">
        <v>70</v>
      </c>
      <c r="E1610" t="s">
        <v>11</v>
      </c>
      <c r="F1610" t="s">
        <v>10</v>
      </c>
      <c r="G1610">
        <v>1</v>
      </c>
      <c r="H1610" t="s">
        <v>10</v>
      </c>
      <c r="I1610" t="s">
        <v>18</v>
      </c>
      <c r="L1610" s="3" t="s">
        <v>252</v>
      </c>
      <c r="M1610">
        <v>0</v>
      </c>
      <c r="N1610" t="str">
        <f t="shared" si="135"/>
        <v>No</v>
      </c>
      <c r="O1610" s="3" t="s">
        <v>152</v>
      </c>
      <c r="P1610" s="126" t="str">
        <f t="shared" si="137"/>
        <v>Yes</v>
      </c>
      <c r="Q1610" s="126" t="str">
        <f t="shared" si="136"/>
        <v>Yes</v>
      </c>
      <c r="R1610" s="126" t="str">
        <f t="shared" si="136"/>
        <v>No</v>
      </c>
      <c r="S1610" s="126" t="str">
        <f t="shared" si="136"/>
        <v>Yes</v>
      </c>
      <c r="T1610" s="126" t="str">
        <f t="shared" si="136"/>
        <v>Yes</v>
      </c>
      <c r="U1610" s="126" t="str">
        <f t="shared" si="136"/>
        <v>Yes</v>
      </c>
      <c r="V1610" s="126" t="str">
        <f t="shared" si="136"/>
        <v>No</v>
      </c>
      <c r="W1610" s="126" t="str">
        <f t="shared" si="136"/>
        <v>No</v>
      </c>
      <c r="X1610" s="126" t="str">
        <f t="shared" si="136"/>
        <v>No</v>
      </c>
      <c r="Y1610" s="126" t="str">
        <f t="shared" si="136"/>
        <v>No</v>
      </c>
      <c r="Z1610" s="126" t="str">
        <f t="shared" si="136"/>
        <v>No</v>
      </c>
      <c r="AA1610" s="126" t="str">
        <f t="shared" si="136"/>
        <v>No</v>
      </c>
    </row>
    <row r="1611" spans="1:27" x14ac:dyDescent="0.3">
      <c r="A1611" t="s">
        <v>208</v>
      </c>
      <c r="B1611" t="s">
        <v>13</v>
      </c>
      <c r="C1611" t="s">
        <v>9</v>
      </c>
      <c r="D1611" t="s">
        <v>70</v>
      </c>
      <c r="E1611" t="s">
        <v>11</v>
      </c>
      <c r="F1611" t="s">
        <v>10</v>
      </c>
      <c r="G1611">
        <v>1</v>
      </c>
      <c r="H1611" t="s">
        <v>13</v>
      </c>
      <c r="I1611" t="s">
        <v>19</v>
      </c>
      <c r="M1611">
        <v>3</v>
      </c>
      <c r="N1611" t="str">
        <f t="shared" si="135"/>
        <v>Yes</v>
      </c>
      <c r="O1611" s="3" t="s">
        <v>152</v>
      </c>
      <c r="P1611" s="126" t="str">
        <f t="shared" si="137"/>
        <v>Yes</v>
      </c>
      <c r="Q1611" s="126" t="str">
        <f t="shared" si="136"/>
        <v>Yes</v>
      </c>
      <c r="R1611" s="126" t="str">
        <f t="shared" si="136"/>
        <v>No</v>
      </c>
      <c r="S1611" s="126" t="str">
        <f t="shared" si="136"/>
        <v>Yes</v>
      </c>
      <c r="T1611" s="126" t="str">
        <f t="shared" si="136"/>
        <v>Yes</v>
      </c>
      <c r="U1611" s="126" t="str">
        <f t="shared" si="136"/>
        <v>Yes</v>
      </c>
      <c r="V1611" s="126" t="str">
        <f t="shared" si="136"/>
        <v>No</v>
      </c>
      <c r="W1611" s="126" t="str">
        <f t="shared" si="136"/>
        <v>No</v>
      </c>
      <c r="X1611" s="126" t="str">
        <f t="shared" si="136"/>
        <v>No</v>
      </c>
      <c r="Y1611" s="126" t="str">
        <f t="shared" si="136"/>
        <v>No</v>
      </c>
      <c r="Z1611" s="126" t="str">
        <f t="shared" si="136"/>
        <v>No</v>
      </c>
      <c r="AA1611" s="126" t="str">
        <f t="shared" si="136"/>
        <v>No</v>
      </c>
    </row>
    <row r="1612" spans="1:27" x14ac:dyDescent="0.3">
      <c r="A1612" t="s">
        <v>208</v>
      </c>
      <c r="B1612" t="s">
        <v>13</v>
      </c>
      <c r="C1612" t="s">
        <v>9</v>
      </c>
      <c r="D1612" t="s">
        <v>70</v>
      </c>
      <c r="E1612" t="s">
        <v>11</v>
      </c>
      <c r="F1612" t="s">
        <v>10</v>
      </c>
      <c r="G1612">
        <v>2</v>
      </c>
      <c r="H1612" t="s">
        <v>70</v>
      </c>
      <c r="I1612" t="s">
        <v>18</v>
      </c>
      <c r="M1612">
        <v>2</v>
      </c>
      <c r="N1612" t="str">
        <f t="shared" si="135"/>
        <v>Yes</v>
      </c>
      <c r="O1612" s="3" t="s">
        <v>152</v>
      </c>
      <c r="P1612" s="126" t="str">
        <f t="shared" si="137"/>
        <v>Yes</v>
      </c>
      <c r="Q1612" s="126" t="str">
        <f t="shared" si="136"/>
        <v>Yes</v>
      </c>
      <c r="R1612" s="126" t="str">
        <f t="shared" si="136"/>
        <v>No</v>
      </c>
      <c r="S1612" s="126" t="str">
        <f t="shared" si="136"/>
        <v>Yes</v>
      </c>
      <c r="T1612" s="126" t="str">
        <f t="shared" si="136"/>
        <v>Yes</v>
      </c>
      <c r="U1612" s="126" t="str">
        <f t="shared" si="136"/>
        <v>Yes</v>
      </c>
      <c r="V1612" s="126" t="str">
        <f t="shared" si="136"/>
        <v>No</v>
      </c>
      <c r="W1612" s="126" t="str">
        <f t="shared" si="136"/>
        <v>No</v>
      </c>
      <c r="X1612" s="126" t="str">
        <f t="shared" si="136"/>
        <v>No</v>
      </c>
      <c r="Y1612" s="126" t="str">
        <f t="shared" si="136"/>
        <v>No</v>
      </c>
      <c r="Z1612" s="126" t="str">
        <f t="shared" si="136"/>
        <v>No</v>
      </c>
      <c r="AA1612" s="126" t="str">
        <f t="shared" si="136"/>
        <v>No</v>
      </c>
    </row>
    <row r="1613" spans="1:27" x14ac:dyDescent="0.3">
      <c r="A1613" t="s">
        <v>208</v>
      </c>
      <c r="B1613" t="s">
        <v>13</v>
      </c>
      <c r="C1613" t="s">
        <v>9</v>
      </c>
      <c r="D1613" t="s">
        <v>8</v>
      </c>
      <c r="E1613" t="s">
        <v>70</v>
      </c>
      <c r="F1613" t="s">
        <v>10</v>
      </c>
      <c r="G1613">
        <v>1</v>
      </c>
      <c r="H1613" t="s">
        <v>13</v>
      </c>
      <c r="I1613" t="s">
        <v>148</v>
      </c>
      <c r="L1613" s="3" t="s">
        <v>252</v>
      </c>
      <c r="M1613">
        <v>2</v>
      </c>
      <c r="N1613" t="str">
        <f t="shared" si="135"/>
        <v>Yes</v>
      </c>
      <c r="O1613" s="3" t="s">
        <v>152</v>
      </c>
      <c r="P1613" s="126" t="str">
        <f t="shared" si="137"/>
        <v>Yes</v>
      </c>
      <c r="Q1613" s="126" t="str">
        <f t="shared" si="136"/>
        <v>Yes</v>
      </c>
      <c r="R1613" s="126" t="str">
        <f t="shared" si="136"/>
        <v>Yes</v>
      </c>
      <c r="S1613" s="126" t="str">
        <f t="shared" si="136"/>
        <v>Yes</v>
      </c>
      <c r="T1613" s="126" t="str">
        <f t="shared" si="136"/>
        <v>Yes</v>
      </c>
      <c r="U1613" s="126" t="str">
        <f t="shared" si="136"/>
        <v>No</v>
      </c>
      <c r="V1613" s="126" t="str">
        <f t="shared" ref="Q1613:AA1636" si="138">IF($A1613="","",IF(OR($B1613=V$1,$C1613=V$1,$D1613=V$1,$E1613=V$1,$F1613=V$1),"Yes","No"))</f>
        <v>No</v>
      </c>
      <c r="W1613" s="126" t="str">
        <f t="shared" si="138"/>
        <v>No</v>
      </c>
      <c r="X1613" s="126" t="str">
        <f t="shared" si="138"/>
        <v>No</v>
      </c>
      <c r="Y1613" s="126" t="str">
        <f t="shared" si="138"/>
        <v>No</v>
      </c>
      <c r="Z1613" s="126" t="str">
        <f t="shared" si="138"/>
        <v>No</v>
      </c>
      <c r="AA1613" s="126" t="str">
        <f t="shared" si="138"/>
        <v>No</v>
      </c>
    </row>
    <row r="1614" spans="1:27" x14ac:dyDescent="0.3">
      <c r="A1614" t="s">
        <v>208</v>
      </c>
      <c r="B1614" t="s">
        <v>13</v>
      </c>
      <c r="C1614" t="s">
        <v>9</v>
      </c>
      <c r="D1614" t="s">
        <v>8</v>
      </c>
      <c r="E1614" t="s">
        <v>70</v>
      </c>
      <c r="F1614" t="s">
        <v>10</v>
      </c>
      <c r="G1614">
        <v>0</v>
      </c>
      <c r="H1614" t="s">
        <v>130</v>
      </c>
      <c r="I1614" t="s">
        <v>148</v>
      </c>
      <c r="L1614" s="3" t="s">
        <v>122</v>
      </c>
      <c r="M1614">
        <v>1</v>
      </c>
      <c r="N1614" t="str">
        <f t="shared" si="135"/>
        <v>Yes</v>
      </c>
      <c r="O1614" s="3" t="s">
        <v>152</v>
      </c>
      <c r="P1614" s="126" t="str">
        <f t="shared" si="137"/>
        <v>Yes</v>
      </c>
      <c r="Q1614" s="126" t="str">
        <f t="shared" si="138"/>
        <v>Yes</v>
      </c>
      <c r="R1614" s="126" t="str">
        <f t="shared" si="138"/>
        <v>Yes</v>
      </c>
      <c r="S1614" s="126" t="str">
        <f t="shared" si="138"/>
        <v>Yes</v>
      </c>
      <c r="T1614" s="126" t="str">
        <f t="shared" si="138"/>
        <v>Yes</v>
      </c>
      <c r="U1614" s="126" t="str">
        <f t="shared" si="138"/>
        <v>No</v>
      </c>
      <c r="V1614" s="126" t="str">
        <f t="shared" si="138"/>
        <v>No</v>
      </c>
      <c r="W1614" s="126" t="str">
        <f t="shared" si="138"/>
        <v>No</v>
      </c>
      <c r="X1614" s="126" t="str">
        <f t="shared" si="138"/>
        <v>No</v>
      </c>
      <c r="Y1614" s="126" t="str">
        <f t="shared" si="138"/>
        <v>No</v>
      </c>
      <c r="Z1614" s="126" t="str">
        <f t="shared" si="138"/>
        <v>No</v>
      </c>
      <c r="AA1614" s="126" t="str">
        <f t="shared" si="138"/>
        <v>No</v>
      </c>
    </row>
    <row r="1615" spans="1:27" x14ac:dyDescent="0.3">
      <c r="A1615" t="s">
        <v>208</v>
      </c>
      <c r="B1615" t="s">
        <v>13</v>
      </c>
      <c r="C1615" t="s">
        <v>9</v>
      </c>
      <c r="D1615" t="s">
        <v>8</v>
      </c>
      <c r="E1615" t="s">
        <v>70</v>
      </c>
      <c r="F1615" t="s">
        <v>10</v>
      </c>
      <c r="G1615">
        <v>1</v>
      </c>
      <c r="H1615" t="s">
        <v>10</v>
      </c>
      <c r="I1615" t="s">
        <v>18</v>
      </c>
      <c r="L1615" s="3" t="s">
        <v>252</v>
      </c>
      <c r="M1615">
        <v>0</v>
      </c>
      <c r="N1615" t="str">
        <f t="shared" si="135"/>
        <v>No</v>
      </c>
      <c r="O1615" s="3" t="s">
        <v>152</v>
      </c>
      <c r="P1615" s="126" t="str">
        <f t="shared" si="137"/>
        <v>Yes</v>
      </c>
      <c r="Q1615" s="126" t="str">
        <f t="shared" si="138"/>
        <v>Yes</v>
      </c>
      <c r="R1615" s="126" t="str">
        <f t="shared" si="138"/>
        <v>Yes</v>
      </c>
      <c r="S1615" s="126" t="str">
        <f t="shared" si="138"/>
        <v>Yes</v>
      </c>
      <c r="T1615" s="126" t="str">
        <f t="shared" si="138"/>
        <v>Yes</v>
      </c>
      <c r="U1615" s="126" t="str">
        <f t="shared" si="138"/>
        <v>No</v>
      </c>
      <c r="V1615" s="126" t="str">
        <f t="shared" si="138"/>
        <v>No</v>
      </c>
      <c r="W1615" s="126" t="str">
        <f t="shared" si="138"/>
        <v>No</v>
      </c>
      <c r="X1615" s="126" t="str">
        <f t="shared" si="138"/>
        <v>No</v>
      </c>
      <c r="Y1615" s="126" t="str">
        <f t="shared" si="138"/>
        <v>No</v>
      </c>
      <c r="Z1615" s="126" t="str">
        <f t="shared" si="138"/>
        <v>No</v>
      </c>
      <c r="AA1615" s="126" t="str">
        <f t="shared" si="138"/>
        <v>No</v>
      </c>
    </row>
    <row r="1616" spans="1:27" x14ac:dyDescent="0.3">
      <c r="A1616" t="s">
        <v>208</v>
      </c>
      <c r="B1616" t="s">
        <v>13</v>
      </c>
      <c r="C1616" t="s">
        <v>9</v>
      </c>
      <c r="D1616" t="s">
        <v>8</v>
      </c>
      <c r="E1616" t="s">
        <v>70</v>
      </c>
      <c r="F1616" t="s">
        <v>10</v>
      </c>
      <c r="G1616">
        <v>1</v>
      </c>
      <c r="H1616" t="s">
        <v>10</v>
      </c>
      <c r="I1616" t="s">
        <v>18</v>
      </c>
      <c r="M1616">
        <v>0</v>
      </c>
      <c r="N1616" t="str">
        <f t="shared" si="135"/>
        <v>No</v>
      </c>
      <c r="O1616" s="3" t="s">
        <v>152</v>
      </c>
      <c r="P1616" s="126" t="str">
        <f t="shared" si="137"/>
        <v>Yes</v>
      </c>
      <c r="Q1616" s="126" t="str">
        <f t="shared" si="138"/>
        <v>Yes</v>
      </c>
      <c r="R1616" s="126" t="str">
        <f t="shared" si="138"/>
        <v>Yes</v>
      </c>
      <c r="S1616" s="126" t="str">
        <f t="shared" si="138"/>
        <v>Yes</v>
      </c>
      <c r="T1616" s="126" t="str">
        <f t="shared" si="138"/>
        <v>Yes</v>
      </c>
      <c r="U1616" s="126" t="str">
        <f t="shared" si="138"/>
        <v>No</v>
      </c>
      <c r="V1616" s="126" t="str">
        <f t="shared" si="138"/>
        <v>No</v>
      </c>
      <c r="W1616" s="126" t="str">
        <f t="shared" si="138"/>
        <v>No</v>
      </c>
      <c r="X1616" s="126" t="str">
        <f t="shared" si="138"/>
        <v>No</v>
      </c>
      <c r="Y1616" s="126" t="str">
        <f t="shared" si="138"/>
        <v>No</v>
      </c>
      <c r="Z1616" s="126" t="str">
        <f t="shared" si="138"/>
        <v>No</v>
      </c>
      <c r="AA1616" s="126" t="str">
        <f t="shared" si="138"/>
        <v>No</v>
      </c>
    </row>
    <row r="1617" spans="1:27" x14ac:dyDescent="0.3">
      <c r="A1617" t="s">
        <v>208</v>
      </c>
      <c r="B1617" t="s">
        <v>13</v>
      </c>
      <c r="C1617" t="s">
        <v>9</v>
      </c>
      <c r="D1617" t="s">
        <v>8</v>
      </c>
      <c r="E1617" t="s">
        <v>70</v>
      </c>
      <c r="F1617" t="s">
        <v>10</v>
      </c>
      <c r="G1617">
        <v>0</v>
      </c>
      <c r="H1617" t="s">
        <v>9</v>
      </c>
      <c r="I1617" t="s">
        <v>17</v>
      </c>
      <c r="L1617" s="3" t="s">
        <v>122</v>
      </c>
      <c r="M1617">
        <v>0</v>
      </c>
      <c r="N1617" t="str">
        <f t="shared" si="135"/>
        <v>No</v>
      </c>
      <c r="O1617" s="3" t="s">
        <v>152</v>
      </c>
      <c r="P1617" s="126" t="str">
        <f t="shared" si="137"/>
        <v>Yes</v>
      </c>
      <c r="Q1617" s="126" t="str">
        <f t="shared" si="138"/>
        <v>Yes</v>
      </c>
      <c r="R1617" s="126" t="str">
        <f t="shared" si="138"/>
        <v>Yes</v>
      </c>
      <c r="S1617" s="126" t="str">
        <f t="shared" si="138"/>
        <v>Yes</v>
      </c>
      <c r="T1617" s="126" t="str">
        <f t="shared" si="138"/>
        <v>Yes</v>
      </c>
      <c r="U1617" s="126" t="str">
        <f t="shared" si="138"/>
        <v>No</v>
      </c>
      <c r="V1617" s="126" t="str">
        <f t="shared" si="138"/>
        <v>No</v>
      </c>
      <c r="W1617" s="126" t="str">
        <f t="shared" si="138"/>
        <v>No</v>
      </c>
      <c r="X1617" s="126" t="str">
        <f t="shared" si="138"/>
        <v>No</v>
      </c>
      <c r="Y1617" s="126" t="str">
        <f t="shared" si="138"/>
        <v>No</v>
      </c>
      <c r="Z1617" s="126" t="str">
        <f t="shared" si="138"/>
        <v>No</v>
      </c>
      <c r="AA1617" s="126" t="str">
        <f t="shared" si="138"/>
        <v>No</v>
      </c>
    </row>
    <row r="1618" spans="1:27" x14ac:dyDescent="0.3">
      <c r="A1618" t="s">
        <v>208</v>
      </c>
      <c r="B1618" t="s">
        <v>13</v>
      </c>
      <c r="C1618" t="s">
        <v>9</v>
      </c>
      <c r="D1618" t="s">
        <v>8</v>
      </c>
      <c r="E1618" t="s">
        <v>70</v>
      </c>
      <c r="F1618" t="s">
        <v>10</v>
      </c>
      <c r="G1618">
        <v>0</v>
      </c>
      <c r="H1618" t="s">
        <v>13</v>
      </c>
      <c r="I1618" t="s">
        <v>17</v>
      </c>
      <c r="M1618">
        <v>0</v>
      </c>
      <c r="N1618" t="str">
        <f t="shared" si="135"/>
        <v>No</v>
      </c>
      <c r="O1618" s="3" t="s">
        <v>152</v>
      </c>
      <c r="P1618" s="126" t="str">
        <f t="shared" si="137"/>
        <v>Yes</v>
      </c>
      <c r="Q1618" s="126" t="str">
        <f t="shared" si="138"/>
        <v>Yes</v>
      </c>
      <c r="R1618" s="126" t="str">
        <f t="shared" si="138"/>
        <v>Yes</v>
      </c>
      <c r="S1618" s="126" t="str">
        <f t="shared" si="138"/>
        <v>Yes</v>
      </c>
      <c r="T1618" s="126" t="str">
        <f t="shared" si="138"/>
        <v>Yes</v>
      </c>
      <c r="U1618" s="126" t="str">
        <f t="shared" si="138"/>
        <v>No</v>
      </c>
      <c r="V1618" s="126" t="str">
        <f t="shared" si="138"/>
        <v>No</v>
      </c>
      <c r="W1618" s="126" t="str">
        <f t="shared" si="138"/>
        <v>No</v>
      </c>
      <c r="X1618" s="126" t="str">
        <f t="shared" si="138"/>
        <v>No</v>
      </c>
      <c r="Y1618" s="126" t="str">
        <f t="shared" si="138"/>
        <v>No</v>
      </c>
      <c r="Z1618" s="126" t="str">
        <f t="shared" si="138"/>
        <v>No</v>
      </c>
      <c r="AA1618" s="126" t="str">
        <f t="shared" si="138"/>
        <v>No</v>
      </c>
    </row>
    <row r="1619" spans="1:27" x14ac:dyDescent="0.3">
      <c r="A1619" t="s">
        <v>208</v>
      </c>
      <c r="B1619" t="s">
        <v>13</v>
      </c>
      <c r="C1619" t="s">
        <v>9</v>
      </c>
      <c r="D1619" t="s">
        <v>8</v>
      </c>
      <c r="E1619" t="s">
        <v>70</v>
      </c>
      <c r="F1619" t="s">
        <v>10</v>
      </c>
      <c r="G1619">
        <v>1</v>
      </c>
      <c r="H1619" t="s">
        <v>9</v>
      </c>
      <c r="I1619" t="s">
        <v>16</v>
      </c>
      <c r="M1619">
        <v>0</v>
      </c>
      <c r="N1619" t="str">
        <f t="shared" si="135"/>
        <v>No</v>
      </c>
      <c r="O1619" s="3" t="s">
        <v>152</v>
      </c>
      <c r="P1619" s="126" t="str">
        <f t="shared" si="137"/>
        <v>Yes</v>
      </c>
      <c r="Q1619" s="126" t="str">
        <f t="shared" si="138"/>
        <v>Yes</v>
      </c>
      <c r="R1619" s="126" t="str">
        <f t="shared" si="138"/>
        <v>Yes</v>
      </c>
      <c r="S1619" s="126" t="str">
        <f t="shared" si="138"/>
        <v>Yes</v>
      </c>
      <c r="T1619" s="126" t="str">
        <f t="shared" si="138"/>
        <v>Yes</v>
      </c>
      <c r="U1619" s="126" t="str">
        <f t="shared" si="138"/>
        <v>No</v>
      </c>
      <c r="V1619" s="126" t="str">
        <f t="shared" si="138"/>
        <v>No</v>
      </c>
      <c r="W1619" s="126" t="str">
        <f t="shared" si="138"/>
        <v>No</v>
      </c>
      <c r="X1619" s="126" t="str">
        <f t="shared" si="138"/>
        <v>No</v>
      </c>
      <c r="Y1619" s="126" t="str">
        <f t="shared" si="138"/>
        <v>No</v>
      </c>
      <c r="Z1619" s="126" t="str">
        <f t="shared" si="138"/>
        <v>No</v>
      </c>
      <c r="AA1619" s="126" t="str">
        <f t="shared" si="138"/>
        <v>No</v>
      </c>
    </row>
    <row r="1620" spans="1:27" x14ac:dyDescent="0.3">
      <c r="A1620" t="s">
        <v>208</v>
      </c>
      <c r="B1620" t="s">
        <v>13</v>
      </c>
      <c r="C1620" t="s">
        <v>9</v>
      </c>
      <c r="D1620" t="s">
        <v>8</v>
      </c>
      <c r="E1620" t="s">
        <v>70</v>
      </c>
      <c r="F1620" t="s">
        <v>10</v>
      </c>
      <c r="G1620">
        <v>0</v>
      </c>
      <c r="H1620" t="s">
        <v>9</v>
      </c>
      <c r="I1620" t="s">
        <v>19</v>
      </c>
      <c r="M1620">
        <v>3</v>
      </c>
      <c r="N1620" t="str">
        <f t="shared" si="135"/>
        <v>Yes</v>
      </c>
      <c r="O1620" s="3" t="s">
        <v>152</v>
      </c>
      <c r="P1620" s="126" t="str">
        <f t="shared" si="137"/>
        <v>Yes</v>
      </c>
      <c r="Q1620" s="126" t="str">
        <f t="shared" si="138"/>
        <v>Yes</v>
      </c>
      <c r="R1620" s="126" t="str">
        <f t="shared" si="138"/>
        <v>Yes</v>
      </c>
      <c r="S1620" s="126" t="str">
        <f t="shared" si="138"/>
        <v>Yes</v>
      </c>
      <c r="T1620" s="126" t="str">
        <f t="shared" si="138"/>
        <v>Yes</v>
      </c>
      <c r="U1620" s="126" t="str">
        <f t="shared" si="138"/>
        <v>No</v>
      </c>
      <c r="V1620" s="126" t="str">
        <f t="shared" si="138"/>
        <v>No</v>
      </c>
      <c r="W1620" s="126" t="str">
        <f t="shared" si="138"/>
        <v>No</v>
      </c>
      <c r="X1620" s="126" t="str">
        <f t="shared" si="138"/>
        <v>No</v>
      </c>
      <c r="Y1620" s="126" t="str">
        <f t="shared" si="138"/>
        <v>No</v>
      </c>
      <c r="Z1620" s="126" t="str">
        <f t="shared" si="138"/>
        <v>No</v>
      </c>
      <c r="AA1620" s="126" t="str">
        <f t="shared" si="138"/>
        <v>No</v>
      </c>
    </row>
    <row r="1621" spans="1:27" x14ac:dyDescent="0.3">
      <c r="A1621" t="s">
        <v>208</v>
      </c>
      <c r="B1621" t="s">
        <v>13</v>
      </c>
      <c r="C1621" t="s">
        <v>9</v>
      </c>
      <c r="D1621" t="s">
        <v>130</v>
      </c>
      <c r="E1621" t="s">
        <v>70</v>
      </c>
      <c r="F1621" t="s">
        <v>10</v>
      </c>
      <c r="G1621">
        <v>1</v>
      </c>
      <c r="H1621" t="s">
        <v>130</v>
      </c>
      <c r="I1621" t="s">
        <v>18</v>
      </c>
      <c r="M1621">
        <v>0</v>
      </c>
      <c r="N1621" t="str">
        <f t="shared" si="135"/>
        <v>No</v>
      </c>
      <c r="O1621" s="3" t="s">
        <v>152</v>
      </c>
      <c r="P1621" s="126" t="str">
        <f t="shared" si="137"/>
        <v>Yes</v>
      </c>
      <c r="Q1621" s="126" t="str">
        <f t="shared" si="138"/>
        <v>Yes</v>
      </c>
      <c r="R1621" s="126" t="str">
        <f t="shared" si="138"/>
        <v>No</v>
      </c>
      <c r="S1621" s="126" t="str">
        <f t="shared" si="138"/>
        <v>Yes</v>
      </c>
      <c r="T1621" s="126" t="str">
        <f t="shared" si="138"/>
        <v>Yes</v>
      </c>
      <c r="U1621" s="126" t="str">
        <f t="shared" si="138"/>
        <v>No</v>
      </c>
      <c r="V1621" s="126" t="str">
        <f t="shared" si="138"/>
        <v>No</v>
      </c>
      <c r="W1621" s="126" t="str">
        <f t="shared" si="138"/>
        <v>No</v>
      </c>
      <c r="X1621" s="126" t="str">
        <f t="shared" si="138"/>
        <v>No</v>
      </c>
      <c r="Y1621" s="126" t="str">
        <f t="shared" si="138"/>
        <v>Yes</v>
      </c>
      <c r="Z1621" s="126" t="str">
        <f t="shared" si="138"/>
        <v>No</v>
      </c>
      <c r="AA1621" s="126" t="str">
        <f t="shared" si="138"/>
        <v>No</v>
      </c>
    </row>
    <row r="1622" spans="1:27" x14ac:dyDescent="0.3">
      <c r="A1622" t="s">
        <v>208</v>
      </c>
      <c r="B1622" t="s">
        <v>130</v>
      </c>
      <c r="C1622" t="s">
        <v>9</v>
      </c>
      <c r="D1622" t="s">
        <v>14</v>
      </c>
      <c r="E1622" t="s">
        <v>70</v>
      </c>
      <c r="F1622" t="s">
        <v>131</v>
      </c>
      <c r="G1622">
        <v>1</v>
      </c>
      <c r="H1622" t="s">
        <v>130</v>
      </c>
      <c r="I1622" t="s">
        <v>16</v>
      </c>
      <c r="M1622">
        <v>0</v>
      </c>
      <c r="N1622" t="str">
        <f t="shared" si="135"/>
        <v>No</v>
      </c>
      <c r="O1622" s="3" t="s">
        <v>152</v>
      </c>
      <c r="P1622" s="126" t="str">
        <f t="shared" si="137"/>
        <v>No</v>
      </c>
      <c r="Q1622" s="126" t="str">
        <f t="shared" si="138"/>
        <v>Yes</v>
      </c>
      <c r="R1622" s="126" t="str">
        <f t="shared" si="138"/>
        <v>No</v>
      </c>
      <c r="S1622" s="126" t="str">
        <f t="shared" si="138"/>
        <v>Yes</v>
      </c>
      <c r="T1622" s="126" t="str">
        <f t="shared" si="138"/>
        <v>No</v>
      </c>
      <c r="U1622" s="126" t="str">
        <f t="shared" si="138"/>
        <v>No</v>
      </c>
      <c r="V1622" s="126" t="str">
        <f t="shared" si="138"/>
        <v>No</v>
      </c>
      <c r="W1622" s="126" t="str">
        <f t="shared" si="138"/>
        <v>No</v>
      </c>
      <c r="X1622" s="126" t="str">
        <f t="shared" si="138"/>
        <v>Yes</v>
      </c>
      <c r="Y1622" s="126" t="str">
        <f t="shared" si="138"/>
        <v>Yes</v>
      </c>
      <c r="Z1622" s="126" t="str">
        <f t="shared" si="138"/>
        <v>Yes</v>
      </c>
      <c r="AA1622" s="126" t="str">
        <f t="shared" si="138"/>
        <v>No</v>
      </c>
    </row>
    <row r="1623" spans="1:27" x14ac:dyDescent="0.3">
      <c r="A1623" t="s">
        <v>208</v>
      </c>
      <c r="B1623" t="s">
        <v>130</v>
      </c>
      <c r="C1623" t="s">
        <v>9</v>
      </c>
      <c r="D1623" t="s">
        <v>14</v>
      </c>
      <c r="E1623" t="s">
        <v>70</v>
      </c>
      <c r="F1623" t="s">
        <v>131</v>
      </c>
      <c r="G1623">
        <v>1</v>
      </c>
      <c r="H1623" t="s">
        <v>14</v>
      </c>
      <c r="I1623" t="s">
        <v>19</v>
      </c>
      <c r="M1623">
        <v>0</v>
      </c>
      <c r="N1623" t="str">
        <f t="shared" si="135"/>
        <v>No</v>
      </c>
      <c r="O1623" s="3" t="s">
        <v>152</v>
      </c>
      <c r="P1623" s="126" t="str">
        <f t="shared" si="137"/>
        <v>No</v>
      </c>
      <c r="Q1623" s="126" t="str">
        <f t="shared" si="138"/>
        <v>Yes</v>
      </c>
      <c r="R1623" s="126" t="str">
        <f t="shared" si="138"/>
        <v>No</v>
      </c>
      <c r="S1623" s="126" t="str">
        <f t="shared" si="138"/>
        <v>Yes</v>
      </c>
      <c r="T1623" s="126" t="str">
        <f t="shared" si="138"/>
        <v>No</v>
      </c>
      <c r="U1623" s="126" t="str">
        <f t="shared" si="138"/>
        <v>No</v>
      </c>
      <c r="V1623" s="126" t="str">
        <f t="shared" si="138"/>
        <v>No</v>
      </c>
      <c r="W1623" s="126" t="str">
        <f t="shared" si="138"/>
        <v>No</v>
      </c>
      <c r="X1623" s="126" t="str">
        <f t="shared" si="138"/>
        <v>Yes</v>
      </c>
      <c r="Y1623" s="126" t="str">
        <f t="shared" si="138"/>
        <v>Yes</v>
      </c>
      <c r="Z1623" s="126" t="str">
        <f t="shared" si="138"/>
        <v>Yes</v>
      </c>
      <c r="AA1623" s="126" t="str">
        <f t="shared" si="138"/>
        <v>No</v>
      </c>
    </row>
    <row r="1624" spans="1:27" x14ac:dyDescent="0.3">
      <c r="A1624" t="s">
        <v>208</v>
      </c>
      <c r="B1624" t="s">
        <v>72</v>
      </c>
      <c r="C1624" t="s">
        <v>70</v>
      </c>
      <c r="D1624" t="s">
        <v>14</v>
      </c>
      <c r="E1624" t="s">
        <v>71</v>
      </c>
      <c r="F1624" t="s">
        <v>131</v>
      </c>
      <c r="G1624">
        <v>1</v>
      </c>
      <c r="H1624" t="s">
        <v>131</v>
      </c>
      <c r="I1624" t="s">
        <v>18</v>
      </c>
      <c r="M1624">
        <v>0</v>
      </c>
      <c r="N1624" t="str">
        <f t="shared" si="135"/>
        <v>No</v>
      </c>
      <c r="O1624" s="3" t="s">
        <v>152</v>
      </c>
      <c r="P1624" s="126" t="str">
        <f t="shared" si="137"/>
        <v>No</v>
      </c>
      <c r="Q1624" s="126" t="str">
        <f t="shared" si="138"/>
        <v>No</v>
      </c>
      <c r="R1624" s="126" t="str">
        <f t="shared" si="138"/>
        <v>No</v>
      </c>
      <c r="S1624" s="126" t="str">
        <f t="shared" si="138"/>
        <v>Yes</v>
      </c>
      <c r="T1624" s="126" t="str">
        <f t="shared" si="138"/>
        <v>No</v>
      </c>
      <c r="U1624" s="126" t="str">
        <f t="shared" si="138"/>
        <v>No</v>
      </c>
      <c r="V1624" s="126" t="str">
        <f t="shared" si="138"/>
        <v>Yes</v>
      </c>
      <c r="W1624" s="126" t="str">
        <f t="shared" si="138"/>
        <v>Yes</v>
      </c>
      <c r="X1624" s="126" t="str">
        <f t="shared" si="138"/>
        <v>Yes</v>
      </c>
      <c r="Y1624" s="126" t="str">
        <f t="shared" si="138"/>
        <v>No</v>
      </c>
      <c r="Z1624" s="126" t="str">
        <f t="shared" si="138"/>
        <v>Yes</v>
      </c>
      <c r="AA1624" s="126" t="str">
        <f t="shared" si="138"/>
        <v>No</v>
      </c>
    </row>
    <row r="1625" spans="1:27" x14ac:dyDescent="0.3">
      <c r="A1625" t="s">
        <v>208</v>
      </c>
      <c r="B1625" t="s">
        <v>72</v>
      </c>
      <c r="C1625" t="s">
        <v>70</v>
      </c>
      <c r="D1625" t="s">
        <v>14</v>
      </c>
      <c r="E1625" t="s">
        <v>71</v>
      </c>
      <c r="F1625" t="s">
        <v>131</v>
      </c>
      <c r="G1625">
        <v>1</v>
      </c>
      <c r="H1625" t="s">
        <v>70</v>
      </c>
      <c r="I1625" t="s">
        <v>21</v>
      </c>
      <c r="M1625">
        <v>2</v>
      </c>
      <c r="N1625" t="str">
        <f t="shared" si="135"/>
        <v>Yes</v>
      </c>
      <c r="O1625" s="3" t="s">
        <v>152</v>
      </c>
      <c r="P1625" s="126" t="str">
        <f t="shared" si="137"/>
        <v>No</v>
      </c>
      <c r="Q1625" s="126" t="str">
        <f t="shared" si="138"/>
        <v>No</v>
      </c>
      <c r="R1625" s="126" t="str">
        <f t="shared" si="138"/>
        <v>No</v>
      </c>
      <c r="S1625" s="126" t="str">
        <f t="shared" si="138"/>
        <v>Yes</v>
      </c>
      <c r="T1625" s="126" t="str">
        <f t="shared" si="138"/>
        <v>No</v>
      </c>
      <c r="U1625" s="126" t="str">
        <f t="shared" si="138"/>
        <v>No</v>
      </c>
      <c r="V1625" s="126" t="str">
        <f t="shared" si="138"/>
        <v>Yes</v>
      </c>
      <c r="W1625" s="126" t="str">
        <f t="shared" si="138"/>
        <v>Yes</v>
      </c>
      <c r="X1625" s="126" t="str">
        <f t="shared" si="138"/>
        <v>Yes</v>
      </c>
      <c r="Y1625" s="126" t="str">
        <f t="shared" si="138"/>
        <v>No</v>
      </c>
      <c r="Z1625" s="126" t="str">
        <f t="shared" si="138"/>
        <v>Yes</v>
      </c>
      <c r="AA1625" s="126" t="str">
        <f t="shared" si="138"/>
        <v>No</v>
      </c>
    </row>
    <row r="1626" spans="1:27" x14ac:dyDescent="0.3">
      <c r="A1626" t="s">
        <v>209</v>
      </c>
      <c r="B1626" t="s">
        <v>13</v>
      </c>
      <c r="C1626" t="s">
        <v>9</v>
      </c>
      <c r="D1626" t="s">
        <v>8</v>
      </c>
      <c r="E1626" t="s">
        <v>11</v>
      </c>
      <c r="F1626" t="s">
        <v>10</v>
      </c>
      <c r="G1626">
        <v>0</v>
      </c>
      <c r="H1626" t="s">
        <v>10</v>
      </c>
      <c r="I1626" t="s">
        <v>19</v>
      </c>
      <c r="M1626">
        <v>0</v>
      </c>
      <c r="N1626" t="str">
        <f t="shared" si="135"/>
        <v>No</v>
      </c>
      <c r="O1626" s="3" t="s">
        <v>152</v>
      </c>
      <c r="P1626" s="126" t="str">
        <f t="shared" si="137"/>
        <v>Yes</v>
      </c>
      <c r="Q1626" s="126" t="str">
        <f t="shared" si="138"/>
        <v>Yes</v>
      </c>
      <c r="R1626" s="126" t="str">
        <f t="shared" si="138"/>
        <v>Yes</v>
      </c>
      <c r="S1626" s="126" t="str">
        <f t="shared" si="138"/>
        <v>No</v>
      </c>
      <c r="T1626" s="126" t="str">
        <f t="shared" si="138"/>
        <v>Yes</v>
      </c>
      <c r="U1626" s="126" t="str">
        <f t="shared" si="138"/>
        <v>Yes</v>
      </c>
      <c r="V1626" s="126" t="str">
        <f t="shared" si="138"/>
        <v>No</v>
      </c>
      <c r="W1626" s="126" t="str">
        <f t="shared" si="138"/>
        <v>No</v>
      </c>
      <c r="X1626" s="126" t="str">
        <f t="shared" si="138"/>
        <v>No</v>
      </c>
      <c r="Y1626" s="126" t="str">
        <f t="shared" si="138"/>
        <v>No</v>
      </c>
      <c r="Z1626" s="126" t="str">
        <f t="shared" si="138"/>
        <v>No</v>
      </c>
      <c r="AA1626" s="126" t="str">
        <f t="shared" si="138"/>
        <v>No</v>
      </c>
    </row>
    <row r="1627" spans="1:27" x14ac:dyDescent="0.3">
      <c r="A1627" t="s">
        <v>209</v>
      </c>
      <c r="B1627" t="s">
        <v>13</v>
      </c>
      <c r="C1627" t="s">
        <v>9</v>
      </c>
      <c r="D1627" t="s">
        <v>8</v>
      </c>
      <c r="E1627" t="s">
        <v>11</v>
      </c>
      <c r="F1627" t="s">
        <v>10</v>
      </c>
      <c r="G1627">
        <v>1</v>
      </c>
      <c r="H1627" t="s">
        <v>9</v>
      </c>
      <c r="I1627" t="s">
        <v>15</v>
      </c>
      <c r="M1627">
        <v>0</v>
      </c>
      <c r="N1627" t="str">
        <f t="shared" si="135"/>
        <v>No</v>
      </c>
      <c r="O1627" s="3" t="s">
        <v>152</v>
      </c>
      <c r="P1627" s="126" t="str">
        <f t="shared" si="137"/>
        <v>Yes</v>
      </c>
      <c r="Q1627" s="126" t="str">
        <f t="shared" si="138"/>
        <v>Yes</v>
      </c>
      <c r="R1627" s="126" t="str">
        <f t="shared" si="138"/>
        <v>Yes</v>
      </c>
      <c r="S1627" s="126" t="str">
        <f t="shared" si="138"/>
        <v>No</v>
      </c>
      <c r="T1627" s="126" t="str">
        <f t="shared" si="138"/>
        <v>Yes</v>
      </c>
      <c r="U1627" s="126" t="str">
        <f t="shared" si="138"/>
        <v>Yes</v>
      </c>
      <c r="V1627" s="126" t="str">
        <f t="shared" si="138"/>
        <v>No</v>
      </c>
      <c r="W1627" s="126" t="str">
        <f t="shared" si="138"/>
        <v>No</v>
      </c>
      <c r="X1627" s="126" t="str">
        <f t="shared" si="138"/>
        <v>No</v>
      </c>
      <c r="Y1627" s="126" t="str">
        <f t="shared" si="138"/>
        <v>No</v>
      </c>
      <c r="Z1627" s="126" t="str">
        <f t="shared" si="138"/>
        <v>No</v>
      </c>
      <c r="AA1627" s="126" t="str">
        <f t="shared" si="138"/>
        <v>No</v>
      </c>
    </row>
    <row r="1628" spans="1:27" x14ac:dyDescent="0.3">
      <c r="A1628" t="s">
        <v>209</v>
      </c>
      <c r="B1628" t="s">
        <v>13</v>
      </c>
      <c r="C1628" t="s">
        <v>9</v>
      </c>
      <c r="D1628" t="s">
        <v>8</v>
      </c>
      <c r="E1628" t="s">
        <v>11</v>
      </c>
      <c r="F1628" t="s">
        <v>10</v>
      </c>
      <c r="G1628">
        <v>0</v>
      </c>
      <c r="H1628" t="s">
        <v>10</v>
      </c>
      <c r="I1628" t="s">
        <v>15</v>
      </c>
      <c r="M1628">
        <v>2</v>
      </c>
      <c r="N1628" t="str">
        <f t="shared" si="135"/>
        <v>Yes</v>
      </c>
      <c r="O1628" s="3" t="s">
        <v>152</v>
      </c>
      <c r="P1628" s="126" t="str">
        <f t="shared" si="137"/>
        <v>Yes</v>
      </c>
      <c r="Q1628" s="126" t="str">
        <f t="shared" si="138"/>
        <v>Yes</v>
      </c>
      <c r="R1628" s="126" t="str">
        <f t="shared" si="138"/>
        <v>Yes</v>
      </c>
      <c r="S1628" s="126" t="str">
        <f t="shared" si="138"/>
        <v>No</v>
      </c>
      <c r="T1628" s="126" t="str">
        <f t="shared" si="138"/>
        <v>Yes</v>
      </c>
      <c r="U1628" s="126" t="str">
        <f t="shared" si="138"/>
        <v>Yes</v>
      </c>
      <c r="V1628" s="126" t="str">
        <f t="shared" si="138"/>
        <v>No</v>
      </c>
      <c r="W1628" s="126" t="str">
        <f t="shared" si="138"/>
        <v>No</v>
      </c>
      <c r="X1628" s="126" t="str">
        <f t="shared" si="138"/>
        <v>No</v>
      </c>
      <c r="Y1628" s="126" t="str">
        <f t="shared" si="138"/>
        <v>No</v>
      </c>
      <c r="Z1628" s="126" t="str">
        <f t="shared" si="138"/>
        <v>No</v>
      </c>
      <c r="AA1628" s="126" t="str">
        <f t="shared" si="138"/>
        <v>No</v>
      </c>
    </row>
    <row r="1629" spans="1:27" x14ac:dyDescent="0.3">
      <c r="A1629" t="s">
        <v>209</v>
      </c>
      <c r="B1629" t="s">
        <v>13</v>
      </c>
      <c r="C1629" t="s">
        <v>9</v>
      </c>
      <c r="D1629" t="s">
        <v>8</v>
      </c>
      <c r="E1629" t="s">
        <v>11</v>
      </c>
      <c r="F1629" t="s">
        <v>10</v>
      </c>
      <c r="G1629">
        <v>0</v>
      </c>
      <c r="H1629" t="s">
        <v>8</v>
      </c>
      <c r="I1629" t="s">
        <v>15</v>
      </c>
      <c r="M1629">
        <v>0</v>
      </c>
      <c r="N1629" t="str">
        <f t="shared" si="135"/>
        <v>No</v>
      </c>
      <c r="O1629" s="3" t="s">
        <v>152</v>
      </c>
      <c r="P1629" s="126" t="str">
        <f t="shared" si="137"/>
        <v>Yes</v>
      </c>
      <c r="Q1629" s="126" t="str">
        <f t="shared" si="138"/>
        <v>Yes</v>
      </c>
      <c r="R1629" s="126" t="str">
        <f t="shared" si="138"/>
        <v>Yes</v>
      </c>
      <c r="S1629" s="126" t="str">
        <f t="shared" si="138"/>
        <v>No</v>
      </c>
      <c r="T1629" s="126" t="str">
        <f t="shared" si="138"/>
        <v>Yes</v>
      </c>
      <c r="U1629" s="126" t="str">
        <f t="shared" si="138"/>
        <v>Yes</v>
      </c>
      <c r="V1629" s="126" t="str">
        <f t="shared" si="138"/>
        <v>No</v>
      </c>
      <c r="W1629" s="126" t="str">
        <f t="shared" si="138"/>
        <v>No</v>
      </c>
      <c r="X1629" s="126" t="str">
        <f t="shared" si="138"/>
        <v>No</v>
      </c>
      <c r="Y1629" s="126" t="str">
        <f t="shared" si="138"/>
        <v>No</v>
      </c>
      <c r="Z1629" s="126" t="str">
        <f t="shared" si="138"/>
        <v>No</v>
      </c>
      <c r="AA1629" s="126" t="str">
        <f t="shared" si="138"/>
        <v>No</v>
      </c>
    </row>
    <row r="1630" spans="1:27" x14ac:dyDescent="0.3">
      <c r="A1630" t="s">
        <v>209</v>
      </c>
      <c r="B1630" t="s">
        <v>13</v>
      </c>
      <c r="C1630" t="s">
        <v>9</v>
      </c>
      <c r="D1630" t="s">
        <v>8</v>
      </c>
      <c r="E1630" t="s">
        <v>11</v>
      </c>
      <c r="F1630" t="s">
        <v>10</v>
      </c>
      <c r="G1630">
        <v>0</v>
      </c>
      <c r="H1630" t="s">
        <v>13</v>
      </c>
      <c r="I1630" t="s">
        <v>19</v>
      </c>
      <c r="L1630" s="3" t="s">
        <v>122</v>
      </c>
      <c r="M1630">
        <v>3</v>
      </c>
      <c r="N1630" t="str">
        <f t="shared" si="135"/>
        <v>Yes</v>
      </c>
      <c r="O1630" s="3" t="s">
        <v>152</v>
      </c>
      <c r="P1630" s="126" t="str">
        <f t="shared" si="137"/>
        <v>Yes</v>
      </c>
      <c r="Q1630" s="126" t="str">
        <f t="shared" si="138"/>
        <v>Yes</v>
      </c>
      <c r="R1630" s="126" t="str">
        <f t="shared" si="138"/>
        <v>Yes</v>
      </c>
      <c r="S1630" s="126" t="str">
        <f t="shared" si="138"/>
        <v>No</v>
      </c>
      <c r="T1630" s="126" t="str">
        <f t="shared" si="138"/>
        <v>Yes</v>
      </c>
      <c r="U1630" s="126" t="str">
        <f t="shared" si="138"/>
        <v>Yes</v>
      </c>
      <c r="V1630" s="126" t="str">
        <f t="shared" si="138"/>
        <v>No</v>
      </c>
      <c r="W1630" s="126" t="str">
        <f t="shared" si="138"/>
        <v>No</v>
      </c>
      <c r="X1630" s="126" t="str">
        <f t="shared" si="138"/>
        <v>No</v>
      </c>
      <c r="Y1630" s="126" t="str">
        <f t="shared" si="138"/>
        <v>No</v>
      </c>
      <c r="Z1630" s="126" t="str">
        <f t="shared" si="138"/>
        <v>No</v>
      </c>
      <c r="AA1630" s="126" t="str">
        <f t="shared" si="138"/>
        <v>No</v>
      </c>
    </row>
    <row r="1631" spans="1:27" x14ac:dyDescent="0.3">
      <c r="A1631" t="s">
        <v>209</v>
      </c>
      <c r="B1631" t="s">
        <v>13</v>
      </c>
      <c r="C1631" t="s">
        <v>9</v>
      </c>
      <c r="D1631" t="s">
        <v>8</v>
      </c>
      <c r="E1631" t="s">
        <v>11</v>
      </c>
      <c r="F1631" t="s">
        <v>10</v>
      </c>
      <c r="G1631">
        <v>0</v>
      </c>
      <c r="H1631" t="s">
        <v>10</v>
      </c>
      <c r="I1631" t="s">
        <v>15</v>
      </c>
      <c r="M1631">
        <v>0</v>
      </c>
      <c r="N1631" t="str">
        <f t="shared" si="135"/>
        <v>No</v>
      </c>
      <c r="O1631" s="3" t="s">
        <v>152</v>
      </c>
      <c r="P1631" s="126" t="str">
        <f t="shared" si="137"/>
        <v>Yes</v>
      </c>
      <c r="Q1631" s="126" t="str">
        <f t="shared" si="138"/>
        <v>Yes</v>
      </c>
      <c r="R1631" s="126" t="str">
        <f t="shared" si="138"/>
        <v>Yes</v>
      </c>
      <c r="S1631" s="126" t="str">
        <f t="shared" si="138"/>
        <v>No</v>
      </c>
      <c r="T1631" s="126" t="str">
        <f t="shared" si="138"/>
        <v>Yes</v>
      </c>
      <c r="U1631" s="126" t="str">
        <f t="shared" si="138"/>
        <v>Yes</v>
      </c>
      <c r="V1631" s="126" t="str">
        <f t="shared" si="138"/>
        <v>No</v>
      </c>
      <c r="W1631" s="126" t="str">
        <f t="shared" si="138"/>
        <v>No</v>
      </c>
      <c r="X1631" s="126" t="str">
        <f t="shared" si="138"/>
        <v>No</v>
      </c>
      <c r="Y1631" s="126" t="str">
        <f t="shared" si="138"/>
        <v>No</v>
      </c>
      <c r="Z1631" s="126" t="str">
        <f t="shared" si="138"/>
        <v>No</v>
      </c>
      <c r="AA1631" s="126" t="str">
        <f t="shared" si="138"/>
        <v>No</v>
      </c>
    </row>
    <row r="1632" spans="1:27" x14ac:dyDescent="0.3">
      <c r="A1632" t="s">
        <v>209</v>
      </c>
      <c r="B1632" t="s">
        <v>13</v>
      </c>
      <c r="C1632" t="s">
        <v>9</v>
      </c>
      <c r="D1632" t="s">
        <v>8</v>
      </c>
      <c r="E1632" t="s">
        <v>70</v>
      </c>
      <c r="F1632" t="s">
        <v>10</v>
      </c>
      <c r="G1632">
        <v>1</v>
      </c>
      <c r="H1632" t="s">
        <v>10</v>
      </c>
      <c r="I1632" t="s">
        <v>19</v>
      </c>
      <c r="K1632" t="s">
        <v>237</v>
      </c>
      <c r="M1632">
        <v>3</v>
      </c>
      <c r="N1632" t="str">
        <f t="shared" si="135"/>
        <v>Yes</v>
      </c>
      <c r="O1632" s="3" t="s">
        <v>152</v>
      </c>
      <c r="P1632" s="126" t="str">
        <f t="shared" si="137"/>
        <v>Yes</v>
      </c>
      <c r="Q1632" s="126" t="str">
        <f t="shared" si="138"/>
        <v>Yes</v>
      </c>
      <c r="R1632" s="126" t="str">
        <f t="shared" si="138"/>
        <v>Yes</v>
      </c>
      <c r="S1632" s="126" t="str">
        <f t="shared" si="138"/>
        <v>Yes</v>
      </c>
      <c r="T1632" s="126" t="str">
        <f t="shared" si="138"/>
        <v>Yes</v>
      </c>
      <c r="U1632" s="126" t="str">
        <f t="shared" si="138"/>
        <v>No</v>
      </c>
      <c r="V1632" s="126" t="str">
        <f t="shared" si="138"/>
        <v>No</v>
      </c>
      <c r="W1632" s="126" t="str">
        <f t="shared" si="138"/>
        <v>No</v>
      </c>
      <c r="X1632" s="126" t="str">
        <f t="shared" si="138"/>
        <v>No</v>
      </c>
      <c r="Y1632" s="126" t="str">
        <f t="shared" si="138"/>
        <v>No</v>
      </c>
      <c r="Z1632" s="126" t="str">
        <f t="shared" si="138"/>
        <v>No</v>
      </c>
      <c r="AA1632" s="126" t="str">
        <f t="shared" si="138"/>
        <v>No</v>
      </c>
    </row>
    <row r="1633" spans="1:27" x14ac:dyDescent="0.3">
      <c r="A1633" t="s">
        <v>209</v>
      </c>
      <c r="B1633" t="s">
        <v>13</v>
      </c>
      <c r="C1633" t="s">
        <v>130</v>
      </c>
      <c r="D1633" t="s">
        <v>8</v>
      </c>
      <c r="E1633" t="s">
        <v>70</v>
      </c>
      <c r="F1633" t="s">
        <v>10</v>
      </c>
      <c r="G1633">
        <v>1</v>
      </c>
      <c r="H1633" t="s">
        <v>10</v>
      </c>
      <c r="I1633" t="s">
        <v>15</v>
      </c>
      <c r="M1633">
        <v>2</v>
      </c>
      <c r="N1633" t="str">
        <f t="shared" si="135"/>
        <v>Yes</v>
      </c>
      <c r="O1633" s="3" t="s">
        <v>152</v>
      </c>
      <c r="P1633" s="126" t="str">
        <f t="shared" si="137"/>
        <v>Yes</v>
      </c>
      <c r="Q1633" s="126" t="str">
        <f t="shared" si="138"/>
        <v>No</v>
      </c>
      <c r="R1633" s="126" t="str">
        <f t="shared" si="138"/>
        <v>Yes</v>
      </c>
      <c r="S1633" s="126" t="str">
        <f t="shared" si="138"/>
        <v>Yes</v>
      </c>
      <c r="T1633" s="126" t="str">
        <f t="shared" si="138"/>
        <v>Yes</v>
      </c>
      <c r="U1633" s="126" t="str">
        <f t="shared" si="138"/>
        <v>No</v>
      </c>
      <c r="V1633" s="126" t="str">
        <f t="shared" si="138"/>
        <v>No</v>
      </c>
      <c r="W1633" s="126" t="str">
        <f t="shared" si="138"/>
        <v>No</v>
      </c>
      <c r="X1633" s="126" t="str">
        <f t="shared" si="138"/>
        <v>No</v>
      </c>
      <c r="Y1633" s="126" t="str">
        <f t="shared" si="138"/>
        <v>Yes</v>
      </c>
      <c r="Z1633" s="126" t="str">
        <f t="shared" si="138"/>
        <v>No</v>
      </c>
      <c r="AA1633" s="126" t="str">
        <f t="shared" si="138"/>
        <v>No</v>
      </c>
    </row>
    <row r="1634" spans="1:27" x14ac:dyDescent="0.3">
      <c r="A1634" t="s">
        <v>209</v>
      </c>
      <c r="B1634" t="s">
        <v>13</v>
      </c>
      <c r="C1634" t="s">
        <v>130</v>
      </c>
      <c r="D1634" t="s">
        <v>8</v>
      </c>
      <c r="E1634" t="s">
        <v>70</v>
      </c>
      <c r="F1634" t="s">
        <v>10</v>
      </c>
      <c r="G1634">
        <v>1</v>
      </c>
      <c r="H1634" t="s">
        <v>8</v>
      </c>
      <c r="I1634" t="s">
        <v>15</v>
      </c>
      <c r="M1634">
        <v>0</v>
      </c>
      <c r="N1634" t="str">
        <f t="shared" si="135"/>
        <v>No</v>
      </c>
      <c r="O1634" s="3" t="s">
        <v>152</v>
      </c>
      <c r="P1634" s="126" t="str">
        <f t="shared" si="137"/>
        <v>Yes</v>
      </c>
      <c r="Q1634" s="126" t="str">
        <f t="shared" si="138"/>
        <v>No</v>
      </c>
      <c r="R1634" s="126" t="str">
        <f t="shared" si="138"/>
        <v>Yes</v>
      </c>
      <c r="S1634" s="126" t="str">
        <f t="shared" si="138"/>
        <v>Yes</v>
      </c>
      <c r="T1634" s="126" t="str">
        <f t="shared" si="138"/>
        <v>Yes</v>
      </c>
      <c r="U1634" s="126" t="str">
        <f t="shared" si="138"/>
        <v>No</v>
      </c>
      <c r="V1634" s="126" t="str">
        <f t="shared" si="138"/>
        <v>No</v>
      </c>
      <c r="W1634" s="126" t="str">
        <f t="shared" si="138"/>
        <v>No</v>
      </c>
      <c r="X1634" s="126" t="str">
        <f t="shared" si="138"/>
        <v>No</v>
      </c>
      <c r="Y1634" s="126" t="str">
        <f t="shared" si="138"/>
        <v>Yes</v>
      </c>
      <c r="Z1634" s="126" t="str">
        <f t="shared" si="138"/>
        <v>No</v>
      </c>
      <c r="AA1634" s="126" t="str">
        <f t="shared" si="138"/>
        <v>No</v>
      </c>
    </row>
    <row r="1635" spans="1:27" x14ac:dyDescent="0.3">
      <c r="A1635" t="s">
        <v>209</v>
      </c>
      <c r="B1635" t="s">
        <v>13</v>
      </c>
      <c r="C1635" t="s">
        <v>130</v>
      </c>
      <c r="D1635" t="s">
        <v>8</v>
      </c>
      <c r="E1635" t="s">
        <v>70</v>
      </c>
      <c r="F1635" t="s">
        <v>10</v>
      </c>
      <c r="G1635">
        <v>0</v>
      </c>
      <c r="H1635" t="s">
        <v>10</v>
      </c>
      <c r="I1635" t="s">
        <v>15</v>
      </c>
      <c r="M1635">
        <v>2</v>
      </c>
      <c r="N1635" t="str">
        <f t="shared" si="135"/>
        <v>Yes</v>
      </c>
      <c r="O1635" s="3" t="s">
        <v>152</v>
      </c>
      <c r="P1635" s="126" t="str">
        <f t="shared" si="137"/>
        <v>Yes</v>
      </c>
      <c r="Q1635" s="126" t="str">
        <f t="shared" si="138"/>
        <v>No</v>
      </c>
      <c r="R1635" s="126" t="str">
        <f t="shared" si="138"/>
        <v>Yes</v>
      </c>
      <c r="S1635" s="126" t="str">
        <f t="shared" si="138"/>
        <v>Yes</v>
      </c>
      <c r="T1635" s="126" t="str">
        <f t="shared" si="138"/>
        <v>Yes</v>
      </c>
      <c r="U1635" s="126" t="str">
        <f t="shared" si="138"/>
        <v>No</v>
      </c>
      <c r="V1635" s="126" t="str">
        <f t="shared" si="138"/>
        <v>No</v>
      </c>
      <c r="W1635" s="126" t="str">
        <f t="shared" si="138"/>
        <v>No</v>
      </c>
      <c r="X1635" s="126" t="str">
        <f t="shared" si="138"/>
        <v>No</v>
      </c>
      <c r="Y1635" s="126" t="str">
        <f t="shared" si="138"/>
        <v>Yes</v>
      </c>
      <c r="Z1635" s="126" t="str">
        <f t="shared" si="138"/>
        <v>No</v>
      </c>
      <c r="AA1635" s="126" t="str">
        <f t="shared" si="138"/>
        <v>No</v>
      </c>
    </row>
    <row r="1636" spans="1:27" x14ac:dyDescent="0.3">
      <c r="A1636" t="s">
        <v>209</v>
      </c>
      <c r="B1636" t="s">
        <v>13</v>
      </c>
      <c r="C1636" t="s">
        <v>130</v>
      </c>
      <c r="D1636" t="s">
        <v>8</v>
      </c>
      <c r="E1636" t="s">
        <v>70</v>
      </c>
      <c r="F1636" t="s">
        <v>10</v>
      </c>
      <c r="G1636">
        <v>0</v>
      </c>
      <c r="H1636" t="s">
        <v>130</v>
      </c>
      <c r="I1636" t="s">
        <v>15</v>
      </c>
      <c r="L1636" s="3" t="s">
        <v>122</v>
      </c>
      <c r="M1636">
        <v>0</v>
      </c>
      <c r="N1636" t="str">
        <f t="shared" si="135"/>
        <v>No</v>
      </c>
      <c r="O1636" s="3" t="s">
        <v>152</v>
      </c>
      <c r="P1636" s="126" t="str">
        <f t="shared" si="137"/>
        <v>Yes</v>
      </c>
      <c r="Q1636" s="126" t="str">
        <f t="shared" si="138"/>
        <v>No</v>
      </c>
      <c r="R1636" s="126" t="str">
        <f t="shared" si="138"/>
        <v>Yes</v>
      </c>
      <c r="S1636" s="126" t="str">
        <f t="shared" si="138"/>
        <v>Yes</v>
      </c>
      <c r="T1636" s="126" t="str">
        <f t="shared" si="138"/>
        <v>Yes</v>
      </c>
      <c r="U1636" s="126" t="str">
        <f t="shared" si="138"/>
        <v>No</v>
      </c>
      <c r="V1636" s="126" t="str">
        <f t="shared" si="138"/>
        <v>No</v>
      </c>
      <c r="W1636" s="126" t="str">
        <f t="shared" si="138"/>
        <v>No</v>
      </c>
      <c r="X1636" s="126" t="str">
        <f t="shared" ref="Q1636:AA1659" si="139">IF($A1636="","",IF(OR($B1636=X$1,$C1636=X$1,$D1636=X$1,$E1636=X$1,$F1636=X$1),"Yes","No"))</f>
        <v>No</v>
      </c>
      <c r="Y1636" s="126" t="str">
        <f t="shared" si="139"/>
        <v>Yes</v>
      </c>
      <c r="Z1636" s="126" t="str">
        <f t="shared" si="139"/>
        <v>No</v>
      </c>
      <c r="AA1636" s="126" t="str">
        <f t="shared" si="139"/>
        <v>No</v>
      </c>
    </row>
    <row r="1637" spans="1:27" x14ac:dyDescent="0.3">
      <c r="A1637" t="s">
        <v>209</v>
      </c>
      <c r="B1637" t="s">
        <v>13</v>
      </c>
      <c r="C1637" t="s">
        <v>130</v>
      </c>
      <c r="D1637" t="s">
        <v>8</v>
      </c>
      <c r="E1637" t="s">
        <v>70</v>
      </c>
      <c r="F1637" t="s">
        <v>10</v>
      </c>
      <c r="G1637">
        <v>1</v>
      </c>
      <c r="H1637" t="s">
        <v>10</v>
      </c>
      <c r="I1637" t="s">
        <v>20</v>
      </c>
      <c r="K1637" t="s">
        <v>237</v>
      </c>
      <c r="M1637">
        <v>0</v>
      </c>
      <c r="N1637" t="str">
        <f t="shared" si="135"/>
        <v>No</v>
      </c>
      <c r="O1637" s="3" t="s">
        <v>152</v>
      </c>
      <c r="P1637" s="126" t="str">
        <f t="shared" si="137"/>
        <v>Yes</v>
      </c>
      <c r="Q1637" s="126" t="str">
        <f t="shared" si="139"/>
        <v>No</v>
      </c>
      <c r="R1637" s="126" t="str">
        <f t="shared" si="139"/>
        <v>Yes</v>
      </c>
      <c r="S1637" s="126" t="str">
        <f t="shared" si="139"/>
        <v>Yes</v>
      </c>
      <c r="T1637" s="126" t="str">
        <f t="shared" si="139"/>
        <v>Yes</v>
      </c>
      <c r="U1637" s="126" t="str">
        <f t="shared" si="139"/>
        <v>No</v>
      </c>
      <c r="V1637" s="126" t="str">
        <f t="shared" si="139"/>
        <v>No</v>
      </c>
      <c r="W1637" s="126" t="str">
        <f t="shared" si="139"/>
        <v>No</v>
      </c>
      <c r="X1637" s="126" t="str">
        <f t="shared" si="139"/>
        <v>No</v>
      </c>
      <c r="Y1637" s="126" t="str">
        <f t="shared" si="139"/>
        <v>Yes</v>
      </c>
      <c r="Z1637" s="126" t="str">
        <f t="shared" si="139"/>
        <v>No</v>
      </c>
      <c r="AA1637" s="126" t="str">
        <f t="shared" si="139"/>
        <v>No</v>
      </c>
    </row>
    <row r="1638" spans="1:27" x14ac:dyDescent="0.3">
      <c r="A1638" t="s">
        <v>209</v>
      </c>
      <c r="B1638" t="s">
        <v>13</v>
      </c>
      <c r="C1638" t="s">
        <v>130</v>
      </c>
      <c r="D1638" t="s">
        <v>8</v>
      </c>
      <c r="E1638" t="s">
        <v>70</v>
      </c>
      <c r="F1638" t="s">
        <v>10</v>
      </c>
      <c r="G1638">
        <v>0</v>
      </c>
      <c r="H1638" t="s">
        <v>130</v>
      </c>
      <c r="I1638" t="s">
        <v>17</v>
      </c>
      <c r="M1638">
        <v>0</v>
      </c>
      <c r="N1638" t="str">
        <f t="shared" si="135"/>
        <v>No</v>
      </c>
      <c r="O1638" s="3" t="s">
        <v>152</v>
      </c>
      <c r="P1638" s="126" t="str">
        <f t="shared" si="137"/>
        <v>Yes</v>
      </c>
      <c r="Q1638" s="126" t="str">
        <f t="shared" si="139"/>
        <v>No</v>
      </c>
      <c r="R1638" s="126" t="str">
        <f t="shared" si="139"/>
        <v>Yes</v>
      </c>
      <c r="S1638" s="126" t="str">
        <f t="shared" si="139"/>
        <v>Yes</v>
      </c>
      <c r="T1638" s="126" t="str">
        <f t="shared" si="139"/>
        <v>Yes</v>
      </c>
      <c r="U1638" s="126" t="str">
        <f t="shared" si="139"/>
        <v>No</v>
      </c>
      <c r="V1638" s="126" t="str">
        <f t="shared" si="139"/>
        <v>No</v>
      </c>
      <c r="W1638" s="126" t="str">
        <f t="shared" si="139"/>
        <v>No</v>
      </c>
      <c r="X1638" s="126" t="str">
        <f t="shared" si="139"/>
        <v>No</v>
      </c>
      <c r="Y1638" s="126" t="str">
        <f t="shared" si="139"/>
        <v>Yes</v>
      </c>
      <c r="Z1638" s="126" t="str">
        <f t="shared" si="139"/>
        <v>No</v>
      </c>
      <c r="AA1638" s="126" t="str">
        <f t="shared" si="139"/>
        <v>No</v>
      </c>
    </row>
    <row r="1639" spans="1:27" x14ac:dyDescent="0.3">
      <c r="A1639" t="s">
        <v>209</v>
      </c>
      <c r="B1639" t="s">
        <v>130</v>
      </c>
      <c r="C1639" t="s">
        <v>9</v>
      </c>
      <c r="D1639" t="s">
        <v>70</v>
      </c>
      <c r="E1639" t="s">
        <v>11</v>
      </c>
      <c r="F1639" t="s">
        <v>131</v>
      </c>
      <c r="G1639">
        <v>0</v>
      </c>
      <c r="H1639" t="s">
        <v>130</v>
      </c>
      <c r="I1639" t="s">
        <v>19</v>
      </c>
      <c r="L1639" s="3" t="s">
        <v>122</v>
      </c>
      <c r="M1639">
        <v>0</v>
      </c>
      <c r="N1639" t="str">
        <f t="shared" si="135"/>
        <v>No</v>
      </c>
      <c r="O1639" s="3" t="s">
        <v>152</v>
      </c>
      <c r="P1639" s="126" t="str">
        <f t="shared" si="137"/>
        <v>No</v>
      </c>
      <c r="Q1639" s="126" t="str">
        <f t="shared" si="139"/>
        <v>Yes</v>
      </c>
      <c r="R1639" s="126" t="str">
        <f t="shared" si="139"/>
        <v>No</v>
      </c>
      <c r="S1639" s="126" t="str">
        <f t="shared" si="139"/>
        <v>Yes</v>
      </c>
      <c r="T1639" s="126" t="str">
        <f t="shared" si="139"/>
        <v>No</v>
      </c>
      <c r="U1639" s="126" t="str">
        <f t="shared" si="139"/>
        <v>Yes</v>
      </c>
      <c r="V1639" s="126" t="str">
        <f t="shared" si="139"/>
        <v>No</v>
      </c>
      <c r="W1639" s="126" t="str">
        <f t="shared" si="139"/>
        <v>No</v>
      </c>
      <c r="X1639" s="126" t="str">
        <f t="shared" si="139"/>
        <v>No</v>
      </c>
      <c r="Y1639" s="126" t="str">
        <f t="shared" si="139"/>
        <v>Yes</v>
      </c>
      <c r="Z1639" s="126" t="str">
        <f t="shared" si="139"/>
        <v>Yes</v>
      </c>
      <c r="AA1639" s="126" t="str">
        <f t="shared" si="139"/>
        <v>No</v>
      </c>
    </row>
    <row r="1640" spans="1:27" x14ac:dyDescent="0.3">
      <c r="A1640" t="s">
        <v>209</v>
      </c>
      <c r="B1640" t="s">
        <v>130</v>
      </c>
      <c r="C1640" t="s">
        <v>9</v>
      </c>
      <c r="D1640" t="s">
        <v>14</v>
      </c>
      <c r="E1640" t="s">
        <v>11</v>
      </c>
      <c r="F1640" t="s">
        <v>131</v>
      </c>
      <c r="G1640">
        <v>1</v>
      </c>
      <c r="H1640" t="s">
        <v>131</v>
      </c>
      <c r="I1640" t="s">
        <v>17</v>
      </c>
      <c r="M1640">
        <v>0</v>
      </c>
      <c r="N1640" t="str">
        <f t="shared" si="135"/>
        <v>No</v>
      </c>
      <c r="O1640" s="3" t="s">
        <v>152</v>
      </c>
      <c r="P1640" s="126" t="str">
        <f t="shared" si="137"/>
        <v>No</v>
      </c>
      <c r="Q1640" s="126" t="str">
        <f t="shared" si="139"/>
        <v>Yes</v>
      </c>
      <c r="R1640" s="126" t="str">
        <f t="shared" si="139"/>
        <v>No</v>
      </c>
      <c r="S1640" s="126" t="str">
        <f t="shared" si="139"/>
        <v>No</v>
      </c>
      <c r="T1640" s="126" t="str">
        <f t="shared" si="139"/>
        <v>No</v>
      </c>
      <c r="U1640" s="126" t="str">
        <f t="shared" si="139"/>
        <v>Yes</v>
      </c>
      <c r="V1640" s="126" t="str">
        <f t="shared" si="139"/>
        <v>No</v>
      </c>
      <c r="W1640" s="126" t="str">
        <f t="shared" si="139"/>
        <v>No</v>
      </c>
      <c r="X1640" s="126" t="str">
        <f t="shared" si="139"/>
        <v>Yes</v>
      </c>
      <c r="Y1640" s="126" t="str">
        <f t="shared" si="139"/>
        <v>Yes</v>
      </c>
      <c r="Z1640" s="126" t="str">
        <f t="shared" si="139"/>
        <v>Yes</v>
      </c>
      <c r="AA1640" s="126" t="str">
        <f t="shared" si="139"/>
        <v>No</v>
      </c>
    </row>
    <row r="1641" spans="1:27" x14ac:dyDescent="0.3">
      <c r="A1641" t="s">
        <v>209</v>
      </c>
      <c r="B1641" t="s">
        <v>130</v>
      </c>
      <c r="C1641" t="s">
        <v>9</v>
      </c>
      <c r="D1641" t="s">
        <v>14</v>
      </c>
      <c r="E1641" t="s">
        <v>11</v>
      </c>
      <c r="F1641" t="s">
        <v>131</v>
      </c>
      <c r="G1641">
        <v>0</v>
      </c>
      <c r="H1641" t="s">
        <v>131</v>
      </c>
      <c r="I1641" t="s">
        <v>17</v>
      </c>
      <c r="L1641" s="3" t="s">
        <v>122</v>
      </c>
      <c r="M1641">
        <v>0</v>
      </c>
      <c r="N1641" t="str">
        <f t="shared" si="135"/>
        <v>No</v>
      </c>
      <c r="O1641" s="3" t="s">
        <v>152</v>
      </c>
      <c r="P1641" s="126" t="str">
        <f t="shared" si="137"/>
        <v>No</v>
      </c>
      <c r="Q1641" s="126" t="str">
        <f t="shared" si="139"/>
        <v>Yes</v>
      </c>
      <c r="R1641" s="126" t="str">
        <f t="shared" si="139"/>
        <v>No</v>
      </c>
      <c r="S1641" s="126" t="str">
        <f t="shared" si="139"/>
        <v>No</v>
      </c>
      <c r="T1641" s="126" t="str">
        <f t="shared" si="139"/>
        <v>No</v>
      </c>
      <c r="U1641" s="126" t="str">
        <f t="shared" si="139"/>
        <v>Yes</v>
      </c>
      <c r="V1641" s="126" t="str">
        <f t="shared" si="139"/>
        <v>No</v>
      </c>
      <c r="W1641" s="126" t="str">
        <f t="shared" si="139"/>
        <v>No</v>
      </c>
      <c r="X1641" s="126" t="str">
        <f t="shared" si="139"/>
        <v>Yes</v>
      </c>
      <c r="Y1641" s="126" t="str">
        <f t="shared" si="139"/>
        <v>Yes</v>
      </c>
      <c r="Z1641" s="126" t="str">
        <f t="shared" si="139"/>
        <v>Yes</v>
      </c>
      <c r="AA1641" s="126" t="str">
        <f t="shared" si="139"/>
        <v>No</v>
      </c>
    </row>
    <row r="1642" spans="1:27" x14ac:dyDescent="0.3">
      <c r="A1642" t="s">
        <v>209</v>
      </c>
      <c r="B1642" t="s">
        <v>130</v>
      </c>
      <c r="C1642" t="s">
        <v>9</v>
      </c>
      <c r="D1642" t="s">
        <v>14</v>
      </c>
      <c r="E1642" t="s">
        <v>11</v>
      </c>
      <c r="F1642" t="s">
        <v>131</v>
      </c>
      <c r="G1642">
        <v>1</v>
      </c>
      <c r="H1642" t="s">
        <v>130</v>
      </c>
      <c r="I1642" t="s">
        <v>18</v>
      </c>
      <c r="L1642" s="3" t="s">
        <v>122</v>
      </c>
      <c r="M1642">
        <v>2</v>
      </c>
      <c r="N1642" t="str">
        <f t="shared" si="135"/>
        <v>Yes</v>
      </c>
      <c r="O1642" s="3" t="s">
        <v>152</v>
      </c>
      <c r="P1642" s="126" t="str">
        <f t="shared" si="137"/>
        <v>No</v>
      </c>
      <c r="Q1642" s="126" t="str">
        <f t="shared" si="139"/>
        <v>Yes</v>
      </c>
      <c r="R1642" s="126" t="str">
        <f t="shared" si="139"/>
        <v>No</v>
      </c>
      <c r="S1642" s="126" t="str">
        <f t="shared" si="139"/>
        <v>No</v>
      </c>
      <c r="T1642" s="126" t="str">
        <f t="shared" si="139"/>
        <v>No</v>
      </c>
      <c r="U1642" s="126" t="str">
        <f t="shared" si="139"/>
        <v>Yes</v>
      </c>
      <c r="V1642" s="126" t="str">
        <f t="shared" si="139"/>
        <v>No</v>
      </c>
      <c r="W1642" s="126" t="str">
        <f t="shared" si="139"/>
        <v>No</v>
      </c>
      <c r="X1642" s="126" t="str">
        <f t="shared" si="139"/>
        <v>Yes</v>
      </c>
      <c r="Y1642" s="126" t="str">
        <f t="shared" si="139"/>
        <v>Yes</v>
      </c>
      <c r="Z1642" s="126" t="str">
        <f t="shared" si="139"/>
        <v>Yes</v>
      </c>
      <c r="AA1642" s="126" t="str">
        <f t="shared" si="139"/>
        <v>No</v>
      </c>
    </row>
    <row r="1643" spans="1:27" x14ac:dyDescent="0.3">
      <c r="A1643" t="s">
        <v>209</v>
      </c>
      <c r="B1643" t="s">
        <v>130</v>
      </c>
      <c r="C1643" t="s">
        <v>9</v>
      </c>
      <c r="D1643" t="s">
        <v>14</v>
      </c>
      <c r="E1643" t="s">
        <v>11</v>
      </c>
      <c r="F1643" t="s">
        <v>131</v>
      </c>
      <c r="G1643">
        <v>1</v>
      </c>
      <c r="H1643" t="s">
        <v>131</v>
      </c>
      <c r="I1643" t="s">
        <v>20</v>
      </c>
      <c r="J1643" t="s">
        <v>237</v>
      </c>
      <c r="M1643">
        <v>2</v>
      </c>
      <c r="N1643" t="str">
        <f t="shared" si="135"/>
        <v>Yes</v>
      </c>
      <c r="O1643" s="3" t="s">
        <v>152</v>
      </c>
      <c r="P1643" s="126" t="str">
        <f t="shared" si="137"/>
        <v>No</v>
      </c>
      <c r="Q1643" s="126" t="str">
        <f t="shared" si="139"/>
        <v>Yes</v>
      </c>
      <c r="R1643" s="126" t="str">
        <f t="shared" si="139"/>
        <v>No</v>
      </c>
      <c r="S1643" s="126" t="str">
        <f t="shared" si="139"/>
        <v>No</v>
      </c>
      <c r="T1643" s="126" t="str">
        <f t="shared" si="139"/>
        <v>No</v>
      </c>
      <c r="U1643" s="126" t="str">
        <f t="shared" si="139"/>
        <v>Yes</v>
      </c>
      <c r="V1643" s="126" t="str">
        <f t="shared" si="139"/>
        <v>No</v>
      </c>
      <c r="W1643" s="126" t="str">
        <f t="shared" si="139"/>
        <v>No</v>
      </c>
      <c r="X1643" s="126" t="str">
        <f t="shared" si="139"/>
        <v>Yes</v>
      </c>
      <c r="Y1643" s="126" t="str">
        <f t="shared" si="139"/>
        <v>Yes</v>
      </c>
      <c r="Z1643" s="126" t="str">
        <f t="shared" si="139"/>
        <v>Yes</v>
      </c>
      <c r="AA1643" s="126" t="str">
        <f t="shared" si="139"/>
        <v>No</v>
      </c>
    </row>
    <row r="1644" spans="1:27" x14ac:dyDescent="0.3">
      <c r="A1644" t="s">
        <v>209</v>
      </c>
      <c r="B1644" t="s">
        <v>130</v>
      </c>
      <c r="C1644" t="s">
        <v>9</v>
      </c>
      <c r="D1644" t="s">
        <v>14</v>
      </c>
      <c r="E1644" t="s">
        <v>11</v>
      </c>
      <c r="F1644" t="s">
        <v>131</v>
      </c>
      <c r="G1644">
        <v>1</v>
      </c>
      <c r="H1644" t="s">
        <v>9</v>
      </c>
      <c r="I1644" t="s">
        <v>18</v>
      </c>
      <c r="M1644">
        <v>2</v>
      </c>
      <c r="N1644" t="str">
        <f t="shared" si="135"/>
        <v>Yes</v>
      </c>
      <c r="O1644" s="3" t="s">
        <v>152</v>
      </c>
      <c r="P1644" s="126" t="str">
        <f t="shared" si="137"/>
        <v>No</v>
      </c>
      <c r="Q1644" s="126" t="str">
        <f t="shared" si="139"/>
        <v>Yes</v>
      </c>
      <c r="R1644" s="126" t="str">
        <f t="shared" si="139"/>
        <v>No</v>
      </c>
      <c r="S1644" s="126" t="str">
        <f t="shared" si="139"/>
        <v>No</v>
      </c>
      <c r="T1644" s="126" t="str">
        <f t="shared" si="139"/>
        <v>No</v>
      </c>
      <c r="U1644" s="126" t="str">
        <f t="shared" si="139"/>
        <v>Yes</v>
      </c>
      <c r="V1644" s="126" t="str">
        <f t="shared" si="139"/>
        <v>No</v>
      </c>
      <c r="W1644" s="126" t="str">
        <f t="shared" si="139"/>
        <v>No</v>
      </c>
      <c r="X1644" s="126" t="str">
        <f t="shared" si="139"/>
        <v>Yes</v>
      </c>
      <c r="Y1644" s="126" t="str">
        <f t="shared" si="139"/>
        <v>Yes</v>
      </c>
      <c r="Z1644" s="126" t="str">
        <f t="shared" si="139"/>
        <v>Yes</v>
      </c>
      <c r="AA1644" s="126" t="str">
        <f t="shared" si="139"/>
        <v>No</v>
      </c>
    </row>
    <row r="1645" spans="1:27" x14ac:dyDescent="0.3">
      <c r="A1645" t="s">
        <v>209</v>
      </c>
      <c r="B1645" t="s">
        <v>130</v>
      </c>
      <c r="C1645" t="s">
        <v>9</v>
      </c>
      <c r="D1645" t="s">
        <v>14</v>
      </c>
      <c r="E1645" t="s">
        <v>11</v>
      </c>
      <c r="F1645" t="s">
        <v>131</v>
      </c>
      <c r="G1645">
        <v>1</v>
      </c>
      <c r="H1645" t="s">
        <v>14</v>
      </c>
      <c r="I1645" t="s">
        <v>20</v>
      </c>
      <c r="M1645">
        <v>2</v>
      </c>
      <c r="N1645" t="str">
        <f t="shared" si="135"/>
        <v>Yes</v>
      </c>
      <c r="O1645" s="3" t="s">
        <v>152</v>
      </c>
      <c r="P1645" s="126" t="str">
        <f t="shared" si="137"/>
        <v>No</v>
      </c>
      <c r="Q1645" s="126" t="str">
        <f t="shared" si="139"/>
        <v>Yes</v>
      </c>
      <c r="R1645" s="126" t="str">
        <f t="shared" si="139"/>
        <v>No</v>
      </c>
      <c r="S1645" s="126" t="str">
        <f t="shared" si="139"/>
        <v>No</v>
      </c>
      <c r="T1645" s="126" t="str">
        <f t="shared" si="139"/>
        <v>No</v>
      </c>
      <c r="U1645" s="126" t="str">
        <f t="shared" si="139"/>
        <v>Yes</v>
      </c>
      <c r="V1645" s="126" t="str">
        <f t="shared" si="139"/>
        <v>No</v>
      </c>
      <c r="W1645" s="126" t="str">
        <f t="shared" si="139"/>
        <v>No</v>
      </c>
      <c r="X1645" s="126" t="str">
        <f t="shared" si="139"/>
        <v>Yes</v>
      </c>
      <c r="Y1645" s="126" t="str">
        <f t="shared" si="139"/>
        <v>Yes</v>
      </c>
      <c r="Z1645" s="126" t="str">
        <f t="shared" si="139"/>
        <v>Yes</v>
      </c>
      <c r="AA1645" s="126" t="str">
        <f t="shared" si="139"/>
        <v>No</v>
      </c>
    </row>
    <row r="1646" spans="1:27" x14ac:dyDescent="0.3">
      <c r="A1646" t="s">
        <v>209</v>
      </c>
      <c r="B1646" t="s">
        <v>130</v>
      </c>
      <c r="C1646" t="s">
        <v>9</v>
      </c>
      <c r="D1646" t="s">
        <v>14</v>
      </c>
      <c r="E1646" t="s">
        <v>11</v>
      </c>
      <c r="F1646" t="s">
        <v>131</v>
      </c>
      <c r="G1646">
        <v>0</v>
      </c>
      <c r="H1646" t="s">
        <v>11</v>
      </c>
      <c r="I1646" t="s">
        <v>19</v>
      </c>
      <c r="M1646">
        <v>0</v>
      </c>
      <c r="N1646" t="str">
        <f t="shared" si="135"/>
        <v>No</v>
      </c>
      <c r="O1646" s="3" t="s">
        <v>152</v>
      </c>
      <c r="P1646" s="126" t="str">
        <f t="shared" si="137"/>
        <v>No</v>
      </c>
      <c r="Q1646" s="126" t="str">
        <f t="shared" si="139"/>
        <v>Yes</v>
      </c>
      <c r="R1646" s="126" t="str">
        <f t="shared" si="139"/>
        <v>No</v>
      </c>
      <c r="S1646" s="126" t="str">
        <f t="shared" si="139"/>
        <v>No</v>
      </c>
      <c r="T1646" s="126" t="str">
        <f t="shared" si="139"/>
        <v>No</v>
      </c>
      <c r="U1646" s="126" t="str">
        <f t="shared" si="139"/>
        <v>Yes</v>
      </c>
      <c r="V1646" s="126" t="str">
        <f t="shared" si="139"/>
        <v>No</v>
      </c>
      <c r="W1646" s="126" t="str">
        <f t="shared" si="139"/>
        <v>No</v>
      </c>
      <c r="X1646" s="126" t="str">
        <f t="shared" si="139"/>
        <v>Yes</v>
      </c>
      <c r="Y1646" s="126" t="str">
        <f t="shared" si="139"/>
        <v>Yes</v>
      </c>
      <c r="Z1646" s="126" t="str">
        <f t="shared" si="139"/>
        <v>Yes</v>
      </c>
      <c r="AA1646" s="126" t="str">
        <f t="shared" si="139"/>
        <v>No</v>
      </c>
    </row>
    <row r="1647" spans="1:27" x14ac:dyDescent="0.3">
      <c r="A1647" t="s">
        <v>209</v>
      </c>
      <c r="B1647" t="s">
        <v>13</v>
      </c>
      <c r="C1647" t="s">
        <v>9</v>
      </c>
      <c r="D1647" t="s">
        <v>8</v>
      </c>
      <c r="E1647" t="s">
        <v>11</v>
      </c>
      <c r="F1647" t="s">
        <v>10</v>
      </c>
      <c r="G1647">
        <v>0</v>
      </c>
      <c r="H1647" t="s">
        <v>10</v>
      </c>
      <c r="I1647" t="s">
        <v>19</v>
      </c>
      <c r="K1647" t="s">
        <v>237</v>
      </c>
      <c r="M1647">
        <v>0</v>
      </c>
      <c r="N1647" t="str">
        <f t="shared" si="135"/>
        <v>No</v>
      </c>
      <c r="O1647" s="3" t="s">
        <v>152</v>
      </c>
      <c r="P1647" s="126" t="str">
        <f t="shared" si="137"/>
        <v>Yes</v>
      </c>
      <c r="Q1647" s="126" t="str">
        <f t="shared" si="139"/>
        <v>Yes</v>
      </c>
      <c r="R1647" s="126" t="str">
        <f t="shared" si="139"/>
        <v>Yes</v>
      </c>
      <c r="S1647" s="126" t="str">
        <f t="shared" si="139"/>
        <v>No</v>
      </c>
      <c r="T1647" s="126" t="str">
        <f t="shared" si="139"/>
        <v>Yes</v>
      </c>
      <c r="U1647" s="126" t="str">
        <f t="shared" si="139"/>
        <v>Yes</v>
      </c>
      <c r="V1647" s="126" t="str">
        <f t="shared" si="139"/>
        <v>No</v>
      </c>
      <c r="W1647" s="126" t="str">
        <f t="shared" si="139"/>
        <v>No</v>
      </c>
      <c r="X1647" s="126" t="str">
        <f t="shared" si="139"/>
        <v>No</v>
      </c>
      <c r="Y1647" s="126" t="str">
        <f t="shared" si="139"/>
        <v>No</v>
      </c>
      <c r="Z1647" s="126" t="str">
        <f t="shared" si="139"/>
        <v>No</v>
      </c>
      <c r="AA1647" s="126" t="str">
        <f t="shared" si="139"/>
        <v>No</v>
      </c>
    </row>
    <row r="1648" spans="1:27" x14ac:dyDescent="0.3">
      <c r="A1648" t="s">
        <v>209</v>
      </c>
      <c r="B1648" t="s">
        <v>13</v>
      </c>
      <c r="C1648" t="s">
        <v>9</v>
      </c>
      <c r="D1648" t="s">
        <v>8</v>
      </c>
      <c r="E1648" t="s">
        <v>11</v>
      </c>
      <c r="F1648" t="s">
        <v>10</v>
      </c>
      <c r="G1648">
        <v>1</v>
      </c>
      <c r="H1648" t="s">
        <v>9</v>
      </c>
      <c r="I1648" t="s">
        <v>19</v>
      </c>
      <c r="M1648">
        <v>0</v>
      </c>
      <c r="N1648" t="str">
        <f t="shared" si="135"/>
        <v>No</v>
      </c>
      <c r="O1648" s="3" t="s">
        <v>152</v>
      </c>
      <c r="P1648" s="126" t="str">
        <f t="shared" si="137"/>
        <v>Yes</v>
      </c>
      <c r="Q1648" s="126" t="str">
        <f t="shared" si="139"/>
        <v>Yes</v>
      </c>
      <c r="R1648" s="126" t="str">
        <f t="shared" si="139"/>
        <v>Yes</v>
      </c>
      <c r="S1648" s="126" t="str">
        <f t="shared" si="139"/>
        <v>No</v>
      </c>
      <c r="T1648" s="126" t="str">
        <f t="shared" si="139"/>
        <v>Yes</v>
      </c>
      <c r="U1648" s="126" t="str">
        <f t="shared" si="139"/>
        <v>Yes</v>
      </c>
      <c r="V1648" s="126" t="str">
        <f t="shared" si="139"/>
        <v>No</v>
      </c>
      <c r="W1648" s="126" t="str">
        <f t="shared" si="139"/>
        <v>No</v>
      </c>
      <c r="X1648" s="126" t="str">
        <f t="shared" si="139"/>
        <v>No</v>
      </c>
      <c r="Y1648" s="126" t="str">
        <f t="shared" si="139"/>
        <v>No</v>
      </c>
      <c r="Z1648" s="126" t="str">
        <f t="shared" si="139"/>
        <v>No</v>
      </c>
      <c r="AA1648" s="126" t="str">
        <f t="shared" si="139"/>
        <v>No</v>
      </c>
    </row>
    <row r="1649" spans="1:27" x14ac:dyDescent="0.3">
      <c r="A1649" t="s">
        <v>209</v>
      </c>
      <c r="B1649" t="s">
        <v>13</v>
      </c>
      <c r="C1649" t="s">
        <v>9</v>
      </c>
      <c r="D1649" t="s">
        <v>8</v>
      </c>
      <c r="E1649" t="s">
        <v>11</v>
      </c>
      <c r="F1649" t="s">
        <v>10</v>
      </c>
      <c r="G1649">
        <v>1</v>
      </c>
      <c r="H1649" t="s">
        <v>11</v>
      </c>
      <c r="I1649" t="s">
        <v>19</v>
      </c>
      <c r="K1649" t="s">
        <v>237</v>
      </c>
      <c r="M1649">
        <v>3</v>
      </c>
      <c r="N1649" t="str">
        <f t="shared" si="135"/>
        <v>Yes</v>
      </c>
      <c r="O1649" s="3" t="s">
        <v>152</v>
      </c>
      <c r="P1649" s="126" t="str">
        <f t="shared" si="137"/>
        <v>Yes</v>
      </c>
      <c r="Q1649" s="126" t="str">
        <f t="shared" si="139"/>
        <v>Yes</v>
      </c>
      <c r="R1649" s="126" t="str">
        <f t="shared" si="139"/>
        <v>Yes</v>
      </c>
      <c r="S1649" s="126" t="str">
        <f t="shared" si="139"/>
        <v>No</v>
      </c>
      <c r="T1649" s="126" t="str">
        <f t="shared" si="139"/>
        <v>Yes</v>
      </c>
      <c r="U1649" s="126" t="str">
        <f t="shared" si="139"/>
        <v>Yes</v>
      </c>
      <c r="V1649" s="126" t="str">
        <f t="shared" si="139"/>
        <v>No</v>
      </c>
      <c r="W1649" s="126" t="str">
        <f t="shared" si="139"/>
        <v>No</v>
      </c>
      <c r="X1649" s="126" t="str">
        <f t="shared" si="139"/>
        <v>No</v>
      </c>
      <c r="Y1649" s="126" t="str">
        <f t="shared" si="139"/>
        <v>No</v>
      </c>
      <c r="Z1649" s="126" t="str">
        <f t="shared" si="139"/>
        <v>No</v>
      </c>
      <c r="AA1649" s="126" t="str">
        <f t="shared" si="139"/>
        <v>No</v>
      </c>
    </row>
    <row r="1650" spans="1:27" x14ac:dyDescent="0.3">
      <c r="A1650" t="s">
        <v>209</v>
      </c>
      <c r="B1650" t="s">
        <v>13</v>
      </c>
      <c r="C1650" t="s">
        <v>9</v>
      </c>
      <c r="D1650" t="s">
        <v>8</v>
      </c>
      <c r="E1650" t="s">
        <v>11</v>
      </c>
      <c r="F1650" t="s">
        <v>10</v>
      </c>
      <c r="G1650">
        <v>1</v>
      </c>
      <c r="H1650" t="s">
        <v>23</v>
      </c>
      <c r="I1650" t="s">
        <v>17</v>
      </c>
      <c r="K1650" t="s">
        <v>237</v>
      </c>
      <c r="M1650">
        <v>0</v>
      </c>
      <c r="N1650" t="str">
        <f t="shared" si="135"/>
        <v>No</v>
      </c>
      <c r="O1650" s="3" t="s">
        <v>152</v>
      </c>
      <c r="P1650" s="126" t="str">
        <f t="shared" si="137"/>
        <v>Yes</v>
      </c>
      <c r="Q1650" s="126" t="str">
        <f t="shared" si="139"/>
        <v>Yes</v>
      </c>
      <c r="R1650" s="126" t="str">
        <f t="shared" si="139"/>
        <v>Yes</v>
      </c>
      <c r="S1650" s="126" t="str">
        <f t="shared" si="139"/>
        <v>No</v>
      </c>
      <c r="T1650" s="126" t="str">
        <f t="shared" si="139"/>
        <v>Yes</v>
      </c>
      <c r="U1650" s="126" t="str">
        <f t="shared" si="139"/>
        <v>Yes</v>
      </c>
      <c r="V1650" s="126" t="str">
        <f t="shared" si="139"/>
        <v>No</v>
      </c>
      <c r="W1650" s="126" t="str">
        <f t="shared" si="139"/>
        <v>No</v>
      </c>
      <c r="X1650" s="126" t="str">
        <f t="shared" si="139"/>
        <v>No</v>
      </c>
      <c r="Y1650" s="126" t="str">
        <f t="shared" si="139"/>
        <v>No</v>
      </c>
      <c r="Z1650" s="126" t="str">
        <f t="shared" si="139"/>
        <v>No</v>
      </c>
      <c r="AA1650" s="126" t="str">
        <f t="shared" si="139"/>
        <v>No</v>
      </c>
    </row>
    <row r="1651" spans="1:27" x14ac:dyDescent="0.3">
      <c r="A1651" t="s">
        <v>209</v>
      </c>
      <c r="B1651" t="s">
        <v>13</v>
      </c>
      <c r="C1651" t="s">
        <v>9</v>
      </c>
      <c r="D1651" t="s">
        <v>8</v>
      </c>
      <c r="E1651" t="s">
        <v>11</v>
      </c>
      <c r="F1651" t="s">
        <v>10</v>
      </c>
      <c r="G1651">
        <v>2</v>
      </c>
      <c r="H1651" t="s">
        <v>9</v>
      </c>
      <c r="I1651" t="s">
        <v>19</v>
      </c>
      <c r="K1651" t="s">
        <v>237</v>
      </c>
      <c r="M1651">
        <v>3</v>
      </c>
      <c r="N1651" t="str">
        <f t="shared" si="135"/>
        <v>Yes</v>
      </c>
      <c r="O1651" s="3" t="s">
        <v>152</v>
      </c>
      <c r="P1651" s="126" t="str">
        <f t="shared" si="137"/>
        <v>Yes</v>
      </c>
      <c r="Q1651" s="126" t="str">
        <f t="shared" si="139"/>
        <v>Yes</v>
      </c>
      <c r="R1651" s="126" t="str">
        <f t="shared" si="139"/>
        <v>Yes</v>
      </c>
      <c r="S1651" s="126" t="str">
        <f t="shared" si="139"/>
        <v>No</v>
      </c>
      <c r="T1651" s="126" t="str">
        <f t="shared" si="139"/>
        <v>Yes</v>
      </c>
      <c r="U1651" s="126" t="str">
        <f t="shared" si="139"/>
        <v>Yes</v>
      </c>
      <c r="V1651" s="126" t="str">
        <f t="shared" si="139"/>
        <v>No</v>
      </c>
      <c r="W1651" s="126" t="str">
        <f t="shared" si="139"/>
        <v>No</v>
      </c>
      <c r="X1651" s="126" t="str">
        <f t="shared" si="139"/>
        <v>No</v>
      </c>
      <c r="Y1651" s="126" t="str">
        <f t="shared" si="139"/>
        <v>No</v>
      </c>
      <c r="Z1651" s="126" t="str">
        <f t="shared" si="139"/>
        <v>No</v>
      </c>
      <c r="AA1651" s="126" t="str">
        <f t="shared" si="139"/>
        <v>No</v>
      </c>
    </row>
    <row r="1652" spans="1:27" x14ac:dyDescent="0.3">
      <c r="A1652" t="s">
        <v>209</v>
      </c>
      <c r="B1652" t="s">
        <v>13</v>
      </c>
      <c r="C1652" t="s">
        <v>130</v>
      </c>
      <c r="D1652" t="s">
        <v>8</v>
      </c>
      <c r="E1652" t="s">
        <v>70</v>
      </c>
      <c r="F1652" t="s">
        <v>10</v>
      </c>
      <c r="G1652">
        <v>0</v>
      </c>
      <c r="H1652" t="s">
        <v>130</v>
      </c>
      <c r="I1652" t="s">
        <v>17</v>
      </c>
      <c r="M1652">
        <v>0</v>
      </c>
      <c r="N1652" t="str">
        <f t="shared" ref="N1652:N1716" si="140">IF(M1652="","",IF(I1652="Foul","Yes",IF(M1652=0,"No","Yes")))</f>
        <v>No</v>
      </c>
      <c r="O1652" s="3" t="s">
        <v>152</v>
      </c>
      <c r="P1652" s="126" t="str">
        <f t="shared" si="137"/>
        <v>Yes</v>
      </c>
      <c r="Q1652" s="126" t="str">
        <f t="shared" si="139"/>
        <v>No</v>
      </c>
      <c r="R1652" s="126" t="str">
        <f t="shared" si="139"/>
        <v>Yes</v>
      </c>
      <c r="S1652" s="126" t="str">
        <f t="shared" si="139"/>
        <v>Yes</v>
      </c>
      <c r="T1652" s="126" t="str">
        <f t="shared" si="139"/>
        <v>Yes</v>
      </c>
      <c r="U1652" s="126" t="str">
        <f t="shared" si="139"/>
        <v>No</v>
      </c>
      <c r="V1652" s="126" t="str">
        <f t="shared" si="139"/>
        <v>No</v>
      </c>
      <c r="W1652" s="126" t="str">
        <f t="shared" si="139"/>
        <v>No</v>
      </c>
      <c r="X1652" s="126" t="str">
        <f t="shared" si="139"/>
        <v>No</v>
      </c>
      <c r="Y1652" s="126" t="str">
        <f t="shared" si="139"/>
        <v>Yes</v>
      </c>
      <c r="Z1652" s="126" t="str">
        <f t="shared" si="139"/>
        <v>No</v>
      </c>
      <c r="AA1652" s="126" t="str">
        <f t="shared" si="139"/>
        <v>No</v>
      </c>
    </row>
    <row r="1653" spans="1:27" x14ac:dyDescent="0.3">
      <c r="A1653" t="s">
        <v>209</v>
      </c>
      <c r="B1653" t="s">
        <v>13</v>
      </c>
      <c r="C1653" t="s">
        <v>130</v>
      </c>
      <c r="D1653" t="s">
        <v>8</v>
      </c>
      <c r="E1653" t="s">
        <v>70</v>
      </c>
      <c r="F1653" t="s">
        <v>10</v>
      </c>
      <c r="G1653">
        <v>1</v>
      </c>
      <c r="H1653" t="s">
        <v>130</v>
      </c>
      <c r="I1653" t="s">
        <v>16</v>
      </c>
      <c r="L1653" s="3" t="s">
        <v>122</v>
      </c>
      <c r="M1653">
        <v>2</v>
      </c>
      <c r="N1653" t="str">
        <f t="shared" si="140"/>
        <v>Yes</v>
      </c>
      <c r="O1653" s="3" t="s">
        <v>152</v>
      </c>
      <c r="P1653" s="126" t="str">
        <f t="shared" si="137"/>
        <v>Yes</v>
      </c>
      <c r="Q1653" s="126" t="str">
        <f t="shared" si="139"/>
        <v>No</v>
      </c>
      <c r="R1653" s="126" t="str">
        <f t="shared" si="139"/>
        <v>Yes</v>
      </c>
      <c r="S1653" s="126" t="str">
        <f t="shared" si="139"/>
        <v>Yes</v>
      </c>
      <c r="T1653" s="126" t="str">
        <f t="shared" si="139"/>
        <v>Yes</v>
      </c>
      <c r="U1653" s="126" t="str">
        <f t="shared" si="139"/>
        <v>No</v>
      </c>
      <c r="V1653" s="126" t="str">
        <f t="shared" si="139"/>
        <v>No</v>
      </c>
      <c r="W1653" s="126" t="str">
        <f t="shared" si="139"/>
        <v>No</v>
      </c>
      <c r="X1653" s="126" t="str">
        <f t="shared" si="139"/>
        <v>No</v>
      </c>
      <c r="Y1653" s="126" t="str">
        <f t="shared" si="139"/>
        <v>Yes</v>
      </c>
      <c r="Z1653" s="126" t="str">
        <f t="shared" si="139"/>
        <v>No</v>
      </c>
      <c r="AA1653" s="126" t="str">
        <f t="shared" si="139"/>
        <v>No</v>
      </c>
    </row>
    <row r="1654" spans="1:27" x14ac:dyDescent="0.3">
      <c r="A1654" t="s">
        <v>209</v>
      </c>
      <c r="B1654" t="s">
        <v>13</v>
      </c>
      <c r="C1654" t="s">
        <v>130</v>
      </c>
      <c r="D1654" t="s">
        <v>8</v>
      </c>
      <c r="E1654" t="s">
        <v>70</v>
      </c>
      <c r="F1654" t="s">
        <v>10</v>
      </c>
      <c r="G1654">
        <v>1</v>
      </c>
      <c r="H1654" t="s">
        <v>70</v>
      </c>
      <c r="I1654" t="s">
        <v>18</v>
      </c>
      <c r="K1654" t="s">
        <v>237</v>
      </c>
      <c r="M1654">
        <v>0</v>
      </c>
      <c r="N1654" t="str">
        <f t="shared" si="140"/>
        <v>No</v>
      </c>
      <c r="O1654" s="3" t="s">
        <v>152</v>
      </c>
      <c r="P1654" s="126" t="str">
        <f t="shared" si="137"/>
        <v>Yes</v>
      </c>
      <c r="Q1654" s="126" t="str">
        <f t="shared" si="139"/>
        <v>No</v>
      </c>
      <c r="R1654" s="126" t="str">
        <f t="shared" si="139"/>
        <v>Yes</v>
      </c>
      <c r="S1654" s="126" t="str">
        <f t="shared" si="139"/>
        <v>Yes</v>
      </c>
      <c r="T1654" s="126" t="str">
        <f t="shared" si="139"/>
        <v>Yes</v>
      </c>
      <c r="U1654" s="126" t="str">
        <f t="shared" si="139"/>
        <v>No</v>
      </c>
      <c r="V1654" s="126" t="str">
        <f t="shared" si="139"/>
        <v>No</v>
      </c>
      <c r="W1654" s="126" t="str">
        <f t="shared" si="139"/>
        <v>No</v>
      </c>
      <c r="X1654" s="126" t="str">
        <f t="shared" si="139"/>
        <v>No</v>
      </c>
      <c r="Y1654" s="126" t="str">
        <f t="shared" si="139"/>
        <v>Yes</v>
      </c>
      <c r="Z1654" s="126" t="str">
        <f t="shared" si="139"/>
        <v>No</v>
      </c>
      <c r="AA1654" s="126" t="str">
        <f t="shared" si="139"/>
        <v>No</v>
      </c>
    </row>
    <row r="1655" spans="1:27" x14ac:dyDescent="0.3">
      <c r="A1655" t="s">
        <v>209</v>
      </c>
      <c r="B1655" t="s">
        <v>13</v>
      </c>
      <c r="C1655" t="s">
        <v>130</v>
      </c>
      <c r="D1655" t="s">
        <v>8</v>
      </c>
      <c r="E1655" t="s">
        <v>70</v>
      </c>
      <c r="F1655" t="s">
        <v>10</v>
      </c>
      <c r="G1655">
        <v>1</v>
      </c>
      <c r="H1655" t="s">
        <v>130</v>
      </c>
      <c r="I1655" t="s">
        <v>19</v>
      </c>
      <c r="L1655" s="3" t="s">
        <v>122</v>
      </c>
      <c r="M1655">
        <v>3</v>
      </c>
      <c r="N1655" t="str">
        <f t="shared" si="140"/>
        <v>Yes</v>
      </c>
      <c r="O1655" s="3" t="s">
        <v>152</v>
      </c>
      <c r="P1655" s="126" t="str">
        <f t="shared" si="137"/>
        <v>Yes</v>
      </c>
      <c r="Q1655" s="126" t="str">
        <f t="shared" si="139"/>
        <v>No</v>
      </c>
      <c r="R1655" s="126" t="str">
        <f t="shared" si="139"/>
        <v>Yes</v>
      </c>
      <c r="S1655" s="126" t="str">
        <f t="shared" si="139"/>
        <v>Yes</v>
      </c>
      <c r="T1655" s="126" t="str">
        <f t="shared" si="139"/>
        <v>Yes</v>
      </c>
      <c r="U1655" s="126" t="str">
        <f t="shared" si="139"/>
        <v>No</v>
      </c>
      <c r="V1655" s="126" t="str">
        <f t="shared" si="139"/>
        <v>No</v>
      </c>
      <c r="W1655" s="126" t="str">
        <f t="shared" si="139"/>
        <v>No</v>
      </c>
      <c r="X1655" s="126" t="str">
        <f t="shared" si="139"/>
        <v>No</v>
      </c>
      <c r="Y1655" s="126" t="str">
        <f t="shared" si="139"/>
        <v>Yes</v>
      </c>
      <c r="Z1655" s="126" t="str">
        <f t="shared" si="139"/>
        <v>No</v>
      </c>
      <c r="AA1655" s="126" t="str">
        <f t="shared" si="139"/>
        <v>No</v>
      </c>
    </row>
    <row r="1656" spans="1:27" x14ac:dyDescent="0.3">
      <c r="A1656" t="s">
        <v>209</v>
      </c>
      <c r="B1656" t="s">
        <v>13</v>
      </c>
      <c r="C1656" t="s">
        <v>130</v>
      </c>
      <c r="D1656" t="s">
        <v>8</v>
      </c>
      <c r="E1656" t="s">
        <v>70</v>
      </c>
      <c r="F1656" t="s">
        <v>10</v>
      </c>
      <c r="G1656">
        <v>0</v>
      </c>
      <c r="H1656" t="s">
        <v>130</v>
      </c>
      <c r="I1656" t="s">
        <v>15</v>
      </c>
      <c r="L1656" s="3" t="s">
        <v>122</v>
      </c>
      <c r="M1656">
        <v>0</v>
      </c>
      <c r="N1656" t="str">
        <f t="shared" si="140"/>
        <v>No</v>
      </c>
      <c r="O1656" s="3" t="s">
        <v>152</v>
      </c>
      <c r="P1656" s="126" t="str">
        <f t="shared" si="137"/>
        <v>Yes</v>
      </c>
      <c r="Q1656" s="126" t="str">
        <f t="shared" si="139"/>
        <v>No</v>
      </c>
      <c r="R1656" s="126" t="str">
        <f t="shared" si="139"/>
        <v>Yes</v>
      </c>
      <c r="S1656" s="126" t="str">
        <f t="shared" si="139"/>
        <v>Yes</v>
      </c>
      <c r="T1656" s="126" t="str">
        <f t="shared" si="139"/>
        <v>Yes</v>
      </c>
      <c r="U1656" s="126" t="str">
        <f t="shared" si="139"/>
        <v>No</v>
      </c>
      <c r="V1656" s="126" t="str">
        <f t="shared" si="139"/>
        <v>No</v>
      </c>
      <c r="W1656" s="126" t="str">
        <f t="shared" si="139"/>
        <v>No</v>
      </c>
      <c r="X1656" s="126" t="str">
        <f t="shared" si="139"/>
        <v>No</v>
      </c>
      <c r="Y1656" s="126" t="str">
        <f t="shared" si="139"/>
        <v>Yes</v>
      </c>
      <c r="Z1656" s="126" t="str">
        <f t="shared" si="139"/>
        <v>No</v>
      </c>
      <c r="AA1656" s="126" t="str">
        <f t="shared" si="139"/>
        <v>No</v>
      </c>
    </row>
    <row r="1657" spans="1:27" x14ac:dyDescent="0.3">
      <c r="A1657" t="s">
        <v>209</v>
      </c>
      <c r="B1657" t="s">
        <v>13</v>
      </c>
      <c r="C1657" t="s">
        <v>130</v>
      </c>
      <c r="D1657" t="s">
        <v>8</v>
      </c>
      <c r="E1657" t="s">
        <v>70</v>
      </c>
      <c r="F1657" t="s">
        <v>10</v>
      </c>
      <c r="G1657">
        <v>0</v>
      </c>
      <c r="H1657" t="s">
        <v>130</v>
      </c>
      <c r="I1657" t="s">
        <v>19</v>
      </c>
      <c r="L1657" s="3" t="s">
        <v>122</v>
      </c>
      <c r="M1657">
        <v>0</v>
      </c>
      <c r="N1657" t="str">
        <f t="shared" si="140"/>
        <v>No</v>
      </c>
      <c r="O1657" s="3" t="s">
        <v>152</v>
      </c>
      <c r="P1657" s="126" t="str">
        <f t="shared" si="137"/>
        <v>Yes</v>
      </c>
      <c r="Q1657" s="126" t="str">
        <f t="shared" si="139"/>
        <v>No</v>
      </c>
      <c r="R1657" s="126" t="str">
        <f t="shared" si="139"/>
        <v>Yes</v>
      </c>
      <c r="S1657" s="126" t="str">
        <f t="shared" si="139"/>
        <v>Yes</v>
      </c>
      <c r="T1657" s="126" t="str">
        <f t="shared" si="139"/>
        <v>Yes</v>
      </c>
      <c r="U1657" s="126" t="str">
        <f t="shared" si="139"/>
        <v>No</v>
      </c>
      <c r="V1657" s="126" t="str">
        <f t="shared" si="139"/>
        <v>No</v>
      </c>
      <c r="W1657" s="126" t="str">
        <f t="shared" si="139"/>
        <v>No</v>
      </c>
      <c r="X1657" s="126" t="str">
        <f t="shared" si="139"/>
        <v>No</v>
      </c>
      <c r="Y1657" s="126" t="str">
        <f t="shared" si="139"/>
        <v>Yes</v>
      </c>
      <c r="Z1657" s="126" t="str">
        <f t="shared" si="139"/>
        <v>No</v>
      </c>
      <c r="AA1657" s="126" t="str">
        <f t="shared" si="139"/>
        <v>No</v>
      </c>
    </row>
    <row r="1658" spans="1:27" x14ac:dyDescent="0.3">
      <c r="A1658" t="s">
        <v>209</v>
      </c>
      <c r="B1658" t="s">
        <v>13</v>
      </c>
      <c r="C1658" t="s">
        <v>9</v>
      </c>
      <c r="D1658" t="s">
        <v>8</v>
      </c>
      <c r="E1658" t="s">
        <v>11</v>
      </c>
      <c r="F1658" t="s">
        <v>10</v>
      </c>
      <c r="G1658">
        <v>1</v>
      </c>
      <c r="H1658" t="s">
        <v>11</v>
      </c>
      <c r="I1658" t="s">
        <v>20</v>
      </c>
      <c r="J1658" t="s">
        <v>237</v>
      </c>
      <c r="M1658">
        <v>2</v>
      </c>
      <c r="N1658" t="str">
        <f t="shared" si="140"/>
        <v>Yes</v>
      </c>
      <c r="O1658" s="3" t="s">
        <v>152</v>
      </c>
      <c r="P1658" s="126" t="str">
        <f t="shared" si="137"/>
        <v>Yes</v>
      </c>
      <c r="Q1658" s="126" t="str">
        <f t="shared" si="139"/>
        <v>Yes</v>
      </c>
      <c r="R1658" s="126" t="str">
        <f t="shared" si="139"/>
        <v>Yes</v>
      </c>
      <c r="S1658" s="126" t="str">
        <f t="shared" si="139"/>
        <v>No</v>
      </c>
      <c r="T1658" s="126" t="str">
        <f t="shared" si="139"/>
        <v>Yes</v>
      </c>
      <c r="U1658" s="126" t="str">
        <f t="shared" si="139"/>
        <v>Yes</v>
      </c>
      <c r="V1658" s="126" t="str">
        <f t="shared" si="139"/>
        <v>No</v>
      </c>
      <c r="W1658" s="126" t="str">
        <f t="shared" si="139"/>
        <v>No</v>
      </c>
      <c r="X1658" s="126" t="str">
        <f t="shared" si="139"/>
        <v>No</v>
      </c>
      <c r="Y1658" s="126" t="str">
        <f t="shared" si="139"/>
        <v>No</v>
      </c>
      <c r="Z1658" s="126" t="str">
        <f t="shared" si="139"/>
        <v>No</v>
      </c>
      <c r="AA1658" s="126" t="str">
        <f t="shared" si="139"/>
        <v>No</v>
      </c>
    </row>
    <row r="1659" spans="1:27" x14ac:dyDescent="0.3">
      <c r="A1659" t="s">
        <v>209</v>
      </c>
      <c r="B1659" t="s">
        <v>13</v>
      </c>
      <c r="C1659" t="s">
        <v>9</v>
      </c>
      <c r="D1659" t="s">
        <v>8</v>
      </c>
      <c r="E1659" t="s">
        <v>11</v>
      </c>
      <c r="F1659" t="s">
        <v>10</v>
      </c>
      <c r="G1659">
        <v>0</v>
      </c>
      <c r="H1659" t="s">
        <v>9</v>
      </c>
      <c r="I1659" t="s">
        <v>19</v>
      </c>
      <c r="M1659">
        <v>0</v>
      </c>
      <c r="N1659" t="str">
        <f t="shared" si="140"/>
        <v>No</v>
      </c>
      <c r="O1659" s="3" t="s">
        <v>152</v>
      </c>
      <c r="P1659" s="126" t="str">
        <f t="shared" si="137"/>
        <v>Yes</v>
      </c>
      <c r="Q1659" s="126" t="str">
        <f t="shared" si="139"/>
        <v>Yes</v>
      </c>
      <c r="R1659" s="126" t="str">
        <f t="shared" si="139"/>
        <v>Yes</v>
      </c>
      <c r="S1659" s="126" t="str">
        <f t="shared" si="139"/>
        <v>No</v>
      </c>
      <c r="T1659" s="126" t="str">
        <f t="shared" si="139"/>
        <v>Yes</v>
      </c>
      <c r="U1659" s="126" t="str">
        <f t="shared" si="139"/>
        <v>Yes</v>
      </c>
      <c r="V1659" s="126" t="str">
        <f t="shared" si="139"/>
        <v>No</v>
      </c>
      <c r="W1659" s="126" t="str">
        <f t="shared" si="139"/>
        <v>No</v>
      </c>
      <c r="X1659" s="126" t="str">
        <f t="shared" si="139"/>
        <v>No</v>
      </c>
      <c r="Y1659" s="126" t="str">
        <f t="shared" si="139"/>
        <v>No</v>
      </c>
      <c r="Z1659" s="126" t="str">
        <f t="shared" ref="Q1659:AA1682" si="141">IF($A1659="","",IF(OR($B1659=Z$1,$C1659=Z$1,$D1659=Z$1,$E1659=Z$1,$F1659=Z$1),"Yes","No"))</f>
        <v>No</v>
      </c>
      <c r="AA1659" s="126" t="str">
        <f t="shared" si="141"/>
        <v>No</v>
      </c>
    </row>
    <row r="1660" spans="1:27" x14ac:dyDescent="0.3">
      <c r="A1660" t="s">
        <v>209</v>
      </c>
      <c r="B1660" t="s">
        <v>13</v>
      </c>
      <c r="C1660" t="s">
        <v>9</v>
      </c>
      <c r="D1660" t="s">
        <v>8</v>
      </c>
      <c r="E1660" t="s">
        <v>11</v>
      </c>
      <c r="F1660" t="s">
        <v>10</v>
      </c>
      <c r="G1660">
        <v>0</v>
      </c>
      <c r="H1660" t="s">
        <v>10</v>
      </c>
      <c r="I1660" t="s">
        <v>19</v>
      </c>
      <c r="L1660" s="3" t="s">
        <v>122</v>
      </c>
      <c r="M1660">
        <v>0</v>
      </c>
      <c r="N1660" t="str">
        <f t="shared" si="140"/>
        <v>No</v>
      </c>
      <c r="O1660" s="3" t="s">
        <v>152</v>
      </c>
      <c r="P1660" s="126" t="str">
        <f t="shared" si="137"/>
        <v>Yes</v>
      </c>
      <c r="Q1660" s="126" t="str">
        <f t="shared" si="141"/>
        <v>Yes</v>
      </c>
      <c r="R1660" s="126" t="str">
        <f t="shared" si="141"/>
        <v>Yes</v>
      </c>
      <c r="S1660" s="126" t="str">
        <f t="shared" si="141"/>
        <v>No</v>
      </c>
      <c r="T1660" s="126" t="str">
        <f t="shared" si="141"/>
        <v>Yes</v>
      </c>
      <c r="U1660" s="126" t="str">
        <f t="shared" si="141"/>
        <v>Yes</v>
      </c>
      <c r="V1660" s="126" t="str">
        <f t="shared" si="141"/>
        <v>No</v>
      </c>
      <c r="W1660" s="126" t="str">
        <f t="shared" si="141"/>
        <v>No</v>
      </c>
      <c r="X1660" s="126" t="str">
        <f t="shared" si="141"/>
        <v>No</v>
      </c>
      <c r="Y1660" s="126" t="str">
        <f t="shared" si="141"/>
        <v>No</v>
      </c>
      <c r="Z1660" s="126" t="str">
        <f t="shared" si="141"/>
        <v>No</v>
      </c>
      <c r="AA1660" s="126" t="str">
        <f t="shared" si="141"/>
        <v>No</v>
      </c>
    </row>
    <row r="1661" spans="1:27" x14ac:dyDescent="0.3">
      <c r="A1661" t="s">
        <v>209</v>
      </c>
      <c r="B1661" t="s">
        <v>13</v>
      </c>
      <c r="C1661" t="s">
        <v>9</v>
      </c>
      <c r="D1661" t="s">
        <v>8</v>
      </c>
      <c r="E1661" t="s">
        <v>11</v>
      </c>
      <c r="F1661" t="s">
        <v>10</v>
      </c>
      <c r="G1661">
        <v>1</v>
      </c>
      <c r="H1661" t="s">
        <v>13</v>
      </c>
      <c r="I1661" t="s">
        <v>15</v>
      </c>
      <c r="L1661" s="3" t="s">
        <v>122</v>
      </c>
      <c r="M1661">
        <v>0</v>
      </c>
      <c r="N1661" t="str">
        <f t="shared" si="140"/>
        <v>No</v>
      </c>
      <c r="O1661" s="3" t="s">
        <v>152</v>
      </c>
      <c r="P1661" s="126" t="str">
        <f t="shared" si="137"/>
        <v>Yes</v>
      </c>
      <c r="Q1661" s="126" t="str">
        <f t="shared" si="141"/>
        <v>Yes</v>
      </c>
      <c r="R1661" s="126" t="str">
        <f t="shared" si="141"/>
        <v>Yes</v>
      </c>
      <c r="S1661" s="126" t="str">
        <f t="shared" si="141"/>
        <v>No</v>
      </c>
      <c r="T1661" s="126" t="str">
        <f t="shared" si="141"/>
        <v>Yes</v>
      </c>
      <c r="U1661" s="126" t="str">
        <f t="shared" si="141"/>
        <v>Yes</v>
      </c>
      <c r="V1661" s="126" t="str">
        <f t="shared" si="141"/>
        <v>No</v>
      </c>
      <c r="W1661" s="126" t="str">
        <f t="shared" si="141"/>
        <v>No</v>
      </c>
      <c r="X1661" s="126" t="str">
        <f t="shared" si="141"/>
        <v>No</v>
      </c>
      <c r="Y1661" s="126" t="str">
        <f t="shared" si="141"/>
        <v>No</v>
      </c>
      <c r="Z1661" s="126" t="str">
        <f t="shared" si="141"/>
        <v>No</v>
      </c>
      <c r="AA1661" s="126" t="str">
        <f t="shared" si="141"/>
        <v>No</v>
      </c>
    </row>
    <row r="1662" spans="1:27" x14ac:dyDescent="0.3">
      <c r="A1662" t="s">
        <v>209</v>
      </c>
      <c r="B1662" t="s">
        <v>13</v>
      </c>
      <c r="C1662" t="s">
        <v>9</v>
      </c>
      <c r="D1662" t="s">
        <v>8</v>
      </c>
      <c r="E1662" t="s">
        <v>11</v>
      </c>
      <c r="F1662" t="s">
        <v>10</v>
      </c>
      <c r="G1662">
        <v>1</v>
      </c>
      <c r="H1662" t="s">
        <v>9</v>
      </c>
      <c r="I1662" t="s">
        <v>15</v>
      </c>
      <c r="L1662" s="3" t="s">
        <v>122</v>
      </c>
      <c r="M1662">
        <v>2</v>
      </c>
      <c r="N1662" t="str">
        <f t="shared" si="140"/>
        <v>Yes</v>
      </c>
      <c r="O1662" s="3" t="s">
        <v>152</v>
      </c>
      <c r="P1662" s="126" t="str">
        <f t="shared" si="137"/>
        <v>Yes</v>
      </c>
      <c r="Q1662" s="126" t="str">
        <f t="shared" si="141"/>
        <v>Yes</v>
      </c>
      <c r="R1662" s="126" t="str">
        <f t="shared" si="141"/>
        <v>Yes</v>
      </c>
      <c r="S1662" s="126" t="str">
        <f t="shared" si="141"/>
        <v>No</v>
      </c>
      <c r="T1662" s="126" t="str">
        <f t="shared" si="141"/>
        <v>Yes</v>
      </c>
      <c r="U1662" s="126" t="str">
        <f t="shared" si="141"/>
        <v>Yes</v>
      </c>
      <c r="V1662" s="126" t="str">
        <f t="shared" si="141"/>
        <v>No</v>
      </c>
      <c r="W1662" s="126" t="str">
        <f t="shared" si="141"/>
        <v>No</v>
      </c>
      <c r="X1662" s="126" t="str">
        <f t="shared" si="141"/>
        <v>No</v>
      </c>
      <c r="Y1662" s="126" t="str">
        <f t="shared" si="141"/>
        <v>No</v>
      </c>
      <c r="Z1662" s="126" t="str">
        <f t="shared" si="141"/>
        <v>No</v>
      </c>
      <c r="AA1662" s="126" t="str">
        <f t="shared" si="141"/>
        <v>No</v>
      </c>
    </row>
    <row r="1663" spans="1:27" x14ac:dyDescent="0.3">
      <c r="A1663" t="s">
        <v>209</v>
      </c>
      <c r="B1663" t="s">
        <v>13</v>
      </c>
      <c r="C1663" t="s">
        <v>130</v>
      </c>
      <c r="D1663" t="s">
        <v>8</v>
      </c>
      <c r="E1663" t="s">
        <v>11</v>
      </c>
      <c r="F1663" t="s">
        <v>10</v>
      </c>
      <c r="G1663">
        <v>1</v>
      </c>
      <c r="H1663" t="s">
        <v>11</v>
      </c>
      <c r="I1663" t="s">
        <v>18</v>
      </c>
      <c r="K1663" t="s">
        <v>237</v>
      </c>
      <c r="M1663">
        <v>2</v>
      </c>
      <c r="N1663" t="str">
        <f t="shared" si="140"/>
        <v>Yes</v>
      </c>
      <c r="O1663" s="3" t="s">
        <v>152</v>
      </c>
      <c r="P1663" s="126" t="str">
        <f t="shared" si="137"/>
        <v>Yes</v>
      </c>
      <c r="Q1663" s="126" t="str">
        <f t="shared" si="141"/>
        <v>No</v>
      </c>
      <c r="R1663" s="126" t="str">
        <f t="shared" si="141"/>
        <v>Yes</v>
      </c>
      <c r="S1663" s="126" t="str">
        <f t="shared" si="141"/>
        <v>No</v>
      </c>
      <c r="T1663" s="126" t="str">
        <f t="shared" si="141"/>
        <v>Yes</v>
      </c>
      <c r="U1663" s="126" t="str">
        <f t="shared" si="141"/>
        <v>Yes</v>
      </c>
      <c r="V1663" s="126" t="str">
        <f t="shared" si="141"/>
        <v>No</v>
      </c>
      <c r="W1663" s="126" t="str">
        <f t="shared" si="141"/>
        <v>No</v>
      </c>
      <c r="X1663" s="126" t="str">
        <f t="shared" si="141"/>
        <v>No</v>
      </c>
      <c r="Y1663" s="126" t="str">
        <f t="shared" si="141"/>
        <v>Yes</v>
      </c>
      <c r="Z1663" s="126" t="str">
        <f t="shared" si="141"/>
        <v>No</v>
      </c>
      <c r="AA1663" s="126" t="str">
        <f t="shared" si="141"/>
        <v>No</v>
      </c>
    </row>
    <row r="1664" spans="1:27" x14ac:dyDescent="0.3">
      <c r="A1664" t="s">
        <v>209</v>
      </c>
      <c r="B1664" t="s">
        <v>13</v>
      </c>
      <c r="C1664" t="s">
        <v>130</v>
      </c>
      <c r="D1664" t="s">
        <v>8</v>
      </c>
      <c r="E1664" t="s">
        <v>11</v>
      </c>
      <c r="F1664" t="s">
        <v>10</v>
      </c>
      <c r="G1664">
        <v>1</v>
      </c>
      <c r="H1664" t="s">
        <v>130</v>
      </c>
      <c r="I1664" t="s">
        <v>18</v>
      </c>
      <c r="M1664">
        <v>2</v>
      </c>
      <c r="N1664" t="str">
        <f t="shared" si="140"/>
        <v>Yes</v>
      </c>
      <c r="O1664" s="3" t="s">
        <v>152</v>
      </c>
      <c r="P1664" s="126" t="str">
        <f t="shared" si="137"/>
        <v>Yes</v>
      </c>
      <c r="Q1664" s="126" t="str">
        <f t="shared" si="141"/>
        <v>No</v>
      </c>
      <c r="R1664" s="126" t="str">
        <f t="shared" si="141"/>
        <v>Yes</v>
      </c>
      <c r="S1664" s="126" t="str">
        <f t="shared" si="141"/>
        <v>No</v>
      </c>
      <c r="T1664" s="126" t="str">
        <f t="shared" si="141"/>
        <v>Yes</v>
      </c>
      <c r="U1664" s="126" t="str">
        <f t="shared" si="141"/>
        <v>Yes</v>
      </c>
      <c r="V1664" s="126" t="str">
        <f t="shared" si="141"/>
        <v>No</v>
      </c>
      <c r="W1664" s="126" t="str">
        <f t="shared" si="141"/>
        <v>No</v>
      </c>
      <c r="X1664" s="126" t="str">
        <f t="shared" si="141"/>
        <v>No</v>
      </c>
      <c r="Y1664" s="126" t="str">
        <f t="shared" si="141"/>
        <v>Yes</v>
      </c>
      <c r="Z1664" s="126" t="str">
        <f t="shared" si="141"/>
        <v>No</v>
      </c>
      <c r="AA1664" s="126" t="str">
        <f t="shared" si="141"/>
        <v>No</v>
      </c>
    </row>
    <row r="1665" spans="1:27" x14ac:dyDescent="0.3">
      <c r="A1665" t="s">
        <v>209</v>
      </c>
      <c r="B1665" t="s">
        <v>13</v>
      </c>
      <c r="C1665" t="s">
        <v>130</v>
      </c>
      <c r="D1665" t="s">
        <v>8</v>
      </c>
      <c r="E1665" t="s">
        <v>11</v>
      </c>
      <c r="F1665" t="s">
        <v>10</v>
      </c>
      <c r="G1665">
        <v>0</v>
      </c>
      <c r="H1665" t="s">
        <v>130</v>
      </c>
      <c r="I1665" t="s">
        <v>17</v>
      </c>
      <c r="M1665">
        <v>0</v>
      </c>
      <c r="N1665" t="str">
        <f t="shared" si="140"/>
        <v>No</v>
      </c>
      <c r="O1665" s="3" t="s">
        <v>152</v>
      </c>
      <c r="P1665" s="126" t="str">
        <f t="shared" si="137"/>
        <v>Yes</v>
      </c>
      <c r="Q1665" s="126" t="str">
        <f t="shared" si="141"/>
        <v>No</v>
      </c>
      <c r="R1665" s="126" t="str">
        <f t="shared" si="141"/>
        <v>Yes</v>
      </c>
      <c r="S1665" s="126" t="str">
        <f t="shared" si="141"/>
        <v>No</v>
      </c>
      <c r="T1665" s="126" t="str">
        <f t="shared" si="141"/>
        <v>Yes</v>
      </c>
      <c r="U1665" s="126" t="str">
        <f t="shared" si="141"/>
        <v>Yes</v>
      </c>
      <c r="V1665" s="126" t="str">
        <f t="shared" si="141"/>
        <v>No</v>
      </c>
      <c r="W1665" s="126" t="str">
        <f t="shared" si="141"/>
        <v>No</v>
      </c>
      <c r="X1665" s="126" t="str">
        <f t="shared" si="141"/>
        <v>No</v>
      </c>
      <c r="Y1665" s="126" t="str">
        <f t="shared" si="141"/>
        <v>Yes</v>
      </c>
      <c r="Z1665" s="126" t="str">
        <f t="shared" si="141"/>
        <v>No</v>
      </c>
      <c r="AA1665" s="126" t="str">
        <f t="shared" si="141"/>
        <v>No</v>
      </c>
    </row>
    <row r="1666" spans="1:27" x14ac:dyDescent="0.3">
      <c r="A1666" t="s">
        <v>209</v>
      </c>
      <c r="B1666" t="s">
        <v>13</v>
      </c>
      <c r="C1666" t="s">
        <v>130</v>
      </c>
      <c r="D1666" t="s">
        <v>8</v>
      </c>
      <c r="E1666" t="s">
        <v>11</v>
      </c>
      <c r="F1666" t="s">
        <v>10</v>
      </c>
      <c r="G1666">
        <v>1</v>
      </c>
      <c r="H1666" t="s">
        <v>10</v>
      </c>
      <c r="I1666" t="s">
        <v>19</v>
      </c>
      <c r="M1666">
        <v>3</v>
      </c>
      <c r="N1666" t="str">
        <f t="shared" si="140"/>
        <v>Yes</v>
      </c>
      <c r="O1666" s="3" t="s">
        <v>152</v>
      </c>
      <c r="P1666" s="126" t="str">
        <f t="shared" si="137"/>
        <v>Yes</v>
      </c>
      <c r="Q1666" s="126" t="str">
        <f t="shared" si="141"/>
        <v>No</v>
      </c>
      <c r="R1666" s="126" t="str">
        <f t="shared" si="141"/>
        <v>Yes</v>
      </c>
      <c r="S1666" s="126" t="str">
        <f t="shared" si="141"/>
        <v>No</v>
      </c>
      <c r="T1666" s="126" t="str">
        <f t="shared" si="141"/>
        <v>Yes</v>
      </c>
      <c r="U1666" s="126" t="str">
        <f t="shared" si="141"/>
        <v>Yes</v>
      </c>
      <c r="V1666" s="126" t="str">
        <f t="shared" si="141"/>
        <v>No</v>
      </c>
      <c r="W1666" s="126" t="str">
        <f t="shared" si="141"/>
        <v>No</v>
      </c>
      <c r="X1666" s="126" t="str">
        <f t="shared" si="141"/>
        <v>No</v>
      </c>
      <c r="Y1666" s="126" t="str">
        <f t="shared" si="141"/>
        <v>Yes</v>
      </c>
      <c r="Z1666" s="126" t="str">
        <f t="shared" si="141"/>
        <v>No</v>
      </c>
      <c r="AA1666" s="126" t="str">
        <f t="shared" si="141"/>
        <v>No</v>
      </c>
    </row>
    <row r="1667" spans="1:27" x14ac:dyDescent="0.3">
      <c r="A1667" t="s">
        <v>209</v>
      </c>
      <c r="B1667" t="s">
        <v>13</v>
      </c>
      <c r="C1667" t="s">
        <v>130</v>
      </c>
      <c r="D1667" t="s">
        <v>8</v>
      </c>
      <c r="E1667" t="s">
        <v>70</v>
      </c>
      <c r="F1667" t="s">
        <v>10</v>
      </c>
      <c r="G1667">
        <v>0</v>
      </c>
      <c r="H1667" t="s">
        <v>13</v>
      </c>
      <c r="I1667" t="s">
        <v>19</v>
      </c>
      <c r="M1667">
        <v>3</v>
      </c>
      <c r="N1667" t="str">
        <f t="shared" si="140"/>
        <v>Yes</v>
      </c>
      <c r="O1667" s="3" t="s">
        <v>152</v>
      </c>
      <c r="P1667" s="126" t="str">
        <f t="shared" si="137"/>
        <v>Yes</v>
      </c>
      <c r="Q1667" s="126" t="str">
        <f t="shared" si="141"/>
        <v>No</v>
      </c>
      <c r="R1667" s="126" t="str">
        <f t="shared" si="141"/>
        <v>Yes</v>
      </c>
      <c r="S1667" s="126" t="str">
        <f t="shared" si="141"/>
        <v>Yes</v>
      </c>
      <c r="T1667" s="126" t="str">
        <f t="shared" si="141"/>
        <v>Yes</v>
      </c>
      <c r="U1667" s="126" t="str">
        <f t="shared" si="141"/>
        <v>No</v>
      </c>
      <c r="V1667" s="126" t="str">
        <f t="shared" si="141"/>
        <v>No</v>
      </c>
      <c r="W1667" s="126" t="str">
        <f t="shared" si="141"/>
        <v>No</v>
      </c>
      <c r="X1667" s="126" t="str">
        <f t="shared" si="141"/>
        <v>No</v>
      </c>
      <c r="Y1667" s="126" t="str">
        <f t="shared" si="141"/>
        <v>Yes</v>
      </c>
      <c r="Z1667" s="126" t="str">
        <f t="shared" si="141"/>
        <v>No</v>
      </c>
      <c r="AA1667" s="126" t="str">
        <f t="shared" si="141"/>
        <v>No</v>
      </c>
    </row>
    <row r="1668" spans="1:27" x14ac:dyDescent="0.3">
      <c r="A1668" t="s">
        <v>209</v>
      </c>
      <c r="B1668" t="s">
        <v>13</v>
      </c>
      <c r="C1668" t="s">
        <v>130</v>
      </c>
      <c r="D1668" t="s">
        <v>8</v>
      </c>
      <c r="E1668" t="s">
        <v>70</v>
      </c>
      <c r="F1668" t="s">
        <v>10</v>
      </c>
      <c r="G1668">
        <v>2</v>
      </c>
      <c r="H1668" t="s">
        <v>10</v>
      </c>
      <c r="I1668" t="s">
        <v>148</v>
      </c>
      <c r="M1668">
        <v>0</v>
      </c>
      <c r="N1668" t="str">
        <f t="shared" si="140"/>
        <v>Yes</v>
      </c>
      <c r="O1668" s="3" t="s">
        <v>152</v>
      </c>
      <c r="P1668" s="126" t="str">
        <f t="shared" si="137"/>
        <v>Yes</v>
      </c>
      <c r="Q1668" s="126" t="str">
        <f t="shared" si="141"/>
        <v>No</v>
      </c>
      <c r="R1668" s="126" t="str">
        <f t="shared" si="141"/>
        <v>Yes</v>
      </c>
      <c r="S1668" s="126" t="str">
        <f t="shared" si="141"/>
        <v>Yes</v>
      </c>
      <c r="T1668" s="126" t="str">
        <f t="shared" si="141"/>
        <v>Yes</v>
      </c>
      <c r="U1668" s="126" t="str">
        <f t="shared" si="141"/>
        <v>No</v>
      </c>
      <c r="V1668" s="126" t="str">
        <f t="shared" si="141"/>
        <v>No</v>
      </c>
      <c r="W1668" s="126" t="str">
        <f t="shared" si="141"/>
        <v>No</v>
      </c>
      <c r="X1668" s="126" t="str">
        <f t="shared" si="141"/>
        <v>No</v>
      </c>
      <c r="Y1668" s="126" t="str">
        <f t="shared" si="141"/>
        <v>Yes</v>
      </c>
      <c r="Z1668" s="126" t="str">
        <f t="shared" si="141"/>
        <v>No</v>
      </c>
      <c r="AA1668" s="126" t="str">
        <f t="shared" si="141"/>
        <v>No</v>
      </c>
    </row>
    <row r="1669" spans="1:27" x14ac:dyDescent="0.3">
      <c r="A1669" t="s">
        <v>209</v>
      </c>
      <c r="B1669" t="s">
        <v>130</v>
      </c>
      <c r="C1669" t="s">
        <v>9</v>
      </c>
      <c r="D1669" t="s">
        <v>70</v>
      </c>
      <c r="E1669" t="s">
        <v>11</v>
      </c>
      <c r="F1669" t="s">
        <v>10</v>
      </c>
      <c r="G1669">
        <v>1</v>
      </c>
      <c r="H1669" t="s">
        <v>11</v>
      </c>
      <c r="I1669" t="s">
        <v>16</v>
      </c>
      <c r="M1669">
        <v>0</v>
      </c>
      <c r="N1669" t="str">
        <f t="shared" si="140"/>
        <v>No</v>
      </c>
      <c r="O1669" s="3" t="s">
        <v>152</v>
      </c>
      <c r="P1669" s="126" t="str">
        <f t="shared" si="137"/>
        <v>No</v>
      </c>
      <c r="Q1669" s="126" t="str">
        <f t="shared" si="141"/>
        <v>Yes</v>
      </c>
      <c r="R1669" s="126" t="str">
        <f t="shared" si="141"/>
        <v>No</v>
      </c>
      <c r="S1669" s="126" t="str">
        <f t="shared" si="141"/>
        <v>Yes</v>
      </c>
      <c r="T1669" s="126" t="str">
        <f t="shared" si="141"/>
        <v>Yes</v>
      </c>
      <c r="U1669" s="126" t="str">
        <f t="shared" si="141"/>
        <v>Yes</v>
      </c>
      <c r="V1669" s="126" t="str">
        <f t="shared" si="141"/>
        <v>No</v>
      </c>
      <c r="W1669" s="126" t="str">
        <f t="shared" si="141"/>
        <v>No</v>
      </c>
      <c r="X1669" s="126" t="str">
        <f t="shared" si="141"/>
        <v>No</v>
      </c>
      <c r="Y1669" s="126" t="str">
        <f t="shared" si="141"/>
        <v>Yes</v>
      </c>
      <c r="Z1669" s="126" t="str">
        <f t="shared" si="141"/>
        <v>No</v>
      </c>
      <c r="AA1669" s="126" t="str">
        <f t="shared" si="141"/>
        <v>No</v>
      </c>
    </row>
    <row r="1670" spans="1:27" x14ac:dyDescent="0.3">
      <c r="A1670" t="s">
        <v>209</v>
      </c>
      <c r="B1670" t="s">
        <v>130</v>
      </c>
      <c r="C1670" t="s">
        <v>9</v>
      </c>
      <c r="D1670" t="s">
        <v>70</v>
      </c>
      <c r="E1670" t="s">
        <v>11</v>
      </c>
      <c r="F1670" t="s">
        <v>10</v>
      </c>
      <c r="G1670">
        <v>2</v>
      </c>
      <c r="H1670" t="s">
        <v>9</v>
      </c>
      <c r="I1670" t="s">
        <v>18</v>
      </c>
      <c r="M1670">
        <v>2</v>
      </c>
      <c r="N1670" t="str">
        <f t="shared" si="140"/>
        <v>Yes</v>
      </c>
      <c r="O1670" s="3" t="s">
        <v>152</v>
      </c>
      <c r="P1670" s="126" t="str">
        <f t="shared" si="137"/>
        <v>No</v>
      </c>
      <c r="Q1670" s="126" t="str">
        <f t="shared" si="141"/>
        <v>Yes</v>
      </c>
      <c r="R1670" s="126" t="str">
        <f t="shared" si="141"/>
        <v>No</v>
      </c>
      <c r="S1670" s="126" t="str">
        <f t="shared" si="141"/>
        <v>Yes</v>
      </c>
      <c r="T1670" s="126" t="str">
        <f t="shared" si="141"/>
        <v>Yes</v>
      </c>
      <c r="U1670" s="126" t="str">
        <f t="shared" si="141"/>
        <v>Yes</v>
      </c>
      <c r="V1670" s="126" t="str">
        <f t="shared" si="141"/>
        <v>No</v>
      </c>
      <c r="W1670" s="126" t="str">
        <f t="shared" si="141"/>
        <v>No</v>
      </c>
      <c r="X1670" s="126" t="str">
        <f t="shared" si="141"/>
        <v>No</v>
      </c>
      <c r="Y1670" s="126" t="str">
        <f t="shared" si="141"/>
        <v>Yes</v>
      </c>
      <c r="Z1670" s="126" t="str">
        <f t="shared" si="141"/>
        <v>No</v>
      </c>
      <c r="AA1670" s="126" t="str">
        <f t="shared" si="141"/>
        <v>No</v>
      </c>
    </row>
    <row r="1671" spans="1:27" x14ac:dyDescent="0.3">
      <c r="A1671" t="s">
        <v>209</v>
      </c>
      <c r="B1671" t="s">
        <v>130</v>
      </c>
      <c r="C1671" t="s">
        <v>9</v>
      </c>
      <c r="D1671" t="s">
        <v>70</v>
      </c>
      <c r="E1671" t="s">
        <v>11</v>
      </c>
      <c r="F1671" t="s">
        <v>10</v>
      </c>
      <c r="G1671">
        <v>0</v>
      </c>
      <c r="H1671" t="s">
        <v>130</v>
      </c>
      <c r="I1671" t="s">
        <v>19</v>
      </c>
      <c r="M1671">
        <v>3</v>
      </c>
      <c r="N1671" t="str">
        <f t="shared" si="140"/>
        <v>Yes</v>
      </c>
      <c r="O1671" s="3" t="s">
        <v>152</v>
      </c>
      <c r="P1671" s="126" t="str">
        <f t="shared" si="137"/>
        <v>No</v>
      </c>
      <c r="Q1671" s="126" t="str">
        <f t="shared" si="141"/>
        <v>Yes</v>
      </c>
      <c r="R1671" s="126" t="str">
        <f t="shared" si="141"/>
        <v>No</v>
      </c>
      <c r="S1671" s="126" t="str">
        <f t="shared" si="141"/>
        <v>Yes</v>
      </c>
      <c r="T1671" s="126" t="str">
        <f t="shared" si="141"/>
        <v>Yes</v>
      </c>
      <c r="U1671" s="126" t="str">
        <f t="shared" si="141"/>
        <v>Yes</v>
      </c>
      <c r="V1671" s="126" t="str">
        <f t="shared" si="141"/>
        <v>No</v>
      </c>
      <c r="W1671" s="126" t="str">
        <f t="shared" si="141"/>
        <v>No</v>
      </c>
      <c r="X1671" s="126" t="str">
        <f t="shared" si="141"/>
        <v>No</v>
      </c>
      <c r="Y1671" s="126" t="str">
        <f t="shared" si="141"/>
        <v>Yes</v>
      </c>
      <c r="Z1671" s="126" t="str">
        <f t="shared" si="141"/>
        <v>No</v>
      </c>
      <c r="AA1671" s="126" t="str">
        <f t="shared" si="141"/>
        <v>No</v>
      </c>
    </row>
    <row r="1672" spans="1:27" x14ac:dyDescent="0.3">
      <c r="A1672" t="s">
        <v>209</v>
      </c>
      <c r="B1672" t="s">
        <v>13</v>
      </c>
      <c r="C1672" t="s">
        <v>9</v>
      </c>
      <c r="D1672" t="s">
        <v>70</v>
      </c>
      <c r="E1672" t="s">
        <v>11</v>
      </c>
      <c r="F1672" t="s">
        <v>10</v>
      </c>
      <c r="G1672">
        <v>2</v>
      </c>
      <c r="H1672" t="s">
        <v>13</v>
      </c>
      <c r="I1672" t="s">
        <v>148</v>
      </c>
      <c r="M1672">
        <v>0</v>
      </c>
      <c r="N1672" t="str">
        <f t="shared" si="140"/>
        <v>Yes</v>
      </c>
      <c r="O1672" s="3" t="s">
        <v>152</v>
      </c>
      <c r="P1672" s="126" t="str">
        <f t="shared" ref="P1672:AA1704" si="142">IF($A1672="","",IF(OR($B1672=P$1,$C1672=P$1,$D1672=P$1,$E1672=P$1,$F1672=P$1),"Yes","No"))</f>
        <v>Yes</v>
      </c>
      <c r="Q1672" s="126" t="str">
        <f t="shared" si="141"/>
        <v>Yes</v>
      </c>
      <c r="R1672" s="126" t="str">
        <f t="shared" si="141"/>
        <v>No</v>
      </c>
      <c r="S1672" s="126" t="str">
        <f t="shared" si="141"/>
        <v>Yes</v>
      </c>
      <c r="T1672" s="126" t="str">
        <f t="shared" si="141"/>
        <v>Yes</v>
      </c>
      <c r="U1672" s="126" t="str">
        <f t="shared" si="141"/>
        <v>Yes</v>
      </c>
      <c r="V1672" s="126" t="str">
        <f t="shared" si="141"/>
        <v>No</v>
      </c>
      <c r="W1672" s="126" t="str">
        <f t="shared" si="141"/>
        <v>No</v>
      </c>
      <c r="X1672" s="126" t="str">
        <f t="shared" si="141"/>
        <v>No</v>
      </c>
      <c r="Y1672" s="126" t="str">
        <f t="shared" si="141"/>
        <v>No</v>
      </c>
      <c r="Z1672" s="126" t="str">
        <f t="shared" si="141"/>
        <v>No</v>
      </c>
      <c r="AA1672" s="126" t="str">
        <f t="shared" si="141"/>
        <v>No</v>
      </c>
    </row>
    <row r="1673" spans="1:27" x14ac:dyDescent="0.3">
      <c r="A1673" t="s">
        <v>209</v>
      </c>
      <c r="B1673" t="s">
        <v>13</v>
      </c>
      <c r="C1673" t="s">
        <v>9</v>
      </c>
      <c r="D1673" t="s">
        <v>70</v>
      </c>
      <c r="E1673" t="s">
        <v>11</v>
      </c>
      <c r="F1673" t="s">
        <v>10</v>
      </c>
      <c r="G1673">
        <v>1</v>
      </c>
      <c r="H1673" t="s">
        <v>9</v>
      </c>
      <c r="I1673" t="s">
        <v>17</v>
      </c>
      <c r="M1673">
        <v>0</v>
      </c>
      <c r="N1673" t="str">
        <f t="shared" si="140"/>
        <v>No</v>
      </c>
      <c r="O1673" s="3" t="s">
        <v>152</v>
      </c>
      <c r="P1673" s="126" t="str">
        <f t="shared" si="142"/>
        <v>Yes</v>
      </c>
      <c r="Q1673" s="126" t="str">
        <f t="shared" si="141"/>
        <v>Yes</v>
      </c>
      <c r="R1673" s="126" t="str">
        <f t="shared" si="141"/>
        <v>No</v>
      </c>
      <c r="S1673" s="126" t="str">
        <f t="shared" si="141"/>
        <v>Yes</v>
      </c>
      <c r="T1673" s="126" t="str">
        <f t="shared" si="141"/>
        <v>Yes</v>
      </c>
      <c r="U1673" s="126" t="str">
        <f t="shared" si="141"/>
        <v>Yes</v>
      </c>
      <c r="V1673" s="126" t="str">
        <f t="shared" si="141"/>
        <v>No</v>
      </c>
      <c r="W1673" s="126" t="str">
        <f t="shared" si="141"/>
        <v>No</v>
      </c>
      <c r="X1673" s="126" t="str">
        <f t="shared" si="141"/>
        <v>No</v>
      </c>
      <c r="Y1673" s="126" t="str">
        <f t="shared" si="141"/>
        <v>No</v>
      </c>
      <c r="Z1673" s="126" t="str">
        <f t="shared" si="141"/>
        <v>No</v>
      </c>
      <c r="AA1673" s="126" t="str">
        <f t="shared" si="141"/>
        <v>No</v>
      </c>
    </row>
    <row r="1674" spans="1:27" x14ac:dyDescent="0.3">
      <c r="A1674" t="s">
        <v>209</v>
      </c>
      <c r="B1674" t="s">
        <v>13</v>
      </c>
      <c r="C1674" t="s">
        <v>9</v>
      </c>
      <c r="D1674" t="s">
        <v>70</v>
      </c>
      <c r="E1674" t="s">
        <v>11</v>
      </c>
      <c r="F1674" t="s">
        <v>131</v>
      </c>
      <c r="G1674">
        <v>0</v>
      </c>
      <c r="H1674" t="s">
        <v>11</v>
      </c>
      <c r="I1674" t="s">
        <v>17</v>
      </c>
      <c r="M1674">
        <v>0</v>
      </c>
      <c r="N1674" t="str">
        <f t="shared" si="140"/>
        <v>No</v>
      </c>
      <c r="O1674" s="3" t="s">
        <v>152</v>
      </c>
      <c r="P1674" s="126" t="str">
        <f t="shared" si="142"/>
        <v>Yes</v>
      </c>
      <c r="Q1674" s="126" t="str">
        <f t="shared" si="141"/>
        <v>Yes</v>
      </c>
      <c r="R1674" s="126" t="str">
        <f t="shared" si="141"/>
        <v>No</v>
      </c>
      <c r="S1674" s="126" t="str">
        <f t="shared" si="141"/>
        <v>Yes</v>
      </c>
      <c r="T1674" s="126" t="str">
        <f t="shared" si="141"/>
        <v>No</v>
      </c>
      <c r="U1674" s="126" t="str">
        <f t="shared" si="141"/>
        <v>Yes</v>
      </c>
      <c r="V1674" s="126" t="str">
        <f t="shared" si="141"/>
        <v>No</v>
      </c>
      <c r="W1674" s="126" t="str">
        <f t="shared" si="141"/>
        <v>No</v>
      </c>
      <c r="X1674" s="126" t="str">
        <f t="shared" si="141"/>
        <v>No</v>
      </c>
      <c r="Y1674" s="126" t="str">
        <f t="shared" si="141"/>
        <v>No</v>
      </c>
      <c r="Z1674" s="126" t="str">
        <f t="shared" si="141"/>
        <v>Yes</v>
      </c>
      <c r="AA1674" s="126" t="str">
        <f t="shared" si="141"/>
        <v>No</v>
      </c>
    </row>
    <row r="1675" spans="1:27" x14ac:dyDescent="0.3">
      <c r="A1675" t="s">
        <v>209</v>
      </c>
      <c r="B1675" t="s">
        <v>13</v>
      </c>
      <c r="C1675" t="s">
        <v>9</v>
      </c>
      <c r="D1675" t="s">
        <v>70</v>
      </c>
      <c r="E1675" t="s">
        <v>11</v>
      </c>
      <c r="F1675" t="s">
        <v>131</v>
      </c>
      <c r="G1675">
        <v>1</v>
      </c>
      <c r="H1675" t="s">
        <v>9</v>
      </c>
      <c r="I1675" t="s">
        <v>18</v>
      </c>
      <c r="M1675">
        <v>0</v>
      </c>
      <c r="N1675" t="str">
        <f t="shared" si="140"/>
        <v>No</v>
      </c>
      <c r="O1675" s="3" t="s">
        <v>152</v>
      </c>
      <c r="P1675" s="126" t="str">
        <f t="shared" si="142"/>
        <v>Yes</v>
      </c>
      <c r="Q1675" s="126" t="str">
        <f t="shared" si="141"/>
        <v>Yes</v>
      </c>
      <c r="R1675" s="126" t="str">
        <f t="shared" si="141"/>
        <v>No</v>
      </c>
      <c r="S1675" s="126" t="str">
        <f t="shared" si="141"/>
        <v>Yes</v>
      </c>
      <c r="T1675" s="126" t="str">
        <f t="shared" si="141"/>
        <v>No</v>
      </c>
      <c r="U1675" s="126" t="str">
        <f t="shared" si="141"/>
        <v>Yes</v>
      </c>
      <c r="V1675" s="126" t="str">
        <f t="shared" si="141"/>
        <v>No</v>
      </c>
      <c r="W1675" s="126" t="str">
        <f t="shared" si="141"/>
        <v>No</v>
      </c>
      <c r="X1675" s="126" t="str">
        <f t="shared" si="141"/>
        <v>No</v>
      </c>
      <c r="Y1675" s="126" t="str">
        <f t="shared" si="141"/>
        <v>No</v>
      </c>
      <c r="Z1675" s="126" t="str">
        <f t="shared" si="141"/>
        <v>Yes</v>
      </c>
      <c r="AA1675" s="126" t="str">
        <f t="shared" si="141"/>
        <v>No</v>
      </c>
    </row>
    <row r="1676" spans="1:27" x14ac:dyDescent="0.3">
      <c r="A1676" t="s">
        <v>209</v>
      </c>
      <c r="B1676" t="s">
        <v>13</v>
      </c>
      <c r="C1676" t="s">
        <v>9</v>
      </c>
      <c r="D1676" t="s">
        <v>70</v>
      </c>
      <c r="E1676" t="s">
        <v>11</v>
      </c>
      <c r="F1676" t="s">
        <v>131</v>
      </c>
      <c r="G1676">
        <v>1</v>
      </c>
      <c r="H1676" t="s">
        <v>11</v>
      </c>
      <c r="I1676" t="s">
        <v>148</v>
      </c>
      <c r="M1676">
        <v>2</v>
      </c>
      <c r="N1676" t="str">
        <f t="shared" si="140"/>
        <v>Yes</v>
      </c>
      <c r="O1676" s="3" t="s">
        <v>152</v>
      </c>
      <c r="P1676" s="126" t="str">
        <f t="shared" si="142"/>
        <v>Yes</v>
      </c>
      <c r="Q1676" s="126" t="str">
        <f t="shared" si="141"/>
        <v>Yes</v>
      </c>
      <c r="R1676" s="126" t="str">
        <f t="shared" si="141"/>
        <v>No</v>
      </c>
      <c r="S1676" s="126" t="str">
        <f t="shared" si="141"/>
        <v>Yes</v>
      </c>
      <c r="T1676" s="126" t="str">
        <f t="shared" si="141"/>
        <v>No</v>
      </c>
      <c r="U1676" s="126" t="str">
        <f t="shared" si="141"/>
        <v>Yes</v>
      </c>
      <c r="V1676" s="126" t="str">
        <f t="shared" si="141"/>
        <v>No</v>
      </c>
      <c r="W1676" s="126" t="str">
        <f t="shared" si="141"/>
        <v>No</v>
      </c>
      <c r="X1676" s="126" t="str">
        <f t="shared" si="141"/>
        <v>No</v>
      </c>
      <c r="Y1676" s="126" t="str">
        <f t="shared" si="141"/>
        <v>No</v>
      </c>
      <c r="Z1676" s="126" t="str">
        <f t="shared" si="141"/>
        <v>Yes</v>
      </c>
      <c r="AA1676" s="126" t="str">
        <f t="shared" si="141"/>
        <v>No</v>
      </c>
    </row>
    <row r="1677" spans="1:27" x14ac:dyDescent="0.3">
      <c r="A1677" t="s">
        <v>209</v>
      </c>
      <c r="B1677" t="s">
        <v>13</v>
      </c>
      <c r="C1677" t="s">
        <v>9</v>
      </c>
      <c r="D1677" t="s">
        <v>8</v>
      </c>
      <c r="E1677" t="s">
        <v>11</v>
      </c>
      <c r="F1677" t="s">
        <v>10</v>
      </c>
      <c r="G1677">
        <v>3</v>
      </c>
      <c r="H1677" t="s">
        <v>8</v>
      </c>
      <c r="I1677" t="s">
        <v>18</v>
      </c>
      <c r="K1677" t="s">
        <v>237</v>
      </c>
      <c r="M1677">
        <v>2</v>
      </c>
      <c r="N1677" t="str">
        <f t="shared" si="140"/>
        <v>Yes</v>
      </c>
      <c r="O1677" s="3" t="s">
        <v>152</v>
      </c>
      <c r="P1677" s="126" t="str">
        <f t="shared" si="142"/>
        <v>Yes</v>
      </c>
      <c r="Q1677" s="126" t="str">
        <f t="shared" si="141"/>
        <v>Yes</v>
      </c>
      <c r="R1677" s="126" t="str">
        <f t="shared" si="141"/>
        <v>Yes</v>
      </c>
      <c r="S1677" s="126" t="str">
        <f t="shared" si="141"/>
        <v>No</v>
      </c>
      <c r="T1677" s="126" t="str">
        <f t="shared" si="141"/>
        <v>Yes</v>
      </c>
      <c r="U1677" s="126" t="str">
        <f t="shared" si="141"/>
        <v>Yes</v>
      </c>
      <c r="V1677" s="126" t="str">
        <f t="shared" si="141"/>
        <v>No</v>
      </c>
      <c r="W1677" s="126" t="str">
        <f t="shared" si="141"/>
        <v>No</v>
      </c>
      <c r="X1677" s="126" t="str">
        <f t="shared" si="141"/>
        <v>No</v>
      </c>
      <c r="Y1677" s="126" t="str">
        <f t="shared" si="141"/>
        <v>No</v>
      </c>
      <c r="Z1677" s="126" t="str">
        <f t="shared" si="141"/>
        <v>No</v>
      </c>
      <c r="AA1677" s="126" t="str">
        <f t="shared" si="141"/>
        <v>No</v>
      </c>
    </row>
    <row r="1678" spans="1:27" x14ac:dyDescent="0.3">
      <c r="A1678" t="s">
        <v>209</v>
      </c>
      <c r="B1678" t="s">
        <v>13</v>
      </c>
      <c r="C1678" t="s">
        <v>9</v>
      </c>
      <c r="D1678" t="s">
        <v>8</v>
      </c>
      <c r="E1678" t="s">
        <v>11</v>
      </c>
      <c r="F1678" t="s">
        <v>10</v>
      </c>
      <c r="G1678">
        <v>1</v>
      </c>
      <c r="H1678" t="s">
        <v>9</v>
      </c>
      <c r="I1678" t="s">
        <v>148</v>
      </c>
      <c r="M1678">
        <v>1</v>
      </c>
      <c r="N1678" t="str">
        <f t="shared" si="140"/>
        <v>Yes</v>
      </c>
      <c r="O1678" s="3" t="s">
        <v>152</v>
      </c>
      <c r="P1678" s="126" t="str">
        <f t="shared" si="142"/>
        <v>Yes</v>
      </c>
      <c r="Q1678" s="126" t="str">
        <f t="shared" si="141"/>
        <v>Yes</v>
      </c>
      <c r="R1678" s="126" t="str">
        <f t="shared" si="141"/>
        <v>Yes</v>
      </c>
      <c r="S1678" s="126" t="str">
        <f t="shared" si="141"/>
        <v>No</v>
      </c>
      <c r="T1678" s="126" t="str">
        <f t="shared" si="141"/>
        <v>Yes</v>
      </c>
      <c r="U1678" s="126" t="str">
        <f t="shared" si="141"/>
        <v>Yes</v>
      </c>
      <c r="V1678" s="126" t="str">
        <f t="shared" si="141"/>
        <v>No</v>
      </c>
      <c r="W1678" s="126" t="str">
        <f t="shared" si="141"/>
        <v>No</v>
      </c>
      <c r="X1678" s="126" t="str">
        <f t="shared" si="141"/>
        <v>No</v>
      </c>
      <c r="Y1678" s="126" t="str">
        <f t="shared" si="141"/>
        <v>No</v>
      </c>
      <c r="Z1678" s="126" t="str">
        <f t="shared" si="141"/>
        <v>No</v>
      </c>
      <c r="AA1678" s="126" t="str">
        <f t="shared" si="141"/>
        <v>No</v>
      </c>
    </row>
    <row r="1679" spans="1:27" x14ac:dyDescent="0.3">
      <c r="A1679" t="s">
        <v>209</v>
      </c>
      <c r="B1679" t="s">
        <v>13</v>
      </c>
      <c r="C1679" t="s">
        <v>130</v>
      </c>
      <c r="D1679" t="s">
        <v>8</v>
      </c>
      <c r="E1679" t="s">
        <v>11</v>
      </c>
      <c r="F1679" t="s">
        <v>10</v>
      </c>
      <c r="G1679">
        <v>1</v>
      </c>
      <c r="H1679" t="s">
        <v>130</v>
      </c>
      <c r="I1679" t="s">
        <v>18</v>
      </c>
      <c r="M1679">
        <v>2</v>
      </c>
      <c r="N1679" t="str">
        <f t="shared" si="140"/>
        <v>Yes</v>
      </c>
      <c r="O1679" s="3" t="s">
        <v>152</v>
      </c>
      <c r="P1679" s="126" t="str">
        <f t="shared" si="142"/>
        <v>Yes</v>
      </c>
      <c r="Q1679" s="126" t="str">
        <f t="shared" si="141"/>
        <v>No</v>
      </c>
      <c r="R1679" s="126" t="str">
        <f t="shared" si="141"/>
        <v>Yes</v>
      </c>
      <c r="S1679" s="126" t="str">
        <f t="shared" si="141"/>
        <v>No</v>
      </c>
      <c r="T1679" s="126" t="str">
        <f t="shared" si="141"/>
        <v>Yes</v>
      </c>
      <c r="U1679" s="126" t="str">
        <f t="shared" si="141"/>
        <v>Yes</v>
      </c>
      <c r="V1679" s="126" t="str">
        <f t="shared" si="141"/>
        <v>No</v>
      </c>
      <c r="W1679" s="126" t="str">
        <f t="shared" si="141"/>
        <v>No</v>
      </c>
      <c r="X1679" s="126" t="str">
        <f t="shared" si="141"/>
        <v>No</v>
      </c>
      <c r="Y1679" s="126" t="str">
        <f t="shared" si="141"/>
        <v>Yes</v>
      </c>
      <c r="Z1679" s="126" t="str">
        <f t="shared" si="141"/>
        <v>No</v>
      </c>
      <c r="AA1679" s="126" t="str">
        <f t="shared" si="141"/>
        <v>No</v>
      </c>
    </row>
    <row r="1680" spans="1:27" x14ac:dyDescent="0.3">
      <c r="A1680" t="s">
        <v>209</v>
      </c>
      <c r="B1680" t="s">
        <v>13</v>
      </c>
      <c r="C1680" t="s">
        <v>130</v>
      </c>
      <c r="D1680" t="s">
        <v>8</v>
      </c>
      <c r="E1680" t="s">
        <v>11</v>
      </c>
      <c r="F1680" t="s">
        <v>10</v>
      </c>
      <c r="G1680">
        <v>0</v>
      </c>
      <c r="H1680" t="s">
        <v>13</v>
      </c>
      <c r="I1680" t="s">
        <v>148</v>
      </c>
      <c r="M1680">
        <v>2</v>
      </c>
      <c r="N1680" t="str">
        <f t="shared" si="140"/>
        <v>Yes</v>
      </c>
      <c r="O1680" s="3" t="s">
        <v>152</v>
      </c>
      <c r="P1680" s="126" t="str">
        <f t="shared" si="142"/>
        <v>Yes</v>
      </c>
      <c r="Q1680" s="126" t="str">
        <f t="shared" si="141"/>
        <v>No</v>
      </c>
      <c r="R1680" s="126" t="str">
        <f t="shared" si="141"/>
        <v>Yes</v>
      </c>
      <c r="S1680" s="126" t="str">
        <f t="shared" si="141"/>
        <v>No</v>
      </c>
      <c r="T1680" s="126" t="str">
        <f t="shared" si="141"/>
        <v>Yes</v>
      </c>
      <c r="U1680" s="126" t="str">
        <f t="shared" si="141"/>
        <v>Yes</v>
      </c>
      <c r="V1680" s="126" t="str">
        <f t="shared" si="141"/>
        <v>No</v>
      </c>
      <c r="W1680" s="126" t="str">
        <f t="shared" si="141"/>
        <v>No</v>
      </c>
      <c r="X1680" s="126" t="str">
        <f t="shared" si="141"/>
        <v>No</v>
      </c>
      <c r="Y1680" s="126" t="str">
        <f t="shared" si="141"/>
        <v>Yes</v>
      </c>
      <c r="Z1680" s="126" t="str">
        <f t="shared" si="141"/>
        <v>No</v>
      </c>
      <c r="AA1680" s="126" t="str">
        <f t="shared" si="141"/>
        <v>No</v>
      </c>
    </row>
    <row r="1681" spans="1:27" x14ac:dyDescent="0.3">
      <c r="A1681" t="s">
        <v>209</v>
      </c>
      <c r="B1681" t="s">
        <v>13</v>
      </c>
      <c r="C1681" t="s">
        <v>130</v>
      </c>
      <c r="D1681" t="s">
        <v>8</v>
      </c>
      <c r="E1681" t="s">
        <v>11</v>
      </c>
      <c r="F1681" t="s">
        <v>10</v>
      </c>
      <c r="G1681">
        <v>0</v>
      </c>
      <c r="H1681" t="s">
        <v>13</v>
      </c>
      <c r="I1681" t="s">
        <v>17</v>
      </c>
      <c r="M1681">
        <v>0</v>
      </c>
      <c r="N1681" t="str">
        <f t="shared" si="140"/>
        <v>No</v>
      </c>
      <c r="O1681" s="3" t="s">
        <v>152</v>
      </c>
      <c r="P1681" s="126" t="str">
        <f t="shared" si="142"/>
        <v>Yes</v>
      </c>
      <c r="Q1681" s="126" t="str">
        <f t="shared" si="141"/>
        <v>No</v>
      </c>
      <c r="R1681" s="126" t="str">
        <f t="shared" si="141"/>
        <v>Yes</v>
      </c>
      <c r="S1681" s="126" t="str">
        <f t="shared" si="141"/>
        <v>No</v>
      </c>
      <c r="T1681" s="126" t="str">
        <f t="shared" si="141"/>
        <v>Yes</v>
      </c>
      <c r="U1681" s="126" t="str">
        <f t="shared" si="141"/>
        <v>Yes</v>
      </c>
      <c r="V1681" s="126" t="str">
        <f t="shared" si="141"/>
        <v>No</v>
      </c>
      <c r="W1681" s="126" t="str">
        <f t="shared" si="141"/>
        <v>No</v>
      </c>
      <c r="X1681" s="126" t="str">
        <f t="shared" si="141"/>
        <v>No</v>
      </c>
      <c r="Y1681" s="126" t="str">
        <f t="shared" si="141"/>
        <v>Yes</v>
      </c>
      <c r="Z1681" s="126" t="str">
        <f t="shared" si="141"/>
        <v>No</v>
      </c>
      <c r="AA1681" s="126" t="str">
        <f t="shared" si="141"/>
        <v>No</v>
      </c>
    </row>
    <row r="1682" spans="1:27" x14ac:dyDescent="0.3">
      <c r="A1682" t="s">
        <v>209</v>
      </c>
      <c r="B1682" t="s">
        <v>13</v>
      </c>
      <c r="C1682" t="s">
        <v>130</v>
      </c>
      <c r="D1682" t="s">
        <v>8</v>
      </c>
      <c r="E1682" t="s">
        <v>11</v>
      </c>
      <c r="F1682" t="s">
        <v>10</v>
      </c>
      <c r="G1682">
        <v>0</v>
      </c>
      <c r="H1682" t="s">
        <v>13</v>
      </c>
      <c r="I1682" t="s">
        <v>148</v>
      </c>
      <c r="M1682">
        <v>2</v>
      </c>
      <c r="N1682" t="str">
        <f t="shared" si="140"/>
        <v>Yes</v>
      </c>
      <c r="O1682" s="3" t="s">
        <v>152</v>
      </c>
      <c r="P1682" s="126" t="str">
        <f t="shared" si="142"/>
        <v>Yes</v>
      </c>
      <c r="Q1682" s="126" t="str">
        <f t="shared" si="141"/>
        <v>No</v>
      </c>
      <c r="R1682" s="126" t="str">
        <f t="shared" si="141"/>
        <v>Yes</v>
      </c>
      <c r="S1682" s="126" t="str">
        <f t="shared" si="141"/>
        <v>No</v>
      </c>
      <c r="T1682" s="126" t="str">
        <f t="shared" si="141"/>
        <v>Yes</v>
      </c>
      <c r="U1682" s="126" t="str">
        <f t="shared" si="141"/>
        <v>Yes</v>
      </c>
      <c r="V1682" s="126" t="str">
        <f t="shared" si="141"/>
        <v>No</v>
      </c>
      <c r="W1682" s="126" t="str">
        <f t="shared" si="141"/>
        <v>No</v>
      </c>
      <c r="X1682" s="126" t="str">
        <f t="shared" si="141"/>
        <v>No</v>
      </c>
      <c r="Y1682" s="126" t="str">
        <f t="shared" si="141"/>
        <v>Yes</v>
      </c>
      <c r="Z1682" s="126" t="str">
        <f t="shared" si="141"/>
        <v>No</v>
      </c>
      <c r="AA1682" s="126" t="str">
        <f t="shared" si="141"/>
        <v>No</v>
      </c>
    </row>
    <row r="1683" spans="1:27" x14ac:dyDescent="0.3">
      <c r="A1683" t="s">
        <v>209</v>
      </c>
      <c r="B1683" t="s">
        <v>13</v>
      </c>
      <c r="C1683" t="s">
        <v>9</v>
      </c>
      <c r="D1683" t="s">
        <v>8</v>
      </c>
      <c r="E1683" t="s">
        <v>11</v>
      </c>
      <c r="F1683" t="s">
        <v>10</v>
      </c>
      <c r="G1683">
        <v>1</v>
      </c>
      <c r="H1683" t="s">
        <v>8</v>
      </c>
      <c r="I1683" t="s">
        <v>18</v>
      </c>
      <c r="M1683">
        <v>2</v>
      </c>
      <c r="N1683" t="str">
        <f t="shared" si="140"/>
        <v>Yes</v>
      </c>
      <c r="O1683" s="3" t="s">
        <v>152</v>
      </c>
      <c r="P1683" s="126" t="str">
        <f t="shared" si="142"/>
        <v>Yes</v>
      </c>
      <c r="Q1683" s="126" t="str">
        <f t="shared" si="142"/>
        <v>Yes</v>
      </c>
      <c r="R1683" s="126" t="str">
        <f t="shared" si="142"/>
        <v>Yes</v>
      </c>
      <c r="S1683" s="126" t="str">
        <f t="shared" si="142"/>
        <v>No</v>
      </c>
      <c r="T1683" s="126" t="str">
        <f t="shared" si="142"/>
        <v>Yes</v>
      </c>
      <c r="U1683" s="126" t="str">
        <f t="shared" si="142"/>
        <v>Yes</v>
      </c>
      <c r="V1683" s="126" t="str">
        <f t="shared" si="142"/>
        <v>No</v>
      </c>
      <c r="W1683" s="126" t="str">
        <f t="shared" si="142"/>
        <v>No</v>
      </c>
      <c r="X1683" s="126" t="str">
        <f t="shared" si="142"/>
        <v>No</v>
      </c>
      <c r="Y1683" s="126" t="str">
        <f t="shared" si="142"/>
        <v>No</v>
      </c>
      <c r="Z1683" s="126" t="str">
        <f t="shared" si="142"/>
        <v>No</v>
      </c>
      <c r="AA1683" s="126" t="str">
        <f t="shared" si="142"/>
        <v>No</v>
      </c>
    </row>
    <row r="1684" spans="1:27" x14ac:dyDescent="0.3">
      <c r="A1684" t="s">
        <v>209</v>
      </c>
      <c r="B1684" t="s">
        <v>13</v>
      </c>
      <c r="C1684" t="s">
        <v>9</v>
      </c>
      <c r="D1684" t="s">
        <v>8</v>
      </c>
      <c r="E1684" t="s">
        <v>11</v>
      </c>
      <c r="F1684" t="s">
        <v>10</v>
      </c>
      <c r="G1684">
        <v>1</v>
      </c>
      <c r="H1684" t="s">
        <v>8</v>
      </c>
      <c r="I1684" t="s">
        <v>17</v>
      </c>
      <c r="M1684">
        <v>0</v>
      </c>
      <c r="N1684" t="str">
        <f t="shared" si="140"/>
        <v>No</v>
      </c>
      <c r="O1684" s="3" t="s">
        <v>152</v>
      </c>
      <c r="P1684" s="126" t="str">
        <f t="shared" si="142"/>
        <v>Yes</v>
      </c>
      <c r="Q1684" s="126" t="str">
        <f t="shared" si="142"/>
        <v>Yes</v>
      </c>
      <c r="R1684" s="126" t="str">
        <f t="shared" si="142"/>
        <v>Yes</v>
      </c>
      <c r="S1684" s="126" t="str">
        <f t="shared" si="142"/>
        <v>No</v>
      </c>
      <c r="T1684" s="126" t="str">
        <f t="shared" si="142"/>
        <v>Yes</v>
      </c>
      <c r="U1684" s="126" t="str">
        <f t="shared" si="142"/>
        <v>Yes</v>
      </c>
      <c r="V1684" s="126" t="str">
        <f t="shared" si="142"/>
        <v>No</v>
      </c>
      <c r="W1684" s="126" t="str">
        <f t="shared" si="142"/>
        <v>No</v>
      </c>
      <c r="X1684" s="126" t="str">
        <f t="shared" si="142"/>
        <v>No</v>
      </c>
      <c r="Y1684" s="126" t="str">
        <f t="shared" si="142"/>
        <v>No</v>
      </c>
      <c r="Z1684" s="126" t="str">
        <f t="shared" si="142"/>
        <v>No</v>
      </c>
      <c r="AA1684" s="126" t="str">
        <f t="shared" si="142"/>
        <v>No</v>
      </c>
    </row>
    <row r="1685" spans="1:27" x14ac:dyDescent="0.3">
      <c r="A1685" t="s">
        <v>209</v>
      </c>
      <c r="B1685" t="s">
        <v>13</v>
      </c>
      <c r="C1685" t="s">
        <v>9</v>
      </c>
      <c r="D1685" t="s">
        <v>8</v>
      </c>
      <c r="E1685" t="s">
        <v>11</v>
      </c>
      <c r="F1685" t="s">
        <v>10</v>
      </c>
      <c r="G1685">
        <v>1</v>
      </c>
      <c r="H1685" t="s">
        <v>9</v>
      </c>
      <c r="I1685" t="s">
        <v>18</v>
      </c>
      <c r="M1685">
        <v>2</v>
      </c>
      <c r="N1685" t="str">
        <f t="shared" ref="N1685" si="143">IF(M1685="","",IF(I1685="Foul","Yes",IF(M1685=0,"No","Yes")))</f>
        <v>Yes</v>
      </c>
      <c r="O1685" s="3" t="s">
        <v>152</v>
      </c>
      <c r="P1685" s="126" t="str">
        <f t="shared" ref="P1685:AA1685" si="144">IF($A1685="","",IF(OR($B1685=P$1,$C1685=P$1,$D1685=P$1,$E1685=P$1,$F1685=P$1),"Yes","No"))</f>
        <v>Yes</v>
      </c>
      <c r="Q1685" s="126" t="str">
        <f t="shared" si="144"/>
        <v>Yes</v>
      </c>
      <c r="R1685" s="126" t="str">
        <f t="shared" si="144"/>
        <v>Yes</v>
      </c>
      <c r="S1685" s="126" t="str">
        <f t="shared" si="144"/>
        <v>No</v>
      </c>
      <c r="T1685" s="126" t="str">
        <f t="shared" si="144"/>
        <v>Yes</v>
      </c>
      <c r="U1685" s="126" t="str">
        <f t="shared" si="144"/>
        <v>Yes</v>
      </c>
      <c r="V1685" s="126" t="str">
        <f t="shared" si="144"/>
        <v>No</v>
      </c>
      <c r="W1685" s="126" t="str">
        <f t="shared" si="144"/>
        <v>No</v>
      </c>
      <c r="X1685" s="126" t="str">
        <f t="shared" si="144"/>
        <v>No</v>
      </c>
      <c r="Y1685" s="126" t="str">
        <f t="shared" si="144"/>
        <v>No</v>
      </c>
      <c r="Z1685" s="126" t="str">
        <f t="shared" si="144"/>
        <v>No</v>
      </c>
      <c r="AA1685" s="126" t="str">
        <f t="shared" si="144"/>
        <v>No</v>
      </c>
    </row>
    <row r="1686" spans="1:27" x14ac:dyDescent="0.3">
      <c r="A1686" t="s">
        <v>209</v>
      </c>
      <c r="B1686" t="s">
        <v>130</v>
      </c>
      <c r="C1686" t="s">
        <v>9</v>
      </c>
      <c r="D1686" t="s">
        <v>8</v>
      </c>
      <c r="E1686" t="s">
        <v>11</v>
      </c>
      <c r="F1686" t="s">
        <v>10</v>
      </c>
      <c r="G1686">
        <v>0</v>
      </c>
      <c r="H1686" t="s">
        <v>130</v>
      </c>
      <c r="I1686" t="s">
        <v>19</v>
      </c>
      <c r="L1686" s="3" t="s">
        <v>122</v>
      </c>
      <c r="M1686">
        <v>0</v>
      </c>
      <c r="N1686" t="str">
        <f t="shared" si="140"/>
        <v>No</v>
      </c>
      <c r="O1686" s="3" t="s">
        <v>152</v>
      </c>
      <c r="P1686" s="126" t="str">
        <f t="shared" si="142"/>
        <v>No</v>
      </c>
      <c r="Q1686" s="126" t="str">
        <f t="shared" si="142"/>
        <v>Yes</v>
      </c>
      <c r="R1686" s="126" t="str">
        <f t="shared" si="142"/>
        <v>Yes</v>
      </c>
      <c r="S1686" s="126" t="str">
        <f t="shared" si="142"/>
        <v>No</v>
      </c>
      <c r="T1686" s="126" t="str">
        <f t="shared" si="142"/>
        <v>Yes</v>
      </c>
      <c r="U1686" s="126" t="str">
        <f t="shared" si="142"/>
        <v>Yes</v>
      </c>
      <c r="V1686" s="126" t="str">
        <f t="shared" si="142"/>
        <v>No</v>
      </c>
      <c r="W1686" s="126" t="str">
        <f t="shared" si="142"/>
        <v>No</v>
      </c>
      <c r="X1686" s="126" t="str">
        <f t="shared" si="142"/>
        <v>No</v>
      </c>
      <c r="Y1686" s="126" t="str">
        <f t="shared" si="142"/>
        <v>Yes</v>
      </c>
      <c r="Z1686" s="126" t="str">
        <f t="shared" si="142"/>
        <v>No</v>
      </c>
      <c r="AA1686" s="126" t="str">
        <f t="shared" si="142"/>
        <v>No</v>
      </c>
    </row>
    <row r="1687" spans="1:27" x14ac:dyDescent="0.3">
      <c r="A1687" t="s">
        <v>209</v>
      </c>
      <c r="B1687" t="s">
        <v>130</v>
      </c>
      <c r="C1687" t="s">
        <v>9</v>
      </c>
      <c r="D1687" t="s">
        <v>8</v>
      </c>
      <c r="E1687" t="s">
        <v>11</v>
      </c>
      <c r="F1687" t="s">
        <v>130</v>
      </c>
      <c r="G1687">
        <v>0</v>
      </c>
      <c r="H1687" t="s">
        <v>130</v>
      </c>
      <c r="I1687" t="s">
        <v>148</v>
      </c>
      <c r="L1687" s="3" t="s">
        <v>122</v>
      </c>
      <c r="M1687">
        <v>2</v>
      </c>
      <c r="N1687" t="str">
        <f t="shared" si="140"/>
        <v>Yes</v>
      </c>
      <c r="O1687" s="3" t="s">
        <v>152</v>
      </c>
      <c r="P1687" s="126" t="str">
        <f t="shared" si="142"/>
        <v>No</v>
      </c>
      <c r="Q1687" s="126" t="str">
        <f t="shared" si="142"/>
        <v>Yes</v>
      </c>
      <c r="R1687" s="126" t="str">
        <f t="shared" si="142"/>
        <v>Yes</v>
      </c>
      <c r="S1687" s="126" t="str">
        <f t="shared" si="142"/>
        <v>No</v>
      </c>
      <c r="T1687" s="126" t="str">
        <f t="shared" si="142"/>
        <v>No</v>
      </c>
      <c r="U1687" s="126" t="str">
        <f t="shared" si="142"/>
        <v>Yes</v>
      </c>
      <c r="V1687" s="126" t="str">
        <f t="shared" si="142"/>
        <v>No</v>
      </c>
      <c r="W1687" s="126" t="str">
        <f t="shared" si="142"/>
        <v>No</v>
      </c>
      <c r="X1687" s="126" t="str">
        <f t="shared" si="142"/>
        <v>No</v>
      </c>
      <c r="Y1687" s="126" t="str">
        <f t="shared" si="142"/>
        <v>Yes</v>
      </c>
      <c r="Z1687" s="126" t="str">
        <f t="shared" si="142"/>
        <v>No</v>
      </c>
      <c r="AA1687" s="126" t="str">
        <f t="shared" si="142"/>
        <v>No</v>
      </c>
    </row>
    <row r="1688" spans="1:27" x14ac:dyDescent="0.3">
      <c r="A1688" t="s">
        <v>209</v>
      </c>
      <c r="B1688" t="s">
        <v>130</v>
      </c>
      <c r="C1688" t="s">
        <v>9</v>
      </c>
      <c r="D1688" t="s">
        <v>8</v>
      </c>
      <c r="E1688" t="s">
        <v>11</v>
      </c>
      <c r="F1688" t="s">
        <v>14</v>
      </c>
      <c r="G1688">
        <v>0</v>
      </c>
      <c r="H1688" t="s">
        <v>9</v>
      </c>
      <c r="I1688" t="s">
        <v>19</v>
      </c>
      <c r="M1688">
        <v>3</v>
      </c>
      <c r="N1688" t="str">
        <f t="shared" si="140"/>
        <v>Yes</v>
      </c>
      <c r="O1688" s="3" t="s">
        <v>152</v>
      </c>
      <c r="P1688" s="126" t="str">
        <f t="shared" si="142"/>
        <v>No</v>
      </c>
      <c r="Q1688" s="126" t="str">
        <f t="shared" si="142"/>
        <v>Yes</v>
      </c>
      <c r="R1688" s="126" t="str">
        <f t="shared" si="142"/>
        <v>Yes</v>
      </c>
      <c r="S1688" s="126" t="str">
        <f t="shared" si="142"/>
        <v>No</v>
      </c>
      <c r="T1688" s="126" t="str">
        <f t="shared" si="142"/>
        <v>No</v>
      </c>
      <c r="U1688" s="126" t="str">
        <f t="shared" si="142"/>
        <v>Yes</v>
      </c>
      <c r="V1688" s="126" t="str">
        <f t="shared" si="142"/>
        <v>No</v>
      </c>
      <c r="W1688" s="126" t="str">
        <f t="shared" si="142"/>
        <v>No</v>
      </c>
      <c r="X1688" s="126" t="str">
        <f t="shared" si="142"/>
        <v>Yes</v>
      </c>
      <c r="Y1688" s="126" t="str">
        <f t="shared" si="142"/>
        <v>Yes</v>
      </c>
      <c r="Z1688" s="126" t="str">
        <f t="shared" si="142"/>
        <v>No</v>
      </c>
      <c r="AA1688" s="126" t="str">
        <f t="shared" si="142"/>
        <v>No</v>
      </c>
    </row>
    <row r="1689" spans="1:27" x14ac:dyDescent="0.3">
      <c r="A1689" t="s">
        <v>209</v>
      </c>
      <c r="B1689" t="s">
        <v>130</v>
      </c>
      <c r="C1689" t="s">
        <v>9</v>
      </c>
      <c r="D1689" t="s">
        <v>8</v>
      </c>
      <c r="E1689" t="s">
        <v>11</v>
      </c>
      <c r="F1689" t="s">
        <v>14</v>
      </c>
      <c r="G1689">
        <v>0</v>
      </c>
      <c r="H1689" t="s">
        <v>9</v>
      </c>
      <c r="I1689" t="s">
        <v>19</v>
      </c>
      <c r="M1689">
        <v>0</v>
      </c>
      <c r="N1689" t="str">
        <f t="shared" si="140"/>
        <v>No</v>
      </c>
      <c r="O1689" s="3" t="s">
        <v>152</v>
      </c>
      <c r="P1689" s="126" t="str">
        <f t="shared" si="142"/>
        <v>No</v>
      </c>
      <c r="Q1689" s="126" t="str">
        <f t="shared" si="142"/>
        <v>Yes</v>
      </c>
      <c r="R1689" s="126" t="str">
        <f t="shared" si="142"/>
        <v>Yes</v>
      </c>
      <c r="S1689" s="126" t="str">
        <f t="shared" si="142"/>
        <v>No</v>
      </c>
      <c r="T1689" s="126" t="str">
        <f t="shared" si="142"/>
        <v>No</v>
      </c>
      <c r="U1689" s="126" t="str">
        <f t="shared" si="142"/>
        <v>Yes</v>
      </c>
      <c r="V1689" s="126" t="str">
        <f t="shared" si="142"/>
        <v>No</v>
      </c>
      <c r="W1689" s="126" t="str">
        <f t="shared" si="142"/>
        <v>No</v>
      </c>
      <c r="X1689" s="126" t="str">
        <f t="shared" si="142"/>
        <v>Yes</v>
      </c>
      <c r="Y1689" s="126" t="str">
        <f t="shared" si="142"/>
        <v>Yes</v>
      </c>
      <c r="Z1689" s="126" t="str">
        <f t="shared" si="142"/>
        <v>No</v>
      </c>
      <c r="AA1689" s="126" t="str">
        <f t="shared" si="142"/>
        <v>No</v>
      </c>
    </row>
    <row r="1690" spans="1:27" x14ac:dyDescent="0.3">
      <c r="A1690" t="s">
        <v>210</v>
      </c>
      <c r="B1690" t="s">
        <v>13</v>
      </c>
      <c r="C1690" t="s">
        <v>9</v>
      </c>
      <c r="D1690" t="s">
        <v>8</v>
      </c>
      <c r="E1690" t="s">
        <v>11</v>
      </c>
      <c r="F1690" t="s">
        <v>10</v>
      </c>
      <c r="G1690">
        <v>2</v>
      </c>
      <c r="H1690" t="s">
        <v>8</v>
      </c>
      <c r="I1690" t="s">
        <v>148</v>
      </c>
      <c r="L1690" s="3" t="s">
        <v>253</v>
      </c>
      <c r="M1690">
        <v>1</v>
      </c>
      <c r="N1690" t="str">
        <f t="shared" si="140"/>
        <v>Yes</v>
      </c>
      <c r="O1690" s="3" t="s">
        <v>152</v>
      </c>
      <c r="P1690" s="126" t="str">
        <f t="shared" si="142"/>
        <v>Yes</v>
      </c>
      <c r="Q1690" s="126" t="str">
        <f t="shared" si="142"/>
        <v>Yes</v>
      </c>
      <c r="R1690" s="126" t="str">
        <f t="shared" si="142"/>
        <v>Yes</v>
      </c>
      <c r="S1690" s="126" t="str">
        <f t="shared" si="142"/>
        <v>No</v>
      </c>
      <c r="T1690" s="126" t="str">
        <f t="shared" si="142"/>
        <v>Yes</v>
      </c>
      <c r="U1690" s="126" t="str">
        <f t="shared" si="142"/>
        <v>Yes</v>
      </c>
      <c r="V1690" s="126" t="str">
        <f t="shared" si="142"/>
        <v>No</v>
      </c>
      <c r="W1690" s="126" t="str">
        <f t="shared" si="142"/>
        <v>No</v>
      </c>
      <c r="X1690" s="126" t="str">
        <f t="shared" si="142"/>
        <v>No</v>
      </c>
      <c r="Y1690" s="126" t="str">
        <f t="shared" si="142"/>
        <v>No</v>
      </c>
      <c r="Z1690" s="126" t="str">
        <f t="shared" si="142"/>
        <v>No</v>
      </c>
      <c r="AA1690" s="126" t="str">
        <f t="shared" si="142"/>
        <v>No</v>
      </c>
    </row>
    <row r="1691" spans="1:27" x14ac:dyDescent="0.3">
      <c r="A1691" t="s">
        <v>210</v>
      </c>
      <c r="B1691" t="s">
        <v>13</v>
      </c>
      <c r="C1691" t="s">
        <v>9</v>
      </c>
      <c r="D1691" t="s">
        <v>8</v>
      </c>
      <c r="E1691" t="s">
        <v>11</v>
      </c>
      <c r="F1691" t="s">
        <v>10</v>
      </c>
      <c r="G1691">
        <v>0</v>
      </c>
      <c r="H1691" t="s">
        <v>9</v>
      </c>
      <c r="I1691" t="s">
        <v>17</v>
      </c>
      <c r="M1691">
        <v>0</v>
      </c>
      <c r="N1691" t="str">
        <f t="shared" si="140"/>
        <v>No</v>
      </c>
      <c r="O1691" s="3" t="s">
        <v>152</v>
      </c>
      <c r="P1691" s="126" t="str">
        <f t="shared" si="142"/>
        <v>Yes</v>
      </c>
      <c r="Q1691" s="126" t="str">
        <f t="shared" si="142"/>
        <v>Yes</v>
      </c>
      <c r="R1691" s="126" t="str">
        <f t="shared" si="142"/>
        <v>Yes</v>
      </c>
      <c r="S1691" s="126" t="str">
        <f t="shared" si="142"/>
        <v>No</v>
      </c>
      <c r="T1691" s="126" t="str">
        <f t="shared" si="142"/>
        <v>Yes</v>
      </c>
      <c r="U1691" s="126" t="str">
        <f t="shared" si="142"/>
        <v>Yes</v>
      </c>
      <c r="V1691" s="126" t="str">
        <f t="shared" si="142"/>
        <v>No</v>
      </c>
      <c r="W1691" s="126" t="str">
        <f t="shared" si="142"/>
        <v>No</v>
      </c>
      <c r="X1691" s="126" t="str">
        <f t="shared" si="142"/>
        <v>No</v>
      </c>
      <c r="Y1691" s="126" t="str">
        <f t="shared" si="142"/>
        <v>No</v>
      </c>
      <c r="Z1691" s="126" t="str">
        <f t="shared" si="142"/>
        <v>No</v>
      </c>
      <c r="AA1691" s="126" t="str">
        <f t="shared" si="142"/>
        <v>No</v>
      </c>
    </row>
    <row r="1692" spans="1:27" x14ac:dyDescent="0.3">
      <c r="A1692" t="s">
        <v>210</v>
      </c>
      <c r="B1692" t="s">
        <v>13</v>
      </c>
      <c r="C1692" t="s">
        <v>9</v>
      </c>
      <c r="D1692" t="s">
        <v>8</v>
      </c>
      <c r="E1692" t="s">
        <v>11</v>
      </c>
      <c r="F1692" t="s">
        <v>10</v>
      </c>
      <c r="G1692">
        <v>1</v>
      </c>
      <c r="H1692" t="s">
        <v>11</v>
      </c>
      <c r="I1692" t="s">
        <v>15</v>
      </c>
      <c r="L1692" s="3" t="s">
        <v>252</v>
      </c>
      <c r="M1692">
        <v>0</v>
      </c>
      <c r="N1692" t="str">
        <f t="shared" si="140"/>
        <v>No</v>
      </c>
      <c r="O1692" s="3" t="s">
        <v>152</v>
      </c>
      <c r="P1692" s="126" t="str">
        <f t="shared" si="142"/>
        <v>Yes</v>
      </c>
      <c r="Q1692" s="126" t="str">
        <f t="shared" si="142"/>
        <v>Yes</v>
      </c>
      <c r="R1692" s="126" t="str">
        <f t="shared" si="142"/>
        <v>Yes</v>
      </c>
      <c r="S1692" s="126" t="str">
        <f t="shared" si="142"/>
        <v>No</v>
      </c>
      <c r="T1692" s="126" t="str">
        <f t="shared" si="142"/>
        <v>Yes</v>
      </c>
      <c r="U1692" s="126" t="str">
        <f t="shared" si="142"/>
        <v>Yes</v>
      </c>
      <c r="V1692" s="126" t="str">
        <f t="shared" si="142"/>
        <v>No</v>
      </c>
      <c r="W1692" s="126" t="str">
        <f t="shared" si="142"/>
        <v>No</v>
      </c>
      <c r="X1692" s="126" t="str">
        <f t="shared" si="142"/>
        <v>No</v>
      </c>
      <c r="Y1692" s="126" t="str">
        <f t="shared" si="142"/>
        <v>No</v>
      </c>
      <c r="Z1692" s="126" t="str">
        <f t="shared" si="142"/>
        <v>No</v>
      </c>
      <c r="AA1692" s="126" t="str">
        <f t="shared" si="142"/>
        <v>No</v>
      </c>
    </row>
    <row r="1693" spans="1:27" x14ac:dyDescent="0.3">
      <c r="A1693" t="s">
        <v>210</v>
      </c>
      <c r="B1693" t="s">
        <v>13</v>
      </c>
      <c r="C1693" t="s">
        <v>9</v>
      </c>
      <c r="D1693" t="s">
        <v>8</v>
      </c>
      <c r="E1693" t="s">
        <v>11</v>
      </c>
      <c r="F1693" t="s">
        <v>10</v>
      </c>
      <c r="G1693">
        <v>1</v>
      </c>
      <c r="H1693" t="s">
        <v>13</v>
      </c>
      <c r="I1693" t="s">
        <v>17</v>
      </c>
      <c r="L1693" s="3" t="s">
        <v>122</v>
      </c>
      <c r="M1693">
        <v>0</v>
      </c>
      <c r="N1693" t="str">
        <f t="shared" si="140"/>
        <v>No</v>
      </c>
      <c r="O1693" s="3" t="s">
        <v>152</v>
      </c>
      <c r="P1693" s="126" t="str">
        <f t="shared" si="142"/>
        <v>Yes</v>
      </c>
      <c r="Q1693" s="126" t="str">
        <f t="shared" si="142"/>
        <v>Yes</v>
      </c>
      <c r="R1693" s="126" t="str">
        <f t="shared" si="142"/>
        <v>Yes</v>
      </c>
      <c r="S1693" s="126" t="str">
        <f t="shared" si="142"/>
        <v>No</v>
      </c>
      <c r="T1693" s="126" t="str">
        <f t="shared" si="142"/>
        <v>Yes</v>
      </c>
      <c r="U1693" s="126" t="str">
        <f t="shared" si="142"/>
        <v>Yes</v>
      </c>
      <c r="V1693" s="126" t="str">
        <f t="shared" si="142"/>
        <v>No</v>
      </c>
      <c r="W1693" s="126" t="str">
        <f t="shared" si="142"/>
        <v>No</v>
      </c>
      <c r="X1693" s="126" t="str">
        <f t="shared" si="142"/>
        <v>No</v>
      </c>
      <c r="Y1693" s="126" t="str">
        <f t="shared" si="142"/>
        <v>No</v>
      </c>
      <c r="Z1693" s="126" t="str">
        <f t="shared" si="142"/>
        <v>No</v>
      </c>
      <c r="AA1693" s="126" t="str">
        <f t="shared" si="142"/>
        <v>No</v>
      </c>
    </row>
    <row r="1694" spans="1:27" x14ac:dyDescent="0.3">
      <c r="A1694" t="s">
        <v>210</v>
      </c>
      <c r="B1694" t="s">
        <v>13</v>
      </c>
      <c r="C1694" t="s">
        <v>9</v>
      </c>
      <c r="D1694" t="s">
        <v>8</v>
      </c>
      <c r="E1694" t="s">
        <v>11</v>
      </c>
      <c r="F1694" t="s">
        <v>10</v>
      </c>
      <c r="G1694">
        <v>0</v>
      </c>
      <c r="H1694" t="s">
        <v>9</v>
      </c>
      <c r="I1694" t="s">
        <v>19</v>
      </c>
      <c r="M1694">
        <v>0</v>
      </c>
      <c r="N1694" t="str">
        <f t="shared" si="140"/>
        <v>No</v>
      </c>
      <c r="O1694" s="3" t="s">
        <v>152</v>
      </c>
      <c r="P1694" s="126" t="str">
        <f t="shared" si="142"/>
        <v>Yes</v>
      </c>
      <c r="Q1694" s="126" t="str">
        <f t="shared" si="142"/>
        <v>Yes</v>
      </c>
      <c r="R1694" s="126" t="str">
        <f t="shared" si="142"/>
        <v>Yes</v>
      </c>
      <c r="S1694" s="126" t="str">
        <f t="shared" si="142"/>
        <v>No</v>
      </c>
      <c r="T1694" s="126" t="str">
        <f t="shared" si="142"/>
        <v>Yes</v>
      </c>
      <c r="U1694" s="126" t="str">
        <f t="shared" si="142"/>
        <v>Yes</v>
      </c>
      <c r="V1694" s="126" t="str">
        <f t="shared" si="142"/>
        <v>No</v>
      </c>
      <c r="W1694" s="126" t="str">
        <f t="shared" si="142"/>
        <v>No</v>
      </c>
      <c r="X1694" s="126" t="str">
        <f t="shared" si="142"/>
        <v>No</v>
      </c>
      <c r="Y1694" s="126" t="str">
        <f t="shared" si="142"/>
        <v>No</v>
      </c>
      <c r="Z1694" s="126" t="str">
        <f t="shared" si="142"/>
        <v>No</v>
      </c>
      <c r="AA1694" s="126" t="str">
        <f t="shared" si="142"/>
        <v>No</v>
      </c>
    </row>
    <row r="1695" spans="1:27" x14ac:dyDescent="0.3">
      <c r="A1695" t="s">
        <v>210</v>
      </c>
      <c r="B1695" t="s">
        <v>13</v>
      </c>
      <c r="C1695" t="s">
        <v>9</v>
      </c>
      <c r="D1695" t="s">
        <v>8</v>
      </c>
      <c r="E1695" t="s">
        <v>11</v>
      </c>
      <c r="F1695" t="s">
        <v>10</v>
      </c>
      <c r="G1695">
        <v>0</v>
      </c>
      <c r="H1695" t="s">
        <v>10</v>
      </c>
      <c r="I1695" t="s">
        <v>15</v>
      </c>
      <c r="L1695" s="3" t="s">
        <v>122</v>
      </c>
      <c r="M1695">
        <v>2</v>
      </c>
      <c r="N1695" t="str">
        <f t="shared" si="140"/>
        <v>Yes</v>
      </c>
      <c r="O1695" s="3" t="s">
        <v>152</v>
      </c>
      <c r="P1695" s="126" t="str">
        <f t="shared" si="142"/>
        <v>Yes</v>
      </c>
      <c r="Q1695" s="126" t="str">
        <f t="shared" si="142"/>
        <v>Yes</v>
      </c>
      <c r="R1695" s="126" t="str">
        <f t="shared" si="142"/>
        <v>Yes</v>
      </c>
      <c r="S1695" s="126" t="str">
        <f t="shared" si="142"/>
        <v>No</v>
      </c>
      <c r="T1695" s="126" t="str">
        <f t="shared" si="142"/>
        <v>Yes</v>
      </c>
      <c r="U1695" s="126" t="str">
        <f t="shared" si="142"/>
        <v>Yes</v>
      </c>
      <c r="V1695" s="126" t="str">
        <f t="shared" si="142"/>
        <v>No</v>
      </c>
      <c r="W1695" s="126" t="str">
        <f t="shared" si="142"/>
        <v>No</v>
      </c>
      <c r="X1695" s="126" t="str">
        <f t="shared" si="142"/>
        <v>No</v>
      </c>
      <c r="Y1695" s="126" t="str">
        <f t="shared" si="142"/>
        <v>No</v>
      </c>
      <c r="Z1695" s="126" t="str">
        <f t="shared" si="142"/>
        <v>No</v>
      </c>
      <c r="AA1695" s="126" t="str">
        <f t="shared" si="142"/>
        <v>No</v>
      </c>
    </row>
    <row r="1696" spans="1:27" x14ac:dyDescent="0.3">
      <c r="A1696" t="s">
        <v>210</v>
      </c>
      <c r="B1696" t="s">
        <v>13</v>
      </c>
      <c r="C1696" t="s">
        <v>130</v>
      </c>
      <c r="D1696" t="s">
        <v>70</v>
      </c>
      <c r="E1696" t="s">
        <v>11</v>
      </c>
      <c r="F1696" t="s">
        <v>10</v>
      </c>
      <c r="G1696">
        <v>0</v>
      </c>
      <c r="H1696" t="s">
        <v>130</v>
      </c>
      <c r="I1696" t="s">
        <v>15</v>
      </c>
      <c r="L1696" s="3" t="s">
        <v>122</v>
      </c>
      <c r="M1696">
        <v>2</v>
      </c>
      <c r="N1696" t="str">
        <f t="shared" si="140"/>
        <v>Yes</v>
      </c>
      <c r="O1696" s="3" t="s">
        <v>152</v>
      </c>
      <c r="P1696" s="126" t="str">
        <f t="shared" si="142"/>
        <v>Yes</v>
      </c>
      <c r="Q1696" s="126" t="str">
        <f t="shared" si="142"/>
        <v>No</v>
      </c>
      <c r="R1696" s="126" t="str">
        <f t="shared" si="142"/>
        <v>No</v>
      </c>
      <c r="S1696" s="126" t="str">
        <f t="shared" si="142"/>
        <v>Yes</v>
      </c>
      <c r="T1696" s="126" t="str">
        <f t="shared" si="142"/>
        <v>Yes</v>
      </c>
      <c r="U1696" s="126" t="str">
        <f t="shared" si="142"/>
        <v>Yes</v>
      </c>
      <c r="V1696" s="126" t="str">
        <f t="shared" si="142"/>
        <v>No</v>
      </c>
      <c r="W1696" s="126" t="str">
        <f t="shared" si="142"/>
        <v>No</v>
      </c>
      <c r="X1696" s="126" t="str">
        <f t="shared" si="142"/>
        <v>No</v>
      </c>
      <c r="Y1696" s="126" t="str">
        <f t="shared" si="142"/>
        <v>Yes</v>
      </c>
      <c r="Z1696" s="126" t="str">
        <f t="shared" si="142"/>
        <v>No</v>
      </c>
      <c r="AA1696" s="126" t="str">
        <f t="shared" si="142"/>
        <v>No</v>
      </c>
    </row>
    <row r="1697" spans="1:27" x14ac:dyDescent="0.3">
      <c r="A1697" t="s">
        <v>210</v>
      </c>
      <c r="B1697" t="s">
        <v>13</v>
      </c>
      <c r="C1697" t="s">
        <v>130</v>
      </c>
      <c r="D1697" t="s">
        <v>70</v>
      </c>
      <c r="E1697" t="s">
        <v>11</v>
      </c>
      <c r="F1697" t="s">
        <v>10</v>
      </c>
      <c r="G1697">
        <v>1</v>
      </c>
      <c r="H1697" t="s">
        <v>11</v>
      </c>
      <c r="I1697" t="s">
        <v>20</v>
      </c>
      <c r="J1697" t="s">
        <v>237</v>
      </c>
      <c r="L1697" s="3" t="s">
        <v>252</v>
      </c>
      <c r="M1697">
        <v>0</v>
      </c>
      <c r="N1697" t="str">
        <f t="shared" si="140"/>
        <v>No</v>
      </c>
      <c r="O1697" s="3" t="s">
        <v>152</v>
      </c>
      <c r="P1697" s="126" t="str">
        <f t="shared" si="142"/>
        <v>Yes</v>
      </c>
      <c r="Q1697" s="126" t="str">
        <f t="shared" si="142"/>
        <v>No</v>
      </c>
      <c r="R1697" s="126" t="str">
        <f t="shared" si="142"/>
        <v>No</v>
      </c>
      <c r="S1697" s="126" t="str">
        <f t="shared" si="142"/>
        <v>Yes</v>
      </c>
      <c r="T1697" s="126" t="str">
        <f t="shared" si="142"/>
        <v>Yes</v>
      </c>
      <c r="U1697" s="126" t="str">
        <f t="shared" si="142"/>
        <v>Yes</v>
      </c>
      <c r="V1697" s="126" t="str">
        <f t="shared" si="142"/>
        <v>No</v>
      </c>
      <c r="W1697" s="126" t="str">
        <f t="shared" si="142"/>
        <v>No</v>
      </c>
      <c r="X1697" s="126" t="str">
        <f t="shared" si="142"/>
        <v>No</v>
      </c>
      <c r="Y1697" s="126" t="str">
        <f t="shared" si="142"/>
        <v>Yes</v>
      </c>
      <c r="Z1697" s="126" t="str">
        <f t="shared" si="142"/>
        <v>No</v>
      </c>
      <c r="AA1697" s="126" t="str">
        <f t="shared" si="142"/>
        <v>No</v>
      </c>
    </row>
    <row r="1698" spans="1:27" x14ac:dyDescent="0.3">
      <c r="A1698" t="s">
        <v>210</v>
      </c>
      <c r="B1698" t="s">
        <v>13</v>
      </c>
      <c r="C1698" t="s">
        <v>130</v>
      </c>
      <c r="D1698" t="s">
        <v>70</v>
      </c>
      <c r="E1698" t="s">
        <v>11</v>
      </c>
      <c r="F1698" t="s">
        <v>10</v>
      </c>
      <c r="G1698">
        <v>0</v>
      </c>
      <c r="H1698" t="s">
        <v>130</v>
      </c>
      <c r="I1698" t="s">
        <v>15</v>
      </c>
      <c r="L1698" s="3" t="s">
        <v>122</v>
      </c>
      <c r="M1698">
        <v>2</v>
      </c>
      <c r="N1698" t="str">
        <f t="shared" si="140"/>
        <v>Yes</v>
      </c>
      <c r="O1698" s="3" t="s">
        <v>152</v>
      </c>
      <c r="P1698" s="126" t="str">
        <f t="shared" si="142"/>
        <v>Yes</v>
      </c>
      <c r="Q1698" s="126" t="str">
        <f t="shared" si="142"/>
        <v>No</v>
      </c>
      <c r="R1698" s="126" t="str">
        <f t="shared" si="142"/>
        <v>No</v>
      </c>
      <c r="S1698" s="126" t="str">
        <f t="shared" si="142"/>
        <v>Yes</v>
      </c>
      <c r="T1698" s="126" t="str">
        <f t="shared" si="142"/>
        <v>Yes</v>
      </c>
      <c r="U1698" s="126" t="str">
        <f t="shared" si="142"/>
        <v>Yes</v>
      </c>
      <c r="V1698" s="126" t="str">
        <f t="shared" si="142"/>
        <v>No</v>
      </c>
      <c r="W1698" s="126" t="str">
        <f t="shared" si="142"/>
        <v>No</v>
      </c>
      <c r="X1698" s="126" t="str">
        <f t="shared" si="142"/>
        <v>No</v>
      </c>
      <c r="Y1698" s="126" t="str">
        <f t="shared" si="142"/>
        <v>Yes</v>
      </c>
      <c r="Z1698" s="126" t="str">
        <f t="shared" si="142"/>
        <v>No</v>
      </c>
      <c r="AA1698" s="126" t="str">
        <f t="shared" si="142"/>
        <v>No</v>
      </c>
    </row>
    <row r="1699" spans="1:27" x14ac:dyDescent="0.3">
      <c r="A1699" t="s">
        <v>210</v>
      </c>
      <c r="B1699" t="s">
        <v>130</v>
      </c>
      <c r="C1699" t="s">
        <v>9</v>
      </c>
      <c r="D1699" t="s">
        <v>8</v>
      </c>
      <c r="E1699" t="s">
        <v>70</v>
      </c>
      <c r="F1699" t="s">
        <v>131</v>
      </c>
      <c r="G1699">
        <v>1</v>
      </c>
      <c r="H1699" t="s">
        <v>131</v>
      </c>
      <c r="I1699" t="s">
        <v>18</v>
      </c>
      <c r="M1699">
        <v>0</v>
      </c>
      <c r="N1699" t="str">
        <f t="shared" si="140"/>
        <v>No</v>
      </c>
      <c r="O1699" s="3" t="s">
        <v>152</v>
      </c>
      <c r="P1699" s="126" t="str">
        <f t="shared" si="142"/>
        <v>No</v>
      </c>
      <c r="Q1699" s="126" t="str">
        <f t="shared" si="142"/>
        <v>Yes</v>
      </c>
      <c r="R1699" s="126" t="str">
        <f t="shared" si="142"/>
        <v>Yes</v>
      </c>
      <c r="S1699" s="126" t="str">
        <f t="shared" si="142"/>
        <v>Yes</v>
      </c>
      <c r="T1699" s="126" t="str">
        <f t="shared" si="142"/>
        <v>No</v>
      </c>
      <c r="U1699" s="126" t="str">
        <f t="shared" si="142"/>
        <v>No</v>
      </c>
      <c r="V1699" s="126" t="str">
        <f t="shared" si="142"/>
        <v>No</v>
      </c>
      <c r="W1699" s="126" t="str">
        <f t="shared" si="142"/>
        <v>No</v>
      </c>
      <c r="X1699" s="126" t="str">
        <f t="shared" si="142"/>
        <v>No</v>
      </c>
      <c r="Y1699" s="126" t="str">
        <f t="shared" si="142"/>
        <v>Yes</v>
      </c>
      <c r="Z1699" s="126" t="str">
        <f t="shared" si="142"/>
        <v>Yes</v>
      </c>
      <c r="AA1699" s="126" t="str">
        <f t="shared" si="142"/>
        <v>No</v>
      </c>
    </row>
    <row r="1700" spans="1:27" x14ac:dyDescent="0.3">
      <c r="A1700" t="s">
        <v>210</v>
      </c>
      <c r="B1700" t="s">
        <v>130</v>
      </c>
      <c r="C1700" t="s">
        <v>9</v>
      </c>
      <c r="D1700" t="s">
        <v>8</v>
      </c>
      <c r="E1700" t="s">
        <v>70</v>
      </c>
      <c r="F1700" t="s">
        <v>131</v>
      </c>
      <c r="G1700">
        <v>2</v>
      </c>
      <c r="H1700" t="s">
        <v>130</v>
      </c>
      <c r="I1700" t="s">
        <v>18</v>
      </c>
      <c r="M1700">
        <v>0</v>
      </c>
      <c r="N1700" t="str">
        <f t="shared" si="140"/>
        <v>No</v>
      </c>
      <c r="O1700" s="3" t="s">
        <v>152</v>
      </c>
      <c r="P1700" s="126" t="str">
        <f t="shared" si="142"/>
        <v>No</v>
      </c>
      <c r="Q1700" s="126" t="str">
        <f t="shared" si="142"/>
        <v>Yes</v>
      </c>
      <c r="R1700" s="126" t="str">
        <f t="shared" si="142"/>
        <v>Yes</v>
      </c>
      <c r="S1700" s="126" t="str">
        <f t="shared" si="142"/>
        <v>Yes</v>
      </c>
      <c r="T1700" s="126" t="str">
        <f t="shared" si="142"/>
        <v>No</v>
      </c>
      <c r="U1700" s="126" t="str">
        <f t="shared" si="142"/>
        <v>No</v>
      </c>
      <c r="V1700" s="126" t="str">
        <f t="shared" si="142"/>
        <v>No</v>
      </c>
      <c r="W1700" s="126" t="str">
        <f t="shared" si="142"/>
        <v>No</v>
      </c>
      <c r="X1700" s="126" t="str">
        <f t="shared" si="142"/>
        <v>No</v>
      </c>
      <c r="Y1700" s="126" t="str">
        <f t="shared" si="142"/>
        <v>Yes</v>
      </c>
      <c r="Z1700" s="126" t="str">
        <f t="shared" si="142"/>
        <v>Yes</v>
      </c>
      <c r="AA1700" s="126" t="str">
        <f t="shared" si="142"/>
        <v>No</v>
      </c>
    </row>
    <row r="1701" spans="1:27" x14ac:dyDescent="0.3">
      <c r="A1701" t="s">
        <v>210</v>
      </c>
      <c r="B1701" t="s">
        <v>130</v>
      </c>
      <c r="C1701" t="s">
        <v>9</v>
      </c>
      <c r="D1701" t="s">
        <v>14</v>
      </c>
      <c r="E1701" t="s">
        <v>8</v>
      </c>
      <c r="F1701" t="s">
        <v>131</v>
      </c>
      <c r="G1701">
        <v>1</v>
      </c>
      <c r="H1701" t="s">
        <v>70</v>
      </c>
      <c r="I1701" t="s">
        <v>18</v>
      </c>
      <c r="J1701" t="s">
        <v>237</v>
      </c>
      <c r="L1701" s="3" t="s">
        <v>252</v>
      </c>
      <c r="M1701">
        <v>2</v>
      </c>
      <c r="N1701" t="str">
        <f t="shared" si="140"/>
        <v>Yes</v>
      </c>
      <c r="O1701" s="3" t="s">
        <v>152</v>
      </c>
      <c r="P1701" s="126" t="str">
        <f t="shared" si="142"/>
        <v>No</v>
      </c>
      <c r="Q1701" s="126" t="str">
        <f t="shared" si="142"/>
        <v>Yes</v>
      </c>
      <c r="R1701" s="126" t="str">
        <f t="shared" si="142"/>
        <v>Yes</v>
      </c>
      <c r="S1701" s="126" t="str">
        <f t="shared" si="142"/>
        <v>No</v>
      </c>
      <c r="T1701" s="126" t="str">
        <f t="shared" si="142"/>
        <v>No</v>
      </c>
      <c r="U1701" s="126" t="str">
        <f t="shared" si="142"/>
        <v>No</v>
      </c>
      <c r="V1701" s="126" t="str">
        <f t="shared" si="142"/>
        <v>No</v>
      </c>
      <c r="W1701" s="126" t="str">
        <f t="shared" si="142"/>
        <v>No</v>
      </c>
      <c r="X1701" s="126" t="str">
        <f t="shared" si="142"/>
        <v>Yes</v>
      </c>
      <c r="Y1701" s="126" t="str">
        <f t="shared" si="142"/>
        <v>Yes</v>
      </c>
      <c r="Z1701" s="126" t="str">
        <f t="shared" si="142"/>
        <v>Yes</v>
      </c>
      <c r="AA1701" s="126" t="str">
        <f t="shared" si="142"/>
        <v>No</v>
      </c>
    </row>
    <row r="1702" spans="1:27" x14ac:dyDescent="0.3">
      <c r="A1702" t="s">
        <v>210</v>
      </c>
      <c r="B1702" t="s">
        <v>130</v>
      </c>
      <c r="C1702" t="s">
        <v>9</v>
      </c>
      <c r="D1702" t="s">
        <v>14</v>
      </c>
      <c r="E1702" t="s">
        <v>8</v>
      </c>
      <c r="F1702" t="s">
        <v>131</v>
      </c>
      <c r="G1702">
        <v>0</v>
      </c>
      <c r="H1702" t="s">
        <v>131</v>
      </c>
      <c r="I1702" t="s">
        <v>15</v>
      </c>
      <c r="L1702" s="3" t="s">
        <v>122</v>
      </c>
      <c r="M1702">
        <v>0</v>
      </c>
      <c r="N1702" t="str">
        <f t="shared" si="140"/>
        <v>No</v>
      </c>
      <c r="O1702" s="3" t="s">
        <v>152</v>
      </c>
      <c r="P1702" s="126" t="str">
        <f t="shared" si="142"/>
        <v>No</v>
      </c>
      <c r="Q1702" s="126" t="str">
        <f t="shared" si="142"/>
        <v>Yes</v>
      </c>
      <c r="R1702" s="126" t="str">
        <f t="shared" si="142"/>
        <v>Yes</v>
      </c>
      <c r="S1702" s="126" t="str">
        <f t="shared" si="142"/>
        <v>No</v>
      </c>
      <c r="T1702" s="126" t="str">
        <f t="shared" si="142"/>
        <v>No</v>
      </c>
      <c r="U1702" s="126" t="str">
        <f t="shared" si="142"/>
        <v>No</v>
      </c>
      <c r="V1702" s="126" t="str">
        <f t="shared" si="142"/>
        <v>No</v>
      </c>
      <c r="W1702" s="126" t="str">
        <f t="shared" si="142"/>
        <v>No</v>
      </c>
      <c r="X1702" s="126" t="str">
        <f t="shared" si="142"/>
        <v>Yes</v>
      </c>
      <c r="Y1702" s="126" t="str">
        <f t="shared" si="142"/>
        <v>Yes</v>
      </c>
      <c r="Z1702" s="126" t="str">
        <f t="shared" si="142"/>
        <v>Yes</v>
      </c>
      <c r="AA1702" s="126" t="str">
        <f t="shared" si="142"/>
        <v>No</v>
      </c>
    </row>
    <row r="1703" spans="1:27" x14ac:dyDescent="0.3">
      <c r="A1703" t="s">
        <v>210</v>
      </c>
      <c r="B1703" t="s">
        <v>13</v>
      </c>
      <c r="C1703" t="s">
        <v>9</v>
      </c>
      <c r="D1703" t="s">
        <v>14</v>
      </c>
      <c r="E1703" t="s">
        <v>8</v>
      </c>
      <c r="F1703" t="s">
        <v>131</v>
      </c>
      <c r="G1703">
        <v>2</v>
      </c>
      <c r="H1703" t="s">
        <v>9</v>
      </c>
      <c r="I1703" t="s">
        <v>21</v>
      </c>
      <c r="M1703">
        <v>2</v>
      </c>
      <c r="N1703" t="str">
        <f t="shared" si="140"/>
        <v>Yes</v>
      </c>
      <c r="O1703" s="3" t="s">
        <v>152</v>
      </c>
      <c r="P1703" s="126" t="str">
        <f t="shared" si="142"/>
        <v>Yes</v>
      </c>
      <c r="Q1703" s="126" t="str">
        <f t="shared" si="142"/>
        <v>Yes</v>
      </c>
      <c r="R1703" s="126" t="str">
        <f t="shared" si="142"/>
        <v>Yes</v>
      </c>
      <c r="S1703" s="126" t="str">
        <f t="shared" si="142"/>
        <v>No</v>
      </c>
      <c r="T1703" s="126" t="str">
        <f t="shared" si="142"/>
        <v>No</v>
      </c>
      <c r="U1703" s="126" t="str">
        <f t="shared" si="142"/>
        <v>No</v>
      </c>
      <c r="V1703" s="126" t="str">
        <f t="shared" si="142"/>
        <v>No</v>
      </c>
      <c r="W1703" s="126" t="str">
        <f t="shared" si="142"/>
        <v>No</v>
      </c>
      <c r="X1703" s="126" t="str">
        <f t="shared" si="142"/>
        <v>Yes</v>
      </c>
      <c r="Y1703" s="126" t="str">
        <f t="shared" si="142"/>
        <v>No</v>
      </c>
      <c r="Z1703" s="126" t="str">
        <f t="shared" si="142"/>
        <v>Yes</v>
      </c>
      <c r="AA1703" s="126" t="str">
        <f t="shared" si="142"/>
        <v>No</v>
      </c>
    </row>
    <row r="1704" spans="1:27" x14ac:dyDescent="0.3">
      <c r="A1704" t="s">
        <v>210</v>
      </c>
      <c r="B1704" t="s">
        <v>13</v>
      </c>
      <c r="C1704" t="s">
        <v>9</v>
      </c>
      <c r="D1704" t="s">
        <v>14</v>
      </c>
      <c r="E1704" t="s">
        <v>8</v>
      </c>
      <c r="F1704" t="s">
        <v>131</v>
      </c>
      <c r="G1704">
        <v>1</v>
      </c>
      <c r="H1704" t="s">
        <v>9</v>
      </c>
      <c r="I1704" t="s">
        <v>16</v>
      </c>
      <c r="M1704">
        <v>0</v>
      </c>
      <c r="N1704" t="str">
        <f t="shared" si="140"/>
        <v>No</v>
      </c>
      <c r="O1704" s="3" t="s">
        <v>152</v>
      </c>
      <c r="P1704" s="126" t="str">
        <f t="shared" si="142"/>
        <v>Yes</v>
      </c>
      <c r="Q1704" s="126" t="str">
        <f t="shared" si="142"/>
        <v>Yes</v>
      </c>
      <c r="R1704" s="126" t="str">
        <f t="shared" si="142"/>
        <v>Yes</v>
      </c>
      <c r="S1704" s="126" t="str">
        <f t="shared" si="142"/>
        <v>No</v>
      </c>
      <c r="T1704" s="126" t="str">
        <f t="shared" ref="Q1704:AA1727" si="145">IF($A1704="","",IF(OR($B1704=T$1,$C1704=T$1,$D1704=T$1,$E1704=T$1,$F1704=T$1),"Yes","No"))</f>
        <v>No</v>
      </c>
      <c r="U1704" s="126" t="str">
        <f t="shared" si="145"/>
        <v>No</v>
      </c>
      <c r="V1704" s="126" t="str">
        <f t="shared" si="145"/>
        <v>No</v>
      </c>
      <c r="W1704" s="126" t="str">
        <f t="shared" si="145"/>
        <v>No</v>
      </c>
      <c r="X1704" s="126" t="str">
        <f t="shared" si="145"/>
        <v>Yes</v>
      </c>
      <c r="Y1704" s="126" t="str">
        <f t="shared" si="145"/>
        <v>No</v>
      </c>
      <c r="Z1704" s="126" t="str">
        <f t="shared" si="145"/>
        <v>Yes</v>
      </c>
      <c r="AA1704" s="126" t="str">
        <f t="shared" si="145"/>
        <v>No</v>
      </c>
    </row>
    <row r="1705" spans="1:27" x14ac:dyDescent="0.3">
      <c r="A1705" t="s">
        <v>210</v>
      </c>
      <c r="B1705" t="s">
        <v>13</v>
      </c>
      <c r="C1705" t="s">
        <v>9</v>
      </c>
      <c r="D1705" t="s">
        <v>14</v>
      </c>
      <c r="E1705" t="s">
        <v>8</v>
      </c>
      <c r="F1705" t="s">
        <v>131</v>
      </c>
      <c r="G1705">
        <v>1</v>
      </c>
      <c r="H1705" t="s">
        <v>13</v>
      </c>
      <c r="I1705" t="s">
        <v>18</v>
      </c>
      <c r="L1705" s="3" t="s">
        <v>122</v>
      </c>
      <c r="M1705">
        <v>0</v>
      </c>
      <c r="N1705" t="str">
        <f t="shared" si="140"/>
        <v>No</v>
      </c>
      <c r="O1705" s="3" t="s">
        <v>152</v>
      </c>
      <c r="P1705" s="126" t="str">
        <f t="shared" ref="P1705:P1768" si="146">IF($A1705="","",IF(OR($B1705=P$1,$C1705=P$1,$D1705=P$1,$E1705=P$1,$F1705=P$1),"Yes","No"))</f>
        <v>Yes</v>
      </c>
      <c r="Q1705" s="126" t="str">
        <f t="shared" si="145"/>
        <v>Yes</v>
      </c>
      <c r="R1705" s="126" t="str">
        <f t="shared" si="145"/>
        <v>Yes</v>
      </c>
      <c r="S1705" s="126" t="str">
        <f t="shared" si="145"/>
        <v>No</v>
      </c>
      <c r="T1705" s="126" t="str">
        <f t="shared" si="145"/>
        <v>No</v>
      </c>
      <c r="U1705" s="126" t="str">
        <f t="shared" si="145"/>
        <v>No</v>
      </c>
      <c r="V1705" s="126" t="str">
        <f t="shared" si="145"/>
        <v>No</v>
      </c>
      <c r="W1705" s="126" t="str">
        <f t="shared" si="145"/>
        <v>No</v>
      </c>
      <c r="X1705" s="126" t="str">
        <f t="shared" si="145"/>
        <v>Yes</v>
      </c>
      <c r="Y1705" s="126" t="str">
        <f t="shared" si="145"/>
        <v>No</v>
      </c>
      <c r="Z1705" s="126" t="str">
        <f t="shared" si="145"/>
        <v>Yes</v>
      </c>
      <c r="AA1705" s="126" t="str">
        <f t="shared" si="145"/>
        <v>No</v>
      </c>
    </row>
    <row r="1706" spans="1:27" x14ac:dyDescent="0.3">
      <c r="A1706" t="s">
        <v>210</v>
      </c>
      <c r="B1706" t="s">
        <v>13</v>
      </c>
      <c r="C1706" t="s">
        <v>9</v>
      </c>
      <c r="D1706" t="s">
        <v>14</v>
      </c>
      <c r="E1706" t="s">
        <v>8</v>
      </c>
      <c r="F1706" t="s">
        <v>131</v>
      </c>
      <c r="G1706">
        <v>1</v>
      </c>
      <c r="H1706" t="s">
        <v>8</v>
      </c>
      <c r="I1706" t="s">
        <v>19</v>
      </c>
      <c r="L1706" s="3" t="s">
        <v>253</v>
      </c>
      <c r="M1706">
        <v>0</v>
      </c>
      <c r="N1706" t="str">
        <f t="shared" si="140"/>
        <v>No</v>
      </c>
      <c r="O1706" s="3" t="s">
        <v>152</v>
      </c>
      <c r="P1706" s="126" t="str">
        <f t="shared" si="146"/>
        <v>Yes</v>
      </c>
      <c r="Q1706" s="126" t="str">
        <f t="shared" si="145"/>
        <v>Yes</v>
      </c>
      <c r="R1706" s="126" t="str">
        <f t="shared" si="145"/>
        <v>Yes</v>
      </c>
      <c r="S1706" s="126" t="str">
        <f t="shared" si="145"/>
        <v>No</v>
      </c>
      <c r="T1706" s="126" t="str">
        <f t="shared" si="145"/>
        <v>No</v>
      </c>
      <c r="U1706" s="126" t="str">
        <f t="shared" si="145"/>
        <v>No</v>
      </c>
      <c r="V1706" s="126" t="str">
        <f t="shared" si="145"/>
        <v>No</v>
      </c>
      <c r="W1706" s="126" t="str">
        <f t="shared" si="145"/>
        <v>No</v>
      </c>
      <c r="X1706" s="126" t="str">
        <f t="shared" si="145"/>
        <v>Yes</v>
      </c>
      <c r="Y1706" s="126" t="str">
        <f t="shared" si="145"/>
        <v>No</v>
      </c>
      <c r="Z1706" s="126" t="str">
        <f t="shared" si="145"/>
        <v>Yes</v>
      </c>
      <c r="AA1706" s="126" t="str">
        <f t="shared" si="145"/>
        <v>No</v>
      </c>
    </row>
    <row r="1707" spans="1:27" x14ac:dyDescent="0.3">
      <c r="A1707" t="s">
        <v>210</v>
      </c>
      <c r="B1707" t="s">
        <v>13</v>
      </c>
      <c r="C1707" t="s">
        <v>9</v>
      </c>
      <c r="D1707" t="s">
        <v>14</v>
      </c>
      <c r="E1707" t="s">
        <v>8</v>
      </c>
      <c r="F1707" t="s">
        <v>131</v>
      </c>
      <c r="G1707">
        <v>0</v>
      </c>
      <c r="H1707" t="s">
        <v>14</v>
      </c>
      <c r="I1707" t="s">
        <v>19</v>
      </c>
      <c r="M1707">
        <v>0</v>
      </c>
      <c r="N1707" t="str">
        <f t="shared" si="140"/>
        <v>No</v>
      </c>
      <c r="O1707" s="3" t="s">
        <v>152</v>
      </c>
      <c r="P1707" s="126" t="str">
        <f t="shared" si="146"/>
        <v>Yes</v>
      </c>
      <c r="Q1707" s="126" t="str">
        <f t="shared" si="145"/>
        <v>Yes</v>
      </c>
      <c r="R1707" s="126" t="str">
        <f t="shared" si="145"/>
        <v>Yes</v>
      </c>
      <c r="S1707" s="126" t="str">
        <f t="shared" si="145"/>
        <v>No</v>
      </c>
      <c r="T1707" s="126" t="str">
        <f t="shared" si="145"/>
        <v>No</v>
      </c>
      <c r="U1707" s="126" t="str">
        <f t="shared" si="145"/>
        <v>No</v>
      </c>
      <c r="V1707" s="126" t="str">
        <f t="shared" si="145"/>
        <v>No</v>
      </c>
      <c r="W1707" s="126" t="str">
        <f t="shared" si="145"/>
        <v>No</v>
      </c>
      <c r="X1707" s="126" t="str">
        <f t="shared" si="145"/>
        <v>Yes</v>
      </c>
      <c r="Y1707" s="126" t="str">
        <f t="shared" si="145"/>
        <v>No</v>
      </c>
      <c r="Z1707" s="126" t="str">
        <f t="shared" si="145"/>
        <v>Yes</v>
      </c>
      <c r="AA1707" s="126" t="str">
        <f t="shared" si="145"/>
        <v>No</v>
      </c>
    </row>
    <row r="1708" spans="1:27" x14ac:dyDescent="0.3">
      <c r="A1708" t="s">
        <v>210</v>
      </c>
      <c r="B1708" t="s">
        <v>13</v>
      </c>
      <c r="C1708" t="s">
        <v>9</v>
      </c>
      <c r="D1708" t="s">
        <v>14</v>
      </c>
      <c r="E1708" t="s">
        <v>8</v>
      </c>
      <c r="F1708" t="s">
        <v>131</v>
      </c>
      <c r="G1708">
        <v>0</v>
      </c>
      <c r="H1708" t="s">
        <v>9</v>
      </c>
      <c r="I1708" t="s">
        <v>15</v>
      </c>
      <c r="M1708">
        <v>0</v>
      </c>
      <c r="N1708" t="str">
        <f t="shared" si="140"/>
        <v>No</v>
      </c>
      <c r="O1708" s="3" t="s">
        <v>152</v>
      </c>
      <c r="P1708" s="126" t="str">
        <f t="shared" si="146"/>
        <v>Yes</v>
      </c>
      <c r="Q1708" s="126" t="str">
        <f t="shared" si="145"/>
        <v>Yes</v>
      </c>
      <c r="R1708" s="126" t="str">
        <f t="shared" si="145"/>
        <v>Yes</v>
      </c>
      <c r="S1708" s="126" t="str">
        <f t="shared" si="145"/>
        <v>No</v>
      </c>
      <c r="T1708" s="126" t="str">
        <f t="shared" si="145"/>
        <v>No</v>
      </c>
      <c r="U1708" s="126" t="str">
        <f t="shared" si="145"/>
        <v>No</v>
      </c>
      <c r="V1708" s="126" t="str">
        <f t="shared" si="145"/>
        <v>No</v>
      </c>
      <c r="W1708" s="126" t="str">
        <f t="shared" si="145"/>
        <v>No</v>
      </c>
      <c r="X1708" s="126" t="str">
        <f t="shared" si="145"/>
        <v>Yes</v>
      </c>
      <c r="Y1708" s="126" t="str">
        <f t="shared" si="145"/>
        <v>No</v>
      </c>
      <c r="Z1708" s="126" t="str">
        <f t="shared" si="145"/>
        <v>Yes</v>
      </c>
      <c r="AA1708" s="126" t="str">
        <f t="shared" si="145"/>
        <v>No</v>
      </c>
    </row>
    <row r="1709" spans="1:27" x14ac:dyDescent="0.3">
      <c r="A1709" t="s">
        <v>210</v>
      </c>
      <c r="B1709" t="s">
        <v>13</v>
      </c>
      <c r="C1709" t="s">
        <v>9</v>
      </c>
      <c r="D1709" t="s">
        <v>14</v>
      </c>
      <c r="E1709" t="s">
        <v>8</v>
      </c>
      <c r="F1709" t="s">
        <v>131</v>
      </c>
      <c r="G1709">
        <v>2</v>
      </c>
      <c r="H1709" t="s">
        <v>131</v>
      </c>
      <c r="I1709" t="s">
        <v>18</v>
      </c>
      <c r="L1709" s="3" t="s">
        <v>253</v>
      </c>
      <c r="M1709">
        <v>0</v>
      </c>
      <c r="N1709" t="str">
        <f t="shared" si="140"/>
        <v>No</v>
      </c>
      <c r="O1709" s="3" t="s">
        <v>152</v>
      </c>
      <c r="P1709" s="126" t="str">
        <f t="shared" si="146"/>
        <v>Yes</v>
      </c>
      <c r="Q1709" s="126" t="str">
        <f t="shared" si="145"/>
        <v>Yes</v>
      </c>
      <c r="R1709" s="126" t="str">
        <f t="shared" si="145"/>
        <v>Yes</v>
      </c>
      <c r="S1709" s="126" t="str">
        <f t="shared" si="145"/>
        <v>No</v>
      </c>
      <c r="T1709" s="126" t="str">
        <f t="shared" si="145"/>
        <v>No</v>
      </c>
      <c r="U1709" s="126" t="str">
        <f t="shared" si="145"/>
        <v>No</v>
      </c>
      <c r="V1709" s="126" t="str">
        <f t="shared" si="145"/>
        <v>No</v>
      </c>
      <c r="W1709" s="126" t="str">
        <f t="shared" si="145"/>
        <v>No</v>
      </c>
      <c r="X1709" s="126" t="str">
        <f t="shared" si="145"/>
        <v>Yes</v>
      </c>
      <c r="Y1709" s="126" t="str">
        <f t="shared" si="145"/>
        <v>No</v>
      </c>
      <c r="Z1709" s="126" t="str">
        <f t="shared" si="145"/>
        <v>Yes</v>
      </c>
      <c r="AA1709" s="126" t="str">
        <f t="shared" si="145"/>
        <v>No</v>
      </c>
    </row>
    <row r="1710" spans="1:27" x14ac:dyDescent="0.3">
      <c r="A1710" t="s">
        <v>210</v>
      </c>
      <c r="B1710" t="s">
        <v>13</v>
      </c>
      <c r="C1710" t="s">
        <v>9</v>
      </c>
      <c r="D1710" t="s">
        <v>14</v>
      </c>
      <c r="E1710" t="s">
        <v>8</v>
      </c>
      <c r="F1710" t="s">
        <v>131</v>
      </c>
      <c r="G1710">
        <v>0</v>
      </c>
      <c r="H1710" t="s">
        <v>14</v>
      </c>
      <c r="I1710" t="s">
        <v>19</v>
      </c>
      <c r="M1710">
        <v>0</v>
      </c>
      <c r="N1710" t="str">
        <f t="shared" si="140"/>
        <v>No</v>
      </c>
      <c r="O1710" s="3" t="s">
        <v>152</v>
      </c>
      <c r="P1710" s="126" t="str">
        <f t="shared" si="146"/>
        <v>Yes</v>
      </c>
      <c r="Q1710" s="126" t="str">
        <f t="shared" si="145"/>
        <v>Yes</v>
      </c>
      <c r="R1710" s="126" t="str">
        <f t="shared" si="145"/>
        <v>Yes</v>
      </c>
      <c r="S1710" s="126" t="str">
        <f t="shared" si="145"/>
        <v>No</v>
      </c>
      <c r="T1710" s="126" t="str">
        <f t="shared" si="145"/>
        <v>No</v>
      </c>
      <c r="U1710" s="126" t="str">
        <f t="shared" si="145"/>
        <v>No</v>
      </c>
      <c r="V1710" s="126" t="str">
        <f t="shared" si="145"/>
        <v>No</v>
      </c>
      <c r="W1710" s="126" t="str">
        <f t="shared" si="145"/>
        <v>No</v>
      </c>
      <c r="X1710" s="126" t="str">
        <f t="shared" si="145"/>
        <v>Yes</v>
      </c>
      <c r="Y1710" s="126" t="str">
        <f t="shared" si="145"/>
        <v>No</v>
      </c>
      <c r="Z1710" s="126" t="str">
        <f t="shared" si="145"/>
        <v>Yes</v>
      </c>
      <c r="AA1710" s="126" t="str">
        <f t="shared" si="145"/>
        <v>No</v>
      </c>
    </row>
    <row r="1711" spans="1:27" x14ac:dyDescent="0.3">
      <c r="A1711" t="s">
        <v>210</v>
      </c>
      <c r="B1711" t="s">
        <v>13</v>
      </c>
      <c r="C1711" t="s">
        <v>130</v>
      </c>
      <c r="D1711" t="s">
        <v>9</v>
      </c>
      <c r="E1711" t="s">
        <v>11</v>
      </c>
      <c r="F1711" t="s">
        <v>10</v>
      </c>
      <c r="G1711">
        <v>0</v>
      </c>
      <c r="H1711" t="s">
        <v>13</v>
      </c>
      <c r="I1711" t="s">
        <v>19</v>
      </c>
      <c r="L1711" s="3" t="s">
        <v>122</v>
      </c>
      <c r="M1711">
        <v>3</v>
      </c>
      <c r="N1711" t="str">
        <f t="shared" si="140"/>
        <v>Yes</v>
      </c>
      <c r="O1711" s="3" t="s">
        <v>152</v>
      </c>
      <c r="P1711" s="126" t="str">
        <f t="shared" si="146"/>
        <v>Yes</v>
      </c>
      <c r="Q1711" s="126" t="str">
        <f t="shared" si="145"/>
        <v>Yes</v>
      </c>
      <c r="R1711" s="126" t="str">
        <f t="shared" si="145"/>
        <v>No</v>
      </c>
      <c r="S1711" s="126" t="str">
        <f t="shared" si="145"/>
        <v>No</v>
      </c>
      <c r="T1711" s="126" t="str">
        <f t="shared" si="145"/>
        <v>Yes</v>
      </c>
      <c r="U1711" s="126" t="str">
        <f t="shared" si="145"/>
        <v>Yes</v>
      </c>
      <c r="V1711" s="126" t="str">
        <f t="shared" si="145"/>
        <v>No</v>
      </c>
      <c r="W1711" s="126" t="str">
        <f t="shared" si="145"/>
        <v>No</v>
      </c>
      <c r="X1711" s="126" t="str">
        <f t="shared" si="145"/>
        <v>No</v>
      </c>
      <c r="Y1711" s="126" t="str">
        <f t="shared" si="145"/>
        <v>Yes</v>
      </c>
      <c r="Z1711" s="126" t="str">
        <f t="shared" si="145"/>
        <v>No</v>
      </c>
      <c r="AA1711" s="126" t="str">
        <f t="shared" si="145"/>
        <v>No</v>
      </c>
    </row>
    <row r="1712" spans="1:27" x14ac:dyDescent="0.3">
      <c r="A1712" t="s">
        <v>210</v>
      </c>
      <c r="B1712" t="s">
        <v>13</v>
      </c>
      <c r="C1712" t="s">
        <v>130</v>
      </c>
      <c r="D1712" t="s">
        <v>9</v>
      </c>
      <c r="E1712" t="s">
        <v>11</v>
      </c>
      <c r="F1712" t="s">
        <v>10</v>
      </c>
      <c r="G1712">
        <v>0</v>
      </c>
      <c r="H1712" t="s">
        <v>130</v>
      </c>
      <c r="I1712" t="s">
        <v>15</v>
      </c>
      <c r="M1712">
        <v>0</v>
      </c>
      <c r="N1712" t="str">
        <f t="shared" si="140"/>
        <v>No</v>
      </c>
      <c r="O1712" s="3" t="s">
        <v>152</v>
      </c>
      <c r="P1712" s="126" t="str">
        <f t="shared" si="146"/>
        <v>Yes</v>
      </c>
      <c r="Q1712" s="126" t="str">
        <f t="shared" si="145"/>
        <v>Yes</v>
      </c>
      <c r="R1712" s="126" t="str">
        <f t="shared" si="145"/>
        <v>No</v>
      </c>
      <c r="S1712" s="126" t="str">
        <f t="shared" si="145"/>
        <v>No</v>
      </c>
      <c r="T1712" s="126" t="str">
        <f t="shared" si="145"/>
        <v>Yes</v>
      </c>
      <c r="U1712" s="126" t="str">
        <f t="shared" si="145"/>
        <v>Yes</v>
      </c>
      <c r="V1712" s="126" t="str">
        <f t="shared" si="145"/>
        <v>No</v>
      </c>
      <c r="W1712" s="126" t="str">
        <f t="shared" si="145"/>
        <v>No</v>
      </c>
      <c r="X1712" s="126" t="str">
        <f t="shared" si="145"/>
        <v>No</v>
      </c>
      <c r="Y1712" s="126" t="str">
        <f t="shared" si="145"/>
        <v>Yes</v>
      </c>
      <c r="Z1712" s="126" t="str">
        <f t="shared" si="145"/>
        <v>No</v>
      </c>
      <c r="AA1712" s="126" t="str">
        <f t="shared" si="145"/>
        <v>No</v>
      </c>
    </row>
    <row r="1713" spans="1:27" x14ac:dyDescent="0.3">
      <c r="A1713" t="s">
        <v>210</v>
      </c>
      <c r="B1713" t="s">
        <v>13</v>
      </c>
      <c r="C1713" t="s">
        <v>130</v>
      </c>
      <c r="D1713" t="s">
        <v>9</v>
      </c>
      <c r="E1713" t="s">
        <v>11</v>
      </c>
      <c r="F1713" t="s">
        <v>10</v>
      </c>
      <c r="G1713">
        <v>1</v>
      </c>
      <c r="H1713" t="s">
        <v>10</v>
      </c>
      <c r="I1713" t="s">
        <v>16</v>
      </c>
      <c r="L1713" s="3" t="s">
        <v>252</v>
      </c>
      <c r="M1713">
        <v>0</v>
      </c>
      <c r="N1713" t="str">
        <f t="shared" si="140"/>
        <v>No</v>
      </c>
      <c r="O1713" s="3" t="s">
        <v>152</v>
      </c>
      <c r="P1713" s="126" t="str">
        <f t="shared" si="146"/>
        <v>Yes</v>
      </c>
      <c r="Q1713" s="126" t="str">
        <f t="shared" si="145"/>
        <v>Yes</v>
      </c>
      <c r="R1713" s="126" t="str">
        <f t="shared" si="145"/>
        <v>No</v>
      </c>
      <c r="S1713" s="126" t="str">
        <f t="shared" si="145"/>
        <v>No</v>
      </c>
      <c r="T1713" s="126" t="str">
        <f t="shared" si="145"/>
        <v>Yes</v>
      </c>
      <c r="U1713" s="126" t="str">
        <f t="shared" si="145"/>
        <v>Yes</v>
      </c>
      <c r="V1713" s="126" t="str">
        <f t="shared" si="145"/>
        <v>No</v>
      </c>
      <c r="W1713" s="126" t="str">
        <f t="shared" si="145"/>
        <v>No</v>
      </c>
      <c r="X1713" s="126" t="str">
        <f t="shared" si="145"/>
        <v>No</v>
      </c>
      <c r="Y1713" s="126" t="str">
        <f t="shared" si="145"/>
        <v>Yes</v>
      </c>
      <c r="Z1713" s="126" t="str">
        <f t="shared" si="145"/>
        <v>No</v>
      </c>
      <c r="AA1713" s="126" t="str">
        <f t="shared" si="145"/>
        <v>No</v>
      </c>
    </row>
    <row r="1714" spans="1:27" x14ac:dyDescent="0.3">
      <c r="A1714" t="s">
        <v>210</v>
      </c>
      <c r="B1714" t="s">
        <v>130</v>
      </c>
      <c r="C1714" t="s">
        <v>9</v>
      </c>
      <c r="D1714" t="s">
        <v>70</v>
      </c>
      <c r="E1714" t="s">
        <v>11</v>
      </c>
      <c r="F1714" t="s">
        <v>10</v>
      </c>
      <c r="G1714">
        <v>1</v>
      </c>
      <c r="H1714" t="s">
        <v>10</v>
      </c>
      <c r="I1714" t="s">
        <v>18</v>
      </c>
      <c r="L1714" s="3" t="s">
        <v>122</v>
      </c>
      <c r="M1714">
        <v>0</v>
      </c>
      <c r="N1714" t="str">
        <f t="shared" si="140"/>
        <v>No</v>
      </c>
      <c r="O1714" s="3" t="s">
        <v>152</v>
      </c>
      <c r="P1714" s="126" t="str">
        <f t="shared" si="146"/>
        <v>No</v>
      </c>
      <c r="Q1714" s="126" t="str">
        <f t="shared" si="145"/>
        <v>Yes</v>
      </c>
      <c r="R1714" s="126" t="str">
        <f t="shared" si="145"/>
        <v>No</v>
      </c>
      <c r="S1714" s="126" t="str">
        <f t="shared" si="145"/>
        <v>Yes</v>
      </c>
      <c r="T1714" s="126" t="str">
        <f t="shared" si="145"/>
        <v>Yes</v>
      </c>
      <c r="U1714" s="126" t="str">
        <f t="shared" si="145"/>
        <v>Yes</v>
      </c>
      <c r="V1714" s="126" t="str">
        <f t="shared" si="145"/>
        <v>No</v>
      </c>
      <c r="W1714" s="126" t="str">
        <f t="shared" si="145"/>
        <v>No</v>
      </c>
      <c r="X1714" s="126" t="str">
        <f t="shared" si="145"/>
        <v>No</v>
      </c>
      <c r="Y1714" s="126" t="str">
        <f t="shared" si="145"/>
        <v>Yes</v>
      </c>
      <c r="Z1714" s="126" t="str">
        <f t="shared" si="145"/>
        <v>No</v>
      </c>
      <c r="AA1714" s="126" t="str">
        <f t="shared" si="145"/>
        <v>No</v>
      </c>
    </row>
    <row r="1715" spans="1:27" x14ac:dyDescent="0.3">
      <c r="A1715" t="s">
        <v>210</v>
      </c>
      <c r="B1715" t="s">
        <v>130</v>
      </c>
      <c r="C1715" t="s">
        <v>9</v>
      </c>
      <c r="D1715" t="s">
        <v>70</v>
      </c>
      <c r="E1715" t="s">
        <v>11</v>
      </c>
      <c r="F1715" t="s">
        <v>10</v>
      </c>
      <c r="G1715">
        <v>2</v>
      </c>
      <c r="H1715" t="s">
        <v>70</v>
      </c>
      <c r="I1715" t="s">
        <v>148</v>
      </c>
      <c r="M1715">
        <v>1</v>
      </c>
      <c r="N1715" t="str">
        <f t="shared" si="140"/>
        <v>Yes</v>
      </c>
      <c r="O1715" s="3" t="s">
        <v>152</v>
      </c>
      <c r="P1715" s="126" t="str">
        <f t="shared" si="146"/>
        <v>No</v>
      </c>
      <c r="Q1715" s="126" t="str">
        <f t="shared" si="145"/>
        <v>Yes</v>
      </c>
      <c r="R1715" s="126" t="str">
        <f t="shared" si="145"/>
        <v>No</v>
      </c>
      <c r="S1715" s="126" t="str">
        <f t="shared" si="145"/>
        <v>Yes</v>
      </c>
      <c r="T1715" s="126" t="str">
        <f t="shared" si="145"/>
        <v>Yes</v>
      </c>
      <c r="U1715" s="126" t="str">
        <f t="shared" si="145"/>
        <v>Yes</v>
      </c>
      <c r="V1715" s="126" t="str">
        <f t="shared" si="145"/>
        <v>No</v>
      </c>
      <c r="W1715" s="126" t="str">
        <f t="shared" si="145"/>
        <v>No</v>
      </c>
      <c r="X1715" s="126" t="str">
        <f t="shared" si="145"/>
        <v>No</v>
      </c>
      <c r="Y1715" s="126" t="str">
        <f t="shared" si="145"/>
        <v>Yes</v>
      </c>
      <c r="Z1715" s="126" t="str">
        <f t="shared" si="145"/>
        <v>No</v>
      </c>
      <c r="AA1715" s="126" t="str">
        <f t="shared" si="145"/>
        <v>No</v>
      </c>
    </row>
    <row r="1716" spans="1:27" x14ac:dyDescent="0.3">
      <c r="A1716" t="s">
        <v>210</v>
      </c>
      <c r="B1716" t="s">
        <v>13</v>
      </c>
      <c r="C1716" t="s">
        <v>130</v>
      </c>
      <c r="D1716" t="s">
        <v>8</v>
      </c>
      <c r="E1716" t="s">
        <v>11</v>
      </c>
      <c r="F1716" t="s">
        <v>10</v>
      </c>
      <c r="G1716">
        <v>0</v>
      </c>
      <c r="H1716" t="s">
        <v>130</v>
      </c>
      <c r="I1716" t="s">
        <v>15</v>
      </c>
      <c r="M1716">
        <v>0</v>
      </c>
      <c r="N1716" t="str">
        <f t="shared" si="140"/>
        <v>No</v>
      </c>
      <c r="O1716" s="3" t="s">
        <v>152</v>
      </c>
      <c r="P1716" s="126" t="str">
        <f t="shared" si="146"/>
        <v>Yes</v>
      </c>
      <c r="Q1716" s="126" t="str">
        <f t="shared" si="145"/>
        <v>No</v>
      </c>
      <c r="R1716" s="126" t="str">
        <f t="shared" si="145"/>
        <v>Yes</v>
      </c>
      <c r="S1716" s="126" t="str">
        <f t="shared" si="145"/>
        <v>No</v>
      </c>
      <c r="T1716" s="126" t="str">
        <f t="shared" si="145"/>
        <v>Yes</v>
      </c>
      <c r="U1716" s="126" t="str">
        <f t="shared" si="145"/>
        <v>Yes</v>
      </c>
      <c r="V1716" s="126" t="str">
        <f t="shared" si="145"/>
        <v>No</v>
      </c>
      <c r="W1716" s="126" t="str">
        <f t="shared" si="145"/>
        <v>No</v>
      </c>
      <c r="X1716" s="126" t="str">
        <f t="shared" si="145"/>
        <v>No</v>
      </c>
      <c r="Y1716" s="126" t="str">
        <f t="shared" si="145"/>
        <v>Yes</v>
      </c>
      <c r="Z1716" s="126" t="str">
        <f t="shared" si="145"/>
        <v>No</v>
      </c>
      <c r="AA1716" s="126" t="str">
        <f t="shared" si="145"/>
        <v>No</v>
      </c>
    </row>
    <row r="1717" spans="1:27" x14ac:dyDescent="0.3">
      <c r="A1717" t="s">
        <v>210</v>
      </c>
      <c r="B1717" t="s">
        <v>13</v>
      </c>
      <c r="C1717" t="s">
        <v>130</v>
      </c>
      <c r="D1717" t="s">
        <v>8</v>
      </c>
      <c r="E1717" t="s">
        <v>11</v>
      </c>
      <c r="F1717" t="s">
        <v>10</v>
      </c>
      <c r="G1717">
        <v>0</v>
      </c>
      <c r="H1717" t="s">
        <v>130</v>
      </c>
      <c r="I1717" t="s">
        <v>19</v>
      </c>
      <c r="L1717" s="3" t="s">
        <v>122</v>
      </c>
      <c r="M1717">
        <v>0</v>
      </c>
      <c r="N1717" t="str">
        <f t="shared" ref="N1717:N1780" si="147">IF(M1717="","",IF(I1717="Foul","Yes",IF(M1717=0,"No","Yes")))</f>
        <v>No</v>
      </c>
      <c r="O1717" s="3" t="s">
        <v>152</v>
      </c>
      <c r="P1717" s="126" t="str">
        <f t="shared" si="146"/>
        <v>Yes</v>
      </c>
      <c r="Q1717" s="126" t="str">
        <f t="shared" si="145"/>
        <v>No</v>
      </c>
      <c r="R1717" s="126" t="str">
        <f t="shared" si="145"/>
        <v>Yes</v>
      </c>
      <c r="S1717" s="126" t="str">
        <f t="shared" si="145"/>
        <v>No</v>
      </c>
      <c r="T1717" s="126" t="str">
        <f t="shared" si="145"/>
        <v>Yes</v>
      </c>
      <c r="U1717" s="126" t="str">
        <f t="shared" si="145"/>
        <v>Yes</v>
      </c>
      <c r="V1717" s="126" t="str">
        <f t="shared" si="145"/>
        <v>No</v>
      </c>
      <c r="W1717" s="126" t="str">
        <f t="shared" si="145"/>
        <v>No</v>
      </c>
      <c r="X1717" s="126" t="str">
        <f t="shared" si="145"/>
        <v>No</v>
      </c>
      <c r="Y1717" s="126" t="str">
        <f t="shared" si="145"/>
        <v>Yes</v>
      </c>
      <c r="Z1717" s="126" t="str">
        <f t="shared" si="145"/>
        <v>No</v>
      </c>
      <c r="AA1717" s="126" t="str">
        <f t="shared" si="145"/>
        <v>No</v>
      </c>
    </row>
    <row r="1718" spans="1:27" x14ac:dyDescent="0.3">
      <c r="A1718" t="s">
        <v>210</v>
      </c>
      <c r="B1718" t="s">
        <v>13</v>
      </c>
      <c r="C1718" t="s">
        <v>9</v>
      </c>
      <c r="D1718" t="s">
        <v>8</v>
      </c>
      <c r="E1718" t="s">
        <v>11</v>
      </c>
      <c r="F1718" t="s">
        <v>131</v>
      </c>
      <c r="G1718">
        <v>0</v>
      </c>
      <c r="H1718" t="s">
        <v>9</v>
      </c>
      <c r="I1718" t="s">
        <v>16</v>
      </c>
      <c r="M1718">
        <v>2</v>
      </c>
      <c r="N1718" t="str">
        <f t="shared" si="147"/>
        <v>Yes</v>
      </c>
      <c r="O1718" s="3" t="s">
        <v>152</v>
      </c>
      <c r="P1718" s="126" t="str">
        <f t="shared" si="146"/>
        <v>Yes</v>
      </c>
      <c r="Q1718" s="126" t="str">
        <f t="shared" si="145"/>
        <v>Yes</v>
      </c>
      <c r="R1718" s="126" t="str">
        <f t="shared" si="145"/>
        <v>Yes</v>
      </c>
      <c r="S1718" s="126" t="str">
        <f t="shared" si="145"/>
        <v>No</v>
      </c>
      <c r="T1718" s="126" t="str">
        <f t="shared" si="145"/>
        <v>No</v>
      </c>
      <c r="U1718" s="126" t="str">
        <f t="shared" si="145"/>
        <v>Yes</v>
      </c>
      <c r="V1718" s="126" t="str">
        <f t="shared" si="145"/>
        <v>No</v>
      </c>
      <c r="W1718" s="126" t="str">
        <f t="shared" si="145"/>
        <v>No</v>
      </c>
      <c r="X1718" s="126" t="str">
        <f t="shared" si="145"/>
        <v>No</v>
      </c>
      <c r="Y1718" s="126" t="str">
        <f t="shared" si="145"/>
        <v>No</v>
      </c>
      <c r="Z1718" s="126" t="str">
        <f t="shared" si="145"/>
        <v>Yes</v>
      </c>
      <c r="AA1718" s="126" t="str">
        <f t="shared" si="145"/>
        <v>No</v>
      </c>
    </row>
    <row r="1719" spans="1:27" x14ac:dyDescent="0.3">
      <c r="A1719" t="s">
        <v>210</v>
      </c>
      <c r="B1719" t="s">
        <v>13</v>
      </c>
      <c r="C1719" t="s">
        <v>9</v>
      </c>
      <c r="D1719" t="s">
        <v>8</v>
      </c>
      <c r="E1719" t="s">
        <v>11</v>
      </c>
      <c r="F1719" t="s">
        <v>131</v>
      </c>
      <c r="G1719">
        <v>3</v>
      </c>
      <c r="H1719" t="s">
        <v>8</v>
      </c>
      <c r="I1719" t="s">
        <v>18</v>
      </c>
      <c r="M1719">
        <v>2</v>
      </c>
      <c r="N1719" t="str">
        <f t="shared" si="147"/>
        <v>Yes</v>
      </c>
      <c r="O1719" s="3" t="s">
        <v>152</v>
      </c>
      <c r="P1719" s="126" t="str">
        <f t="shared" si="146"/>
        <v>Yes</v>
      </c>
      <c r="Q1719" s="126" t="str">
        <f t="shared" si="145"/>
        <v>Yes</v>
      </c>
      <c r="R1719" s="126" t="str">
        <f t="shared" si="145"/>
        <v>Yes</v>
      </c>
      <c r="S1719" s="126" t="str">
        <f t="shared" si="145"/>
        <v>No</v>
      </c>
      <c r="T1719" s="126" t="str">
        <f t="shared" si="145"/>
        <v>No</v>
      </c>
      <c r="U1719" s="126" t="str">
        <f t="shared" si="145"/>
        <v>Yes</v>
      </c>
      <c r="V1719" s="126" t="str">
        <f t="shared" si="145"/>
        <v>No</v>
      </c>
      <c r="W1719" s="126" t="str">
        <f t="shared" si="145"/>
        <v>No</v>
      </c>
      <c r="X1719" s="126" t="str">
        <f t="shared" si="145"/>
        <v>No</v>
      </c>
      <c r="Y1719" s="126" t="str">
        <f t="shared" si="145"/>
        <v>No</v>
      </c>
      <c r="Z1719" s="126" t="str">
        <f t="shared" si="145"/>
        <v>Yes</v>
      </c>
      <c r="AA1719" s="126" t="str">
        <f t="shared" si="145"/>
        <v>No</v>
      </c>
    </row>
    <row r="1720" spans="1:27" x14ac:dyDescent="0.3">
      <c r="A1720" t="s">
        <v>210</v>
      </c>
      <c r="B1720" t="s">
        <v>13</v>
      </c>
      <c r="C1720" t="s">
        <v>9</v>
      </c>
      <c r="D1720" t="s">
        <v>8</v>
      </c>
      <c r="E1720" t="s">
        <v>11</v>
      </c>
      <c r="F1720" t="s">
        <v>131</v>
      </c>
      <c r="G1720">
        <v>1</v>
      </c>
      <c r="H1720" t="s">
        <v>131</v>
      </c>
      <c r="I1720" t="s">
        <v>15</v>
      </c>
      <c r="M1720">
        <v>0</v>
      </c>
      <c r="N1720" t="str">
        <f t="shared" si="147"/>
        <v>No</v>
      </c>
      <c r="O1720" s="3" t="s">
        <v>152</v>
      </c>
      <c r="P1720" s="126" t="str">
        <f t="shared" si="146"/>
        <v>Yes</v>
      </c>
      <c r="Q1720" s="126" t="str">
        <f t="shared" si="145"/>
        <v>Yes</v>
      </c>
      <c r="R1720" s="126" t="str">
        <f t="shared" si="145"/>
        <v>Yes</v>
      </c>
      <c r="S1720" s="126" t="str">
        <f t="shared" si="145"/>
        <v>No</v>
      </c>
      <c r="T1720" s="126" t="str">
        <f t="shared" si="145"/>
        <v>No</v>
      </c>
      <c r="U1720" s="126" t="str">
        <f t="shared" si="145"/>
        <v>Yes</v>
      </c>
      <c r="V1720" s="126" t="str">
        <f t="shared" si="145"/>
        <v>No</v>
      </c>
      <c r="W1720" s="126" t="str">
        <f t="shared" si="145"/>
        <v>No</v>
      </c>
      <c r="X1720" s="126" t="str">
        <f t="shared" si="145"/>
        <v>No</v>
      </c>
      <c r="Y1720" s="126" t="str">
        <f t="shared" si="145"/>
        <v>No</v>
      </c>
      <c r="Z1720" s="126" t="str">
        <f t="shared" si="145"/>
        <v>Yes</v>
      </c>
      <c r="AA1720" s="126" t="str">
        <f t="shared" si="145"/>
        <v>No</v>
      </c>
    </row>
    <row r="1721" spans="1:27" x14ac:dyDescent="0.3">
      <c r="A1721" t="s">
        <v>210</v>
      </c>
      <c r="B1721" t="s">
        <v>13</v>
      </c>
      <c r="C1721" t="s">
        <v>9</v>
      </c>
      <c r="D1721" t="s">
        <v>8</v>
      </c>
      <c r="E1721" t="s">
        <v>11</v>
      </c>
      <c r="F1721" t="s">
        <v>131</v>
      </c>
      <c r="G1721">
        <v>1</v>
      </c>
      <c r="H1721" t="s">
        <v>9</v>
      </c>
      <c r="I1721" t="s">
        <v>20</v>
      </c>
      <c r="J1721" t="s">
        <v>237</v>
      </c>
      <c r="M1721">
        <v>0</v>
      </c>
      <c r="N1721" t="str">
        <f t="shared" si="147"/>
        <v>No</v>
      </c>
      <c r="O1721" s="3" t="s">
        <v>152</v>
      </c>
      <c r="P1721" s="126" t="str">
        <f t="shared" si="146"/>
        <v>Yes</v>
      </c>
      <c r="Q1721" s="126" t="str">
        <f t="shared" si="145"/>
        <v>Yes</v>
      </c>
      <c r="R1721" s="126" t="str">
        <f t="shared" si="145"/>
        <v>Yes</v>
      </c>
      <c r="S1721" s="126" t="str">
        <f t="shared" si="145"/>
        <v>No</v>
      </c>
      <c r="T1721" s="126" t="str">
        <f t="shared" si="145"/>
        <v>No</v>
      </c>
      <c r="U1721" s="126" t="str">
        <f t="shared" si="145"/>
        <v>Yes</v>
      </c>
      <c r="V1721" s="126" t="str">
        <f t="shared" si="145"/>
        <v>No</v>
      </c>
      <c r="W1721" s="126" t="str">
        <f t="shared" si="145"/>
        <v>No</v>
      </c>
      <c r="X1721" s="126" t="str">
        <f t="shared" si="145"/>
        <v>No</v>
      </c>
      <c r="Y1721" s="126" t="str">
        <f t="shared" si="145"/>
        <v>No</v>
      </c>
      <c r="Z1721" s="126" t="str">
        <f t="shared" si="145"/>
        <v>Yes</v>
      </c>
      <c r="AA1721" s="126" t="str">
        <f t="shared" si="145"/>
        <v>No</v>
      </c>
    </row>
    <row r="1722" spans="1:27" x14ac:dyDescent="0.3">
      <c r="A1722" t="s">
        <v>210</v>
      </c>
      <c r="B1722" t="s">
        <v>13</v>
      </c>
      <c r="C1722" t="s">
        <v>130</v>
      </c>
      <c r="D1722" t="s">
        <v>9</v>
      </c>
      <c r="E1722" t="s">
        <v>11</v>
      </c>
      <c r="F1722" t="s">
        <v>131</v>
      </c>
      <c r="G1722">
        <v>0</v>
      </c>
      <c r="H1722" t="s">
        <v>13</v>
      </c>
      <c r="I1722" t="s">
        <v>17</v>
      </c>
      <c r="L1722" s="3" t="s">
        <v>122</v>
      </c>
      <c r="M1722">
        <v>0</v>
      </c>
      <c r="N1722" t="str">
        <f t="shared" si="147"/>
        <v>No</v>
      </c>
      <c r="O1722" s="3" t="s">
        <v>152</v>
      </c>
      <c r="P1722" s="126" t="str">
        <f t="shared" si="146"/>
        <v>Yes</v>
      </c>
      <c r="Q1722" s="126" t="str">
        <f t="shared" si="145"/>
        <v>Yes</v>
      </c>
      <c r="R1722" s="126" t="str">
        <f t="shared" si="145"/>
        <v>No</v>
      </c>
      <c r="S1722" s="126" t="str">
        <f t="shared" si="145"/>
        <v>No</v>
      </c>
      <c r="T1722" s="126" t="str">
        <f t="shared" si="145"/>
        <v>No</v>
      </c>
      <c r="U1722" s="126" t="str">
        <f t="shared" si="145"/>
        <v>Yes</v>
      </c>
      <c r="V1722" s="126" t="str">
        <f t="shared" si="145"/>
        <v>No</v>
      </c>
      <c r="W1722" s="126" t="str">
        <f t="shared" si="145"/>
        <v>No</v>
      </c>
      <c r="X1722" s="126" t="str">
        <f t="shared" si="145"/>
        <v>No</v>
      </c>
      <c r="Y1722" s="126" t="str">
        <f t="shared" si="145"/>
        <v>Yes</v>
      </c>
      <c r="Z1722" s="126" t="str">
        <f t="shared" si="145"/>
        <v>Yes</v>
      </c>
      <c r="AA1722" s="126" t="str">
        <f t="shared" si="145"/>
        <v>No</v>
      </c>
    </row>
    <row r="1723" spans="1:27" x14ac:dyDescent="0.3">
      <c r="A1723" t="s">
        <v>210</v>
      </c>
      <c r="B1723" t="s">
        <v>13</v>
      </c>
      <c r="C1723" t="s">
        <v>130</v>
      </c>
      <c r="D1723" t="s">
        <v>9</v>
      </c>
      <c r="E1723" t="s">
        <v>11</v>
      </c>
      <c r="F1723" t="s">
        <v>131</v>
      </c>
      <c r="G1723">
        <v>0</v>
      </c>
      <c r="H1723" t="s">
        <v>130</v>
      </c>
      <c r="I1723" t="s">
        <v>15</v>
      </c>
      <c r="M1723">
        <v>0</v>
      </c>
      <c r="N1723" t="str">
        <f t="shared" si="147"/>
        <v>No</v>
      </c>
      <c r="O1723" s="3" t="s">
        <v>152</v>
      </c>
      <c r="P1723" s="126" t="str">
        <f t="shared" si="146"/>
        <v>Yes</v>
      </c>
      <c r="Q1723" s="126" t="str">
        <f t="shared" si="145"/>
        <v>Yes</v>
      </c>
      <c r="R1723" s="126" t="str">
        <f t="shared" si="145"/>
        <v>No</v>
      </c>
      <c r="S1723" s="126" t="str">
        <f t="shared" si="145"/>
        <v>No</v>
      </c>
      <c r="T1723" s="126" t="str">
        <f t="shared" si="145"/>
        <v>No</v>
      </c>
      <c r="U1723" s="126" t="str">
        <f t="shared" si="145"/>
        <v>Yes</v>
      </c>
      <c r="V1723" s="126" t="str">
        <f t="shared" si="145"/>
        <v>No</v>
      </c>
      <c r="W1723" s="126" t="str">
        <f t="shared" si="145"/>
        <v>No</v>
      </c>
      <c r="X1723" s="126" t="str">
        <f t="shared" si="145"/>
        <v>No</v>
      </c>
      <c r="Y1723" s="126" t="str">
        <f t="shared" si="145"/>
        <v>Yes</v>
      </c>
      <c r="Z1723" s="126" t="str">
        <f t="shared" si="145"/>
        <v>Yes</v>
      </c>
      <c r="AA1723" s="126" t="str">
        <f t="shared" si="145"/>
        <v>No</v>
      </c>
    </row>
    <row r="1724" spans="1:27" x14ac:dyDescent="0.3">
      <c r="A1724" t="s">
        <v>210</v>
      </c>
      <c r="B1724" t="s">
        <v>13</v>
      </c>
      <c r="C1724" t="s">
        <v>9</v>
      </c>
      <c r="D1724" t="s">
        <v>8</v>
      </c>
      <c r="E1724" t="s">
        <v>11</v>
      </c>
      <c r="F1724" t="s">
        <v>10</v>
      </c>
      <c r="G1724">
        <v>1</v>
      </c>
      <c r="H1724" t="s">
        <v>13</v>
      </c>
      <c r="I1724" t="s">
        <v>17</v>
      </c>
      <c r="L1724" s="3" t="s">
        <v>122</v>
      </c>
      <c r="M1724">
        <v>0</v>
      </c>
      <c r="N1724" t="str">
        <f t="shared" si="147"/>
        <v>No</v>
      </c>
      <c r="O1724" s="3" t="s">
        <v>152</v>
      </c>
      <c r="P1724" s="126" t="str">
        <f t="shared" si="146"/>
        <v>Yes</v>
      </c>
      <c r="Q1724" s="126" t="str">
        <f t="shared" si="145"/>
        <v>Yes</v>
      </c>
      <c r="R1724" s="126" t="str">
        <f t="shared" si="145"/>
        <v>Yes</v>
      </c>
      <c r="S1724" s="126" t="str">
        <f t="shared" si="145"/>
        <v>No</v>
      </c>
      <c r="T1724" s="126" t="str">
        <f t="shared" si="145"/>
        <v>Yes</v>
      </c>
      <c r="U1724" s="126" t="str">
        <f t="shared" si="145"/>
        <v>Yes</v>
      </c>
      <c r="V1724" s="126" t="str">
        <f t="shared" si="145"/>
        <v>No</v>
      </c>
      <c r="W1724" s="126" t="str">
        <f t="shared" si="145"/>
        <v>No</v>
      </c>
      <c r="X1724" s="126" t="str">
        <f t="shared" si="145"/>
        <v>No</v>
      </c>
      <c r="Y1724" s="126" t="str">
        <f t="shared" si="145"/>
        <v>No</v>
      </c>
      <c r="Z1724" s="126" t="str">
        <f t="shared" si="145"/>
        <v>No</v>
      </c>
      <c r="AA1724" s="126" t="str">
        <f t="shared" si="145"/>
        <v>No</v>
      </c>
    </row>
    <row r="1725" spans="1:27" x14ac:dyDescent="0.3">
      <c r="A1725" t="s">
        <v>210</v>
      </c>
      <c r="B1725" t="s">
        <v>13</v>
      </c>
      <c r="C1725" t="s">
        <v>9</v>
      </c>
      <c r="D1725" t="s">
        <v>8</v>
      </c>
      <c r="E1725" t="s">
        <v>11</v>
      </c>
      <c r="F1725" t="s">
        <v>10</v>
      </c>
      <c r="G1725">
        <v>1</v>
      </c>
      <c r="H1725" t="s">
        <v>11</v>
      </c>
      <c r="I1725" t="s">
        <v>19</v>
      </c>
      <c r="L1725" s="3" t="s">
        <v>252</v>
      </c>
      <c r="M1725">
        <v>0</v>
      </c>
      <c r="N1725" t="str">
        <f t="shared" si="147"/>
        <v>No</v>
      </c>
      <c r="O1725" s="3" t="s">
        <v>152</v>
      </c>
      <c r="P1725" s="126" t="str">
        <f t="shared" si="146"/>
        <v>Yes</v>
      </c>
      <c r="Q1725" s="126" t="str">
        <f t="shared" si="145"/>
        <v>Yes</v>
      </c>
      <c r="R1725" s="126" t="str">
        <f t="shared" si="145"/>
        <v>Yes</v>
      </c>
      <c r="S1725" s="126" t="str">
        <f t="shared" si="145"/>
        <v>No</v>
      </c>
      <c r="T1725" s="126" t="str">
        <f t="shared" si="145"/>
        <v>Yes</v>
      </c>
      <c r="U1725" s="126" t="str">
        <f t="shared" si="145"/>
        <v>Yes</v>
      </c>
      <c r="V1725" s="126" t="str">
        <f t="shared" si="145"/>
        <v>No</v>
      </c>
      <c r="W1725" s="126" t="str">
        <f t="shared" si="145"/>
        <v>No</v>
      </c>
      <c r="X1725" s="126" t="str">
        <f t="shared" si="145"/>
        <v>No</v>
      </c>
      <c r="Y1725" s="126" t="str">
        <f t="shared" si="145"/>
        <v>No</v>
      </c>
      <c r="Z1725" s="126" t="str">
        <f t="shared" si="145"/>
        <v>No</v>
      </c>
      <c r="AA1725" s="126" t="str">
        <f t="shared" si="145"/>
        <v>No</v>
      </c>
    </row>
    <row r="1726" spans="1:27" x14ac:dyDescent="0.3">
      <c r="A1726" t="s">
        <v>210</v>
      </c>
      <c r="B1726" t="s">
        <v>13</v>
      </c>
      <c r="C1726" t="s">
        <v>9</v>
      </c>
      <c r="D1726" t="s">
        <v>8</v>
      </c>
      <c r="E1726" t="s">
        <v>11</v>
      </c>
      <c r="F1726" t="s">
        <v>10</v>
      </c>
      <c r="G1726">
        <v>2</v>
      </c>
      <c r="H1726" t="s">
        <v>10</v>
      </c>
      <c r="I1726" t="s">
        <v>18</v>
      </c>
      <c r="M1726">
        <v>2</v>
      </c>
      <c r="N1726" t="str">
        <f t="shared" si="147"/>
        <v>Yes</v>
      </c>
      <c r="O1726" s="3" t="s">
        <v>152</v>
      </c>
      <c r="P1726" s="126" t="str">
        <f t="shared" si="146"/>
        <v>Yes</v>
      </c>
      <c r="Q1726" s="126" t="str">
        <f t="shared" si="145"/>
        <v>Yes</v>
      </c>
      <c r="R1726" s="126" t="str">
        <f t="shared" si="145"/>
        <v>Yes</v>
      </c>
      <c r="S1726" s="126" t="str">
        <f t="shared" si="145"/>
        <v>No</v>
      </c>
      <c r="T1726" s="126" t="str">
        <f t="shared" si="145"/>
        <v>Yes</v>
      </c>
      <c r="U1726" s="126" t="str">
        <f t="shared" si="145"/>
        <v>Yes</v>
      </c>
      <c r="V1726" s="126" t="str">
        <f t="shared" si="145"/>
        <v>No</v>
      </c>
      <c r="W1726" s="126" t="str">
        <f t="shared" si="145"/>
        <v>No</v>
      </c>
      <c r="X1726" s="126" t="str">
        <f t="shared" si="145"/>
        <v>No</v>
      </c>
      <c r="Y1726" s="126" t="str">
        <f t="shared" si="145"/>
        <v>No</v>
      </c>
      <c r="Z1726" s="126" t="str">
        <f t="shared" si="145"/>
        <v>No</v>
      </c>
      <c r="AA1726" s="126" t="str">
        <f t="shared" si="145"/>
        <v>No</v>
      </c>
    </row>
    <row r="1727" spans="1:27" x14ac:dyDescent="0.3">
      <c r="A1727" t="s">
        <v>210</v>
      </c>
      <c r="B1727" t="s">
        <v>13</v>
      </c>
      <c r="C1727" t="s">
        <v>9</v>
      </c>
      <c r="D1727" t="s">
        <v>8</v>
      </c>
      <c r="E1727" t="s">
        <v>11</v>
      </c>
      <c r="F1727" t="s">
        <v>10</v>
      </c>
      <c r="G1727">
        <v>1</v>
      </c>
      <c r="H1727" t="s">
        <v>13</v>
      </c>
      <c r="I1727" t="s">
        <v>18</v>
      </c>
      <c r="L1727" s="3" t="s">
        <v>122</v>
      </c>
      <c r="M1727">
        <v>2</v>
      </c>
      <c r="N1727" t="str">
        <f t="shared" si="147"/>
        <v>Yes</v>
      </c>
      <c r="O1727" s="3" t="s">
        <v>152</v>
      </c>
      <c r="P1727" s="126" t="str">
        <f t="shared" si="146"/>
        <v>Yes</v>
      </c>
      <c r="Q1727" s="126" t="str">
        <f t="shared" si="145"/>
        <v>Yes</v>
      </c>
      <c r="R1727" s="126" t="str">
        <f t="shared" si="145"/>
        <v>Yes</v>
      </c>
      <c r="S1727" s="126" t="str">
        <f t="shared" si="145"/>
        <v>No</v>
      </c>
      <c r="T1727" s="126" t="str">
        <f t="shared" si="145"/>
        <v>Yes</v>
      </c>
      <c r="U1727" s="126" t="str">
        <f t="shared" si="145"/>
        <v>Yes</v>
      </c>
      <c r="V1727" s="126" t="str">
        <f t="shared" ref="Q1727:AA1750" si="148">IF($A1727="","",IF(OR($B1727=V$1,$C1727=V$1,$D1727=V$1,$E1727=V$1,$F1727=V$1),"Yes","No"))</f>
        <v>No</v>
      </c>
      <c r="W1727" s="126" t="str">
        <f t="shared" si="148"/>
        <v>No</v>
      </c>
      <c r="X1727" s="126" t="str">
        <f t="shared" si="148"/>
        <v>No</v>
      </c>
      <c r="Y1727" s="126" t="str">
        <f t="shared" si="148"/>
        <v>No</v>
      </c>
      <c r="Z1727" s="126" t="str">
        <f t="shared" si="148"/>
        <v>No</v>
      </c>
      <c r="AA1727" s="126" t="str">
        <f t="shared" si="148"/>
        <v>No</v>
      </c>
    </row>
    <row r="1728" spans="1:27" x14ac:dyDescent="0.3">
      <c r="A1728" t="s">
        <v>210</v>
      </c>
      <c r="B1728" t="s">
        <v>13</v>
      </c>
      <c r="C1728" t="s">
        <v>9</v>
      </c>
      <c r="D1728" t="s">
        <v>8</v>
      </c>
      <c r="E1728" t="s">
        <v>11</v>
      </c>
      <c r="F1728" t="s">
        <v>10</v>
      </c>
      <c r="G1728">
        <v>1</v>
      </c>
      <c r="H1728" t="s">
        <v>10</v>
      </c>
      <c r="I1728" t="s">
        <v>15</v>
      </c>
      <c r="M1728">
        <v>2</v>
      </c>
      <c r="N1728" t="str">
        <f t="shared" si="147"/>
        <v>Yes</v>
      </c>
      <c r="O1728" s="3" t="s">
        <v>152</v>
      </c>
      <c r="P1728" s="126" t="str">
        <f t="shared" si="146"/>
        <v>Yes</v>
      </c>
      <c r="Q1728" s="126" t="str">
        <f t="shared" si="148"/>
        <v>Yes</v>
      </c>
      <c r="R1728" s="126" t="str">
        <f t="shared" si="148"/>
        <v>Yes</v>
      </c>
      <c r="S1728" s="126" t="str">
        <f t="shared" si="148"/>
        <v>No</v>
      </c>
      <c r="T1728" s="126" t="str">
        <f t="shared" si="148"/>
        <v>Yes</v>
      </c>
      <c r="U1728" s="126" t="str">
        <f t="shared" si="148"/>
        <v>Yes</v>
      </c>
      <c r="V1728" s="126" t="str">
        <f t="shared" si="148"/>
        <v>No</v>
      </c>
      <c r="W1728" s="126" t="str">
        <f t="shared" si="148"/>
        <v>No</v>
      </c>
      <c r="X1728" s="126" t="str">
        <f t="shared" si="148"/>
        <v>No</v>
      </c>
      <c r="Y1728" s="126" t="str">
        <f t="shared" si="148"/>
        <v>No</v>
      </c>
      <c r="Z1728" s="126" t="str">
        <f t="shared" si="148"/>
        <v>No</v>
      </c>
      <c r="AA1728" s="126" t="str">
        <f t="shared" si="148"/>
        <v>No</v>
      </c>
    </row>
    <row r="1729" spans="1:27" x14ac:dyDescent="0.3">
      <c r="A1729" t="s">
        <v>210</v>
      </c>
      <c r="B1729" t="s">
        <v>13</v>
      </c>
      <c r="C1729" t="s">
        <v>9</v>
      </c>
      <c r="D1729" t="s">
        <v>8</v>
      </c>
      <c r="E1729" t="s">
        <v>11</v>
      </c>
      <c r="F1729" t="s">
        <v>10</v>
      </c>
      <c r="G1729">
        <v>0</v>
      </c>
      <c r="H1729" t="s">
        <v>9</v>
      </c>
      <c r="I1729" t="s">
        <v>19</v>
      </c>
      <c r="M1729">
        <v>0</v>
      </c>
      <c r="N1729" t="str">
        <f t="shared" si="147"/>
        <v>No</v>
      </c>
      <c r="O1729" s="3" t="s">
        <v>152</v>
      </c>
      <c r="P1729" s="126" t="str">
        <f t="shared" si="146"/>
        <v>Yes</v>
      </c>
      <c r="Q1729" s="126" t="str">
        <f t="shared" si="148"/>
        <v>Yes</v>
      </c>
      <c r="R1729" s="126" t="str">
        <f t="shared" si="148"/>
        <v>Yes</v>
      </c>
      <c r="S1729" s="126" t="str">
        <f t="shared" si="148"/>
        <v>No</v>
      </c>
      <c r="T1729" s="126" t="str">
        <f t="shared" si="148"/>
        <v>Yes</v>
      </c>
      <c r="U1729" s="126" t="str">
        <f t="shared" si="148"/>
        <v>Yes</v>
      </c>
      <c r="V1729" s="126" t="str">
        <f t="shared" si="148"/>
        <v>No</v>
      </c>
      <c r="W1729" s="126" t="str">
        <f t="shared" si="148"/>
        <v>No</v>
      </c>
      <c r="X1729" s="126" t="str">
        <f t="shared" si="148"/>
        <v>No</v>
      </c>
      <c r="Y1729" s="126" t="str">
        <f t="shared" si="148"/>
        <v>No</v>
      </c>
      <c r="Z1729" s="126" t="str">
        <f t="shared" si="148"/>
        <v>No</v>
      </c>
      <c r="AA1729" s="126" t="str">
        <f t="shared" si="148"/>
        <v>No</v>
      </c>
    </row>
    <row r="1730" spans="1:27" x14ac:dyDescent="0.3">
      <c r="A1730" t="s">
        <v>210</v>
      </c>
      <c r="B1730" t="s">
        <v>13</v>
      </c>
      <c r="C1730" t="s">
        <v>9</v>
      </c>
      <c r="D1730" t="s">
        <v>8</v>
      </c>
      <c r="E1730" t="s">
        <v>11</v>
      </c>
      <c r="F1730" t="s">
        <v>10</v>
      </c>
      <c r="G1730">
        <v>1</v>
      </c>
      <c r="H1730" t="s">
        <v>10</v>
      </c>
      <c r="I1730" t="s">
        <v>18</v>
      </c>
      <c r="L1730" s="3" t="s">
        <v>122</v>
      </c>
      <c r="M1730">
        <v>0</v>
      </c>
      <c r="N1730" t="str">
        <f t="shared" si="147"/>
        <v>No</v>
      </c>
      <c r="O1730" s="3" t="s">
        <v>152</v>
      </c>
      <c r="P1730" s="126" t="str">
        <f t="shared" si="146"/>
        <v>Yes</v>
      </c>
      <c r="Q1730" s="126" t="str">
        <f t="shared" si="148"/>
        <v>Yes</v>
      </c>
      <c r="R1730" s="126" t="str">
        <f t="shared" si="148"/>
        <v>Yes</v>
      </c>
      <c r="S1730" s="126" t="str">
        <f t="shared" si="148"/>
        <v>No</v>
      </c>
      <c r="T1730" s="126" t="str">
        <f t="shared" si="148"/>
        <v>Yes</v>
      </c>
      <c r="U1730" s="126" t="str">
        <f t="shared" si="148"/>
        <v>Yes</v>
      </c>
      <c r="V1730" s="126" t="str">
        <f t="shared" si="148"/>
        <v>No</v>
      </c>
      <c r="W1730" s="126" t="str">
        <f t="shared" si="148"/>
        <v>No</v>
      </c>
      <c r="X1730" s="126" t="str">
        <f t="shared" si="148"/>
        <v>No</v>
      </c>
      <c r="Y1730" s="126" t="str">
        <f t="shared" si="148"/>
        <v>No</v>
      </c>
      <c r="Z1730" s="126" t="str">
        <f t="shared" si="148"/>
        <v>No</v>
      </c>
      <c r="AA1730" s="126" t="str">
        <f t="shared" si="148"/>
        <v>No</v>
      </c>
    </row>
    <row r="1731" spans="1:27" x14ac:dyDescent="0.3">
      <c r="A1731" t="s">
        <v>210</v>
      </c>
      <c r="B1731" t="s">
        <v>13</v>
      </c>
      <c r="C1731" t="s">
        <v>9</v>
      </c>
      <c r="D1731" t="s">
        <v>8</v>
      </c>
      <c r="E1731" t="s">
        <v>11</v>
      </c>
      <c r="F1731" t="s">
        <v>10</v>
      </c>
      <c r="G1731">
        <v>1</v>
      </c>
      <c r="H1731" t="s">
        <v>10</v>
      </c>
      <c r="I1731" t="s">
        <v>20</v>
      </c>
      <c r="J1731" t="s">
        <v>237</v>
      </c>
      <c r="M1731">
        <v>2</v>
      </c>
      <c r="N1731" t="str">
        <f t="shared" si="147"/>
        <v>Yes</v>
      </c>
      <c r="O1731" s="3" t="s">
        <v>152</v>
      </c>
      <c r="P1731" s="126" t="str">
        <f t="shared" si="146"/>
        <v>Yes</v>
      </c>
      <c r="Q1731" s="126" t="str">
        <f t="shared" si="148"/>
        <v>Yes</v>
      </c>
      <c r="R1731" s="126" t="str">
        <f t="shared" si="148"/>
        <v>Yes</v>
      </c>
      <c r="S1731" s="126" t="str">
        <f t="shared" si="148"/>
        <v>No</v>
      </c>
      <c r="T1731" s="126" t="str">
        <f t="shared" si="148"/>
        <v>Yes</v>
      </c>
      <c r="U1731" s="126" t="str">
        <f t="shared" si="148"/>
        <v>Yes</v>
      </c>
      <c r="V1731" s="126" t="str">
        <f t="shared" si="148"/>
        <v>No</v>
      </c>
      <c r="W1731" s="126" t="str">
        <f t="shared" si="148"/>
        <v>No</v>
      </c>
      <c r="X1731" s="126" t="str">
        <f t="shared" si="148"/>
        <v>No</v>
      </c>
      <c r="Y1731" s="126" t="str">
        <f t="shared" si="148"/>
        <v>No</v>
      </c>
      <c r="Z1731" s="126" t="str">
        <f t="shared" si="148"/>
        <v>No</v>
      </c>
      <c r="AA1731" s="126" t="str">
        <f t="shared" si="148"/>
        <v>No</v>
      </c>
    </row>
    <row r="1732" spans="1:27" x14ac:dyDescent="0.3">
      <c r="A1732" t="s">
        <v>210</v>
      </c>
      <c r="B1732" t="s">
        <v>13</v>
      </c>
      <c r="C1732" t="s">
        <v>9</v>
      </c>
      <c r="D1732" t="s">
        <v>8</v>
      </c>
      <c r="E1732" t="s">
        <v>11</v>
      </c>
      <c r="F1732" t="s">
        <v>10</v>
      </c>
      <c r="G1732">
        <v>0</v>
      </c>
      <c r="H1732" t="s">
        <v>13</v>
      </c>
      <c r="I1732" t="s">
        <v>16</v>
      </c>
      <c r="L1732" s="3" t="s">
        <v>122</v>
      </c>
      <c r="M1732">
        <v>2</v>
      </c>
      <c r="N1732" t="str">
        <f t="shared" si="147"/>
        <v>Yes</v>
      </c>
      <c r="O1732" s="3" t="s">
        <v>152</v>
      </c>
      <c r="P1732" s="126" t="str">
        <f t="shared" si="146"/>
        <v>Yes</v>
      </c>
      <c r="Q1732" s="126" t="str">
        <f t="shared" si="148"/>
        <v>Yes</v>
      </c>
      <c r="R1732" s="126" t="str">
        <f t="shared" si="148"/>
        <v>Yes</v>
      </c>
      <c r="S1732" s="126" t="str">
        <f t="shared" si="148"/>
        <v>No</v>
      </c>
      <c r="T1732" s="126" t="str">
        <f t="shared" si="148"/>
        <v>Yes</v>
      </c>
      <c r="U1732" s="126" t="str">
        <f t="shared" si="148"/>
        <v>Yes</v>
      </c>
      <c r="V1732" s="126" t="str">
        <f t="shared" si="148"/>
        <v>No</v>
      </c>
      <c r="W1732" s="126" t="str">
        <f t="shared" si="148"/>
        <v>No</v>
      </c>
      <c r="X1732" s="126" t="str">
        <f t="shared" si="148"/>
        <v>No</v>
      </c>
      <c r="Y1732" s="126" t="str">
        <f t="shared" si="148"/>
        <v>No</v>
      </c>
      <c r="Z1732" s="126" t="str">
        <f t="shared" si="148"/>
        <v>No</v>
      </c>
      <c r="AA1732" s="126" t="str">
        <f t="shared" si="148"/>
        <v>No</v>
      </c>
    </row>
    <row r="1733" spans="1:27" x14ac:dyDescent="0.3">
      <c r="A1733" t="s">
        <v>210</v>
      </c>
      <c r="B1733" t="s">
        <v>13</v>
      </c>
      <c r="C1733" t="s">
        <v>9</v>
      </c>
      <c r="D1733" t="s">
        <v>8</v>
      </c>
      <c r="E1733" t="s">
        <v>11</v>
      </c>
      <c r="F1733" t="s">
        <v>10</v>
      </c>
      <c r="G1733">
        <v>1</v>
      </c>
      <c r="H1733" t="s">
        <v>11</v>
      </c>
      <c r="I1733" t="s">
        <v>18</v>
      </c>
      <c r="L1733" s="3" t="s">
        <v>252</v>
      </c>
      <c r="M1733">
        <v>2</v>
      </c>
      <c r="N1733" t="str">
        <f t="shared" si="147"/>
        <v>Yes</v>
      </c>
      <c r="O1733" s="3" t="s">
        <v>152</v>
      </c>
      <c r="P1733" s="126" t="str">
        <f t="shared" si="146"/>
        <v>Yes</v>
      </c>
      <c r="Q1733" s="126" t="str">
        <f t="shared" si="148"/>
        <v>Yes</v>
      </c>
      <c r="R1733" s="126" t="str">
        <f t="shared" si="148"/>
        <v>Yes</v>
      </c>
      <c r="S1733" s="126" t="str">
        <f t="shared" si="148"/>
        <v>No</v>
      </c>
      <c r="T1733" s="126" t="str">
        <f t="shared" si="148"/>
        <v>Yes</v>
      </c>
      <c r="U1733" s="126" t="str">
        <f t="shared" si="148"/>
        <v>Yes</v>
      </c>
      <c r="V1733" s="126" t="str">
        <f t="shared" si="148"/>
        <v>No</v>
      </c>
      <c r="W1733" s="126" t="str">
        <f t="shared" si="148"/>
        <v>No</v>
      </c>
      <c r="X1733" s="126" t="str">
        <f t="shared" si="148"/>
        <v>No</v>
      </c>
      <c r="Y1733" s="126" t="str">
        <f t="shared" si="148"/>
        <v>No</v>
      </c>
      <c r="Z1733" s="126" t="str">
        <f t="shared" si="148"/>
        <v>No</v>
      </c>
      <c r="AA1733" s="126" t="str">
        <f t="shared" si="148"/>
        <v>No</v>
      </c>
    </row>
    <row r="1734" spans="1:27" x14ac:dyDescent="0.3">
      <c r="A1734" t="s">
        <v>210</v>
      </c>
      <c r="B1734" t="s">
        <v>130</v>
      </c>
      <c r="C1734" t="s">
        <v>70</v>
      </c>
      <c r="D1734" t="s">
        <v>8</v>
      </c>
      <c r="E1734" t="s">
        <v>11</v>
      </c>
      <c r="F1734" t="s">
        <v>131</v>
      </c>
      <c r="G1734">
        <v>0</v>
      </c>
      <c r="H1734" t="s">
        <v>130</v>
      </c>
      <c r="I1734" t="s">
        <v>17</v>
      </c>
      <c r="L1734" s="3" t="s">
        <v>122</v>
      </c>
      <c r="M1734">
        <v>0</v>
      </c>
      <c r="N1734" t="str">
        <f t="shared" si="147"/>
        <v>No</v>
      </c>
      <c r="O1734" s="3" t="s">
        <v>152</v>
      </c>
      <c r="P1734" s="126" t="str">
        <f t="shared" si="146"/>
        <v>No</v>
      </c>
      <c r="Q1734" s="126" t="str">
        <f t="shared" si="148"/>
        <v>No</v>
      </c>
      <c r="R1734" s="126" t="str">
        <f t="shared" si="148"/>
        <v>Yes</v>
      </c>
      <c r="S1734" s="126" t="str">
        <f t="shared" si="148"/>
        <v>Yes</v>
      </c>
      <c r="T1734" s="126" t="str">
        <f t="shared" si="148"/>
        <v>No</v>
      </c>
      <c r="U1734" s="126" t="str">
        <f t="shared" si="148"/>
        <v>Yes</v>
      </c>
      <c r="V1734" s="126" t="str">
        <f t="shared" si="148"/>
        <v>No</v>
      </c>
      <c r="W1734" s="126" t="str">
        <f t="shared" si="148"/>
        <v>No</v>
      </c>
      <c r="X1734" s="126" t="str">
        <f t="shared" si="148"/>
        <v>No</v>
      </c>
      <c r="Y1734" s="126" t="str">
        <f t="shared" si="148"/>
        <v>Yes</v>
      </c>
      <c r="Z1734" s="126" t="str">
        <f t="shared" si="148"/>
        <v>Yes</v>
      </c>
      <c r="AA1734" s="126" t="str">
        <f t="shared" si="148"/>
        <v>No</v>
      </c>
    </row>
    <row r="1735" spans="1:27" x14ac:dyDescent="0.3">
      <c r="A1735" t="s">
        <v>210</v>
      </c>
      <c r="B1735" t="s">
        <v>13</v>
      </c>
      <c r="C1735" t="s">
        <v>130</v>
      </c>
      <c r="D1735" t="s">
        <v>9</v>
      </c>
      <c r="E1735" t="s">
        <v>70</v>
      </c>
      <c r="F1735" t="s">
        <v>131</v>
      </c>
      <c r="G1735">
        <v>1</v>
      </c>
      <c r="H1735" t="s">
        <v>130</v>
      </c>
      <c r="I1735" t="s">
        <v>18</v>
      </c>
      <c r="M1735">
        <v>0</v>
      </c>
      <c r="N1735" t="str">
        <f t="shared" si="147"/>
        <v>No</v>
      </c>
      <c r="O1735" s="3" t="s">
        <v>152</v>
      </c>
      <c r="P1735" s="126" t="str">
        <f t="shared" si="146"/>
        <v>Yes</v>
      </c>
      <c r="Q1735" s="126" t="str">
        <f t="shared" si="148"/>
        <v>Yes</v>
      </c>
      <c r="R1735" s="126" t="str">
        <f t="shared" si="148"/>
        <v>No</v>
      </c>
      <c r="S1735" s="126" t="str">
        <f t="shared" si="148"/>
        <v>Yes</v>
      </c>
      <c r="T1735" s="126" t="str">
        <f t="shared" si="148"/>
        <v>No</v>
      </c>
      <c r="U1735" s="126" t="str">
        <f t="shared" si="148"/>
        <v>No</v>
      </c>
      <c r="V1735" s="126" t="str">
        <f t="shared" si="148"/>
        <v>No</v>
      </c>
      <c r="W1735" s="126" t="str">
        <f t="shared" si="148"/>
        <v>No</v>
      </c>
      <c r="X1735" s="126" t="str">
        <f t="shared" si="148"/>
        <v>No</v>
      </c>
      <c r="Y1735" s="126" t="str">
        <f t="shared" si="148"/>
        <v>Yes</v>
      </c>
      <c r="Z1735" s="126" t="str">
        <f t="shared" si="148"/>
        <v>Yes</v>
      </c>
      <c r="AA1735" s="126" t="str">
        <f t="shared" si="148"/>
        <v>No</v>
      </c>
    </row>
    <row r="1736" spans="1:27" x14ac:dyDescent="0.3">
      <c r="A1736" t="s">
        <v>210</v>
      </c>
      <c r="B1736" t="s">
        <v>13</v>
      </c>
      <c r="C1736" t="s">
        <v>130</v>
      </c>
      <c r="D1736" t="s">
        <v>9</v>
      </c>
      <c r="E1736" t="s">
        <v>70</v>
      </c>
      <c r="F1736" t="s">
        <v>131</v>
      </c>
      <c r="G1736">
        <v>1</v>
      </c>
      <c r="H1736" t="s">
        <v>131</v>
      </c>
      <c r="I1736" t="s">
        <v>18</v>
      </c>
      <c r="L1736" s="3" t="s">
        <v>253</v>
      </c>
      <c r="M1736">
        <v>0</v>
      </c>
      <c r="N1736" t="str">
        <f t="shared" si="147"/>
        <v>No</v>
      </c>
      <c r="O1736" s="3" t="s">
        <v>152</v>
      </c>
      <c r="P1736" s="126" t="str">
        <f t="shared" si="146"/>
        <v>Yes</v>
      </c>
      <c r="Q1736" s="126" t="str">
        <f t="shared" si="148"/>
        <v>Yes</v>
      </c>
      <c r="R1736" s="126" t="str">
        <f t="shared" si="148"/>
        <v>No</v>
      </c>
      <c r="S1736" s="126" t="str">
        <f t="shared" si="148"/>
        <v>Yes</v>
      </c>
      <c r="T1736" s="126" t="str">
        <f t="shared" si="148"/>
        <v>No</v>
      </c>
      <c r="U1736" s="126" t="str">
        <f t="shared" si="148"/>
        <v>No</v>
      </c>
      <c r="V1736" s="126" t="str">
        <f t="shared" si="148"/>
        <v>No</v>
      </c>
      <c r="W1736" s="126" t="str">
        <f t="shared" si="148"/>
        <v>No</v>
      </c>
      <c r="X1736" s="126" t="str">
        <f t="shared" si="148"/>
        <v>No</v>
      </c>
      <c r="Y1736" s="126" t="str">
        <f t="shared" si="148"/>
        <v>Yes</v>
      </c>
      <c r="Z1736" s="126" t="str">
        <f t="shared" si="148"/>
        <v>Yes</v>
      </c>
      <c r="AA1736" s="126" t="str">
        <f t="shared" si="148"/>
        <v>No</v>
      </c>
    </row>
    <row r="1737" spans="1:27" x14ac:dyDescent="0.3">
      <c r="A1737" t="s">
        <v>210</v>
      </c>
      <c r="B1737" t="s">
        <v>13</v>
      </c>
      <c r="C1737" t="s">
        <v>130</v>
      </c>
      <c r="D1737" t="s">
        <v>9</v>
      </c>
      <c r="E1737" t="s">
        <v>70</v>
      </c>
      <c r="F1737" t="s">
        <v>131</v>
      </c>
      <c r="G1737">
        <v>0</v>
      </c>
      <c r="H1737" t="s">
        <v>13</v>
      </c>
      <c r="I1737" t="s">
        <v>19</v>
      </c>
      <c r="L1737" s="3" t="s">
        <v>122</v>
      </c>
      <c r="M1737">
        <v>0</v>
      </c>
      <c r="N1737" t="str">
        <f t="shared" si="147"/>
        <v>No</v>
      </c>
      <c r="O1737" s="3" t="s">
        <v>152</v>
      </c>
      <c r="P1737" s="126" t="str">
        <f t="shared" si="146"/>
        <v>Yes</v>
      </c>
      <c r="Q1737" s="126" t="str">
        <f t="shared" si="148"/>
        <v>Yes</v>
      </c>
      <c r="R1737" s="126" t="str">
        <f t="shared" si="148"/>
        <v>No</v>
      </c>
      <c r="S1737" s="126" t="str">
        <f t="shared" si="148"/>
        <v>Yes</v>
      </c>
      <c r="T1737" s="126" t="str">
        <f t="shared" si="148"/>
        <v>No</v>
      </c>
      <c r="U1737" s="126" t="str">
        <f t="shared" si="148"/>
        <v>No</v>
      </c>
      <c r="V1737" s="126" t="str">
        <f t="shared" si="148"/>
        <v>No</v>
      </c>
      <c r="W1737" s="126" t="str">
        <f t="shared" si="148"/>
        <v>No</v>
      </c>
      <c r="X1737" s="126" t="str">
        <f t="shared" si="148"/>
        <v>No</v>
      </c>
      <c r="Y1737" s="126" t="str">
        <f t="shared" si="148"/>
        <v>Yes</v>
      </c>
      <c r="Z1737" s="126" t="str">
        <f t="shared" si="148"/>
        <v>Yes</v>
      </c>
      <c r="AA1737" s="126" t="str">
        <f t="shared" si="148"/>
        <v>No</v>
      </c>
    </row>
    <row r="1738" spans="1:27" x14ac:dyDescent="0.3">
      <c r="A1738" t="s">
        <v>210</v>
      </c>
      <c r="B1738" t="s">
        <v>13</v>
      </c>
      <c r="C1738" t="s">
        <v>130</v>
      </c>
      <c r="D1738" t="s">
        <v>9</v>
      </c>
      <c r="E1738" t="s">
        <v>70</v>
      </c>
      <c r="F1738" t="s">
        <v>131</v>
      </c>
      <c r="G1738">
        <v>1</v>
      </c>
      <c r="H1738" t="s">
        <v>130</v>
      </c>
      <c r="I1738" t="s">
        <v>17</v>
      </c>
      <c r="M1738">
        <v>0</v>
      </c>
      <c r="N1738" t="str">
        <f t="shared" si="147"/>
        <v>No</v>
      </c>
      <c r="O1738" s="3" t="s">
        <v>152</v>
      </c>
      <c r="P1738" s="126" t="str">
        <f t="shared" si="146"/>
        <v>Yes</v>
      </c>
      <c r="Q1738" s="126" t="str">
        <f t="shared" si="148"/>
        <v>Yes</v>
      </c>
      <c r="R1738" s="126" t="str">
        <f t="shared" si="148"/>
        <v>No</v>
      </c>
      <c r="S1738" s="126" t="str">
        <f t="shared" si="148"/>
        <v>Yes</v>
      </c>
      <c r="T1738" s="126" t="str">
        <f t="shared" si="148"/>
        <v>No</v>
      </c>
      <c r="U1738" s="126" t="str">
        <f t="shared" si="148"/>
        <v>No</v>
      </c>
      <c r="V1738" s="126" t="str">
        <f t="shared" si="148"/>
        <v>No</v>
      </c>
      <c r="W1738" s="126" t="str">
        <f t="shared" si="148"/>
        <v>No</v>
      </c>
      <c r="X1738" s="126" t="str">
        <f t="shared" si="148"/>
        <v>No</v>
      </c>
      <c r="Y1738" s="126" t="str">
        <f t="shared" si="148"/>
        <v>Yes</v>
      </c>
      <c r="Z1738" s="126" t="str">
        <f t="shared" si="148"/>
        <v>Yes</v>
      </c>
      <c r="AA1738" s="126" t="str">
        <f t="shared" si="148"/>
        <v>No</v>
      </c>
    </row>
    <row r="1739" spans="1:27" x14ac:dyDescent="0.3">
      <c r="A1739" t="s">
        <v>210</v>
      </c>
      <c r="B1739" t="s">
        <v>13</v>
      </c>
      <c r="C1739" t="s">
        <v>130</v>
      </c>
      <c r="D1739" t="s">
        <v>9</v>
      </c>
      <c r="E1739" t="s">
        <v>70</v>
      </c>
      <c r="F1739" t="s">
        <v>131</v>
      </c>
      <c r="G1739">
        <v>0</v>
      </c>
      <c r="H1739" t="s">
        <v>13</v>
      </c>
      <c r="I1739" t="s">
        <v>15</v>
      </c>
      <c r="L1739" s="3" t="s">
        <v>122</v>
      </c>
      <c r="M1739">
        <v>2</v>
      </c>
      <c r="N1739" t="str">
        <f t="shared" si="147"/>
        <v>Yes</v>
      </c>
      <c r="O1739" s="3" t="s">
        <v>152</v>
      </c>
      <c r="P1739" s="126" t="str">
        <f t="shared" si="146"/>
        <v>Yes</v>
      </c>
      <c r="Q1739" s="126" t="str">
        <f t="shared" si="148"/>
        <v>Yes</v>
      </c>
      <c r="R1739" s="126" t="str">
        <f t="shared" si="148"/>
        <v>No</v>
      </c>
      <c r="S1739" s="126" t="str">
        <f t="shared" si="148"/>
        <v>Yes</v>
      </c>
      <c r="T1739" s="126" t="str">
        <f t="shared" si="148"/>
        <v>No</v>
      </c>
      <c r="U1739" s="126" t="str">
        <f t="shared" si="148"/>
        <v>No</v>
      </c>
      <c r="V1739" s="126" t="str">
        <f t="shared" si="148"/>
        <v>No</v>
      </c>
      <c r="W1739" s="126" t="str">
        <f t="shared" si="148"/>
        <v>No</v>
      </c>
      <c r="X1739" s="126" t="str">
        <f t="shared" si="148"/>
        <v>No</v>
      </c>
      <c r="Y1739" s="126" t="str">
        <f t="shared" si="148"/>
        <v>Yes</v>
      </c>
      <c r="Z1739" s="126" t="str">
        <f t="shared" si="148"/>
        <v>Yes</v>
      </c>
      <c r="AA1739" s="126" t="str">
        <f t="shared" si="148"/>
        <v>No</v>
      </c>
    </row>
    <row r="1740" spans="1:27" x14ac:dyDescent="0.3">
      <c r="A1740" t="s">
        <v>210</v>
      </c>
      <c r="B1740" t="s">
        <v>13</v>
      </c>
      <c r="C1740" t="s">
        <v>130</v>
      </c>
      <c r="D1740" t="s">
        <v>9</v>
      </c>
      <c r="E1740" t="s">
        <v>70</v>
      </c>
      <c r="F1740" t="s">
        <v>131</v>
      </c>
      <c r="G1740">
        <v>0</v>
      </c>
      <c r="H1740" t="s">
        <v>9</v>
      </c>
      <c r="I1740" t="s">
        <v>19</v>
      </c>
      <c r="L1740" s="3" t="s">
        <v>252</v>
      </c>
      <c r="M1740">
        <v>0</v>
      </c>
      <c r="N1740" t="str">
        <f t="shared" si="147"/>
        <v>No</v>
      </c>
      <c r="O1740" s="3" t="s">
        <v>152</v>
      </c>
      <c r="P1740" s="126" t="str">
        <f t="shared" si="146"/>
        <v>Yes</v>
      </c>
      <c r="Q1740" s="126" t="str">
        <f t="shared" si="148"/>
        <v>Yes</v>
      </c>
      <c r="R1740" s="126" t="str">
        <f t="shared" si="148"/>
        <v>No</v>
      </c>
      <c r="S1740" s="126" t="str">
        <f t="shared" si="148"/>
        <v>Yes</v>
      </c>
      <c r="T1740" s="126" t="str">
        <f t="shared" si="148"/>
        <v>No</v>
      </c>
      <c r="U1740" s="126" t="str">
        <f t="shared" si="148"/>
        <v>No</v>
      </c>
      <c r="V1740" s="126" t="str">
        <f t="shared" si="148"/>
        <v>No</v>
      </c>
      <c r="W1740" s="126" t="str">
        <f t="shared" si="148"/>
        <v>No</v>
      </c>
      <c r="X1740" s="126" t="str">
        <f t="shared" si="148"/>
        <v>No</v>
      </c>
      <c r="Y1740" s="126" t="str">
        <f t="shared" si="148"/>
        <v>Yes</v>
      </c>
      <c r="Z1740" s="126" t="str">
        <f t="shared" si="148"/>
        <v>Yes</v>
      </c>
      <c r="AA1740" s="126" t="str">
        <f t="shared" si="148"/>
        <v>No</v>
      </c>
    </row>
    <row r="1741" spans="1:27" x14ac:dyDescent="0.3">
      <c r="A1741" t="s">
        <v>210</v>
      </c>
      <c r="B1741" t="s">
        <v>13</v>
      </c>
      <c r="C1741" t="s">
        <v>9</v>
      </c>
      <c r="D1741" t="s">
        <v>8</v>
      </c>
      <c r="E1741" t="s">
        <v>11</v>
      </c>
      <c r="F1741" t="s">
        <v>131</v>
      </c>
      <c r="G1741">
        <v>0</v>
      </c>
      <c r="H1741" t="s">
        <v>131</v>
      </c>
      <c r="I1741" t="s">
        <v>15</v>
      </c>
      <c r="M1741">
        <v>0</v>
      </c>
      <c r="N1741" t="str">
        <f t="shared" si="147"/>
        <v>No</v>
      </c>
      <c r="O1741" s="3" t="s">
        <v>152</v>
      </c>
      <c r="P1741" s="126" t="str">
        <f t="shared" si="146"/>
        <v>Yes</v>
      </c>
      <c r="Q1741" s="126" t="str">
        <f t="shared" si="148"/>
        <v>Yes</v>
      </c>
      <c r="R1741" s="126" t="str">
        <f t="shared" si="148"/>
        <v>Yes</v>
      </c>
      <c r="S1741" s="126" t="str">
        <f t="shared" si="148"/>
        <v>No</v>
      </c>
      <c r="T1741" s="126" t="str">
        <f t="shared" si="148"/>
        <v>No</v>
      </c>
      <c r="U1741" s="126" t="str">
        <f t="shared" si="148"/>
        <v>Yes</v>
      </c>
      <c r="V1741" s="126" t="str">
        <f t="shared" si="148"/>
        <v>No</v>
      </c>
      <c r="W1741" s="126" t="str">
        <f t="shared" si="148"/>
        <v>No</v>
      </c>
      <c r="X1741" s="126" t="str">
        <f t="shared" si="148"/>
        <v>No</v>
      </c>
      <c r="Y1741" s="126" t="str">
        <f t="shared" si="148"/>
        <v>No</v>
      </c>
      <c r="Z1741" s="126" t="str">
        <f t="shared" si="148"/>
        <v>Yes</v>
      </c>
      <c r="AA1741" s="126" t="str">
        <f t="shared" si="148"/>
        <v>No</v>
      </c>
    </row>
    <row r="1742" spans="1:27" x14ac:dyDescent="0.3">
      <c r="A1742" t="s">
        <v>210</v>
      </c>
      <c r="B1742" t="s">
        <v>13</v>
      </c>
      <c r="C1742" t="s">
        <v>9</v>
      </c>
      <c r="D1742" t="s">
        <v>8</v>
      </c>
      <c r="E1742" t="s">
        <v>11</v>
      </c>
      <c r="F1742" t="s">
        <v>131</v>
      </c>
      <c r="G1742">
        <v>0</v>
      </c>
      <c r="H1742" t="s">
        <v>11</v>
      </c>
      <c r="I1742" t="s">
        <v>19</v>
      </c>
      <c r="M1742">
        <v>0</v>
      </c>
      <c r="N1742" t="str">
        <f t="shared" si="147"/>
        <v>No</v>
      </c>
      <c r="O1742" s="3" t="s">
        <v>152</v>
      </c>
      <c r="P1742" s="126" t="str">
        <f t="shared" si="146"/>
        <v>Yes</v>
      </c>
      <c r="Q1742" s="126" t="str">
        <f t="shared" si="148"/>
        <v>Yes</v>
      </c>
      <c r="R1742" s="126" t="str">
        <f t="shared" si="148"/>
        <v>Yes</v>
      </c>
      <c r="S1742" s="126" t="str">
        <f t="shared" si="148"/>
        <v>No</v>
      </c>
      <c r="T1742" s="126" t="str">
        <f t="shared" si="148"/>
        <v>No</v>
      </c>
      <c r="U1742" s="126" t="str">
        <f t="shared" si="148"/>
        <v>Yes</v>
      </c>
      <c r="V1742" s="126" t="str">
        <f t="shared" si="148"/>
        <v>No</v>
      </c>
      <c r="W1742" s="126" t="str">
        <f t="shared" si="148"/>
        <v>No</v>
      </c>
      <c r="X1742" s="126" t="str">
        <f t="shared" si="148"/>
        <v>No</v>
      </c>
      <c r="Y1742" s="126" t="str">
        <f t="shared" si="148"/>
        <v>No</v>
      </c>
      <c r="Z1742" s="126" t="str">
        <f t="shared" si="148"/>
        <v>Yes</v>
      </c>
      <c r="AA1742" s="126" t="str">
        <f t="shared" si="148"/>
        <v>No</v>
      </c>
    </row>
    <row r="1743" spans="1:27" x14ac:dyDescent="0.3">
      <c r="A1743" t="s">
        <v>210</v>
      </c>
      <c r="B1743" t="s">
        <v>13</v>
      </c>
      <c r="C1743" t="s">
        <v>9</v>
      </c>
      <c r="D1743" t="s">
        <v>8</v>
      </c>
      <c r="E1743" t="s">
        <v>11</v>
      </c>
      <c r="F1743" t="s">
        <v>131</v>
      </c>
      <c r="G1743">
        <v>0</v>
      </c>
      <c r="H1743" t="s">
        <v>131</v>
      </c>
      <c r="I1743" t="s">
        <v>19</v>
      </c>
      <c r="M1743">
        <v>0</v>
      </c>
      <c r="N1743" t="str">
        <f t="shared" si="147"/>
        <v>No</v>
      </c>
      <c r="O1743" s="3" t="s">
        <v>152</v>
      </c>
      <c r="P1743" s="126" t="str">
        <f t="shared" si="146"/>
        <v>Yes</v>
      </c>
      <c r="Q1743" s="126" t="str">
        <f t="shared" si="148"/>
        <v>Yes</v>
      </c>
      <c r="R1743" s="126" t="str">
        <f t="shared" si="148"/>
        <v>Yes</v>
      </c>
      <c r="S1743" s="126" t="str">
        <f t="shared" si="148"/>
        <v>No</v>
      </c>
      <c r="T1743" s="126" t="str">
        <f t="shared" si="148"/>
        <v>No</v>
      </c>
      <c r="U1743" s="126" t="str">
        <f t="shared" si="148"/>
        <v>Yes</v>
      </c>
      <c r="V1743" s="126" t="str">
        <f t="shared" si="148"/>
        <v>No</v>
      </c>
      <c r="W1743" s="126" t="str">
        <f t="shared" si="148"/>
        <v>No</v>
      </c>
      <c r="X1743" s="126" t="str">
        <f t="shared" si="148"/>
        <v>No</v>
      </c>
      <c r="Y1743" s="126" t="str">
        <f t="shared" si="148"/>
        <v>No</v>
      </c>
      <c r="Z1743" s="126" t="str">
        <f t="shared" si="148"/>
        <v>Yes</v>
      </c>
      <c r="AA1743" s="126" t="str">
        <f t="shared" si="148"/>
        <v>No</v>
      </c>
    </row>
    <row r="1744" spans="1:27" x14ac:dyDescent="0.3">
      <c r="A1744" t="s">
        <v>210</v>
      </c>
      <c r="B1744" t="s">
        <v>13</v>
      </c>
      <c r="C1744" t="s">
        <v>9</v>
      </c>
      <c r="D1744" t="s">
        <v>8</v>
      </c>
      <c r="E1744" t="s">
        <v>11</v>
      </c>
      <c r="F1744" t="s">
        <v>131</v>
      </c>
      <c r="G1744">
        <v>0</v>
      </c>
      <c r="H1744" t="s">
        <v>11</v>
      </c>
      <c r="I1744" t="s">
        <v>19</v>
      </c>
      <c r="L1744" s="3" t="s">
        <v>253</v>
      </c>
      <c r="M1744">
        <v>0</v>
      </c>
      <c r="N1744" t="str">
        <f t="shared" si="147"/>
        <v>No</v>
      </c>
      <c r="O1744" s="3" t="s">
        <v>152</v>
      </c>
      <c r="P1744" s="126" t="str">
        <f t="shared" si="146"/>
        <v>Yes</v>
      </c>
      <c r="Q1744" s="126" t="str">
        <f t="shared" si="148"/>
        <v>Yes</v>
      </c>
      <c r="R1744" s="126" t="str">
        <f t="shared" si="148"/>
        <v>Yes</v>
      </c>
      <c r="S1744" s="126" t="str">
        <f t="shared" si="148"/>
        <v>No</v>
      </c>
      <c r="T1744" s="126" t="str">
        <f t="shared" si="148"/>
        <v>No</v>
      </c>
      <c r="U1744" s="126" t="str">
        <f t="shared" si="148"/>
        <v>Yes</v>
      </c>
      <c r="V1744" s="126" t="str">
        <f t="shared" si="148"/>
        <v>No</v>
      </c>
      <c r="W1744" s="126" t="str">
        <f t="shared" si="148"/>
        <v>No</v>
      </c>
      <c r="X1744" s="126" t="str">
        <f t="shared" si="148"/>
        <v>No</v>
      </c>
      <c r="Y1744" s="126" t="str">
        <f t="shared" si="148"/>
        <v>No</v>
      </c>
      <c r="Z1744" s="126" t="str">
        <f t="shared" si="148"/>
        <v>Yes</v>
      </c>
      <c r="AA1744" s="126" t="str">
        <f t="shared" si="148"/>
        <v>No</v>
      </c>
    </row>
    <row r="1745" spans="1:27" x14ac:dyDescent="0.3">
      <c r="A1745" t="s">
        <v>210</v>
      </c>
      <c r="B1745" t="s">
        <v>13</v>
      </c>
      <c r="C1745" t="s">
        <v>9</v>
      </c>
      <c r="D1745" t="s">
        <v>8</v>
      </c>
      <c r="E1745" t="s">
        <v>11</v>
      </c>
      <c r="F1745" t="s">
        <v>130</v>
      </c>
      <c r="G1745">
        <v>2</v>
      </c>
      <c r="H1745" t="s">
        <v>11</v>
      </c>
      <c r="I1745" t="s">
        <v>18</v>
      </c>
      <c r="M1745">
        <v>2</v>
      </c>
      <c r="N1745" t="str">
        <f t="shared" si="147"/>
        <v>Yes</v>
      </c>
      <c r="O1745" s="3" t="s">
        <v>152</v>
      </c>
      <c r="P1745" s="126" t="str">
        <f t="shared" si="146"/>
        <v>Yes</v>
      </c>
      <c r="Q1745" s="126" t="str">
        <f t="shared" si="148"/>
        <v>Yes</v>
      </c>
      <c r="R1745" s="126" t="str">
        <f t="shared" si="148"/>
        <v>Yes</v>
      </c>
      <c r="S1745" s="126" t="str">
        <f t="shared" si="148"/>
        <v>No</v>
      </c>
      <c r="T1745" s="126" t="str">
        <f t="shared" si="148"/>
        <v>No</v>
      </c>
      <c r="U1745" s="126" t="str">
        <f t="shared" si="148"/>
        <v>Yes</v>
      </c>
      <c r="V1745" s="126" t="str">
        <f t="shared" si="148"/>
        <v>No</v>
      </c>
      <c r="W1745" s="126" t="str">
        <f t="shared" si="148"/>
        <v>No</v>
      </c>
      <c r="X1745" s="126" t="str">
        <f t="shared" si="148"/>
        <v>No</v>
      </c>
      <c r="Y1745" s="126" t="str">
        <f t="shared" si="148"/>
        <v>Yes</v>
      </c>
      <c r="Z1745" s="126" t="str">
        <f t="shared" si="148"/>
        <v>No</v>
      </c>
      <c r="AA1745" s="126" t="str">
        <f t="shared" si="148"/>
        <v>No</v>
      </c>
    </row>
    <row r="1746" spans="1:27" x14ac:dyDescent="0.3">
      <c r="A1746" t="s">
        <v>210</v>
      </c>
      <c r="B1746" t="s">
        <v>13</v>
      </c>
      <c r="C1746" t="s">
        <v>9</v>
      </c>
      <c r="D1746" t="s">
        <v>8</v>
      </c>
      <c r="E1746" t="s">
        <v>11</v>
      </c>
      <c r="F1746" t="s">
        <v>130</v>
      </c>
      <c r="G1746">
        <v>0</v>
      </c>
      <c r="H1746" t="s">
        <v>8</v>
      </c>
      <c r="I1746" t="s">
        <v>19</v>
      </c>
      <c r="L1746" s="3" t="s">
        <v>122</v>
      </c>
      <c r="M1746">
        <v>0</v>
      </c>
      <c r="N1746" t="str">
        <f t="shared" si="147"/>
        <v>No</v>
      </c>
      <c r="O1746" s="3" t="s">
        <v>152</v>
      </c>
      <c r="P1746" s="126" t="str">
        <f t="shared" si="146"/>
        <v>Yes</v>
      </c>
      <c r="Q1746" s="126" t="str">
        <f t="shared" si="148"/>
        <v>Yes</v>
      </c>
      <c r="R1746" s="126" t="str">
        <f t="shared" si="148"/>
        <v>Yes</v>
      </c>
      <c r="S1746" s="126" t="str">
        <f t="shared" si="148"/>
        <v>No</v>
      </c>
      <c r="T1746" s="126" t="str">
        <f t="shared" si="148"/>
        <v>No</v>
      </c>
      <c r="U1746" s="126" t="str">
        <f t="shared" si="148"/>
        <v>Yes</v>
      </c>
      <c r="V1746" s="126" t="str">
        <f t="shared" si="148"/>
        <v>No</v>
      </c>
      <c r="W1746" s="126" t="str">
        <f t="shared" si="148"/>
        <v>No</v>
      </c>
      <c r="X1746" s="126" t="str">
        <f t="shared" si="148"/>
        <v>No</v>
      </c>
      <c r="Y1746" s="126" t="str">
        <f t="shared" si="148"/>
        <v>Yes</v>
      </c>
      <c r="Z1746" s="126" t="str">
        <f t="shared" si="148"/>
        <v>No</v>
      </c>
      <c r="AA1746" s="126" t="str">
        <f t="shared" si="148"/>
        <v>No</v>
      </c>
    </row>
    <row r="1747" spans="1:27" x14ac:dyDescent="0.3">
      <c r="A1747" t="s">
        <v>210</v>
      </c>
      <c r="B1747" t="s">
        <v>13</v>
      </c>
      <c r="C1747" t="s">
        <v>9</v>
      </c>
      <c r="D1747" t="s">
        <v>8</v>
      </c>
      <c r="E1747" t="s">
        <v>11</v>
      </c>
      <c r="F1747" t="s">
        <v>130</v>
      </c>
      <c r="G1747">
        <v>1</v>
      </c>
      <c r="H1747" t="s">
        <v>9</v>
      </c>
      <c r="I1747" t="s">
        <v>18</v>
      </c>
      <c r="M1747">
        <v>2</v>
      </c>
      <c r="N1747" t="str">
        <f t="shared" si="147"/>
        <v>Yes</v>
      </c>
      <c r="O1747" s="3" t="s">
        <v>152</v>
      </c>
      <c r="P1747" s="126" t="str">
        <f t="shared" si="146"/>
        <v>Yes</v>
      </c>
      <c r="Q1747" s="126" t="str">
        <f t="shared" si="148"/>
        <v>Yes</v>
      </c>
      <c r="R1747" s="126" t="str">
        <f t="shared" si="148"/>
        <v>Yes</v>
      </c>
      <c r="S1747" s="126" t="str">
        <f t="shared" si="148"/>
        <v>No</v>
      </c>
      <c r="T1747" s="126" t="str">
        <f t="shared" si="148"/>
        <v>No</v>
      </c>
      <c r="U1747" s="126" t="str">
        <f t="shared" si="148"/>
        <v>Yes</v>
      </c>
      <c r="V1747" s="126" t="str">
        <f t="shared" si="148"/>
        <v>No</v>
      </c>
      <c r="W1747" s="126" t="str">
        <f t="shared" si="148"/>
        <v>No</v>
      </c>
      <c r="X1747" s="126" t="str">
        <f t="shared" si="148"/>
        <v>No</v>
      </c>
      <c r="Y1747" s="126" t="str">
        <f t="shared" si="148"/>
        <v>Yes</v>
      </c>
      <c r="Z1747" s="126" t="str">
        <f t="shared" si="148"/>
        <v>No</v>
      </c>
      <c r="AA1747" s="126" t="str">
        <f t="shared" si="148"/>
        <v>No</v>
      </c>
    </row>
    <row r="1748" spans="1:27" x14ac:dyDescent="0.3">
      <c r="A1748" t="s">
        <v>210</v>
      </c>
      <c r="B1748" t="s">
        <v>13</v>
      </c>
      <c r="C1748" t="s">
        <v>9</v>
      </c>
      <c r="D1748" t="s">
        <v>8</v>
      </c>
      <c r="E1748" t="s">
        <v>11</v>
      </c>
      <c r="F1748" t="s">
        <v>130</v>
      </c>
      <c r="G1748">
        <v>0</v>
      </c>
      <c r="H1748" t="s">
        <v>9</v>
      </c>
      <c r="I1748" t="s">
        <v>148</v>
      </c>
      <c r="M1748">
        <v>2</v>
      </c>
      <c r="N1748" t="str">
        <f t="shared" si="147"/>
        <v>Yes</v>
      </c>
      <c r="O1748" s="3" t="s">
        <v>152</v>
      </c>
      <c r="P1748" s="126" t="str">
        <f t="shared" si="146"/>
        <v>Yes</v>
      </c>
      <c r="Q1748" s="126" t="str">
        <f t="shared" si="148"/>
        <v>Yes</v>
      </c>
      <c r="R1748" s="126" t="str">
        <f t="shared" si="148"/>
        <v>Yes</v>
      </c>
      <c r="S1748" s="126" t="str">
        <f t="shared" si="148"/>
        <v>No</v>
      </c>
      <c r="T1748" s="126" t="str">
        <f t="shared" si="148"/>
        <v>No</v>
      </c>
      <c r="U1748" s="126" t="str">
        <f t="shared" si="148"/>
        <v>Yes</v>
      </c>
      <c r="V1748" s="126" t="str">
        <f t="shared" si="148"/>
        <v>No</v>
      </c>
      <c r="W1748" s="126" t="str">
        <f t="shared" si="148"/>
        <v>No</v>
      </c>
      <c r="X1748" s="126" t="str">
        <f t="shared" si="148"/>
        <v>No</v>
      </c>
      <c r="Y1748" s="126" t="str">
        <f t="shared" si="148"/>
        <v>Yes</v>
      </c>
      <c r="Z1748" s="126" t="str">
        <f t="shared" si="148"/>
        <v>No</v>
      </c>
      <c r="AA1748" s="126" t="str">
        <f t="shared" si="148"/>
        <v>No</v>
      </c>
    </row>
    <row r="1749" spans="1:27" x14ac:dyDescent="0.3">
      <c r="A1749" t="s">
        <v>210</v>
      </c>
      <c r="B1749" t="s">
        <v>13</v>
      </c>
      <c r="C1749" t="s">
        <v>9</v>
      </c>
      <c r="D1749" t="s">
        <v>8</v>
      </c>
      <c r="E1749" t="s">
        <v>11</v>
      </c>
      <c r="F1749" t="s">
        <v>130</v>
      </c>
      <c r="G1749">
        <v>2</v>
      </c>
      <c r="H1749" t="s">
        <v>130</v>
      </c>
      <c r="I1749" t="s">
        <v>20</v>
      </c>
      <c r="J1749" t="s">
        <v>237</v>
      </c>
      <c r="L1749" s="3" t="s">
        <v>252</v>
      </c>
      <c r="M1749">
        <v>2</v>
      </c>
      <c r="N1749" t="str">
        <f t="shared" si="147"/>
        <v>Yes</v>
      </c>
      <c r="O1749" s="3" t="s">
        <v>152</v>
      </c>
      <c r="P1749" s="126" t="str">
        <f t="shared" si="146"/>
        <v>Yes</v>
      </c>
      <c r="Q1749" s="126" t="str">
        <f t="shared" si="148"/>
        <v>Yes</v>
      </c>
      <c r="R1749" s="126" t="str">
        <f t="shared" si="148"/>
        <v>Yes</v>
      </c>
      <c r="S1749" s="126" t="str">
        <f t="shared" si="148"/>
        <v>No</v>
      </c>
      <c r="T1749" s="126" t="str">
        <f t="shared" si="148"/>
        <v>No</v>
      </c>
      <c r="U1749" s="126" t="str">
        <f t="shared" si="148"/>
        <v>Yes</v>
      </c>
      <c r="V1749" s="126" t="str">
        <f t="shared" si="148"/>
        <v>No</v>
      </c>
      <c r="W1749" s="126" t="str">
        <f t="shared" si="148"/>
        <v>No</v>
      </c>
      <c r="X1749" s="126" t="str">
        <f t="shared" si="148"/>
        <v>No</v>
      </c>
      <c r="Y1749" s="126" t="str">
        <f t="shared" si="148"/>
        <v>Yes</v>
      </c>
      <c r="Z1749" s="126" t="str">
        <f t="shared" si="148"/>
        <v>No</v>
      </c>
      <c r="AA1749" s="126" t="str">
        <f t="shared" si="148"/>
        <v>No</v>
      </c>
    </row>
    <row r="1750" spans="1:27" x14ac:dyDescent="0.3">
      <c r="A1750" t="s">
        <v>210</v>
      </c>
      <c r="B1750" t="s">
        <v>13</v>
      </c>
      <c r="C1750" t="s">
        <v>9</v>
      </c>
      <c r="D1750" t="s">
        <v>8</v>
      </c>
      <c r="E1750" t="s">
        <v>11</v>
      </c>
      <c r="F1750" t="s">
        <v>130</v>
      </c>
      <c r="G1750">
        <v>1</v>
      </c>
      <c r="H1750" t="s">
        <v>11</v>
      </c>
      <c r="I1750" t="s">
        <v>16</v>
      </c>
      <c r="M1750">
        <v>2</v>
      </c>
      <c r="N1750" t="str">
        <f t="shared" si="147"/>
        <v>Yes</v>
      </c>
      <c r="O1750" s="3" t="s">
        <v>152</v>
      </c>
      <c r="P1750" s="126" t="str">
        <f t="shared" si="146"/>
        <v>Yes</v>
      </c>
      <c r="Q1750" s="126" t="str">
        <f t="shared" si="148"/>
        <v>Yes</v>
      </c>
      <c r="R1750" s="126" t="str">
        <f t="shared" si="148"/>
        <v>Yes</v>
      </c>
      <c r="S1750" s="126" t="str">
        <f t="shared" si="148"/>
        <v>No</v>
      </c>
      <c r="T1750" s="126" t="str">
        <f t="shared" si="148"/>
        <v>No</v>
      </c>
      <c r="U1750" s="126" t="str">
        <f t="shared" si="148"/>
        <v>Yes</v>
      </c>
      <c r="V1750" s="126" t="str">
        <f t="shared" si="148"/>
        <v>No</v>
      </c>
      <c r="W1750" s="126" t="str">
        <f t="shared" si="148"/>
        <v>No</v>
      </c>
      <c r="X1750" s="126" t="str">
        <f t="shared" ref="Q1750:AA1773" si="149">IF($A1750="","",IF(OR($B1750=X$1,$C1750=X$1,$D1750=X$1,$E1750=X$1,$F1750=X$1),"Yes","No"))</f>
        <v>No</v>
      </c>
      <c r="Y1750" s="126" t="str">
        <f t="shared" si="149"/>
        <v>Yes</v>
      </c>
      <c r="Z1750" s="126" t="str">
        <f t="shared" si="149"/>
        <v>No</v>
      </c>
      <c r="AA1750" s="126" t="str">
        <f t="shared" si="149"/>
        <v>No</v>
      </c>
    </row>
    <row r="1751" spans="1:27" x14ac:dyDescent="0.3">
      <c r="A1751" t="s">
        <v>210</v>
      </c>
      <c r="B1751" t="s">
        <v>13</v>
      </c>
      <c r="C1751" t="s">
        <v>9</v>
      </c>
      <c r="D1751" t="s">
        <v>8</v>
      </c>
      <c r="E1751" t="s">
        <v>11</v>
      </c>
      <c r="F1751" t="s">
        <v>130</v>
      </c>
      <c r="G1751">
        <v>1</v>
      </c>
      <c r="H1751" t="s">
        <v>130</v>
      </c>
      <c r="I1751" t="s">
        <v>17</v>
      </c>
      <c r="M1751">
        <v>0</v>
      </c>
      <c r="N1751" t="str">
        <f t="shared" si="147"/>
        <v>No</v>
      </c>
      <c r="O1751" s="3" t="s">
        <v>152</v>
      </c>
      <c r="P1751" s="126" t="str">
        <f t="shared" si="146"/>
        <v>Yes</v>
      </c>
      <c r="Q1751" s="126" t="str">
        <f t="shared" si="149"/>
        <v>Yes</v>
      </c>
      <c r="R1751" s="126" t="str">
        <f t="shared" si="149"/>
        <v>Yes</v>
      </c>
      <c r="S1751" s="126" t="str">
        <f t="shared" si="149"/>
        <v>No</v>
      </c>
      <c r="T1751" s="126" t="str">
        <f t="shared" si="149"/>
        <v>No</v>
      </c>
      <c r="U1751" s="126" t="str">
        <f t="shared" si="149"/>
        <v>Yes</v>
      </c>
      <c r="V1751" s="126" t="str">
        <f t="shared" si="149"/>
        <v>No</v>
      </c>
      <c r="W1751" s="126" t="str">
        <f t="shared" si="149"/>
        <v>No</v>
      </c>
      <c r="X1751" s="126" t="str">
        <f t="shared" si="149"/>
        <v>No</v>
      </c>
      <c r="Y1751" s="126" t="str">
        <f t="shared" si="149"/>
        <v>Yes</v>
      </c>
      <c r="Z1751" s="126" t="str">
        <f t="shared" si="149"/>
        <v>No</v>
      </c>
      <c r="AA1751" s="126" t="str">
        <f t="shared" si="149"/>
        <v>No</v>
      </c>
    </row>
    <row r="1752" spans="1:27" x14ac:dyDescent="0.3">
      <c r="A1752" t="s">
        <v>210</v>
      </c>
      <c r="B1752" t="s">
        <v>13</v>
      </c>
      <c r="C1752" t="s">
        <v>9</v>
      </c>
      <c r="D1752" t="s">
        <v>8</v>
      </c>
      <c r="E1752" t="s">
        <v>11</v>
      </c>
      <c r="F1752" t="s">
        <v>130</v>
      </c>
      <c r="G1752">
        <v>1</v>
      </c>
      <c r="H1752" t="s">
        <v>13</v>
      </c>
      <c r="I1752" t="s">
        <v>18</v>
      </c>
      <c r="M1752">
        <v>2</v>
      </c>
      <c r="N1752" t="str">
        <f t="shared" si="147"/>
        <v>Yes</v>
      </c>
      <c r="O1752" s="3" t="s">
        <v>152</v>
      </c>
      <c r="P1752" s="126" t="str">
        <f t="shared" si="146"/>
        <v>Yes</v>
      </c>
      <c r="Q1752" s="126" t="str">
        <f t="shared" si="149"/>
        <v>Yes</v>
      </c>
      <c r="R1752" s="126" t="str">
        <f t="shared" si="149"/>
        <v>Yes</v>
      </c>
      <c r="S1752" s="126" t="str">
        <f t="shared" si="149"/>
        <v>No</v>
      </c>
      <c r="T1752" s="126" t="str">
        <f t="shared" si="149"/>
        <v>No</v>
      </c>
      <c r="U1752" s="126" t="str">
        <f t="shared" si="149"/>
        <v>Yes</v>
      </c>
      <c r="V1752" s="126" t="str">
        <f t="shared" si="149"/>
        <v>No</v>
      </c>
      <c r="W1752" s="126" t="str">
        <f t="shared" si="149"/>
        <v>No</v>
      </c>
      <c r="X1752" s="126" t="str">
        <f t="shared" si="149"/>
        <v>No</v>
      </c>
      <c r="Y1752" s="126" t="str">
        <f t="shared" si="149"/>
        <v>Yes</v>
      </c>
      <c r="Z1752" s="126" t="str">
        <f t="shared" si="149"/>
        <v>No</v>
      </c>
      <c r="AA1752" s="126" t="str">
        <f t="shared" si="149"/>
        <v>No</v>
      </c>
    </row>
    <row r="1753" spans="1:27" x14ac:dyDescent="0.3">
      <c r="A1753" t="s">
        <v>211</v>
      </c>
      <c r="B1753" t="s">
        <v>13</v>
      </c>
      <c r="C1753" t="s">
        <v>9</v>
      </c>
      <c r="D1753" t="s">
        <v>8</v>
      </c>
      <c r="E1753" t="s">
        <v>11</v>
      </c>
      <c r="F1753" t="s">
        <v>10</v>
      </c>
      <c r="G1753">
        <v>1</v>
      </c>
      <c r="H1753" t="s">
        <v>10</v>
      </c>
      <c r="I1753" t="s">
        <v>15</v>
      </c>
      <c r="L1753" s="3" t="s">
        <v>122</v>
      </c>
      <c r="M1753">
        <v>2</v>
      </c>
      <c r="N1753" t="str">
        <f t="shared" si="147"/>
        <v>Yes</v>
      </c>
      <c r="O1753" s="3" t="s">
        <v>152</v>
      </c>
      <c r="P1753" s="126" t="str">
        <f t="shared" si="146"/>
        <v>Yes</v>
      </c>
      <c r="Q1753" s="126" t="str">
        <f t="shared" si="149"/>
        <v>Yes</v>
      </c>
      <c r="R1753" s="126" t="str">
        <f t="shared" si="149"/>
        <v>Yes</v>
      </c>
      <c r="S1753" s="126" t="str">
        <f t="shared" si="149"/>
        <v>No</v>
      </c>
      <c r="T1753" s="126" t="str">
        <f t="shared" si="149"/>
        <v>Yes</v>
      </c>
      <c r="U1753" s="126" t="str">
        <f t="shared" si="149"/>
        <v>Yes</v>
      </c>
      <c r="V1753" s="126" t="str">
        <f t="shared" si="149"/>
        <v>No</v>
      </c>
      <c r="W1753" s="126" t="str">
        <f t="shared" si="149"/>
        <v>No</v>
      </c>
      <c r="X1753" s="126" t="str">
        <f t="shared" si="149"/>
        <v>No</v>
      </c>
      <c r="Y1753" s="126" t="str">
        <f t="shared" si="149"/>
        <v>No</v>
      </c>
      <c r="Z1753" s="126" t="str">
        <f t="shared" si="149"/>
        <v>No</v>
      </c>
      <c r="AA1753" s="126" t="str">
        <f t="shared" si="149"/>
        <v>No</v>
      </c>
    </row>
    <row r="1754" spans="1:27" x14ac:dyDescent="0.3">
      <c r="A1754" t="s">
        <v>211</v>
      </c>
      <c r="B1754" t="s">
        <v>13</v>
      </c>
      <c r="C1754" t="s">
        <v>9</v>
      </c>
      <c r="D1754" t="s">
        <v>8</v>
      </c>
      <c r="E1754" t="s">
        <v>11</v>
      </c>
      <c r="F1754" t="s">
        <v>10</v>
      </c>
      <c r="G1754">
        <v>1</v>
      </c>
      <c r="H1754" t="s">
        <v>13</v>
      </c>
      <c r="I1754" t="s">
        <v>148</v>
      </c>
      <c r="L1754" s="3" t="s">
        <v>252</v>
      </c>
      <c r="M1754">
        <v>1</v>
      </c>
      <c r="N1754" t="str">
        <f t="shared" si="147"/>
        <v>Yes</v>
      </c>
      <c r="O1754" s="3" t="s">
        <v>152</v>
      </c>
      <c r="P1754" s="126" t="str">
        <f t="shared" si="146"/>
        <v>Yes</v>
      </c>
      <c r="Q1754" s="126" t="str">
        <f t="shared" si="149"/>
        <v>Yes</v>
      </c>
      <c r="R1754" s="126" t="str">
        <f t="shared" si="149"/>
        <v>Yes</v>
      </c>
      <c r="S1754" s="126" t="str">
        <f t="shared" si="149"/>
        <v>No</v>
      </c>
      <c r="T1754" s="126" t="str">
        <f t="shared" si="149"/>
        <v>Yes</v>
      </c>
      <c r="U1754" s="126" t="str">
        <f t="shared" si="149"/>
        <v>Yes</v>
      </c>
      <c r="V1754" s="126" t="str">
        <f t="shared" si="149"/>
        <v>No</v>
      </c>
      <c r="W1754" s="126" t="str">
        <f t="shared" si="149"/>
        <v>No</v>
      </c>
      <c r="X1754" s="126" t="str">
        <f t="shared" si="149"/>
        <v>No</v>
      </c>
      <c r="Y1754" s="126" t="str">
        <f t="shared" si="149"/>
        <v>No</v>
      </c>
      <c r="Z1754" s="126" t="str">
        <f t="shared" si="149"/>
        <v>No</v>
      </c>
      <c r="AA1754" s="126" t="str">
        <f t="shared" si="149"/>
        <v>No</v>
      </c>
    </row>
    <row r="1755" spans="1:27" x14ac:dyDescent="0.3">
      <c r="A1755" t="s">
        <v>211</v>
      </c>
      <c r="B1755" t="s">
        <v>13</v>
      </c>
      <c r="C1755" t="s">
        <v>9</v>
      </c>
      <c r="D1755" t="s">
        <v>8</v>
      </c>
      <c r="E1755" t="s">
        <v>11</v>
      </c>
      <c r="F1755" t="s">
        <v>10</v>
      </c>
      <c r="G1755">
        <v>1</v>
      </c>
      <c r="H1755" t="s">
        <v>13</v>
      </c>
      <c r="I1755" t="s">
        <v>15</v>
      </c>
      <c r="L1755" s="3" t="s">
        <v>252</v>
      </c>
      <c r="M1755">
        <v>0</v>
      </c>
      <c r="N1755" t="str">
        <f t="shared" si="147"/>
        <v>No</v>
      </c>
      <c r="O1755" s="3" t="s">
        <v>152</v>
      </c>
      <c r="P1755" s="126" t="str">
        <f t="shared" si="146"/>
        <v>Yes</v>
      </c>
      <c r="Q1755" s="126" t="str">
        <f t="shared" si="149"/>
        <v>Yes</v>
      </c>
      <c r="R1755" s="126" t="str">
        <f t="shared" si="149"/>
        <v>Yes</v>
      </c>
      <c r="S1755" s="126" t="str">
        <f t="shared" si="149"/>
        <v>No</v>
      </c>
      <c r="T1755" s="126" t="str">
        <f t="shared" si="149"/>
        <v>Yes</v>
      </c>
      <c r="U1755" s="126" t="str">
        <f t="shared" si="149"/>
        <v>Yes</v>
      </c>
      <c r="V1755" s="126" t="str">
        <f t="shared" si="149"/>
        <v>No</v>
      </c>
      <c r="W1755" s="126" t="str">
        <f t="shared" si="149"/>
        <v>No</v>
      </c>
      <c r="X1755" s="126" t="str">
        <f t="shared" si="149"/>
        <v>No</v>
      </c>
      <c r="Y1755" s="126" t="str">
        <f t="shared" si="149"/>
        <v>No</v>
      </c>
      <c r="Z1755" s="126" t="str">
        <f t="shared" si="149"/>
        <v>No</v>
      </c>
      <c r="AA1755" s="126" t="str">
        <f t="shared" si="149"/>
        <v>No</v>
      </c>
    </row>
    <row r="1756" spans="1:27" x14ac:dyDescent="0.3">
      <c r="A1756" t="s">
        <v>211</v>
      </c>
      <c r="B1756" t="s">
        <v>13</v>
      </c>
      <c r="C1756" t="s">
        <v>9</v>
      </c>
      <c r="D1756" t="s">
        <v>8</v>
      </c>
      <c r="E1756" t="s">
        <v>11</v>
      </c>
      <c r="F1756" t="s">
        <v>10</v>
      </c>
      <c r="G1756">
        <v>2</v>
      </c>
      <c r="H1756" t="s">
        <v>11</v>
      </c>
      <c r="I1756" t="s">
        <v>15</v>
      </c>
      <c r="L1756" s="3" t="s">
        <v>122</v>
      </c>
      <c r="M1756">
        <v>2</v>
      </c>
      <c r="N1756" t="str">
        <f t="shared" si="147"/>
        <v>Yes</v>
      </c>
      <c r="O1756" s="3" t="s">
        <v>152</v>
      </c>
      <c r="P1756" s="126" t="str">
        <f t="shared" si="146"/>
        <v>Yes</v>
      </c>
      <c r="Q1756" s="126" t="str">
        <f t="shared" si="149"/>
        <v>Yes</v>
      </c>
      <c r="R1756" s="126" t="str">
        <f t="shared" si="149"/>
        <v>Yes</v>
      </c>
      <c r="S1756" s="126" t="str">
        <f t="shared" si="149"/>
        <v>No</v>
      </c>
      <c r="T1756" s="126" t="str">
        <f t="shared" si="149"/>
        <v>Yes</v>
      </c>
      <c r="U1756" s="126" t="str">
        <f t="shared" si="149"/>
        <v>Yes</v>
      </c>
      <c r="V1756" s="126" t="str">
        <f t="shared" si="149"/>
        <v>No</v>
      </c>
      <c r="W1756" s="126" t="str">
        <f t="shared" si="149"/>
        <v>No</v>
      </c>
      <c r="X1756" s="126" t="str">
        <f t="shared" si="149"/>
        <v>No</v>
      </c>
      <c r="Y1756" s="126" t="str">
        <f t="shared" si="149"/>
        <v>No</v>
      </c>
      <c r="Z1756" s="126" t="str">
        <f t="shared" si="149"/>
        <v>No</v>
      </c>
      <c r="AA1756" s="126" t="str">
        <f t="shared" si="149"/>
        <v>No</v>
      </c>
    </row>
    <row r="1757" spans="1:27" x14ac:dyDescent="0.3">
      <c r="A1757" t="s">
        <v>211</v>
      </c>
      <c r="B1757" t="s">
        <v>13</v>
      </c>
      <c r="C1757" t="s">
        <v>130</v>
      </c>
      <c r="D1757" t="s">
        <v>8</v>
      </c>
      <c r="E1757" t="s">
        <v>70</v>
      </c>
      <c r="F1757" t="s">
        <v>10</v>
      </c>
      <c r="G1757">
        <v>1</v>
      </c>
      <c r="H1757" t="s">
        <v>8</v>
      </c>
      <c r="I1757" t="s">
        <v>148</v>
      </c>
      <c r="M1757">
        <v>1</v>
      </c>
      <c r="N1757" t="str">
        <f t="shared" si="147"/>
        <v>Yes</v>
      </c>
      <c r="O1757" s="3" t="s">
        <v>152</v>
      </c>
      <c r="P1757" s="126" t="str">
        <f t="shared" si="146"/>
        <v>Yes</v>
      </c>
      <c r="Q1757" s="126" t="str">
        <f t="shared" si="149"/>
        <v>No</v>
      </c>
      <c r="R1757" s="126" t="str">
        <f t="shared" si="149"/>
        <v>Yes</v>
      </c>
      <c r="S1757" s="126" t="str">
        <f t="shared" si="149"/>
        <v>Yes</v>
      </c>
      <c r="T1757" s="126" t="str">
        <f t="shared" si="149"/>
        <v>Yes</v>
      </c>
      <c r="U1757" s="126" t="str">
        <f t="shared" si="149"/>
        <v>No</v>
      </c>
      <c r="V1757" s="126" t="str">
        <f t="shared" si="149"/>
        <v>No</v>
      </c>
      <c r="W1757" s="126" t="str">
        <f t="shared" si="149"/>
        <v>No</v>
      </c>
      <c r="X1757" s="126" t="str">
        <f t="shared" si="149"/>
        <v>No</v>
      </c>
      <c r="Y1757" s="126" t="str">
        <f t="shared" si="149"/>
        <v>Yes</v>
      </c>
      <c r="Z1757" s="126" t="str">
        <f t="shared" si="149"/>
        <v>No</v>
      </c>
      <c r="AA1757" s="126" t="str">
        <f t="shared" si="149"/>
        <v>No</v>
      </c>
    </row>
    <row r="1758" spans="1:27" x14ac:dyDescent="0.3">
      <c r="A1758" t="s">
        <v>211</v>
      </c>
      <c r="B1758" t="s">
        <v>13</v>
      </c>
      <c r="C1758" t="s">
        <v>130</v>
      </c>
      <c r="D1758" t="s">
        <v>8</v>
      </c>
      <c r="E1758" t="s">
        <v>70</v>
      </c>
      <c r="F1758" t="s">
        <v>131</v>
      </c>
      <c r="G1758">
        <v>1</v>
      </c>
      <c r="H1758" t="s">
        <v>70</v>
      </c>
      <c r="I1758" t="s">
        <v>18</v>
      </c>
      <c r="K1758" t="s">
        <v>237</v>
      </c>
      <c r="M1758">
        <v>2</v>
      </c>
      <c r="N1758" t="str">
        <f t="shared" si="147"/>
        <v>Yes</v>
      </c>
      <c r="O1758" s="3" t="s">
        <v>152</v>
      </c>
      <c r="P1758" s="126" t="str">
        <f t="shared" si="146"/>
        <v>Yes</v>
      </c>
      <c r="Q1758" s="126" t="str">
        <f t="shared" si="149"/>
        <v>No</v>
      </c>
      <c r="R1758" s="126" t="str">
        <f t="shared" si="149"/>
        <v>Yes</v>
      </c>
      <c r="S1758" s="126" t="str">
        <f t="shared" si="149"/>
        <v>Yes</v>
      </c>
      <c r="T1758" s="126" t="str">
        <f t="shared" si="149"/>
        <v>No</v>
      </c>
      <c r="U1758" s="126" t="str">
        <f t="shared" si="149"/>
        <v>No</v>
      </c>
      <c r="V1758" s="126" t="str">
        <f t="shared" si="149"/>
        <v>No</v>
      </c>
      <c r="W1758" s="126" t="str">
        <f t="shared" si="149"/>
        <v>No</v>
      </c>
      <c r="X1758" s="126" t="str">
        <f t="shared" si="149"/>
        <v>No</v>
      </c>
      <c r="Y1758" s="126" t="str">
        <f t="shared" si="149"/>
        <v>Yes</v>
      </c>
      <c r="Z1758" s="126" t="str">
        <f t="shared" si="149"/>
        <v>Yes</v>
      </c>
      <c r="AA1758" s="126" t="str">
        <f t="shared" si="149"/>
        <v>No</v>
      </c>
    </row>
    <row r="1759" spans="1:27" x14ac:dyDescent="0.3">
      <c r="A1759" t="s">
        <v>211</v>
      </c>
      <c r="B1759" t="s">
        <v>13</v>
      </c>
      <c r="C1759" t="s">
        <v>130</v>
      </c>
      <c r="D1759" t="s">
        <v>8</v>
      </c>
      <c r="E1759" t="s">
        <v>70</v>
      </c>
      <c r="F1759" t="s">
        <v>131</v>
      </c>
      <c r="G1759">
        <v>0</v>
      </c>
      <c r="H1759" t="s">
        <v>13</v>
      </c>
      <c r="I1759" t="s">
        <v>19</v>
      </c>
      <c r="K1759" t="s">
        <v>237</v>
      </c>
      <c r="L1759" s="3" t="s">
        <v>122</v>
      </c>
      <c r="M1759">
        <v>0</v>
      </c>
      <c r="N1759" t="str">
        <f t="shared" si="147"/>
        <v>No</v>
      </c>
      <c r="O1759" s="3" t="s">
        <v>152</v>
      </c>
      <c r="P1759" s="126" t="str">
        <f t="shared" si="146"/>
        <v>Yes</v>
      </c>
      <c r="Q1759" s="126" t="str">
        <f t="shared" si="149"/>
        <v>No</v>
      </c>
      <c r="R1759" s="126" t="str">
        <f t="shared" si="149"/>
        <v>Yes</v>
      </c>
      <c r="S1759" s="126" t="str">
        <f t="shared" si="149"/>
        <v>Yes</v>
      </c>
      <c r="T1759" s="126" t="str">
        <f t="shared" si="149"/>
        <v>No</v>
      </c>
      <c r="U1759" s="126" t="str">
        <f t="shared" si="149"/>
        <v>No</v>
      </c>
      <c r="V1759" s="126" t="str">
        <f t="shared" si="149"/>
        <v>No</v>
      </c>
      <c r="W1759" s="126" t="str">
        <f t="shared" si="149"/>
        <v>No</v>
      </c>
      <c r="X1759" s="126" t="str">
        <f t="shared" si="149"/>
        <v>No</v>
      </c>
      <c r="Y1759" s="126" t="str">
        <f t="shared" si="149"/>
        <v>Yes</v>
      </c>
      <c r="Z1759" s="126" t="str">
        <f t="shared" si="149"/>
        <v>Yes</v>
      </c>
      <c r="AA1759" s="126" t="str">
        <f t="shared" si="149"/>
        <v>No</v>
      </c>
    </row>
    <row r="1760" spans="1:27" x14ac:dyDescent="0.3">
      <c r="A1760" t="s">
        <v>211</v>
      </c>
      <c r="B1760" t="s">
        <v>130</v>
      </c>
      <c r="C1760" t="s">
        <v>9</v>
      </c>
      <c r="D1760" t="s">
        <v>70</v>
      </c>
      <c r="E1760" t="s">
        <v>11</v>
      </c>
      <c r="F1760" t="s">
        <v>131</v>
      </c>
      <c r="G1760">
        <v>1</v>
      </c>
      <c r="H1760" t="s">
        <v>130</v>
      </c>
      <c r="I1760" t="s">
        <v>17</v>
      </c>
      <c r="L1760" s="3" t="s">
        <v>122</v>
      </c>
      <c r="M1760">
        <v>0</v>
      </c>
      <c r="N1760" t="str">
        <f t="shared" si="147"/>
        <v>No</v>
      </c>
      <c r="O1760" s="3" t="s">
        <v>152</v>
      </c>
      <c r="P1760" s="126" t="str">
        <f t="shared" si="146"/>
        <v>No</v>
      </c>
      <c r="Q1760" s="126" t="str">
        <f t="shared" si="149"/>
        <v>Yes</v>
      </c>
      <c r="R1760" s="126" t="str">
        <f t="shared" si="149"/>
        <v>No</v>
      </c>
      <c r="S1760" s="126" t="str">
        <f t="shared" si="149"/>
        <v>Yes</v>
      </c>
      <c r="T1760" s="126" t="str">
        <f t="shared" si="149"/>
        <v>No</v>
      </c>
      <c r="U1760" s="126" t="str">
        <f t="shared" si="149"/>
        <v>Yes</v>
      </c>
      <c r="V1760" s="126" t="str">
        <f t="shared" si="149"/>
        <v>No</v>
      </c>
      <c r="W1760" s="126" t="str">
        <f t="shared" si="149"/>
        <v>No</v>
      </c>
      <c r="X1760" s="126" t="str">
        <f t="shared" si="149"/>
        <v>No</v>
      </c>
      <c r="Y1760" s="126" t="str">
        <f t="shared" si="149"/>
        <v>Yes</v>
      </c>
      <c r="Z1760" s="126" t="str">
        <f t="shared" si="149"/>
        <v>Yes</v>
      </c>
      <c r="AA1760" s="126" t="str">
        <f t="shared" si="149"/>
        <v>No</v>
      </c>
    </row>
    <row r="1761" spans="1:27" x14ac:dyDescent="0.3">
      <c r="A1761" t="s">
        <v>211</v>
      </c>
      <c r="B1761" t="s">
        <v>130</v>
      </c>
      <c r="C1761" t="s">
        <v>9</v>
      </c>
      <c r="D1761" t="s">
        <v>70</v>
      </c>
      <c r="E1761" t="s">
        <v>11</v>
      </c>
      <c r="F1761" t="s">
        <v>131</v>
      </c>
      <c r="G1761">
        <v>0</v>
      </c>
      <c r="H1761" t="s">
        <v>11</v>
      </c>
      <c r="I1761" t="s">
        <v>19</v>
      </c>
      <c r="L1761" s="3" t="s">
        <v>252</v>
      </c>
      <c r="M1761">
        <v>3</v>
      </c>
      <c r="N1761" t="str">
        <f t="shared" si="147"/>
        <v>Yes</v>
      </c>
      <c r="O1761" s="3" t="s">
        <v>152</v>
      </c>
      <c r="P1761" s="126" t="str">
        <f t="shared" si="146"/>
        <v>No</v>
      </c>
      <c r="Q1761" s="126" t="str">
        <f t="shared" si="149"/>
        <v>Yes</v>
      </c>
      <c r="R1761" s="126" t="str">
        <f t="shared" si="149"/>
        <v>No</v>
      </c>
      <c r="S1761" s="126" t="str">
        <f t="shared" si="149"/>
        <v>Yes</v>
      </c>
      <c r="T1761" s="126" t="str">
        <f t="shared" si="149"/>
        <v>No</v>
      </c>
      <c r="U1761" s="126" t="str">
        <f t="shared" si="149"/>
        <v>Yes</v>
      </c>
      <c r="V1761" s="126" t="str">
        <f t="shared" si="149"/>
        <v>No</v>
      </c>
      <c r="W1761" s="126" t="str">
        <f t="shared" si="149"/>
        <v>No</v>
      </c>
      <c r="X1761" s="126" t="str">
        <f t="shared" si="149"/>
        <v>No</v>
      </c>
      <c r="Y1761" s="126" t="str">
        <f t="shared" si="149"/>
        <v>Yes</v>
      </c>
      <c r="Z1761" s="126" t="str">
        <f t="shared" si="149"/>
        <v>Yes</v>
      </c>
      <c r="AA1761" s="126" t="str">
        <f t="shared" si="149"/>
        <v>No</v>
      </c>
    </row>
    <row r="1762" spans="1:27" x14ac:dyDescent="0.3">
      <c r="A1762" t="s">
        <v>211</v>
      </c>
      <c r="B1762" t="s">
        <v>130</v>
      </c>
      <c r="C1762" t="s">
        <v>9</v>
      </c>
      <c r="D1762" t="s">
        <v>70</v>
      </c>
      <c r="E1762" t="s">
        <v>11</v>
      </c>
      <c r="F1762" t="s">
        <v>131</v>
      </c>
      <c r="G1762">
        <v>1</v>
      </c>
      <c r="H1762" t="s">
        <v>130</v>
      </c>
      <c r="I1762" t="s">
        <v>16</v>
      </c>
      <c r="L1762" s="3" t="s">
        <v>252</v>
      </c>
      <c r="M1762">
        <v>2</v>
      </c>
      <c r="N1762" t="str">
        <f t="shared" si="147"/>
        <v>Yes</v>
      </c>
      <c r="O1762" s="3" t="s">
        <v>152</v>
      </c>
      <c r="P1762" s="126" t="str">
        <f t="shared" si="146"/>
        <v>No</v>
      </c>
      <c r="Q1762" s="126" t="str">
        <f t="shared" si="149"/>
        <v>Yes</v>
      </c>
      <c r="R1762" s="126" t="str">
        <f t="shared" si="149"/>
        <v>No</v>
      </c>
      <c r="S1762" s="126" t="str">
        <f t="shared" si="149"/>
        <v>Yes</v>
      </c>
      <c r="T1762" s="126" t="str">
        <f t="shared" si="149"/>
        <v>No</v>
      </c>
      <c r="U1762" s="126" t="str">
        <f t="shared" si="149"/>
        <v>Yes</v>
      </c>
      <c r="V1762" s="126" t="str">
        <f t="shared" si="149"/>
        <v>No</v>
      </c>
      <c r="W1762" s="126" t="str">
        <f t="shared" si="149"/>
        <v>No</v>
      </c>
      <c r="X1762" s="126" t="str">
        <f t="shared" si="149"/>
        <v>No</v>
      </c>
      <c r="Y1762" s="126" t="str">
        <f t="shared" si="149"/>
        <v>Yes</v>
      </c>
      <c r="Z1762" s="126" t="str">
        <f t="shared" si="149"/>
        <v>Yes</v>
      </c>
      <c r="AA1762" s="126" t="str">
        <f t="shared" si="149"/>
        <v>No</v>
      </c>
    </row>
    <row r="1763" spans="1:27" x14ac:dyDescent="0.3">
      <c r="A1763" t="s">
        <v>211</v>
      </c>
      <c r="B1763" t="s">
        <v>130</v>
      </c>
      <c r="C1763" t="s">
        <v>9</v>
      </c>
      <c r="D1763" t="s">
        <v>70</v>
      </c>
      <c r="E1763" t="s">
        <v>11</v>
      </c>
      <c r="F1763" t="s">
        <v>131</v>
      </c>
      <c r="G1763">
        <v>1</v>
      </c>
      <c r="H1763" t="s">
        <v>131</v>
      </c>
      <c r="I1763" t="s">
        <v>18</v>
      </c>
      <c r="M1763">
        <v>0</v>
      </c>
      <c r="N1763" t="str">
        <f t="shared" si="147"/>
        <v>No</v>
      </c>
      <c r="O1763" s="3" t="s">
        <v>152</v>
      </c>
      <c r="P1763" s="126" t="str">
        <f t="shared" si="146"/>
        <v>No</v>
      </c>
      <c r="Q1763" s="126" t="str">
        <f t="shared" si="149"/>
        <v>Yes</v>
      </c>
      <c r="R1763" s="126" t="str">
        <f t="shared" si="149"/>
        <v>No</v>
      </c>
      <c r="S1763" s="126" t="str">
        <f t="shared" si="149"/>
        <v>Yes</v>
      </c>
      <c r="T1763" s="126" t="str">
        <f t="shared" si="149"/>
        <v>No</v>
      </c>
      <c r="U1763" s="126" t="str">
        <f t="shared" si="149"/>
        <v>Yes</v>
      </c>
      <c r="V1763" s="126" t="str">
        <f t="shared" si="149"/>
        <v>No</v>
      </c>
      <c r="W1763" s="126" t="str">
        <f t="shared" si="149"/>
        <v>No</v>
      </c>
      <c r="X1763" s="126" t="str">
        <f t="shared" si="149"/>
        <v>No</v>
      </c>
      <c r="Y1763" s="126" t="str">
        <f t="shared" si="149"/>
        <v>Yes</v>
      </c>
      <c r="Z1763" s="126" t="str">
        <f t="shared" si="149"/>
        <v>Yes</v>
      </c>
      <c r="AA1763" s="126" t="str">
        <f t="shared" si="149"/>
        <v>No</v>
      </c>
    </row>
    <row r="1764" spans="1:27" x14ac:dyDescent="0.3">
      <c r="A1764" t="s">
        <v>211</v>
      </c>
      <c r="B1764" t="s">
        <v>130</v>
      </c>
      <c r="C1764" t="s">
        <v>9</v>
      </c>
      <c r="D1764" t="s">
        <v>70</v>
      </c>
      <c r="E1764" t="s">
        <v>11</v>
      </c>
      <c r="F1764" t="s">
        <v>131</v>
      </c>
      <c r="G1764">
        <v>1</v>
      </c>
      <c r="H1764" t="s">
        <v>131</v>
      </c>
      <c r="I1764" t="s">
        <v>15</v>
      </c>
      <c r="K1764" t="s">
        <v>237</v>
      </c>
      <c r="M1764">
        <v>0</v>
      </c>
      <c r="N1764" t="str">
        <f t="shared" si="147"/>
        <v>No</v>
      </c>
      <c r="O1764" s="3" t="s">
        <v>152</v>
      </c>
      <c r="P1764" s="126" t="str">
        <f t="shared" si="146"/>
        <v>No</v>
      </c>
      <c r="Q1764" s="126" t="str">
        <f t="shared" si="149"/>
        <v>Yes</v>
      </c>
      <c r="R1764" s="126" t="str">
        <f t="shared" si="149"/>
        <v>No</v>
      </c>
      <c r="S1764" s="126" t="str">
        <f t="shared" si="149"/>
        <v>Yes</v>
      </c>
      <c r="T1764" s="126" t="str">
        <f t="shared" si="149"/>
        <v>No</v>
      </c>
      <c r="U1764" s="126" t="str">
        <f t="shared" si="149"/>
        <v>Yes</v>
      </c>
      <c r="V1764" s="126" t="str">
        <f t="shared" si="149"/>
        <v>No</v>
      </c>
      <c r="W1764" s="126" t="str">
        <f t="shared" si="149"/>
        <v>No</v>
      </c>
      <c r="X1764" s="126" t="str">
        <f t="shared" si="149"/>
        <v>No</v>
      </c>
      <c r="Y1764" s="126" t="str">
        <f t="shared" si="149"/>
        <v>Yes</v>
      </c>
      <c r="Z1764" s="126" t="str">
        <f t="shared" si="149"/>
        <v>Yes</v>
      </c>
      <c r="AA1764" s="126" t="str">
        <f t="shared" si="149"/>
        <v>No</v>
      </c>
    </row>
    <row r="1765" spans="1:27" x14ac:dyDescent="0.3">
      <c r="A1765" t="s">
        <v>211</v>
      </c>
      <c r="B1765" t="s">
        <v>130</v>
      </c>
      <c r="C1765" t="s">
        <v>9</v>
      </c>
      <c r="D1765" t="s">
        <v>70</v>
      </c>
      <c r="E1765" t="s">
        <v>11</v>
      </c>
      <c r="F1765" t="s">
        <v>131</v>
      </c>
      <c r="G1765">
        <v>1</v>
      </c>
      <c r="H1765" t="s">
        <v>131</v>
      </c>
      <c r="I1765" t="s">
        <v>16</v>
      </c>
      <c r="L1765" s="3" t="s">
        <v>122</v>
      </c>
      <c r="M1765">
        <v>0</v>
      </c>
      <c r="N1765" t="str">
        <f t="shared" si="147"/>
        <v>No</v>
      </c>
      <c r="O1765" s="3" t="s">
        <v>152</v>
      </c>
      <c r="P1765" s="126" t="str">
        <f t="shared" si="146"/>
        <v>No</v>
      </c>
      <c r="Q1765" s="126" t="str">
        <f t="shared" si="149"/>
        <v>Yes</v>
      </c>
      <c r="R1765" s="126" t="str">
        <f t="shared" si="149"/>
        <v>No</v>
      </c>
      <c r="S1765" s="126" t="str">
        <f t="shared" si="149"/>
        <v>Yes</v>
      </c>
      <c r="T1765" s="126" t="str">
        <f t="shared" si="149"/>
        <v>No</v>
      </c>
      <c r="U1765" s="126" t="str">
        <f t="shared" si="149"/>
        <v>Yes</v>
      </c>
      <c r="V1765" s="126" t="str">
        <f t="shared" si="149"/>
        <v>No</v>
      </c>
      <c r="W1765" s="126" t="str">
        <f t="shared" si="149"/>
        <v>No</v>
      </c>
      <c r="X1765" s="126" t="str">
        <f t="shared" si="149"/>
        <v>No</v>
      </c>
      <c r="Y1765" s="126" t="str">
        <f t="shared" si="149"/>
        <v>Yes</v>
      </c>
      <c r="Z1765" s="126" t="str">
        <f t="shared" si="149"/>
        <v>Yes</v>
      </c>
      <c r="AA1765" s="126" t="str">
        <f t="shared" si="149"/>
        <v>No</v>
      </c>
    </row>
    <row r="1766" spans="1:27" x14ac:dyDescent="0.3">
      <c r="A1766" t="s">
        <v>211</v>
      </c>
      <c r="B1766" t="s">
        <v>130</v>
      </c>
      <c r="C1766" t="s">
        <v>9</v>
      </c>
      <c r="D1766" t="s">
        <v>70</v>
      </c>
      <c r="E1766" t="s">
        <v>11</v>
      </c>
      <c r="F1766" t="s">
        <v>131</v>
      </c>
      <c r="G1766">
        <v>0</v>
      </c>
      <c r="H1766" t="s">
        <v>130</v>
      </c>
      <c r="I1766" t="s">
        <v>19</v>
      </c>
      <c r="L1766" s="3" t="s">
        <v>252</v>
      </c>
      <c r="M1766">
        <v>3</v>
      </c>
      <c r="N1766" t="str">
        <f t="shared" si="147"/>
        <v>Yes</v>
      </c>
      <c r="O1766" s="3" t="s">
        <v>152</v>
      </c>
      <c r="P1766" s="126" t="str">
        <f t="shared" si="146"/>
        <v>No</v>
      </c>
      <c r="Q1766" s="126" t="str">
        <f t="shared" si="149"/>
        <v>Yes</v>
      </c>
      <c r="R1766" s="126" t="str">
        <f t="shared" si="149"/>
        <v>No</v>
      </c>
      <c r="S1766" s="126" t="str">
        <f t="shared" si="149"/>
        <v>Yes</v>
      </c>
      <c r="T1766" s="126" t="str">
        <f t="shared" si="149"/>
        <v>No</v>
      </c>
      <c r="U1766" s="126" t="str">
        <f t="shared" si="149"/>
        <v>Yes</v>
      </c>
      <c r="V1766" s="126" t="str">
        <f t="shared" si="149"/>
        <v>No</v>
      </c>
      <c r="W1766" s="126" t="str">
        <f t="shared" si="149"/>
        <v>No</v>
      </c>
      <c r="X1766" s="126" t="str">
        <f t="shared" si="149"/>
        <v>No</v>
      </c>
      <c r="Y1766" s="126" t="str">
        <f t="shared" si="149"/>
        <v>Yes</v>
      </c>
      <c r="Z1766" s="126" t="str">
        <f t="shared" si="149"/>
        <v>Yes</v>
      </c>
      <c r="AA1766" s="126" t="str">
        <f t="shared" si="149"/>
        <v>No</v>
      </c>
    </row>
    <row r="1767" spans="1:27" x14ac:dyDescent="0.3">
      <c r="A1767" t="s">
        <v>211</v>
      </c>
      <c r="B1767" t="s">
        <v>13</v>
      </c>
      <c r="C1767" t="s">
        <v>9</v>
      </c>
      <c r="D1767" t="s">
        <v>8</v>
      </c>
      <c r="E1767" t="s">
        <v>11</v>
      </c>
      <c r="F1767" t="s">
        <v>10</v>
      </c>
      <c r="G1767">
        <v>2</v>
      </c>
      <c r="H1767" t="s">
        <v>10</v>
      </c>
      <c r="I1767" t="s">
        <v>17</v>
      </c>
      <c r="M1767">
        <v>0</v>
      </c>
      <c r="N1767" t="str">
        <f t="shared" si="147"/>
        <v>No</v>
      </c>
      <c r="O1767" s="3" t="s">
        <v>152</v>
      </c>
      <c r="P1767" s="126" t="str">
        <f t="shared" si="146"/>
        <v>Yes</v>
      </c>
      <c r="Q1767" s="126" t="str">
        <f t="shared" si="149"/>
        <v>Yes</v>
      </c>
      <c r="R1767" s="126" t="str">
        <f t="shared" si="149"/>
        <v>Yes</v>
      </c>
      <c r="S1767" s="126" t="str">
        <f t="shared" si="149"/>
        <v>No</v>
      </c>
      <c r="T1767" s="126" t="str">
        <f t="shared" si="149"/>
        <v>Yes</v>
      </c>
      <c r="U1767" s="126" t="str">
        <f t="shared" si="149"/>
        <v>Yes</v>
      </c>
      <c r="V1767" s="126" t="str">
        <f t="shared" si="149"/>
        <v>No</v>
      </c>
      <c r="W1767" s="126" t="str">
        <f t="shared" si="149"/>
        <v>No</v>
      </c>
      <c r="X1767" s="126" t="str">
        <f t="shared" si="149"/>
        <v>No</v>
      </c>
      <c r="Y1767" s="126" t="str">
        <f t="shared" si="149"/>
        <v>No</v>
      </c>
      <c r="Z1767" s="126" t="str">
        <f t="shared" si="149"/>
        <v>No</v>
      </c>
      <c r="AA1767" s="126" t="str">
        <f t="shared" si="149"/>
        <v>No</v>
      </c>
    </row>
    <row r="1768" spans="1:27" x14ac:dyDescent="0.3">
      <c r="A1768" t="s">
        <v>211</v>
      </c>
      <c r="B1768" t="s">
        <v>13</v>
      </c>
      <c r="C1768" t="s">
        <v>9</v>
      </c>
      <c r="D1768" t="s">
        <v>8</v>
      </c>
      <c r="E1768" t="s">
        <v>11</v>
      </c>
      <c r="F1768" t="s">
        <v>10</v>
      </c>
      <c r="G1768">
        <v>0</v>
      </c>
      <c r="H1768" t="s">
        <v>13</v>
      </c>
      <c r="I1768" t="s">
        <v>15</v>
      </c>
      <c r="M1768">
        <v>0</v>
      </c>
      <c r="N1768" t="str">
        <f t="shared" si="147"/>
        <v>No</v>
      </c>
      <c r="O1768" s="3" t="s">
        <v>152</v>
      </c>
      <c r="P1768" s="126" t="str">
        <f t="shared" si="146"/>
        <v>Yes</v>
      </c>
      <c r="Q1768" s="126" t="str">
        <f t="shared" si="149"/>
        <v>Yes</v>
      </c>
      <c r="R1768" s="126" t="str">
        <f t="shared" si="149"/>
        <v>Yes</v>
      </c>
      <c r="S1768" s="126" t="str">
        <f t="shared" si="149"/>
        <v>No</v>
      </c>
      <c r="T1768" s="126" t="str">
        <f t="shared" si="149"/>
        <v>Yes</v>
      </c>
      <c r="U1768" s="126" t="str">
        <f t="shared" si="149"/>
        <v>Yes</v>
      </c>
      <c r="V1768" s="126" t="str">
        <f t="shared" si="149"/>
        <v>No</v>
      </c>
      <c r="W1768" s="126" t="str">
        <f t="shared" si="149"/>
        <v>No</v>
      </c>
      <c r="X1768" s="126" t="str">
        <f t="shared" si="149"/>
        <v>No</v>
      </c>
      <c r="Y1768" s="126" t="str">
        <f t="shared" si="149"/>
        <v>No</v>
      </c>
      <c r="Z1768" s="126" t="str">
        <f t="shared" si="149"/>
        <v>No</v>
      </c>
      <c r="AA1768" s="126" t="str">
        <f t="shared" si="149"/>
        <v>No</v>
      </c>
    </row>
    <row r="1769" spans="1:27" x14ac:dyDescent="0.3">
      <c r="A1769" t="s">
        <v>211</v>
      </c>
      <c r="B1769" t="s">
        <v>13</v>
      </c>
      <c r="C1769" t="s">
        <v>9</v>
      </c>
      <c r="D1769" t="s">
        <v>8</v>
      </c>
      <c r="E1769" t="s">
        <v>11</v>
      </c>
      <c r="F1769" t="s">
        <v>10</v>
      </c>
      <c r="G1769">
        <v>2</v>
      </c>
      <c r="H1769" t="s">
        <v>8</v>
      </c>
      <c r="I1769" t="s">
        <v>18</v>
      </c>
      <c r="M1769">
        <v>0</v>
      </c>
      <c r="N1769" t="str">
        <f t="shared" si="147"/>
        <v>No</v>
      </c>
      <c r="O1769" s="3" t="s">
        <v>152</v>
      </c>
      <c r="P1769" s="126" t="str">
        <f t="shared" ref="P1769:AA1815" si="150">IF($A1769="","",IF(OR($B1769=P$1,$C1769=P$1,$D1769=P$1,$E1769=P$1,$F1769=P$1),"Yes","No"))</f>
        <v>Yes</v>
      </c>
      <c r="Q1769" s="126" t="str">
        <f t="shared" si="149"/>
        <v>Yes</v>
      </c>
      <c r="R1769" s="126" t="str">
        <f t="shared" si="149"/>
        <v>Yes</v>
      </c>
      <c r="S1769" s="126" t="str">
        <f t="shared" si="149"/>
        <v>No</v>
      </c>
      <c r="T1769" s="126" t="str">
        <f t="shared" si="149"/>
        <v>Yes</v>
      </c>
      <c r="U1769" s="126" t="str">
        <f t="shared" si="149"/>
        <v>Yes</v>
      </c>
      <c r="V1769" s="126" t="str">
        <f t="shared" si="149"/>
        <v>No</v>
      </c>
      <c r="W1769" s="126" t="str">
        <f t="shared" si="149"/>
        <v>No</v>
      </c>
      <c r="X1769" s="126" t="str">
        <f t="shared" si="149"/>
        <v>No</v>
      </c>
      <c r="Y1769" s="126" t="str">
        <f t="shared" si="149"/>
        <v>No</v>
      </c>
      <c r="Z1769" s="126" t="str">
        <f t="shared" si="149"/>
        <v>No</v>
      </c>
      <c r="AA1769" s="126" t="str">
        <f t="shared" si="149"/>
        <v>No</v>
      </c>
    </row>
    <row r="1770" spans="1:27" x14ac:dyDescent="0.3">
      <c r="A1770" t="s">
        <v>211</v>
      </c>
      <c r="B1770" t="s">
        <v>13</v>
      </c>
      <c r="C1770" t="s">
        <v>9</v>
      </c>
      <c r="D1770" t="s">
        <v>8</v>
      </c>
      <c r="E1770" t="s">
        <v>11</v>
      </c>
      <c r="F1770" t="s">
        <v>10</v>
      </c>
      <c r="G1770">
        <v>1</v>
      </c>
      <c r="H1770" t="s">
        <v>11</v>
      </c>
      <c r="I1770" t="s">
        <v>148</v>
      </c>
      <c r="L1770" s="3" t="s">
        <v>122</v>
      </c>
      <c r="M1770">
        <v>2</v>
      </c>
      <c r="N1770" t="str">
        <f t="shared" si="147"/>
        <v>Yes</v>
      </c>
      <c r="O1770" s="3" t="s">
        <v>152</v>
      </c>
      <c r="P1770" s="126" t="str">
        <f t="shared" si="150"/>
        <v>Yes</v>
      </c>
      <c r="Q1770" s="126" t="str">
        <f t="shared" si="149"/>
        <v>Yes</v>
      </c>
      <c r="R1770" s="126" t="str">
        <f t="shared" si="149"/>
        <v>Yes</v>
      </c>
      <c r="S1770" s="126" t="str">
        <f t="shared" si="149"/>
        <v>No</v>
      </c>
      <c r="T1770" s="126" t="str">
        <f t="shared" si="149"/>
        <v>Yes</v>
      </c>
      <c r="U1770" s="126" t="str">
        <f t="shared" si="149"/>
        <v>Yes</v>
      </c>
      <c r="V1770" s="126" t="str">
        <f t="shared" si="149"/>
        <v>No</v>
      </c>
      <c r="W1770" s="126" t="str">
        <f t="shared" si="149"/>
        <v>No</v>
      </c>
      <c r="X1770" s="126" t="str">
        <f t="shared" si="149"/>
        <v>No</v>
      </c>
      <c r="Y1770" s="126" t="str">
        <f t="shared" si="149"/>
        <v>No</v>
      </c>
      <c r="Z1770" s="126" t="str">
        <f t="shared" si="149"/>
        <v>No</v>
      </c>
      <c r="AA1770" s="126" t="str">
        <f t="shared" si="149"/>
        <v>No</v>
      </c>
    </row>
    <row r="1771" spans="1:27" x14ac:dyDescent="0.3">
      <c r="A1771" t="s">
        <v>211</v>
      </c>
      <c r="B1771" t="s">
        <v>13</v>
      </c>
      <c r="C1771" t="s">
        <v>9</v>
      </c>
      <c r="D1771" t="s">
        <v>14</v>
      </c>
      <c r="E1771" t="s">
        <v>8</v>
      </c>
      <c r="F1771" t="s">
        <v>10</v>
      </c>
      <c r="G1771">
        <v>1</v>
      </c>
      <c r="H1771" t="s">
        <v>8</v>
      </c>
      <c r="I1771" t="s">
        <v>148</v>
      </c>
      <c r="M1771">
        <v>0</v>
      </c>
      <c r="N1771" t="str">
        <f t="shared" si="147"/>
        <v>Yes</v>
      </c>
      <c r="O1771" s="3" t="s">
        <v>152</v>
      </c>
      <c r="P1771" s="126" t="str">
        <f t="shared" si="150"/>
        <v>Yes</v>
      </c>
      <c r="Q1771" s="126" t="str">
        <f t="shared" si="149"/>
        <v>Yes</v>
      </c>
      <c r="R1771" s="126" t="str">
        <f t="shared" si="149"/>
        <v>Yes</v>
      </c>
      <c r="S1771" s="126" t="str">
        <f t="shared" si="149"/>
        <v>No</v>
      </c>
      <c r="T1771" s="126" t="str">
        <f t="shared" si="149"/>
        <v>Yes</v>
      </c>
      <c r="U1771" s="126" t="str">
        <f t="shared" si="149"/>
        <v>No</v>
      </c>
      <c r="V1771" s="126" t="str">
        <f t="shared" si="149"/>
        <v>No</v>
      </c>
      <c r="W1771" s="126" t="str">
        <f t="shared" si="149"/>
        <v>No</v>
      </c>
      <c r="X1771" s="126" t="str">
        <f t="shared" si="149"/>
        <v>Yes</v>
      </c>
      <c r="Y1771" s="126" t="str">
        <f t="shared" si="149"/>
        <v>No</v>
      </c>
      <c r="Z1771" s="126" t="str">
        <f t="shared" si="149"/>
        <v>No</v>
      </c>
      <c r="AA1771" s="126" t="str">
        <f t="shared" si="149"/>
        <v>No</v>
      </c>
    </row>
    <row r="1772" spans="1:27" x14ac:dyDescent="0.3">
      <c r="A1772" t="s">
        <v>211</v>
      </c>
      <c r="B1772" t="s">
        <v>13</v>
      </c>
      <c r="C1772" t="s">
        <v>9</v>
      </c>
      <c r="D1772" t="s">
        <v>14</v>
      </c>
      <c r="E1772" t="s">
        <v>8</v>
      </c>
      <c r="F1772" t="s">
        <v>10</v>
      </c>
      <c r="G1772">
        <v>1</v>
      </c>
      <c r="H1772" t="s">
        <v>14</v>
      </c>
      <c r="I1772" t="s">
        <v>16</v>
      </c>
      <c r="M1772">
        <v>0</v>
      </c>
      <c r="N1772" t="str">
        <f t="shared" si="147"/>
        <v>No</v>
      </c>
      <c r="O1772" s="3" t="s">
        <v>152</v>
      </c>
      <c r="P1772" s="126" t="str">
        <f t="shared" si="150"/>
        <v>Yes</v>
      </c>
      <c r="Q1772" s="126" t="str">
        <f t="shared" si="149"/>
        <v>Yes</v>
      </c>
      <c r="R1772" s="126" t="str">
        <f t="shared" si="149"/>
        <v>Yes</v>
      </c>
      <c r="S1772" s="126" t="str">
        <f t="shared" si="149"/>
        <v>No</v>
      </c>
      <c r="T1772" s="126" t="str">
        <f t="shared" si="149"/>
        <v>Yes</v>
      </c>
      <c r="U1772" s="126" t="str">
        <f t="shared" si="149"/>
        <v>No</v>
      </c>
      <c r="V1772" s="126" t="str">
        <f t="shared" si="149"/>
        <v>No</v>
      </c>
      <c r="W1772" s="126" t="str">
        <f t="shared" si="149"/>
        <v>No</v>
      </c>
      <c r="X1772" s="126" t="str">
        <f t="shared" si="149"/>
        <v>Yes</v>
      </c>
      <c r="Y1772" s="126" t="str">
        <f t="shared" si="149"/>
        <v>No</v>
      </c>
      <c r="Z1772" s="126" t="str">
        <f t="shared" si="149"/>
        <v>No</v>
      </c>
      <c r="AA1772" s="126" t="str">
        <f t="shared" si="149"/>
        <v>No</v>
      </c>
    </row>
    <row r="1773" spans="1:27" x14ac:dyDescent="0.3">
      <c r="A1773" t="s">
        <v>211</v>
      </c>
      <c r="B1773" t="s">
        <v>13</v>
      </c>
      <c r="C1773" t="s">
        <v>9</v>
      </c>
      <c r="D1773" t="s">
        <v>14</v>
      </c>
      <c r="E1773" t="s">
        <v>8</v>
      </c>
      <c r="F1773" t="s">
        <v>10</v>
      </c>
      <c r="G1773">
        <v>1</v>
      </c>
      <c r="H1773" t="s">
        <v>9</v>
      </c>
      <c r="I1773" t="s">
        <v>15</v>
      </c>
      <c r="L1773" s="3" t="s">
        <v>252</v>
      </c>
      <c r="M1773">
        <v>0</v>
      </c>
      <c r="N1773" t="str">
        <f t="shared" si="147"/>
        <v>No</v>
      </c>
      <c r="O1773" s="3" t="s">
        <v>152</v>
      </c>
      <c r="P1773" s="126" t="str">
        <f t="shared" si="150"/>
        <v>Yes</v>
      </c>
      <c r="Q1773" s="126" t="str">
        <f t="shared" si="149"/>
        <v>Yes</v>
      </c>
      <c r="R1773" s="126" t="str">
        <f t="shared" si="149"/>
        <v>Yes</v>
      </c>
      <c r="S1773" s="126" t="str">
        <f t="shared" si="149"/>
        <v>No</v>
      </c>
      <c r="T1773" s="126" t="str">
        <f t="shared" si="149"/>
        <v>Yes</v>
      </c>
      <c r="U1773" s="126" t="str">
        <f t="shared" si="149"/>
        <v>No</v>
      </c>
      <c r="V1773" s="126" t="str">
        <f t="shared" si="149"/>
        <v>No</v>
      </c>
      <c r="W1773" s="126" t="str">
        <f t="shared" si="149"/>
        <v>No</v>
      </c>
      <c r="X1773" s="126" t="str">
        <f t="shared" si="149"/>
        <v>Yes</v>
      </c>
      <c r="Y1773" s="126" t="str">
        <f t="shared" si="149"/>
        <v>No</v>
      </c>
      <c r="Z1773" s="126" t="str">
        <f t="shared" ref="Q1773:AA1796" si="151">IF($A1773="","",IF(OR($B1773=Z$1,$C1773=Z$1,$D1773=Z$1,$E1773=Z$1,$F1773=Z$1),"Yes","No"))</f>
        <v>No</v>
      </c>
      <c r="AA1773" s="126" t="str">
        <f t="shared" si="151"/>
        <v>No</v>
      </c>
    </row>
    <row r="1774" spans="1:27" x14ac:dyDescent="0.3">
      <c r="A1774" t="s">
        <v>211</v>
      </c>
      <c r="B1774" t="s">
        <v>13</v>
      </c>
      <c r="C1774" t="s">
        <v>9</v>
      </c>
      <c r="D1774" t="s">
        <v>14</v>
      </c>
      <c r="E1774" t="s">
        <v>8</v>
      </c>
      <c r="F1774" t="s">
        <v>10</v>
      </c>
      <c r="G1774">
        <v>2</v>
      </c>
      <c r="H1774" t="s">
        <v>10</v>
      </c>
      <c r="I1774" t="s">
        <v>18</v>
      </c>
      <c r="M1774">
        <v>2</v>
      </c>
      <c r="N1774" t="str">
        <f t="shared" si="147"/>
        <v>Yes</v>
      </c>
      <c r="O1774" s="3" t="s">
        <v>152</v>
      </c>
      <c r="P1774" s="126" t="str">
        <f t="shared" si="150"/>
        <v>Yes</v>
      </c>
      <c r="Q1774" s="126" t="str">
        <f t="shared" si="151"/>
        <v>Yes</v>
      </c>
      <c r="R1774" s="126" t="str">
        <f t="shared" si="151"/>
        <v>Yes</v>
      </c>
      <c r="S1774" s="126" t="str">
        <f t="shared" si="151"/>
        <v>No</v>
      </c>
      <c r="T1774" s="126" t="str">
        <f t="shared" si="151"/>
        <v>Yes</v>
      </c>
      <c r="U1774" s="126" t="str">
        <f t="shared" si="151"/>
        <v>No</v>
      </c>
      <c r="V1774" s="126" t="str">
        <f t="shared" si="151"/>
        <v>No</v>
      </c>
      <c r="W1774" s="126" t="str">
        <f t="shared" si="151"/>
        <v>No</v>
      </c>
      <c r="X1774" s="126" t="str">
        <f t="shared" si="151"/>
        <v>Yes</v>
      </c>
      <c r="Y1774" s="126" t="str">
        <f t="shared" si="151"/>
        <v>No</v>
      </c>
      <c r="Z1774" s="126" t="str">
        <f t="shared" si="151"/>
        <v>No</v>
      </c>
      <c r="AA1774" s="126" t="str">
        <f t="shared" si="151"/>
        <v>No</v>
      </c>
    </row>
    <row r="1775" spans="1:27" x14ac:dyDescent="0.3">
      <c r="A1775" t="s">
        <v>211</v>
      </c>
      <c r="B1775" t="s">
        <v>13</v>
      </c>
      <c r="C1775" t="s">
        <v>9</v>
      </c>
      <c r="D1775" t="s">
        <v>14</v>
      </c>
      <c r="E1775" t="s">
        <v>8</v>
      </c>
      <c r="F1775" t="s">
        <v>10</v>
      </c>
      <c r="G1775">
        <v>1</v>
      </c>
      <c r="H1775" t="s">
        <v>10</v>
      </c>
      <c r="I1775" t="s">
        <v>15</v>
      </c>
      <c r="M1775">
        <v>0</v>
      </c>
      <c r="N1775" t="str">
        <f t="shared" si="147"/>
        <v>No</v>
      </c>
      <c r="O1775" s="3" t="s">
        <v>152</v>
      </c>
      <c r="P1775" s="126" t="str">
        <f t="shared" si="150"/>
        <v>Yes</v>
      </c>
      <c r="Q1775" s="126" t="str">
        <f t="shared" si="151"/>
        <v>Yes</v>
      </c>
      <c r="R1775" s="126" t="str">
        <f t="shared" si="151"/>
        <v>Yes</v>
      </c>
      <c r="S1775" s="126" t="str">
        <f t="shared" si="151"/>
        <v>No</v>
      </c>
      <c r="T1775" s="126" t="str">
        <f t="shared" si="151"/>
        <v>Yes</v>
      </c>
      <c r="U1775" s="126" t="str">
        <f t="shared" si="151"/>
        <v>No</v>
      </c>
      <c r="V1775" s="126" t="str">
        <f t="shared" si="151"/>
        <v>No</v>
      </c>
      <c r="W1775" s="126" t="str">
        <f t="shared" si="151"/>
        <v>No</v>
      </c>
      <c r="X1775" s="126" t="str">
        <f t="shared" si="151"/>
        <v>Yes</v>
      </c>
      <c r="Y1775" s="126" t="str">
        <f t="shared" si="151"/>
        <v>No</v>
      </c>
      <c r="Z1775" s="126" t="str">
        <f t="shared" si="151"/>
        <v>No</v>
      </c>
      <c r="AA1775" s="126" t="str">
        <f t="shared" si="151"/>
        <v>No</v>
      </c>
    </row>
    <row r="1776" spans="1:27" x14ac:dyDescent="0.3">
      <c r="A1776" t="s">
        <v>211</v>
      </c>
      <c r="B1776" t="s">
        <v>13</v>
      </c>
      <c r="C1776" t="s">
        <v>9</v>
      </c>
      <c r="D1776" t="s">
        <v>14</v>
      </c>
      <c r="E1776" t="s">
        <v>8</v>
      </c>
      <c r="F1776" t="s">
        <v>10</v>
      </c>
      <c r="G1776">
        <v>0</v>
      </c>
      <c r="H1776" t="s">
        <v>8</v>
      </c>
      <c r="I1776" t="s">
        <v>17</v>
      </c>
      <c r="M1776">
        <v>0</v>
      </c>
      <c r="N1776" t="str">
        <f t="shared" si="147"/>
        <v>No</v>
      </c>
      <c r="O1776" s="3" t="s">
        <v>152</v>
      </c>
      <c r="P1776" s="126" t="str">
        <f t="shared" si="150"/>
        <v>Yes</v>
      </c>
      <c r="Q1776" s="126" t="str">
        <f t="shared" si="151"/>
        <v>Yes</v>
      </c>
      <c r="R1776" s="126" t="str">
        <f t="shared" si="151"/>
        <v>Yes</v>
      </c>
      <c r="S1776" s="126" t="str">
        <f t="shared" si="151"/>
        <v>No</v>
      </c>
      <c r="T1776" s="126" t="str">
        <f t="shared" si="151"/>
        <v>Yes</v>
      </c>
      <c r="U1776" s="126" t="str">
        <f t="shared" si="151"/>
        <v>No</v>
      </c>
      <c r="V1776" s="126" t="str">
        <f t="shared" si="151"/>
        <v>No</v>
      </c>
      <c r="W1776" s="126" t="str">
        <f t="shared" si="151"/>
        <v>No</v>
      </c>
      <c r="X1776" s="126" t="str">
        <f t="shared" si="151"/>
        <v>Yes</v>
      </c>
      <c r="Y1776" s="126" t="str">
        <f t="shared" si="151"/>
        <v>No</v>
      </c>
      <c r="Z1776" s="126" t="str">
        <f t="shared" si="151"/>
        <v>No</v>
      </c>
      <c r="AA1776" s="126" t="str">
        <f t="shared" si="151"/>
        <v>No</v>
      </c>
    </row>
    <row r="1777" spans="1:27" x14ac:dyDescent="0.3">
      <c r="A1777" t="s">
        <v>211</v>
      </c>
      <c r="B1777" t="s">
        <v>13</v>
      </c>
      <c r="C1777" t="s">
        <v>130</v>
      </c>
      <c r="D1777" t="s">
        <v>70</v>
      </c>
      <c r="E1777" t="s">
        <v>11</v>
      </c>
      <c r="F1777" t="s">
        <v>131</v>
      </c>
      <c r="G1777">
        <v>0</v>
      </c>
      <c r="H1777" t="s">
        <v>130</v>
      </c>
      <c r="I1777" t="s">
        <v>19</v>
      </c>
      <c r="L1777" s="3" t="s">
        <v>252</v>
      </c>
      <c r="M1777">
        <v>3</v>
      </c>
      <c r="N1777" t="str">
        <f t="shared" si="147"/>
        <v>Yes</v>
      </c>
      <c r="O1777" s="3" t="s">
        <v>152</v>
      </c>
      <c r="P1777" s="126" t="str">
        <f t="shared" si="150"/>
        <v>Yes</v>
      </c>
      <c r="Q1777" s="126" t="str">
        <f t="shared" si="151"/>
        <v>No</v>
      </c>
      <c r="R1777" s="126" t="str">
        <f t="shared" si="151"/>
        <v>No</v>
      </c>
      <c r="S1777" s="126" t="str">
        <f t="shared" si="151"/>
        <v>Yes</v>
      </c>
      <c r="T1777" s="126" t="str">
        <f t="shared" si="151"/>
        <v>No</v>
      </c>
      <c r="U1777" s="126" t="str">
        <f t="shared" si="151"/>
        <v>Yes</v>
      </c>
      <c r="V1777" s="126" t="str">
        <f t="shared" si="151"/>
        <v>No</v>
      </c>
      <c r="W1777" s="126" t="str">
        <f t="shared" si="151"/>
        <v>No</v>
      </c>
      <c r="X1777" s="126" t="str">
        <f t="shared" si="151"/>
        <v>No</v>
      </c>
      <c r="Y1777" s="126" t="str">
        <f t="shared" si="151"/>
        <v>Yes</v>
      </c>
      <c r="Z1777" s="126" t="str">
        <f t="shared" si="151"/>
        <v>Yes</v>
      </c>
      <c r="AA1777" s="126" t="str">
        <f t="shared" si="151"/>
        <v>No</v>
      </c>
    </row>
    <row r="1778" spans="1:27" x14ac:dyDescent="0.3">
      <c r="A1778" t="s">
        <v>211</v>
      </c>
      <c r="B1778" t="s">
        <v>13</v>
      </c>
      <c r="C1778" t="s">
        <v>9</v>
      </c>
      <c r="D1778" t="s">
        <v>70</v>
      </c>
      <c r="E1778" t="s">
        <v>11</v>
      </c>
      <c r="F1778" t="s">
        <v>131</v>
      </c>
      <c r="G1778">
        <v>0</v>
      </c>
      <c r="H1778" t="s">
        <v>70</v>
      </c>
      <c r="I1778" t="s">
        <v>19</v>
      </c>
      <c r="L1778" s="3" t="s">
        <v>122</v>
      </c>
      <c r="M1778">
        <v>0</v>
      </c>
      <c r="N1778" t="str">
        <f t="shared" si="147"/>
        <v>No</v>
      </c>
      <c r="O1778" s="3" t="s">
        <v>152</v>
      </c>
      <c r="P1778" s="126" t="str">
        <f t="shared" si="150"/>
        <v>Yes</v>
      </c>
      <c r="Q1778" s="126" t="str">
        <f t="shared" si="151"/>
        <v>Yes</v>
      </c>
      <c r="R1778" s="126" t="str">
        <f t="shared" si="151"/>
        <v>No</v>
      </c>
      <c r="S1778" s="126" t="str">
        <f t="shared" si="151"/>
        <v>Yes</v>
      </c>
      <c r="T1778" s="126" t="str">
        <f t="shared" si="151"/>
        <v>No</v>
      </c>
      <c r="U1778" s="126" t="str">
        <f t="shared" si="151"/>
        <v>Yes</v>
      </c>
      <c r="V1778" s="126" t="str">
        <f t="shared" si="151"/>
        <v>No</v>
      </c>
      <c r="W1778" s="126" t="str">
        <f t="shared" si="151"/>
        <v>No</v>
      </c>
      <c r="X1778" s="126" t="str">
        <f t="shared" si="151"/>
        <v>No</v>
      </c>
      <c r="Y1778" s="126" t="str">
        <f t="shared" si="151"/>
        <v>No</v>
      </c>
      <c r="Z1778" s="126" t="str">
        <f t="shared" si="151"/>
        <v>Yes</v>
      </c>
      <c r="AA1778" s="126" t="str">
        <f t="shared" si="151"/>
        <v>No</v>
      </c>
    </row>
    <row r="1779" spans="1:27" x14ac:dyDescent="0.3">
      <c r="A1779" t="s">
        <v>211</v>
      </c>
      <c r="B1779" t="s">
        <v>13</v>
      </c>
      <c r="C1779" t="s">
        <v>9</v>
      </c>
      <c r="D1779" t="s">
        <v>70</v>
      </c>
      <c r="E1779" t="s">
        <v>11</v>
      </c>
      <c r="F1779" t="s">
        <v>131</v>
      </c>
      <c r="G1779">
        <v>1</v>
      </c>
      <c r="H1779" t="s">
        <v>11</v>
      </c>
      <c r="I1779" t="s">
        <v>20</v>
      </c>
      <c r="J1779" t="s">
        <v>237</v>
      </c>
      <c r="L1779" s="3" t="s">
        <v>252</v>
      </c>
      <c r="M1779">
        <v>2</v>
      </c>
      <c r="N1779" t="str">
        <f t="shared" si="147"/>
        <v>Yes</v>
      </c>
      <c r="O1779" s="3" t="s">
        <v>152</v>
      </c>
      <c r="P1779" s="126" t="str">
        <f t="shared" si="150"/>
        <v>Yes</v>
      </c>
      <c r="Q1779" s="126" t="str">
        <f t="shared" si="151"/>
        <v>Yes</v>
      </c>
      <c r="R1779" s="126" t="str">
        <f t="shared" si="151"/>
        <v>No</v>
      </c>
      <c r="S1779" s="126" t="str">
        <f t="shared" si="151"/>
        <v>Yes</v>
      </c>
      <c r="T1779" s="126" t="str">
        <f t="shared" si="151"/>
        <v>No</v>
      </c>
      <c r="U1779" s="126" t="str">
        <f t="shared" si="151"/>
        <v>Yes</v>
      </c>
      <c r="V1779" s="126" t="str">
        <f t="shared" si="151"/>
        <v>No</v>
      </c>
      <c r="W1779" s="126" t="str">
        <f t="shared" si="151"/>
        <v>No</v>
      </c>
      <c r="X1779" s="126" t="str">
        <f t="shared" si="151"/>
        <v>No</v>
      </c>
      <c r="Y1779" s="126" t="str">
        <f t="shared" si="151"/>
        <v>No</v>
      </c>
      <c r="Z1779" s="126" t="str">
        <f t="shared" si="151"/>
        <v>Yes</v>
      </c>
      <c r="AA1779" s="126" t="str">
        <f t="shared" si="151"/>
        <v>No</v>
      </c>
    </row>
    <row r="1780" spans="1:27" x14ac:dyDescent="0.3">
      <c r="A1780" t="s">
        <v>211</v>
      </c>
      <c r="B1780" t="s">
        <v>13</v>
      </c>
      <c r="C1780" t="s">
        <v>9</v>
      </c>
      <c r="D1780" t="s">
        <v>70</v>
      </c>
      <c r="E1780" t="s">
        <v>11</v>
      </c>
      <c r="F1780" t="s">
        <v>131</v>
      </c>
      <c r="G1780">
        <v>1</v>
      </c>
      <c r="H1780" t="s">
        <v>13</v>
      </c>
      <c r="I1780" t="s">
        <v>19</v>
      </c>
      <c r="L1780" s="3" t="s">
        <v>252</v>
      </c>
      <c r="M1780">
        <v>0</v>
      </c>
      <c r="N1780" t="str">
        <f t="shared" si="147"/>
        <v>No</v>
      </c>
      <c r="O1780" s="3" t="s">
        <v>152</v>
      </c>
      <c r="P1780" s="126" t="str">
        <f t="shared" si="150"/>
        <v>Yes</v>
      </c>
      <c r="Q1780" s="126" t="str">
        <f t="shared" si="151"/>
        <v>Yes</v>
      </c>
      <c r="R1780" s="126" t="str">
        <f t="shared" si="151"/>
        <v>No</v>
      </c>
      <c r="S1780" s="126" t="str">
        <f t="shared" si="151"/>
        <v>Yes</v>
      </c>
      <c r="T1780" s="126" t="str">
        <f t="shared" si="151"/>
        <v>No</v>
      </c>
      <c r="U1780" s="126" t="str">
        <f t="shared" si="151"/>
        <v>Yes</v>
      </c>
      <c r="V1780" s="126" t="str">
        <f t="shared" si="151"/>
        <v>No</v>
      </c>
      <c r="W1780" s="126" t="str">
        <f t="shared" si="151"/>
        <v>No</v>
      </c>
      <c r="X1780" s="126" t="str">
        <f t="shared" si="151"/>
        <v>No</v>
      </c>
      <c r="Y1780" s="126" t="str">
        <f t="shared" si="151"/>
        <v>No</v>
      </c>
      <c r="Z1780" s="126" t="str">
        <f t="shared" si="151"/>
        <v>Yes</v>
      </c>
      <c r="AA1780" s="126" t="str">
        <f t="shared" si="151"/>
        <v>No</v>
      </c>
    </row>
    <row r="1781" spans="1:27" x14ac:dyDescent="0.3">
      <c r="A1781" t="s">
        <v>211</v>
      </c>
      <c r="B1781" t="s">
        <v>13</v>
      </c>
      <c r="C1781" t="s">
        <v>9</v>
      </c>
      <c r="D1781" t="s">
        <v>8</v>
      </c>
      <c r="E1781" t="s">
        <v>11</v>
      </c>
      <c r="F1781" t="s">
        <v>131</v>
      </c>
      <c r="G1781">
        <v>0</v>
      </c>
      <c r="H1781" t="s">
        <v>8</v>
      </c>
      <c r="I1781" t="s">
        <v>17</v>
      </c>
      <c r="M1781">
        <v>0</v>
      </c>
      <c r="N1781" t="str">
        <f t="shared" ref="N1781:N1844" si="152">IF(M1781="","",IF(I1781="Foul","Yes",IF(M1781=0,"No","Yes")))</f>
        <v>No</v>
      </c>
      <c r="O1781" s="3" t="s">
        <v>152</v>
      </c>
      <c r="P1781" s="126" t="str">
        <f t="shared" si="150"/>
        <v>Yes</v>
      </c>
      <c r="Q1781" s="126" t="str">
        <f t="shared" si="151"/>
        <v>Yes</v>
      </c>
      <c r="R1781" s="126" t="str">
        <f t="shared" si="151"/>
        <v>Yes</v>
      </c>
      <c r="S1781" s="126" t="str">
        <f t="shared" si="151"/>
        <v>No</v>
      </c>
      <c r="T1781" s="126" t="str">
        <f t="shared" si="151"/>
        <v>No</v>
      </c>
      <c r="U1781" s="126" t="str">
        <f t="shared" si="151"/>
        <v>Yes</v>
      </c>
      <c r="V1781" s="126" t="str">
        <f t="shared" si="151"/>
        <v>No</v>
      </c>
      <c r="W1781" s="126" t="str">
        <f t="shared" si="151"/>
        <v>No</v>
      </c>
      <c r="X1781" s="126" t="str">
        <f t="shared" si="151"/>
        <v>No</v>
      </c>
      <c r="Y1781" s="126" t="str">
        <f t="shared" si="151"/>
        <v>No</v>
      </c>
      <c r="Z1781" s="126" t="str">
        <f t="shared" si="151"/>
        <v>Yes</v>
      </c>
      <c r="AA1781" s="126" t="str">
        <f t="shared" si="151"/>
        <v>No</v>
      </c>
    </row>
    <row r="1782" spans="1:27" x14ac:dyDescent="0.3">
      <c r="A1782" t="s">
        <v>211</v>
      </c>
      <c r="B1782" t="s">
        <v>13</v>
      </c>
      <c r="C1782" t="s">
        <v>9</v>
      </c>
      <c r="D1782" t="s">
        <v>8</v>
      </c>
      <c r="E1782" t="s">
        <v>11</v>
      </c>
      <c r="F1782" t="s">
        <v>10</v>
      </c>
      <c r="G1782">
        <v>1</v>
      </c>
      <c r="H1782" t="s">
        <v>9</v>
      </c>
      <c r="I1782" t="s">
        <v>15</v>
      </c>
      <c r="M1782">
        <v>2</v>
      </c>
      <c r="N1782" t="str">
        <f t="shared" si="152"/>
        <v>Yes</v>
      </c>
      <c r="O1782" s="3" t="s">
        <v>152</v>
      </c>
      <c r="P1782" s="126" t="str">
        <f t="shared" si="150"/>
        <v>Yes</v>
      </c>
      <c r="Q1782" s="126" t="str">
        <f t="shared" si="151"/>
        <v>Yes</v>
      </c>
      <c r="R1782" s="126" t="str">
        <f t="shared" si="151"/>
        <v>Yes</v>
      </c>
      <c r="S1782" s="126" t="str">
        <f t="shared" si="151"/>
        <v>No</v>
      </c>
      <c r="T1782" s="126" t="str">
        <f t="shared" si="151"/>
        <v>Yes</v>
      </c>
      <c r="U1782" s="126" t="str">
        <f t="shared" si="151"/>
        <v>Yes</v>
      </c>
      <c r="V1782" s="126" t="str">
        <f t="shared" si="151"/>
        <v>No</v>
      </c>
      <c r="W1782" s="126" t="str">
        <f t="shared" si="151"/>
        <v>No</v>
      </c>
      <c r="X1782" s="126" t="str">
        <f t="shared" si="151"/>
        <v>No</v>
      </c>
      <c r="Y1782" s="126" t="str">
        <f t="shared" si="151"/>
        <v>No</v>
      </c>
      <c r="Z1782" s="126" t="str">
        <f t="shared" si="151"/>
        <v>No</v>
      </c>
      <c r="AA1782" s="126" t="str">
        <f t="shared" si="151"/>
        <v>No</v>
      </c>
    </row>
    <row r="1783" spans="1:27" x14ac:dyDescent="0.3">
      <c r="A1783" t="s">
        <v>211</v>
      </c>
      <c r="B1783" t="s">
        <v>13</v>
      </c>
      <c r="C1783" t="s">
        <v>9</v>
      </c>
      <c r="D1783" t="s">
        <v>8</v>
      </c>
      <c r="E1783" t="s">
        <v>11</v>
      </c>
      <c r="F1783" t="s">
        <v>10</v>
      </c>
      <c r="G1783">
        <v>0</v>
      </c>
      <c r="H1783" t="s">
        <v>9</v>
      </c>
      <c r="I1783" t="s">
        <v>19</v>
      </c>
      <c r="M1783">
        <v>0</v>
      </c>
      <c r="N1783" t="str">
        <f t="shared" si="152"/>
        <v>No</v>
      </c>
      <c r="O1783" s="3" t="s">
        <v>152</v>
      </c>
      <c r="P1783" s="126" t="str">
        <f t="shared" si="150"/>
        <v>Yes</v>
      </c>
      <c r="Q1783" s="126" t="str">
        <f t="shared" si="151"/>
        <v>Yes</v>
      </c>
      <c r="R1783" s="126" t="str">
        <f t="shared" si="151"/>
        <v>Yes</v>
      </c>
      <c r="S1783" s="126" t="str">
        <f t="shared" si="151"/>
        <v>No</v>
      </c>
      <c r="T1783" s="126" t="str">
        <f t="shared" si="151"/>
        <v>Yes</v>
      </c>
      <c r="U1783" s="126" t="str">
        <f t="shared" si="151"/>
        <v>Yes</v>
      </c>
      <c r="V1783" s="126" t="str">
        <f t="shared" si="151"/>
        <v>No</v>
      </c>
      <c r="W1783" s="126" t="str">
        <f t="shared" si="151"/>
        <v>No</v>
      </c>
      <c r="X1783" s="126" t="str">
        <f t="shared" si="151"/>
        <v>No</v>
      </c>
      <c r="Y1783" s="126" t="str">
        <f t="shared" si="151"/>
        <v>No</v>
      </c>
      <c r="Z1783" s="126" t="str">
        <f t="shared" si="151"/>
        <v>No</v>
      </c>
      <c r="AA1783" s="126" t="str">
        <f t="shared" si="151"/>
        <v>No</v>
      </c>
    </row>
    <row r="1784" spans="1:27" x14ac:dyDescent="0.3">
      <c r="A1784" t="s">
        <v>211</v>
      </c>
      <c r="B1784" t="s">
        <v>13</v>
      </c>
      <c r="C1784" t="s">
        <v>9</v>
      </c>
      <c r="D1784" t="s">
        <v>8</v>
      </c>
      <c r="E1784" t="s">
        <v>11</v>
      </c>
      <c r="F1784" t="s">
        <v>10</v>
      </c>
      <c r="G1784">
        <v>1</v>
      </c>
      <c r="H1784" t="s">
        <v>11</v>
      </c>
      <c r="I1784" t="s">
        <v>19</v>
      </c>
      <c r="L1784" s="3" t="s">
        <v>122</v>
      </c>
      <c r="M1784">
        <v>0</v>
      </c>
      <c r="N1784" t="str">
        <f t="shared" si="152"/>
        <v>No</v>
      </c>
      <c r="O1784" s="3" t="s">
        <v>152</v>
      </c>
      <c r="P1784" s="126" t="str">
        <f t="shared" si="150"/>
        <v>Yes</v>
      </c>
      <c r="Q1784" s="126" t="str">
        <f t="shared" si="151"/>
        <v>Yes</v>
      </c>
      <c r="R1784" s="126" t="str">
        <f t="shared" si="151"/>
        <v>Yes</v>
      </c>
      <c r="S1784" s="126" t="str">
        <f t="shared" si="151"/>
        <v>No</v>
      </c>
      <c r="T1784" s="126" t="str">
        <f t="shared" si="151"/>
        <v>Yes</v>
      </c>
      <c r="U1784" s="126" t="str">
        <f t="shared" si="151"/>
        <v>Yes</v>
      </c>
      <c r="V1784" s="126" t="str">
        <f t="shared" si="151"/>
        <v>No</v>
      </c>
      <c r="W1784" s="126" t="str">
        <f t="shared" si="151"/>
        <v>No</v>
      </c>
      <c r="X1784" s="126" t="str">
        <f t="shared" si="151"/>
        <v>No</v>
      </c>
      <c r="Y1784" s="126" t="str">
        <f t="shared" si="151"/>
        <v>No</v>
      </c>
      <c r="Z1784" s="126" t="str">
        <f t="shared" si="151"/>
        <v>No</v>
      </c>
      <c r="AA1784" s="126" t="str">
        <f t="shared" si="151"/>
        <v>No</v>
      </c>
    </row>
    <row r="1785" spans="1:27" x14ac:dyDescent="0.3">
      <c r="A1785" t="s">
        <v>211</v>
      </c>
      <c r="B1785" t="s">
        <v>13</v>
      </c>
      <c r="C1785" t="s">
        <v>9</v>
      </c>
      <c r="D1785" t="s">
        <v>8</v>
      </c>
      <c r="E1785" t="s">
        <v>11</v>
      </c>
      <c r="F1785" t="s">
        <v>10</v>
      </c>
      <c r="G1785">
        <v>1</v>
      </c>
      <c r="H1785" t="s">
        <v>13</v>
      </c>
      <c r="I1785" t="s">
        <v>15</v>
      </c>
      <c r="J1785" t="s">
        <v>237</v>
      </c>
      <c r="L1785" s="3" t="s">
        <v>252</v>
      </c>
      <c r="M1785">
        <v>0</v>
      </c>
      <c r="N1785" t="str">
        <f t="shared" si="152"/>
        <v>No</v>
      </c>
      <c r="O1785" s="3" t="s">
        <v>152</v>
      </c>
      <c r="P1785" s="126" t="str">
        <f t="shared" si="150"/>
        <v>Yes</v>
      </c>
      <c r="Q1785" s="126" t="str">
        <f t="shared" si="151"/>
        <v>Yes</v>
      </c>
      <c r="R1785" s="126" t="str">
        <f t="shared" si="151"/>
        <v>Yes</v>
      </c>
      <c r="S1785" s="126" t="str">
        <f t="shared" si="151"/>
        <v>No</v>
      </c>
      <c r="T1785" s="126" t="str">
        <f t="shared" si="151"/>
        <v>Yes</v>
      </c>
      <c r="U1785" s="126" t="str">
        <f t="shared" si="151"/>
        <v>Yes</v>
      </c>
      <c r="V1785" s="126" t="str">
        <f t="shared" si="151"/>
        <v>No</v>
      </c>
      <c r="W1785" s="126" t="str">
        <f t="shared" si="151"/>
        <v>No</v>
      </c>
      <c r="X1785" s="126" t="str">
        <f t="shared" si="151"/>
        <v>No</v>
      </c>
      <c r="Y1785" s="126" t="str">
        <f t="shared" si="151"/>
        <v>No</v>
      </c>
      <c r="Z1785" s="126" t="str">
        <f t="shared" si="151"/>
        <v>No</v>
      </c>
      <c r="AA1785" s="126" t="str">
        <f t="shared" si="151"/>
        <v>No</v>
      </c>
    </row>
    <row r="1786" spans="1:27" x14ac:dyDescent="0.3">
      <c r="A1786" t="s">
        <v>211</v>
      </c>
      <c r="B1786" t="s">
        <v>13</v>
      </c>
      <c r="C1786" t="s">
        <v>9</v>
      </c>
      <c r="D1786" t="s">
        <v>8</v>
      </c>
      <c r="E1786" t="s">
        <v>11</v>
      </c>
      <c r="F1786" t="s">
        <v>10</v>
      </c>
      <c r="G1786">
        <v>1</v>
      </c>
      <c r="H1786" t="s">
        <v>10</v>
      </c>
      <c r="I1786" t="s">
        <v>148</v>
      </c>
      <c r="M1786">
        <v>0</v>
      </c>
      <c r="N1786" t="str">
        <f t="shared" si="152"/>
        <v>Yes</v>
      </c>
      <c r="O1786" s="3" t="s">
        <v>152</v>
      </c>
      <c r="P1786" s="126" t="str">
        <f t="shared" si="150"/>
        <v>Yes</v>
      </c>
      <c r="Q1786" s="126" t="str">
        <f t="shared" si="151"/>
        <v>Yes</v>
      </c>
      <c r="R1786" s="126" t="str">
        <f t="shared" si="151"/>
        <v>Yes</v>
      </c>
      <c r="S1786" s="126" t="str">
        <f t="shared" si="151"/>
        <v>No</v>
      </c>
      <c r="T1786" s="126" t="str">
        <f t="shared" si="151"/>
        <v>Yes</v>
      </c>
      <c r="U1786" s="126" t="str">
        <f t="shared" si="151"/>
        <v>Yes</v>
      </c>
      <c r="V1786" s="126" t="str">
        <f t="shared" si="151"/>
        <v>No</v>
      </c>
      <c r="W1786" s="126" t="str">
        <f t="shared" si="151"/>
        <v>No</v>
      </c>
      <c r="X1786" s="126" t="str">
        <f t="shared" si="151"/>
        <v>No</v>
      </c>
      <c r="Y1786" s="126" t="str">
        <f t="shared" si="151"/>
        <v>No</v>
      </c>
      <c r="Z1786" s="126" t="str">
        <f t="shared" si="151"/>
        <v>No</v>
      </c>
      <c r="AA1786" s="126" t="str">
        <f t="shared" si="151"/>
        <v>No</v>
      </c>
    </row>
    <row r="1787" spans="1:27" x14ac:dyDescent="0.3">
      <c r="A1787" t="s">
        <v>211</v>
      </c>
      <c r="B1787" t="s">
        <v>13</v>
      </c>
      <c r="C1787" t="s">
        <v>9</v>
      </c>
      <c r="D1787" t="s">
        <v>70</v>
      </c>
      <c r="E1787" t="s">
        <v>11</v>
      </c>
      <c r="F1787" t="s">
        <v>131</v>
      </c>
      <c r="G1787">
        <v>0</v>
      </c>
      <c r="H1787" t="s">
        <v>131</v>
      </c>
      <c r="I1787" t="s">
        <v>19</v>
      </c>
      <c r="M1787">
        <v>0</v>
      </c>
      <c r="N1787" t="str">
        <f t="shared" si="152"/>
        <v>No</v>
      </c>
      <c r="O1787" s="3" t="s">
        <v>152</v>
      </c>
      <c r="P1787" s="126" t="str">
        <f t="shared" si="150"/>
        <v>Yes</v>
      </c>
      <c r="Q1787" s="126" t="str">
        <f t="shared" si="151"/>
        <v>Yes</v>
      </c>
      <c r="R1787" s="126" t="str">
        <f t="shared" si="151"/>
        <v>No</v>
      </c>
      <c r="S1787" s="126" t="str">
        <f t="shared" si="151"/>
        <v>Yes</v>
      </c>
      <c r="T1787" s="126" t="str">
        <f t="shared" si="151"/>
        <v>No</v>
      </c>
      <c r="U1787" s="126" t="str">
        <f t="shared" si="151"/>
        <v>Yes</v>
      </c>
      <c r="V1787" s="126" t="str">
        <f t="shared" si="151"/>
        <v>No</v>
      </c>
      <c r="W1787" s="126" t="str">
        <f t="shared" si="151"/>
        <v>No</v>
      </c>
      <c r="X1787" s="126" t="str">
        <f t="shared" si="151"/>
        <v>No</v>
      </c>
      <c r="Y1787" s="126" t="str">
        <f t="shared" si="151"/>
        <v>No</v>
      </c>
      <c r="Z1787" s="126" t="str">
        <f t="shared" si="151"/>
        <v>Yes</v>
      </c>
      <c r="AA1787" s="126" t="str">
        <f t="shared" si="151"/>
        <v>No</v>
      </c>
    </row>
    <row r="1788" spans="1:27" x14ac:dyDescent="0.3">
      <c r="A1788" t="s">
        <v>211</v>
      </c>
      <c r="B1788" t="s">
        <v>13</v>
      </c>
      <c r="C1788" t="s">
        <v>9</v>
      </c>
      <c r="D1788" t="s">
        <v>70</v>
      </c>
      <c r="E1788" t="s">
        <v>11</v>
      </c>
      <c r="F1788" t="s">
        <v>131</v>
      </c>
      <c r="G1788">
        <v>1</v>
      </c>
      <c r="H1788" t="s">
        <v>13</v>
      </c>
      <c r="I1788" t="s">
        <v>18</v>
      </c>
      <c r="L1788" s="3" t="s">
        <v>252</v>
      </c>
      <c r="M1788">
        <v>0</v>
      </c>
      <c r="N1788" t="str">
        <f t="shared" si="152"/>
        <v>No</v>
      </c>
      <c r="O1788" s="3" t="s">
        <v>152</v>
      </c>
      <c r="P1788" s="126" t="str">
        <f t="shared" si="150"/>
        <v>Yes</v>
      </c>
      <c r="Q1788" s="126" t="str">
        <f t="shared" si="151"/>
        <v>Yes</v>
      </c>
      <c r="R1788" s="126" t="str">
        <f t="shared" si="151"/>
        <v>No</v>
      </c>
      <c r="S1788" s="126" t="str">
        <f t="shared" si="151"/>
        <v>Yes</v>
      </c>
      <c r="T1788" s="126" t="str">
        <f t="shared" si="151"/>
        <v>No</v>
      </c>
      <c r="U1788" s="126" t="str">
        <f t="shared" si="151"/>
        <v>Yes</v>
      </c>
      <c r="V1788" s="126" t="str">
        <f t="shared" si="151"/>
        <v>No</v>
      </c>
      <c r="W1788" s="126" t="str">
        <f t="shared" si="151"/>
        <v>No</v>
      </c>
      <c r="X1788" s="126" t="str">
        <f t="shared" si="151"/>
        <v>No</v>
      </c>
      <c r="Y1788" s="126" t="str">
        <f t="shared" si="151"/>
        <v>No</v>
      </c>
      <c r="Z1788" s="126" t="str">
        <f t="shared" si="151"/>
        <v>Yes</v>
      </c>
      <c r="AA1788" s="126" t="str">
        <f t="shared" si="151"/>
        <v>No</v>
      </c>
    </row>
    <row r="1789" spans="1:27" x14ac:dyDescent="0.3">
      <c r="A1789" t="s">
        <v>211</v>
      </c>
      <c r="B1789" t="s">
        <v>13</v>
      </c>
      <c r="C1789" t="s">
        <v>9</v>
      </c>
      <c r="D1789" t="s">
        <v>70</v>
      </c>
      <c r="E1789" t="s">
        <v>11</v>
      </c>
      <c r="F1789" t="s">
        <v>131</v>
      </c>
      <c r="G1789">
        <v>1</v>
      </c>
      <c r="H1789" t="s">
        <v>131</v>
      </c>
      <c r="I1789" t="s">
        <v>21</v>
      </c>
      <c r="M1789">
        <v>2</v>
      </c>
      <c r="N1789" t="str">
        <f t="shared" si="152"/>
        <v>Yes</v>
      </c>
      <c r="O1789" s="3" t="s">
        <v>152</v>
      </c>
      <c r="P1789" s="126" t="str">
        <f t="shared" si="150"/>
        <v>Yes</v>
      </c>
      <c r="Q1789" s="126" t="str">
        <f t="shared" si="151"/>
        <v>Yes</v>
      </c>
      <c r="R1789" s="126" t="str">
        <f t="shared" si="151"/>
        <v>No</v>
      </c>
      <c r="S1789" s="126" t="str">
        <f t="shared" si="151"/>
        <v>Yes</v>
      </c>
      <c r="T1789" s="126" t="str">
        <f t="shared" si="151"/>
        <v>No</v>
      </c>
      <c r="U1789" s="126" t="str">
        <f t="shared" si="151"/>
        <v>Yes</v>
      </c>
      <c r="V1789" s="126" t="str">
        <f t="shared" si="151"/>
        <v>No</v>
      </c>
      <c r="W1789" s="126" t="str">
        <f t="shared" si="151"/>
        <v>No</v>
      </c>
      <c r="X1789" s="126" t="str">
        <f t="shared" si="151"/>
        <v>No</v>
      </c>
      <c r="Y1789" s="126" t="str">
        <f t="shared" si="151"/>
        <v>No</v>
      </c>
      <c r="Z1789" s="126" t="str">
        <f t="shared" si="151"/>
        <v>Yes</v>
      </c>
      <c r="AA1789" s="126" t="str">
        <f t="shared" si="151"/>
        <v>No</v>
      </c>
    </row>
    <row r="1790" spans="1:27" x14ac:dyDescent="0.3">
      <c r="A1790" t="s">
        <v>211</v>
      </c>
      <c r="B1790" t="s">
        <v>13</v>
      </c>
      <c r="C1790" t="s">
        <v>9</v>
      </c>
      <c r="D1790" t="s">
        <v>70</v>
      </c>
      <c r="E1790" t="s">
        <v>11</v>
      </c>
      <c r="F1790" t="s">
        <v>131</v>
      </c>
      <c r="G1790">
        <v>1</v>
      </c>
      <c r="H1790" t="s">
        <v>11</v>
      </c>
      <c r="I1790" t="s">
        <v>148</v>
      </c>
      <c r="L1790" s="3" t="s">
        <v>122</v>
      </c>
      <c r="M1790">
        <v>2</v>
      </c>
      <c r="N1790" t="str">
        <f t="shared" si="152"/>
        <v>Yes</v>
      </c>
      <c r="O1790" s="3" t="s">
        <v>152</v>
      </c>
      <c r="P1790" s="126" t="str">
        <f t="shared" si="150"/>
        <v>Yes</v>
      </c>
      <c r="Q1790" s="126" t="str">
        <f t="shared" si="151"/>
        <v>Yes</v>
      </c>
      <c r="R1790" s="126" t="str">
        <f t="shared" si="151"/>
        <v>No</v>
      </c>
      <c r="S1790" s="126" t="str">
        <f t="shared" si="151"/>
        <v>Yes</v>
      </c>
      <c r="T1790" s="126" t="str">
        <f t="shared" si="151"/>
        <v>No</v>
      </c>
      <c r="U1790" s="126" t="str">
        <f t="shared" si="151"/>
        <v>Yes</v>
      </c>
      <c r="V1790" s="126" t="str">
        <f t="shared" si="151"/>
        <v>No</v>
      </c>
      <c r="W1790" s="126" t="str">
        <f t="shared" si="151"/>
        <v>No</v>
      </c>
      <c r="X1790" s="126" t="str">
        <f t="shared" si="151"/>
        <v>No</v>
      </c>
      <c r="Y1790" s="126" t="str">
        <f t="shared" si="151"/>
        <v>No</v>
      </c>
      <c r="Z1790" s="126" t="str">
        <f t="shared" si="151"/>
        <v>Yes</v>
      </c>
      <c r="AA1790" s="126" t="str">
        <f t="shared" si="151"/>
        <v>No</v>
      </c>
    </row>
    <row r="1791" spans="1:27" x14ac:dyDescent="0.3">
      <c r="A1791" t="s">
        <v>211</v>
      </c>
      <c r="B1791" t="s">
        <v>130</v>
      </c>
      <c r="C1791" t="s">
        <v>9</v>
      </c>
      <c r="D1791" t="s">
        <v>8</v>
      </c>
      <c r="E1791" t="s">
        <v>70</v>
      </c>
      <c r="F1791" t="s">
        <v>131</v>
      </c>
      <c r="G1791">
        <v>1</v>
      </c>
      <c r="H1791" t="s">
        <v>131</v>
      </c>
      <c r="I1791" t="s">
        <v>17</v>
      </c>
      <c r="L1791" s="3" t="s">
        <v>252</v>
      </c>
      <c r="M1791">
        <v>0</v>
      </c>
      <c r="N1791" t="str">
        <f t="shared" si="152"/>
        <v>No</v>
      </c>
      <c r="O1791" s="3" t="s">
        <v>152</v>
      </c>
      <c r="P1791" s="126" t="str">
        <f t="shared" si="150"/>
        <v>No</v>
      </c>
      <c r="Q1791" s="126" t="str">
        <f t="shared" si="151"/>
        <v>Yes</v>
      </c>
      <c r="R1791" s="126" t="str">
        <f t="shared" si="151"/>
        <v>Yes</v>
      </c>
      <c r="S1791" s="126" t="str">
        <f t="shared" si="151"/>
        <v>Yes</v>
      </c>
      <c r="T1791" s="126" t="str">
        <f t="shared" si="151"/>
        <v>No</v>
      </c>
      <c r="U1791" s="126" t="str">
        <f t="shared" si="151"/>
        <v>No</v>
      </c>
      <c r="V1791" s="126" t="str">
        <f t="shared" si="151"/>
        <v>No</v>
      </c>
      <c r="W1791" s="126" t="str">
        <f t="shared" si="151"/>
        <v>No</v>
      </c>
      <c r="X1791" s="126" t="str">
        <f t="shared" si="151"/>
        <v>No</v>
      </c>
      <c r="Y1791" s="126" t="str">
        <f t="shared" si="151"/>
        <v>Yes</v>
      </c>
      <c r="Z1791" s="126" t="str">
        <f t="shared" si="151"/>
        <v>Yes</v>
      </c>
      <c r="AA1791" s="126" t="str">
        <f t="shared" si="151"/>
        <v>No</v>
      </c>
    </row>
    <row r="1792" spans="1:27" x14ac:dyDescent="0.3">
      <c r="A1792" t="s">
        <v>211</v>
      </c>
      <c r="B1792" t="s">
        <v>130</v>
      </c>
      <c r="C1792" t="s">
        <v>9</v>
      </c>
      <c r="D1792" t="s">
        <v>8</v>
      </c>
      <c r="E1792" t="s">
        <v>70</v>
      </c>
      <c r="F1792" t="s">
        <v>131</v>
      </c>
      <c r="G1792">
        <v>1</v>
      </c>
      <c r="H1792" t="s">
        <v>130</v>
      </c>
      <c r="I1792" t="s">
        <v>17</v>
      </c>
      <c r="M1792">
        <v>0</v>
      </c>
      <c r="N1792" t="str">
        <f t="shared" si="152"/>
        <v>No</v>
      </c>
      <c r="O1792" s="3" t="s">
        <v>152</v>
      </c>
      <c r="P1792" s="126" t="str">
        <f t="shared" si="150"/>
        <v>No</v>
      </c>
      <c r="Q1792" s="126" t="str">
        <f t="shared" si="151"/>
        <v>Yes</v>
      </c>
      <c r="R1792" s="126" t="str">
        <f t="shared" si="151"/>
        <v>Yes</v>
      </c>
      <c r="S1792" s="126" t="str">
        <f t="shared" si="151"/>
        <v>Yes</v>
      </c>
      <c r="T1792" s="126" t="str">
        <f t="shared" si="151"/>
        <v>No</v>
      </c>
      <c r="U1792" s="126" t="str">
        <f t="shared" si="151"/>
        <v>No</v>
      </c>
      <c r="V1792" s="126" t="str">
        <f t="shared" si="151"/>
        <v>No</v>
      </c>
      <c r="W1792" s="126" t="str">
        <f t="shared" si="151"/>
        <v>No</v>
      </c>
      <c r="X1792" s="126" t="str">
        <f t="shared" si="151"/>
        <v>No</v>
      </c>
      <c r="Y1792" s="126" t="str">
        <f t="shared" si="151"/>
        <v>Yes</v>
      </c>
      <c r="Z1792" s="126" t="str">
        <f t="shared" si="151"/>
        <v>Yes</v>
      </c>
      <c r="AA1792" s="126" t="str">
        <f t="shared" si="151"/>
        <v>No</v>
      </c>
    </row>
    <row r="1793" spans="1:27" x14ac:dyDescent="0.3">
      <c r="A1793" t="s">
        <v>211</v>
      </c>
      <c r="B1793" t="s">
        <v>13</v>
      </c>
      <c r="C1793" t="s">
        <v>130</v>
      </c>
      <c r="D1793" t="s">
        <v>8</v>
      </c>
      <c r="E1793" t="s">
        <v>70</v>
      </c>
      <c r="F1793" t="s">
        <v>10</v>
      </c>
      <c r="G1793">
        <v>1</v>
      </c>
      <c r="H1793" t="s">
        <v>70</v>
      </c>
      <c r="I1793" t="s">
        <v>18</v>
      </c>
      <c r="L1793" s="3" t="s">
        <v>122</v>
      </c>
      <c r="M1793">
        <v>0</v>
      </c>
      <c r="N1793" t="str">
        <f t="shared" si="152"/>
        <v>No</v>
      </c>
      <c r="O1793" s="3" t="s">
        <v>152</v>
      </c>
      <c r="P1793" s="126" t="str">
        <f t="shared" si="150"/>
        <v>Yes</v>
      </c>
      <c r="Q1793" s="126" t="str">
        <f t="shared" si="151"/>
        <v>No</v>
      </c>
      <c r="R1793" s="126" t="str">
        <f t="shared" si="151"/>
        <v>Yes</v>
      </c>
      <c r="S1793" s="126" t="str">
        <f t="shared" si="151"/>
        <v>Yes</v>
      </c>
      <c r="T1793" s="126" t="str">
        <f t="shared" si="151"/>
        <v>Yes</v>
      </c>
      <c r="U1793" s="126" t="str">
        <f t="shared" si="151"/>
        <v>No</v>
      </c>
      <c r="V1793" s="126" t="str">
        <f t="shared" si="151"/>
        <v>No</v>
      </c>
      <c r="W1793" s="126" t="str">
        <f t="shared" si="151"/>
        <v>No</v>
      </c>
      <c r="X1793" s="126" t="str">
        <f t="shared" si="151"/>
        <v>No</v>
      </c>
      <c r="Y1793" s="126" t="str">
        <f t="shared" si="151"/>
        <v>Yes</v>
      </c>
      <c r="Z1793" s="126" t="str">
        <f t="shared" si="151"/>
        <v>No</v>
      </c>
      <c r="AA1793" s="126" t="str">
        <f t="shared" si="151"/>
        <v>No</v>
      </c>
    </row>
    <row r="1794" spans="1:27" x14ac:dyDescent="0.3">
      <c r="A1794" t="s">
        <v>211</v>
      </c>
      <c r="B1794" t="s">
        <v>130</v>
      </c>
      <c r="C1794" t="s">
        <v>9</v>
      </c>
      <c r="D1794" t="s">
        <v>8</v>
      </c>
      <c r="E1794" t="s">
        <v>11</v>
      </c>
      <c r="F1794" t="s">
        <v>10</v>
      </c>
      <c r="G1794">
        <v>1</v>
      </c>
      <c r="H1794" t="s">
        <v>130</v>
      </c>
      <c r="I1794" t="s">
        <v>16</v>
      </c>
      <c r="L1794" s="3" t="s">
        <v>252</v>
      </c>
      <c r="M1794">
        <v>0</v>
      </c>
      <c r="N1794" t="str">
        <f t="shared" si="152"/>
        <v>No</v>
      </c>
      <c r="O1794" s="3" t="s">
        <v>152</v>
      </c>
      <c r="P1794" s="126" t="str">
        <f t="shared" si="150"/>
        <v>No</v>
      </c>
      <c r="Q1794" s="126" t="str">
        <f t="shared" si="151"/>
        <v>Yes</v>
      </c>
      <c r="R1794" s="126" t="str">
        <f t="shared" si="151"/>
        <v>Yes</v>
      </c>
      <c r="S1794" s="126" t="str">
        <f t="shared" si="151"/>
        <v>No</v>
      </c>
      <c r="T1794" s="126" t="str">
        <f t="shared" si="151"/>
        <v>Yes</v>
      </c>
      <c r="U1794" s="126" t="str">
        <f t="shared" si="151"/>
        <v>Yes</v>
      </c>
      <c r="V1794" s="126" t="str">
        <f t="shared" si="151"/>
        <v>No</v>
      </c>
      <c r="W1794" s="126" t="str">
        <f t="shared" si="151"/>
        <v>No</v>
      </c>
      <c r="X1794" s="126" t="str">
        <f t="shared" si="151"/>
        <v>No</v>
      </c>
      <c r="Y1794" s="126" t="str">
        <f t="shared" si="151"/>
        <v>Yes</v>
      </c>
      <c r="Z1794" s="126" t="str">
        <f t="shared" si="151"/>
        <v>No</v>
      </c>
      <c r="AA1794" s="126" t="str">
        <f t="shared" si="151"/>
        <v>No</v>
      </c>
    </row>
    <row r="1795" spans="1:27" x14ac:dyDescent="0.3">
      <c r="A1795" t="s">
        <v>211</v>
      </c>
      <c r="B1795" t="s">
        <v>130</v>
      </c>
      <c r="C1795" t="s">
        <v>9</v>
      </c>
      <c r="D1795" t="s">
        <v>8</v>
      </c>
      <c r="E1795" t="s">
        <v>11</v>
      </c>
      <c r="F1795" t="s">
        <v>10</v>
      </c>
      <c r="G1795">
        <v>1</v>
      </c>
      <c r="H1795" t="s">
        <v>10</v>
      </c>
      <c r="I1795" t="s">
        <v>15</v>
      </c>
      <c r="L1795" s="3" t="s">
        <v>122</v>
      </c>
      <c r="M1795">
        <v>0</v>
      </c>
      <c r="N1795" t="str">
        <f t="shared" si="152"/>
        <v>No</v>
      </c>
      <c r="O1795" s="3" t="s">
        <v>152</v>
      </c>
      <c r="P1795" s="126" t="str">
        <f t="shared" si="150"/>
        <v>No</v>
      </c>
      <c r="Q1795" s="126" t="str">
        <f t="shared" si="151"/>
        <v>Yes</v>
      </c>
      <c r="R1795" s="126" t="str">
        <f t="shared" si="151"/>
        <v>Yes</v>
      </c>
      <c r="S1795" s="126" t="str">
        <f t="shared" si="151"/>
        <v>No</v>
      </c>
      <c r="T1795" s="126" t="str">
        <f t="shared" si="151"/>
        <v>Yes</v>
      </c>
      <c r="U1795" s="126" t="str">
        <f t="shared" si="151"/>
        <v>Yes</v>
      </c>
      <c r="V1795" s="126" t="str">
        <f t="shared" si="151"/>
        <v>No</v>
      </c>
      <c r="W1795" s="126" t="str">
        <f t="shared" si="151"/>
        <v>No</v>
      </c>
      <c r="X1795" s="126" t="str">
        <f t="shared" si="151"/>
        <v>No</v>
      </c>
      <c r="Y1795" s="126" t="str">
        <f t="shared" si="151"/>
        <v>Yes</v>
      </c>
      <c r="Z1795" s="126" t="str">
        <f t="shared" si="151"/>
        <v>No</v>
      </c>
      <c r="AA1795" s="126" t="str">
        <f t="shared" si="151"/>
        <v>No</v>
      </c>
    </row>
    <row r="1796" spans="1:27" x14ac:dyDescent="0.3">
      <c r="A1796" t="s">
        <v>211</v>
      </c>
      <c r="B1796" t="s">
        <v>130</v>
      </c>
      <c r="C1796" t="s">
        <v>9</v>
      </c>
      <c r="D1796" t="s">
        <v>8</v>
      </c>
      <c r="E1796" t="s">
        <v>11</v>
      </c>
      <c r="F1796" t="s">
        <v>10</v>
      </c>
      <c r="G1796">
        <v>1</v>
      </c>
      <c r="H1796" t="s">
        <v>9</v>
      </c>
      <c r="I1796" t="s">
        <v>19</v>
      </c>
      <c r="L1796" s="3" t="s">
        <v>252</v>
      </c>
      <c r="M1796">
        <v>0</v>
      </c>
      <c r="N1796" t="str">
        <f t="shared" si="152"/>
        <v>No</v>
      </c>
      <c r="O1796" s="3" t="s">
        <v>152</v>
      </c>
      <c r="P1796" s="126" t="str">
        <f t="shared" si="150"/>
        <v>No</v>
      </c>
      <c r="Q1796" s="126" t="str">
        <f t="shared" si="151"/>
        <v>Yes</v>
      </c>
      <c r="R1796" s="126" t="str">
        <f t="shared" si="151"/>
        <v>Yes</v>
      </c>
      <c r="S1796" s="126" t="str">
        <f t="shared" si="151"/>
        <v>No</v>
      </c>
      <c r="T1796" s="126" t="str">
        <f t="shared" si="151"/>
        <v>Yes</v>
      </c>
      <c r="U1796" s="126" t="str">
        <f t="shared" si="151"/>
        <v>Yes</v>
      </c>
      <c r="V1796" s="126" t="str">
        <f t="shared" si="151"/>
        <v>No</v>
      </c>
      <c r="W1796" s="126" t="str">
        <f t="shared" si="151"/>
        <v>No</v>
      </c>
      <c r="X1796" s="126" t="str">
        <f t="shared" si="151"/>
        <v>No</v>
      </c>
      <c r="Y1796" s="126" t="str">
        <f t="shared" si="151"/>
        <v>Yes</v>
      </c>
      <c r="Z1796" s="126" t="str">
        <f t="shared" si="151"/>
        <v>No</v>
      </c>
      <c r="AA1796" s="126" t="str">
        <f t="shared" si="151"/>
        <v>No</v>
      </c>
    </row>
    <row r="1797" spans="1:27" x14ac:dyDescent="0.3">
      <c r="A1797" t="s">
        <v>211</v>
      </c>
      <c r="B1797" t="s">
        <v>130</v>
      </c>
      <c r="C1797" t="s">
        <v>9</v>
      </c>
      <c r="D1797" t="s">
        <v>8</v>
      </c>
      <c r="E1797" t="s">
        <v>11</v>
      </c>
      <c r="F1797" t="s">
        <v>10</v>
      </c>
      <c r="G1797">
        <v>2</v>
      </c>
      <c r="H1797" t="s">
        <v>9</v>
      </c>
      <c r="I1797" t="s">
        <v>18</v>
      </c>
      <c r="M1797">
        <v>0</v>
      </c>
      <c r="N1797" t="str">
        <f t="shared" si="152"/>
        <v>No</v>
      </c>
      <c r="O1797" s="3" t="s">
        <v>152</v>
      </c>
      <c r="P1797" s="126" t="str">
        <f t="shared" si="150"/>
        <v>No</v>
      </c>
      <c r="Q1797" s="126" t="str">
        <f t="shared" si="150"/>
        <v>Yes</v>
      </c>
      <c r="R1797" s="126" t="str">
        <f t="shared" si="150"/>
        <v>Yes</v>
      </c>
      <c r="S1797" s="126" t="str">
        <f t="shared" si="150"/>
        <v>No</v>
      </c>
      <c r="T1797" s="126" t="str">
        <f t="shared" si="150"/>
        <v>Yes</v>
      </c>
      <c r="U1797" s="126" t="str">
        <f t="shared" si="150"/>
        <v>Yes</v>
      </c>
      <c r="V1797" s="126" t="str">
        <f t="shared" si="150"/>
        <v>No</v>
      </c>
      <c r="W1797" s="126" t="str">
        <f t="shared" si="150"/>
        <v>No</v>
      </c>
      <c r="X1797" s="126" t="str">
        <f t="shared" si="150"/>
        <v>No</v>
      </c>
      <c r="Y1797" s="126" t="str">
        <f t="shared" si="150"/>
        <v>Yes</v>
      </c>
      <c r="Z1797" s="126" t="str">
        <f t="shared" si="150"/>
        <v>No</v>
      </c>
      <c r="AA1797" s="126" t="str">
        <f t="shared" si="150"/>
        <v>No</v>
      </c>
    </row>
    <row r="1798" spans="1:27" x14ac:dyDescent="0.3">
      <c r="A1798" t="s">
        <v>211</v>
      </c>
      <c r="B1798" t="s">
        <v>13</v>
      </c>
      <c r="C1798" t="s">
        <v>9</v>
      </c>
      <c r="D1798" t="s">
        <v>8</v>
      </c>
      <c r="E1798" t="s">
        <v>11</v>
      </c>
      <c r="F1798" t="s">
        <v>10</v>
      </c>
      <c r="G1798">
        <v>0</v>
      </c>
      <c r="H1798" t="s">
        <v>8</v>
      </c>
      <c r="I1798" t="s">
        <v>19</v>
      </c>
      <c r="M1798">
        <v>0</v>
      </c>
      <c r="N1798" t="str">
        <f t="shared" si="152"/>
        <v>No</v>
      </c>
      <c r="O1798" s="3" t="s">
        <v>152</v>
      </c>
      <c r="P1798" s="126" t="str">
        <f t="shared" si="150"/>
        <v>Yes</v>
      </c>
      <c r="Q1798" s="126" t="str">
        <f t="shared" si="150"/>
        <v>Yes</v>
      </c>
      <c r="R1798" s="126" t="str">
        <f t="shared" si="150"/>
        <v>Yes</v>
      </c>
      <c r="S1798" s="126" t="str">
        <f t="shared" si="150"/>
        <v>No</v>
      </c>
      <c r="T1798" s="126" t="str">
        <f t="shared" si="150"/>
        <v>Yes</v>
      </c>
      <c r="U1798" s="126" t="str">
        <f t="shared" si="150"/>
        <v>Yes</v>
      </c>
      <c r="V1798" s="126" t="str">
        <f t="shared" si="150"/>
        <v>No</v>
      </c>
      <c r="W1798" s="126" t="str">
        <f t="shared" si="150"/>
        <v>No</v>
      </c>
      <c r="X1798" s="126" t="str">
        <f t="shared" si="150"/>
        <v>No</v>
      </c>
      <c r="Y1798" s="126" t="str">
        <f t="shared" si="150"/>
        <v>No</v>
      </c>
      <c r="Z1798" s="126" t="str">
        <f t="shared" si="150"/>
        <v>No</v>
      </c>
      <c r="AA1798" s="126" t="str">
        <f t="shared" si="150"/>
        <v>No</v>
      </c>
    </row>
    <row r="1799" spans="1:27" x14ac:dyDescent="0.3">
      <c r="A1799" t="s">
        <v>211</v>
      </c>
      <c r="B1799" t="s">
        <v>13</v>
      </c>
      <c r="C1799" t="s">
        <v>9</v>
      </c>
      <c r="D1799" t="s">
        <v>8</v>
      </c>
      <c r="E1799" t="s">
        <v>11</v>
      </c>
      <c r="F1799" t="s">
        <v>10</v>
      </c>
      <c r="G1799">
        <v>1</v>
      </c>
      <c r="H1799" t="s">
        <v>11</v>
      </c>
      <c r="I1799" t="s">
        <v>18</v>
      </c>
      <c r="L1799" s="3" t="s">
        <v>122</v>
      </c>
      <c r="M1799">
        <v>0</v>
      </c>
      <c r="N1799" t="str">
        <f t="shared" si="152"/>
        <v>No</v>
      </c>
      <c r="O1799" s="3" t="s">
        <v>152</v>
      </c>
      <c r="P1799" s="126" t="str">
        <f t="shared" si="150"/>
        <v>Yes</v>
      </c>
      <c r="Q1799" s="126" t="str">
        <f t="shared" si="150"/>
        <v>Yes</v>
      </c>
      <c r="R1799" s="126" t="str">
        <f t="shared" si="150"/>
        <v>Yes</v>
      </c>
      <c r="S1799" s="126" t="str">
        <f t="shared" si="150"/>
        <v>No</v>
      </c>
      <c r="T1799" s="126" t="str">
        <f t="shared" si="150"/>
        <v>Yes</v>
      </c>
      <c r="U1799" s="126" t="str">
        <f t="shared" si="150"/>
        <v>Yes</v>
      </c>
      <c r="V1799" s="126" t="str">
        <f t="shared" si="150"/>
        <v>No</v>
      </c>
      <c r="W1799" s="126" t="str">
        <f t="shared" si="150"/>
        <v>No</v>
      </c>
      <c r="X1799" s="126" t="str">
        <f t="shared" si="150"/>
        <v>No</v>
      </c>
      <c r="Y1799" s="126" t="str">
        <f t="shared" si="150"/>
        <v>No</v>
      </c>
      <c r="Z1799" s="126" t="str">
        <f t="shared" si="150"/>
        <v>No</v>
      </c>
      <c r="AA1799" s="126" t="str">
        <f t="shared" si="150"/>
        <v>No</v>
      </c>
    </row>
    <row r="1800" spans="1:27" x14ac:dyDescent="0.3">
      <c r="A1800" t="s">
        <v>211</v>
      </c>
      <c r="B1800" t="s">
        <v>13</v>
      </c>
      <c r="C1800" t="s">
        <v>9</v>
      </c>
      <c r="D1800" t="s">
        <v>8</v>
      </c>
      <c r="E1800" t="s">
        <v>11</v>
      </c>
      <c r="F1800" t="s">
        <v>131</v>
      </c>
      <c r="G1800">
        <v>1</v>
      </c>
      <c r="H1800" t="s">
        <v>8</v>
      </c>
      <c r="I1800" t="s">
        <v>17</v>
      </c>
      <c r="M1800">
        <v>0</v>
      </c>
      <c r="N1800" t="str">
        <f t="shared" si="152"/>
        <v>No</v>
      </c>
      <c r="O1800" s="3" t="s">
        <v>152</v>
      </c>
      <c r="P1800" s="126" t="str">
        <f t="shared" si="150"/>
        <v>Yes</v>
      </c>
      <c r="Q1800" s="126" t="str">
        <f t="shared" si="150"/>
        <v>Yes</v>
      </c>
      <c r="R1800" s="126" t="str">
        <f t="shared" si="150"/>
        <v>Yes</v>
      </c>
      <c r="S1800" s="126" t="str">
        <f t="shared" si="150"/>
        <v>No</v>
      </c>
      <c r="T1800" s="126" t="str">
        <f t="shared" si="150"/>
        <v>No</v>
      </c>
      <c r="U1800" s="126" t="str">
        <f t="shared" si="150"/>
        <v>Yes</v>
      </c>
      <c r="V1800" s="126" t="str">
        <f t="shared" si="150"/>
        <v>No</v>
      </c>
      <c r="W1800" s="126" t="str">
        <f t="shared" si="150"/>
        <v>No</v>
      </c>
      <c r="X1800" s="126" t="str">
        <f t="shared" si="150"/>
        <v>No</v>
      </c>
      <c r="Y1800" s="126" t="str">
        <f t="shared" si="150"/>
        <v>No</v>
      </c>
      <c r="Z1800" s="126" t="str">
        <f t="shared" si="150"/>
        <v>Yes</v>
      </c>
      <c r="AA1800" s="126" t="str">
        <f t="shared" si="150"/>
        <v>No</v>
      </c>
    </row>
    <row r="1801" spans="1:27" x14ac:dyDescent="0.3">
      <c r="A1801" t="s">
        <v>211</v>
      </c>
      <c r="B1801" t="s">
        <v>13</v>
      </c>
      <c r="C1801" t="s">
        <v>9</v>
      </c>
      <c r="D1801" t="s">
        <v>8</v>
      </c>
      <c r="E1801" t="s">
        <v>11</v>
      </c>
      <c r="F1801" t="s">
        <v>131</v>
      </c>
      <c r="G1801">
        <v>1</v>
      </c>
      <c r="H1801" t="s">
        <v>9</v>
      </c>
      <c r="I1801" t="s">
        <v>21</v>
      </c>
      <c r="M1801">
        <v>2</v>
      </c>
      <c r="N1801" t="str">
        <f t="shared" si="152"/>
        <v>Yes</v>
      </c>
      <c r="O1801" s="3" t="s">
        <v>152</v>
      </c>
      <c r="P1801" s="126" t="str">
        <f t="shared" si="150"/>
        <v>Yes</v>
      </c>
      <c r="Q1801" s="126" t="str">
        <f t="shared" si="150"/>
        <v>Yes</v>
      </c>
      <c r="R1801" s="126" t="str">
        <f t="shared" si="150"/>
        <v>Yes</v>
      </c>
      <c r="S1801" s="126" t="str">
        <f t="shared" si="150"/>
        <v>No</v>
      </c>
      <c r="T1801" s="126" t="str">
        <f t="shared" si="150"/>
        <v>No</v>
      </c>
      <c r="U1801" s="126" t="str">
        <f t="shared" si="150"/>
        <v>Yes</v>
      </c>
      <c r="V1801" s="126" t="str">
        <f t="shared" si="150"/>
        <v>No</v>
      </c>
      <c r="W1801" s="126" t="str">
        <f t="shared" si="150"/>
        <v>No</v>
      </c>
      <c r="X1801" s="126" t="str">
        <f t="shared" si="150"/>
        <v>No</v>
      </c>
      <c r="Y1801" s="126" t="str">
        <f t="shared" si="150"/>
        <v>No</v>
      </c>
      <c r="Z1801" s="126" t="str">
        <f t="shared" si="150"/>
        <v>Yes</v>
      </c>
      <c r="AA1801" s="126" t="str">
        <f t="shared" si="150"/>
        <v>No</v>
      </c>
    </row>
    <row r="1802" spans="1:27" x14ac:dyDescent="0.3">
      <c r="A1802" t="s">
        <v>211</v>
      </c>
      <c r="B1802" t="s">
        <v>13</v>
      </c>
      <c r="C1802" t="s">
        <v>9</v>
      </c>
      <c r="D1802" t="s">
        <v>8</v>
      </c>
      <c r="E1802" t="s">
        <v>11</v>
      </c>
      <c r="F1802" t="s">
        <v>131</v>
      </c>
      <c r="G1802">
        <v>0</v>
      </c>
      <c r="H1802" t="s">
        <v>9</v>
      </c>
      <c r="I1802" t="s">
        <v>19</v>
      </c>
      <c r="M1802">
        <v>0</v>
      </c>
      <c r="N1802" t="str">
        <f t="shared" si="152"/>
        <v>No</v>
      </c>
      <c r="O1802" s="3" t="s">
        <v>152</v>
      </c>
      <c r="P1802" s="126" t="str">
        <f t="shared" si="150"/>
        <v>Yes</v>
      </c>
      <c r="Q1802" s="126" t="str">
        <f t="shared" si="150"/>
        <v>Yes</v>
      </c>
      <c r="R1802" s="126" t="str">
        <f t="shared" si="150"/>
        <v>Yes</v>
      </c>
      <c r="S1802" s="126" t="str">
        <f t="shared" si="150"/>
        <v>No</v>
      </c>
      <c r="T1802" s="126" t="str">
        <f t="shared" si="150"/>
        <v>No</v>
      </c>
      <c r="U1802" s="126" t="str">
        <f t="shared" si="150"/>
        <v>Yes</v>
      </c>
      <c r="V1802" s="126" t="str">
        <f t="shared" si="150"/>
        <v>No</v>
      </c>
      <c r="W1802" s="126" t="str">
        <f t="shared" si="150"/>
        <v>No</v>
      </c>
      <c r="X1802" s="126" t="str">
        <f t="shared" si="150"/>
        <v>No</v>
      </c>
      <c r="Y1802" s="126" t="str">
        <f t="shared" si="150"/>
        <v>No</v>
      </c>
      <c r="Z1802" s="126" t="str">
        <f t="shared" si="150"/>
        <v>Yes</v>
      </c>
      <c r="AA1802" s="126" t="str">
        <f t="shared" si="150"/>
        <v>No</v>
      </c>
    </row>
    <row r="1803" spans="1:27" x14ac:dyDescent="0.3">
      <c r="A1803" t="s">
        <v>211</v>
      </c>
      <c r="B1803" t="s">
        <v>13</v>
      </c>
      <c r="C1803" t="s">
        <v>9</v>
      </c>
      <c r="D1803" t="s">
        <v>8</v>
      </c>
      <c r="E1803" t="s">
        <v>11</v>
      </c>
      <c r="F1803" t="s">
        <v>131</v>
      </c>
      <c r="G1803">
        <v>1</v>
      </c>
      <c r="H1803" t="s">
        <v>131</v>
      </c>
      <c r="I1803" t="s">
        <v>18</v>
      </c>
      <c r="M1803">
        <v>0</v>
      </c>
      <c r="N1803" t="str">
        <f t="shared" si="152"/>
        <v>No</v>
      </c>
      <c r="O1803" s="3" t="s">
        <v>152</v>
      </c>
      <c r="P1803" s="126" t="str">
        <f t="shared" si="150"/>
        <v>Yes</v>
      </c>
      <c r="Q1803" s="126" t="str">
        <f t="shared" si="150"/>
        <v>Yes</v>
      </c>
      <c r="R1803" s="126" t="str">
        <f t="shared" si="150"/>
        <v>Yes</v>
      </c>
      <c r="S1803" s="126" t="str">
        <f t="shared" si="150"/>
        <v>No</v>
      </c>
      <c r="T1803" s="126" t="str">
        <f t="shared" si="150"/>
        <v>No</v>
      </c>
      <c r="U1803" s="126" t="str">
        <f t="shared" si="150"/>
        <v>Yes</v>
      </c>
      <c r="V1803" s="126" t="str">
        <f t="shared" si="150"/>
        <v>No</v>
      </c>
      <c r="W1803" s="126" t="str">
        <f t="shared" si="150"/>
        <v>No</v>
      </c>
      <c r="X1803" s="126" t="str">
        <f t="shared" si="150"/>
        <v>No</v>
      </c>
      <c r="Y1803" s="126" t="str">
        <f t="shared" si="150"/>
        <v>No</v>
      </c>
      <c r="Z1803" s="126" t="str">
        <f t="shared" si="150"/>
        <v>Yes</v>
      </c>
      <c r="AA1803" s="126" t="str">
        <f t="shared" si="150"/>
        <v>No</v>
      </c>
    </row>
    <row r="1804" spans="1:27" x14ac:dyDescent="0.3">
      <c r="A1804" t="s">
        <v>211</v>
      </c>
      <c r="B1804" t="s">
        <v>13</v>
      </c>
      <c r="C1804" t="s">
        <v>9</v>
      </c>
      <c r="D1804" t="s">
        <v>8</v>
      </c>
      <c r="E1804" t="s">
        <v>70</v>
      </c>
      <c r="F1804" t="s">
        <v>131</v>
      </c>
      <c r="G1804">
        <v>1</v>
      </c>
      <c r="H1804" t="s">
        <v>8</v>
      </c>
      <c r="I1804" t="s">
        <v>148</v>
      </c>
      <c r="M1804">
        <v>2</v>
      </c>
      <c r="N1804" t="str">
        <f t="shared" si="152"/>
        <v>Yes</v>
      </c>
      <c r="O1804" s="3" t="s">
        <v>152</v>
      </c>
      <c r="P1804" s="126" t="str">
        <f t="shared" si="150"/>
        <v>Yes</v>
      </c>
      <c r="Q1804" s="126" t="str">
        <f t="shared" si="150"/>
        <v>Yes</v>
      </c>
      <c r="R1804" s="126" t="str">
        <f t="shared" si="150"/>
        <v>Yes</v>
      </c>
      <c r="S1804" s="126" t="str">
        <f t="shared" si="150"/>
        <v>Yes</v>
      </c>
      <c r="T1804" s="126" t="str">
        <f t="shared" si="150"/>
        <v>No</v>
      </c>
      <c r="U1804" s="126" t="str">
        <f t="shared" si="150"/>
        <v>No</v>
      </c>
      <c r="V1804" s="126" t="str">
        <f t="shared" si="150"/>
        <v>No</v>
      </c>
      <c r="W1804" s="126" t="str">
        <f t="shared" si="150"/>
        <v>No</v>
      </c>
      <c r="X1804" s="126" t="str">
        <f t="shared" si="150"/>
        <v>No</v>
      </c>
      <c r="Y1804" s="126" t="str">
        <f t="shared" si="150"/>
        <v>No</v>
      </c>
      <c r="Z1804" s="126" t="str">
        <f t="shared" si="150"/>
        <v>Yes</v>
      </c>
      <c r="AA1804" s="126" t="str">
        <f t="shared" si="150"/>
        <v>No</v>
      </c>
    </row>
    <row r="1805" spans="1:27" x14ac:dyDescent="0.3">
      <c r="A1805" t="s">
        <v>211</v>
      </c>
      <c r="B1805" t="s">
        <v>13</v>
      </c>
      <c r="C1805" t="s">
        <v>9</v>
      </c>
      <c r="D1805" t="s">
        <v>8</v>
      </c>
      <c r="E1805" t="s">
        <v>70</v>
      </c>
      <c r="F1805" t="s">
        <v>131</v>
      </c>
      <c r="G1805">
        <v>0</v>
      </c>
      <c r="H1805" t="s">
        <v>131</v>
      </c>
      <c r="I1805" t="s">
        <v>15</v>
      </c>
      <c r="M1805">
        <v>0</v>
      </c>
      <c r="N1805" t="str">
        <f t="shared" si="152"/>
        <v>No</v>
      </c>
      <c r="O1805" s="3" t="s">
        <v>152</v>
      </c>
      <c r="P1805" s="126" t="str">
        <f t="shared" si="150"/>
        <v>Yes</v>
      </c>
      <c r="Q1805" s="126" t="str">
        <f t="shared" si="150"/>
        <v>Yes</v>
      </c>
      <c r="R1805" s="126" t="str">
        <f t="shared" si="150"/>
        <v>Yes</v>
      </c>
      <c r="S1805" s="126" t="str">
        <f t="shared" si="150"/>
        <v>Yes</v>
      </c>
      <c r="T1805" s="126" t="str">
        <f t="shared" si="150"/>
        <v>No</v>
      </c>
      <c r="U1805" s="126" t="str">
        <f t="shared" si="150"/>
        <v>No</v>
      </c>
      <c r="V1805" s="126" t="str">
        <f t="shared" si="150"/>
        <v>No</v>
      </c>
      <c r="W1805" s="126" t="str">
        <f t="shared" si="150"/>
        <v>No</v>
      </c>
      <c r="X1805" s="126" t="str">
        <f t="shared" si="150"/>
        <v>No</v>
      </c>
      <c r="Y1805" s="126" t="str">
        <f t="shared" si="150"/>
        <v>No</v>
      </c>
      <c r="Z1805" s="126" t="str">
        <f t="shared" si="150"/>
        <v>Yes</v>
      </c>
      <c r="AA1805" s="126" t="str">
        <f t="shared" si="150"/>
        <v>No</v>
      </c>
    </row>
    <row r="1806" spans="1:27" x14ac:dyDescent="0.3">
      <c r="A1806" t="s">
        <v>211</v>
      </c>
      <c r="B1806" t="s">
        <v>13</v>
      </c>
      <c r="C1806" t="s">
        <v>9</v>
      </c>
      <c r="D1806" t="s">
        <v>8</v>
      </c>
      <c r="E1806" t="s">
        <v>70</v>
      </c>
      <c r="F1806" t="s">
        <v>131</v>
      </c>
      <c r="G1806">
        <v>1</v>
      </c>
      <c r="H1806" t="s">
        <v>8</v>
      </c>
      <c r="I1806" t="s">
        <v>17</v>
      </c>
      <c r="M1806">
        <v>0</v>
      </c>
      <c r="N1806" t="str">
        <f t="shared" si="152"/>
        <v>No</v>
      </c>
      <c r="O1806" s="3" t="s">
        <v>152</v>
      </c>
      <c r="P1806" s="126" t="str">
        <f t="shared" si="150"/>
        <v>Yes</v>
      </c>
      <c r="Q1806" s="126" t="str">
        <f t="shared" si="150"/>
        <v>Yes</v>
      </c>
      <c r="R1806" s="126" t="str">
        <f t="shared" si="150"/>
        <v>Yes</v>
      </c>
      <c r="S1806" s="126" t="str">
        <f t="shared" si="150"/>
        <v>Yes</v>
      </c>
      <c r="T1806" s="126" t="str">
        <f t="shared" si="150"/>
        <v>No</v>
      </c>
      <c r="U1806" s="126" t="str">
        <f t="shared" si="150"/>
        <v>No</v>
      </c>
      <c r="V1806" s="126" t="str">
        <f t="shared" si="150"/>
        <v>No</v>
      </c>
      <c r="W1806" s="126" t="str">
        <f t="shared" si="150"/>
        <v>No</v>
      </c>
      <c r="X1806" s="126" t="str">
        <f t="shared" si="150"/>
        <v>No</v>
      </c>
      <c r="Y1806" s="126" t="str">
        <f t="shared" si="150"/>
        <v>No</v>
      </c>
      <c r="Z1806" s="126" t="str">
        <f t="shared" si="150"/>
        <v>Yes</v>
      </c>
      <c r="AA1806" s="126" t="str">
        <f t="shared" si="150"/>
        <v>No</v>
      </c>
    </row>
    <row r="1807" spans="1:27" x14ac:dyDescent="0.3">
      <c r="A1807" t="s">
        <v>211</v>
      </c>
      <c r="B1807" t="s">
        <v>13</v>
      </c>
      <c r="C1807" t="s">
        <v>9</v>
      </c>
      <c r="D1807" t="s">
        <v>70</v>
      </c>
      <c r="E1807" t="s">
        <v>11</v>
      </c>
      <c r="F1807" t="s">
        <v>10</v>
      </c>
      <c r="G1807">
        <v>1</v>
      </c>
      <c r="H1807" t="s">
        <v>13</v>
      </c>
      <c r="I1807" t="s">
        <v>15</v>
      </c>
      <c r="L1807" s="3" t="s">
        <v>252</v>
      </c>
      <c r="M1807">
        <v>2</v>
      </c>
      <c r="N1807" t="str">
        <f t="shared" si="152"/>
        <v>Yes</v>
      </c>
      <c r="O1807" s="3" t="s">
        <v>152</v>
      </c>
      <c r="P1807" s="126" t="str">
        <f t="shared" si="150"/>
        <v>Yes</v>
      </c>
      <c r="Q1807" s="126" t="str">
        <f t="shared" si="150"/>
        <v>Yes</v>
      </c>
      <c r="R1807" s="126" t="str">
        <f t="shared" si="150"/>
        <v>No</v>
      </c>
      <c r="S1807" s="126" t="str">
        <f t="shared" si="150"/>
        <v>Yes</v>
      </c>
      <c r="T1807" s="126" t="str">
        <f t="shared" si="150"/>
        <v>Yes</v>
      </c>
      <c r="U1807" s="126" t="str">
        <f t="shared" si="150"/>
        <v>Yes</v>
      </c>
      <c r="V1807" s="126" t="str">
        <f t="shared" si="150"/>
        <v>No</v>
      </c>
      <c r="W1807" s="126" t="str">
        <f t="shared" si="150"/>
        <v>No</v>
      </c>
      <c r="X1807" s="126" t="str">
        <f t="shared" si="150"/>
        <v>No</v>
      </c>
      <c r="Y1807" s="126" t="str">
        <f t="shared" si="150"/>
        <v>No</v>
      </c>
      <c r="Z1807" s="126" t="str">
        <f t="shared" si="150"/>
        <v>No</v>
      </c>
      <c r="AA1807" s="126" t="str">
        <f t="shared" si="150"/>
        <v>No</v>
      </c>
    </row>
    <row r="1808" spans="1:27" x14ac:dyDescent="0.3">
      <c r="A1808" t="s">
        <v>211</v>
      </c>
      <c r="B1808" t="s">
        <v>13</v>
      </c>
      <c r="C1808" t="s">
        <v>9</v>
      </c>
      <c r="D1808" t="s">
        <v>70</v>
      </c>
      <c r="E1808" t="s">
        <v>11</v>
      </c>
      <c r="F1808" t="s">
        <v>10</v>
      </c>
      <c r="G1808">
        <v>0</v>
      </c>
      <c r="H1808" t="s">
        <v>9</v>
      </c>
      <c r="I1808" t="s">
        <v>19</v>
      </c>
      <c r="L1808" s="3" t="s">
        <v>252</v>
      </c>
      <c r="M1808">
        <v>0</v>
      </c>
      <c r="N1808" t="str">
        <f t="shared" si="152"/>
        <v>No</v>
      </c>
      <c r="O1808" s="3" t="s">
        <v>152</v>
      </c>
      <c r="P1808" s="126" t="str">
        <f t="shared" si="150"/>
        <v>Yes</v>
      </c>
      <c r="Q1808" s="126" t="str">
        <f t="shared" si="150"/>
        <v>Yes</v>
      </c>
      <c r="R1808" s="126" t="str">
        <f t="shared" si="150"/>
        <v>No</v>
      </c>
      <c r="S1808" s="126" t="str">
        <f t="shared" si="150"/>
        <v>Yes</v>
      </c>
      <c r="T1808" s="126" t="str">
        <f t="shared" si="150"/>
        <v>Yes</v>
      </c>
      <c r="U1808" s="126" t="str">
        <f t="shared" si="150"/>
        <v>Yes</v>
      </c>
      <c r="V1808" s="126" t="str">
        <f t="shared" si="150"/>
        <v>No</v>
      </c>
      <c r="W1808" s="126" t="str">
        <f t="shared" si="150"/>
        <v>No</v>
      </c>
      <c r="X1808" s="126" t="str">
        <f t="shared" si="150"/>
        <v>No</v>
      </c>
      <c r="Y1808" s="126" t="str">
        <f t="shared" si="150"/>
        <v>No</v>
      </c>
      <c r="Z1808" s="126" t="str">
        <f t="shared" si="150"/>
        <v>No</v>
      </c>
      <c r="AA1808" s="126" t="str">
        <f t="shared" si="150"/>
        <v>No</v>
      </c>
    </row>
    <row r="1809" spans="1:27" x14ac:dyDescent="0.3">
      <c r="A1809" t="s">
        <v>211</v>
      </c>
      <c r="B1809" t="s">
        <v>13</v>
      </c>
      <c r="C1809" t="s">
        <v>9</v>
      </c>
      <c r="D1809" t="s">
        <v>70</v>
      </c>
      <c r="E1809" t="s">
        <v>11</v>
      </c>
      <c r="F1809" t="s">
        <v>10</v>
      </c>
      <c r="G1809">
        <v>1</v>
      </c>
      <c r="H1809" t="s">
        <v>13</v>
      </c>
      <c r="I1809" t="s">
        <v>17</v>
      </c>
      <c r="L1809" s="3" t="s">
        <v>122</v>
      </c>
      <c r="M1809">
        <v>0</v>
      </c>
      <c r="N1809" t="str">
        <f t="shared" si="152"/>
        <v>No</v>
      </c>
      <c r="O1809" s="3" t="s">
        <v>152</v>
      </c>
      <c r="P1809" s="126" t="str">
        <f t="shared" si="150"/>
        <v>Yes</v>
      </c>
      <c r="Q1809" s="126" t="str">
        <f t="shared" si="150"/>
        <v>Yes</v>
      </c>
      <c r="R1809" s="126" t="str">
        <f t="shared" si="150"/>
        <v>No</v>
      </c>
      <c r="S1809" s="126" t="str">
        <f t="shared" si="150"/>
        <v>Yes</v>
      </c>
      <c r="T1809" s="126" t="str">
        <f t="shared" si="150"/>
        <v>Yes</v>
      </c>
      <c r="U1809" s="126" t="str">
        <f t="shared" si="150"/>
        <v>Yes</v>
      </c>
      <c r="V1809" s="126" t="str">
        <f t="shared" si="150"/>
        <v>No</v>
      </c>
      <c r="W1809" s="126" t="str">
        <f t="shared" si="150"/>
        <v>No</v>
      </c>
      <c r="X1809" s="126" t="str">
        <f t="shared" si="150"/>
        <v>No</v>
      </c>
      <c r="Y1809" s="126" t="str">
        <f t="shared" si="150"/>
        <v>No</v>
      </c>
      <c r="Z1809" s="126" t="str">
        <f t="shared" si="150"/>
        <v>No</v>
      </c>
      <c r="AA1809" s="126" t="str">
        <f t="shared" si="150"/>
        <v>No</v>
      </c>
    </row>
    <row r="1810" spans="1:27" x14ac:dyDescent="0.3">
      <c r="A1810" t="s">
        <v>211</v>
      </c>
      <c r="B1810" t="s">
        <v>13</v>
      </c>
      <c r="C1810" t="s">
        <v>9</v>
      </c>
      <c r="D1810" t="s">
        <v>70</v>
      </c>
      <c r="E1810" t="s">
        <v>11</v>
      </c>
      <c r="F1810" t="s">
        <v>10</v>
      </c>
      <c r="G1810">
        <v>1</v>
      </c>
      <c r="H1810" t="s">
        <v>10</v>
      </c>
      <c r="I1810" t="s">
        <v>15</v>
      </c>
      <c r="L1810" s="3" t="s">
        <v>122</v>
      </c>
      <c r="M1810">
        <v>2</v>
      </c>
      <c r="N1810" t="str">
        <f t="shared" si="152"/>
        <v>Yes</v>
      </c>
      <c r="O1810" s="3" t="s">
        <v>152</v>
      </c>
      <c r="P1810" s="126" t="str">
        <f t="shared" si="150"/>
        <v>Yes</v>
      </c>
      <c r="Q1810" s="126" t="str">
        <f t="shared" si="150"/>
        <v>Yes</v>
      </c>
      <c r="R1810" s="126" t="str">
        <f t="shared" si="150"/>
        <v>No</v>
      </c>
      <c r="S1810" s="126" t="str">
        <f t="shared" si="150"/>
        <v>Yes</v>
      </c>
      <c r="T1810" s="126" t="str">
        <f t="shared" si="150"/>
        <v>Yes</v>
      </c>
      <c r="U1810" s="126" t="str">
        <f t="shared" si="150"/>
        <v>Yes</v>
      </c>
      <c r="V1810" s="126" t="str">
        <f t="shared" si="150"/>
        <v>No</v>
      </c>
      <c r="W1810" s="126" t="str">
        <f t="shared" si="150"/>
        <v>No</v>
      </c>
      <c r="X1810" s="126" t="str">
        <f t="shared" si="150"/>
        <v>No</v>
      </c>
      <c r="Y1810" s="126" t="str">
        <f t="shared" si="150"/>
        <v>No</v>
      </c>
      <c r="Z1810" s="126" t="str">
        <f t="shared" si="150"/>
        <v>No</v>
      </c>
      <c r="AA1810" s="126" t="str">
        <f t="shared" si="150"/>
        <v>No</v>
      </c>
    </row>
    <row r="1811" spans="1:27" x14ac:dyDescent="0.3">
      <c r="A1811" t="s">
        <v>211</v>
      </c>
      <c r="B1811" t="s">
        <v>13</v>
      </c>
      <c r="C1811" t="s">
        <v>9</v>
      </c>
      <c r="D1811" t="s">
        <v>70</v>
      </c>
      <c r="E1811" t="s">
        <v>11</v>
      </c>
      <c r="F1811" t="s">
        <v>10</v>
      </c>
      <c r="G1811">
        <v>0</v>
      </c>
      <c r="H1811" t="s">
        <v>10</v>
      </c>
      <c r="I1811" t="s">
        <v>19</v>
      </c>
      <c r="M1811">
        <v>3</v>
      </c>
      <c r="N1811" t="str">
        <f t="shared" si="152"/>
        <v>Yes</v>
      </c>
      <c r="O1811" s="3" t="s">
        <v>152</v>
      </c>
      <c r="P1811" s="126" t="str">
        <f t="shared" si="150"/>
        <v>Yes</v>
      </c>
      <c r="Q1811" s="126" t="str">
        <f t="shared" si="150"/>
        <v>Yes</v>
      </c>
      <c r="R1811" s="126" t="str">
        <f t="shared" si="150"/>
        <v>No</v>
      </c>
      <c r="S1811" s="126" t="str">
        <f t="shared" si="150"/>
        <v>Yes</v>
      </c>
      <c r="T1811" s="126" t="str">
        <f t="shared" si="150"/>
        <v>Yes</v>
      </c>
      <c r="U1811" s="126" t="str">
        <f t="shared" si="150"/>
        <v>Yes</v>
      </c>
      <c r="V1811" s="126" t="str">
        <f t="shared" si="150"/>
        <v>No</v>
      </c>
      <c r="W1811" s="126" t="str">
        <f t="shared" si="150"/>
        <v>No</v>
      </c>
      <c r="X1811" s="126" t="str">
        <f t="shared" si="150"/>
        <v>No</v>
      </c>
      <c r="Y1811" s="126" t="str">
        <f t="shared" si="150"/>
        <v>No</v>
      </c>
      <c r="Z1811" s="126" t="str">
        <f t="shared" si="150"/>
        <v>No</v>
      </c>
      <c r="AA1811" s="126" t="str">
        <f t="shared" si="150"/>
        <v>No</v>
      </c>
    </row>
    <row r="1812" spans="1:27" x14ac:dyDescent="0.3">
      <c r="A1812" t="s">
        <v>212</v>
      </c>
      <c r="B1812" t="s">
        <v>13</v>
      </c>
      <c r="C1812" t="s">
        <v>9</v>
      </c>
      <c r="D1812" t="s">
        <v>8</v>
      </c>
      <c r="E1812" t="s">
        <v>11</v>
      </c>
      <c r="F1812" t="s">
        <v>10</v>
      </c>
      <c r="G1812">
        <v>1</v>
      </c>
      <c r="H1812" t="s">
        <v>8</v>
      </c>
      <c r="I1812" t="s">
        <v>19</v>
      </c>
      <c r="M1812">
        <v>0</v>
      </c>
      <c r="N1812" t="str">
        <f t="shared" si="152"/>
        <v>No</v>
      </c>
      <c r="O1812" s="3" t="s">
        <v>214</v>
      </c>
      <c r="P1812" s="126" t="str">
        <f t="shared" si="150"/>
        <v>Yes</v>
      </c>
      <c r="Q1812" s="126" t="str">
        <f t="shared" si="150"/>
        <v>Yes</v>
      </c>
      <c r="R1812" s="126" t="str">
        <f t="shared" si="150"/>
        <v>Yes</v>
      </c>
      <c r="S1812" s="126" t="str">
        <f t="shared" si="150"/>
        <v>No</v>
      </c>
      <c r="T1812" s="126" t="str">
        <f t="shared" si="150"/>
        <v>Yes</v>
      </c>
      <c r="U1812" s="126" t="str">
        <f t="shared" si="150"/>
        <v>Yes</v>
      </c>
      <c r="V1812" s="126" t="str">
        <f t="shared" si="150"/>
        <v>No</v>
      </c>
      <c r="W1812" s="126" t="str">
        <f t="shared" si="150"/>
        <v>No</v>
      </c>
      <c r="X1812" s="126" t="str">
        <f t="shared" si="150"/>
        <v>No</v>
      </c>
      <c r="Y1812" s="126" t="str">
        <f t="shared" si="150"/>
        <v>No</v>
      </c>
      <c r="Z1812" s="126" t="str">
        <f t="shared" si="150"/>
        <v>No</v>
      </c>
      <c r="AA1812" s="126" t="str">
        <f t="shared" si="150"/>
        <v>No</v>
      </c>
    </row>
    <row r="1813" spans="1:27" x14ac:dyDescent="0.3">
      <c r="A1813" t="s">
        <v>212</v>
      </c>
      <c r="B1813" t="s">
        <v>13</v>
      </c>
      <c r="C1813" t="s">
        <v>9</v>
      </c>
      <c r="D1813" t="s">
        <v>8</v>
      </c>
      <c r="E1813" t="s">
        <v>11</v>
      </c>
      <c r="F1813" t="s">
        <v>10</v>
      </c>
      <c r="G1813">
        <v>0</v>
      </c>
      <c r="H1813" t="s">
        <v>10</v>
      </c>
      <c r="I1813" t="s">
        <v>15</v>
      </c>
      <c r="M1813">
        <v>0</v>
      </c>
      <c r="N1813" t="str">
        <f t="shared" si="152"/>
        <v>No</v>
      </c>
      <c r="O1813" s="3" t="s">
        <v>214</v>
      </c>
      <c r="P1813" s="126" t="str">
        <f t="shared" si="150"/>
        <v>Yes</v>
      </c>
      <c r="Q1813" s="126" t="str">
        <f t="shared" si="150"/>
        <v>Yes</v>
      </c>
      <c r="R1813" s="126" t="str">
        <f t="shared" si="150"/>
        <v>Yes</v>
      </c>
      <c r="S1813" s="126" t="str">
        <f t="shared" si="150"/>
        <v>No</v>
      </c>
      <c r="T1813" s="126" t="str">
        <f t="shared" si="150"/>
        <v>Yes</v>
      </c>
      <c r="U1813" s="126" t="str">
        <f t="shared" si="150"/>
        <v>Yes</v>
      </c>
      <c r="V1813" s="126" t="str">
        <f t="shared" si="150"/>
        <v>No</v>
      </c>
      <c r="W1813" s="126" t="str">
        <f t="shared" si="150"/>
        <v>No</v>
      </c>
      <c r="X1813" s="126" t="str">
        <f t="shared" si="150"/>
        <v>No</v>
      </c>
      <c r="Y1813" s="126" t="str">
        <f t="shared" si="150"/>
        <v>No</v>
      </c>
      <c r="Z1813" s="126" t="str">
        <f t="shared" si="150"/>
        <v>No</v>
      </c>
      <c r="AA1813" s="126" t="str">
        <f t="shared" si="150"/>
        <v>No</v>
      </c>
    </row>
    <row r="1814" spans="1:27" x14ac:dyDescent="0.3">
      <c r="A1814" t="s">
        <v>212</v>
      </c>
      <c r="B1814" t="s">
        <v>13</v>
      </c>
      <c r="C1814" t="s">
        <v>9</v>
      </c>
      <c r="D1814" t="s">
        <v>8</v>
      </c>
      <c r="E1814" t="s">
        <v>11</v>
      </c>
      <c r="F1814" t="s">
        <v>10</v>
      </c>
      <c r="G1814">
        <v>1</v>
      </c>
      <c r="H1814" t="s">
        <v>8</v>
      </c>
      <c r="I1814" t="s">
        <v>18</v>
      </c>
      <c r="M1814">
        <v>2</v>
      </c>
      <c r="N1814" t="str">
        <f t="shared" si="152"/>
        <v>Yes</v>
      </c>
      <c r="O1814" s="3" t="s">
        <v>214</v>
      </c>
      <c r="P1814" s="126" t="str">
        <f t="shared" si="150"/>
        <v>Yes</v>
      </c>
      <c r="Q1814" s="126" t="str">
        <f t="shared" si="150"/>
        <v>Yes</v>
      </c>
      <c r="R1814" s="126" t="str">
        <f t="shared" si="150"/>
        <v>Yes</v>
      </c>
      <c r="S1814" s="126" t="str">
        <f t="shared" si="150"/>
        <v>No</v>
      </c>
      <c r="T1814" s="126" t="str">
        <f t="shared" si="150"/>
        <v>Yes</v>
      </c>
      <c r="U1814" s="126" t="str">
        <f t="shared" si="150"/>
        <v>Yes</v>
      </c>
      <c r="V1814" s="126" t="str">
        <f t="shared" si="150"/>
        <v>No</v>
      </c>
      <c r="W1814" s="126" t="str">
        <f t="shared" si="150"/>
        <v>No</v>
      </c>
      <c r="X1814" s="126" t="str">
        <f t="shared" si="150"/>
        <v>No</v>
      </c>
      <c r="Y1814" s="126" t="str">
        <f t="shared" si="150"/>
        <v>No</v>
      </c>
      <c r="Z1814" s="126" t="str">
        <f t="shared" si="150"/>
        <v>No</v>
      </c>
      <c r="AA1814" s="126" t="str">
        <f t="shared" si="150"/>
        <v>No</v>
      </c>
    </row>
    <row r="1815" spans="1:27" x14ac:dyDescent="0.3">
      <c r="A1815" t="s">
        <v>212</v>
      </c>
      <c r="B1815" t="s">
        <v>13</v>
      </c>
      <c r="C1815" t="s">
        <v>9</v>
      </c>
      <c r="D1815" t="s">
        <v>8</v>
      </c>
      <c r="E1815" t="s">
        <v>11</v>
      </c>
      <c r="F1815" t="s">
        <v>10</v>
      </c>
      <c r="G1815">
        <v>1</v>
      </c>
      <c r="H1815" t="s">
        <v>10</v>
      </c>
      <c r="I1815" t="s">
        <v>18</v>
      </c>
      <c r="L1815" s="3" t="s">
        <v>269</v>
      </c>
      <c r="M1815">
        <v>0</v>
      </c>
      <c r="N1815" t="str">
        <f t="shared" si="152"/>
        <v>No</v>
      </c>
      <c r="O1815" s="3" t="s">
        <v>214</v>
      </c>
      <c r="P1815" s="126" t="str">
        <f t="shared" si="150"/>
        <v>Yes</v>
      </c>
      <c r="Q1815" s="126" t="str">
        <f t="shared" si="150"/>
        <v>Yes</v>
      </c>
      <c r="R1815" s="126" t="str">
        <f t="shared" si="150"/>
        <v>Yes</v>
      </c>
      <c r="S1815" s="126" t="str">
        <f t="shared" si="150"/>
        <v>No</v>
      </c>
      <c r="T1815" s="126" t="str">
        <f t="shared" si="150"/>
        <v>Yes</v>
      </c>
      <c r="U1815" s="126" t="str">
        <f t="shared" si="150"/>
        <v>Yes</v>
      </c>
      <c r="V1815" s="126" t="str">
        <f t="shared" si="150"/>
        <v>No</v>
      </c>
      <c r="W1815" s="126" t="str">
        <f t="shared" si="150"/>
        <v>No</v>
      </c>
      <c r="X1815" s="126" t="str">
        <f t="shared" si="150"/>
        <v>No</v>
      </c>
      <c r="Y1815" s="126" t="str">
        <f t="shared" si="150"/>
        <v>No</v>
      </c>
      <c r="Z1815" s="126" t="str">
        <f t="shared" si="150"/>
        <v>No</v>
      </c>
      <c r="AA1815" s="126" t="str">
        <f t="shared" ref="Q1815:AA1839" si="153">IF($A1815="","",IF(OR($B1815=AA$1,$C1815=AA$1,$D1815=AA$1,$E1815=AA$1,$F1815=AA$1),"Yes","No"))</f>
        <v>No</v>
      </c>
    </row>
    <row r="1816" spans="1:27" x14ac:dyDescent="0.3">
      <c r="A1816" t="s">
        <v>212</v>
      </c>
      <c r="B1816" t="s">
        <v>13</v>
      </c>
      <c r="C1816" t="s">
        <v>9</v>
      </c>
      <c r="D1816" t="s">
        <v>8</v>
      </c>
      <c r="E1816" t="s">
        <v>11</v>
      </c>
      <c r="F1816" t="s">
        <v>10</v>
      </c>
      <c r="G1816">
        <v>0</v>
      </c>
      <c r="H1816" t="s">
        <v>13</v>
      </c>
      <c r="I1816" t="s">
        <v>19</v>
      </c>
      <c r="K1816" t="s">
        <v>237</v>
      </c>
      <c r="L1816" s="3" t="s">
        <v>253</v>
      </c>
      <c r="M1816">
        <v>3</v>
      </c>
      <c r="N1816" t="str">
        <f t="shared" si="152"/>
        <v>Yes</v>
      </c>
      <c r="O1816" s="3" t="s">
        <v>214</v>
      </c>
      <c r="P1816" s="126" t="str">
        <f t="shared" ref="P1816:P1879" si="154">IF($A1816="","",IF(OR($B1816=P$1,$C1816=P$1,$D1816=P$1,$E1816=P$1,$F1816=P$1),"Yes","No"))</f>
        <v>Yes</v>
      </c>
      <c r="Q1816" s="126" t="str">
        <f t="shared" si="153"/>
        <v>Yes</v>
      </c>
      <c r="R1816" s="126" t="str">
        <f t="shared" si="153"/>
        <v>Yes</v>
      </c>
      <c r="S1816" s="126" t="str">
        <f t="shared" si="153"/>
        <v>No</v>
      </c>
      <c r="T1816" s="126" t="str">
        <f t="shared" si="153"/>
        <v>Yes</v>
      </c>
      <c r="U1816" s="126" t="str">
        <f t="shared" si="153"/>
        <v>Yes</v>
      </c>
      <c r="V1816" s="126" t="str">
        <f t="shared" si="153"/>
        <v>No</v>
      </c>
      <c r="W1816" s="126" t="str">
        <f t="shared" si="153"/>
        <v>No</v>
      </c>
      <c r="X1816" s="126" t="str">
        <f t="shared" si="153"/>
        <v>No</v>
      </c>
      <c r="Y1816" s="126" t="str">
        <f t="shared" si="153"/>
        <v>No</v>
      </c>
      <c r="Z1816" s="126" t="str">
        <f t="shared" si="153"/>
        <v>No</v>
      </c>
      <c r="AA1816" s="126" t="str">
        <f t="shared" si="153"/>
        <v>No</v>
      </c>
    </row>
    <row r="1817" spans="1:27" x14ac:dyDescent="0.3">
      <c r="A1817" t="s">
        <v>212</v>
      </c>
      <c r="B1817" t="s">
        <v>13</v>
      </c>
      <c r="C1817" t="s">
        <v>9</v>
      </c>
      <c r="D1817" t="s">
        <v>8</v>
      </c>
      <c r="E1817" t="s">
        <v>11</v>
      </c>
      <c r="F1817" t="s">
        <v>10</v>
      </c>
      <c r="G1817">
        <v>1</v>
      </c>
      <c r="H1817" t="s">
        <v>11</v>
      </c>
      <c r="I1817" t="s">
        <v>18</v>
      </c>
      <c r="L1817" s="3" t="s">
        <v>257</v>
      </c>
      <c r="M1817">
        <v>2</v>
      </c>
      <c r="N1817" t="str">
        <f t="shared" si="152"/>
        <v>Yes</v>
      </c>
      <c r="O1817" s="3" t="s">
        <v>214</v>
      </c>
      <c r="P1817" s="126" t="str">
        <f t="shared" si="154"/>
        <v>Yes</v>
      </c>
      <c r="Q1817" s="126" t="str">
        <f t="shared" si="153"/>
        <v>Yes</v>
      </c>
      <c r="R1817" s="126" t="str">
        <f t="shared" si="153"/>
        <v>Yes</v>
      </c>
      <c r="S1817" s="126" t="str">
        <f t="shared" si="153"/>
        <v>No</v>
      </c>
      <c r="T1817" s="126" t="str">
        <f t="shared" si="153"/>
        <v>Yes</v>
      </c>
      <c r="U1817" s="126" t="str">
        <f t="shared" si="153"/>
        <v>Yes</v>
      </c>
      <c r="V1817" s="126" t="str">
        <f t="shared" si="153"/>
        <v>No</v>
      </c>
      <c r="W1817" s="126" t="str">
        <f t="shared" si="153"/>
        <v>No</v>
      </c>
      <c r="X1817" s="126" t="str">
        <f t="shared" si="153"/>
        <v>No</v>
      </c>
      <c r="Y1817" s="126" t="str">
        <f t="shared" si="153"/>
        <v>No</v>
      </c>
      <c r="Z1817" s="126" t="str">
        <f t="shared" si="153"/>
        <v>No</v>
      </c>
      <c r="AA1817" s="126" t="str">
        <f t="shared" si="153"/>
        <v>No</v>
      </c>
    </row>
    <row r="1818" spans="1:27" x14ac:dyDescent="0.3">
      <c r="A1818" t="s">
        <v>212</v>
      </c>
      <c r="B1818" t="s">
        <v>13</v>
      </c>
      <c r="C1818" t="s">
        <v>130</v>
      </c>
      <c r="D1818" t="s">
        <v>8</v>
      </c>
      <c r="E1818" t="s">
        <v>70</v>
      </c>
      <c r="F1818" t="s">
        <v>131</v>
      </c>
      <c r="G1818">
        <v>0</v>
      </c>
      <c r="H1818" t="s">
        <v>70</v>
      </c>
      <c r="I1818" t="s">
        <v>17</v>
      </c>
      <c r="M1818">
        <v>0</v>
      </c>
      <c r="N1818" t="str">
        <f t="shared" si="152"/>
        <v>No</v>
      </c>
      <c r="O1818" s="3" t="s">
        <v>214</v>
      </c>
      <c r="P1818" s="126" t="str">
        <f t="shared" si="154"/>
        <v>Yes</v>
      </c>
      <c r="Q1818" s="126" t="str">
        <f t="shared" si="153"/>
        <v>No</v>
      </c>
      <c r="R1818" s="126" t="str">
        <f t="shared" si="153"/>
        <v>Yes</v>
      </c>
      <c r="S1818" s="126" t="str">
        <f t="shared" si="153"/>
        <v>Yes</v>
      </c>
      <c r="T1818" s="126" t="str">
        <f t="shared" si="153"/>
        <v>No</v>
      </c>
      <c r="U1818" s="126" t="str">
        <f t="shared" si="153"/>
        <v>No</v>
      </c>
      <c r="V1818" s="126" t="str">
        <f t="shared" si="153"/>
        <v>No</v>
      </c>
      <c r="W1818" s="126" t="str">
        <f t="shared" si="153"/>
        <v>No</v>
      </c>
      <c r="X1818" s="126" t="str">
        <f t="shared" si="153"/>
        <v>No</v>
      </c>
      <c r="Y1818" s="126" t="str">
        <f t="shared" si="153"/>
        <v>Yes</v>
      </c>
      <c r="Z1818" s="126" t="str">
        <f t="shared" si="153"/>
        <v>Yes</v>
      </c>
      <c r="AA1818" s="126" t="str">
        <f t="shared" si="153"/>
        <v>No</v>
      </c>
    </row>
    <row r="1819" spans="1:27" x14ac:dyDescent="0.3">
      <c r="A1819" t="s">
        <v>212</v>
      </c>
      <c r="B1819" t="s">
        <v>13</v>
      </c>
      <c r="C1819" t="s">
        <v>130</v>
      </c>
      <c r="D1819" t="s">
        <v>8</v>
      </c>
      <c r="E1819" t="s">
        <v>70</v>
      </c>
      <c r="F1819" t="s">
        <v>131</v>
      </c>
      <c r="G1819">
        <v>0</v>
      </c>
      <c r="H1819" t="s">
        <v>130</v>
      </c>
      <c r="I1819" t="s">
        <v>19</v>
      </c>
      <c r="L1819" s="3" t="s">
        <v>257</v>
      </c>
      <c r="M1819">
        <v>3</v>
      </c>
      <c r="N1819" t="str">
        <f t="shared" si="152"/>
        <v>Yes</v>
      </c>
      <c r="O1819" s="3" t="s">
        <v>214</v>
      </c>
      <c r="P1819" s="126" t="str">
        <f t="shared" si="154"/>
        <v>Yes</v>
      </c>
      <c r="Q1819" s="126" t="str">
        <f t="shared" si="153"/>
        <v>No</v>
      </c>
      <c r="R1819" s="126" t="str">
        <f t="shared" si="153"/>
        <v>Yes</v>
      </c>
      <c r="S1819" s="126" t="str">
        <f t="shared" si="153"/>
        <v>Yes</v>
      </c>
      <c r="T1819" s="126" t="str">
        <f t="shared" si="153"/>
        <v>No</v>
      </c>
      <c r="U1819" s="126" t="str">
        <f t="shared" si="153"/>
        <v>No</v>
      </c>
      <c r="V1819" s="126" t="str">
        <f t="shared" si="153"/>
        <v>No</v>
      </c>
      <c r="W1819" s="126" t="str">
        <f t="shared" si="153"/>
        <v>No</v>
      </c>
      <c r="X1819" s="126" t="str">
        <f t="shared" si="153"/>
        <v>No</v>
      </c>
      <c r="Y1819" s="126" t="str">
        <f t="shared" si="153"/>
        <v>Yes</v>
      </c>
      <c r="Z1819" s="126" t="str">
        <f t="shared" si="153"/>
        <v>Yes</v>
      </c>
      <c r="AA1819" s="126" t="str">
        <f t="shared" si="153"/>
        <v>No</v>
      </c>
    </row>
    <row r="1820" spans="1:27" x14ac:dyDescent="0.3">
      <c r="A1820" t="s">
        <v>212</v>
      </c>
      <c r="B1820" t="s">
        <v>13</v>
      </c>
      <c r="C1820" t="s">
        <v>130</v>
      </c>
      <c r="D1820" t="s">
        <v>8</v>
      </c>
      <c r="E1820" t="s">
        <v>70</v>
      </c>
      <c r="F1820" t="s">
        <v>131</v>
      </c>
      <c r="G1820">
        <v>1</v>
      </c>
      <c r="H1820" t="s">
        <v>131</v>
      </c>
      <c r="I1820" t="s">
        <v>15</v>
      </c>
      <c r="M1820">
        <v>0</v>
      </c>
      <c r="N1820" t="str">
        <f t="shared" si="152"/>
        <v>No</v>
      </c>
      <c r="O1820" s="3" t="s">
        <v>214</v>
      </c>
      <c r="P1820" s="126" t="str">
        <f t="shared" si="154"/>
        <v>Yes</v>
      </c>
      <c r="Q1820" s="126" t="str">
        <f t="shared" si="153"/>
        <v>No</v>
      </c>
      <c r="R1820" s="126" t="str">
        <f t="shared" si="153"/>
        <v>Yes</v>
      </c>
      <c r="S1820" s="126" t="str">
        <f t="shared" si="153"/>
        <v>Yes</v>
      </c>
      <c r="T1820" s="126" t="str">
        <f t="shared" si="153"/>
        <v>No</v>
      </c>
      <c r="U1820" s="126" t="str">
        <f t="shared" si="153"/>
        <v>No</v>
      </c>
      <c r="V1820" s="126" t="str">
        <f t="shared" si="153"/>
        <v>No</v>
      </c>
      <c r="W1820" s="126" t="str">
        <f t="shared" si="153"/>
        <v>No</v>
      </c>
      <c r="X1820" s="126" t="str">
        <f t="shared" si="153"/>
        <v>No</v>
      </c>
      <c r="Y1820" s="126" t="str">
        <f t="shared" si="153"/>
        <v>Yes</v>
      </c>
      <c r="Z1820" s="126" t="str">
        <f t="shared" si="153"/>
        <v>Yes</v>
      </c>
      <c r="AA1820" s="126" t="str">
        <f t="shared" si="153"/>
        <v>No</v>
      </c>
    </row>
    <row r="1821" spans="1:27" x14ac:dyDescent="0.3">
      <c r="A1821" t="s">
        <v>212</v>
      </c>
      <c r="B1821" t="s">
        <v>130</v>
      </c>
      <c r="C1821" t="s">
        <v>9</v>
      </c>
      <c r="D1821" t="s">
        <v>70</v>
      </c>
      <c r="E1821" t="s">
        <v>11</v>
      </c>
      <c r="F1821" t="s">
        <v>131</v>
      </c>
      <c r="G1821">
        <v>0</v>
      </c>
      <c r="H1821" t="s">
        <v>9</v>
      </c>
      <c r="I1821" t="s">
        <v>17</v>
      </c>
      <c r="M1821">
        <v>0</v>
      </c>
      <c r="N1821" t="str">
        <f t="shared" si="152"/>
        <v>No</v>
      </c>
      <c r="O1821" s="3" t="s">
        <v>214</v>
      </c>
      <c r="P1821" s="126" t="str">
        <f t="shared" si="154"/>
        <v>No</v>
      </c>
      <c r="Q1821" s="126" t="str">
        <f t="shared" si="153"/>
        <v>Yes</v>
      </c>
      <c r="R1821" s="126" t="str">
        <f t="shared" si="153"/>
        <v>No</v>
      </c>
      <c r="S1821" s="126" t="str">
        <f t="shared" si="153"/>
        <v>Yes</v>
      </c>
      <c r="T1821" s="126" t="str">
        <f t="shared" si="153"/>
        <v>No</v>
      </c>
      <c r="U1821" s="126" t="str">
        <f t="shared" si="153"/>
        <v>Yes</v>
      </c>
      <c r="V1821" s="126" t="str">
        <f t="shared" si="153"/>
        <v>No</v>
      </c>
      <c r="W1821" s="126" t="str">
        <f t="shared" si="153"/>
        <v>No</v>
      </c>
      <c r="X1821" s="126" t="str">
        <f t="shared" si="153"/>
        <v>No</v>
      </c>
      <c r="Y1821" s="126" t="str">
        <f t="shared" si="153"/>
        <v>Yes</v>
      </c>
      <c r="Z1821" s="126" t="str">
        <f t="shared" si="153"/>
        <v>Yes</v>
      </c>
      <c r="AA1821" s="126" t="str">
        <f t="shared" si="153"/>
        <v>No</v>
      </c>
    </row>
    <row r="1822" spans="1:27" x14ac:dyDescent="0.3">
      <c r="A1822" t="s">
        <v>212</v>
      </c>
      <c r="B1822" t="s">
        <v>130</v>
      </c>
      <c r="C1822" t="s">
        <v>9</v>
      </c>
      <c r="D1822" t="s">
        <v>70</v>
      </c>
      <c r="E1822" t="s">
        <v>11</v>
      </c>
      <c r="F1822" t="s">
        <v>131</v>
      </c>
      <c r="G1822">
        <v>1</v>
      </c>
      <c r="H1822" t="s">
        <v>11</v>
      </c>
      <c r="I1822" t="s">
        <v>17</v>
      </c>
      <c r="K1822" t="s">
        <v>237</v>
      </c>
      <c r="L1822" s="3" t="s">
        <v>122</v>
      </c>
      <c r="M1822">
        <v>0</v>
      </c>
      <c r="N1822" t="str">
        <f t="shared" si="152"/>
        <v>No</v>
      </c>
      <c r="O1822" s="3" t="s">
        <v>214</v>
      </c>
      <c r="P1822" s="126" t="str">
        <f t="shared" si="154"/>
        <v>No</v>
      </c>
      <c r="Q1822" s="126" t="str">
        <f t="shared" si="153"/>
        <v>Yes</v>
      </c>
      <c r="R1822" s="126" t="str">
        <f t="shared" si="153"/>
        <v>No</v>
      </c>
      <c r="S1822" s="126" t="str">
        <f t="shared" si="153"/>
        <v>Yes</v>
      </c>
      <c r="T1822" s="126" t="str">
        <f t="shared" si="153"/>
        <v>No</v>
      </c>
      <c r="U1822" s="126" t="str">
        <f t="shared" si="153"/>
        <v>Yes</v>
      </c>
      <c r="V1822" s="126" t="str">
        <f t="shared" si="153"/>
        <v>No</v>
      </c>
      <c r="W1822" s="126" t="str">
        <f t="shared" si="153"/>
        <v>No</v>
      </c>
      <c r="X1822" s="126" t="str">
        <f t="shared" si="153"/>
        <v>No</v>
      </c>
      <c r="Y1822" s="126" t="str">
        <f t="shared" si="153"/>
        <v>Yes</v>
      </c>
      <c r="Z1822" s="126" t="str">
        <f t="shared" si="153"/>
        <v>Yes</v>
      </c>
      <c r="AA1822" s="126" t="str">
        <f t="shared" si="153"/>
        <v>No</v>
      </c>
    </row>
    <row r="1823" spans="1:27" x14ac:dyDescent="0.3">
      <c r="A1823" t="s">
        <v>212</v>
      </c>
      <c r="B1823" t="s">
        <v>130</v>
      </c>
      <c r="C1823" t="s">
        <v>9</v>
      </c>
      <c r="D1823" t="s">
        <v>70</v>
      </c>
      <c r="E1823" t="s">
        <v>11</v>
      </c>
      <c r="F1823" t="s">
        <v>131</v>
      </c>
      <c r="G1823">
        <v>1</v>
      </c>
      <c r="H1823" t="s">
        <v>131</v>
      </c>
      <c r="I1823" t="s">
        <v>18</v>
      </c>
      <c r="J1823" t="s">
        <v>237</v>
      </c>
      <c r="L1823" s="3" t="s">
        <v>122</v>
      </c>
      <c r="M1823">
        <v>2</v>
      </c>
      <c r="N1823" t="str">
        <f t="shared" si="152"/>
        <v>Yes</v>
      </c>
      <c r="O1823" s="3" t="s">
        <v>214</v>
      </c>
      <c r="P1823" s="126" t="str">
        <f t="shared" si="154"/>
        <v>No</v>
      </c>
      <c r="Q1823" s="126" t="str">
        <f t="shared" si="153"/>
        <v>Yes</v>
      </c>
      <c r="R1823" s="126" t="str">
        <f t="shared" si="153"/>
        <v>No</v>
      </c>
      <c r="S1823" s="126" t="str">
        <f t="shared" si="153"/>
        <v>Yes</v>
      </c>
      <c r="T1823" s="126" t="str">
        <f t="shared" si="153"/>
        <v>No</v>
      </c>
      <c r="U1823" s="126" t="str">
        <f t="shared" si="153"/>
        <v>Yes</v>
      </c>
      <c r="V1823" s="126" t="str">
        <f t="shared" si="153"/>
        <v>No</v>
      </c>
      <c r="W1823" s="126" t="str">
        <f t="shared" si="153"/>
        <v>No</v>
      </c>
      <c r="X1823" s="126" t="str">
        <f t="shared" si="153"/>
        <v>No</v>
      </c>
      <c r="Y1823" s="126" t="str">
        <f t="shared" si="153"/>
        <v>Yes</v>
      </c>
      <c r="Z1823" s="126" t="str">
        <f t="shared" si="153"/>
        <v>Yes</v>
      </c>
      <c r="AA1823" s="126" t="str">
        <f t="shared" si="153"/>
        <v>No</v>
      </c>
    </row>
    <row r="1824" spans="1:27" x14ac:dyDescent="0.3">
      <c r="A1824" t="s">
        <v>212</v>
      </c>
      <c r="B1824" t="s">
        <v>130</v>
      </c>
      <c r="C1824" t="s">
        <v>9</v>
      </c>
      <c r="D1824" t="s">
        <v>70</v>
      </c>
      <c r="E1824" t="s">
        <v>11</v>
      </c>
      <c r="F1824" t="s">
        <v>131</v>
      </c>
      <c r="G1824">
        <v>0</v>
      </c>
      <c r="H1824" t="s">
        <v>130</v>
      </c>
      <c r="I1824" t="s">
        <v>19</v>
      </c>
      <c r="L1824" s="3" t="s">
        <v>252</v>
      </c>
      <c r="M1824">
        <v>0</v>
      </c>
      <c r="N1824" t="str">
        <f t="shared" si="152"/>
        <v>No</v>
      </c>
      <c r="O1824" s="3" t="s">
        <v>214</v>
      </c>
      <c r="P1824" s="126" t="str">
        <f t="shared" si="154"/>
        <v>No</v>
      </c>
      <c r="Q1824" s="126" t="str">
        <f t="shared" si="153"/>
        <v>Yes</v>
      </c>
      <c r="R1824" s="126" t="str">
        <f t="shared" si="153"/>
        <v>No</v>
      </c>
      <c r="S1824" s="126" t="str">
        <f t="shared" si="153"/>
        <v>Yes</v>
      </c>
      <c r="T1824" s="126" t="str">
        <f t="shared" si="153"/>
        <v>No</v>
      </c>
      <c r="U1824" s="126" t="str">
        <f t="shared" si="153"/>
        <v>Yes</v>
      </c>
      <c r="V1824" s="126" t="str">
        <f t="shared" si="153"/>
        <v>No</v>
      </c>
      <c r="W1824" s="126" t="str">
        <f t="shared" si="153"/>
        <v>No</v>
      </c>
      <c r="X1824" s="126" t="str">
        <f t="shared" si="153"/>
        <v>No</v>
      </c>
      <c r="Y1824" s="126" t="str">
        <f t="shared" si="153"/>
        <v>Yes</v>
      </c>
      <c r="Z1824" s="126" t="str">
        <f t="shared" si="153"/>
        <v>Yes</v>
      </c>
      <c r="AA1824" s="126" t="str">
        <f t="shared" si="153"/>
        <v>No</v>
      </c>
    </row>
    <row r="1825" spans="1:27" x14ac:dyDescent="0.3">
      <c r="A1825" t="s">
        <v>212</v>
      </c>
      <c r="B1825" t="s">
        <v>130</v>
      </c>
      <c r="C1825" t="s">
        <v>9</v>
      </c>
      <c r="D1825" t="s">
        <v>70</v>
      </c>
      <c r="E1825" t="s">
        <v>11</v>
      </c>
      <c r="F1825" t="s">
        <v>131</v>
      </c>
      <c r="G1825">
        <v>0</v>
      </c>
      <c r="H1825" t="s">
        <v>130</v>
      </c>
      <c r="I1825" t="s">
        <v>17</v>
      </c>
      <c r="L1825" s="3" t="s">
        <v>122</v>
      </c>
      <c r="M1825">
        <v>0</v>
      </c>
      <c r="N1825" t="str">
        <f t="shared" si="152"/>
        <v>No</v>
      </c>
      <c r="O1825" s="3" t="s">
        <v>214</v>
      </c>
      <c r="P1825" s="126" t="str">
        <f t="shared" si="154"/>
        <v>No</v>
      </c>
      <c r="Q1825" s="126" t="str">
        <f t="shared" si="153"/>
        <v>Yes</v>
      </c>
      <c r="R1825" s="126" t="str">
        <f t="shared" si="153"/>
        <v>No</v>
      </c>
      <c r="S1825" s="126" t="str">
        <f t="shared" si="153"/>
        <v>Yes</v>
      </c>
      <c r="T1825" s="126" t="str">
        <f t="shared" si="153"/>
        <v>No</v>
      </c>
      <c r="U1825" s="126" t="str">
        <f t="shared" si="153"/>
        <v>Yes</v>
      </c>
      <c r="V1825" s="126" t="str">
        <f t="shared" si="153"/>
        <v>No</v>
      </c>
      <c r="W1825" s="126" t="str">
        <f t="shared" si="153"/>
        <v>No</v>
      </c>
      <c r="X1825" s="126" t="str">
        <f t="shared" si="153"/>
        <v>No</v>
      </c>
      <c r="Y1825" s="126" t="str">
        <f t="shared" si="153"/>
        <v>Yes</v>
      </c>
      <c r="Z1825" s="126" t="str">
        <f t="shared" si="153"/>
        <v>Yes</v>
      </c>
      <c r="AA1825" s="126" t="str">
        <f t="shared" si="153"/>
        <v>No</v>
      </c>
    </row>
    <row r="1826" spans="1:27" x14ac:dyDescent="0.3">
      <c r="A1826" t="s">
        <v>212</v>
      </c>
      <c r="B1826" t="s">
        <v>13</v>
      </c>
      <c r="C1826" t="s">
        <v>9</v>
      </c>
      <c r="D1826" t="s">
        <v>8</v>
      </c>
      <c r="E1826" t="s">
        <v>11</v>
      </c>
      <c r="F1826" t="s">
        <v>10</v>
      </c>
      <c r="G1826">
        <v>1</v>
      </c>
      <c r="H1826" t="s">
        <v>10</v>
      </c>
      <c r="I1826" t="s">
        <v>18</v>
      </c>
      <c r="M1826">
        <v>2</v>
      </c>
      <c r="N1826" t="str">
        <f t="shared" si="152"/>
        <v>Yes</v>
      </c>
      <c r="O1826" s="3" t="s">
        <v>214</v>
      </c>
      <c r="P1826" s="126" t="str">
        <f t="shared" si="154"/>
        <v>Yes</v>
      </c>
      <c r="Q1826" s="126" t="str">
        <f t="shared" si="153"/>
        <v>Yes</v>
      </c>
      <c r="R1826" s="126" t="str">
        <f t="shared" si="153"/>
        <v>Yes</v>
      </c>
      <c r="S1826" s="126" t="str">
        <f t="shared" si="153"/>
        <v>No</v>
      </c>
      <c r="T1826" s="126" t="str">
        <f t="shared" si="153"/>
        <v>Yes</v>
      </c>
      <c r="U1826" s="126" t="str">
        <f t="shared" si="153"/>
        <v>Yes</v>
      </c>
      <c r="V1826" s="126" t="str">
        <f t="shared" si="153"/>
        <v>No</v>
      </c>
      <c r="W1826" s="126" t="str">
        <f t="shared" si="153"/>
        <v>No</v>
      </c>
      <c r="X1826" s="126" t="str">
        <f t="shared" si="153"/>
        <v>No</v>
      </c>
      <c r="Y1826" s="126" t="str">
        <f t="shared" si="153"/>
        <v>No</v>
      </c>
      <c r="Z1826" s="126" t="str">
        <f t="shared" si="153"/>
        <v>No</v>
      </c>
      <c r="AA1826" s="126" t="str">
        <f t="shared" si="153"/>
        <v>No</v>
      </c>
    </row>
    <row r="1827" spans="1:27" x14ac:dyDescent="0.3">
      <c r="A1827" t="s">
        <v>212</v>
      </c>
      <c r="B1827" t="s">
        <v>13</v>
      </c>
      <c r="C1827" t="s">
        <v>9</v>
      </c>
      <c r="D1827" t="s">
        <v>8</v>
      </c>
      <c r="E1827" t="s">
        <v>11</v>
      </c>
      <c r="F1827" t="s">
        <v>10</v>
      </c>
      <c r="G1827">
        <v>1</v>
      </c>
      <c r="H1827" t="s">
        <v>11</v>
      </c>
      <c r="I1827" t="s">
        <v>18</v>
      </c>
      <c r="L1827" s="3" t="s">
        <v>257</v>
      </c>
      <c r="M1827">
        <v>0</v>
      </c>
      <c r="N1827" t="str">
        <f t="shared" si="152"/>
        <v>No</v>
      </c>
      <c r="O1827" s="3" t="s">
        <v>214</v>
      </c>
      <c r="P1827" s="126" t="str">
        <f t="shared" si="154"/>
        <v>Yes</v>
      </c>
      <c r="Q1827" s="126" t="str">
        <f t="shared" si="153"/>
        <v>Yes</v>
      </c>
      <c r="R1827" s="126" t="str">
        <f t="shared" si="153"/>
        <v>Yes</v>
      </c>
      <c r="S1827" s="126" t="str">
        <f t="shared" si="153"/>
        <v>No</v>
      </c>
      <c r="T1827" s="126" t="str">
        <f t="shared" si="153"/>
        <v>Yes</v>
      </c>
      <c r="U1827" s="126" t="str">
        <f t="shared" si="153"/>
        <v>Yes</v>
      </c>
      <c r="V1827" s="126" t="str">
        <f t="shared" si="153"/>
        <v>No</v>
      </c>
      <c r="W1827" s="126" t="str">
        <f t="shared" si="153"/>
        <v>No</v>
      </c>
      <c r="X1827" s="126" t="str">
        <f t="shared" si="153"/>
        <v>No</v>
      </c>
      <c r="Y1827" s="126" t="str">
        <f t="shared" si="153"/>
        <v>No</v>
      </c>
      <c r="Z1827" s="126" t="str">
        <f t="shared" si="153"/>
        <v>No</v>
      </c>
      <c r="AA1827" s="126" t="str">
        <f t="shared" si="153"/>
        <v>No</v>
      </c>
    </row>
    <row r="1828" spans="1:27" x14ac:dyDescent="0.3">
      <c r="A1828" t="s">
        <v>212</v>
      </c>
      <c r="B1828" t="s">
        <v>13</v>
      </c>
      <c r="C1828" t="s">
        <v>9</v>
      </c>
      <c r="D1828" t="s">
        <v>8</v>
      </c>
      <c r="E1828" t="s">
        <v>11</v>
      </c>
      <c r="F1828" t="s">
        <v>131</v>
      </c>
      <c r="G1828">
        <v>1</v>
      </c>
      <c r="H1828" t="s">
        <v>131</v>
      </c>
      <c r="I1828" t="s">
        <v>16</v>
      </c>
      <c r="M1828">
        <v>2</v>
      </c>
      <c r="N1828" t="str">
        <f t="shared" si="152"/>
        <v>Yes</v>
      </c>
      <c r="O1828" s="3" t="s">
        <v>214</v>
      </c>
      <c r="P1828" s="126" t="str">
        <f t="shared" si="154"/>
        <v>Yes</v>
      </c>
      <c r="Q1828" s="126" t="str">
        <f t="shared" si="153"/>
        <v>Yes</v>
      </c>
      <c r="R1828" s="126" t="str">
        <f t="shared" si="153"/>
        <v>Yes</v>
      </c>
      <c r="S1828" s="126" t="str">
        <f t="shared" si="153"/>
        <v>No</v>
      </c>
      <c r="T1828" s="126" t="str">
        <f t="shared" si="153"/>
        <v>No</v>
      </c>
      <c r="U1828" s="126" t="str">
        <f t="shared" si="153"/>
        <v>Yes</v>
      </c>
      <c r="V1828" s="126" t="str">
        <f t="shared" si="153"/>
        <v>No</v>
      </c>
      <c r="W1828" s="126" t="str">
        <f t="shared" si="153"/>
        <v>No</v>
      </c>
      <c r="X1828" s="126" t="str">
        <f t="shared" si="153"/>
        <v>No</v>
      </c>
      <c r="Y1828" s="126" t="str">
        <f t="shared" si="153"/>
        <v>No</v>
      </c>
      <c r="Z1828" s="126" t="str">
        <f t="shared" si="153"/>
        <v>Yes</v>
      </c>
      <c r="AA1828" s="126" t="str">
        <f t="shared" si="153"/>
        <v>No</v>
      </c>
    </row>
    <row r="1829" spans="1:27" x14ac:dyDescent="0.3">
      <c r="A1829" t="s">
        <v>212</v>
      </c>
      <c r="B1829" t="s">
        <v>13</v>
      </c>
      <c r="C1829" t="s">
        <v>9</v>
      </c>
      <c r="D1829" t="s">
        <v>8</v>
      </c>
      <c r="E1829" t="s">
        <v>11</v>
      </c>
      <c r="F1829" t="s">
        <v>131</v>
      </c>
      <c r="G1829">
        <v>1</v>
      </c>
      <c r="H1829" t="s">
        <v>11</v>
      </c>
      <c r="I1829" t="s">
        <v>19</v>
      </c>
      <c r="J1829" t="s">
        <v>237</v>
      </c>
      <c r="L1829" s="3" t="s">
        <v>257</v>
      </c>
      <c r="M1829">
        <v>3</v>
      </c>
      <c r="N1829" t="str">
        <f t="shared" si="152"/>
        <v>Yes</v>
      </c>
      <c r="O1829" s="3" t="s">
        <v>214</v>
      </c>
      <c r="P1829" s="126" t="str">
        <f t="shared" si="154"/>
        <v>Yes</v>
      </c>
      <c r="Q1829" s="126" t="str">
        <f t="shared" si="153"/>
        <v>Yes</v>
      </c>
      <c r="R1829" s="126" t="str">
        <f t="shared" si="153"/>
        <v>Yes</v>
      </c>
      <c r="S1829" s="126" t="str">
        <f t="shared" si="153"/>
        <v>No</v>
      </c>
      <c r="T1829" s="126" t="str">
        <f t="shared" si="153"/>
        <v>No</v>
      </c>
      <c r="U1829" s="126" t="str">
        <f t="shared" si="153"/>
        <v>Yes</v>
      </c>
      <c r="V1829" s="126" t="str">
        <f t="shared" si="153"/>
        <v>No</v>
      </c>
      <c r="W1829" s="126" t="str">
        <f t="shared" si="153"/>
        <v>No</v>
      </c>
      <c r="X1829" s="126" t="str">
        <f t="shared" si="153"/>
        <v>No</v>
      </c>
      <c r="Y1829" s="126" t="str">
        <f t="shared" si="153"/>
        <v>No</v>
      </c>
      <c r="Z1829" s="126" t="str">
        <f t="shared" si="153"/>
        <v>Yes</v>
      </c>
      <c r="AA1829" s="126" t="str">
        <f t="shared" si="153"/>
        <v>No</v>
      </c>
    </row>
    <row r="1830" spans="1:27" x14ac:dyDescent="0.3">
      <c r="A1830" t="s">
        <v>212</v>
      </c>
      <c r="B1830" t="s">
        <v>13</v>
      </c>
      <c r="C1830" t="s">
        <v>9</v>
      </c>
      <c r="D1830" t="s">
        <v>8</v>
      </c>
      <c r="E1830" t="s">
        <v>11</v>
      </c>
      <c r="F1830" t="s">
        <v>131</v>
      </c>
      <c r="G1830">
        <v>1</v>
      </c>
      <c r="H1830" t="s">
        <v>11</v>
      </c>
      <c r="I1830" t="s">
        <v>19</v>
      </c>
      <c r="L1830" s="3" t="s">
        <v>252</v>
      </c>
      <c r="M1830">
        <v>3</v>
      </c>
      <c r="N1830" t="str">
        <f t="shared" si="152"/>
        <v>Yes</v>
      </c>
      <c r="O1830" s="3" t="s">
        <v>214</v>
      </c>
      <c r="P1830" s="126" t="str">
        <f t="shared" si="154"/>
        <v>Yes</v>
      </c>
      <c r="Q1830" s="126" t="str">
        <f t="shared" si="153"/>
        <v>Yes</v>
      </c>
      <c r="R1830" s="126" t="str">
        <f t="shared" si="153"/>
        <v>Yes</v>
      </c>
      <c r="S1830" s="126" t="str">
        <f t="shared" si="153"/>
        <v>No</v>
      </c>
      <c r="T1830" s="126" t="str">
        <f t="shared" si="153"/>
        <v>No</v>
      </c>
      <c r="U1830" s="126" t="str">
        <f t="shared" si="153"/>
        <v>Yes</v>
      </c>
      <c r="V1830" s="126" t="str">
        <f t="shared" si="153"/>
        <v>No</v>
      </c>
      <c r="W1830" s="126" t="str">
        <f t="shared" si="153"/>
        <v>No</v>
      </c>
      <c r="X1830" s="126" t="str">
        <f t="shared" si="153"/>
        <v>No</v>
      </c>
      <c r="Y1830" s="126" t="str">
        <f t="shared" si="153"/>
        <v>No</v>
      </c>
      <c r="Z1830" s="126" t="str">
        <f t="shared" si="153"/>
        <v>Yes</v>
      </c>
      <c r="AA1830" s="126" t="str">
        <f t="shared" si="153"/>
        <v>No</v>
      </c>
    </row>
    <row r="1831" spans="1:27" x14ac:dyDescent="0.3">
      <c r="A1831" t="s">
        <v>212</v>
      </c>
      <c r="B1831" t="s">
        <v>13</v>
      </c>
      <c r="C1831" t="s">
        <v>9</v>
      </c>
      <c r="D1831" t="s">
        <v>8</v>
      </c>
      <c r="E1831" t="s">
        <v>11</v>
      </c>
      <c r="F1831" t="s">
        <v>131</v>
      </c>
      <c r="G1831">
        <v>1</v>
      </c>
      <c r="H1831" t="s">
        <v>131</v>
      </c>
      <c r="I1831" t="s">
        <v>16</v>
      </c>
      <c r="L1831" s="3" t="s">
        <v>252</v>
      </c>
      <c r="M1831">
        <v>2</v>
      </c>
      <c r="N1831" t="str">
        <f t="shared" si="152"/>
        <v>Yes</v>
      </c>
      <c r="O1831" s="3" t="s">
        <v>214</v>
      </c>
      <c r="P1831" s="126" t="str">
        <f t="shared" si="154"/>
        <v>Yes</v>
      </c>
      <c r="Q1831" s="126" t="str">
        <f t="shared" si="153"/>
        <v>Yes</v>
      </c>
      <c r="R1831" s="126" t="str">
        <f t="shared" si="153"/>
        <v>Yes</v>
      </c>
      <c r="S1831" s="126" t="str">
        <f t="shared" si="153"/>
        <v>No</v>
      </c>
      <c r="T1831" s="126" t="str">
        <f t="shared" si="153"/>
        <v>No</v>
      </c>
      <c r="U1831" s="126" t="str">
        <f t="shared" si="153"/>
        <v>Yes</v>
      </c>
      <c r="V1831" s="126" t="str">
        <f t="shared" si="153"/>
        <v>No</v>
      </c>
      <c r="W1831" s="126" t="str">
        <f t="shared" si="153"/>
        <v>No</v>
      </c>
      <c r="X1831" s="126" t="str">
        <f t="shared" si="153"/>
        <v>No</v>
      </c>
      <c r="Y1831" s="126" t="str">
        <f t="shared" si="153"/>
        <v>No</v>
      </c>
      <c r="Z1831" s="126" t="str">
        <f t="shared" si="153"/>
        <v>Yes</v>
      </c>
      <c r="AA1831" s="126" t="str">
        <f t="shared" si="153"/>
        <v>No</v>
      </c>
    </row>
    <row r="1832" spans="1:27" x14ac:dyDescent="0.3">
      <c r="A1832" t="s">
        <v>212</v>
      </c>
      <c r="B1832" t="s">
        <v>13</v>
      </c>
      <c r="C1832" t="s">
        <v>9</v>
      </c>
      <c r="D1832" t="s">
        <v>8</v>
      </c>
      <c r="E1832" t="s">
        <v>11</v>
      </c>
      <c r="F1832" t="s">
        <v>131</v>
      </c>
      <c r="G1832">
        <v>1</v>
      </c>
      <c r="H1832" t="s">
        <v>11</v>
      </c>
      <c r="I1832" t="s">
        <v>19</v>
      </c>
      <c r="L1832" s="3" t="s">
        <v>252</v>
      </c>
      <c r="M1832">
        <v>0</v>
      </c>
      <c r="N1832" t="str">
        <f t="shared" si="152"/>
        <v>No</v>
      </c>
      <c r="O1832" s="3" t="s">
        <v>214</v>
      </c>
      <c r="P1832" s="126" t="str">
        <f t="shared" si="154"/>
        <v>Yes</v>
      </c>
      <c r="Q1832" s="126" t="str">
        <f t="shared" si="153"/>
        <v>Yes</v>
      </c>
      <c r="R1832" s="126" t="str">
        <f t="shared" si="153"/>
        <v>Yes</v>
      </c>
      <c r="S1832" s="126" t="str">
        <f t="shared" si="153"/>
        <v>No</v>
      </c>
      <c r="T1832" s="126" t="str">
        <f t="shared" si="153"/>
        <v>No</v>
      </c>
      <c r="U1832" s="126" t="str">
        <f t="shared" si="153"/>
        <v>Yes</v>
      </c>
      <c r="V1832" s="126" t="str">
        <f t="shared" si="153"/>
        <v>No</v>
      </c>
      <c r="W1832" s="126" t="str">
        <f t="shared" si="153"/>
        <v>No</v>
      </c>
      <c r="X1832" s="126" t="str">
        <f t="shared" si="153"/>
        <v>No</v>
      </c>
      <c r="Y1832" s="126" t="str">
        <f t="shared" si="153"/>
        <v>No</v>
      </c>
      <c r="Z1832" s="126" t="str">
        <f t="shared" si="153"/>
        <v>Yes</v>
      </c>
      <c r="AA1832" s="126" t="str">
        <f t="shared" si="153"/>
        <v>No</v>
      </c>
    </row>
    <row r="1833" spans="1:27" x14ac:dyDescent="0.3">
      <c r="A1833" t="s">
        <v>212</v>
      </c>
      <c r="B1833" t="s">
        <v>13</v>
      </c>
      <c r="C1833" t="s">
        <v>130</v>
      </c>
      <c r="D1833" t="s">
        <v>9</v>
      </c>
      <c r="E1833" t="s">
        <v>8</v>
      </c>
      <c r="F1833" t="s">
        <v>131</v>
      </c>
      <c r="G1833">
        <v>1</v>
      </c>
      <c r="H1833" t="s">
        <v>131</v>
      </c>
      <c r="I1833" t="s">
        <v>20</v>
      </c>
      <c r="J1833" t="s">
        <v>237</v>
      </c>
      <c r="L1833" s="3" t="s">
        <v>122</v>
      </c>
      <c r="M1833">
        <v>2</v>
      </c>
      <c r="N1833" t="str">
        <f t="shared" si="152"/>
        <v>Yes</v>
      </c>
      <c r="O1833" s="3" t="s">
        <v>214</v>
      </c>
      <c r="P1833" s="126" t="str">
        <f t="shared" si="154"/>
        <v>Yes</v>
      </c>
      <c r="Q1833" s="126" t="str">
        <f t="shared" si="153"/>
        <v>Yes</v>
      </c>
      <c r="R1833" s="126" t="str">
        <f t="shared" si="153"/>
        <v>Yes</v>
      </c>
      <c r="S1833" s="126" t="str">
        <f t="shared" si="153"/>
        <v>No</v>
      </c>
      <c r="T1833" s="126" t="str">
        <f t="shared" si="153"/>
        <v>No</v>
      </c>
      <c r="U1833" s="126" t="str">
        <f t="shared" si="153"/>
        <v>No</v>
      </c>
      <c r="V1833" s="126" t="str">
        <f t="shared" si="153"/>
        <v>No</v>
      </c>
      <c r="W1833" s="126" t="str">
        <f t="shared" si="153"/>
        <v>No</v>
      </c>
      <c r="X1833" s="126" t="str">
        <f t="shared" si="153"/>
        <v>No</v>
      </c>
      <c r="Y1833" s="126" t="str">
        <f t="shared" si="153"/>
        <v>Yes</v>
      </c>
      <c r="Z1833" s="126" t="str">
        <f t="shared" si="153"/>
        <v>Yes</v>
      </c>
      <c r="AA1833" s="126" t="str">
        <f t="shared" si="153"/>
        <v>No</v>
      </c>
    </row>
    <row r="1834" spans="1:27" x14ac:dyDescent="0.3">
      <c r="A1834" t="s">
        <v>212</v>
      </c>
      <c r="B1834" t="s">
        <v>13</v>
      </c>
      <c r="C1834" t="s">
        <v>130</v>
      </c>
      <c r="D1834" t="s">
        <v>9</v>
      </c>
      <c r="E1834" t="s">
        <v>8</v>
      </c>
      <c r="F1834" t="s">
        <v>131</v>
      </c>
      <c r="G1834">
        <v>2</v>
      </c>
      <c r="H1834" t="s">
        <v>9</v>
      </c>
      <c r="I1834" t="s">
        <v>18</v>
      </c>
      <c r="L1834" s="3" t="s">
        <v>122</v>
      </c>
      <c r="M1834">
        <v>2</v>
      </c>
      <c r="N1834" t="str">
        <f t="shared" si="152"/>
        <v>Yes</v>
      </c>
      <c r="O1834" s="3" t="s">
        <v>214</v>
      </c>
      <c r="P1834" s="126" t="str">
        <f t="shared" si="154"/>
        <v>Yes</v>
      </c>
      <c r="Q1834" s="126" t="str">
        <f t="shared" si="153"/>
        <v>Yes</v>
      </c>
      <c r="R1834" s="126" t="str">
        <f t="shared" si="153"/>
        <v>Yes</v>
      </c>
      <c r="S1834" s="126" t="str">
        <f t="shared" si="153"/>
        <v>No</v>
      </c>
      <c r="T1834" s="126" t="str">
        <f t="shared" si="153"/>
        <v>No</v>
      </c>
      <c r="U1834" s="126" t="str">
        <f t="shared" si="153"/>
        <v>No</v>
      </c>
      <c r="V1834" s="126" t="str">
        <f t="shared" si="153"/>
        <v>No</v>
      </c>
      <c r="W1834" s="126" t="str">
        <f t="shared" si="153"/>
        <v>No</v>
      </c>
      <c r="X1834" s="126" t="str">
        <f t="shared" si="153"/>
        <v>No</v>
      </c>
      <c r="Y1834" s="126" t="str">
        <f t="shared" si="153"/>
        <v>Yes</v>
      </c>
      <c r="Z1834" s="126" t="str">
        <f t="shared" si="153"/>
        <v>Yes</v>
      </c>
      <c r="AA1834" s="126" t="str">
        <f t="shared" si="153"/>
        <v>No</v>
      </c>
    </row>
    <row r="1835" spans="1:27" x14ac:dyDescent="0.3">
      <c r="A1835" t="s">
        <v>212</v>
      </c>
      <c r="B1835" t="s">
        <v>13</v>
      </c>
      <c r="C1835" t="s">
        <v>130</v>
      </c>
      <c r="D1835" t="s">
        <v>9</v>
      </c>
      <c r="E1835" t="s">
        <v>8</v>
      </c>
      <c r="F1835" t="s">
        <v>10</v>
      </c>
      <c r="G1835">
        <v>0</v>
      </c>
      <c r="H1835" t="s">
        <v>8</v>
      </c>
      <c r="I1835" t="s">
        <v>19</v>
      </c>
      <c r="L1835" s="3" t="s">
        <v>257</v>
      </c>
      <c r="M1835">
        <v>3</v>
      </c>
      <c r="N1835" t="str">
        <f t="shared" si="152"/>
        <v>Yes</v>
      </c>
      <c r="O1835" s="3" t="s">
        <v>214</v>
      </c>
      <c r="P1835" s="126" t="str">
        <f t="shared" si="154"/>
        <v>Yes</v>
      </c>
      <c r="Q1835" s="126" t="str">
        <f t="shared" si="153"/>
        <v>Yes</v>
      </c>
      <c r="R1835" s="126" t="str">
        <f t="shared" si="153"/>
        <v>Yes</v>
      </c>
      <c r="S1835" s="126" t="str">
        <f t="shared" si="153"/>
        <v>No</v>
      </c>
      <c r="T1835" s="126" t="str">
        <f t="shared" si="153"/>
        <v>Yes</v>
      </c>
      <c r="U1835" s="126" t="str">
        <f t="shared" si="153"/>
        <v>No</v>
      </c>
      <c r="V1835" s="126" t="str">
        <f t="shared" si="153"/>
        <v>No</v>
      </c>
      <c r="W1835" s="126" t="str">
        <f t="shared" si="153"/>
        <v>No</v>
      </c>
      <c r="X1835" s="126" t="str">
        <f t="shared" si="153"/>
        <v>No</v>
      </c>
      <c r="Y1835" s="126" t="str">
        <f t="shared" si="153"/>
        <v>Yes</v>
      </c>
      <c r="Z1835" s="126" t="str">
        <f t="shared" si="153"/>
        <v>No</v>
      </c>
      <c r="AA1835" s="126" t="str">
        <f t="shared" si="153"/>
        <v>No</v>
      </c>
    </row>
    <row r="1836" spans="1:27" x14ac:dyDescent="0.3">
      <c r="A1836" t="s">
        <v>212</v>
      </c>
      <c r="B1836" t="s">
        <v>13</v>
      </c>
      <c r="C1836" t="s">
        <v>130</v>
      </c>
      <c r="D1836" t="s">
        <v>9</v>
      </c>
      <c r="E1836" t="s">
        <v>11</v>
      </c>
      <c r="F1836" t="s">
        <v>10</v>
      </c>
      <c r="G1836">
        <v>1</v>
      </c>
      <c r="H1836" t="s">
        <v>10</v>
      </c>
      <c r="I1836" t="s">
        <v>18</v>
      </c>
      <c r="L1836" s="3" t="s">
        <v>269</v>
      </c>
      <c r="M1836">
        <v>0</v>
      </c>
      <c r="N1836" t="str">
        <f t="shared" si="152"/>
        <v>No</v>
      </c>
      <c r="O1836" s="3" t="s">
        <v>214</v>
      </c>
      <c r="P1836" s="126" t="str">
        <f t="shared" si="154"/>
        <v>Yes</v>
      </c>
      <c r="Q1836" s="126" t="str">
        <f t="shared" si="153"/>
        <v>Yes</v>
      </c>
      <c r="R1836" s="126" t="str">
        <f t="shared" si="153"/>
        <v>No</v>
      </c>
      <c r="S1836" s="126" t="str">
        <f t="shared" si="153"/>
        <v>No</v>
      </c>
      <c r="T1836" s="126" t="str">
        <f t="shared" si="153"/>
        <v>Yes</v>
      </c>
      <c r="U1836" s="126" t="str">
        <f t="shared" si="153"/>
        <v>Yes</v>
      </c>
      <c r="V1836" s="126" t="str">
        <f t="shared" si="153"/>
        <v>No</v>
      </c>
      <c r="W1836" s="126" t="str">
        <f t="shared" si="153"/>
        <v>No</v>
      </c>
      <c r="X1836" s="126" t="str">
        <f t="shared" si="153"/>
        <v>No</v>
      </c>
      <c r="Y1836" s="126" t="str">
        <f t="shared" si="153"/>
        <v>Yes</v>
      </c>
      <c r="Z1836" s="126" t="str">
        <f t="shared" si="153"/>
        <v>No</v>
      </c>
      <c r="AA1836" s="126" t="str">
        <f t="shared" si="153"/>
        <v>No</v>
      </c>
    </row>
    <row r="1837" spans="1:27" x14ac:dyDescent="0.3">
      <c r="A1837" t="s">
        <v>212</v>
      </c>
      <c r="B1837" t="s">
        <v>13</v>
      </c>
      <c r="C1837" t="s">
        <v>130</v>
      </c>
      <c r="D1837" t="s">
        <v>9</v>
      </c>
      <c r="E1837" t="s">
        <v>11</v>
      </c>
      <c r="F1837" t="s">
        <v>10</v>
      </c>
      <c r="G1837">
        <v>1</v>
      </c>
      <c r="H1837" t="s">
        <v>10</v>
      </c>
      <c r="I1837" t="s">
        <v>18</v>
      </c>
      <c r="L1837" s="3" t="s">
        <v>269</v>
      </c>
      <c r="M1837">
        <v>0</v>
      </c>
      <c r="N1837" t="str">
        <f t="shared" si="152"/>
        <v>No</v>
      </c>
      <c r="O1837" s="3" t="s">
        <v>214</v>
      </c>
      <c r="P1837" s="126" t="str">
        <f t="shared" si="154"/>
        <v>Yes</v>
      </c>
      <c r="Q1837" s="126" t="str">
        <f t="shared" si="153"/>
        <v>Yes</v>
      </c>
      <c r="R1837" s="126" t="str">
        <f t="shared" si="153"/>
        <v>No</v>
      </c>
      <c r="S1837" s="126" t="str">
        <f t="shared" si="153"/>
        <v>No</v>
      </c>
      <c r="T1837" s="126" t="str">
        <f t="shared" si="153"/>
        <v>Yes</v>
      </c>
      <c r="U1837" s="126" t="str">
        <f t="shared" si="153"/>
        <v>Yes</v>
      </c>
      <c r="V1837" s="126" t="str">
        <f t="shared" si="153"/>
        <v>No</v>
      </c>
      <c r="W1837" s="126" t="str">
        <f t="shared" si="153"/>
        <v>No</v>
      </c>
      <c r="X1837" s="126" t="str">
        <f t="shared" si="153"/>
        <v>No</v>
      </c>
      <c r="Y1837" s="126" t="str">
        <f t="shared" si="153"/>
        <v>Yes</v>
      </c>
      <c r="Z1837" s="126" t="str">
        <f t="shared" si="153"/>
        <v>No</v>
      </c>
      <c r="AA1837" s="126" t="str">
        <f t="shared" si="153"/>
        <v>No</v>
      </c>
    </row>
    <row r="1838" spans="1:27" x14ac:dyDescent="0.3">
      <c r="A1838" t="s">
        <v>212</v>
      </c>
      <c r="B1838" t="s">
        <v>13</v>
      </c>
      <c r="C1838" t="s">
        <v>130</v>
      </c>
      <c r="D1838" t="s">
        <v>9</v>
      </c>
      <c r="E1838" t="s">
        <v>11</v>
      </c>
      <c r="F1838" t="s">
        <v>10</v>
      </c>
      <c r="G1838">
        <v>1</v>
      </c>
      <c r="H1838" t="s">
        <v>11</v>
      </c>
      <c r="I1838" t="s">
        <v>18</v>
      </c>
      <c r="L1838" s="3" t="s">
        <v>122</v>
      </c>
      <c r="M1838">
        <v>2</v>
      </c>
      <c r="N1838" t="str">
        <f t="shared" si="152"/>
        <v>Yes</v>
      </c>
      <c r="O1838" s="3" t="s">
        <v>214</v>
      </c>
      <c r="P1838" s="126" t="str">
        <f t="shared" si="154"/>
        <v>Yes</v>
      </c>
      <c r="Q1838" s="126" t="str">
        <f t="shared" si="153"/>
        <v>Yes</v>
      </c>
      <c r="R1838" s="126" t="str">
        <f t="shared" si="153"/>
        <v>No</v>
      </c>
      <c r="S1838" s="126" t="str">
        <f t="shared" si="153"/>
        <v>No</v>
      </c>
      <c r="T1838" s="126" t="str">
        <f t="shared" si="153"/>
        <v>Yes</v>
      </c>
      <c r="U1838" s="126" t="str">
        <f t="shared" si="153"/>
        <v>Yes</v>
      </c>
      <c r="V1838" s="126" t="str">
        <f t="shared" si="153"/>
        <v>No</v>
      </c>
      <c r="W1838" s="126" t="str">
        <f t="shared" si="153"/>
        <v>No</v>
      </c>
      <c r="X1838" s="126" t="str">
        <f t="shared" si="153"/>
        <v>No</v>
      </c>
      <c r="Y1838" s="126" t="str">
        <f t="shared" si="153"/>
        <v>Yes</v>
      </c>
      <c r="Z1838" s="126" t="str">
        <f t="shared" si="153"/>
        <v>No</v>
      </c>
      <c r="AA1838" s="126" t="str">
        <f t="shared" si="153"/>
        <v>No</v>
      </c>
    </row>
    <row r="1839" spans="1:27" x14ac:dyDescent="0.3">
      <c r="A1839" t="s">
        <v>212</v>
      </c>
      <c r="B1839" t="s">
        <v>13</v>
      </c>
      <c r="C1839" t="s">
        <v>130</v>
      </c>
      <c r="D1839" t="s">
        <v>8</v>
      </c>
      <c r="E1839" t="s">
        <v>11</v>
      </c>
      <c r="F1839" t="s">
        <v>10</v>
      </c>
      <c r="G1839">
        <v>1</v>
      </c>
      <c r="H1839" t="s">
        <v>8</v>
      </c>
      <c r="I1839" t="s">
        <v>17</v>
      </c>
      <c r="K1839" t="s">
        <v>237</v>
      </c>
      <c r="M1839">
        <v>0</v>
      </c>
      <c r="N1839" t="str">
        <f t="shared" si="152"/>
        <v>No</v>
      </c>
      <c r="O1839" s="3" t="s">
        <v>214</v>
      </c>
      <c r="P1839" s="126" t="str">
        <f t="shared" si="154"/>
        <v>Yes</v>
      </c>
      <c r="Q1839" s="126" t="str">
        <f t="shared" si="153"/>
        <v>No</v>
      </c>
      <c r="R1839" s="126" t="str">
        <f t="shared" ref="Q1839:AA1862" si="155">IF($A1839="","",IF(OR($B1839=R$1,$C1839=R$1,$D1839=R$1,$E1839=R$1,$F1839=R$1),"Yes","No"))</f>
        <v>Yes</v>
      </c>
      <c r="S1839" s="126" t="str">
        <f t="shared" si="155"/>
        <v>No</v>
      </c>
      <c r="T1839" s="126" t="str">
        <f t="shared" si="155"/>
        <v>Yes</v>
      </c>
      <c r="U1839" s="126" t="str">
        <f t="shared" si="155"/>
        <v>Yes</v>
      </c>
      <c r="V1839" s="126" t="str">
        <f t="shared" si="155"/>
        <v>No</v>
      </c>
      <c r="W1839" s="126" t="str">
        <f t="shared" si="155"/>
        <v>No</v>
      </c>
      <c r="X1839" s="126" t="str">
        <f t="shared" si="155"/>
        <v>No</v>
      </c>
      <c r="Y1839" s="126" t="str">
        <f t="shared" si="155"/>
        <v>Yes</v>
      </c>
      <c r="Z1839" s="126" t="str">
        <f t="shared" si="155"/>
        <v>No</v>
      </c>
      <c r="AA1839" s="126" t="str">
        <f t="shared" si="155"/>
        <v>No</v>
      </c>
    </row>
    <row r="1840" spans="1:27" x14ac:dyDescent="0.3">
      <c r="A1840" t="s">
        <v>212</v>
      </c>
      <c r="B1840" t="s">
        <v>13</v>
      </c>
      <c r="C1840" t="s">
        <v>130</v>
      </c>
      <c r="D1840" t="s">
        <v>8</v>
      </c>
      <c r="E1840" t="s">
        <v>11</v>
      </c>
      <c r="F1840" t="s">
        <v>10</v>
      </c>
      <c r="G1840">
        <v>1</v>
      </c>
      <c r="H1840" t="s">
        <v>10</v>
      </c>
      <c r="I1840" t="s">
        <v>17</v>
      </c>
      <c r="M1840">
        <v>0</v>
      </c>
      <c r="N1840" t="str">
        <f t="shared" si="152"/>
        <v>No</v>
      </c>
      <c r="O1840" s="3" t="s">
        <v>214</v>
      </c>
      <c r="P1840" s="126" t="str">
        <f t="shared" si="154"/>
        <v>Yes</v>
      </c>
      <c r="Q1840" s="126" t="str">
        <f t="shared" si="155"/>
        <v>No</v>
      </c>
      <c r="R1840" s="126" t="str">
        <f t="shared" si="155"/>
        <v>Yes</v>
      </c>
      <c r="S1840" s="126" t="str">
        <f t="shared" si="155"/>
        <v>No</v>
      </c>
      <c r="T1840" s="126" t="str">
        <f t="shared" si="155"/>
        <v>Yes</v>
      </c>
      <c r="U1840" s="126" t="str">
        <f t="shared" si="155"/>
        <v>Yes</v>
      </c>
      <c r="V1840" s="126" t="str">
        <f t="shared" si="155"/>
        <v>No</v>
      </c>
      <c r="W1840" s="126" t="str">
        <f t="shared" si="155"/>
        <v>No</v>
      </c>
      <c r="X1840" s="126" t="str">
        <f t="shared" si="155"/>
        <v>No</v>
      </c>
      <c r="Y1840" s="126" t="str">
        <f t="shared" si="155"/>
        <v>Yes</v>
      </c>
      <c r="Z1840" s="126" t="str">
        <f t="shared" si="155"/>
        <v>No</v>
      </c>
      <c r="AA1840" s="126" t="str">
        <f t="shared" si="155"/>
        <v>No</v>
      </c>
    </row>
    <row r="1841" spans="1:27" x14ac:dyDescent="0.3">
      <c r="A1841" t="s">
        <v>212</v>
      </c>
      <c r="B1841" t="s">
        <v>13</v>
      </c>
      <c r="C1841" t="s">
        <v>130</v>
      </c>
      <c r="D1841" t="s">
        <v>8</v>
      </c>
      <c r="E1841" t="s">
        <v>11</v>
      </c>
      <c r="F1841" t="s">
        <v>131</v>
      </c>
      <c r="G1841">
        <v>3</v>
      </c>
      <c r="H1841" t="s">
        <v>8</v>
      </c>
      <c r="I1841" t="s">
        <v>18</v>
      </c>
      <c r="M1841">
        <v>2</v>
      </c>
      <c r="N1841" t="str">
        <f t="shared" si="152"/>
        <v>Yes</v>
      </c>
      <c r="O1841" s="3" t="s">
        <v>214</v>
      </c>
      <c r="P1841" s="126" t="str">
        <f t="shared" si="154"/>
        <v>Yes</v>
      </c>
      <c r="Q1841" s="126" t="str">
        <f t="shared" si="155"/>
        <v>No</v>
      </c>
      <c r="R1841" s="126" t="str">
        <f t="shared" si="155"/>
        <v>Yes</v>
      </c>
      <c r="S1841" s="126" t="str">
        <f t="shared" si="155"/>
        <v>No</v>
      </c>
      <c r="T1841" s="126" t="str">
        <f t="shared" si="155"/>
        <v>No</v>
      </c>
      <c r="U1841" s="126" t="str">
        <f t="shared" si="155"/>
        <v>Yes</v>
      </c>
      <c r="V1841" s="126" t="str">
        <f t="shared" si="155"/>
        <v>No</v>
      </c>
      <c r="W1841" s="126" t="str">
        <f t="shared" si="155"/>
        <v>No</v>
      </c>
      <c r="X1841" s="126" t="str">
        <f t="shared" si="155"/>
        <v>No</v>
      </c>
      <c r="Y1841" s="126" t="str">
        <f t="shared" si="155"/>
        <v>Yes</v>
      </c>
      <c r="Z1841" s="126" t="str">
        <f t="shared" si="155"/>
        <v>Yes</v>
      </c>
      <c r="AA1841" s="126" t="str">
        <f t="shared" si="155"/>
        <v>No</v>
      </c>
    </row>
    <row r="1842" spans="1:27" x14ac:dyDescent="0.3">
      <c r="A1842" t="s">
        <v>212</v>
      </c>
      <c r="B1842" t="s">
        <v>13</v>
      </c>
      <c r="C1842" t="s">
        <v>9</v>
      </c>
      <c r="D1842" t="s">
        <v>8</v>
      </c>
      <c r="E1842" t="s">
        <v>11</v>
      </c>
      <c r="F1842" t="s">
        <v>10</v>
      </c>
      <c r="G1842">
        <v>0</v>
      </c>
      <c r="H1842" t="s">
        <v>9</v>
      </c>
      <c r="I1842" t="s">
        <v>19</v>
      </c>
      <c r="L1842" s="3" t="s">
        <v>257</v>
      </c>
      <c r="M1842">
        <v>0</v>
      </c>
      <c r="N1842" t="str">
        <f t="shared" si="152"/>
        <v>No</v>
      </c>
      <c r="O1842" s="3" t="s">
        <v>214</v>
      </c>
      <c r="P1842" s="126" t="str">
        <f t="shared" si="154"/>
        <v>Yes</v>
      </c>
      <c r="Q1842" s="126" t="str">
        <f t="shared" si="155"/>
        <v>Yes</v>
      </c>
      <c r="R1842" s="126" t="str">
        <f t="shared" si="155"/>
        <v>Yes</v>
      </c>
      <c r="S1842" s="126" t="str">
        <f t="shared" si="155"/>
        <v>No</v>
      </c>
      <c r="T1842" s="126" t="str">
        <f t="shared" si="155"/>
        <v>Yes</v>
      </c>
      <c r="U1842" s="126" t="str">
        <f t="shared" si="155"/>
        <v>Yes</v>
      </c>
      <c r="V1842" s="126" t="str">
        <f t="shared" si="155"/>
        <v>No</v>
      </c>
      <c r="W1842" s="126" t="str">
        <f t="shared" si="155"/>
        <v>No</v>
      </c>
      <c r="X1842" s="126" t="str">
        <f t="shared" si="155"/>
        <v>No</v>
      </c>
      <c r="Y1842" s="126" t="str">
        <f t="shared" si="155"/>
        <v>No</v>
      </c>
      <c r="Z1842" s="126" t="str">
        <f t="shared" si="155"/>
        <v>No</v>
      </c>
      <c r="AA1842" s="126" t="str">
        <f t="shared" si="155"/>
        <v>No</v>
      </c>
    </row>
    <row r="1843" spans="1:27" x14ac:dyDescent="0.3">
      <c r="A1843" t="s">
        <v>212</v>
      </c>
      <c r="B1843" t="s">
        <v>13</v>
      </c>
      <c r="C1843" t="s">
        <v>9</v>
      </c>
      <c r="D1843" t="s">
        <v>8</v>
      </c>
      <c r="E1843" t="s">
        <v>11</v>
      </c>
      <c r="F1843" t="s">
        <v>10</v>
      </c>
      <c r="G1843">
        <v>1</v>
      </c>
      <c r="H1843" t="s">
        <v>11</v>
      </c>
      <c r="I1843" t="s">
        <v>18</v>
      </c>
      <c r="L1843" s="3" t="s">
        <v>269</v>
      </c>
      <c r="M1843">
        <v>2</v>
      </c>
      <c r="N1843" t="str">
        <f t="shared" si="152"/>
        <v>Yes</v>
      </c>
      <c r="O1843" s="3" t="s">
        <v>214</v>
      </c>
      <c r="P1843" s="126" t="str">
        <f t="shared" si="154"/>
        <v>Yes</v>
      </c>
      <c r="Q1843" s="126" t="str">
        <f t="shared" si="155"/>
        <v>Yes</v>
      </c>
      <c r="R1843" s="126" t="str">
        <f t="shared" si="155"/>
        <v>Yes</v>
      </c>
      <c r="S1843" s="126" t="str">
        <f t="shared" si="155"/>
        <v>No</v>
      </c>
      <c r="T1843" s="126" t="str">
        <f t="shared" si="155"/>
        <v>Yes</v>
      </c>
      <c r="U1843" s="126" t="str">
        <f t="shared" si="155"/>
        <v>Yes</v>
      </c>
      <c r="V1843" s="126" t="str">
        <f t="shared" si="155"/>
        <v>No</v>
      </c>
      <c r="W1843" s="126" t="str">
        <f t="shared" si="155"/>
        <v>No</v>
      </c>
      <c r="X1843" s="126" t="str">
        <f t="shared" si="155"/>
        <v>No</v>
      </c>
      <c r="Y1843" s="126" t="str">
        <f t="shared" si="155"/>
        <v>No</v>
      </c>
      <c r="Z1843" s="126" t="str">
        <f t="shared" si="155"/>
        <v>No</v>
      </c>
      <c r="AA1843" s="126" t="str">
        <f t="shared" si="155"/>
        <v>No</v>
      </c>
    </row>
    <row r="1844" spans="1:27" x14ac:dyDescent="0.3">
      <c r="A1844" t="s">
        <v>212</v>
      </c>
      <c r="B1844" t="s">
        <v>13</v>
      </c>
      <c r="C1844" t="s">
        <v>9</v>
      </c>
      <c r="D1844" t="s">
        <v>8</v>
      </c>
      <c r="E1844" t="s">
        <v>11</v>
      </c>
      <c r="F1844" t="s">
        <v>10</v>
      </c>
      <c r="G1844">
        <v>1</v>
      </c>
      <c r="H1844" t="s">
        <v>13</v>
      </c>
      <c r="I1844" t="s">
        <v>148</v>
      </c>
      <c r="L1844" s="3" t="s">
        <v>252</v>
      </c>
      <c r="M1844">
        <v>1</v>
      </c>
      <c r="N1844" t="str">
        <f t="shared" si="152"/>
        <v>Yes</v>
      </c>
      <c r="O1844" s="3" t="s">
        <v>214</v>
      </c>
      <c r="P1844" s="126" t="str">
        <f t="shared" si="154"/>
        <v>Yes</v>
      </c>
      <c r="Q1844" s="126" t="str">
        <f t="shared" si="155"/>
        <v>Yes</v>
      </c>
      <c r="R1844" s="126" t="str">
        <f t="shared" si="155"/>
        <v>Yes</v>
      </c>
      <c r="S1844" s="126" t="str">
        <f t="shared" si="155"/>
        <v>No</v>
      </c>
      <c r="T1844" s="126" t="str">
        <f t="shared" si="155"/>
        <v>Yes</v>
      </c>
      <c r="U1844" s="126" t="str">
        <f t="shared" si="155"/>
        <v>Yes</v>
      </c>
      <c r="V1844" s="126" t="str">
        <f t="shared" si="155"/>
        <v>No</v>
      </c>
      <c r="W1844" s="126" t="str">
        <f t="shared" si="155"/>
        <v>No</v>
      </c>
      <c r="X1844" s="126" t="str">
        <f t="shared" si="155"/>
        <v>No</v>
      </c>
      <c r="Y1844" s="126" t="str">
        <f t="shared" si="155"/>
        <v>No</v>
      </c>
      <c r="Z1844" s="126" t="str">
        <f t="shared" si="155"/>
        <v>No</v>
      </c>
      <c r="AA1844" s="126" t="str">
        <f t="shared" si="155"/>
        <v>No</v>
      </c>
    </row>
    <row r="1845" spans="1:27" x14ac:dyDescent="0.3">
      <c r="A1845" t="s">
        <v>212</v>
      </c>
      <c r="B1845" t="s">
        <v>13</v>
      </c>
      <c r="C1845" t="s">
        <v>9</v>
      </c>
      <c r="D1845" t="s">
        <v>8</v>
      </c>
      <c r="E1845" t="s">
        <v>11</v>
      </c>
      <c r="F1845" t="s">
        <v>10</v>
      </c>
      <c r="G1845">
        <v>0</v>
      </c>
      <c r="H1845" t="s">
        <v>13</v>
      </c>
      <c r="I1845" t="s">
        <v>17</v>
      </c>
      <c r="L1845" s="3" t="s">
        <v>252</v>
      </c>
      <c r="M1845">
        <v>0</v>
      </c>
      <c r="N1845" t="str">
        <f t="shared" ref="N1845:N1908" si="156">IF(M1845="","",IF(I1845="Foul","Yes",IF(M1845=0,"No","Yes")))</f>
        <v>No</v>
      </c>
      <c r="O1845" s="3" t="s">
        <v>214</v>
      </c>
      <c r="P1845" s="126" t="str">
        <f t="shared" si="154"/>
        <v>Yes</v>
      </c>
      <c r="Q1845" s="126" t="str">
        <f t="shared" si="155"/>
        <v>Yes</v>
      </c>
      <c r="R1845" s="126" t="str">
        <f t="shared" si="155"/>
        <v>Yes</v>
      </c>
      <c r="S1845" s="126" t="str">
        <f t="shared" si="155"/>
        <v>No</v>
      </c>
      <c r="T1845" s="126" t="str">
        <f t="shared" si="155"/>
        <v>Yes</v>
      </c>
      <c r="U1845" s="126" t="str">
        <f t="shared" si="155"/>
        <v>Yes</v>
      </c>
      <c r="V1845" s="126" t="str">
        <f t="shared" si="155"/>
        <v>No</v>
      </c>
      <c r="W1845" s="126" t="str">
        <f t="shared" si="155"/>
        <v>No</v>
      </c>
      <c r="X1845" s="126" t="str">
        <f t="shared" si="155"/>
        <v>No</v>
      </c>
      <c r="Y1845" s="126" t="str">
        <f t="shared" si="155"/>
        <v>No</v>
      </c>
      <c r="Z1845" s="126" t="str">
        <f t="shared" si="155"/>
        <v>No</v>
      </c>
      <c r="AA1845" s="126" t="str">
        <f t="shared" si="155"/>
        <v>No</v>
      </c>
    </row>
    <row r="1846" spans="1:27" x14ac:dyDescent="0.3">
      <c r="A1846" t="s">
        <v>212</v>
      </c>
      <c r="B1846" t="s">
        <v>13</v>
      </c>
      <c r="C1846" t="s">
        <v>9</v>
      </c>
      <c r="D1846" t="s">
        <v>8</v>
      </c>
      <c r="E1846" t="s">
        <v>11</v>
      </c>
      <c r="F1846" t="s">
        <v>10</v>
      </c>
      <c r="G1846">
        <v>0</v>
      </c>
      <c r="H1846" t="s">
        <v>10</v>
      </c>
      <c r="I1846" t="s">
        <v>19</v>
      </c>
      <c r="L1846" s="3" t="s">
        <v>122</v>
      </c>
      <c r="M1846">
        <v>0</v>
      </c>
      <c r="N1846" t="str">
        <f t="shared" si="156"/>
        <v>No</v>
      </c>
      <c r="O1846" s="3" t="s">
        <v>214</v>
      </c>
      <c r="P1846" s="126" t="str">
        <f t="shared" si="154"/>
        <v>Yes</v>
      </c>
      <c r="Q1846" s="126" t="str">
        <f t="shared" si="155"/>
        <v>Yes</v>
      </c>
      <c r="R1846" s="126" t="str">
        <f t="shared" si="155"/>
        <v>Yes</v>
      </c>
      <c r="S1846" s="126" t="str">
        <f t="shared" si="155"/>
        <v>No</v>
      </c>
      <c r="T1846" s="126" t="str">
        <f t="shared" si="155"/>
        <v>Yes</v>
      </c>
      <c r="U1846" s="126" t="str">
        <f t="shared" si="155"/>
        <v>Yes</v>
      </c>
      <c r="V1846" s="126" t="str">
        <f t="shared" si="155"/>
        <v>No</v>
      </c>
      <c r="W1846" s="126" t="str">
        <f t="shared" si="155"/>
        <v>No</v>
      </c>
      <c r="X1846" s="126" t="str">
        <f t="shared" si="155"/>
        <v>No</v>
      </c>
      <c r="Y1846" s="126" t="str">
        <f t="shared" si="155"/>
        <v>No</v>
      </c>
      <c r="Z1846" s="126" t="str">
        <f t="shared" si="155"/>
        <v>No</v>
      </c>
      <c r="AA1846" s="126" t="str">
        <f t="shared" si="155"/>
        <v>No</v>
      </c>
    </row>
    <row r="1847" spans="1:27" x14ac:dyDescent="0.3">
      <c r="A1847" t="s">
        <v>212</v>
      </c>
      <c r="B1847" t="s">
        <v>13</v>
      </c>
      <c r="C1847" t="s">
        <v>9</v>
      </c>
      <c r="D1847" t="s">
        <v>8</v>
      </c>
      <c r="E1847" t="s">
        <v>11</v>
      </c>
      <c r="F1847" t="s">
        <v>10</v>
      </c>
      <c r="G1847">
        <v>0</v>
      </c>
      <c r="H1847" t="s">
        <v>13</v>
      </c>
      <c r="I1847" t="s">
        <v>19</v>
      </c>
      <c r="L1847" s="3" t="s">
        <v>252</v>
      </c>
      <c r="M1847">
        <v>0</v>
      </c>
      <c r="N1847" t="str">
        <f t="shared" si="156"/>
        <v>No</v>
      </c>
      <c r="O1847" s="3" t="s">
        <v>214</v>
      </c>
      <c r="P1847" s="126" t="str">
        <f t="shared" si="154"/>
        <v>Yes</v>
      </c>
      <c r="Q1847" s="126" t="str">
        <f t="shared" si="155"/>
        <v>Yes</v>
      </c>
      <c r="R1847" s="126" t="str">
        <f t="shared" si="155"/>
        <v>Yes</v>
      </c>
      <c r="S1847" s="126" t="str">
        <f t="shared" si="155"/>
        <v>No</v>
      </c>
      <c r="T1847" s="126" t="str">
        <f t="shared" si="155"/>
        <v>Yes</v>
      </c>
      <c r="U1847" s="126" t="str">
        <f t="shared" si="155"/>
        <v>Yes</v>
      </c>
      <c r="V1847" s="126" t="str">
        <f t="shared" si="155"/>
        <v>No</v>
      </c>
      <c r="W1847" s="126" t="str">
        <f t="shared" si="155"/>
        <v>No</v>
      </c>
      <c r="X1847" s="126" t="str">
        <f t="shared" si="155"/>
        <v>No</v>
      </c>
      <c r="Y1847" s="126" t="str">
        <f t="shared" si="155"/>
        <v>No</v>
      </c>
      <c r="Z1847" s="126" t="str">
        <f t="shared" si="155"/>
        <v>No</v>
      </c>
      <c r="AA1847" s="126" t="str">
        <f t="shared" si="155"/>
        <v>No</v>
      </c>
    </row>
    <row r="1848" spans="1:27" x14ac:dyDescent="0.3">
      <c r="A1848" t="s">
        <v>212</v>
      </c>
      <c r="B1848" t="s">
        <v>13</v>
      </c>
      <c r="C1848" t="s">
        <v>9</v>
      </c>
      <c r="D1848" t="s">
        <v>8</v>
      </c>
      <c r="E1848" t="s">
        <v>11</v>
      </c>
      <c r="F1848" t="s">
        <v>10</v>
      </c>
      <c r="G1848">
        <v>1</v>
      </c>
      <c r="H1848" t="s">
        <v>11</v>
      </c>
      <c r="I1848" t="s">
        <v>17</v>
      </c>
      <c r="L1848" s="3" t="s">
        <v>122</v>
      </c>
      <c r="M1848">
        <v>0</v>
      </c>
      <c r="N1848" t="str">
        <f t="shared" si="156"/>
        <v>No</v>
      </c>
      <c r="O1848" s="3" t="s">
        <v>214</v>
      </c>
      <c r="P1848" s="126" t="str">
        <f t="shared" si="154"/>
        <v>Yes</v>
      </c>
      <c r="Q1848" s="126" t="str">
        <f t="shared" si="155"/>
        <v>Yes</v>
      </c>
      <c r="R1848" s="126" t="str">
        <f t="shared" si="155"/>
        <v>Yes</v>
      </c>
      <c r="S1848" s="126" t="str">
        <f t="shared" si="155"/>
        <v>No</v>
      </c>
      <c r="T1848" s="126" t="str">
        <f t="shared" si="155"/>
        <v>Yes</v>
      </c>
      <c r="U1848" s="126" t="str">
        <f t="shared" si="155"/>
        <v>Yes</v>
      </c>
      <c r="V1848" s="126" t="str">
        <f t="shared" si="155"/>
        <v>No</v>
      </c>
      <c r="W1848" s="126" t="str">
        <f t="shared" si="155"/>
        <v>No</v>
      </c>
      <c r="X1848" s="126" t="str">
        <f t="shared" si="155"/>
        <v>No</v>
      </c>
      <c r="Y1848" s="126" t="str">
        <f t="shared" si="155"/>
        <v>No</v>
      </c>
      <c r="Z1848" s="126" t="str">
        <f t="shared" si="155"/>
        <v>No</v>
      </c>
      <c r="AA1848" s="126" t="str">
        <f t="shared" si="155"/>
        <v>No</v>
      </c>
    </row>
    <row r="1849" spans="1:27" x14ac:dyDescent="0.3">
      <c r="A1849" t="s">
        <v>212</v>
      </c>
      <c r="B1849" t="s">
        <v>13</v>
      </c>
      <c r="C1849" t="s">
        <v>9</v>
      </c>
      <c r="D1849" t="s">
        <v>8</v>
      </c>
      <c r="E1849" t="s">
        <v>11</v>
      </c>
      <c r="F1849" t="s">
        <v>10</v>
      </c>
      <c r="G1849">
        <v>1</v>
      </c>
      <c r="H1849" t="s">
        <v>9</v>
      </c>
      <c r="I1849" t="s">
        <v>16</v>
      </c>
      <c r="K1849" t="s">
        <v>237</v>
      </c>
      <c r="L1849" s="3" t="s">
        <v>252</v>
      </c>
      <c r="M1849">
        <v>0</v>
      </c>
      <c r="N1849" t="str">
        <f t="shared" si="156"/>
        <v>No</v>
      </c>
      <c r="O1849" s="3" t="s">
        <v>214</v>
      </c>
      <c r="P1849" s="126" t="str">
        <f t="shared" si="154"/>
        <v>Yes</v>
      </c>
      <c r="Q1849" s="126" t="str">
        <f t="shared" si="155"/>
        <v>Yes</v>
      </c>
      <c r="R1849" s="126" t="str">
        <f t="shared" si="155"/>
        <v>Yes</v>
      </c>
      <c r="S1849" s="126" t="str">
        <f t="shared" si="155"/>
        <v>No</v>
      </c>
      <c r="T1849" s="126" t="str">
        <f t="shared" si="155"/>
        <v>Yes</v>
      </c>
      <c r="U1849" s="126" t="str">
        <f t="shared" si="155"/>
        <v>Yes</v>
      </c>
      <c r="V1849" s="126" t="str">
        <f t="shared" si="155"/>
        <v>No</v>
      </c>
      <c r="W1849" s="126" t="str">
        <f t="shared" si="155"/>
        <v>No</v>
      </c>
      <c r="X1849" s="126" t="str">
        <f t="shared" si="155"/>
        <v>No</v>
      </c>
      <c r="Y1849" s="126" t="str">
        <f t="shared" si="155"/>
        <v>No</v>
      </c>
      <c r="Z1849" s="126" t="str">
        <f t="shared" si="155"/>
        <v>No</v>
      </c>
      <c r="AA1849" s="126" t="str">
        <f t="shared" si="155"/>
        <v>No</v>
      </c>
    </row>
    <row r="1850" spans="1:27" x14ac:dyDescent="0.3">
      <c r="A1850" t="s">
        <v>212</v>
      </c>
      <c r="B1850" t="s">
        <v>13</v>
      </c>
      <c r="C1850" t="s">
        <v>9</v>
      </c>
      <c r="D1850" t="s">
        <v>8</v>
      </c>
      <c r="E1850" t="s">
        <v>11</v>
      </c>
      <c r="F1850" t="s">
        <v>10</v>
      </c>
      <c r="G1850">
        <v>0</v>
      </c>
      <c r="H1850" t="s">
        <v>11</v>
      </c>
      <c r="I1850" t="s">
        <v>17</v>
      </c>
      <c r="J1850" t="s">
        <v>237</v>
      </c>
      <c r="L1850" s="3" t="s">
        <v>122</v>
      </c>
      <c r="M1850">
        <v>0</v>
      </c>
      <c r="N1850" t="str">
        <f t="shared" si="156"/>
        <v>No</v>
      </c>
      <c r="O1850" s="3" t="s">
        <v>214</v>
      </c>
      <c r="P1850" s="126" t="str">
        <f t="shared" si="154"/>
        <v>Yes</v>
      </c>
      <c r="Q1850" s="126" t="str">
        <f t="shared" si="155"/>
        <v>Yes</v>
      </c>
      <c r="R1850" s="126" t="str">
        <f t="shared" si="155"/>
        <v>Yes</v>
      </c>
      <c r="S1850" s="126" t="str">
        <f t="shared" si="155"/>
        <v>No</v>
      </c>
      <c r="T1850" s="126" t="str">
        <f t="shared" si="155"/>
        <v>Yes</v>
      </c>
      <c r="U1850" s="126" t="str">
        <f t="shared" si="155"/>
        <v>Yes</v>
      </c>
      <c r="V1850" s="126" t="str">
        <f t="shared" si="155"/>
        <v>No</v>
      </c>
      <c r="W1850" s="126" t="str">
        <f t="shared" si="155"/>
        <v>No</v>
      </c>
      <c r="X1850" s="126" t="str">
        <f t="shared" si="155"/>
        <v>No</v>
      </c>
      <c r="Y1850" s="126" t="str">
        <f t="shared" si="155"/>
        <v>No</v>
      </c>
      <c r="Z1850" s="126" t="str">
        <f t="shared" si="155"/>
        <v>No</v>
      </c>
      <c r="AA1850" s="126" t="str">
        <f t="shared" si="155"/>
        <v>No</v>
      </c>
    </row>
    <row r="1851" spans="1:27" x14ac:dyDescent="0.3">
      <c r="A1851" t="s">
        <v>212</v>
      </c>
      <c r="B1851" t="s">
        <v>13</v>
      </c>
      <c r="C1851" t="s">
        <v>130</v>
      </c>
      <c r="D1851" t="s">
        <v>8</v>
      </c>
      <c r="E1851" t="s">
        <v>70</v>
      </c>
      <c r="F1851" t="s">
        <v>10</v>
      </c>
      <c r="G1851">
        <v>1</v>
      </c>
      <c r="H1851" t="s">
        <v>10</v>
      </c>
      <c r="I1851" t="s">
        <v>18</v>
      </c>
      <c r="L1851" s="3" t="s">
        <v>257</v>
      </c>
      <c r="M1851">
        <v>2</v>
      </c>
      <c r="N1851" t="str">
        <f t="shared" si="156"/>
        <v>Yes</v>
      </c>
      <c r="O1851" s="3" t="s">
        <v>214</v>
      </c>
      <c r="P1851" s="126" t="str">
        <f t="shared" si="154"/>
        <v>Yes</v>
      </c>
      <c r="Q1851" s="126" t="str">
        <f t="shared" si="155"/>
        <v>No</v>
      </c>
      <c r="R1851" s="126" t="str">
        <f t="shared" si="155"/>
        <v>Yes</v>
      </c>
      <c r="S1851" s="126" t="str">
        <f t="shared" si="155"/>
        <v>Yes</v>
      </c>
      <c r="T1851" s="126" t="str">
        <f t="shared" si="155"/>
        <v>Yes</v>
      </c>
      <c r="U1851" s="126" t="str">
        <f t="shared" si="155"/>
        <v>No</v>
      </c>
      <c r="V1851" s="126" t="str">
        <f t="shared" si="155"/>
        <v>No</v>
      </c>
      <c r="W1851" s="126" t="str">
        <f t="shared" si="155"/>
        <v>No</v>
      </c>
      <c r="X1851" s="126" t="str">
        <f t="shared" si="155"/>
        <v>No</v>
      </c>
      <c r="Y1851" s="126" t="str">
        <f t="shared" si="155"/>
        <v>Yes</v>
      </c>
      <c r="Z1851" s="126" t="str">
        <f t="shared" si="155"/>
        <v>No</v>
      </c>
      <c r="AA1851" s="126" t="str">
        <f t="shared" si="155"/>
        <v>No</v>
      </c>
    </row>
    <row r="1852" spans="1:27" x14ac:dyDescent="0.3">
      <c r="A1852" t="s">
        <v>212</v>
      </c>
      <c r="B1852" t="s">
        <v>13</v>
      </c>
      <c r="C1852" t="s">
        <v>130</v>
      </c>
      <c r="D1852" t="s">
        <v>8</v>
      </c>
      <c r="E1852" t="s">
        <v>70</v>
      </c>
      <c r="F1852" t="s">
        <v>10</v>
      </c>
      <c r="G1852">
        <v>0</v>
      </c>
      <c r="H1852" t="s">
        <v>13</v>
      </c>
      <c r="I1852" t="s">
        <v>148</v>
      </c>
      <c r="L1852" s="3" t="s">
        <v>257</v>
      </c>
      <c r="M1852">
        <v>1</v>
      </c>
      <c r="N1852" t="str">
        <f t="shared" si="156"/>
        <v>Yes</v>
      </c>
      <c r="O1852" s="3" t="s">
        <v>214</v>
      </c>
      <c r="P1852" s="126" t="str">
        <f t="shared" si="154"/>
        <v>Yes</v>
      </c>
      <c r="Q1852" s="126" t="str">
        <f t="shared" si="155"/>
        <v>No</v>
      </c>
      <c r="R1852" s="126" t="str">
        <f t="shared" si="155"/>
        <v>Yes</v>
      </c>
      <c r="S1852" s="126" t="str">
        <f t="shared" si="155"/>
        <v>Yes</v>
      </c>
      <c r="T1852" s="126" t="str">
        <f t="shared" si="155"/>
        <v>Yes</v>
      </c>
      <c r="U1852" s="126" t="str">
        <f t="shared" si="155"/>
        <v>No</v>
      </c>
      <c r="V1852" s="126" t="str">
        <f t="shared" si="155"/>
        <v>No</v>
      </c>
      <c r="W1852" s="126" t="str">
        <f t="shared" si="155"/>
        <v>No</v>
      </c>
      <c r="X1852" s="126" t="str">
        <f t="shared" si="155"/>
        <v>No</v>
      </c>
      <c r="Y1852" s="126" t="str">
        <f t="shared" si="155"/>
        <v>Yes</v>
      </c>
      <c r="Z1852" s="126" t="str">
        <f t="shared" si="155"/>
        <v>No</v>
      </c>
      <c r="AA1852" s="126" t="str">
        <f t="shared" si="155"/>
        <v>No</v>
      </c>
    </row>
    <row r="1853" spans="1:27" x14ac:dyDescent="0.3">
      <c r="A1853" t="s">
        <v>212</v>
      </c>
      <c r="B1853" t="s">
        <v>13</v>
      </c>
      <c r="C1853" t="s">
        <v>130</v>
      </c>
      <c r="D1853" t="s">
        <v>8</v>
      </c>
      <c r="E1853" t="s">
        <v>70</v>
      </c>
      <c r="F1853" t="s">
        <v>10</v>
      </c>
      <c r="G1853">
        <v>0</v>
      </c>
      <c r="H1853" t="s">
        <v>70</v>
      </c>
      <c r="I1853" t="s">
        <v>19</v>
      </c>
      <c r="L1853" s="3" t="s">
        <v>257</v>
      </c>
      <c r="M1853">
        <v>3</v>
      </c>
      <c r="N1853" t="str">
        <f t="shared" si="156"/>
        <v>Yes</v>
      </c>
      <c r="O1853" s="3" t="s">
        <v>214</v>
      </c>
      <c r="P1853" s="126" t="str">
        <f t="shared" si="154"/>
        <v>Yes</v>
      </c>
      <c r="Q1853" s="126" t="str">
        <f t="shared" si="155"/>
        <v>No</v>
      </c>
      <c r="R1853" s="126" t="str">
        <f t="shared" si="155"/>
        <v>Yes</v>
      </c>
      <c r="S1853" s="126" t="str">
        <f t="shared" si="155"/>
        <v>Yes</v>
      </c>
      <c r="T1853" s="126" t="str">
        <f t="shared" si="155"/>
        <v>Yes</v>
      </c>
      <c r="U1853" s="126" t="str">
        <f t="shared" si="155"/>
        <v>No</v>
      </c>
      <c r="V1853" s="126" t="str">
        <f t="shared" si="155"/>
        <v>No</v>
      </c>
      <c r="W1853" s="126" t="str">
        <f t="shared" si="155"/>
        <v>No</v>
      </c>
      <c r="X1853" s="126" t="str">
        <f t="shared" si="155"/>
        <v>No</v>
      </c>
      <c r="Y1853" s="126" t="str">
        <f t="shared" si="155"/>
        <v>Yes</v>
      </c>
      <c r="Z1853" s="126" t="str">
        <f t="shared" si="155"/>
        <v>No</v>
      </c>
      <c r="AA1853" s="126" t="str">
        <f t="shared" si="155"/>
        <v>No</v>
      </c>
    </row>
    <row r="1854" spans="1:27" x14ac:dyDescent="0.3">
      <c r="A1854" t="s">
        <v>212</v>
      </c>
      <c r="B1854" t="s">
        <v>13</v>
      </c>
      <c r="C1854" t="s">
        <v>130</v>
      </c>
      <c r="D1854" t="s">
        <v>8</v>
      </c>
      <c r="E1854" t="s">
        <v>70</v>
      </c>
      <c r="F1854" t="s">
        <v>10</v>
      </c>
      <c r="G1854">
        <v>0</v>
      </c>
      <c r="H1854" t="s">
        <v>130</v>
      </c>
      <c r="I1854" t="s">
        <v>19</v>
      </c>
      <c r="L1854" s="3" t="s">
        <v>257</v>
      </c>
      <c r="M1854">
        <v>0</v>
      </c>
      <c r="N1854" t="str">
        <f t="shared" si="156"/>
        <v>No</v>
      </c>
      <c r="O1854" s="3" t="s">
        <v>214</v>
      </c>
      <c r="P1854" s="126" t="str">
        <f t="shared" si="154"/>
        <v>Yes</v>
      </c>
      <c r="Q1854" s="126" t="str">
        <f t="shared" si="155"/>
        <v>No</v>
      </c>
      <c r="R1854" s="126" t="str">
        <f t="shared" si="155"/>
        <v>Yes</v>
      </c>
      <c r="S1854" s="126" t="str">
        <f t="shared" si="155"/>
        <v>Yes</v>
      </c>
      <c r="T1854" s="126" t="str">
        <f t="shared" si="155"/>
        <v>Yes</v>
      </c>
      <c r="U1854" s="126" t="str">
        <f t="shared" si="155"/>
        <v>No</v>
      </c>
      <c r="V1854" s="126" t="str">
        <f t="shared" si="155"/>
        <v>No</v>
      </c>
      <c r="W1854" s="126" t="str">
        <f t="shared" si="155"/>
        <v>No</v>
      </c>
      <c r="X1854" s="126" t="str">
        <f t="shared" si="155"/>
        <v>No</v>
      </c>
      <c r="Y1854" s="126" t="str">
        <f t="shared" si="155"/>
        <v>Yes</v>
      </c>
      <c r="Z1854" s="126" t="str">
        <f t="shared" si="155"/>
        <v>No</v>
      </c>
      <c r="AA1854" s="126" t="str">
        <f t="shared" si="155"/>
        <v>No</v>
      </c>
    </row>
    <row r="1855" spans="1:27" x14ac:dyDescent="0.3">
      <c r="A1855" t="s">
        <v>212</v>
      </c>
      <c r="B1855" t="s">
        <v>13</v>
      </c>
      <c r="C1855" t="s">
        <v>130</v>
      </c>
      <c r="D1855" t="s">
        <v>8</v>
      </c>
      <c r="E1855" t="s">
        <v>70</v>
      </c>
      <c r="F1855" t="s">
        <v>10</v>
      </c>
      <c r="G1855">
        <v>0</v>
      </c>
      <c r="H1855" t="s">
        <v>13</v>
      </c>
      <c r="I1855" t="s">
        <v>17</v>
      </c>
      <c r="L1855" s="3" t="s">
        <v>122</v>
      </c>
      <c r="M1855">
        <v>0</v>
      </c>
      <c r="N1855" t="str">
        <f t="shared" si="156"/>
        <v>No</v>
      </c>
      <c r="O1855" s="3" t="s">
        <v>214</v>
      </c>
      <c r="P1855" s="126" t="str">
        <f t="shared" si="154"/>
        <v>Yes</v>
      </c>
      <c r="Q1855" s="126" t="str">
        <f t="shared" si="155"/>
        <v>No</v>
      </c>
      <c r="R1855" s="126" t="str">
        <f t="shared" si="155"/>
        <v>Yes</v>
      </c>
      <c r="S1855" s="126" t="str">
        <f t="shared" si="155"/>
        <v>Yes</v>
      </c>
      <c r="T1855" s="126" t="str">
        <f t="shared" si="155"/>
        <v>Yes</v>
      </c>
      <c r="U1855" s="126" t="str">
        <f t="shared" si="155"/>
        <v>No</v>
      </c>
      <c r="V1855" s="126" t="str">
        <f t="shared" si="155"/>
        <v>No</v>
      </c>
      <c r="W1855" s="126" t="str">
        <f t="shared" si="155"/>
        <v>No</v>
      </c>
      <c r="X1855" s="126" t="str">
        <f t="shared" si="155"/>
        <v>No</v>
      </c>
      <c r="Y1855" s="126" t="str">
        <f t="shared" si="155"/>
        <v>Yes</v>
      </c>
      <c r="Z1855" s="126" t="str">
        <f t="shared" si="155"/>
        <v>No</v>
      </c>
      <c r="AA1855" s="126" t="str">
        <f t="shared" si="155"/>
        <v>No</v>
      </c>
    </row>
    <row r="1856" spans="1:27" x14ac:dyDescent="0.3">
      <c r="A1856" t="s">
        <v>212</v>
      </c>
      <c r="B1856" t="s">
        <v>130</v>
      </c>
      <c r="C1856" t="s">
        <v>9</v>
      </c>
      <c r="D1856" t="s">
        <v>8</v>
      </c>
      <c r="E1856" t="s">
        <v>11</v>
      </c>
      <c r="F1856" t="s">
        <v>10</v>
      </c>
      <c r="G1856">
        <v>0</v>
      </c>
      <c r="H1856" t="s">
        <v>9</v>
      </c>
      <c r="I1856" t="s">
        <v>15</v>
      </c>
      <c r="L1856" s="3" t="s">
        <v>257</v>
      </c>
      <c r="M1856">
        <v>0</v>
      </c>
      <c r="N1856" t="str">
        <f t="shared" si="156"/>
        <v>No</v>
      </c>
      <c r="O1856" s="3" t="s">
        <v>214</v>
      </c>
      <c r="P1856" s="126" t="str">
        <f t="shared" si="154"/>
        <v>No</v>
      </c>
      <c r="Q1856" s="126" t="str">
        <f t="shared" si="155"/>
        <v>Yes</v>
      </c>
      <c r="R1856" s="126" t="str">
        <f t="shared" si="155"/>
        <v>Yes</v>
      </c>
      <c r="S1856" s="126" t="str">
        <f t="shared" si="155"/>
        <v>No</v>
      </c>
      <c r="T1856" s="126" t="str">
        <f t="shared" si="155"/>
        <v>Yes</v>
      </c>
      <c r="U1856" s="126" t="str">
        <f t="shared" si="155"/>
        <v>Yes</v>
      </c>
      <c r="V1856" s="126" t="str">
        <f t="shared" si="155"/>
        <v>No</v>
      </c>
      <c r="W1856" s="126" t="str">
        <f t="shared" si="155"/>
        <v>No</v>
      </c>
      <c r="X1856" s="126" t="str">
        <f t="shared" si="155"/>
        <v>No</v>
      </c>
      <c r="Y1856" s="126" t="str">
        <f t="shared" si="155"/>
        <v>Yes</v>
      </c>
      <c r="Z1856" s="126" t="str">
        <f t="shared" si="155"/>
        <v>No</v>
      </c>
      <c r="AA1856" s="126" t="str">
        <f t="shared" si="155"/>
        <v>No</v>
      </c>
    </row>
    <row r="1857" spans="1:27" x14ac:dyDescent="0.3">
      <c r="A1857" t="s">
        <v>212</v>
      </c>
      <c r="B1857" t="s">
        <v>130</v>
      </c>
      <c r="C1857" t="s">
        <v>9</v>
      </c>
      <c r="D1857" t="s">
        <v>8</v>
      </c>
      <c r="E1857" t="s">
        <v>11</v>
      </c>
      <c r="F1857" t="s">
        <v>131</v>
      </c>
      <c r="G1857">
        <v>1</v>
      </c>
      <c r="H1857" t="s">
        <v>131</v>
      </c>
      <c r="I1857" t="s">
        <v>20</v>
      </c>
      <c r="J1857" t="s">
        <v>237</v>
      </c>
      <c r="M1857">
        <v>2</v>
      </c>
      <c r="N1857" t="str">
        <f t="shared" si="156"/>
        <v>Yes</v>
      </c>
      <c r="O1857" s="3" t="s">
        <v>214</v>
      </c>
      <c r="P1857" s="126" t="str">
        <f t="shared" si="154"/>
        <v>No</v>
      </c>
      <c r="Q1857" s="126" t="str">
        <f t="shared" si="155"/>
        <v>Yes</v>
      </c>
      <c r="R1857" s="126" t="str">
        <f t="shared" si="155"/>
        <v>Yes</v>
      </c>
      <c r="S1857" s="126" t="str">
        <f t="shared" si="155"/>
        <v>No</v>
      </c>
      <c r="T1857" s="126" t="str">
        <f t="shared" si="155"/>
        <v>No</v>
      </c>
      <c r="U1857" s="126" t="str">
        <f t="shared" si="155"/>
        <v>Yes</v>
      </c>
      <c r="V1857" s="126" t="str">
        <f t="shared" si="155"/>
        <v>No</v>
      </c>
      <c r="W1857" s="126" t="str">
        <f t="shared" si="155"/>
        <v>No</v>
      </c>
      <c r="X1857" s="126" t="str">
        <f t="shared" si="155"/>
        <v>No</v>
      </c>
      <c r="Y1857" s="126" t="str">
        <f t="shared" si="155"/>
        <v>Yes</v>
      </c>
      <c r="Z1857" s="126" t="str">
        <f t="shared" si="155"/>
        <v>Yes</v>
      </c>
      <c r="AA1857" s="126" t="str">
        <f t="shared" si="155"/>
        <v>No</v>
      </c>
    </row>
    <row r="1858" spans="1:27" x14ac:dyDescent="0.3">
      <c r="A1858" t="s">
        <v>212</v>
      </c>
      <c r="B1858" t="s">
        <v>130</v>
      </c>
      <c r="C1858" t="s">
        <v>9</v>
      </c>
      <c r="D1858" t="s">
        <v>8</v>
      </c>
      <c r="E1858" t="s">
        <v>11</v>
      </c>
      <c r="F1858" t="s">
        <v>131</v>
      </c>
      <c r="G1858">
        <v>1</v>
      </c>
      <c r="H1858" t="s">
        <v>130</v>
      </c>
      <c r="I1858" t="s">
        <v>148</v>
      </c>
      <c r="L1858" s="3" t="s">
        <v>252</v>
      </c>
      <c r="M1858">
        <v>2</v>
      </c>
      <c r="N1858" t="str">
        <f t="shared" si="156"/>
        <v>Yes</v>
      </c>
      <c r="O1858" s="3" t="s">
        <v>214</v>
      </c>
      <c r="P1858" s="126" t="str">
        <f t="shared" si="154"/>
        <v>No</v>
      </c>
      <c r="Q1858" s="126" t="str">
        <f t="shared" si="155"/>
        <v>Yes</v>
      </c>
      <c r="R1858" s="126" t="str">
        <f t="shared" si="155"/>
        <v>Yes</v>
      </c>
      <c r="S1858" s="126" t="str">
        <f t="shared" si="155"/>
        <v>No</v>
      </c>
      <c r="T1858" s="126" t="str">
        <f t="shared" si="155"/>
        <v>No</v>
      </c>
      <c r="U1858" s="126" t="str">
        <f t="shared" si="155"/>
        <v>Yes</v>
      </c>
      <c r="V1858" s="126" t="str">
        <f t="shared" si="155"/>
        <v>No</v>
      </c>
      <c r="W1858" s="126" t="str">
        <f t="shared" si="155"/>
        <v>No</v>
      </c>
      <c r="X1858" s="126" t="str">
        <f t="shared" si="155"/>
        <v>No</v>
      </c>
      <c r="Y1858" s="126" t="str">
        <f t="shared" si="155"/>
        <v>Yes</v>
      </c>
      <c r="Z1858" s="126" t="str">
        <f t="shared" si="155"/>
        <v>Yes</v>
      </c>
      <c r="AA1858" s="126" t="str">
        <f t="shared" si="155"/>
        <v>No</v>
      </c>
    </row>
    <row r="1859" spans="1:27" x14ac:dyDescent="0.3">
      <c r="A1859" t="s">
        <v>212</v>
      </c>
      <c r="B1859" t="s">
        <v>13</v>
      </c>
      <c r="C1859" t="s">
        <v>9</v>
      </c>
      <c r="D1859" t="s">
        <v>8</v>
      </c>
      <c r="E1859" t="s">
        <v>11</v>
      </c>
      <c r="F1859" t="s">
        <v>10</v>
      </c>
      <c r="G1859">
        <v>0</v>
      </c>
      <c r="H1859" t="s">
        <v>8</v>
      </c>
      <c r="I1859" t="s">
        <v>19</v>
      </c>
      <c r="M1859">
        <v>0</v>
      </c>
      <c r="N1859" t="str">
        <f t="shared" si="156"/>
        <v>No</v>
      </c>
      <c r="O1859" s="3" t="s">
        <v>214</v>
      </c>
      <c r="P1859" s="126" t="str">
        <f t="shared" si="154"/>
        <v>Yes</v>
      </c>
      <c r="Q1859" s="126" t="str">
        <f t="shared" si="155"/>
        <v>Yes</v>
      </c>
      <c r="R1859" s="126" t="str">
        <f t="shared" si="155"/>
        <v>Yes</v>
      </c>
      <c r="S1859" s="126" t="str">
        <f t="shared" si="155"/>
        <v>No</v>
      </c>
      <c r="T1859" s="126" t="str">
        <f t="shared" si="155"/>
        <v>Yes</v>
      </c>
      <c r="U1859" s="126" t="str">
        <f t="shared" si="155"/>
        <v>Yes</v>
      </c>
      <c r="V1859" s="126" t="str">
        <f t="shared" si="155"/>
        <v>No</v>
      </c>
      <c r="W1859" s="126" t="str">
        <f t="shared" si="155"/>
        <v>No</v>
      </c>
      <c r="X1859" s="126" t="str">
        <f t="shared" si="155"/>
        <v>No</v>
      </c>
      <c r="Y1859" s="126" t="str">
        <f t="shared" si="155"/>
        <v>No</v>
      </c>
      <c r="Z1859" s="126" t="str">
        <f t="shared" si="155"/>
        <v>No</v>
      </c>
      <c r="AA1859" s="126" t="str">
        <f t="shared" si="155"/>
        <v>No</v>
      </c>
    </row>
    <row r="1860" spans="1:27" x14ac:dyDescent="0.3">
      <c r="A1860" t="s">
        <v>212</v>
      </c>
      <c r="B1860" t="s">
        <v>13</v>
      </c>
      <c r="C1860" t="s">
        <v>9</v>
      </c>
      <c r="D1860" t="s">
        <v>8</v>
      </c>
      <c r="E1860" t="s">
        <v>11</v>
      </c>
      <c r="F1860" t="s">
        <v>10</v>
      </c>
      <c r="G1860">
        <v>1</v>
      </c>
      <c r="H1860" t="s">
        <v>8</v>
      </c>
      <c r="I1860" t="s">
        <v>19</v>
      </c>
      <c r="L1860" s="3" t="s">
        <v>253</v>
      </c>
      <c r="M1860">
        <v>3</v>
      </c>
      <c r="N1860" t="str">
        <f t="shared" si="156"/>
        <v>Yes</v>
      </c>
      <c r="O1860" s="3" t="s">
        <v>214</v>
      </c>
      <c r="P1860" s="126" t="str">
        <f t="shared" si="154"/>
        <v>Yes</v>
      </c>
      <c r="Q1860" s="126" t="str">
        <f t="shared" si="155"/>
        <v>Yes</v>
      </c>
      <c r="R1860" s="126" t="str">
        <f t="shared" si="155"/>
        <v>Yes</v>
      </c>
      <c r="S1860" s="126" t="str">
        <f t="shared" si="155"/>
        <v>No</v>
      </c>
      <c r="T1860" s="126" t="str">
        <f t="shared" si="155"/>
        <v>Yes</v>
      </c>
      <c r="U1860" s="126" t="str">
        <f t="shared" si="155"/>
        <v>Yes</v>
      </c>
      <c r="V1860" s="126" t="str">
        <f t="shared" si="155"/>
        <v>No</v>
      </c>
      <c r="W1860" s="126" t="str">
        <f t="shared" si="155"/>
        <v>No</v>
      </c>
      <c r="X1860" s="126" t="str">
        <f t="shared" si="155"/>
        <v>No</v>
      </c>
      <c r="Y1860" s="126" t="str">
        <f t="shared" si="155"/>
        <v>No</v>
      </c>
      <c r="Z1860" s="126" t="str">
        <f t="shared" si="155"/>
        <v>No</v>
      </c>
      <c r="AA1860" s="126" t="str">
        <f t="shared" si="155"/>
        <v>No</v>
      </c>
    </row>
    <row r="1861" spans="1:27" x14ac:dyDescent="0.3">
      <c r="A1861" t="s">
        <v>212</v>
      </c>
      <c r="B1861" t="s">
        <v>13</v>
      </c>
      <c r="C1861" t="s">
        <v>130</v>
      </c>
      <c r="D1861" t="s">
        <v>9</v>
      </c>
      <c r="E1861" t="s">
        <v>11</v>
      </c>
      <c r="F1861" t="s">
        <v>10</v>
      </c>
      <c r="G1861">
        <v>1</v>
      </c>
      <c r="H1861" t="s">
        <v>10</v>
      </c>
      <c r="I1861" t="s">
        <v>18</v>
      </c>
      <c r="M1861">
        <v>0</v>
      </c>
      <c r="N1861" t="str">
        <f t="shared" si="156"/>
        <v>No</v>
      </c>
      <c r="O1861" s="3" t="s">
        <v>214</v>
      </c>
      <c r="P1861" s="126" t="str">
        <f t="shared" si="154"/>
        <v>Yes</v>
      </c>
      <c r="Q1861" s="126" t="str">
        <f t="shared" si="155"/>
        <v>Yes</v>
      </c>
      <c r="R1861" s="126" t="str">
        <f t="shared" si="155"/>
        <v>No</v>
      </c>
      <c r="S1861" s="126" t="str">
        <f t="shared" si="155"/>
        <v>No</v>
      </c>
      <c r="T1861" s="126" t="str">
        <f t="shared" si="155"/>
        <v>Yes</v>
      </c>
      <c r="U1861" s="126" t="str">
        <f t="shared" si="155"/>
        <v>Yes</v>
      </c>
      <c r="V1861" s="126" t="str">
        <f t="shared" si="155"/>
        <v>No</v>
      </c>
      <c r="W1861" s="126" t="str">
        <f t="shared" si="155"/>
        <v>No</v>
      </c>
      <c r="X1861" s="126" t="str">
        <f t="shared" si="155"/>
        <v>No</v>
      </c>
      <c r="Y1861" s="126" t="str">
        <f t="shared" si="155"/>
        <v>Yes</v>
      </c>
      <c r="Z1861" s="126" t="str">
        <f t="shared" si="155"/>
        <v>No</v>
      </c>
      <c r="AA1861" s="126" t="str">
        <f t="shared" si="155"/>
        <v>No</v>
      </c>
    </row>
    <row r="1862" spans="1:27" x14ac:dyDescent="0.3">
      <c r="A1862" t="s">
        <v>212</v>
      </c>
      <c r="B1862" t="s">
        <v>13</v>
      </c>
      <c r="C1862" t="s">
        <v>130</v>
      </c>
      <c r="D1862" t="s">
        <v>9</v>
      </c>
      <c r="E1862" t="s">
        <v>11</v>
      </c>
      <c r="F1862" t="s">
        <v>10</v>
      </c>
      <c r="G1862">
        <v>1</v>
      </c>
      <c r="H1862" t="s">
        <v>11</v>
      </c>
      <c r="I1862" t="s">
        <v>17</v>
      </c>
      <c r="J1862" t="s">
        <v>237</v>
      </c>
      <c r="M1862">
        <v>0</v>
      </c>
      <c r="N1862" t="str">
        <f t="shared" si="156"/>
        <v>No</v>
      </c>
      <c r="O1862" s="3" t="s">
        <v>214</v>
      </c>
      <c r="P1862" s="126" t="str">
        <f t="shared" si="154"/>
        <v>Yes</v>
      </c>
      <c r="Q1862" s="126" t="str">
        <f t="shared" si="155"/>
        <v>Yes</v>
      </c>
      <c r="R1862" s="126" t="str">
        <f t="shared" si="155"/>
        <v>No</v>
      </c>
      <c r="S1862" s="126" t="str">
        <f t="shared" si="155"/>
        <v>No</v>
      </c>
      <c r="T1862" s="126" t="str">
        <f t="shared" ref="Q1862:AA1885" si="157">IF($A1862="","",IF(OR($B1862=T$1,$C1862=T$1,$D1862=T$1,$E1862=T$1,$F1862=T$1),"Yes","No"))</f>
        <v>Yes</v>
      </c>
      <c r="U1862" s="126" t="str">
        <f t="shared" si="157"/>
        <v>Yes</v>
      </c>
      <c r="V1862" s="126" t="str">
        <f t="shared" si="157"/>
        <v>No</v>
      </c>
      <c r="W1862" s="126" t="str">
        <f t="shared" si="157"/>
        <v>No</v>
      </c>
      <c r="X1862" s="126" t="str">
        <f t="shared" si="157"/>
        <v>No</v>
      </c>
      <c r="Y1862" s="126" t="str">
        <f t="shared" si="157"/>
        <v>Yes</v>
      </c>
      <c r="Z1862" s="126" t="str">
        <f t="shared" si="157"/>
        <v>No</v>
      </c>
      <c r="AA1862" s="126" t="str">
        <f t="shared" si="157"/>
        <v>No</v>
      </c>
    </row>
    <row r="1863" spans="1:27" x14ac:dyDescent="0.3">
      <c r="A1863" t="s">
        <v>212</v>
      </c>
      <c r="B1863" t="s">
        <v>13</v>
      </c>
      <c r="C1863" t="s">
        <v>130</v>
      </c>
      <c r="D1863" t="s">
        <v>9</v>
      </c>
      <c r="E1863" t="s">
        <v>11</v>
      </c>
      <c r="F1863" t="s">
        <v>10</v>
      </c>
      <c r="G1863">
        <v>0</v>
      </c>
      <c r="H1863" t="s">
        <v>13</v>
      </c>
      <c r="I1863" t="s">
        <v>17</v>
      </c>
      <c r="L1863" s="3" t="s">
        <v>257</v>
      </c>
      <c r="M1863">
        <v>0</v>
      </c>
      <c r="N1863" t="str">
        <f t="shared" si="156"/>
        <v>No</v>
      </c>
      <c r="O1863" s="3" t="s">
        <v>214</v>
      </c>
      <c r="P1863" s="126" t="str">
        <f t="shared" si="154"/>
        <v>Yes</v>
      </c>
      <c r="Q1863" s="126" t="str">
        <f t="shared" si="157"/>
        <v>Yes</v>
      </c>
      <c r="R1863" s="126" t="str">
        <f t="shared" si="157"/>
        <v>No</v>
      </c>
      <c r="S1863" s="126" t="str">
        <f t="shared" si="157"/>
        <v>No</v>
      </c>
      <c r="T1863" s="126" t="str">
        <f t="shared" si="157"/>
        <v>Yes</v>
      </c>
      <c r="U1863" s="126" t="str">
        <f t="shared" si="157"/>
        <v>Yes</v>
      </c>
      <c r="V1863" s="126" t="str">
        <f t="shared" si="157"/>
        <v>No</v>
      </c>
      <c r="W1863" s="126" t="str">
        <f t="shared" si="157"/>
        <v>No</v>
      </c>
      <c r="X1863" s="126" t="str">
        <f t="shared" si="157"/>
        <v>No</v>
      </c>
      <c r="Y1863" s="126" t="str">
        <f t="shared" si="157"/>
        <v>Yes</v>
      </c>
      <c r="Z1863" s="126" t="str">
        <f t="shared" si="157"/>
        <v>No</v>
      </c>
      <c r="AA1863" s="126" t="str">
        <f t="shared" si="157"/>
        <v>No</v>
      </c>
    </row>
    <row r="1864" spans="1:27" x14ac:dyDescent="0.3">
      <c r="A1864" t="s">
        <v>212</v>
      </c>
      <c r="B1864" t="s">
        <v>13</v>
      </c>
      <c r="C1864" t="s">
        <v>130</v>
      </c>
      <c r="D1864" t="s">
        <v>9</v>
      </c>
      <c r="E1864" t="s">
        <v>11</v>
      </c>
      <c r="F1864" t="s">
        <v>10</v>
      </c>
      <c r="G1864">
        <v>1</v>
      </c>
      <c r="H1864" t="s">
        <v>130</v>
      </c>
      <c r="I1864" t="s">
        <v>17</v>
      </c>
      <c r="L1864" s="3" t="s">
        <v>252</v>
      </c>
      <c r="M1864">
        <v>0</v>
      </c>
      <c r="N1864" t="str">
        <f t="shared" si="156"/>
        <v>No</v>
      </c>
      <c r="O1864" s="3" t="s">
        <v>214</v>
      </c>
      <c r="P1864" s="126" t="str">
        <f t="shared" si="154"/>
        <v>Yes</v>
      </c>
      <c r="Q1864" s="126" t="str">
        <f t="shared" si="157"/>
        <v>Yes</v>
      </c>
      <c r="R1864" s="126" t="str">
        <f t="shared" si="157"/>
        <v>No</v>
      </c>
      <c r="S1864" s="126" t="str">
        <f t="shared" si="157"/>
        <v>No</v>
      </c>
      <c r="T1864" s="126" t="str">
        <f t="shared" si="157"/>
        <v>Yes</v>
      </c>
      <c r="U1864" s="126" t="str">
        <f t="shared" si="157"/>
        <v>Yes</v>
      </c>
      <c r="V1864" s="126" t="str">
        <f t="shared" si="157"/>
        <v>No</v>
      </c>
      <c r="W1864" s="126" t="str">
        <f t="shared" si="157"/>
        <v>No</v>
      </c>
      <c r="X1864" s="126" t="str">
        <f t="shared" si="157"/>
        <v>No</v>
      </c>
      <c r="Y1864" s="126" t="str">
        <f t="shared" si="157"/>
        <v>Yes</v>
      </c>
      <c r="Z1864" s="126" t="str">
        <f t="shared" si="157"/>
        <v>No</v>
      </c>
      <c r="AA1864" s="126" t="str">
        <f t="shared" si="157"/>
        <v>No</v>
      </c>
    </row>
    <row r="1865" spans="1:27" x14ac:dyDescent="0.3">
      <c r="A1865" t="s">
        <v>212</v>
      </c>
      <c r="B1865" t="s">
        <v>13</v>
      </c>
      <c r="C1865" t="s">
        <v>130</v>
      </c>
      <c r="D1865" t="s">
        <v>9</v>
      </c>
      <c r="E1865" t="s">
        <v>11</v>
      </c>
      <c r="F1865" t="s">
        <v>10</v>
      </c>
      <c r="G1865">
        <v>1</v>
      </c>
      <c r="H1865" t="s">
        <v>10</v>
      </c>
      <c r="I1865" t="s">
        <v>20</v>
      </c>
      <c r="L1865" s="3" t="s">
        <v>269</v>
      </c>
      <c r="M1865">
        <v>2</v>
      </c>
      <c r="N1865" t="str">
        <f t="shared" si="156"/>
        <v>Yes</v>
      </c>
      <c r="O1865" s="3" t="s">
        <v>214</v>
      </c>
      <c r="P1865" s="126" t="str">
        <f t="shared" si="154"/>
        <v>Yes</v>
      </c>
      <c r="Q1865" s="126" t="str">
        <f t="shared" si="157"/>
        <v>Yes</v>
      </c>
      <c r="R1865" s="126" t="str">
        <f t="shared" si="157"/>
        <v>No</v>
      </c>
      <c r="S1865" s="126" t="str">
        <f t="shared" si="157"/>
        <v>No</v>
      </c>
      <c r="T1865" s="126" t="str">
        <f t="shared" si="157"/>
        <v>Yes</v>
      </c>
      <c r="U1865" s="126" t="str">
        <f t="shared" si="157"/>
        <v>Yes</v>
      </c>
      <c r="V1865" s="126" t="str">
        <f t="shared" si="157"/>
        <v>No</v>
      </c>
      <c r="W1865" s="126" t="str">
        <f t="shared" si="157"/>
        <v>No</v>
      </c>
      <c r="X1865" s="126" t="str">
        <f t="shared" si="157"/>
        <v>No</v>
      </c>
      <c r="Y1865" s="126" t="str">
        <f t="shared" si="157"/>
        <v>Yes</v>
      </c>
      <c r="Z1865" s="126" t="str">
        <f t="shared" si="157"/>
        <v>No</v>
      </c>
      <c r="AA1865" s="126" t="str">
        <f t="shared" si="157"/>
        <v>No</v>
      </c>
    </row>
    <row r="1866" spans="1:27" x14ac:dyDescent="0.3">
      <c r="A1866" t="s">
        <v>212</v>
      </c>
      <c r="B1866" t="s">
        <v>13</v>
      </c>
      <c r="C1866" t="s">
        <v>130</v>
      </c>
      <c r="D1866" t="s">
        <v>9</v>
      </c>
      <c r="E1866" t="s">
        <v>11</v>
      </c>
      <c r="F1866" t="s">
        <v>10</v>
      </c>
      <c r="G1866">
        <v>1</v>
      </c>
      <c r="H1866" t="s">
        <v>11</v>
      </c>
      <c r="I1866" t="s">
        <v>148</v>
      </c>
      <c r="L1866" s="3" t="s">
        <v>122</v>
      </c>
      <c r="M1866">
        <v>2</v>
      </c>
      <c r="N1866" t="str">
        <f t="shared" si="156"/>
        <v>Yes</v>
      </c>
      <c r="O1866" s="3" t="s">
        <v>214</v>
      </c>
      <c r="P1866" s="126" t="str">
        <f t="shared" si="154"/>
        <v>Yes</v>
      </c>
      <c r="Q1866" s="126" t="str">
        <f t="shared" si="157"/>
        <v>Yes</v>
      </c>
      <c r="R1866" s="126" t="str">
        <f t="shared" si="157"/>
        <v>No</v>
      </c>
      <c r="S1866" s="126" t="str">
        <f t="shared" si="157"/>
        <v>No</v>
      </c>
      <c r="T1866" s="126" t="str">
        <f t="shared" si="157"/>
        <v>Yes</v>
      </c>
      <c r="U1866" s="126" t="str">
        <f t="shared" si="157"/>
        <v>Yes</v>
      </c>
      <c r="V1866" s="126" t="str">
        <f t="shared" si="157"/>
        <v>No</v>
      </c>
      <c r="W1866" s="126" t="str">
        <f t="shared" si="157"/>
        <v>No</v>
      </c>
      <c r="X1866" s="126" t="str">
        <f t="shared" si="157"/>
        <v>No</v>
      </c>
      <c r="Y1866" s="126" t="str">
        <f t="shared" si="157"/>
        <v>Yes</v>
      </c>
      <c r="Z1866" s="126" t="str">
        <f t="shared" si="157"/>
        <v>No</v>
      </c>
      <c r="AA1866" s="126" t="str">
        <f t="shared" si="157"/>
        <v>No</v>
      </c>
    </row>
    <row r="1867" spans="1:27" x14ac:dyDescent="0.3">
      <c r="A1867" t="s">
        <v>212</v>
      </c>
      <c r="B1867" t="s">
        <v>13</v>
      </c>
      <c r="C1867" t="s">
        <v>130</v>
      </c>
      <c r="D1867" t="s">
        <v>9</v>
      </c>
      <c r="E1867" t="s">
        <v>8</v>
      </c>
      <c r="F1867" t="s">
        <v>10</v>
      </c>
      <c r="G1867">
        <v>1</v>
      </c>
      <c r="H1867" t="s">
        <v>10</v>
      </c>
      <c r="I1867" t="s">
        <v>18</v>
      </c>
      <c r="M1867">
        <v>2</v>
      </c>
      <c r="N1867" t="str">
        <f t="shared" si="156"/>
        <v>Yes</v>
      </c>
      <c r="O1867" s="3" t="s">
        <v>214</v>
      </c>
      <c r="P1867" s="126" t="str">
        <f t="shared" si="154"/>
        <v>Yes</v>
      </c>
      <c r="Q1867" s="126" t="str">
        <f t="shared" si="157"/>
        <v>Yes</v>
      </c>
      <c r="R1867" s="126" t="str">
        <f t="shared" si="157"/>
        <v>Yes</v>
      </c>
      <c r="S1867" s="126" t="str">
        <f t="shared" si="157"/>
        <v>No</v>
      </c>
      <c r="T1867" s="126" t="str">
        <f t="shared" si="157"/>
        <v>Yes</v>
      </c>
      <c r="U1867" s="126" t="str">
        <f t="shared" si="157"/>
        <v>No</v>
      </c>
      <c r="V1867" s="126" t="str">
        <f t="shared" si="157"/>
        <v>No</v>
      </c>
      <c r="W1867" s="126" t="str">
        <f t="shared" si="157"/>
        <v>No</v>
      </c>
      <c r="X1867" s="126" t="str">
        <f t="shared" si="157"/>
        <v>No</v>
      </c>
      <c r="Y1867" s="126" t="str">
        <f t="shared" si="157"/>
        <v>Yes</v>
      </c>
      <c r="Z1867" s="126" t="str">
        <f t="shared" si="157"/>
        <v>No</v>
      </c>
      <c r="AA1867" s="126" t="str">
        <f t="shared" si="157"/>
        <v>No</v>
      </c>
    </row>
    <row r="1868" spans="1:27" x14ac:dyDescent="0.3">
      <c r="A1868" t="s">
        <v>212</v>
      </c>
      <c r="B1868" t="s">
        <v>13</v>
      </c>
      <c r="C1868" t="s">
        <v>130</v>
      </c>
      <c r="D1868" t="s">
        <v>9</v>
      </c>
      <c r="E1868" t="s">
        <v>8</v>
      </c>
      <c r="F1868" t="s">
        <v>11</v>
      </c>
      <c r="G1868">
        <v>1</v>
      </c>
      <c r="H1868" t="s">
        <v>9</v>
      </c>
      <c r="I1868" t="s">
        <v>18</v>
      </c>
      <c r="M1868">
        <v>0</v>
      </c>
      <c r="N1868" t="str">
        <f t="shared" si="156"/>
        <v>No</v>
      </c>
      <c r="O1868" s="3" t="s">
        <v>214</v>
      </c>
      <c r="P1868" s="126" t="str">
        <f t="shared" si="154"/>
        <v>Yes</v>
      </c>
      <c r="Q1868" s="126" t="str">
        <f t="shared" si="157"/>
        <v>Yes</v>
      </c>
      <c r="R1868" s="126" t="str">
        <f t="shared" si="157"/>
        <v>Yes</v>
      </c>
      <c r="S1868" s="126" t="str">
        <f t="shared" si="157"/>
        <v>No</v>
      </c>
      <c r="T1868" s="126" t="str">
        <f t="shared" si="157"/>
        <v>No</v>
      </c>
      <c r="U1868" s="126" t="str">
        <f t="shared" si="157"/>
        <v>Yes</v>
      </c>
      <c r="V1868" s="126" t="str">
        <f t="shared" si="157"/>
        <v>No</v>
      </c>
      <c r="W1868" s="126" t="str">
        <f t="shared" si="157"/>
        <v>No</v>
      </c>
      <c r="X1868" s="126" t="str">
        <f t="shared" si="157"/>
        <v>No</v>
      </c>
      <c r="Y1868" s="126" t="str">
        <f t="shared" si="157"/>
        <v>Yes</v>
      </c>
      <c r="Z1868" s="126" t="str">
        <f t="shared" si="157"/>
        <v>No</v>
      </c>
      <c r="AA1868" s="126" t="str">
        <f t="shared" si="157"/>
        <v>No</v>
      </c>
    </row>
    <row r="1869" spans="1:27" x14ac:dyDescent="0.3">
      <c r="A1869" t="s">
        <v>212</v>
      </c>
      <c r="B1869" t="s">
        <v>13</v>
      </c>
      <c r="C1869" t="s">
        <v>130</v>
      </c>
      <c r="D1869" t="s">
        <v>9</v>
      </c>
      <c r="E1869" t="s">
        <v>8</v>
      </c>
      <c r="F1869" t="s">
        <v>11</v>
      </c>
      <c r="G1869">
        <v>1</v>
      </c>
      <c r="H1869" t="s">
        <v>9</v>
      </c>
      <c r="I1869" t="s">
        <v>15</v>
      </c>
      <c r="L1869" s="3" t="s">
        <v>269</v>
      </c>
      <c r="M1869">
        <v>0</v>
      </c>
      <c r="N1869" t="str">
        <f t="shared" si="156"/>
        <v>No</v>
      </c>
      <c r="O1869" s="3" t="s">
        <v>214</v>
      </c>
      <c r="P1869" s="126" t="str">
        <f t="shared" si="154"/>
        <v>Yes</v>
      </c>
      <c r="Q1869" s="126" t="str">
        <f t="shared" si="157"/>
        <v>Yes</v>
      </c>
      <c r="R1869" s="126" t="str">
        <f t="shared" si="157"/>
        <v>Yes</v>
      </c>
      <c r="S1869" s="126" t="str">
        <f t="shared" si="157"/>
        <v>No</v>
      </c>
      <c r="T1869" s="126" t="str">
        <f t="shared" si="157"/>
        <v>No</v>
      </c>
      <c r="U1869" s="126" t="str">
        <f t="shared" si="157"/>
        <v>Yes</v>
      </c>
      <c r="V1869" s="126" t="str">
        <f t="shared" si="157"/>
        <v>No</v>
      </c>
      <c r="W1869" s="126" t="str">
        <f t="shared" si="157"/>
        <v>No</v>
      </c>
      <c r="X1869" s="126" t="str">
        <f t="shared" si="157"/>
        <v>No</v>
      </c>
      <c r="Y1869" s="126" t="str">
        <f t="shared" si="157"/>
        <v>Yes</v>
      </c>
      <c r="Z1869" s="126" t="str">
        <f t="shared" si="157"/>
        <v>No</v>
      </c>
      <c r="AA1869" s="126" t="str">
        <f t="shared" si="157"/>
        <v>No</v>
      </c>
    </row>
    <row r="1870" spans="1:27" x14ac:dyDescent="0.3">
      <c r="A1870" t="s">
        <v>212</v>
      </c>
      <c r="B1870" t="s">
        <v>13</v>
      </c>
      <c r="C1870" t="s">
        <v>130</v>
      </c>
      <c r="D1870" t="s">
        <v>9</v>
      </c>
      <c r="E1870" t="s">
        <v>8</v>
      </c>
      <c r="F1870" t="s">
        <v>11</v>
      </c>
      <c r="G1870">
        <v>0</v>
      </c>
      <c r="H1870" t="s">
        <v>8</v>
      </c>
      <c r="I1870" t="s">
        <v>15</v>
      </c>
      <c r="L1870" s="3" t="s">
        <v>253</v>
      </c>
      <c r="M1870">
        <v>2</v>
      </c>
      <c r="N1870" t="str">
        <f t="shared" si="156"/>
        <v>Yes</v>
      </c>
      <c r="O1870" s="3" t="s">
        <v>214</v>
      </c>
      <c r="P1870" s="126" t="str">
        <f t="shared" si="154"/>
        <v>Yes</v>
      </c>
      <c r="Q1870" s="126" t="str">
        <f t="shared" si="157"/>
        <v>Yes</v>
      </c>
      <c r="R1870" s="126" t="str">
        <f t="shared" si="157"/>
        <v>Yes</v>
      </c>
      <c r="S1870" s="126" t="str">
        <f t="shared" si="157"/>
        <v>No</v>
      </c>
      <c r="T1870" s="126" t="str">
        <f t="shared" si="157"/>
        <v>No</v>
      </c>
      <c r="U1870" s="126" t="str">
        <f t="shared" si="157"/>
        <v>Yes</v>
      </c>
      <c r="V1870" s="126" t="str">
        <f t="shared" si="157"/>
        <v>No</v>
      </c>
      <c r="W1870" s="126" t="str">
        <f t="shared" si="157"/>
        <v>No</v>
      </c>
      <c r="X1870" s="126" t="str">
        <f t="shared" si="157"/>
        <v>No</v>
      </c>
      <c r="Y1870" s="126" t="str">
        <f t="shared" si="157"/>
        <v>Yes</v>
      </c>
      <c r="Z1870" s="126" t="str">
        <f t="shared" si="157"/>
        <v>No</v>
      </c>
      <c r="AA1870" s="126" t="str">
        <f t="shared" si="157"/>
        <v>No</v>
      </c>
    </row>
    <row r="1871" spans="1:27" x14ac:dyDescent="0.3">
      <c r="A1871" t="s">
        <v>273</v>
      </c>
      <c r="B1871" t="s">
        <v>13</v>
      </c>
      <c r="C1871" t="s">
        <v>9</v>
      </c>
      <c r="D1871" t="s">
        <v>8</v>
      </c>
      <c r="E1871" t="s">
        <v>11</v>
      </c>
      <c r="F1871" t="s">
        <v>10</v>
      </c>
      <c r="G1871">
        <v>1</v>
      </c>
      <c r="H1871" t="s">
        <v>11</v>
      </c>
      <c r="I1871" t="s">
        <v>15</v>
      </c>
      <c r="M1871">
        <v>0</v>
      </c>
      <c r="N1871" t="str">
        <f t="shared" si="156"/>
        <v>No</v>
      </c>
      <c r="O1871" s="3" t="s">
        <v>152</v>
      </c>
      <c r="P1871" s="126" t="str">
        <f t="shared" si="154"/>
        <v>Yes</v>
      </c>
      <c r="Q1871" s="126" t="str">
        <f t="shared" si="157"/>
        <v>Yes</v>
      </c>
      <c r="R1871" s="126" t="str">
        <f t="shared" si="157"/>
        <v>Yes</v>
      </c>
      <c r="S1871" s="126" t="str">
        <f t="shared" si="157"/>
        <v>No</v>
      </c>
      <c r="T1871" s="126" t="str">
        <f t="shared" si="157"/>
        <v>Yes</v>
      </c>
      <c r="U1871" s="126" t="str">
        <f t="shared" si="157"/>
        <v>Yes</v>
      </c>
      <c r="V1871" s="126" t="str">
        <f t="shared" si="157"/>
        <v>No</v>
      </c>
      <c r="W1871" s="126" t="str">
        <f t="shared" si="157"/>
        <v>No</v>
      </c>
      <c r="X1871" s="126" t="str">
        <f t="shared" si="157"/>
        <v>No</v>
      </c>
      <c r="Y1871" s="126" t="str">
        <f t="shared" si="157"/>
        <v>No</v>
      </c>
      <c r="Z1871" s="126" t="str">
        <f t="shared" si="157"/>
        <v>No</v>
      </c>
      <c r="AA1871" s="126" t="str">
        <f t="shared" si="157"/>
        <v>No</v>
      </c>
    </row>
    <row r="1872" spans="1:27" x14ac:dyDescent="0.3">
      <c r="A1872" t="s">
        <v>273</v>
      </c>
      <c r="B1872" t="s">
        <v>13</v>
      </c>
      <c r="C1872" t="s">
        <v>9</v>
      </c>
      <c r="D1872" t="s">
        <v>8</v>
      </c>
      <c r="E1872" t="s">
        <v>11</v>
      </c>
      <c r="F1872" t="s">
        <v>10</v>
      </c>
      <c r="G1872">
        <v>0</v>
      </c>
      <c r="H1872" t="s">
        <v>8</v>
      </c>
      <c r="I1872" t="s">
        <v>19</v>
      </c>
      <c r="L1872" s="3" t="s">
        <v>122</v>
      </c>
      <c r="M1872">
        <v>0</v>
      </c>
      <c r="N1872" t="str">
        <f t="shared" si="156"/>
        <v>No</v>
      </c>
      <c r="O1872" s="3" t="s">
        <v>152</v>
      </c>
      <c r="P1872" s="126" t="str">
        <f t="shared" si="154"/>
        <v>Yes</v>
      </c>
      <c r="Q1872" s="126" t="str">
        <f t="shared" si="157"/>
        <v>Yes</v>
      </c>
      <c r="R1872" s="126" t="str">
        <f t="shared" si="157"/>
        <v>Yes</v>
      </c>
      <c r="S1872" s="126" t="str">
        <f t="shared" si="157"/>
        <v>No</v>
      </c>
      <c r="T1872" s="126" t="str">
        <f t="shared" si="157"/>
        <v>Yes</v>
      </c>
      <c r="U1872" s="126" t="str">
        <f t="shared" si="157"/>
        <v>Yes</v>
      </c>
      <c r="V1872" s="126" t="str">
        <f t="shared" si="157"/>
        <v>No</v>
      </c>
      <c r="W1872" s="126" t="str">
        <f t="shared" si="157"/>
        <v>No</v>
      </c>
      <c r="X1872" s="126" t="str">
        <f t="shared" si="157"/>
        <v>No</v>
      </c>
      <c r="Y1872" s="126" t="str">
        <f t="shared" si="157"/>
        <v>No</v>
      </c>
      <c r="Z1872" s="126" t="str">
        <f t="shared" si="157"/>
        <v>No</v>
      </c>
      <c r="AA1872" s="126" t="str">
        <f t="shared" si="157"/>
        <v>No</v>
      </c>
    </row>
    <row r="1873" spans="1:27" x14ac:dyDescent="0.3">
      <c r="A1873" t="s">
        <v>273</v>
      </c>
      <c r="B1873" t="s">
        <v>13</v>
      </c>
      <c r="C1873" t="s">
        <v>9</v>
      </c>
      <c r="D1873" t="s">
        <v>8</v>
      </c>
      <c r="E1873" t="s">
        <v>11</v>
      </c>
      <c r="F1873" t="s">
        <v>10</v>
      </c>
      <c r="G1873">
        <v>1</v>
      </c>
      <c r="H1873" t="s">
        <v>13</v>
      </c>
      <c r="I1873" t="s">
        <v>15</v>
      </c>
      <c r="J1873" t="s">
        <v>237</v>
      </c>
      <c r="M1873">
        <v>0</v>
      </c>
      <c r="N1873" t="str">
        <f t="shared" si="156"/>
        <v>No</v>
      </c>
      <c r="O1873" s="3" t="s">
        <v>152</v>
      </c>
      <c r="P1873" s="126" t="str">
        <f t="shared" si="154"/>
        <v>Yes</v>
      </c>
      <c r="Q1873" s="126" t="str">
        <f t="shared" si="157"/>
        <v>Yes</v>
      </c>
      <c r="R1873" s="126" t="str">
        <f t="shared" si="157"/>
        <v>Yes</v>
      </c>
      <c r="S1873" s="126" t="str">
        <f t="shared" si="157"/>
        <v>No</v>
      </c>
      <c r="T1873" s="126" t="str">
        <f t="shared" si="157"/>
        <v>Yes</v>
      </c>
      <c r="U1873" s="126" t="str">
        <f t="shared" si="157"/>
        <v>Yes</v>
      </c>
      <c r="V1873" s="126" t="str">
        <f t="shared" si="157"/>
        <v>No</v>
      </c>
      <c r="W1873" s="126" t="str">
        <f t="shared" si="157"/>
        <v>No</v>
      </c>
      <c r="X1873" s="126" t="str">
        <f t="shared" si="157"/>
        <v>No</v>
      </c>
      <c r="Y1873" s="126" t="str">
        <f t="shared" si="157"/>
        <v>No</v>
      </c>
      <c r="Z1873" s="126" t="str">
        <f t="shared" si="157"/>
        <v>No</v>
      </c>
      <c r="AA1873" s="126" t="str">
        <f t="shared" si="157"/>
        <v>No</v>
      </c>
    </row>
    <row r="1874" spans="1:27" x14ac:dyDescent="0.3">
      <c r="A1874" t="s">
        <v>273</v>
      </c>
      <c r="B1874" t="s">
        <v>13</v>
      </c>
      <c r="C1874" t="s">
        <v>9</v>
      </c>
      <c r="D1874" t="s">
        <v>8</v>
      </c>
      <c r="E1874" t="s">
        <v>11</v>
      </c>
      <c r="F1874" t="s">
        <v>10</v>
      </c>
      <c r="G1874">
        <v>0</v>
      </c>
      <c r="H1874" t="s">
        <v>8</v>
      </c>
      <c r="I1874" t="s">
        <v>19</v>
      </c>
      <c r="M1874">
        <v>0</v>
      </c>
      <c r="N1874" t="str">
        <f t="shared" si="156"/>
        <v>No</v>
      </c>
      <c r="O1874" s="3" t="s">
        <v>152</v>
      </c>
      <c r="P1874" s="126" t="str">
        <f t="shared" si="154"/>
        <v>Yes</v>
      </c>
      <c r="Q1874" s="126" t="str">
        <f t="shared" si="157"/>
        <v>Yes</v>
      </c>
      <c r="R1874" s="126" t="str">
        <f t="shared" si="157"/>
        <v>Yes</v>
      </c>
      <c r="S1874" s="126" t="str">
        <f t="shared" si="157"/>
        <v>No</v>
      </c>
      <c r="T1874" s="126" t="str">
        <f t="shared" si="157"/>
        <v>Yes</v>
      </c>
      <c r="U1874" s="126" t="str">
        <f t="shared" si="157"/>
        <v>Yes</v>
      </c>
      <c r="V1874" s="126" t="str">
        <f t="shared" si="157"/>
        <v>No</v>
      </c>
      <c r="W1874" s="126" t="str">
        <f t="shared" si="157"/>
        <v>No</v>
      </c>
      <c r="X1874" s="126" t="str">
        <f t="shared" si="157"/>
        <v>No</v>
      </c>
      <c r="Y1874" s="126" t="str">
        <f t="shared" si="157"/>
        <v>No</v>
      </c>
      <c r="Z1874" s="126" t="str">
        <f t="shared" si="157"/>
        <v>No</v>
      </c>
      <c r="AA1874" s="126" t="str">
        <f t="shared" si="157"/>
        <v>No</v>
      </c>
    </row>
    <row r="1875" spans="1:27" x14ac:dyDescent="0.3">
      <c r="A1875" t="s">
        <v>273</v>
      </c>
      <c r="B1875" t="s">
        <v>13</v>
      </c>
      <c r="C1875" t="s">
        <v>9</v>
      </c>
      <c r="D1875" t="s">
        <v>8</v>
      </c>
      <c r="E1875" t="s">
        <v>11</v>
      </c>
      <c r="F1875" t="s">
        <v>10</v>
      </c>
      <c r="G1875">
        <v>1</v>
      </c>
      <c r="H1875" t="s">
        <v>9</v>
      </c>
      <c r="I1875" t="s">
        <v>18</v>
      </c>
      <c r="L1875" s="3" t="s">
        <v>122</v>
      </c>
      <c r="M1875">
        <v>2</v>
      </c>
      <c r="N1875" t="str">
        <f t="shared" si="156"/>
        <v>Yes</v>
      </c>
      <c r="O1875" s="3" t="s">
        <v>152</v>
      </c>
      <c r="P1875" s="126" t="str">
        <f t="shared" si="154"/>
        <v>Yes</v>
      </c>
      <c r="Q1875" s="126" t="str">
        <f t="shared" si="157"/>
        <v>Yes</v>
      </c>
      <c r="R1875" s="126" t="str">
        <f t="shared" si="157"/>
        <v>Yes</v>
      </c>
      <c r="S1875" s="126" t="str">
        <f t="shared" si="157"/>
        <v>No</v>
      </c>
      <c r="T1875" s="126" t="str">
        <f t="shared" si="157"/>
        <v>Yes</v>
      </c>
      <c r="U1875" s="126" t="str">
        <f t="shared" si="157"/>
        <v>Yes</v>
      </c>
      <c r="V1875" s="126" t="str">
        <f t="shared" si="157"/>
        <v>No</v>
      </c>
      <c r="W1875" s="126" t="str">
        <f t="shared" si="157"/>
        <v>No</v>
      </c>
      <c r="X1875" s="126" t="str">
        <f t="shared" si="157"/>
        <v>No</v>
      </c>
      <c r="Y1875" s="126" t="str">
        <f t="shared" si="157"/>
        <v>No</v>
      </c>
      <c r="Z1875" s="126" t="str">
        <f t="shared" si="157"/>
        <v>No</v>
      </c>
      <c r="AA1875" s="126" t="str">
        <f t="shared" si="157"/>
        <v>No</v>
      </c>
    </row>
    <row r="1876" spans="1:27" x14ac:dyDescent="0.3">
      <c r="A1876" t="s">
        <v>273</v>
      </c>
      <c r="B1876" t="s">
        <v>13</v>
      </c>
      <c r="C1876" t="s">
        <v>9</v>
      </c>
      <c r="D1876" t="s">
        <v>8</v>
      </c>
      <c r="E1876" t="s">
        <v>11</v>
      </c>
      <c r="F1876" t="s">
        <v>10</v>
      </c>
      <c r="G1876">
        <v>0</v>
      </c>
      <c r="H1876" t="s">
        <v>11</v>
      </c>
      <c r="I1876" t="s">
        <v>15</v>
      </c>
      <c r="M1876">
        <v>0</v>
      </c>
      <c r="N1876" t="str">
        <f t="shared" si="156"/>
        <v>No</v>
      </c>
      <c r="O1876" s="3" t="s">
        <v>152</v>
      </c>
      <c r="P1876" s="126" t="str">
        <f t="shared" si="154"/>
        <v>Yes</v>
      </c>
      <c r="Q1876" s="126" t="str">
        <f t="shared" si="157"/>
        <v>Yes</v>
      </c>
      <c r="R1876" s="126" t="str">
        <f t="shared" si="157"/>
        <v>Yes</v>
      </c>
      <c r="S1876" s="126" t="str">
        <f t="shared" si="157"/>
        <v>No</v>
      </c>
      <c r="T1876" s="126" t="str">
        <f t="shared" si="157"/>
        <v>Yes</v>
      </c>
      <c r="U1876" s="126" t="str">
        <f t="shared" si="157"/>
        <v>Yes</v>
      </c>
      <c r="V1876" s="126" t="str">
        <f t="shared" si="157"/>
        <v>No</v>
      </c>
      <c r="W1876" s="126" t="str">
        <f t="shared" si="157"/>
        <v>No</v>
      </c>
      <c r="X1876" s="126" t="str">
        <f t="shared" si="157"/>
        <v>No</v>
      </c>
      <c r="Y1876" s="126" t="str">
        <f t="shared" si="157"/>
        <v>No</v>
      </c>
      <c r="Z1876" s="126" t="str">
        <f t="shared" si="157"/>
        <v>No</v>
      </c>
      <c r="AA1876" s="126" t="str">
        <f t="shared" si="157"/>
        <v>No</v>
      </c>
    </row>
    <row r="1877" spans="1:27" x14ac:dyDescent="0.3">
      <c r="A1877" t="s">
        <v>273</v>
      </c>
      <c r="B1877" t="s">
        <v>13</v>
      </c>
      <c r="C1877" t="s">
        <v>9</v>
      </c>
      <c r="D1877" t="s">
        <v>8</v>
      </c>
      <c r="E1877" t="s">
        <v>11</v>
      </c>
      <c r="F1877" t="s">
        <v>10</v>
      </c>
      <c r="G1877">
        <v>0</v>
      </c>
      <c r="H1877" t="s">
        <v>13</v>
      </c>
      <c r="I1877" t="s">
        <v>17</v>
      </c>
      <c r="L1877" s="3" t="s">
        <v>122</v>
      </c>
      <c r="M1877">
        <v>0</v>
      </c>
      <c r="N1877" t="str">
        <f t="shared" si="156"/>
        <v>No</v>
      </c>
      <c r="O1877" s="3" t="s">
        <v>152</v>
      </c>
      <c r="P1877" s="126" t="str">
        <f t="shared" si="154"/>
        <v>Yes</v>
      </c>
      <c r="Q1877" s="126" t="str">
        <f t="shared" si="157"/>
        <v>Yes</v>
      </c>
      <c r="R1877" s="126" t="str">
        <f t="shared" si="157"/>
        <v>Yes</v>
      </c>
      <c r="S1877" s="126" t="str">
        <f t="shared" si="157"/>
        <v>No</v>
      </c>
      <c r="T1877" s="126" t="str">
        <f t="shared" si="157"/>
        <v>Yes</v>
      </c>
      <c r="U1877" s="126" t="str">
        <f t="shared" si="157"/>
        <v>Yes</v>
      </c>
      <c r="V1877" s="126" t="str">
        <f t="shared" si="157"/>
        <v>No</v>
      </c>
      <c r="W1877" s="126" t="str">
        <f t="shared" si="157"/>
        <v>No</v>
      </c>
      <c r="X1877" s="126" t="str">
        <f t="shared" si="157"/>
        <v>No</v>
      </c>
      <c r="Y1877" s="126" t="str">
        <f t="shared" si="157"/>
        <v>No</v>
      </c>
      <c r="Z1877" s="126" t="str">
        <f t="shared" si="157"/>
        <v>No</v>
      </c>
      <c r="AA1877" s="126" t="str">
        <f t="shared" si="157"/>
        <v>No</v>
      </c>
    </row>
    <row r="1878" spans="1:27" x14ac:dyDescent="0.3">
      <c r="A1878" t="s">
        <v>273</v>
      </c>
      <c r="B1878" t="s">
        <v>13</v>
      </c>
      <c r="C1878" t="s">
        <v>130</v>
      </c>
      <c r="D1878" t="s">
        <v>8</v>
      </c>
      <c r="E1878" t="s">
        <v>70</v>
      </c>
      <c r="F1878" t="s">
        <v>10</v>
      </c>
      <c r="G1878">
        <v>1</v>
      </c>
      <c r="H1878" t="s">
        <v>10</v>
      </c>
      <c r="I1878" t="s">
        <v>15</v>
      </c>
      <c r="M1878">
        <v>2</v>
      </c>
      <c r="N1878" t="str">
        <f t="shared" si="156"/>
        <v>Yes</v>
      </c>
      <c r="O1878" s="3" t="s">
        <v>152</v>
      </c>
      <c r="P1878" s="126" t="str">
        <f t="shared" si="154"/>
        <v>Yes</v>
      </c>
      <c r="Q1878" s="126" t="str">
        <f t="shared" si="157"/>
        <v>No</v>
      </c>
      <c r="R1878" s="126" t="str">
        <f t="shared" si="157"/>
        <v>Yes</v>
      </c>
      <c r="S1878" s="126" t="str">
        <f t="shared" si="157"/>
        <v>Yes</v>
      </c>
      <c r="T1878" s="126" t="str">
        <f t="shared" si="157"/>
        <v>Yes</v>
      </c>
      <c r="U1878" s="126" t="str">
        <f t="shared" si="157"/>
        <v>No</v>
      </c>
      <c r="V1878" s="126" t="str">
        <f t="shared" si="157"/>
        <v>No</v>
      </c>
      <c r="W1878" s="126" t="str">
        <f t="shared" si="157"/>
        <v>No</v>
      </c>
      <c r="X1878" s="126" t="str">
        <f t="shared" si="157"/>
        <v>No</v>
      </c>
      <c r="Y1878" s="126" t="str">
        <f t="shared" si="157"/>
        <v>Yes</v>
      </c>
      <c r="Z1878" s="126" t="str">
        <f t="shared" si="157"/>
        <v>No</v>
      </c>
      <c r="AA1878" s="126" t="str">
        <f t="shared" si="157"/>
        <v>No</v>
      </c>
    </row>
    <row r="1879" spans="1:27" x14ac:dyDescent="0.3">
      <c r="A1879" t="s">
        <v>273</v>
      </c>
      <c r="B1879" t="s">
        <v>13</v>
      </c>
      <c r="C1879" t="s">
        <v>130</v>
      </c>
      <c r="D1879" t="s">
        <v>8</v>
      </c>
      <c r="E1879" t="s">
        <v>70</v>
      </c>
      <c r="F1879" t="s">
        <v>10</v>
      </c>
      <c r="G1879">
        <v>0</v>
      </c>
      <c r="H1879" t="s">
        <v>130</v>
      </c>
      <c r="I1879" t="s">
        <v>17</v>
      </c>
      <c r="M1879">
        <v>0</v>
      </c>
      <c r="N1879" t="str">
        <f t="shared" si="156"/>
        <v>No</v>
      </c>
      <c r="O1879" s="3" t="s">
        <v>152</v>
      </c>
      <c r="P1879" s="126" t="str">
        <f t="shared" si="154"/>
        <v>Yes</v>
      </c>
      <c r="Q1879" s="126" t="str">
        <f t="shared" si="157"/>
        <v>No</v>
      </c>
      <c r="R1879" s="126" t="str">
        <f t="shared" si="157"/>
        <v>Yes</v>
      </c>
      <c r="S1879" s="126" t="str">
        <f t="shared" si="157"/>
        <v>Yes</v>
      </c>
      <c r="T1879" s="126" t="str">
        <f t="shared" si="157"/>
        <v>Yes</v>
      </c>
      <c r="U1879" s="126" t="str">
        <f t="shared" si="157"/>
        <v>No</v>
      </c>
      <c r="V1879" s="126" t="str">
        <f t="shared" si="157"/>
        <v>No</v>
      </c>
      <c r="W1879" s="126" t="str">
        <f t="shared" si="157"/>
        <v>No</v>
      </c>
      <c r="X1879" s="126" t="str">
        <f t="shared" si="157"/>
        <v>No</v>
      </c>
      <c r="Y1879" s="126" t="str">
        <f t="shared" si="157"/>
        <v>Yes</v>
      </c>
      <c r="Z1879" s="126" t="str">
        <f t="shared" si="157"/>
        <v>No</v>
      </c>
      <c r="AA1879" s="126" t="str">
        <f t="shared" si="157"/>
        <v>No</v>
      </c>
    </row>
    <row r="1880" spans="1:27" x14ac:dyDescent="0.3">
      <c r="A1880" t="s">
        <v>273</v>
      </c>
      <c r="B1880" t="s">
        <v>13</v>
      </c>
      <c r="C1880" t="s">
        <v>130</v>
      </c>
      <c r="D1880" t="s">
        <v>8</v>
      </c>
      <c r="E1880" t="s">
        <v>70</v>
      </c>
      <c r="F1880" t="s">
        <v>131</v>
      </c>
      <c r="G1880">
        <v>1</v>
      </c>
      <c r="H1880" t="s">
        <v>131</v>
      </c>
      <c r="I1880" t="s">
        <v>18</v>
      </c>
      <c r="L1880" s="3" t="s">
        <v>122</v>
      </c>
      <c r="M1880">
        <v>2</v>
      </c>
      <c r="N1880" t="str">
        <f t="shared" si="156"/>
        <v>Yes</v>
      </c>
      <c r="O1880" s="3" t="s">
        <v>152</v>
      </c>
      <c r="P1880" s="126" t="str">
        <f t="shared" ref="P1880:P1943" si="158">IF($A1880="","",IF(OR($B1880=P$1,$C1880=P$1,$D1880=P$1,$E1880=P$1,$F1880=P$1),"Yes","No"))</f>
        <v>Yes</v>
      </c>
      <c r="Q1880" s="126" t="str">
        <f t="shared" si="157"/>
        <v>No</v>
      </c>
      <c r="R1880" s="126" t="str">
        <f t="shared" si="157"/>
        <v>Yes</v>
      </c>
      <c r="S1880" s="126" t="str">
        <f t="shared" si="157"/>
        <v>Yes</v>
      </c>
      <c r="T1880" s="126" t="str">
        <f t="shared" si="157"/>
        <v>No</v>
      </c>
      <c r="U1880" s="126" t="str">
        <f t="shared" si="157"/>
        <v>No</v>
      </c>
      <c r="V1880" s="126" t="str">
        <f t="shared" si="157"/>
        <v>No</v>
      </c>
      <c r="W1880" s="126" t="str">
        <f t="shared" si="157"/>
        <v>No</v>
      </c>
      <c r="X1880" s="126" t="str">
        <f t="shared" si="157"/>
        <v>No</v>
      </c>
      <c r="Y1880" s="126" t="str">
        <f t="shared" si="157"/>
        <v>Yes</v>
      </c>
      <c r="Z1880" s="126" t="str">
        <f t="shared" si="157"/>
        <v>Yes</v>
      </c>
      <c r="AA1880" s="126" t="str">
        <f t="shared" si="157"/>
        <v>No</v>
      </c>
    </row>
    <row r="1881" spans="1:27" x14ac:dyDescent="0.3">
      <c r="A1881" t="s">
        <v>273</v>
      </c>
      <c r="B1881" t="s">
        <v>13</v>
      </c>
      <c r="C1881" t="s">
        <v>130</v>
      </c>
      <c r="D1881" t="s">
        <v>8</v>
      </c>
      <c r="E1881" t="s">
        <v>70</v>
      </c>
      <c r="F1881" t="s">
        <v>131</v>
      </c>
      <c r="G1881">
        <v>1</v>
      </c>
      <c r="H1881" t="s">
        <v>70</v>
      </c>
      <c r="I1881" t="s">
        <v>15</v>
      </c>
      <c r="L1881" s="3" t="s">
        <v>122</v>
      </c>
      <c r="M1881">
        <v>2</v>
      </c>
      <c r="N1881" t="str">
        <f t="shared" si="156"/>
        <v>Yes</v>
      </c>
      <c r="O1881" s="3" t="s">
        <v>152</v>
      </c>
      <c r="P1881" s="126" t="str">
        <f t="shared" si="158"/>
        <v>Yes</v>
      </c>
      <c r="Q1881" s="126" t="str">
        <f t="shared" si="157"/>
        <v>No</v>
      </c>
      <c r="R1881" s="126" t="str">
        <f t="shared" si="157"/>
        <v>Yes</v>
      </c>
      <c r="S1881" s="126" t="str">
        <f t="shared" si="157"/>
        <v>Yes</v>
      </c>
      <c r="T1881" s="126" t="str">
        <f t="shared" si="157"/>
        <v>No</v>
      </c>
      <c r="U1881" s="126" t="str">
        <f t="shared" si="157"/>
        <v>No</v>
      </c>
      <c r="V1881" s="126" t="str">
        <f t="shared" si="157"/>
        <v>No</v>
      </c>
      <c r="W1881" s="126" t="str">
        <f t="shared" si="157"/>
        <v>No</v>
      </c>
      <c r="X1881" s="126" t="str">
        <f t="shared" si="157"/>
        <v>No</v>
      </c>
      <c r="Y1881" s="126" t="str">
        <f t="shared" si="157"/>
        <v>Yes</v>
      </c>
      <c r="Z1881" s="126" t="str">
        <f t="shared" si="157"/>
        <v>Yes</v>
      </c>
      <c r="AA1881" s="126" t="str">
        <f t="shared" si="157"/>
        <v>No</v>
      </c>
    </row>
    <row r="1882" spans="1:27" x14ac:dyDescent="0.3">
      <c r="A1882" t="s">
        <v>273</v>
      </c>
      <c r="B1882" t="s">
        <v>130</v>
      </c>
      <c r="C1882" t="s">
        <v>9</v>
      </c>
      <c r="D1882" t="s">
        <v>70</v>
      </c>
      <c r="E1882" t="s">
        <v>11</v>
      </c>
      <c r="F1882" t="s">
        <v>131</v>
      </c>
      <c r="G1882">
        <v>0</v>
      </c>
      <c r="H1882" t="s">
        <v>70</v>
      </c>
      <c r="I1882" t="s">
        <v>15</v>
      </c>
      <c r="M1882">
        <v>0</v>
      </c>
      <c r="N1882" t="str">
        <f t="shared" si="156"/>
        <v>No</v>
      </c>
      <c r="O1882" s="3" t="s">
        <v>152</v>
      </c>
      <c r="P1882" s="126" t="str">
        <f t="shared" si="158"/>
        <v>No</v>
      </c>
      <c r="Q1882" s="126" t="str">
        <f t="shared" si="157"/>
        <v>Yes</v>
      </c>
      <c r="R1882" s="126" t="str">
        <f t="shared" si="157"/>
        <v>No</v>
      </c>
      <c r="S1882" s="126" t="str">
        <f t="shared" si="157"/>
        <v>Yes</v>
      </c>
      <c r="T1882" s="126" t="str">
        <f t="shared" si="157"/>
        <v>No</v>
      </c>
      <c r="U1882" s="126" t="str">
        <f t="shared" si="157"/>
        <v>Yes</v>
      </c>
      <c r="V1882" s="126" t="str">
        <f t="shared" si="157"/>
        <v>No</v>
      </c>
      <c r="W1882" s="126" t="str">
        <f t="shared" si="157"/>
        <v>No</v>
      </c>
      <c r="X1882" s="126" t="str">
        <f t="shared" si="157"/>
        <v>No</v>
      </c>
      <c r="Y1882" s="126" t="str">
        <f t="shared" si="157"/>
        <v>Yes</v>
      </c>
      <c r="Z1882" s="126" t="str">
        <f t="shared" si="157"/>
        <v>Yes</v>
      </c>
      <c r="AA1882" s="126" t="str">
        <f t="shared" si="157"/>
        <v>No</v>
      </c>
    </row>
    <row r="1883" spans="1:27" x14ac:dyDescent="0.3">
      <c r="A1883" t="s">
        <v>273</v>
      </c>
      <c r="B1883" t="s">
        <v>130</v>
      </c>
      <c r="C1883" t="s">
        <v>9</v>
      </c>
      <c r="D1883" t="s">
        <v>70</v>
      </c>
      <c r="E1883" t="s">
        <v>11</v>
      </c>
      <c r="F1883" t="s">
        <v>131</v>
      </c>
      <c r="G1883">
        <v>2</v>
      </c>
      <c r="H1883" t="s">
        <v>11</v>
      </c>
      <c r="I1883" t="s">
        <v>16</v>
      </c>
      <c r="M1883">
        <v>0</v>
      </c>
      <c r="N1883" t="str">
        <f t="shared" si="156"/>
        <v>No</v>
      </c>
      <c r="O1883" s="3" t="s">
        <v>152</v>
      </c>
      <c r="P1883" s="126" t="str">
        <f t="shared" si="158"/>
        <v>No</v>
      </c>
      <c r="Q1883" s="126" t="str">
        <f t="shared" si="157"/>
        <v>Yes</v>
      </c>
      <c r="R1883" s="126" t="str">
        <f t="shared" si="157"/>
        <v>No</v>
      </c>
      <c r="S1883" s="126" t="str">
        <f t="shared" si="157"/>
        <v>Yes</v>
      </c>
      <c r="T1883" s="126" t="str">
        <f t="shared" si="157"/>
        <v>No</v>
      </c>
      <c r="U1883" s="126" t="str">
        <f t="shared" si="157"/>
        <v>Yes</v>
      </c>
      <c r="V1883" s="126" t="str">
        <f t="shared" si="157"/>
        <v>No</v>
      </c>
      <c r="W1883" s="126" t="str">
        <f t="shared" si="157"/>
        <v>No</v>
      </c>
      <c r="X1883" s="126" t="str">
        <f t="shared" si="157"/>
        <v>No</v>
      </c>
      <c r="Y1883" s="126" t="str">
        <f t="shared" si="157"/>
        <v>Yes</v>
      </c>
      <c r="Z1883" s="126" t="str">
        <f t="shared" si="157"/>
        <v>Yes</v>
      </c>
      <c r="AA1883" s="126" t="str">
        <f t="shared" si="157"/>
        <v>No</v>
      </c>
    </row>
    <row r="1884" spans="1:27" x14ac:dyDescent="0.3">
      <c r="A1884" t="s">
        <v>273</v>
      </c>
      <c r="B1884" t="s">
        <v>130</v>
      </c>
      <c r="C1884" t="s">
        <v>9</v>
      </c>
      <c r="D1884" t="s">
        <v>70</v>
      </c>
      <c r="E1884" t="s">
        <v>11</v>
      </c>
      <c r="F1884" t="s">
        <v>131</v>
      </c>
      <c r="G1884">
        <v>0</v>
      </c>
      <c r="H1884" t="s">
        <v>70</v>
      </c>
      <c r="I1884" t="s">
        <v>19</v>
      </c>
      <c r="L1884" s="3" t="s">
        <v>122</v>
      </c>
      <c r="M1884">
        <v>0</v>
      </c>
      <c r="N1884" t="str">
        <f t="shared" si="156"/>
        <v>No</v>
      </c>
      <c r="O1884" s="3" t="s">
        <v>152</v>
      </c>
      <c r="P1884" s="126" t="str">
        <f t="shared" si="158"/>
        <v>No</v>
      </c>
      <c r="Q1884" s="126" t="str">
        <f t="shared" si="157"/>
        <v>Yes</v>
      </c>
      <c r="R1884" s="126" t="str">
        <f t="shared" si="157"/>
        <v>No</v>
      </c>
      <c r="S1884" s="126" t="str">
        <f t="shared" si="157"/>
        <v>Yes</v>
      </c>
      <c r="T1884" s="126" t="str">
        <f t="shared" si="157"/>
        <v>No</v>
      </c>
      <c r="U1884" s="126" t="str">
        <f t="shared" si="157"/>
        <v>Yes</v>
      </c>
      <c r="V1884" s="126" t="str">
        <f t="shared" si="157"/>
        <v>No</v>
      </c>
      <c r="W1884" s="126" t="str">
        <f t="shared" si="157"/>
        <v>No</v>
      </c>
      <c r="X1884" s="126" t="str">
        <f t="shared" si="157"/>
        <v>No</v>
      </c>
      <c r="Y1884" s="126" t="str">
        <f t="shared" si="157"/>
        <v>Yes</v>
      </c>
      <c r="Z1884" s="126" t="str">
        <f t="shared" si="157"/>
        <v>Yes</v>
      </c>
      <c r="AA1884" s="126" t="str">
        <f t="shared" si="157"/>
        <v>No</v>
      </c>
    </row>
    <row r="1885" spans="1:27" x14ac:dyDescent="0.3">
      <c r="A1885" t="s">
        <v>273</v>
      </c>
      <c r="B1885" t="s">
        <v>130</v>
      </c>
      <c r="C1885" t="s">
        <v>9</v>
      </c>
      <c r="D1885" t="s">
        <v>70</v>
      </c>
      <c r="E1885" t="s">
        <v>11</v>
      </c>
      <c r="F1885" t="s">
        <v>10</v>
      </c>
      <c r="G1885">
        <v>1</v>
      </c>
      <c r="H1885" t="s">
        <v>9</v>
      </c>
      <c r="I1885" t="s">
        <v>15</v>
      </c>
      <c r="L1885" s="3" t="s">
        <v>122</v>
      </c>
      <c r="M1885">
        <v>0</v>
      </c>
      <c r="N1885" t="str">
        <f t="shared" si="156"/>
        <v>No</v>
      </c>
      <c r="O1885" s="3" t="s">
        <v>152</v>
      </c>
      <c r="P1885" s="126" t="str">
        <f t="shared" si="158"/>
        <v>No</v>
      </c>
      <c r="Q1885" s="126" t="str">
        <f t="shared" si="157"/>
        <v>Yes</v>
      </c>
      <c r="R1885" s="126" t="str">
        <f t="shared" si="157"/>
        <v>No</v>
      </c>
      <c r="S1885" s="126" t="str">
        <f t="shared" si="157"/>
        <v>Yes</v>
      </c>
      <c r="T1885" s="126" t="str">
        <f t="shared" si="157"/>
        <v>Yes</v>
      </c>
      <c r="U1885" s="126" t="str">
        <f t="shared" si="157"/>
        <v>Yes</v>
      </c>
      <c r="V1885" s="126" t="str">
        <f t="shared" ref="Q1885:AA1908" si="159">IF($A1885="","",IF(OR($B1885=V$1,$C1885=V$1,$D1885=V$1,$E1885=V$1,$F1885=V$1),"Yes","No"))</f>
        <v>No</v>
      </c>
      <c r="W1885" s="126" t="str">
        <f t="shared" si="159"/>
        <v>No</v>
      </c>
      <c r="X1885" s="126" t="str">
        <f t="shared" si="159"/>
        <v>No</v>
      </c>
      <c r="Y1885" s="126" t="str">
        <f t="shared" si="159"/>
        <v>Yes</v>
      </c>
      <c r="Z1885" s="126" t="str">
        <f t="shared" si="159"/>
        <v>No</v>
      </c>
      <c r="AA1885" s="126" t="str">
        <f t="shared" si="159"/>
        <v>No</v>
      </c>
    </row>
    <row r="1886" spans="1:27" x14ac:dyDescent="0.3">
      <c r="A1886" t="s">
        <v>273</v>
      </c>
      <c r="B1886" t="s">
        <v>130</v>
      </c>
      <c r="C1886" t="s">
        <v>9</v>
      </c>
      <c r="D1886" t="s">
        <v>70</v>
      </c>
      <c r="E1886" t="s">
        <v>11</v>
      </c>
      <c r="F1886" t="s">
        <v>10</v>
      </c>
      <c r="G1886">
        <v>0</v>
      </c>
      <c r="H1886" t="s">
        <v>10</v>
      </c>
      <c r="I1886" t="s">
        <v>19</v>
      </c>
      <c r="M1886">
        <v>0</v>
      </c>
      <c r="N1886" t="str">
        <f t="shared" si="156"/>
        <v>No</v>
      </c>
      <c r="O1886" s="3" t="s">
        <v>152</v>
      </c>
      <c r="P1886" s="126" t="str">
        <f t="shared" si="158"/>
        <v>No</v>
      </c>
      <c r="Q1886" s="126" t="str">
        <f t="shared" si="159"/>
        <v>Yes</v>
      </c>
      <c r="R1886" s="126" t="str">
        <f t="shared" si="159"/>
        <v>No</v>
      </c>
      <c r="S1886" s="126" t="str">
        <f t="shared" si="159"/>
        <v>Yes</v>
      </c>
      <c r="T1886" s="126" t="str">
        <f t="shared" si="159"/>
        <v>Yes</v>
      </c>
      <c r="U1886" s="126" t="str">
        <f t="shared" si="159"/>
        <v>Yes</v>
      </c>
      <c r="V1886" s="126" t="str">
        <f t="shared" si="159"/>
        <v>No</v>
      </c>
      <c r="W1886" s="126" t="str">
        <f t="shared" si="159"/>
        <v>No</v>
      </c>
      <c r="X1886" s="126" t="str">
        <f t="shared" si="159"/>
        <v>No</v>
      </c>
      <c r="Y1886" s="126" t="str">
        <f t="shared" si="159"/>
        <v>Yes</v>
      </c>
      <c r="Z1886" s="126" t="str">
        <f t="shared" si="159"/>
        <v>No</v>
      </c>
      <c r="AA1886" s="126" t="str">
        <f t="shared" si="159"/>
        <v>No</v>
      </c>
    </row>
    <row r="1887" spans="1:27" x14ac:dyDescent="0.3">
      <c r="A1887" t="s">
        <v>273</v>
      </c>
      <c r="B1887" t="s">
        <v>13</v>
      </c>
      <c r="C1887" t="s">
        <v>9</v>
      </c>
      <c r="D1887" t="s">
        <v>8</v>
      </c>
      <c r="E1887" t="s">
        <v>11</v>
      </c>
      <c r="F1887" t="s">
        <v>10</v>
      </c>
      <c r="G1887">
        <v>1</v>
      </c>
      <c r="H1887" t="s">
        <v>9</v>
      </c>
      <c r="I1887" t="s">
        <v>18</v>
      </c>
      <c r="L1887" s="3" t="s">
        <v>122</v>
      </c>
      <c r="M1887">
        <v>2</v>
      </c>
      <c r="N1887" t="str">
        <f t="shared" si="156"/>
        <v>Yes</v>
      </c>
      <c r="O1887" s="3" t="s">
        <v>152</v>
      </c>
      <c r="P1887" s="126" t="str">
        <f t="shared" si="158"/>
        <v>Yes</v>
      </c>
      <c r="Q1887" s="126" t="str">
        <f t="shared" si="159"/>
        <v>Yes</v>
      </c>
      <c r="R1887" s="126" t="str">
        <f t="shared" si="159"/>
        <v>Yes</v>
      </c>
      <c r="S1887" s="126" t="str">
        <f t="shared" si="159"/>
        <v>No</v>
      </c>
      <c r="T1887" s="126" t="str">
        <f t="shared" si="159"/>
        <v>Yes</v>
      </c>
      <c r="U1887" s="126" t="str">
        <f t="shared" si="159"/>
        <v>Yes</v>
      </c>
      <c r="V1887" s="126" t="str">
        <f t="shared" si="159"/>
        <v>No</v>
      </c>
      <c r="W1887" s="126" t="str">
        <f t="shared" si="159"/>
        <v>No</v>
      </c>
      <c r="X1887" s="126" t="str">
        <f t="shared" si="159"/>
        <v>No</v>
      </c>
      <c r="Y1887" s="126" t="str">
        <f t="shared" si="159"/>
        <v>No</v>
      </c>
      <c r="Z1887" s="126" t="str">
        <f t="shared" si="159"/>
        <v>No</v>
      </c>
      <c r="AA1887" s="126" t="str">
        <f t="shared" si="159"/>
        <v>No</v>
      </c>
    </row>
    <row r="1888" spans="1:27" x14ac:dyDescent="0.3">
      <c r="A1888" t="s">
        <v>273</v>
      </c>
      <c r="B1888" t="s">
        <v>13</v>
      </c>
      <c r="C1888" t="s">
        <v>9</v>
      </c>
      <c r="D1888" t="s">
        <v>8</v>
      </c>
      <c r="E1888" t="s">
        <v>11</v>
      </c>
      <c r="F1888" t="s">
        <v>10</v>
      </c>
      <c r="G1888">
        <v>1</v>
      </c>
      <c r="H1888" t="s">
        <v>10</v>
      </c>
      <c r="I1888" t="s">
        <v>16</v>
      </c>
      <c r="M1888">
        <v>2</v>
      </c>
      <c r="N1888" t="str">
        <f t="shared" si="156"/>
        <v>Yes</v>
      </c>
      <c r="O1888" s="3" t="s">
        <v>152</v>
      </c>
      <c r="P1888" s="126" t="str">
        <f t="shared" si="158"/>
        <v>Yes</v>
      </c>
      <c r="Q1888" s="126" t="str">
        <f t="shared" si="159"/>
        <v>Yes</v>
      </c>
      <c r="R1888" s="126" t="str">
        <f t="shared" si="159"/>
        <v>Yes</v>
      </c>
      <c r="S1888" s="126" t="str">
        <f t="shared" si="159"/>
        <v>No</v>
      </c>
      <c r="T1888" s="126" t="str">
        <f t="shared" si="159"/>
        <v>Yes</v>
      </c>
      <c r="U1888" s="126" t="str">
        <f t="shared" si="159"/>
        <v>Yes</v>
      </c>
      <c r="V1888" s="126" t="str">
        <f t="shared" si="159"/>
        <v>No</v>
      </c>
      <c r="W1888" s="126" t="str">
        <f t="shared" si="159"/>
        <v>No</v>
      </c>
      <c r="X1888" s="126" t="str">
        <f t="shared" si="159"/>
        <v>No</v>
      </c>
      <c r="Y1888" s="126" t="str">
        <f t="shared" si="159"/>
        <v>No</v>
      </c>
      <c r="Z1888" s="126" t="str">
        <f t="shared" si="159"/>
        <v>No</v>
      </c>
      <c r="AA1888" s="126" t="str">
        <f t="shared" si="159"/>
        <v>No</v>
      </c>
    </row>
    <row r="1889" spans="1:27" x14ac:dyDescent="0.3">
      <c r="A1889" t="s">
        <v>273</v>
      </c>
      <c r="B1889" t="s">
        <v>13</v>
      </c>
      <c r="C1889" t="s">
        <v>9</v>
      </c>
      <c r="D1889" t="s">
        <v>8</v>
      </c>
      <c r="E1889" t="s">
        <v>11</v>
      </c>
      <c r="F1889" t="s">
        <v>10</v>
      </c>
      <c r="G1889">
        <v>1</v>
      </c>
      <c r="H1889" t="s">
        <v>10</v>
      </c>
      <c r="I1889" t="s">
        <v>148</v>
      </c>
      <c r="M1889">
        <v>2</v>
      </c>
      <c r="N1889" t="str">
        <f t="shared" si="156"/>
        <v>Yes</v>
      </c>
      <c r="O1889" s="3" t="s">
        <v>152</v>
      </c>
      <c r="P1889" s="126" t="str">
        <f t="shared" si="158"/>
        <v>Yes</v>
      </c>
      <c r="Q1889" s="126" t="str">
        <f t="shared" si="159"/>
        <v>Yes</v>
      </c>
      <c r="R1889" s="126" t="str">
        <f t="shared" si="159"/>
        <v>Yes</v>
      </c>
      <c r="S1889" s="126" t="str">
        <f t="shared" si="159"/>
        <v>No</v>
      </c>
      <c r="T1889" s="126" t="str">
        <f t="shared" si="159"/>
        <v>Yes</v>
      </c>
      <c r="U1889" s="126" t="str">
        <f t="shared" si="159"/>
        <v>Yes</v>
      </c>
      <c r="V1889" s="126" t="str">
        <f t="shared" si="159"/>
        <v>No</v>
      </c>
      <c r="W1889" s="126" t="str">
        <f t="shared" si="159"/>
        <v>No</v>
      </c>
      <c r="X1889" s="126" t="str">
        <f t="shared" si="159"/>
        <v>No</v>
      </c>
      <c r="Y1889" s="126" t="str">
        <f t="shared" si="159"/>
        <v>No</v>
      </c>
      <c r="Z1889" s="126" t="str">
        <f t="shared" si="159"/>
        <v>No</v>
      </c>
      <c r="AA1889" s="126" t="str">
        <f t="shared" si="159"/>
        <v>No</v>
      </c>
    </row>
    <row r="1890" spans="1:27" x14ac:dyDescent="0.3">
      <c r="A1890" t="s">
        <v>273</v>
      </c>
      <c r="B1890" t="s">
        <v>13</v>
      </c>
      <c r="C1890" t="s">
        <v>14</v>
      </c>
      <c r="D1890" t="s">
        <v>8</v>
      </c>
      <c r="E1890" t="s">
        <v>11</v>
      </c>
      <c r="F1890" t="s">
        <v>131</v>
      </c>
      <c r="G1890">
        <v>1</v>
      </c>
      <c r="H1890" t="s">
        <v>8</v>
      </c>
      <c r="I1890" t="s">
        <v>18</v>
      </c>
      <c r="M1890">
        <v>0</v>
      </c>
      <c r="N1890" t="str">
        <f t="shared" si="156"/>
        <v>No</v>
      </c>
      <c r="O1890" s="3" t="s">
        <v>152</v>
      </c>
      <c r="P1890" s="126" t="str">
        <f t="shared" si="158"/>
        <v>Yes</v>
      </c>
      <c r="Q1890" s="126" t="str">
        <f t="shared" si="159"/>
        <v>No</v>
      </c>
      <c r="R1890" s="126" t="str">
        <f t="shared" si="159"/>
        <v>Yes</v>
      </c>
      <c r="S1890" s="126" t="str">
        <f t="shared" si="159"/>
        <v>No</v>
      </c>
      <c r="T1890" s="126" t="str">
        <f t="shared" si="159"/>
        <v>No</v>
      </c>
      <c r="U1890" s="126" t="str">
        <f t="shared" si="159"/>
        <v>Yes</v>
      </c>
      <c r="V1890" s="126" t="str">
        <f t="shared" si="159"/>
        <v>No</v>
      </c>
      <c r="W1890" s="126" t="str">
        <f t="shared" si="159"/>
        <v>No</v>
      </c>
      <c r="X1890" s="126" t="str">
        <f t="shared" si="159"/>
        <v>Yes</v>
      </c>
      <c r="Y1890" s="126" t="str">
        <f t="shared" si="159"/>
        <v>No</v>
      </c>
      <c r="Z1890" s="126" t="str">
        <f t="shared" si="159"/>
        <v>Yes</v>
      </c>
      <c r="AA1890" s="126" t="str">
        <f t="shared" si="159"/>
        <v>No</v>
      </c>
    </row>
    <row r="1891" spans="1:27" x14ac:dyDescent="0.3">
      <c r="A1891" t="s">
        <v>273</v>
      </c>
      <c r="B1891" t="s">
        <v>13</v>
      </c>
      <c r="C1891" t="s">
        <v>14</v>
      </c>
      <c r="D1891" t="s">
        <v>8</v>
      </c>
      <c r="E1891" t="s">
        <v>11</v>
      </c>
      <c r="F1891" t="s">
        <v>131</v>
      </c>
      <c r="G1891">
        <v>1</v>
      </c>
      <c r="H1891" t="s">
        <v>11</v>
      </c>
      <c r="I1891" t="s">
        <v>18</v>
      </c>
      <c r="J1891" t="s">
        <v>237</v>
      </c>
      <c r="L1891" s="3" t="s">
        <v>122</v>
      </c>
      <c r="M1891">
        <v>2</v>
      </c>
      <c r="N1891" t="str">
        <f t="shared" si="156"/>
        <v>Yes</v>
      </c>
      <c r="O1891" s="3" t="s">
        <v>152</v>
      </c>
      <c r="P1891" s="126" t="str">
        <f t="shared" si="158"/>
        <v>Yes</v>
      </c>
      <c r="Q1891" s="126" t="str">
        <f t="shared" si="159"/>
        <v>No</v>
      </c>
      <c r="R1891" s="126" t="str">
        <f t="shared" si="159"/>
        <v>Yes</v>
      </c>
      <c r="S1891" s="126" t="str">
        <f t="shared" si="159"/>
        <v>No</v>
      </c>
      <c r="T1891" s="126" t="str">
        <f t="shared" si="159"/>
        <v>No</v>
      </c>
      <c r="U1891" s="126" t="str">
        <f t="shared" si="159"/>
        <v>Yes</v>
      </c>
      <c r="V1891" s="126" t="str">
        <f t="shared" si="159"/>
        <v>No</v>
      </c>
      <c r="W1891" s="126" t="str">
        <f t="shared" si="159"/>
        <v>No</v>
      </c>
      <c r="X1891" s="126" t="str">
        <f t="shared" si="159"/>
        <v>Yes</v>
      </c>
      <c r="Y1891" s="126" t="str">
        <f t="shared" si="159"/>
        <v>No</v>
      </c>
      <c r="Z1891" s="126" t="str">
        <f t="shared" si="159"/>
        <v>Yes</v>
      </c>
      <c r="AA1891" s="126" t="str">
        <f t="shared" si="159"/>
        <v>No</v>
      </c>
    </row>
    <row r="1892" spans="1:27" x14ac:dyDescent="0.3">
      <c r="A1892" t="s">
        <v>273</v>
      </c>
      <c r="B1892" t="s">
        <v>13</v>
      </c>
      <c r="C1892" t="s">
        <v>14</v>
      </c>
      <c r="D1892" t="s">
        <v>8</v>
      </c>
      <c r="E1892" t="s">
        <v>11</v>
      </c>
      <c r="F1892" t="s">
        <v>131</v>
      </c>
      <c r="G1892">
        <v>0</v>
      </c>
      <c r="H1892" t="s">
        <v>11</v>
      </c>
      <c r="I1892" t="s">
        <v>15</v>
      </c>
      <c r="L1892" s="3" t="s">
        <v>122</v>
      </c>
      <c r="M1892">
        <v>0</v>
      </c>
      <c r="N1892" t="str">
        <f t="shared" si="156"/>
        <v>No</v>
      </c>
      <c r="O1892" s="3" t="s">
        <v>152</v>
      </c>
      <c r="P1892" s="126" t="str">
        <f t="shared" si="158"/>
        <v>Yes</v>
      </c>
      <c r="Q1892" s="126" t="str">
        <f t="shared" si="159"/>
        <v>No</v>
      </c>
      <c r="R1892" s="126" t="str">
        <f t="shared" si="159"/>
        <v>Yes</v>
      </c>
      <c r="S1892" s="126" t="str">
        <f t="shared" si="159"/>
        <v>No</v>
      </c>
      <c r="T1892" s="126" t="str">
        <f t="shared" si="159"/>
        <v>No</v>
      </c>
      <c r="U1892" s="126" t="str">
        <f t="shared" si="159"/>
        <v>Yes</v>
      </c>
      <c r="V1892" s="126" t="str">
        <f t="shared" si="159"/>
        <v>No</v>
      </c>
      <c r="W1892" s="126" t="str">
        <f t="shared" si="159"/>
        <v>No</v>
      </c>
      <c r="X1892" s="126" t="str">
        <f t="shared" si="159"/>
        <v>Yes</v>
      </c>
      <c r="Y1892" s="126" t="str">
        <f t="shared" si="159"/>
        <v>No</v>
      </c>
      <c r="Z1892" s="126" t="str">
        <f t="shared" si="159"/>
        <v>Yes</v>
      </c>
      <c r="AA1892" s="126" t="str">
        <f t="shared" si="159"/>
        <v>No</v>
      </c>
    </row>
    <row r="1893" spans="1:27" x14ac:dyDescent="0.3">
      <c r="A1893" t="s">
        <v>273</v>
      </c>
      <c r="B1893" t="s">
        <v>13</v>
      </c>
      <c r="C1893" t="s">
        <v>14</v>
      </c>
      <c r="D1893" t="s">
        <v>8</v>
      </c>
      <c r="E1893" t="s">
        <v>11</v>
      </c>
      <c r="F1893" t="s">
        <v>131</v>
      </c>
      <c r="G1893">
        <v>1</v>
      </c>
      <c r="H1893" t="s">
        <v>131</v>
      </c>
      <c r="I1893" t="s">
        <v>18</v>
      </c>
      <c r="M1893">
        <v>0</v>
      </c>
      <c r="N1893" t="str">
        <f t="shared" si="156"/>
        <v>No</v>
      </c>
      <c r="O1893" s="3" t="s">
        <v>152</v>
      </c>
      <c r="P1893" s="126" t="str">
        <f t="shared" si="158"/>
        <v>Yes</v>
      </c>
      <c r="Q1893" s="126" t="str">
        <f t="shared" si="159"/>
        <v>No</v>
      </c>
      <c r="R1893" s="126" t="str">
        <f t="shared" si="159"/>
        <v>Yes</v>
      </c>
      <c r="S1893" s="126" t="str">
        <f t="shared" si="159"/>
        <v>No</v>
      </c>
      <c r="T1893" s="126" t="str">
        <f t="shared" si="159"/>
        <v>No</v>
      </c>
      <c r="U1893" s="126" t="str">
        <f t="shared" si="159"/>
        <v>Yes</v>
      </c>
      <c r="V1893" s="126" t="str">
        <f t="shared" si="159"/>
        <v>No</v>
      </c>
      <c r="W1893" s="126" t="str">
        <f t="shared" si="159"/>
        <v>No</v>
      </c>
      <c r="X1893" s="126" t="str">
        <f t="shared" si="159"/>
        <v>Yes</v>
      </c>
      <c r="Y1893" s="126" t="str">
        <f t="shared" si="159"/>
        <v>No</v>
      </c>
      <c r="Z1893" s="126" t="str">
        <f t="shared" si="159"/>
        <v>Yes</v>
      </c>
      <c r="AA1893" s="126" t="str">
        <f t="shared" si="159"/>
        <v>No</v>
      </c>
    </row>
    <row r="1894" spans="1:27" x14ac:dyDescent="0.3">
      <c r="A1894" t="s">
        <v>273</v>
      </c>
      <c r="B1894" t="s">
        <v>13</v>
      </c>
      <c r="C1894" t="s">
        <v>14</v>
      </c>
      <c r="D1894" t="s">
        <v>8</v>
      </c>
      <c r="E1894" t="s">
        <v>11</v>
      </c>
      <c r="F1894" t="s">
        <v>131</v>
      </c>
      <c r="G1894">
        <v>1</v>
      </c>
      <c r="H1894" t="s">
        <v>8</v>
      </c>
      <c r="I1894" t="s">
        <v>18</v>
      </c>
      <c r="M1894">
        <v>0</v>
      </c>
      <c r="N1894" t="str">
        <f t="shared" si="156"/>
        <v>No</v>
      </c>
      <c r="O1894" s="3" t="s">
        <v>152</v>
      </c>
      <c r="P1894" s="126" t="str">
        <f t="shared" si="158"/>
        <v>Yes</v>
      </c>
      <c r="Q1894" s="126" t="str">
        <f t="shared" si="159"/>
        <v>No</v>
      </c>
      <c r="R1894" s="126" t="str">
        <f t="shared" si="159"/>
        <v>Yes</v>
      </c>
      <c r="S1894" s="126" t="str">
        <f t="shared" si="159"/>
        <v>No</v>
      </c>
      <c r="T1894" s="126" t="str">
        <f t="shared" si="159"/>
        <v>No</v>
      </c>
      <c r="U1894" s="126" t="str">
        <f t="shared" si="159"/>
        <v>Yes</v>
      </c>
      <c r="V1894" s="126" t="str">
        <f t="shared" si="159"/>
        <v>No</v>
      </c>
      <c r="W1894" s="126" t="str">
        <f t="shared" si="159"/>
        <v>No</v>
      </c>
      <c r="X1894" s="126" t="str">
        <f t="shared" si="159"/>
        <v>Yes</v>
      </c>
      <c r="Y1894" s="126" t="str">
        <f t="shared" si="159"/>
        <v>No</v>
      </c>
      <c r="Z1894" s="126" t="str">
        <f t="shared" si="159"/>
        <v>Yes</v>
      </c>
      <c r="AA1894" s="126" t="str">
        <f t="shared" si="159"/>
        <v>No</v>
      </c>
    </row>
    <row r="1895" spans="1:27" x14ac:dyDescent="0.3">
      <c r="A1895" t="s">
        <v>273</v>
      </c>
      <c r="B1895" t="s">
        <v>13</v>
      </c>
      <c r="C1895" t="s">
        <v>9</v>
      </c>
      <c r="D1895" t="s">
        <v>14</v>
      </c>
      <c r="E1895" t="s">
        <v>8</v>
      </c>
      <c r="F1895" t="s">
        <v>131</v>
      </c>
      <c r="G1895">
        <v>1</v>
      </c>
      <c r="H1895" t="s">
        <v>9</v>
      </c>
      <c r="I1895" t="s">
        <v>19</v>
      </c>
      <c r="K1895" t="s">
        <v>237</v>
      </c>
      <c r="M1895">
        <v>0</v>
      </c>
      <c r="N1895" t="str">
        <f t="shared" si="156"/>
        <v>No</v>
      </c>
      <c r="O1895" s="3" t="s">
        <v>152</v>
      </c>
      <c r="P1895" s="126" t="str">
        <f t="shared" si="158"/>
        <v>Yes</v>
      </c>
      <c r="Q1895" s="126" t="str">
        <f t="shared" si="159"/>
        <v>Yes</v>
      </c>
      <c r="R1895" s="126" t="str">
        <f t="shared" si="159"/>
        <v>Yes</v>
      </c>
      <c r="S1895" s="126" t="str">
        <f t="shared" si="159"/>
        <v>No</v>
      </c>
      <c r="T1895" s="126" t="str">
        <f t="shared" si="159"/>
        <v>No</v>
      </c>
      <c r="U1895" s="126" t="str">
        <f t="shared" si="159"/>
        <v>No</v>
      </c>
      <c r="V1895" s="126" t="str">
        <f t="shared" si="159"/>
        <v>No</v>
      </c>
      <c r="W1895" s="126" t="str">
        <f t="shared" si="159"/>
        <v>No</v>
      </c>
      <c r="X1895" s="126" t="str">
        <f t="shared" si="159"/>
        <v>Yes</v>
      </c>
      <c r="Y1895" s="126" t="str">
        <f t="shared" si="159"/>
        <v>No</v>
      </c>
      <c r="Z1895" s="126" t="str">
        <f t="shared" si="159"/>
        <v>Yes</v>
      </c>
      <c r="AA1895" s="126" t="str">
        <f t="shared" si="159"/>
        <v>No</v>
      </c>
    </row>
    <row r="1896" spans="1:27" x14ac:dyDescent="0.3">
      <c r="A1896" t="s">
        <v>273</v>
      </c>
      <c r="B1896" t="s">
        <v>13</v>
      </c>
      <c r="C1896" t="s">
        <v>9</v>
      </c>
      <c r="D1896" t="s">
        <v>14</v>
      </c>
      <c r="E1896" t="s">
        <v>8</v>
      </c>
      <c r="F1896" t="s">
        <v>10</v>
      </c>
      <c r="G1896">
        <v>1</v>
      </c>
      <c r="H1896" t="s">
        <v>10</v>
      </c>
      <c r="I1896" t="s">
        <v>18</v>
      </c>
      <c r="M1896">
        <v>2</v>
      </c>
      <c r="N1896" t="str">
        <f t="shared" si="156"/>
        <v>Yes</v>
      </c>
      <c r="O1896" s="3" t="s">
        <v>152</v>
      </c>
      <c r="P1896" s="126" t="str">
        <f t="shared" si="158"/>
        <v>Yes</v>
      </c>
      <c r="Q1896" s="126" t="str">
        <f t="shared" si="159"/>
        <v>Yes</v>
      </c>
      <c r="R1896" s="126" t="str">
        <f t="shared" si="159"/>
        <v>Yes</v>
      </c>
      <c r="S1896" s="126" t="str">
        <f t="shared" si="159"/>
        <v>No</v>
      </c>
      <c r="T1896" s="126" t="str">
        <f t="shared" si="159"/>
        <v>Yes</v>
      </c>
      <c r="U1896" s="126" t="str">
        <f t="shared" si="159"/>
        <v>No</v>
      </c>
      <c r="V1896" s="126" t="str">
        <f t="shared" si="159"/>
        <v>No</v>
      </c>
      <c r="W1896" s="126" t="str">
        <f t="shared" si="159"/>
        <v>No</v>
      </c>
      <c r="X1896" s="126" t="str">
        <f t="shared" si="159"/>
        <v>Yes</v>
      </c>
      <c r="Y1896" s="126" t="str">
        <f t="shared" si="159"/>
        <v>No</v>
      </c>
      <c r="Z1896" s="126" t="str">
        <f t="shared" si="159"/>
        <v>No</v>
      </c>
      <c r="AA1896" s="126" t="str">
        <f t="shared" si="159"/>
        <v>No</v>
      </c>
    </row>
    <row r="1897" spans="1:27" x14ac:dyDescent="0.3">
      <c r="A1897" t="s">
        <v>273</v>
      </c>
      <c r="B1897" t="s">
        <v>13</v>
      </c>
      <c r="C1897" t="s">
        <v>9</v>
      </c>
      <c r="D1897" t="s">
        <v>14</v>
      </c>
      <c r="E1897" t="s">
        <v>8</v>
      </c>
      <c r="F1897" t="s">
        <v>10</v>
      </c>
      <c r="G1897">
        <v>0</v>
      </c>
      <c r="H1897" t="s">
        <v>8</v>
      </c>
      <c r="I1897" t="s">
        <v>16</v>
      </c>
      <c r="M1897">
        <v>0</v>
      </c>
      <c r="N1897" t="str">
        <f t="shared" si="156"/>
        <v>No</v>
      </c>
      <c r="O1897" s="3" t="s">
        <v>152</v>
      </c>
      <c r="P1897" s="126" t="str">
        <f t="shared" si="158"/>
        <v>Yes</v>
      </c>
      <c r="Q1897" s="126" t="str">
        <f t="shared" si="159"/>
        <v>Yes</v>
      </c>
      <c r="R1897" s="126" t="str">
        <f t="shared" si="159"/>
        <v>Yes</v>
      </c>
      <c r="S1897" s="126" t="str">
        <f t="shared" si="159"/>
        <v>No</v>
      </c>
      <c r="T1897" s="126" t="str">
        <f t="shared" si="159"/>
        <v>Yes</v>
      </c>
      <c r="U1897" s="126" t="str">
        <f t="shared" si="159"/>
        <v>No</v>
      </c>
      <c r="V1897" s="126" t="str">
        <f t="shared" si="159"/>
        <v>No</v>
      </c>
      <c r="W1897" s="126" t="str">
        <f t="shared" si="159"/>
        <v>No</v>
      </c>
      <c r="X1897" s="126" t="str">
        <f t="shared" si="159"/>
        <v>Yes</v>
      </c>
      <c r="Y1897" s="126" t="str">
        <f t="shared" si="159"/>
        <v>No</v>
      </c>
      <c r="Z1897" s="126" t="str">
        <f t="shared" si="159"/>
        <v>No</v>
      </c>
      <c r="AA1897" s="126" t="str">
        <f t="shared" si="159"/>
        <v>No</v>
      </c>
    </row>
    <row r="1898" spans="1:27" x14ac:dyDescent="0.3">
      <c r="A1898" t="s">
        <v>273</v>
      </c>
      <c r="B1898" t="s">
        <v>13</v>
      </c>
      <c r="C1898" t="s">
        <v>9</v>
      </c>
      <c r="D1898" t="s">
        <v>8</v>
      </c>
      <c r="E1898" t="s">
        <v>11</v>
      </c>
      <c r="F1898" t="s">
        <v>10</v>
      </c>
      <c r="G1898">
        <v>0</v>
      </c>
      <c r="H1898" t="s">
        <v>9</v>
      </c>
      <c r="I1898" t="s">
        <v>19</v>
      </c>
      <c r="M1898">
        <v>3</v>
      </c>
      <c r="N1898" t="str">
        <f t="shared" si="156"/>
        <v>Yes</v>
      </c>
      <c r="O1898" s="3" t="s">
        <v>152</v>
      </c>
      <c r="P1898" s="126" t="str">
        <f t="shared" si="158"/>
        <v>Yes</v>
      </c>
      <c r="Q1898" s="126" t="str">
        <f t="shared" si="159"/>
        <v>Yes</v>
      </c>
      <c r="R1898" s="126" t="str">
        <f t="shared" si="159"/>
        <v>Yes</v>
      </c>
      <c r="S1898" s="126" t="str">
        <f t="shared" si="159"/>
        <v>No</v>
      </c>
      <c r="T1898" s="126" t="str">
        <f t="shared" si="159"/>
        <v>Yes</v>
      </c>
      <c r="U1898" s="126" t="str">
        <f t="shared" si="159"/>
        <v>Yes</v>
      </c>
      <c r="V1898" s="126" t="str">
        <f t="shared" si="159"/>
        <v>No</v>
      </c>
      <c r="W1898" s="126" t="str">
        <f t="shared" si="159"/>
        <v>No</v>
      </c>
      <c r="X1898" s="126" t="str">
        <f t="shared" si="159"/>
        <v>No</v>
      </c>
      <c r="Y1898" s="126" t="str">
        <f t="shared" si="159"/>
        <v>No</v>
      </c>
      <c r="Z1898" s="126" t="str">
        <f t="shared" si="159"/>
        <v>No</v>
      </c>
      <c r="AA1898" s="126" t="str">
        <f t="shared" si="159"/>
        <v>No</v>
      </c>
    </row>
    <row r="1899" spans="1:27" x14ac:dyDescent="0.3">
      <c r="A1899" t="s">
        <v>273</v>
      </c>
      <c r="B1899" t="s">
        <v>13</v>
      </c>
      <c r="C1899" t="s">
        <v>9</v>
      </c>
      <c r="D1899" t="s">
        <v>8</v>
      </c>
      <c r="E1899" t="s">
        <v>11</v>
      </c>
      <c r="F1899" t="s">
        <v>10</v>
      </c>
      <c r="G1899">
        <v>1</v>
      </c>
      <c r="H1899" t="s">
        <v>9</v>
      </c>
      <c r="I1899" t="s">
        <v>18</v>
      </c>
      <c r="M1899">
        <v>2</v>
      </c>
      <c r="N1899" t="str">
        <f t="shared" si="156"/>
        <v>Yes</v>
      </c>
      <c r="O1899" s="3" t="s">
        <v>152</v>
      </c>
      <c r="P1899" s="126" t="str">
        <f t="shared" si="158"/>
        <v>Yes</v>
      </c>
      <c r="Q1899" s="126" t="str">
        <f t="shared" si="159"/>
        <v>Yes</v>
      </c>
      <c r="R1899" s="126" t="str">
        <f t="shared" si="159"/>
        <v>Yes</v>
      </c>
      <c r="S1899" s="126" t="str">
        <f t="shared" si="159"/>
        <v>No</v>
      </c>
      <c r="T1899" s="126" t="str">
        <f t="shared" si="159"/>
        <v>Yes</v>
      </c>
      <c r="U1899" s="126" t="str">
        <f t="shared" si="159"/>
        <v>Yes</v>
      </c>
      <c r="V1899" s="126" t="str">
        <f t="shared" si="159"/>
        <v>No</v>
      </c>
      <c r="W1899" s="126" t="str">
        <f t="shared" si="159"/>
        <v>No</v>
      </c>
      <c r="X1899" s="126" t="str">
        <f t="shared" si="159"/>
        <v>No</v>
      </c>
      <c r="Y1899" s="126" t="str">
        <f t="shared" si="159"/>
        <v>No</v>
      </c>
      <c r="Z1899" s="126" t="str">
        <f t="shared" si="159"/>
        <v>No</v>
      </c>
      <c r="AA1899" s="126" t="str">
        <f t="shared" si="159"/>
        <v>No</v>
      </c>
    </row>
    <row r="1900" spans="1:27" x14ac:dyDescent="0.3">
      <c r="A1900" t="s">
        <v>273</v>
      </c>
      <c r="B1900" t="s">
        <v>13</v>
      </c>
      <c r="C1900" t="s">
        <v>9</v>
      </c>
      <c r="D1900" t="s">
        <v>8</v>
      </c>
      <c r="E1900" t="s">
        <v>11</v>
      </c>
      <c r="F1900" t="s">
        <v>10</v>
      </c>
      <c r="G1900">
        <v>1</v>
      </c>
      <c r="H1900" t="s">
        <v>9</v>
      </c>
      <c r="I1900" t="s">
        <v>16</v>
      </c>
      <c r="L1900" s="3" t="s">
        <v>122</v>
      </c>
      <c r="M1900">
        <v>2</v>
      </c>
      <c r="N1900" t="str">
        <f t="shared" si="156"/>
        <v>Yes</v>
      </c>
      <c r="O1900" s="3" t="s">
        <v>152</v>
      </c>
      <c r="P1900" s="126" t="str">
        <f t="shared" si="158"/>
        <v>Yes</v>
      </c>
      <c r="Q1900" s="126" t="str">
        <f t="shared" si="159"/>
        <v>Yes</v>
      </c>
      <c r="R1900" s="126" t="str">
        <f t="shared" si="159"/>
        <v>Yes</v>
      </c>
      <c r="S1900" s="126" t="str">
        <f t="shared" si="159"/>
        <v>No</v>
      </c>
      <c r="T1900" s="126" t="str">
        <f t="shared" si="159"/>
        <v>Yes</v>
      </c>
      <c r="U1900" s="126" t="str">
        <f t="shared" si="159"/>
        <v>Yes</v>
      </c>
      <c r="V1900" s="126" t="str">
        <f t="shared" si="159"/>
        <v>No</v>
      </c>
      <c r="W1900" s="126" t="str">
        <f t="shared" si="159"/>
        <v>No</v>
      </c>
      <c r="X1900" s="126" t="str">
        <f t="shared" si="159"/>
        <v>No</v>
      </c>
      <c r="Y1900" s="126" t="str">
        <f t="shared" si="159"/>
        <v>No</v>
      </c>
      <c r="Z1900" s="126" t="str">
        <f t="shared" si="159"/>
        <v>No</v>
      </c>
      <c r="AA1900" s="126" t="str">
        <f t="shared" si="159"/>
        <v>No</v>
      </c>
    </row>
    <row r="1901" spans="1:27" x14ac:dyDescent="0.3">
      <c r="A1901" t="s">
        <v>273</v>
      </c>
      <c r="B1901" t="s">
        <v>13</v>
      </c>
      <c r="C1901" t="s">
        <v>9</v>
      </c>
      <c r="D1901" t="s">
        <v>8</v>
      </c>
      <c r="E1901" t="s">
        <v>11</v>
      </c>
      <c r="F1901" t="s">
        <v>10</v>
      </c>
      <c r="G1901">
        <v>0</v>
      </c>
      <c r="H1901" t="s">
        <v>11</v>
      </c>
      <c r="I1901" t="s">
        <v>15</v>
      </c>
      <c r="M1901">
        <v>0</v>
      </c>
      <c r="N1901" t="str">
        <f t="shared" si="156"/>
        <v>No</v>
      </c>
      <c r="O1901" s="3" t="s">
        <v>152</v>
      </c>
      <c r="P1901" s="126" t="str">
        <f t="shared" si="158"/>
        <v>Yes</v>
      </c>
      <c r="Q1901" s="126" t="str">
        <f t="shared" si="159"/>
        <v>Yes</v>
      </c>
      <c r="R1901" s="126" t="str">
        <f t="shared" si="159"/>
        <v>Yes</v>
      </c>
      <c r="S1901" s="126" t="str">
        <f t="shared" si="159"/>
        <v>No</v>
      </c>
      <c r="T1901" s="126" t="str">
        <f t="shared" si="159"/>
        <v>Yes</v>
      </c>
      <c r="U1901" s="126" t="str">
        <f t="shared" si="159"/>
        <v>Yes</v>
      </c>
      <c r="V1901" s="126" t="str">
        <f t="shared" si="159"/>
        <v>No</v>
      </c>
      <c r="W1901" s="126" t="str">
        <f t="shared" si="159"/>
        <v>No</v>
      </c>
      <c r="X1901" s="126" t="str">
        <f t="shared" si="159"/>
        <v>No</v>
      </c>
      <c r="Y1901" s="126" t="str">
        <f t="shared" si="159"/>
        <v>No</v>
      </c>
      <c r="Z1901" s="126" t="str">
        <f t="shared" si="159"/>
        <v>No</v>
      </c>
      <c r="AA1901" s="126" t="str">
        <f t="shared" si="159"/>
        <v>No</v>
      </c>
    </row>
    <row r="1902" spans="1:27" x14ac:dyDescent="0.3">
      <c r="A1902" t="s">
        <v>273</v>
      </c>
      <c r="B1902" t="s">
        <v>13</v>
      </c>
      <c r="C1902" t="s">
        <v>9</v>
      </c>
      <c r="D1902" t="s">
        <v>8</v>
      </c>
      <c r="E1902" t="s">
        <v>11</v>
      </c>
      <c r="F1902" t="s">
        <v>10</v>
      </c>
      <c r="G1902">
        <v>2</v>
      </c>
      <c r="H1902" t="s">
        <v>8</v>
      </c>
      <c r="I1902" t="s">
        <v>17</v>
      </c>
      <c r="M1902">
        <v>0</v>
      </c>
      <c r="N1902" t="str">
        <f t="shared" si="156"/>
        <v>No</v>
      </c>
      <c r="O1902" s="3" t="s">
        <v>152</v>
      </c>
      <c r="P1902" s="126" t="str">
        <f t="shared" si="158"/>
        <v>Yes</v>
      </c>
      <c r="Q1902" s="126" t="str">
        <f t="shared" si="159"/>
        <v>Yes</v>
      </c>
      <c r="R1902" s="126" t="str">
        <f t="shared" si="159"/>
        <v>Yes</v>
      </c>
      <c r="S1902" s="126" t="str">
        <f t="shared" si="159"/>
        <v>No</v>
      </c>
      <c r="T1902" s="126" t="str">
        <f t="shared" si="159"/>
        <v>Yes</v>
      </c>
      <c r="U1902" s="126" t="str">
        <f t="shared" si="159"/>
        <v>Yes</v>
      </c>
      <c r="V1902" s="126" t="str">
        <f t="shared" si="159"/>
        <v>No</v>
      </c>
      <c r="W1902" s="126" t="str">
        <f t="shared" si="159"/>
        <v>No</v>
      </c>
      <c r="X1902" s="126" t="str">
        <f t="shared" si="159"/>
        <v>No</v>
      </c>
      <c r="Y1902" s="126" t="str">
        <f t="shared" si="159"/>
        <v>No</v>
      </c>
      <c r="Z1902" s="126" t="str">
        <f t="shared" si="159"/>
        <v>No</v>
      </c>
      <c r="AA1902" s="126" t="str">
        <f t="shared" si="159"/>
        <v>No</v>
      </c>
    </row>
    <row r="1903" spans="1:27" x14ac:dyDescent="0.3">
      <c r="A1903" t="s">
        <v>273</v>
      </c>
      <c r="B1903" t="s">
        <v>13</v>
      </c>
      <c r="C1903" t="s">
        <v>9</v>
      </c>
      <c r="D1903" t="s">
        <v>8</v>
      </c>
      <c r="E1903" t="s">
        <v>11</v>
      </c>
      <c r="F1903" t="s">
        <v>10</v>
      </c>
      <c r="G1903">
        <v>0</v>
      </c>
      <c r="H1903" t="s">
        <v>13</v>
      </c>
      <c r="I1903" t="s">
        <v>17</v>
      </c>
      <c r="M1903">
        <v>0</v>
      </c>
      <c r="N1903" t="str">
        <f t="shared" si="156"/>
        <v>No</v>
      </c>
      <c r="O1903" s="3" t="s">
        <v>152</v>
      </c>
      <c r="P1903" s="126" t="str">
        <f t="shared" si="158"/>
        <v>Yes</v>
      </c>
      <c r="Q1903" s="126" t="str">
        <f t="shared" si="159"/>
        <v>Yes</v>
      </c>
      <c r="R1903" s="126" t="str">
        <f t="shared" si="159"/>
        <v>Yes</v>
      </c>
      <c r="S1903" s="126" t="str">
        <f t="shared" si="159"/>
        <v>No</v>
      </c>
      <c r="T1903" s="126" t="str">
        <f t="shared" si="159"/>
        <v>Yes</v>
      </c>
      <c r="U1903" s="126" t="str">
        <f t="shared" si="159"/>
        <v>Yes</v>
      </c>
      <c r="V1903" s="126" t="str">
        <f t="shared" si="159"/>
        <v>No</v>
      </c>
      <c r="W1903" s="126" t="str">
        <f t="shared" si="159"/>
        <v>No</v>
      </c>
      <c r="X1903" s="126" t="str">
        <f t="shared" si="159"/>
        <v>No</v>
      </c>
      <c r="Y1903" s="126" t="str">
        <f t="shared" si="159"/>
        <v>No</v>
      </c>
      <c r="Z1903" s="126" t="str">
        <f t="shared" si="159"/>
        <v>No</v>
      </c>
      <c r="AA1903" s="126" t="str">
        <f t="shared" si="159"/>
        <v>No</v>
      </c>
    </row>
    <row r="1904" spans="1:27" x14ac:dyDescent="0.3">
      <c r="A1904" t="s">
        <v>273</v>
      </c>
      <c r="B1904" t="s">
        <v>13</v>
      </c>
      <c r="C1904" t="s">
        <v>9</v>
      </c>
      <c r="D1904" t="s">
        <v>8</v>
      </c>
      <c r="E1904" t="s">
        <v>70</v>
      </c>
      <c r="F1904" t="s">
        <v>10</v>
      </c>
      <c r="G1904">
        <v>1</v>
      </c>
      <c r="H1904" t="s">
        <v>9</v>
      </c>
      <c r="I1904" t="s">
        <v>18</v>
      </c>
      <c r="L1904" s="3" t="s">
        <v>122</v>
      </c>
      <c r="M1904">
        <v>0</v>
      </c>
      <c r="N1904" t="str">
        <f t="shared" si="156"/>
        <v>No</v>
      </c>
      <c r="O1904" s="3" t="s">
        <v>152</v>
      </c>
      <c r="P1904" s="126" t="str">
        <f t="shared" si="158"/>
        <v>Yes</v>
      </c>
      <c r="Q1904" s="126" t="str">
        <f t="shared" si="159"/>
        <v>Yes</v>
      </c>
      <c r="R1904" s="126" t="str">
        <f t="shared" si="159"/>
        <v>Yes</v>
      </c>
      <c r="S1904" s="126" t="str">
        <f t="shared" si="159"/>
        <v>Yes</v>
      </c>
      <c r="T1904" s="126" t="str">
        <f t="shared" si="159"/>
        <v>Yes</v>
      </c>
      <c r="U1904" s="126" t="str">
        <f t="shared" si="159"/>
        <v>No</v>
      </c>
      <c r="V1904" s="126" t="str">
        <f t="shared" si="159"/>
        <v>No</v>
      </c>
      <c r="W1904" s="126" t="str">
        <f t="shared" si="159"/>
        <v>No</v>
      </c>
      <c r="X1904" s="126" t="str">
        <f t="shared" si="159"/>
        <v>No</v>
      </c>
      <c r="Y1904" s="126" t="str">
        <f t="shared" si="159"/>
        <v>No</v>
      </c>
      <c r="Z1904" s="126" t="str">
        <f t="shared" si="159"/>
        <v>No</v>
      </c>
      <c r="AA1904" s="126" t="str">
        <f t="shared" si="159"/>
        <v>No</v>
      </c>
    </row>
    <row r="1905" spans="1:27" x14ac:dyDescent="0.3">
      <c r="A1905" t="s">
        <v>273</v>
      </c>
      <c r="B1905" t="s">
        <v>13</v>
      </c>
      <c r="C1905" t="s">
        <v>9</v>
      </c>
      <c r="D1905" t="s">
        <v>8</v>
      </c>
      <c r="E1905" t="s">
        <v>70</v>
      </c>
      <c r="F1905" t="s">
        <v>10</v>
      </c>
      <c r="G1905">
        <v>1</v>
      </c>
      <c r="H1905" t="s">
        <v>10</v>
      </c>
      <c r="I1905" t="s">
        <v>18</v>
      </c>
      <c r="M1905">
        <v>2</v>
      </c>
      <c r="N1905" t="str">
        <f t="shared" si="156"/>
        <v>Yes</v>
      </c>
      <c r="O1905" s="3" t="s">
        <v>152</v>
      </c>
      <c r="P1905" s="126" t="str">
        <f t="shared" si="158"/>
        <v>Yes</v>
      </c>
      <c r="Q1905" s="126" t="str">
        <f t="shared" si="159"/>
        <v>Yes</v>
      </c>
      <c r="R1905" s="126" t="str">
        <f t="shared" si="159"/>
        <v>Yes</v>
      </c>
      <c r="S1905" s="126" t="str">
        <f t="shared" si="159"/>
        <v>Yes</v>
      </c>
      <c r="T1905" s="126" t="str">
        <f t="shared" si="159"/>
        <v>Yes</v>
      </c>
      <c r="U1905" s="126" t="str">
        <f t="shared" si="159"/>
        <v>No</v>
      </c>
      <c r="V1905" s="126" t="str">
        <f t="shared" si="159"/>
        <v>No</v>
      </c>
      <c r="W1905" s="126" t="str">
        <f t="shared" si="159"/>
        <v>No</v>
      </c>
      <c r="X1905" s="126" t="str">
        <f t="shared" si="159"/>
        <v>No</v>
      </c>
      <c r="Y1905" s="126" t="str">
        <f t="shared" si="159"/>
        <v>No</v>
      </c>
      <c r="Z1905" s="126" t="str">
        <f t="shared" si="159"/>
        <v>No</v>
      </c>
      <c r="AA1905" s="126" t="str">
        <f t="shared" si="159"/>
        <v>No</v>
      </c>
    </row>
    <row r="1906" spans="1:27" x14ac:dyDescent="0.3">
      <c r="A1906" t="s">
        <v>273</v>
      </c>
      <c r="B1906" t="s">
        <v>13</v>
      </c>
      <c r="C1906" t="s">
        <v>9</v>
      </c>
      <c r="D1906" t="s">
        <v>8</v>
      </c>
      <c r="E1906" t="s">
        <v>70</v>
      </c>
      <c r="F1906" t="s">
        <v>10</v>
      </c>
      <c r="G1906">
        <v>0</v>
      </c>
      <c r="H1906" t="s">
        <v>10</v>
      </c>
      <c r="I1906" t="s">
        <v>148</v>
      </c>
      <c r="M1906">
        <v>2</v>
      </c>
      <c r="N1906" t="str">
        <f t="shared" si="156"/>
        <v>Yes</v>
      </c>
      <c r="O1906" s="3" t="s">
        <v>152</v>
      </c>
      <c r="P1906" s="126" t="str">
        <f t="shared" si="158"/>
        <v>Yes</v>
      </c>
      <c r="Q1906" s="126" t="str">
        <f t="shared" si="159"/>
        <v>Yes</v>
      </c>
      <c r="R1906" s="126" t="str">
        <f t="shared" si="159"/>
        <v>Yes</v>
      </c>
      <c r="S1906" s="126" t="str">
        <f t="shared" si="159"/>
        <v>Yes</v>
      </c>
      <c r="T1906" s="126" t="str">
        <f t="shared" si="159"/>
        <v>Yes</v>
      </c>
      <c r="U1906" s="126" t="str">
        <f t="shared" si="159"/>
        <v>No</v>
      </c>
      <c r="V1906" s="126" t="str">
        <f t="shared" si="159"/>
        <v>No</v>
      </c>
      <c r="W1906" s="126" t="str">
        <f t="shared" si="159"/>
        <v>No</v>
      </c>
      <c r="X1906" s="126" t="str">
        <f t="shared" si="159"/>
        <v>No</v>
      </c>
      <c r="Y1906" s="126" t="str">
        <f t="shared" si="159"/>
        <v>No</v>
      </c>
      <c r="Z1906" s="126" t="str">
        <f t="shared" si="159"/>
        <v>No</v>
      </c>
      <c r="AA1906" s="126" t="str">
        <f t="shared" si="159"/>
        <v>No</v>
      </c>
    </row>
    <row r="1907" spans="1:27" x14ac:dyDescent="0.3">
      <c r="A1907" t="s">
        <v>273</v>
      </c>
      <c r="B1907" t="s">
        <v>13</v>
      </c>
      <c r="C1907" t="s">
        <v>9</v>
      </c>
      <c r="D1907" t="s">
        <v>8</v>
      </c>
      <c r="E1907" t="s">
        <v>70</v>
      </c>
      <c r="F1907" t="s">
        <v>131</v>
      </c>
      <c r="G1907">
        <v>0</v>
      </c>
      <c r="H1907" t="s">
        <v>8</v>
      </c>
      <c r="I1907" t="s">
        <v>15</v>
      </c>
      <c r="M1907">
        <v>2</v>
      </c>
      <c r="N1907" t="str">
        <f t="shared" si="156"/>
        <v>Yes</v>
      </c>
      <c r="O1907" s="3" t="s">
        <v>152</v>
      </c>
      <c r="P1907" s="126" t="str">
        <f t="shared" si="158"/>
        <v>Yes</v>
      </c>
      <c r="Q1907" s="126" t="str">
        <f t="shared" si="159"/>
        <v>Yes</v>
      </c>
      <c r="R1907" s="126" t="str">
        <f t="shared" si="159"/>
        <v>Yes</v>
      </c>
      <c r="S1907" s="126" t="str">
        <f t="shared" si="159"/>
        <v>Yes</v>
      </c>
      <c r="T1907" s="126" t="str">
        <f t="shared" si="159"/>
        <v>No</v>
      </c>
      <c r="U1907" s="126" t="str">
        <f t="shared" si="159"/>
        <v>No</v>
      </c>
      <c r="V1907" s="126" t="str">
        <f t="shared" si="159"/>
        <v>No</v>
      </c>
      <c r="W1907" s="126" t="str">
        <f t="shared" si="159"/>
        <v>No</v>
      </c>
      <c r="X1907" s="126" t="str">
        <f t="shared" si="159"/>
        <v>No</v>
      </c>
      <c r="Y1907" s="126" t="str">
        <f t="shared" si="159"/>
        <v>No</v>
      </c>
      <c r="Z1907" s="126" t="str">
        <f t="shared" si="159"/>
        <v>Yes</v>
      </c>
      <c r="AA1907" s="126" t="str">
        <f t="shared" si="159"/>
        <v>No</v>
      </c>
    </row>
    <row r="1908" spans="1:27" x14ac:dyDescent="0.3">
      <c r="A1908" t="s">
        <v>273</v>
      </c>
      <c r="B1908" t="s">
        <v>13</v>
      </c>
      <c r="C1908" t="s">
        <v>9</v>
      </c>
      <c r="D1908" t="s">
        <v>8</v>
      </c>
      <c r="E1908" t="s">
        <v>70</v>
      </c>
      <c r="F1908" t="s">
        <v>131</v>
      </c>
      <c r="G1908">
        <v>1</v>
      </c>
      <c r="H1908" t="s">
        <v>131</v>
      </c>
      <c r="I1908" t="s">
        <v>18</v>
      </c>
      <c r="L1908" s="3" t="s">
        <v>122</v>
      </c>
      <c r="M1908">
        <v>2</v>
      </c>
      <c r="N1908" t="str">
        <f t="shared" si="156"/>
        <v>Yes</v>
      </c>
      <c r="O1908" s="3" t="s">
        <v>152</v>
      </c>
      <c r="P1908" s="126" t="str">
        <f t="shared" si="158"/>
        <v>Yes</v>
      </c>
      <c r="Q1908" s="126" t="str">
        <f t="shared" si="159"/>
        <v>Yes</v>
      </c>
      <c r="R1908" s="126" t="str">
        <f t="shared" si="159"/>
        <v>Yes</v>
      </c>
      <c r="S1908" s="126" t="str">
        <f t="shared" si="159"/>
        <v>Yes</v>
      </c>
      <c r="T1908" s="126" t="str">
        <f t="shared" si="159"/>
        <v>No</v>
      </c>
      <c r="U1908" s="126" t="str">
        <f t="shared" si="159"/>
        <v>No</v>
      </c>
      <c r="V1908" s="126" t="str">
        <f t="shared" si="159"/>
        <v>No</v>
      </c>
      <c r="W1908" s="126" t="str">
        <f t="shared" si="159"/>
        <v>No</v>
      </c>
      <c r="X1908" s="126" t="str">
        <f t="shared" ref="Q1908:AA1931" si="160">IF($A1908="","",IF(OR($B1908=X$1,$C1908=X$1,$D1908=X$1,$E1908=X$1,$F1908=X$1),"Yes","No"))</f>
        <v>No</v>
      </c>
      <c r="Y1908" s="126" t="str">
        <f t="shared" si="160"/>
        <v>No</v>
      </c>
      <c r="Z1908" s="126" t="str">
        <f t="shared" si="160"/>
        <v>Yes</v>
      </c>
      <c r="AA1908" s="126" t="str">
        <f t="shared" si="160"/>
        <v>No</v>
      </c>
    </row>
    <row r="1909" spans="1:27" x14ac:dyDescent="0.3">
      <c r="A1909" t="s">
        <v>273</v>
      </c>
      <c r="B1909" t="s">
        <v>13</v>
      </c>
      <c r="C1909" t="s">
        <v>9</v>
      </c>
      <c r="D1909" t="s">
        <v>70</v>
      </c>
      <c r="E1909" t="s">
        <v>11</v>
      </c>
      <c r="F1909" t="s">
        <v>131</v>
      </c>
      <c r="G1909">
        <v>1</v>
      </c>
      <c r="H1909" t="s">
        <v>11</v>
      </c>
      <c r="I1909" t="s">
        <v>15</v>
      </c>
      <c r="J1909" t="s">
        <v>237</v>
      </c>
      <c r="M1909">
        <v>0</v>
      </c>
      <c r="N1909" t="str">
        <f t="shared" ref="N1909:N1972" si="161">IF(M1909="","",IF(I1909="Foul","Yes",IF(M1909=0,"No","Yes")))</f>
        <v>No</v>
      </c>
      <c r="O1909" s="3" t="s">
        <v>152</v>
      </c>
      <c r="P1909" s="126" t="str">
        <f t="shared" si="158"/>
        <v>Yes</v>
      </c>
      <c r="Q1909" s="126" t="str">
        <f t="shared" si="160"/>
        <v>Yes</v>
      </c>
      <c r="R1909" s="126" t="str">
        <f t="shared" si="160"/>
        <v>No</v>
      </c>
      <c r="S1909" s="126" t="str">
        <f t="shared" si="160"/>
        <v>Yes</v>
      </c>
      <c r="T1909" s="126" t="str">
        <f t="shared" si="160"/>
        <v>No</v>
      </c>
      <c r="U1909" s="126" t="str">
        <f t="shared" si="160"/>
        <v>Yes</v>
      </c>
      <c r="V1909" s="126" t="str">
        <f t="shared" si="160"/>
        <v>No</v>
      </c>
      <c r="W1909" s="126" t="str">
        <f t="shared" si="160"/>
        <v>No</v>
      </c>
      <c r="X1909" s="126" t="str">
        <f t="shared" si="160"/>
        <v>No</v>
      </c>
      <c r="Y1909" s="126" t="str">
        <f t="shared" si="160"/>
        <v>No</v>
      </c>
      <c r="Z1909" s="126" t="str">
        <f t="shared" si="160"/>
        <v>Yes</v>
      </c>
      <c r="AA1909" s="126" t="str">
        <f t="shared" si="160"/>
        <v>No</v>
      </c>
    </row>
    <row r="1910" spans="1:27" x14ac:dyDescent="0.3">
      <c r="A1910" t="s">
        <v>273</v>
      </c>
      <c r="B1910" t="s">
        <v>13</v>
      </c>
      <c r="C1910" t="s">
        <v>9</v>
      </c>
      <c r="D1910" t="s">
        <v>70</v>
      </c>
      <c r="E1910" t="s">
        <v>11</v>
      </c>
      <c r="F1910" t="s">
        <v>131</v>
      </c>
      <c r="G1910">
        <v>2</v>
      </c>
      <c r="H1910" t="s">
        <v>70</v>
      </c>
      <c r="I1910" t="s">
        <v>18</v>
      </c>
      <c r="M1910">
        <v>2</v>
      </c>
      <c r="N1910" t="str">
        <f t="shared" si="161"/>
        <v>Yes</v>
      </c>
      <c r="O1910" s="3" t="s">
        <v>152</v>
      </c>
      <c r="P1910" s="126" t="str">
        <f t="shared" si="158"/>
        <v>Yes</v>
      </c>
      <c r="Q1910" s="126" t="str">
        <f t="shared" si="160"/>
        <v>Yes</v>
      </c>
      <c r="R1910" s="126" t="str">
        <f t="shared" si="160"/>
        <v>No</v>
      </c>
      <c r="S1910" s="126" t="str">
        <f t="shared" si="160"/>
        <v>Yes</v>
      </c>
      <c r="T1910" s="126" t="str">
        <f t="shared" si="160"/>
        <v>No</v>
      </c>
      <c r="U1910" s="126" t="str">
        <f t="shared" si="160"/>
        <v>Yes</v>
      </c>
      <c r="V1910" s="126" t="str">
        <f t="shared" si="160"/>
        <v>No</v>
      </c>
      <c r="W1910" s="126" t="str">
        <f t="shared" si="160"/>
        <v>No</v>
      </c>
      <c r="X1910" s="126" t="str">
        <f t="shared" si="160"/>
        <v>No</v>
      </c>
      <c r="Y1910" s="126" t="str">
        <f t="shared" si="160"/>
        <v>No</v>
      </c>
      <c r="Z1910" s="126" t="str">
        <f t="shared" si="160"/>
        <v>Yes</v>
      </c>
      <c r="AA1910" s="126" t="str">
        <f t="shared" si="160"/>
        <v>No</v>
      </c>
    </row>
    <row r="1911" spans="1:27" x14ac:dyDescent="0.3">
      <c r="A1911" t="s">
        <v>273</v>
      </c>
      <c r="B1911" t="s">
        <v>9</v>
      </c>
      <c r="C1911" t="s">
        <v>14</v>
      </c>
      <c r="D1911" t="s">
        <v>70</v>
      </c>
      <c r="E1911" t="s">
        <v>11</v>
      </c>
      <c r="F1911" t="s">
        <v>131</v>
      </c>
      <c r="G1911">
        <v>1</v>
      </c>
      <c r="H1911" t="s">
        <v>11</v>
      </c>
      <c r="I1911" t="s">
        <v>18</v>
      </c>
      <c r="M1911">
        <v>0</v>
      </c>
      <c r="N1911" t="str">
        <f t="shared" si="161"/>
        <v>No</v>
      </c>
      <c r="O1911" s="3" t="s">
        <v>152</v>
      </c>
      <c r="P1911" s="126" t="str">
        <f t="shared" si="158"/>
        <v>No</v>
      </c>
      <c r="Q1911" s="126" t="str">
        <f t="shared" si="160"/>
        <v>Yes</v>
      </c>
      <c r="R1911" s="126" t="str">
        <f t="shared" si="160"/>
        <v>No</v>
      </c>
      <c r="S1911" s="126" t="str">
        <f t="shared" si="160"/>
        <v>Yes</v>
      </c>
      <c r="T1911" s="126" t="str">
        <f t="shared" si="160"/>
        <v>No</v>
      </c>
      <c r="U1911" s="126" t="str">
        <f t="shared" si="160"/>
        <v>Yes</v>
      </c>
      <c r="V1911" s="126" t="str">
        <f t="shared" si="160"/>
        <v>No</v>
      </c>
      <c r="W1911" s="126" t="str">
        <f t="shared" si="160"/>
        <v>No</v>
      </c>
      <c r="X1911" s="126" t="str">
        <f t="shared" si="160"/>
        <v>Yes</v>
      </c>
      <c r="Y1911" s="126" t="str">
        <f t="shared" si="160"/>
        <v>No</v>
      </c>
      <c r="Z1911" s="126" t="str">
        <f t="shared" si="160"/>
        <v>Yes</v>
      </c>
      <c r="AA1911" s="126" t="str">
        <f t="shared" si="160"/>
        <v>No</v>
      </c>
    </row>
    <row r="1912" spans="1:27" x14ac:dyDescent="0.3">
      <c r="A1912" t="s">
        <v>273</v>
      </c>
      <c r="B1912" t="s">
        <v>9</v>
      </c>
      <c r="C1912" t="s">
        <v>14</v>
      </c>
      <c r="D1912" t="s">
        <v>70</v>
      </c>
      <c r="E1912" t="s">
        <v>11</v>
      </c>
      <c r="F1912" t="s">
        <v>131</v>
      </c>
      <c r="G1912">
        <v>1</v>
      </c>
      <c r="H1912" t="s">
        <v>14</v>
      </c>
      <c r="I1912" t="s">
        <v>17</v>
      </c>
      <c r="M1912">
        <v>0</v>
      </c>
      <c r="N1912" t="str">
        <f t="shared" si="161"/>
        <v>No</v>
      </c>
      <c r="O1912" s="3" t="s">
        <v>152</v>
      </c>
      <c r="P1912" s="126" t="str">
        <f t="shared" si="158"/>
        <v>No</v>
      </c>
      <c r="Q1912" s="126" t="str">
        <f t="shared" si="160"/>
        <v>Yes</v>
      </c>
      <c r="R1912" s="126" t="str">
        <f t="shared" si="160"/>
        <v>No</v>
      </c>
      <c r="S1912" s="126" t="str">
        <f t="shared" si="160"/>
        <v>Yes</v>
      </c>
      <c r="T1912" s="126" t="str">
        <f t="shared" si="160"/>
        <v>No</v>
      </c>
      <c r="U1912" s="126" t="str">
        <f t="shared" si="160"/>
        <v>Yes</v>
      </c>
      <c r="V1912" s="126" t="str">
        <f t="shared" si="160"/>
        <v>No</v>
      </c>
      <c r="W1912" s="126" t="str">
        <f t="shared" si="160"/>
        <v>No</v>
      </c>
      <c r="X1912" s="126" t="str">
        <f t="shared" si="160"/>
        <v>Yes</v>
      </c>
      <c r="Y1912" s="126" t="str">
        <f t="shared" si="160"/>
        <v>No</v>
      </c>
      <c r="Z1912" s="126" t="str">
        <f t="shared" si="160"/>
        <v>Yes</v>
      </c>
      <c r="AA1912" s="126" t="str">
        <f t="shared" si="160"/>
        <v>No</v>
      </c>
    </row>
    <row r="1913" spans="1:27" x14ac:dyDescent="0.3">
      <c r="A1913" t="s">
        <v>273</v>
      </c>
      <c r="B1913" t="s">
        <v>13</v>
      </c>
      <c r="C1913" t="s">
        <v>14</v>
      </c>
      <c r="D1913" t="s">
        <v>8</v>
      </c>
      <c r="E1913" t="s">
        <v>70</v>
      </c>
      <c r="F1913" t="s">
        <v>131</v>
      </c>
      <c r="G1913">
        <v>0</v>
      </c>
      <c r="H1913" t="s">
        <v>131</v>
      </c>
      <c r="I1913" t="s">
        <v>15</v>
      </c>
      <c r="L1913" s="3" t="s">
        <v>122</v>
      </c>
      <c r="M1913">
        <v>2</v>
      </c>
      <c r="N1913" t="str">
        <f t="shared" si="161"/>
        <v>Yes</v>
      </c>
      <c r="O1913" s="3" t="s">
        <v>152</v>
      </c>
      <c r="P1913" s="126" t="str">
        <f t="shared" si="158"/>
        <v>Yes</v>
      </c>
      <c r="Q1913" s="126" t="str">
        <f t="shared" si="160"/>
        <v>No</v>
      </c>
      <c r="R1913" s="126" t="str">
        <f t="shared" si="160"/>
        <v>Yes</v>
      </c>
      <c r="S1913" s="126" t="str">
        <f t="shared" si="160"/>
        <v>Yes</v>
      </c>
      <c r="T1913" s="126" t="str">
        <f t="shared" si="160"/>
        <v>No</v>
      </c>
      <c r="U1913" s="126" t="str">
        <f t="shared" si="160"/>
        <v>No</v>
      </c>
      <c r="V1913" s="126" t="str">
        <f t="shared" si="160"/>
        <v>No</v>
      </c>
      <c r="W1913" s="126" t="str">
        <f t="shared" si="160"/>
        <v>No</v>
      </c>
      <c r="X1913" s="126" t="str">
        <f t="shared" si="160"/>
        <v>Yes</v>
      </c>
      <c r="Y1913" s="126" t="str">
        <f t="shared" si="160"/>
        <v>No</v>
      </c>
      <c r="Z1913" s="126" t="str">
        <f t="shared" si="160"/>
        <v>Yes</v>
      </c>
      <c r="AA1913" s="126" t="str">
        <f t="shared" si="160"/>
        <v>No</v>
      </c>
    </row>
    <row r="1914" spans="1:27" x14ac:dyDescent="0.3">
      <c r="A1914" t="s">
        <v>273</v>
      </c>
      <c r="B1914" t="s">
        <v>13</v>
      </c>
      <c r="C1914" t="s">
        <v>14</v>
      </c>
      <c r="D1914" t="s">
        <v>8</v>
      </c>
      <c r="E1914" t="s">
        <v>70</v>
      </c>
      <c r="F1914" t="s">
        <v>131</v>
      </c>
      <c r="G1914">
        <v>1</v>
      </c>
      <c r="H1914" t="s">
        <v>8</v>
      </c>
      <c r="I1914" t="s">
        <v>15</v>
      </c>
      <c r="M1914">
        <v>0</v>
      </c>
      <c r="N1914" t="str">
        <f t="shared" si="161"/>
        <v>No</v>
      </c>
      <c r="O1914" s="3" t="s">
        <v>152</v>
      </c>
      <c r="P1914" s="126" t="str">
        <f t="shared" si="158"/>
        <v>Yes</v>
      </c>
      <c r="Q1914" s="126" t="str">
        <f t="shared" si="160"/>
        <v>No</v>
      </c>
      <c r="R1914" s="126" t="str">
        <f t="shared" si="160"/>
        <v>Yes</v>
      </c>
      <c r="S1914" s="126" t="str">
        <f t="shared" si="160"/>
        <v>Yes</v>
      </c>
      <c r="T1914" s="126" t="str">
        <f t="shared" si="160"/>
        <v>No</v>
      </c>
      <c r="U1914" s="126" t="str">
        <f t="shared" si="160"/>
        <v>No</v>
      </c>
      <c r="V1914" s="126" t="str">
        <f t="shared" si="160"/>
        <v>No</v>
      </c>
      <c r="W1914" s="126" t="str">
        <f t="shared" si="160"/>
        <v>No</v>
      </c>
      <c r="X1914" s="126" t="str">
        <f t="shared" si="160"/>
        <v>Yes</v>
      </c>
      <c r="Y1914" s="126" t="str">
        <f t="shared" si="160"/>
        <v>No</v>
      </c>
      <c r="Z1914" s="126" t="str">
        <f t="shared" si="160"/>
        <v>Yes</v>
      </c>
      <c r="AA1914" s="126" t="str">
        <f t="shared" si="160"/>
        <v>No</v>
      </c>
    </row>
    <row r="1915" spans="1:27" x14ac:dyDescent="0.3">
      <c r="A1915" t="s">
        <v>273</v>
      </c>
      <c r="B1915" t="s">
        <v>13</v>
      </c>
      <c r="C1915" t="s">
        <v>14</v>
      </c>
      <c r="D1915" t="s">
        <v>8</v>
      </c>
      <c r="E1915" t="s">
        <v>70</v>
      </c>
      <c r="F1915" t="s">
        <v>131</v>
      </c>
      <c r="G1915">
        <v>1</v>
      </c>
      <c r="H1915" t="s">
        <v>131</v>
      </c>
      <c r="I1915" t="s">
        <v>20</v>
      </c>
      <c r="J1915" t="s">
        <v>237</v>
      </c>
      <c r="M1915">
        <v>0</v>
      </c>
      <c r="N1915" t="str">
        <f t="shared" si="161"/>
        <v>No</v>
      </c>
      <c r="O1915" s="3" t="s">
        <v>152</v>
      </c>
      <c r="P1915" s="126" t="str">
        <f t="shared" si="158"/>
        <v>Yes</v>
      </c>
      <c r="Q1915" s="126" t="str">
        <f t="shared" si="160"/>
        <v>No</v>
      </c>
      <c r="R1915" s="126" t="str">
        <f t="shared" si="160"/>
        <v>Yes</v>
      </c>
      <c r="S1915" s="126" t="str">
        <f t="shared" si="160"/>
        <v>Yes</v>
      </c>
      <c r="T1915" s="126" t="str">
        <f t="shared" si="160"/>
        <v>No</v>
      </c>
      <c r="U1915" s="126" t="str">
        <f t="shared" si="160"/>
        <v>No</v>
      </c>
      <c r="V1915" s="126" t="str">
        <f t="shared" si="160"/>
        <v>No</v>
      </c>
      <c r="W1915" s="126" t="str">
        <f t="shared" si="160"/>
        <v>No</v>
      </c>
      <c r="X1915" s="126" t="str">
        <f t="shared" si="160"/>
        <v>Yes</v>
      </c>
      <c r="Y1915" s="126" t="str">
        <f t="shared" si="160"/>
        <v>No</v>
      </c>
      <c r="Z1915" s="126" t="str">
        <f t="shared" si="160"/>
        <v>Yes</v>
      </c>
      <c r="AA1915" s="126" t="str">
        <f t="shared" si="160"/>
        <v>No</v>
      </c>
    </row>
    <row r="1916" spans="1:27" x14ac:dyDescent="0.3">
      <c r="A1916" t="s">
        <v>273</v>
      </c>
      <c r="B1916" t="s">
        <v>13</v>
      </c>
      <c r="C1916" t="s">
        <v>14</v>
      </c>
      <c r="D1916" t="s">
        <v>8</v>
      </c>
      <c r="E1916" t="s">
        <v>70</v>
      </c>
      <c r="F1916" t="s">
        <v>131</v>
      </c>
      <c r="G1916">
        <v>1</v>
      </c>
      <c r="H1916" t="s">
        <v>70</v>
      </c>
      <c r="I1916" t="s">
        <v>17</v>
      </c>
      <c r="L1916" s="3" t="s">
        <v>122</v>
      </c>
      <c r="M1916">
        <v>0</v>
      </c>
      <c r="N1916" t="str">
        <f t="shared" si="161"/>
        <v>No</v>
      </c>
      <c r="O1916" s="3" t="s">
        <v>152</v>
      </c>
      <c r="P1916" s="126" t="str">
        <f t="shared" si="158"/>
        <v>Yes</v>
      </c>
      <c r="Q1916" s="126" t="str">
        <f t="shared" si="160"/>
        <v>No</v>
      </c>
      <c r="R1916" s="126" t="str">
        <f t="shared" si="160"/>
        <v>Yes</v>
      </c>
      <c r="S1916" s="126" t="str">
        <f t="shared" si="160"/>
        <v>Yes</v>
      </c>
      <c r="T1916" s="126" t="str">
        <f t="shared" si="160"/>
        <v>No</v>
      </c>
      <c r="U1916" s="126" t="str">
        <f t="shared" si="160"/>
        <v>No</v>
      </c>
      <c r="V1916" s="126" t="str">
        <f t="shared" si="160"/>
        <v>No</v>
      </c>
      <c r="W1916" s="126" t="str">
        <f t="shared" si="160"/>
        <v>No</v>
      </c>
      <c r="X1916" s="126" t="str">
        <f t="shared" si="160"/>
        <v>Yes</v>
      </c>
      <c r="Y1916" s="126" t="str">
        <f t="shared" si="160"/>
        <v>No</v>
      </c>
      <c r="Z1916" s="126" t="str">
        <f t="shared" si="160"/>
        <v>Yes</v>
      </c>
      <c r="AA1916" s="126" t="str">
        <f t="shared" si="160"/>
        <v>No</v>
      </c>
    </row>
    <row r="1917" spans="1:27" x14ac:dyDescent="0.3">
      <c r="A1917" t="s">
        <v>273</v>
      </c>
      <c r="B1917" t="s">
        <v>13</v>
      </c>
      <c r="C1917" t="s">
        <v>14</v>
      </c>
      <c r="D1917" t="s">
        <v>8</v>
      </c>
      <c r="E1917" t="s">
        <v>70</v>
      </c>
      <c r="F1917" t="s">
        <v>131</v>
      </c>
      <c r="G1917">
        <v>0</v>
      </c>
      <c r="H1917" t="s">
        <v>70</v>
      </c>
      <c r="I1917" t="s">
        <v>17</v>
      </c>
      <c r="L1917" s="3" t="s">
        <v>122</v>
      </c>
      <c r="M1917">
        <v>0</v>
      </c>
      <c r="N1917" t="str">
        <f t="shared" si="161"/>
        <v>No</v>
      </c>
      <c r="O1917" s="3" t="s">
        <v>152</v>
      </c>
      <c r="P1917" s="126" t="str">
        <f t="shared" si="158"/>
        <v>Yes</v>
      </c>
      <c r="Q1917" s="126" t="str">
        <f t="shared" si="160"/>
        <v>No</v>
      </c>
      <c r="R1917" s="126" t="str">
        <f t="shared" si="160"/>
        <v>Yes</v>
      </c>
      <c r="S1917" s="126" t="str">
        <f t="shared" si="160"/>
        <v>Yes</v>
      </c>
      <c r="T1917" s="126" t="str">
        <f t="shared" si="160"/>
        <v>No</v>
      </c>
      <c r="U1917" s="126" t="str">
        <f t="shared" si="160"/>
        <v>No</v>
      </c>
      <c r="V1917" s="126" t="str">
        <f t="shared" si="160"/>
        <v>No</v>
      </c>
      <c r="W1917" s="126" t="str">
        <f t="shared" si="160"/>
        <v>No</v>
      </c>
      <c r="X1917" s="126" t="str">
        <f t="shared" si="160"/>
        <v>Yes</v>
      </c>
      <c r="Y1917" s="126" t="str">
        <f t="shared" si="160"/>
        <v>No</v>
      </c>
      <c r="Z1917" s="126" t="str">
        <f t="shared" si="160"/>
        <v>Yes</v>
      </c>
      <c r="AA1917" s="126" t="str">
        <f t="shared" si="160"/>
        <v>No</v>
      </c>
    </row>
    <row r="1918" spans="1:27" x14ac:dyDescent="0.3">
      <c r="A1918" t="s">
        <v>273</v>
      </c>
      <c r="B1918" t="s">
        <v>13</v>
      </c>
      <c r="C1918" t="s">
        <v>14</v>
      </c>
      <c r="D1918" t="s">
        <v>8</v>
      </c>
      <c r="E1918" t="s">
        <v>70</v>
      </c>
      <c r="F1918" t="s">
        <v>131</v>
      </c>
      <c r="G1918">
        <v>0</v>
      </c>
      <c r="H1918" t="s">
        <v>13</v>
      </c>
      <c r="I1918" t="s">
        <v>17</v>
      </c>
      <c r="M1918">
        <v>0</v>
      </c>
      <c r="N1918" t="str">
        <f t="shared" si="161"/>
        <v>No</v>
      </c>
      <c r="O1918" s="3" t="s">
        <v>152</v>
      </c>
      <c r="P1918" s="126" t="str">
        <f t="shared" si="158"/>
        <v>Yes</v>
      </c>
      <c r="Q1918" s="126" t="str">
        <f t="shared" si="160"/>
        <v>No</v>
      </c>
      <c r="R1918" s="126" t="str">
        <f t="shared" si="160"/>
        <v>Yes</v>
      </c>
      <c r="S1918" s="126" t="str">
        <f t="shared" si="160"/>
        <v>Yes</v>
      </c>
      <c r="T1918" s="126" t="str">
        <f t="shared" si="160"/>
        <v>No</v>
      </c>
      <c r="U1918" s="126" t="str">
        <f t="shared" si="160"/>
        <v>No</v>
      </c>
      <c r="V1918" s="126" t="str">
        <f t="shared" si="160"/>
        <v>No</v>
      </c>
      <c r="W1918" s="126" t="str">
        <f t="shared" si="160"/>
        <v>No</v>
      </c>
      <c r="X1918" s="126" t="str">
        <f t="shared" si="160"/>
        <v>Yes</v>
      </c>
      <c r="Y1918" s="126" t="str">
        <f t="shared" si="160"/>
        <v>No</v>
      </c>
      <c r="Z1918" s="126" t="str">
        <f t="shared" si="160"/>
        <v>Yes</v>
      </c>
      <c r="AA1918" s="126" t="str">
        <f t="shared" si="160"/>
        <v>No</v>
      </c>
    </row>
    <row r="1919" spans="1:27" x14ac:dyDescent="0.3">
      <c r="A1919" t="s">
        <v>273</v>
      </c>
      <c r="B1919" t="s">
        <v>13</v>
      </c>
      <c r="C1919" t="s">
        <v>14</v>
      </c>
      <c r="D1919" t="s">
        <v>8</v>
      </c>
      <c r="E1919" t="s">
        <v>70</v>
      </c>
      <c r="F1919" t="s">
        <v>131</v>
      </c>
      <c r="G1919">
        <v>0</v>
      </c>
      <c r="H1919" t="s">
        <v>131</v>
      </c>
      <c r="I1919" t="s">
        <v>15</v>
      </c>
      <c r="M1919">
        <v>2</v>
      </c>
      <c r="N1919" t="str">
        <f t="shared" si="161"/>
        <v>Yes</v>
      </c>
      <c r="O1919" s="3" t="s">
        <v>152</v>
      </c>
      <c r="P1919" s="126" t="str">
        <f t="shared" si="158"/>
        <v>Yes</v>
      </c>
      <c r="Q1919" s="126" t="str">
        <f t="shared" si="160"/>
        <v>No</v>
      </c>
      <c r="R1919" s="126" t="str">
        <f t="shared" si="160"/>
        <v>Yes</v>
      </c>
      <c r="S1919" s="126" t="str">
        <f t="shared" si="160"/>
        <v>Yes</v>
      </c>
      <c r="T1919" s="126" t="str">
        <f t="shared" si="160"/>
        <v>No</v>
      </c>
      <c r="U1919" s="126" t="str">
        <f t="shared" si="160"/>
        <v>No</v>
      </c>
      <c r="V1919" s="126" t="str">
        <f t="shared" si="160"/>
        <v>No</v>
      </c>
      <c r="W1919" s="126" t="str">
        <f t="shared" si="160"/>
        <v>No</v>
      </c>
      <c r="X1919" s="126" t="str">
        <f t="shared" si="160"/>
        <v>Yes</v>
      </c>
      <c r="Y1919" s="126" t="str">
        <f t="shared" si="160"/>
        <v>No</v>
      </c>
      <c r="Z1919" s="126" t="str">
        <f t="shared" si="160"/>
        <v>Yes</v>
      </c>
      <c r="AA1919" s="126" t="str">
        <f t="shared" si="160"/>
        <v>No</v>
      </c>
    </row>
    <row r="1920" spans="1:27" x14ac:dyDescent="0.3">
      <c r="A1920" t="s">
        <v>273</v>
      </c>
      <c r="B1920" t="s">
        <v>13</v>
      </c>
      <c r="C1920" t="s">
        <v>14</v>
      </c>
      <c r="D1920" t="s">
        <v>8</v>
      </c>
      <c r="E1920" t="s">
        <v>70</v>
      </c>
      <c r="F1920" t="s">
        <v>10</v>
      </c>
      <c r="G1920">
        <v>0</v>
      </c>
      <c r="H1920" t="s">
        <v>10</v>
      </c>
      <c r="I1920" t="s">
        <v>15</v>
      </c>
      <c r="L1920" s="3" t="s">
        <v>122</v>
      </c>
      <c r="M1920">
        <v>2</v>
      </c>
      <c r="N1920" t="str">
        <f t="shared" si="161"/>
        <v>Yes</v>
      </c>
      <c r="O1920" s="3" t="s">
        <v>152</v>
      </c>
      <c r="P1920" s="126" t="str">
        <f t="shared" si="158"/>
        <v>Yes</v>
      </c>
      <c r="Q1920" s="126" t="str">
        <f t="shared" si="160"/>
        <v>No</v>
      </c>
      <c r="R1920" s="126" t="str">
        <f t="shared" si="160"/>
        <v>Yes</v>
      </c>
      <c r="S1920" s="126" t="str">
        <f t="shared" si="160"/>
        <v>Yes</v>
      </c>
      <c r="T1920" s="126" t="str">
        <f t="shared" si="160"/>
        <v>Yes</v>
      </c>
      <c r="U1920" s="126" t="str">
        <f t="shared" si="160"/>
        <v>No</v>
      </c>
      <c r="V1920" s="126" t="str">
        <f t="shared" si="160"/>
        <v>No</v>
      </c>
      <c r="W1920" s="126" t="str">
        <f t="shared" si="160"/>
        <v>No</v>
      </c>
      <c r="X1920" s="126" t="str">
        <f t="shared" si="160"/>
        <v>Yes</v>
      </c>
      <c r="Y1920" s="126" t="str">
        <f t="shared" si="160"/>
        <v>No</v>
      </c>
      <c r="Z1920" s="126" t="str">
        <f t="shared" si="160"/>
        <v>No</v>
      </c>
      <c r="AA1920" s="126" t="str">
        <f t="shared" si="160"/>
        <v>No</v>
      </c>
    </row>
    <row r="1921" spans="1:27" x14ac:dyDescent="0.3">
      <c r="A1921" t="s">
        <v>273</v>
      </c>
      <c r="B1921" t="s">
        <v>13</v>
      </c>
      <c r="C1921" t="s">
        <v>14</v>
      </c>
      <c r="D1921" t="s">
        <v>8</v>
      </c>
      <c r="E1921" t="s">
        <v>70</v>
      </c>
      <c r="F1921" t="s">
        <v>10</v>
      </c>
      <c r="G1921">
        <v>1</v>
      </c>
      <c r="H1921" t="s">
        <v>8</v>
      </c>
      <c r="I1921" t="s">
        <v>18</v>
      </c>
      <c r="M1921">
        <v>2</v>
      </c>
      <c r="N1921" t="str">
        <f t="shared" si="161"/>
        <v>Yes</v>
      </c>
      <c r="O1921" s="3" t="s">
        <v>152</v>
      </c>
      <c r="P1921" s="126" t="str">
        <f t="shared" si="158"/>
        <v>Yes</v>
      </c>
      <c r="Q1921" s="126" t="str">
        <f t="shared" si="160"/>
        <v>No</v>
      </c>
      <c r="R1921" s="126" t="str">
        <f t="shared" si="160"/>
        <v>Yes</v>
      </c>
      <c r="S1921" s="126" t="str">
        <f t="shared" si="160"/>
        <v>Yes</v>
      </c>
      <c r="T1921" s="126" t="str">
        <f t="shared" si="160"/>
        <v>Yes</v>
      </c>
      <c r="U1921" s="126" t="str">
        <f t="shared" si="160"/>
        <v>No</v>
      </c>
      <c r="V1921" s="126" t="str">
        <f t="shared" si="160"/>
        <v>No</v>
      </c>
      <c r="W1921" s="126" t="str">
        <f t="shared" si="160"/>
        <v>No</v>
      </c>
      <c r="X1921" s="126" t="str">
        <f t="shared" si="160"/>
        <v>Yes</v>
      </c>
      <c r="Y1921" s="126" t="str">
        <f t="shared" si="160"/>
        <v>No</v>
      </c>
      <c r="Z1921" s="126" t="str">
        <f t="shared" si="160"/>
        <v>No</v>
      </c>
      <c r="AA1921" s="126" t="str">
        <f t="shared" si="160"/>
        <v>No</v>
      </c>
    </row>
    <row r="1922" spans="1:27" x14ac:dyDescent="0.3">
      <c r="A1922" t="s">
        <v>273</v>
      </c>
      <c r="B1922" t="s">
        <v>13</v>
      </c>
      <c r="C1922" t="s">
        <v>9</v>
      </c>
      <c r="D1922" t="s">
        <v>8</v>
      </c>
      <c r="E1922" t="s">
        <v>70</v>
      </c>
      <c r="F1922" t="s">
        <v>10</v>
      </c>
      <c r="G1922">
        <v>0</v>
      </c>
      <c r="H1922" t="s">
        <v>9</v>
      </c>
      <c r="I1922" t="s">
        <v>19</v>
      </c>
      <c r="M1922">
        <v>3</v>
      </c>
      <c r="N1922" t="str">
        <f t="shared" si="161"/>
        <v>Yes</v>
      </c>
      <c r="O1922" s="3" t="s">
        <v>152</v>
      </c>
      <c r="P1922" s="126" t="str">
        <f t="shared" si="158"/>
        <v>Yes</v>
      </c>
      <c r="Q1922" s="126" t="str">
        <f t="shared" si="160"/>
        <v>Yes</v>
      </c>
      <c r="R1922" s="126" t="str">
        <f t="shared" si="160"/>
        <v>Yes</v>
      </c>
      <c r="S1922" s="126" t="str">
        <f t="shared" si="160"/>
        <v>Yes</v>
      </c>
      <c r="T1922" s="126" t="str">
        <f t="shared" si="160"/>
        <v>Yes</v>
      </c>
      <c r="U1922" s="126" t="str">
        <f t="shared" si="160"/>
        <v>No</v>
      </c>
      <c r="V1922" s="126" t="str">
        <f t="shared" si="160"/>
        <v>No</v>
      </c>
      <c r="W1922" s="126" t="str">
        <f t="shared" si="160"/>
        <v>No</v>
      </c>
      <c r="X1922" s="126" t="str">
        <f t="shared" si="160"/>
        <v>No</v>
      </c>
      <c r="Y1922" s="126" t="str">
        <f t="shared" si="160"/>
        <v>No</v>
      </c>
      <c r="Z1922" s="126" t="str">
        <f t="shared" si="160"/>
        <v>No</v>
      </c>
      <c r="AA1922" s="126" t="str">
        <f t="shared" si="160"/>
        <v>No</v>
      </c>
    </row>
    <row r="1923" spans="1:27" x14ac:dyDescent="0.3">
      <c r="A1923" t="s">
        <v>273</v>
      </c>
      <c r="B1923" t="s">
        <v>13</v>
      </c>
      <c r="C1923" t="s">
        <v>9</v>
      </c>
      <c r="D1923" t="s">
        <v>8</v>
      </c>
      <c r="E1923" t="s">
        <v>11</v>
      </c>
      <c r="F1923" t="s">
        <v>70</v>
      </c>
      <c r="G1923">
        <v>0</v>
      </c>
      <c r="H1923" t="s">
        <v>8</v>
      </c>
      <c r="I1923" t="s">
        <v>17</v>
      </c>
      <c r="M1923">
        <v>0</v>
      </c>
      <c r="N1923" t="str">
        <f t="shared" si="161"/>
        <v>No</v>
      </c>
      <c r="O1923" s="3" t="s">
        <v>152</v>
      </c>
      <c r="P1923" s="126" t="str">
        <f t="shared" si="158"/>
        <v>Yes</v>
      </c>
      <c r="Q1923" s="126" t="str">
        <f t="shared" si="160"/>
        <v>Yes</v>
      </c>
      <c r="R1923" s="126" t="str">
        <f t="shared" si="160"/>
        <v>Yes</v>
      </c>
      <c r="S1923" s="126" t="str">
        <f t="shared" si="160"/>
        <v>Yes</v>
      </c>
      <c r="T1923" s="126" t="str">
        <f t="shared" si="160"/>
        <v>No</v>
      </c>
      <c r="U1923" s="126" t="str">
        <f t="shared" si="160"/>
        <v>Yes</v>
      </c>
      <c r="V1923" s="126" t="str">
        <f t="shared" si="160"/>
        <v>No</v>
      </c>
      <c r="W1923" s="126" t="str">
        <f t="shared" si="160"/>
        <v>No</v>
      </c>
      <c r="X1923" s="126" t="str">
        <f t="shared" si="160"/>
        <v>No</v>
      </c>
      <c r="Y1923" s="126" t="str">
        <f t="shared" si="160"/>
        <v>No</v>
      </c>
      <c r="Z1923" s="126" t="str">
        <f t="shared" si="160"/>
        <v>No</v>
      </c>
      <c r="AA1923" s="126" t="str">
        <f t="shared" si="160"/>
        <v>No</v>
      </c>
    </row>
    <row r="1924" spans="1:27" x14ac:dyDescent="0.3">
      <c r="A1924" t="s">
        <v>273</v>
      </c>
      <c r="B1924" t="s">
        <v>13</v>
      </c>
      <c r="C1924" t="s">
        <v>9</v>
      </c>
      <c r="D1924" t="s">
        <v>8</v>
      </c>
      <c r="E1924" t="s">
        <v>11</v>
      </c>
      <c r="F1924" t="s">
        <v>70</v>
      </c>
      <c r="G1924">
        <v>0</v>
      </c>
      <c r="H1924" t="s">
        <v>11</v>
      </c>
      <c r="I1924" t="s">
        <v>19</v>
      </c>
      <c r="M1924">
        <v>3</v>
      </c>
      <c r="N1924" t="str">
        <f t="shared" si="161"/>
        <v>Yes</v>
      </c>
      <c r="O1924" s="3" t="s">
        <v>152</v>
      </c>
      <c r="P1924" s="126" t="str">
        <f t="shared" si="158"/>
        <v>Yes</v>
      </c>
      <c r="Q1924" s="126" t="str">
        <f t="shared" si="160"/>
        <v>Yes</v>
      </c>
      <c r="R1924" s="126" t="str">
        <f t="shared" si="160"/>
        <v>Yes</v>
      </c>
      <c r="S1924" s="126" t="str">
        <f t="shared" si="160"/>
        <v>Yes</v>
      </c>
      <c r="T1924" s="126" t="str">
        <f t="shared" si="160"/>
        <v>No</v>
      </c>
      <c r="U1924" s="126" t="str">
        <f t="shared" si="160"/>
        <v>Yes</v>
      </c>
      <c r="V1924" s="126" t="str">
        <f t="shared" si="160"/>
        <v>No</v>
      </c>
      <c r="W1924" s="126" t="str">
        <f t="shared" si="160"/>
        <v>No</v>
      </c>
      <c r="X1924" s="126" t="str">
        <f t="shared" si="160"/>
        <v>No</v>
      </c>
      <c r="Y1924" s="126" t="str">
        <f t="shared" si="160"/>
        <v>No</v>
      </c>
      <c r="Z1924" s="126" t="str">
        <f t="shared" si="160"/>
        <v>No</v>
      </c>
      <c r="AA1924" s="126" t="str">
        <f t="shared" si="160"/>
        <v>No</v>
      </c>
    </row>
    <row r="1925" spans="1:27" x14ac:dyDescent="0.3">
      <c r="A1925" t="s">
        <v>273</v>
      </c>
      <c r="B1925" t="s">
        <v>13</v>
      </c>
      <c r="C1925" t="s">
        <v>9</v>
      </c>
      <c r="D1925" t="s">
        <v>8</v>
      </c>
      <c r="E1925" t="s">
        <v>11</v>
      </c>
      <c r="F1925" t="s">
        <v>70</v>
      </c>
      <c r="G1925">
        <v>0</v>
      </c>
      <c r="H1925" t="s">
        <v>8</v>
      </c>
      <c r="I1925" t="s">
        <v>19</v>
      </c>
      <c r="M1925">
        <v>0</v>
      </c>
      <c r="N1925" t="str">
        <f t="shared" si="161"/>
        <v>No</v>
      </c>
      <c r="O1925" s="3" t="s">
        <v>152</v>
      </c>
      <c r="P1925" s="126" t="str">
        <f t="shared" si="158"/>
        <v>Yes</v>
      </c>
      <c r="Q1925" s="126" t="str">
        <f t="shared" si="160"/>
        <v>Yes</v>
      </c>
      <c r="R1925" s="126" t="str">
        <f t="shared" si="160"/>
        <v>Yes</v>
      </c>
      <c r="S1925" s="126" t="str">
        <f t="shared" si="160"/>
        <v>Yes</v>
      </c>
      <c r="T1925" s="126" t="str">
        <f t="shared" si="160"/>
        <v>No</v>
      </c>
      <c r="U1925" s="126" t="str">
        <f t="shared" si="160"/>
        <v>Yes</v>
      </c>
      <c r="V1925" s="126" t="str">
        <f t="shared" si="160"/>
        <v>No</v>
      </c>
      <c r="W1925" s="126" t="str">
        <f t="shared" si="160"/>
        <v>No</v>
      </c>
      <c r="X1925" s="126" t="str">
        <f t="shared" si="160"/>
        <v>No</v>
      </c>
      <c r="Y1925" s="126" t="str">
        <f t="shared" si="160"/>
        <v>No</v>
      </c>
      <c r="Z1925" s="126" t="str">
        <f t="shared" si="160"/>
        <v>No</v>
      </c>
      <c r="AA1925" s="126" t="str">
        <f t="shared" si="160"/>
        <v>No</v>
      </c>
    </row>
    <row r="1926" spans="1:27" x14ac:dyDescent="0.3">
      <c r="A1926" t="s">
        <v>273</v>
      </c>
      <c r="B1926" t="s">
        <v>13</v>
      </c>
      <c r="C1926" t="s">
        <v>9</v>
      </c>
      <c r="D1926" t="s">
        <v>8</v>
      </c>
      <c r="E1926" t="s">
        <v>11</v>
      </c>
      <c r="F1926" t="s">
        <v>70</v>
      </c>
      <c r="G1926">
        <v>1</v>
      </c>
      <c r="H1926" t="s">
        <v>70</v>
      </c>
      <c r="I1926" t="s">
        <v>15</v>
      </c>
      <c r="M1926">
        <v>0</v>
      </c>
      <c r="N1926" t="str">
        <f t="shared" si="161"/>
        <v>No</v>
      </c>
      <c r="O1926" s="3" t="s">
        <v>152</v>
      </c>
      <c r="P1926" s="126" t="str">
        <f t="shared" si="158"/>
        <v>Yes</v>
      </c>
      <c r="Q1926" s="126" t="str">
        <f t="shared" si="160"/>
        <v>Yes</v>
      </c>
      <c r="R1926" s="126" t="str">
        <f t="shared" si="160"/>
        <v>Yes</v>
      </c>
      <c r="S1926" s="126" t="str">
        <f t="shared" si="160"/>
        <v>Yes</v>
      </c>
      <c r="T1926" s="126" t="str">
        <f t="shared" si="160"/>
        <v>No</v>
      </c>
      <c r="U1926" s="126" t="str">
        <f t="shared" si="160"/>
        <v>Yes</v>
      </c>
      <c r="V1926" s="126" t="str">
        <f t="shared" si="160"/>
        <v>No</v>
      </c>
      <c r="W1926" s="126" t="str">
        <f t="shared" si="160"/>
        <v>No</v>
      </c>
      <c r="X1926" s="126" t="str">
        <f t="shared" si="160"/>
        <v>No</v>
      </c>
      <c r="Y1926" s="126" t="str">
        <f t="shared" si="160"/>
        <v>No</v>
      </c>
      <c r="Z1926" s="126" t="str">
        <f t="shared" si="160"/>
        <v>No</v>
      </c>
      <c r="AA1926" s="126" t="str">
        <f t="shared" si="160"/>
        <v>No</v>
      </c>
    </row>
    <row r="1927" spans="1:27" x14ac:dyDescent="0.3">
      <c r="A1927" t="s">
        <v>273</v>
      </c>
      <c r="B1927" t="s">
        <v>13</v>
      </c>
      <c r="C1927" t="s">
        <v>9</v>
      </c>
      <c r="D1927" t="s">
        <v>8</v>
      </c>
      <c r="E1927" t="s">
        <v>11</v>
      </c>
      <c r="F1927" t="s">
        <v>70</v>
      </c>
      <c r="G1927">
        <v>0</v>
      </c>
      <c r="H1927" t="s">
        <v>13</v>
      </c>
      <c r="I1927" t="s">
        <v>148</v>
      </c>
      <c r="M1927">
        <v>2</v>
      </c>
      <c r="N1927" t="str">
        <f t="shared" si="161"/>
        <v>Yes</v>
      </c>
      <c r="O1927" s="3" t="s">
        <v>152</v>
      </c>
      <c r="P1927" s="126" t="str">
        <f t="shared" si="158"/>
        <v>Yes</v>
      </c>
      <c r="Q1927" s="126" t="str">
        <f t="shared" si="160"/>
        <v>Yes</v>
      </c>
      <c r="R1927" s="126" t="str">
        <f t="shared" si="160"/>
        <v>Yes</v>
      </c>
      <c r="S1927" s="126" t="str">
        <f t="shared" si="160"/>
        <v>Yes</v>
      </c>
      <c r="T1927" s="126" t="str">
        <f t="shared" si="160"/>
        <v>No</v>
      </c>
      <c r="U1927" s="126" t="str">
        <f t="shared" si="160"/>
        <v>Yes</v>
      </c>
      <c r="V1927" s="126" t="str">
        <f t="shared" si="160"/>
        <v>No</v>
      </c>
      <c r="W1927" s="126" t="str">
        <f t="shared" si="160"/>
        <v>No</v>
      </c>
      <c r="X1927" s="126" t="str">
        <f t="shared" si="160"/>
        <v>No</v>
      </c>
      <c r="Y1927" s="126" t="str">
        <f t="shared" si="160"/>
        <v>No</v>
      </c>
      <c r="Z1927" s="126" t="str">
        <f t="shared" si="160"/>
        <v>No</v>
      </c>
      <c r="AA1927" s="126" t="str">
        <f t="shared" si="160"/>
        <v>No</v>
      </c>
    </row>
    <row r="1928" spans="1:27" x14ac:dyDescent="0.3">
      <c r="A1928" t="s">
        <v>273</v>
      </c>
      <c r="B1928" t="s">
        <v>13</v>
      </c>
      <c r="C1928" t="s">
        <v>9</v>
      </c>
      <c r="D1928" t="s">
        <v>8</v>
      </c>
      <c r="E1928" t="s">
        <v>11</v>
      </c>
      <c r="F1928" t="s">
        <v>70</v>
      </c>
      <c r="G1928">
        <v>1</v>
      </c>
      <c r="H1928" t="s">
        <v>11</v>
      </c>
      <c r="I1928" t="s">
        <v>148</v>
      </c>
      <c r="M1928">
        <v>1</v>
      </c>
      <c r="N1928" t="str">
        <f t="shared" si="161"/>
        <v>Yes</v>
      </c>
      <c r="O1928" s="3" t="s">
        <v>152</v>
      </c>
      <c r="P1928" s="126" t="str">
        <f t="shared" si="158"/>
        <v>Yes</v>
      </c>
      <c r="Q1928" s="126" t="str">
        <f t="shared" si="160"/>
        <v>Yes</v>
      </c>
      <c r="R1928" s="126" t="str">
        <f t="shared" si="160"/>
        <v>Yes</v>
      </c>
      <c r="S1928" s="126" t="str">
        <f t="shared" si="160"/>
        <v>Yes</v>
      </c>
      <c r="T1928" s="126" t="str">
        <f t="shared" si="160"/>
        <v>No</v>
      </c>
      <c r="U1928" s="126" t="str">
        <f t="shared" si="160"/>
        <v>Yes</v>
      </c>
      <c r="V1928" s="126" t="str">
        <f t="shared" si="160"/>
        <v>No</v>
      </c>
      <c r="W1928" s="126" t="str">
        <f t="shared" si="160"/>
        <v>No</v>
      </c>
      <c r="X1928" s="126" t="str">
        <f t="shared" si="160"/>
        <v>No</v>
      </c>
      <c r="Y1928" s="126" t="str">
        <f t="shared" si="160"/>
        <v>No</v>
      </c>
      <c r="Z1928" s="126" t="str">
        <f t="shared" si="160"/>
        <v>No</v>
      </c>
      <c r="AA1928" s="126" t="str">
        <f t="shared" si="160"/>
        <v>No</v>
      </c>
    </row>
    <row r="1929" spans="1:27" x14ac:dyDescent="0.3">
      <c r="A1929" t="s">
        <v>273</v>
      </c>
      <c r="B1929" t="s">
        <v>13</v>
      </c>
      <c r="C1929" t="s">
        <v>9</v>
      </c>
      <c r="D1929" t="s">
        <v>8</v>
      </c>
      <c r="E1929" t="s">
        <v>11</v>
      </c>
      <c r="F1929" t="s">
        <v>70</v>
      </c>
      <c r="G1929">
        <v>0</v>
      </c>
      <c r="H1929" t="s">
        <v>70</v>
      </c>
      <c r="I1929" t="s">
        <v>19</v>
      </c>
      <c r="M1929">
        <v>0</v>
      </c>
      <c r="N1929" t="str">
        <f t="shared" si="161"/>
        <v>No</v>
      </c>
      <c r="O1929" s="3" t="s">
        <v>152</v>
      </c>
      <c r="P1929" s="126" t="str">
        <f t="shared" si="158"/>
        <v>Yes</v>
      </c>
      <c r="Q1929" s="126" t="str">
        <f t="shared" si="160"/>
        <v>Yes</v>
      </c>
      <c r="R1929" s="126" t="str">
        <f t="shared" si="160"/>
        <v>Yes</v>
      </c>
      <c r="S1929" s="126" t="str">
        <f t="shared" si="160"/>
        <v>Yes</v>
      </c>
      <c r="T1929" s="126" t="str">
        <f t="shared" si="160"/>
        <v>No</v>
      </c>
      <c r="U1929" s="126" t="str">
        <f t="shared" si="160"/>
        <v>Yes</v>
      </c>
      <c r="V1929" s="126" t="str">
        <f t="shared" si="160"/>
        <v>No</v>
      </c>
      <c r="W1929" s="126" t="str">
        <f t="shared" si="160"/>
        <v>No</v>
      </c>
      <c r="X1929" s="126" t="str">
        <f t="shared" si="160"/>
        <v>No</v>
      </c>
      <c r="Y1929" s="126" t="str">
        <f t="shared" si="160"/>
        <v>No</v>
      </c>
      <c r="Z1929" s="126" t="str">
        <f t="shared" si="160"/>
        <v>No</v>
      </c>
      <c r="AA1929" s="126" t="str">
        <f t="shared" si="160"/>
        <v>No</v>
      </c>
    </row>
    <row r="1930" spans="1:27" x14ac:dyDescent="0.3">
      <c r="A1930" t="s">
        <v>273</v>
      </c>
      <c r="B1930" t="s">
        <v>13</v>
      </c>
      <c r="C1930" t="s">
        <v>9</v>
      </c>
      <c r="D1930" t="s">
        <v>8</v>
      </c>
      <c r="E1930" t="s">
        <v>11</v>
      </c>
      <c r="F1930" t="s">
        <v>70</v>
      </c>
      <c r="G1930">
        <v>0</v>
      </c>
      <c r="H1930" t="s">
        <v>13</v>
      </c>
      <c r="I1930" t="s">
        <v>148</v>
      </c>
      <c r="L1930" s="3" t="s">
        <v>122</v>
      </c>
      <c r="M1930">
        <v>0</v>
      </c>
      <c r="N1930" t="str">
        <f t="shared" si="161"/>
        <v>Yes</v>
      </c>
      <c r="O1930" s="3" t="s">
        <v>152</v>
      </c>
      <c r="P1930" s="126" t="str">
        <f t="shared" si="158"/>
        <v>Yes</v>
      </c>
      <c r="Q1930" s="126" t="str">
        <f t="shared" si="160"/>
        <v>Yes</v>
      </c>
      <c r="R1930" s="126" t="str">
        <f t="shared" si="160"/>
        <v>Yes</v>
      </c>
      <c r="S1930" s="126" t="str">
        <f t="shared" si="160"/>
        <v>Yes</v>
      </c>
      <c r="T1930" s="126" t="str">
        <f t="shared" si="160"/>
        <v>No</v>
      </c>
      <c r="U1930" s="126" t="str">
        <f t="shared" si="160"/>
        <v>Yes</v>
      </c>
      <c r="V1930" s="126" t="str">
        <f t="shared" si="160"/>
        <v>No</v>
      </c>
      <c r="W1930" s="126" t="str">
        <f t="shared" si="160"/>
        <v>No</v>
      </c>
      <c r="X1930" s="126" t="str">
        <f t="shared" si="160"/>
        <v>No</v>
      </c>
      <c r="Y1930" s="126" t="str">
        <f t="shared" si="160"/>
        <v>No</v>
      </c>
      <c r="Z1930" s="126" t="str">
        <f t="shared" si="160"/>
        <v>No</v>
      </c>
      <c r="AA1930" s="126" t="str">
        <f t="shared" si="160"/>
        <v>No</v>
      </c>
    </row>
    <row r="1931" spans="1:27" x14ac:dyDescent="0.3">
      <c r="A1931" t="s">
        <v>273</v>
      </c>
      <c r="B1931" t="s">
        <v>13</v>
      </c>
      <c r="C1931" t="s">
        <v>9</v>
      </c>
      <c r="D1931" t="s">
        <v>8</v>
      </c>
      <c r="E1931" t="s">
        <v>11</v>
      </c>
      <c r="F1931" t="s">
        <v>70</v>
      </c>
      <c r="G1931">
        <v>0</v>
      </c>
      <c r="H1931" t="s">
        <v>8</v>
      </c>
      <c r="I1931" t="s">
        <v>19</v>
      </c>
      <c r="M1931">
        <v>0</v>
      </c>
      <c r="N1931" t="str">
        <f t="shared" si="161"/>
        <v>No</v>
      </c>
      <c r="O1931" s="3" t="s">
        <v>152</v>
      </c>
      <c r="P1931" s="126" t="str">
        <f t="shared" si="158"/>
        <v>Yes</v>
      </c>
      <c r="Q1931" s="126" t="str">
        <f t="shared" si="160"/>
        <v>Yes</v>
      </c>
      <c r="R1931" s="126" t="str">
        <f t="shared" si="160"/>
        <v>Yes</v>
      </c>
      <c r="S1931" s="126" t="str">
        <f t="shared" si="160"/>
        <v>Yes</v>
      </c>
      <c r="T1931" s="126" t="str">
        <f t="shared" si="160"/>
        <v>No</v>
      </c>
      <c r="U1931" s="126" t="str">
        <f t="shared" si="160"/>
        <v>Yes</v>
      </c>
      <c r="V1931" s="126" t="str">
        <f t="shared" si="160"/>
        <v>No</v>
      </c>
      <c r="W1931" s="126" t="str">
        <f t="shared" si="160"/>
        <v>No</v>
      </c>
      <c r="X1931" s="126" t="str">
        <f t="shared" si="160"/>
        <v>No</v>
      </c>
      <c r="Y1931" s="126" t="str">
        <f t="shared" si="160"/>
        <v>No</v>
      </c>
      <c r="Z1931" s="126" t="str">
        <f t="shared" ref="Q1931:AA1954" si="162">IF($A1931="","",IF(OR($B1931=Z$1,$C1931=Z$1,$D1931=Z$1,$E1931=Z$1,$F1931=Z$1),"Yes","No"))</f>
        <v>No</v>
      </c>
      <c r="AA1931" s="126" t="str">
        <f t="shared" si="162"/>
        <v>No</v>
      </c>
    </row>
    <row r="1932" spans="1:27" x14ac:dyDescent="0.3">
      <c r="A1932" t="s">
        <v>274</v>
      </c>
      <c r="B1932" t="s">
        <v>13</v>
      </c>
      <c r="C1932" t="s">
        <v>9</v>
      </c>
      <c r="D1932" t="s">
        <v>8</v>
      </c>
      <c r="E1932" t="s">
        <v>11</v>
      </c>
      <c r="F1932" t="s">
        <v>10</v>
      </c>
      <c r="G1932">
        <v>0</v>
      </c>
      <c r="H1932" t="s">
        <v>13</v>
      </c>
      <c r="I1932" t="s">
        <v>19</v>
      </c>
      <c r="L1932" s="3" t="s">
        <v>252</v>
      </c>
      <c r="M1932">
        <v>3</v>
      </c>
      <c r="N1932" t="str">
        <f t="shared" si="161"/>
        <v>Yes</v>
      </c>
      <c r="O1932" s="3" t="s">
        <v>152</v>
      </c>
      <c r="P1932" s="126" t="str">
        <f t="shared" si="158"/>
        <v>Yes</v>
      </c>
      <c r="Q1932" s="126" t="str">
        <f t="shared" si="162"/>
        <v>Yes</v>
      </c>
      <c r="R1932" s="126" t="str">
        <f t="shared" si="162"/>
        <v>Yes</v>
      </c>
      <c r="S1932" s="126" t="str">
        <f t="shared" si="162"/>
        <v>No</v>
      </c>
      <c r="T1932" s="126" t="str">
        <f t="shared" si="162"/>
        <v>Yes</v>
      </c>
      <c r="U1932" s="126" t="str">
        <f t="shared" si="162"/>
        <v>Yes</v>
      </c>
      <c r="V1932" s="126" t="str">
        <f t="shared" si="162"/>
        <v>No</v>
      </c>
      <c r="W1932" s="126" t="str">
        <f t="shared" si="162"/>
        <v>No</v>
      </c>
      <c r="X1932" s="126" t="str">
        <f t="shared" si="162"/>
        <v>No</v>
      </c>
      <c r="Y1932" s="126" t="str">
        <f t="shared" si="162"/>
        <v>No</v>
      </c>
      <c r="Z1932" s="126" t="str">
        <f t="shared" si="162"/>
        <v>No</v>
      </c>
      <c r="AA1932" s="126" t="str">
        <f t="shared" si="162"/>
        <v>No</v>
      </c>
    </row>
    <row r="1933" spans="1:27" x14ac:dyDescent="0.3">
      <c r="A1933" t="s">
        <v>274</v>
      </c>
      <c r="B1933" t="s">
        <v>13</v>
      </c>
      <c r="C1933" t="s">
        <v>9</v>
      </c>
      <c r="D1933" t="s">
        <v>8</v>
      </c>
      <c r="E1933" t="s">
        <v>11</v>
      </c>
      <c r="F1933" t="s">
        <v>10</v>
      </c>
      <c r="G1933">
        <v>1</v>
      </c>
      <c r="H1933" t="s">
        <v>10</v>
      </c>
      <c r="I1933" t="s">
        <v>16</v>
      </c>
      <c r="L1933" s="3" t="s">
        <v>122</v>
      </c>
      <c r="M1933">
        <v>0</v>
      </c>
      <c r="N1933" t="str">
        <f t="shared" si="161"/>
        <v>No</v>
      </c>
      <c r="O1933" s="3" t="s">
        <v>152</v>
      </c>
      <c r="P1933" s="126" t="str">
        <f t="shared" si="158"/>
        <v>Yes</v>
      </c>
      <c r="Q1933" s="126" t="str">
        <f t="shared" si="162"/>
        <v>Yes</v>
      </c>
      <c r="R1933" s="126" t="str">
        <f t="shared" si="162"/>
        <v>Yes</v>
      </c>
      <c r="S1933" s="126" t="str">
        <f t="shared" si="162"/>
        <v>No</v>
      </c>
      <c r="T1933" s="126" t="str">
        <f t="shared" si="162"/>
        <v>Yes</v>
      </c>
      <c r="U1933" s="126" t="str">
        <f t="shared" si="162"/>
        <v>Yes</v>
      </c>
      <c r="V1933" s="126" t="str">
        <f t="shared" si="162"/>
        <v>No</v>
      </c>
      <c r="W1933" s="126" t="str">
        <f t="shared" si="162"/>
        <v>No</v>
      </c>
      <c r="X1933" s="126" t="str">
        <f t="shared" si="162"/>
        <v>No</v>
      </c>
      <c r="Y1933" s="126" t="str">
        <f t="shared" si="162"/>
        <v>No</v>
      </c>
      <c r="Z1933" s="126" t="str">
        <f t="shared" si="162"/>
        <v>No</v>
      </c>
      <c r="AA1933" s="126" t="str">
        <f t="shared" si="162"/>
        <v>No</v>
      </c>
    </row>
    <row r="1934" spans="1:27" x14ac:dyDescent="0.3">
      <c r="A1934" t="s">
        <v>274</v>
      </c>
      <c r="B1934" t="s">
        <v>13</v>
      </c>
      <c r="C1934" t="s">
        <v>9</v>
      </c>
      <c r="D1934" t="s">
        <v>8</v>
      </c>
      <c r="E1934" t="s">
        <v>11</v>
      </c>
      <c r="F1934" t="s">
        <v>10</v>
      </c>
      <c r="G1934">
        <v>0</v>
      </c>
      <c r="H1934" t="s">
        <v>8</v>
      </c>
      <c r="I1934" t="s">
        <v>19</v>
      </c>
      <c r="M1934">
        <v>3</v>
      </c>
      <c r="N1934" t="str">
        <f t="shared" si="161"/>
        <v>Yes</v>
      </c>
      <c r="O1934" s="3" t="s">
        <v>152</v>
      </c>
      <c r="P1934" s="126" t="str">
        <f t="shared" si="158"/>
        <v>Yes</v>
      </c>
      <c r="Q1934" s="126" t="str">
        <f t="shared" si="162"/>
        <v>Yes</v>
      </c>
      <c r="R1934" s="126" t="str">
        <f t="shared" si="162"/>
        <v>Yes</v>
      </c>
      <c r="S1934" s="126" t="str">
        <f t="shared" si="162"/>
        <v>No</v>
      </c>
      <c r="T1934" s="126" t="str">
        <f t="shared" si="162"/>
        <v>Yes</v>
      </c>
      <c r="U1934" s="126" t="str">
        <f t="shared" si="162"/>
        <v>Yes</v>
      </c>
      <c r="V1934" s="126" t="str">
        <f t="shared" si="162"/>
        <v>No</v>
      </c>
      <c r="W1934" s="126" t="str">
        <f t="shared" si="162"/>
        <v>No</v>
      </c>
      <c r="X1934" s="126" t="str">
        <f t="shared" si="162"/>
        <v>No</v>
      </c>
      <c r="Y1934" s="126" t="str">
        <f t="shared" si="162"/>
        <v>No</v>
      </c>
      <c r="Z1934" s="126" t="str">
        <f t="shared" si="162"/>
        <v>No</v>
      </c>
      <c r="AA1934" s="126" t="str">
        <f t="shared" si="162"/>
        <v>No</v>
      </c>
    </row>
    <row r="1935" spans="1:27" x14ac:dyDescent="0.3">
      <c r="A1935" t="s">
        <v>274</v>
      </c>
      <c r="B1935" t="s">
        <v>13</v>
      </c>
      <c r="C1935" t="s">
        <v>9</v>
      </c>
      <c r="D1935" t="s">
        <v>8</v>
      </c>
      <c r="E1935" t="s">
        <v>11</v>
      </c>
      <c r="F1935" t="s">
        <v>10</v>
      </c>
      <c r="G1935">
        <v>0</v>
      </c>
      <c r="H1935" t="s">
        <v>13</v>
      </c>
      <c r="I1935" t="s">
        <v>19</v>
      </c>
      <c r="L1935" s="3" t="s">
        <v>252</v>
      </c>
      <c r="M1935">
        <v>3</v>
      </c>
      <c r="N1935" t="str">
        <f t="shared" si="161"/>
        <v>Yes</v>
      </c>
      <c r="O1935" s="3" t="s">
        <v>152</v>
      </c>
      <c r="P1935" s="126" t="str">
        <f t="shared" si="158"/>
        <v>Yes</v>
      </c>
      <c r="Q1935" s="126" t="str">
        <f t="shared" si="162"/>
        <v>Yes</v>
      </c>
      <c r="R1935" s="126" t="str">
        <f t="shared" si="162"/>
        <v>Yes</v>
      </c>
      <c r="S1935" s="126" t="str">
        <f t="shared" si="162"/>
        <v>No</v>
      </c>
      <c r="T1935" s="126" t="str">
        <f t="shared" si="162"/>
        <v>Yes</v>
      </c>
      <c r="U1935" s="126" t="str">
        <f t="shared" si="162"/>
        <v>Yes</v>
      </c>
      <c r="V1935" s="126" t="str">
        <f t="shared" si="162"/>
        <v>No</v>
      </c>
      <c r="W1935" s="126" t="str">
        <f t="shared" si="162"/>
        <v>No</v>
      </c>
      <c r="X1935" s="126" t="str">
        <f t="shared" si="162"/>
        <v>No</v>
      </c>
      <c r="Y1935" s="126" t="str">
        <f t="shared" si="162"/>
        <v>No</v>
      </c>
      <c r="Z1935" s="126" t="str">
        <f t="shared" si="162"/>
        <v>No</v>
      </c>
      <c r="AA1935" s="126" t="str">
        <f t="shared" si="162"/>
        <v>No</v>
      </c>
    </row>
    <row r="1936" spans="1:27" x14ac:dyDescent="0.3">
      <c r="A1936" t="s">
        <v>274</v>
      </c>
      <c r="B1936" t="s">
        <v>13</v>
      </c>
      <c r="C1936" t="s">
        <v>9</v>
      </c>
      <c r="D1936" t="s">
        <v>8</v>
      </c>
      <c r="E1936" t="s">
        <v>11</v>
      </c>
      <c r="F1936" t="s">
        <v>10</v>
      </c>
      <c r="G1936">
        <v>0</v>
      </c>
      <c r="H1936" t="s">
        <v>13</v>
      </c>
      <c r="I1936" t="s">
        <v>19</v>
      </c>
      <c r="L1936" s="3" t="s">
        <v>252</v>
      </c>
      <c r="M1936">
        <v>0</v>
      </c>
      <c r="N1936" t="str">
        <f t="shared" si="161"/>
        <v>No</v>
      </c>
      <c r="O1936" s="3" t="s">
        <v>152</v>
      </c>
      <c r="P1936" s="126" t="str">
        <f t="shared" si="158"/>
        <v>Yes</v>
      </c>
      <c r="Q1936" s="126" t="str">
        <f t="shared" si="162"/>
        <v>Yes</v>
      </c>
      <c r="R1936" s="126" t="str">
        <f t="shared" si="162"/>
        <v>Yes</v>
      </c>
      <c r="S1936" s="126" t="str">
        <f t="shared" si="162"/>
        <v>No</v>
      </c>
      <c r="T1936" s="126" t="str">
        <f t="shared" si="162"/>
        <v>Yes</v>
      </c>
      <c r="U1936" s="126" t="str">
        <f t="shared" si="162"/>
        <v>Yes</v>
      </c>
      <c r="V1936" s="126" t="str">
        <f t="shared" si="162"/>
        <v>No</v>
      </c>
      <c r="W1936" s="126" t="str">
        <f t="shared" si="162"/>
        <v>No</v>
      </c>
      <c r="X1936" s="126" t="str">
        <f t="shared" si="162"/>
        <v>No</v>
      </c>
      <c r="Y1936" s="126" t="str">
        <f t="shared" si="162"/>
        <v>No</v>
      </c>
      <c r="Z1936" s="126" t="str">
        <f t="shared" si="162"/>
        <v>No</v>
      </c>
      <c r="AA1936" s="126" t="str">
        <f t="shared" si="162"/>
        <v>No</v>
      </c>
    </row>
    <row r="1937" spans="1:27" x14ac:dyDescent="0.3">
      <c r="A1937" t="s">
        <v>274</v>
      </c>
      <c r="B1937" t="s">
        <v>13</v>
      </c>
      <c r="C1937" t="s">
        <v>9</v>
      </c>
      <c r="D1937" t="s">
        <v>8</v>
      </c>
      <c r="E1937" t="s">
        <v>11</v>
      </c>
      <c r="F1937" t="s">
        <v>10</v>
      </c>
      <c r="G1937">
        <v>0</v>
      </c>
      <c r="H1937" t="s">
        <v>9</v>
      </c>
      <c r="I1937" t="s">
        <v>19</v>
      </c>
      <c r="K1937" t="s">
        <v>237</v>
      </c>
      <c r="M1937">
        <v>0</v>
      </c>
      <c r="N1937" t="str">
        <f t="shared" si="161"/>
        <v>No</v>
      </c>
      <c r="O1937" s="3" t="s">
        <v>152</v>
      </c>
      <c r="P1937" s="126" t="str">
        <f t="shared" si="158"/>
        <v>Yes</v>
      </c>
      <c r="Q1937" s="126" t="str">
        <f t="shared" si="162"/>
        <v>Yes</v>
      </c>
      <c r="R1937" s="126" t="str">
        <f t="shared" si="162"/>
        <v>Yes</v>
      </c>
      <c r="S1937" s="126" t="str">
        <f t="shared" si="162"/>
        <v>No</v>
      </c>
      <c r="T1937" s="126" t="str">
        <f t="shared" si="162"/>
        <v>Yes</v>
      </c>
      <c r="U1937" s="126" t="str">
        <f t="shared" si="162"/>
        <v>Yes</v>
      </c>
      <c r="V1937" s="126" t="str">
        <f t="shared" si="162"/>
        <v>No</v>
      </c>
      <c r="W1937" s="126" t="str">
        <f t="shared" si="162"/>
        <v>No</v>
      </c>
      <c r="X1937" s="126" t="str">
        <f t="shared" si="162"/>
        <v>No</v>
      </c>
      <c r="Y1937" s="126" t="str">
        <f t="shared" si="162"/>
        <v>No</v>
      </c>
      <c r="Z1937" s="126" t="str">
        <f t="shared" si="162"/>
        <v>No</v>
      </c>
      <c r="AA1937" s="126" t="str">
        <f t="shared" si="162"/>
        <v>No</v>
      </c>
    </row>
    <row r="1938" spans="1:27" x14ac:dyDescent="0.3">
      <c r="A1938" t="s">
        <v>274</v>
      </c>
      <c r="B1938" t="s">
        <v>13</v>
      </c>
      <c r="C1938" t="s">
        <v>9</v>
      </c>
      <c r="D1938" t="s">
        <v>8</v>
      </c>
      <c r="E1938" t="s">
        <v>11</v>
      </c>
      <c r="F1938" t="s">
        <v>10</v>
      </c>
      <c r="G1938">
        <v>2</v>
      </c>
      <c r="H1938" t="s">
        <v>9</v>
      </c>
      <c r="I1938" t="s">
        <v>18</v>
      </c>
      <c r="M1938">
        <v>2</v>
      </c>
      <c r="N1938" t="str">
        <f t="shared" si="161"/>
        <v>Yes</v>
      </c>
      <c r="O1938" s="3" t="s">
        <v>152</v>
      </c>
      <c r="P1938" s="126" t="str">
        <f t="shared" si="158"/>
        <v>Yes</v>
      </c>
      <c r="Q1938" s="126" t="str">
        <f t="shared" si="162"/>
        <v>Yes</v>
      </c>
      <c r="R1938" s="126" t="str">
        <f t="shared" si="162"/>
        <v>Yes</v>
      </c>
      <c r="S1938" s="126" t="str">
        <f t="shared" si="162"/>
        <v>No</v>
      </c>
      <c r="T1938" s="126" t="str">
        <f t="shared" si="162"/>
        <v>Yes</v>
      </c>
      <c r="U1938" s="126" t="str">
        <f t="shared" si="162"/>
        <v>Yes</v>
      </c>
      <c r="V1938" s="126" t="str">
        <f t="shared" si="162"/>
        <v>No</v>
      </c>
      <c r="W1938" s="126" t="str">
        <f t="shared" si="162"/>
        <v>No</v>
      </c>
      <c r="X1938" s="126" t="str">
        <f t="shared" si="162"/>
        <v>No</v>
      </c>
      <c r="Y1938" s="126" t="str">
        <f t="shared" si="162"/>
        <v>No</v>
      </c>
      <c r="Z1938" s="126" t="str">
        <f t="shared" si="162"/>
        <v>No</v>
      </c>
      <c r="AA1938" s="126" t="str">
        <f t="shared" si="162"/>
        <v>No</v>
      </c>
    </row>
    <row r="1939" spans="1:27" x14ac:dyDescent="0.3">
      <c r="A1939" t="s">
        <v>274</v>
      </c>
      <c r="B1939" t="s">
        <v>13</v>
      </c>
      <c r="C1939" t="s">
        <v>9</v>
      </c>
      <c r="D1939" t="s">
        <v>8</v>
      </c>
      <c r="E1939" t="s">
        <v>11</v>
      </c>
      <c r="F1939" t="s">
        <v>10</v>
      </c>
      <c r="G1939">
        <v>1</v>
      </c>
      <c r="H1939" t="s">
        <v>11</v>
      </c>
      <c r="I1939" t="s">
        <v>18</v>
      </c>
      <c r="M1939">
        <v>0</v>
      </c>
      <c r="N1939" t="str">
        <f t="shared" si="161"/>
        <v>No</v>
      </c>
      <c r="O1939" s="3" t="s">
        <v>152</v>
      </c>
      <c r="P1939" s="126" t="str">
        <f t="shared" si="158"/>
        <v>Yes</v>
      </c>
      <c r="Q1939" s="126" t="str">
        <f t="shared" si="162"/>
        <v>Yes</v>
      </c>
      <c r="R1939" s="126" t="str">
        <f t="shared" si="162"/>
        <v>Yes</v>
      </c>
      <c r="S1939" s="126" t="str">
        <f t="shared" si="162"/>
        <v>No</v>
      </c>
      <c r="T1939" s="126" t="str">
        <f t="shared" si="162"/>
        <v>Yes</v>
      </c>
      <c r="U1939" s="126" t="str">
        <f t="shared" si="162"/>
        <v>Yes</v>
      </c>
      <c r="V1939" s="126" t="str">
        <f t="shared" si="162"/>
        <v>No</v>
      </c>
      <c r="W1939" s="126" t="str">
        <f t="shared" si="162"/>
        <v>No</v>
      </c>
      <c r="X1939" s="126" t="str">
        <f t="shared" si="162"/>
        <v>No</v>
      </c>
      <c r="Y1939" s="126" t="str">
        <f t="shared" si="162"/>
        <v>No</v>
      </c>
      <c r="Z1939" s="126" t="str">
        <f t="shared" si="162"/>
        <v>No</v>
      </c>
      <c r="AA1939" s="126" t="str">
        <f t="shared" si="162"/>
        <v>No</v>
      </c>
    </row>
    <row r="1940" spans="1:27" x14ac:dyDescent="0.3">
      <c r="A1940" t="s">
        <v>274</v>
      </c>
      <c r="B1940" t="s">
        <v>13</v>
      </c>
      <c r="C1940" t="s">
        <v>130</v>
      </c>
      <c r="D1940" t="s">
        <v>8</v>
      </c>
      <c r="E1940" t="s">
        <v>70</v>
      </c>
      <c r="F1940" t="s">
        <v>10</v>
      </c>
      <c r="G1940">
        <v>0</v>
      </c>
      <c r="H1940" t="s">
        <v>130</v>
      </c>
      <c r="I1940" t="s">
        <v>19</v>
      </c>
      <c r="M1940">
        <v>0</v>
      </c>
      <c r="N1940" t="str">
        <f t="shared" si="161"/>
        <v>No</v>
      </c>
      <c r="O1940" s="3" t="s">
        <v>152</v>
      </c>
      <c r="P1940" s="126" t="str">
        <f t="shared" si="158"/>
        <v>Yes</v>
      </c>
      <c r="Q1940" s="126" t="str">
        <f t="shared" si="162"/>
        <v>No</v>
      </c>
      <c r="R1940" s="126" t="str">
        <f t="shared" si="162"/>
        <v>Yes</v>
      </c>
      <c r="S1940" s="126" t="str">
        <f t="shared" si="162"/>
        <v>Yes</v>
      </c>
      <c r="T1940" s="126" t="str">
        <f t="shared" si="162"/>
        <v>Yes</v>
      </c>
      <c r="U1940" s="126" t="str">
        <f t="shared" si="162"/>
        <v>No</v>
      </c>
      <c r="V1940" s="126" t="str">
        <f t="shared" si="162"/>
        <v>No</v>
      </c>
      <c r="W1940" s="126" t="str">
        <f t="shared" si="162"/>
        <v>No</v>
      </c>
      <c r="X1940" s="126" t="str">
        <f t="shared" si="162"/>
        <v>No</v>
      </c>
      <c r="Y1940" s="126" t="str">
        <f t="shared" si="162"/>
        <v>Yes</v>
      </c>
      <c r="Z1940" s="126" t="str">
        <f t="shared" si="162"/>
        <v>No</v>
      </c>
      <c r="AA1940" s="126" t="str">
        <f t="shared" si="162"/>
        <v>No</v>
      </c>
    </row>
    <row r="1941" spans="1:27" x14ac:dyDescent="0.3">
      <c r="A1941" t="s">
        <v>274</v>
      </c>
      <c r="B1941" t="s">
        <v>13</v>
      </c>
      <c r="C1941" t="s">
        <v>130</v>
      </c>
      <c r="D1941" t="s">
        <v>8</v>
      </c>
      <c r="E1941" t="s">
        <v>70</v>
      </c>
      <c r="F1941" t="s">
        <v>10</v>
      </c>
      <c r="G1941">
        <v>0</v>
      </c>
      <c r="H1941" t="s">
        <v>13</v>
      </c>
      <c r="I1941" t="s">
        <v>19</v>
      </c>
      <c r="K1941" t="s">
        <v>237</v>
      </c>
      <c r="M1941">
        <v>0</v>
      </c>
      <c r="N1941" t="str">
        <f t="shared" si="161"/>
        <v>No</v>
      </c>
      <c r="O1941" s="3" t="s">
        <v>152</v>
      </c>
      <c r="P1941" s="126" t="str">
        <f t="shared" si="158"/>
        <v>Yes</v>
      </c>
      <c r="Q1941" s="126" t="str">
        <f t="shared" si="162"/>
        <v>No</v>
      </c>
      <c r="R1941" s="126" t="str">
        <f t="shared" si="162"/>
        <v>Yes</v>
      </c>
      <c r="S1941" s="126" t="str">
        <f t="shared" si="162"/>
        <v>Yes</v>
      </c>
      <c r="T1941" s="126" t="str">
        <f t="shared" si="162"/>
        <v>Yes</v>
      </c>
      <c r="U1941" s="126" t="str">
        <f t="shared" si="162"/>
        <v>No</v>
      </c>
      <c r="V1941" s="126" t="str">
        <f t="shared" si="162"/>
        <v>No</v>
      </c>
      <c r="W1941" s="126" t="str">
        <f t="shared" si="162"/>
        <v>No</v>
      </c>
      <c r="X1941" s="126" t="str">
        <f t="shared" si="162"/>
        <v>No</v>
      </c>
      <c r="Y1941" s="126" t="str">
        <f t="shared" si="162"/>
        <v>Yes</v>
      </c>
      <c r="Z1941" s="126" t="str">
        <f t="shared" si="162"/>
        <v>No</v>
      </c>
      <c r="AA1941" s="126" t="str">
        <f t="shared" si="162"/>
        <v>No</v>
      </c>
    </row>
    <row r="1942" spans="1:27" x14ac:dyDescent="0.3">
      <c r="A1942" t="s">
        <v>274</v>
      </c>
      <c r="B1942" t="s">
        <v>13</v>
      </c>
      <c r="C1942" t="s">
        <v>130</v>
      </c>
      <c r="D1942" t="s">
        <v>8</v>
      </c>
      <c r="E1942" t="s">
        <v>70</v>
      </c>
      <c r="F1942" t="s">
        <v>10</v>
      </c>
      <c r="G1942">
        <v>1</v>
      </c>
      <c r="H1942" t="s">
        <v>13</v>
      </c>
      <c r="I1942" t="s">
        <v>19</v>
      </c>
      <c r="L1942" s="3" t="s">
        <v>252</v>
      </c>
      <c r="M1942">
        <v>0</v>
      </c>
      <c r="N1942" t="str">
        <f t="shared" si="161"/>
        <v>No</v>
      </c>
      <c r="O1942" s="3" t="s">
        <v>152</v>
      </c>
      <c r="P1942" s="126" t="str">
        <f t="shared" si="158"/>
        <v>Yes</v>
      </c>
      <c r="Q1942" s="126" t="str">
        <f t="shared" si="162"/>
        <v>No</v>
      </c>
      <c r="R1942" s="126" t="str">
        <f t="shared" si="162"/>
        <v>Yes</v>
      </c>
      <c r="S1942" s="126" t="str">
        <f t="shared" si="162"/>
        <v>Yes</v>
      </c>
      <c r="T1942" s="126" t="str">
        <f t="shared" si="162"/>
        <v>Yes</v>
      </c>
      <c r="U1942" s="126" t="str">
        <f t="shared" si="162"/>
        <v>No</v>
      </c>
      <c r="V1942" s="126" t="str">
        <f t="shared" si="162"/>
        <v>No</v>
      </c>
      <c r="W1942" s="126" t="str">
        <f t="shared" si="162"/>
        <v>No</v>
      </c>
      <c r="X1942" s="126" t="str">
        <f t="shared" si="162"/>
        <v>No</v>
      </c>
      <c r="Y1942" s="126" t="str">
        <f t="shared" si="162"/>
        <v>Yes</v>
      </c>
      <c r="Z1942" s="126" t="str">
        <f t="shared" si="162"/>
        <v>No</v>
      </c>
      <c r="AA1942" s="126" t="str">
        <f t="shared" si="162"/>
        <v>No</v>
      </c>
    </row>
    <row r="1943" spans="1:27" x14ac:dyDescent="0.3">
      <c r="A1943" t="s">
        <v>274</v>
      </c>
      <c r="B1943" t="s">
        <v>13</v>
      </c>
      <c r="C1943" t="s">
        <v>130</v>
      </c>
      <c r="D1943" t="s">
        <v>8</v>
      </c>
      <c r="E1943" t="s">
        <v>70</v>
      </c>
      <c r="F1943" t="s">
        <v>10</v>
      </c>
      <c r="G1943">
        <v>1</v>
      </c>
      <c r="H1943" t="s">
        <v>130</v>
      </c>
      <c r="I1943" t="s">
        <v>17</v>
      </c>
      <c r="M1943">
        <v>0</v>
      </c>
      <c r="N1943" t="str">
        <f t="shared" si="161"/>
        <v>No</v>
      </c>
      <c r="O1943" s="3" t="s">
        <v>152</v>
      </c>
      <c r="P1943" s="126" t="str">
        <f t="shared" si="158"/>
        <v>Yes</v>
      </c>
      <c r="Q1943" s="126" t="str">
        <f t="shared" si="162"/>
        <v>No</v>
      </c>
      <c r="R1943" s="126" t="str">
        <f t="shared" si="162"/>
        <v>Yes</v>
      </c>
      <c r="S1943" s="126" t="str">
        <f t="shared" si="162"/>
        <v>Yes</v>
      </c>
      <c r="T1943" s="126" t="str">
        <f t="shared" si="162"/>
        <v>Yes</v>
      </c>
      <c r="U1943" s="126" t="str">
        <f t="shared" si="162"/>
        <v>No</v>
      </c>
      <c r="V1943" s="126" t="str">
        <f t="shared" si="162"/>
        <v>No</v>
      </c>
      <c r="W1943" s="126" t="str">
        <f t="shared" si="162"/>
        <v>No</v>
      </c>
      <c r="X1943" s="126" t="str">
        <f t="shared" si="162"/>
        <v>No</v>
      </c>
      <c r="Y1943" s="126" t="str">
        <f t="shared" si="162"/>
        <v>Yes</v>
      </c>
      <c r="Z1943" s="126" t="str">
        <f t="shared" si="162"/>
        <v>No</v>
      </c>
      <c r="AA1943" s="126" t="str">
        <f t="shared" si="162"/>
        <v>No</v>
      </c>
    </row>
    <row r="1944" spans="1:27" x14ac:dyDescent="0.3">
      <c r="A1944" t="s">
        <v>274</v>
      </c>
      <c r="B1944" t="s">
        <v>130</v>
      </c>
      <c r="C1944" t="s">
        <v>9</v>
      </c>
      <c r="D1944" t="s">
        <v>8</v>
      </c>
      <c r="E1944" t="s">
        <v>70</v>
      </c>
      <c r="F1944" t="s">
        <v>131</v>
      </c>
      <c r="G1944">
        <v>2</v>
      </c>
      <c r="H1944" t="s">
        <v>131</v>
      </c>
      <c r="I1944" t="s">
        <v>18</v>
      </c>
      <c r="M1944">
        <v>2</v>
      </c>
      <c r="N1944" t="str">
        <f t="shared" si="161"/>
        <v>Yes</v>
      </c>
      <c r="O1944" s="3" t="s">
        <v>152</v>
      </c>
      <c r="P1944" s="126" t="str">
        <f t="shared" ref="P1944:AA1975" si="163">IF($A1944="","",IF(OR($B1944=P$1,$C1944=P$1,$D1944=P$1,$E1944=P$1,$F1944=P$1),"Yes","No"))</f>
        <v>No</v>
      </c>
      <c r="Q1944" s="126" t="str">
        <f t="shared" si="162"/>
        <v>Yes</v>
      </c>
      <c r="R1944" s="126" t="str">
        <f t="shared" si="162"/>
        <v>Yes</v>
      </c>
      <c r="S1944" s="126" t="str">
        <f t="shared" si="162"/>
        <v>Yes</v>
      </c>
      <c r="T1944" s="126" t="str">
        <f t="shared" si="162"/>
        <v>No</v>
      </c>
      <c r="U1944" s="126" t="str">
        <f t="shared" si="162"/>
        <v>No</v>
      </c>
      <c r="V1944" s="126" t="str">
        <f t="shared" si="162"/>
        <v>No</v>
      </c>
      <c r="W1944" s="126" t="str">
        <f t="shared" si="162"/>
        <v>No</v>
      </c>
      <c r="X1944" s="126" t="str">
        <f t="shared" si="162"/>
        <v>No</v>
      </c>
      <c r="Y1944" s="126" t="str">
        <f t="shared" si="162"/>
        <v>Yes</v>
      </c>
      <c r="Z1944" s="126" t="str">
        <f t="shared" si="162"/>
        <v>Yes</v>
      </c>
      <c r="AA1944" s="126" t="str">
        <f t="shared" si="162"/>
        <v>No</v>
      </c>
    </row>
    <row r="1945" spans="1:27" x14ac:dyDescent="0.3">
      <c r="A1945" t="s">
        <v>274</v>
      </c>
      <c r="B1945" t="s">
        <v>130</v>
      </c>
      <c r="C1945" t="s">
        <v>9</v>
      </c>
      <c r="D1945" t="s">
        <v>8</v>
      </c>
      <c r="E1945" t="s">
        <v>70</v>
      </c>
      <c r="F1945" t="s">
        <v>131</v>
      </c>
      <c r="G1945">
        <v>1</v>
      </c>
      <c r="H1945" t="s">
        <v>9</v>
      </c>
      <c r="I1945" t="s">
        <v>18</v>
      </c>
      <c r="M1945">
        <v>2</v>
      </c>
      <c r="N1945" t="str">
        <f t="shared" si="161"/>
        <v>Yes</v>
      </c>
      <c r="O1945" s="3" t="s">
        <v>152</v>
      </c>
      <c r="P1945" s="126" t="str">
        <f t="shared" si="163"/>
        <v>No</v>
      </c>
      <c r="Q1945" s="126" t="str">
        <f t="shared" si="162"/>
        <v>Yes</v>
      </c>
      <c r="R1945" s="126" t="str">
        <f t="shared" si="162"/>
        <v>Yes</v>
      </c>
      <c r="S1945" s="126" t="str">
        <f t="shared" si="162"/>
        <v>Yes</v>
      </c>
      <c r="T1945" s="126" t="str">
        <f t="shared" si="162"/>
        <v>No</v>
      </c>
      <c r="U1945" s="126" t="str">
        <f t="shared" si="162"/>
        <v>No</v>
      </c>
      <c r="V1945" s="126" t="str">
        <f t="shared" si="162"/>
        <v>No</v>
      </c>
      <c r="W1945" s="126" t="str">
        <f t="shared" si="162"/>
        <v>No</v>
      </c>
      <c r="X1945" s="126" t="str">
        <f t="shared" si="162"/>
        <v>No</v>
      </c>
      <c r="Y1945" s="126" t="str">
        <f t="shared" si="162"/>
        <v>Yes</v>
      </c>
      <c r="Z1945" s="126" t="str">
        <f t="shared" si="162"/>
        <v>Yes</v>
      </c>
      <c r="AA1945" s="126" t="str">
        <f t="shared" si="162"/>
        <v>No</v>
      </c>
    </row>
    <row r="1946" spans="1:27" x14ac:dyDescent="0.3">
      <c r="A1946" t="s">
        <v>274</v>
      </c>
      <c r="B1946" t="s">
        <v>130</v>
      </c>
      <c r="C1946" t="s">
        <v>9</v>
      </c>
      <c r="D1946" t="s">
        <v>8</v>
      </c>
      <c r="E1946" t="s">
        <v>70</v>
      </c>
      <c r="F1946" t="s">
        <v>131</v>
      </c>
      <c r="G1946">
        <v>1</v>
      </c>
      <c r="H1946" t="s">
        <v>130</v>
      </c>
      <c r="I1946" t="s">
        <v>15</v>
      </c>
      <c r="J1946" t="s">
        <v>237</v>
      </c>
      <c r="L1946" s="3" t="s">
        <v>122</v>
      </c>
      <c r="M1946">
        <v>0</v>
      </c>
      <c r="N1946" t="str">
        <f t="shared" si="161"/>
        <v>No</v>
      </c>
      <c r="O1946" s="3" t="s">
        <v>152</v>
      </c>
      <c r="P1946" s="126" t="str">
        <f t="shared" si="163"/>
        <v>No</v>
      </c>
      <c r="Q1946" s="126" t="str">
        <f t="shared" si="162"/>
        <v>Yes</v>
      </c>
      <c r="R1946" s="126" t="str">
        <f t="shared" si="162"/>
        <v>Yes</v>
      </c>
      <c r="S1946" s="126" t="str">
        <f t="shared" si="162"/>
        <v>Yes</v>
      </c>
      <c r="T1946" s="126" t="str">
        <f t="shared" si="162"/>
        <v>No</v>
      </c>
      <c r="U1946" s="126" t="str">
        <f t="shared" si="162"/>
        <v>No</v>
      </c>
      <c r="V1946" s="126" t="str">
        <f t="shared" si="162"/>
        <v>No</v>
      </c>
      <c r="W1946" s="126" t="str">
        <f t="shared" si="162"/>
        <v>No</v>
      </c>
      <c r="X1946" s="126" t="str">
        <f t="shared" si="162"/>
        <v>No</v>
      </c>
      <c r="Y1946" s="126" t="str">
        <f t="shared" si="162"/>
        <v>Yes</v>
      </c>
      <c r="Z1946" s="126" t="str">
        <f t="shared" si="162"/>
        <v>Yes</v>
      </c>
      <c r="AA1946" s="126" t="str">
        <f t="shared" si="162"/>
        <v>No</v>
      </c>
    </row>
    <row r="1947" spans="1:27" x14ac:dyDescent="0.3">
      <c r="A1947" t="s">
        <v>274</v>
      </c>
      <c r="B1947" t="s">
        <v>130</v>
      </c>
      <c r="C1947" t="s">
        <v>9</v>
      </c>
      <c r="D1947" t="s">
        <v>8</v>
      </c>
      <c r="E1947" t="s">
        <v>70</v>
      </c>
      <c r="F1947" t="s">
        <v>131</v>
      </c>
      <c r="G1947">
        <v>1</v>
      </c>
      <c r="H1947" t="s">
        <v>131</v>
      </c>
      <c r="I1947" t="s">
        <v>18</v>
      </c>
      <c r="L1947" s="3" t="s">
        <v>252</v>
      </c>
      <c r="M1947">
        <v>0</v>
      </c>
      <c r="N1947" t="str">
        <f t="shared" si="161"/>
        <v>No</v>
      </c>
      <c r="O1947" s="3" t="s">
        <v>152</v>
      </c>
      <c r="P1947" s="126" t="str">
        <f t="shared" si="163"/>
        <v>No</v>
      </c>
      <c r="Q1947" s="126" t="str">
        <f t="shared" si="162"/>
        <v>Yes</v>
      </c>
      <c r="R1947" s="126" t="str">
        <f t="shared" si="162"/>
        <v>Yes</v>
      </c>
      <c r="S1947" s="126" t="str">
        <f t="shared" si="162"/>
        <v>Yes</v>
      </c>
      <c r="T1947" s="126" t="str">
        <f t="shared" si="162"/>
        <v>No</v>
      </c>
      <c r="U1947" s="126" t="str">
        <f t="shared" si="162"/>
        <v>No</v>
      </c>
      <c r="V1947" s="126" t="str">
        <f t="shared" si="162"/>
        <v>No</v>
      </c>
      <c r="W1947" s="126" t="str">
        <f t="shared" si="162"/>
        <v>No</v>
      </c>
      <c r="X1947" s="126" t="str">
        <f t="shared" si="162"/>
        <v>No</v>
      </c>
      <c r="Y1947" s="126" t="str">
        <f t="shared" si="162"/>
        <v>Yes</v>
      </c>
      <c r="Z1947" s="126" t="str">
        <f t="shared" si="162"/>
        <v>Yes</v>
      </c>
      <c r="AA1947" s="126" t="str">
        <f t="shared" si="162"/>
        <v>No</v>
      </c>
    </row>
    <row r="1948" spans="1:27" x14ac:dyDescent="0.3">
      <c r="A1948" t="s">
        <v>274</v>
      </c>
      <c r="B1948" t="s">
        <v>130</v>
      </c>
      <c r="C1948" t="s">
        <v>9</v>
      </c>
      <c r="D1948" t="s">
        <v>8</v>
      </c>
      <c r="E1948" t="s">
        <v>70</v>
      </c>
      <c r="F1948" t="s">
        <v>131</v>
      </c>
      <c r="G1948">
        <v>1</v>
      </c>
      <c r="H1948" t="s">
        <v>131</v>
      </c>
      <c r="I1948" t="s">
        <v>15</v>
      </c>
      <c r="J1948" t="s">
        <v>237</v>
      </c>
      <c r="L1948" s="3" t="s">
        <v>122</v>
      </c>
      <c r="M1948">
        <v>0</v>
      </c>
      <c r="N1948" t="str">
        <f t="shared" si="161"/>
        <v>No</v>
      </c>
      <c r="O1948" s="3" t="s">
        <v>152</v>
      </c>
      <c r="P1948" s="126" t="str">
        <f t="shared" si="163"/>
        <v>No</v>
      </c>
      <c r="Q1948" s="126" t="str">
        <f t="shared" si="162"/>
        <v>Yes</v>
      </c>
      <c r="R1948" s="126" t="str">
        <f t="shared" si="162"/>
        <v>Yes</v>
      </c>
      <c r="S1948" s="126" t="str">
        <f t="shared" si="162"/>
        <v>Yes</v>
      </c>
      <c r="T1948" s="126" t="str">
        <f t="shared" si="162"/>
        <v>No</v>
      </c>
      <c r="U1948" s="126" t="str">
        <f t="shared" si="162"/>
        <v>No</v>
      </c>
      <c r="V1948" s="126" t="str">
        <f t="shared" si="162"/>
        <v>No</v>
      </c>
      <c r="W1948" s="126" t="str">
        <f t="shared" si="162"/>
        <v>No</v>
      </c>
      <c r="X1948" s="126" t="str">
        <f t="shared" si="162"/>
        <v>No</v>
      </c>
      <c r="Y1948" s="126" t="str">
        <f t="shared" si="162"/>
        <v>Yes</v>
      </c>
      <c r="Z1948" s="126" t="str">
        <f t="shared" si="162"/>
        <v>Yes</v>
      </c>
      <c r="AA1948" s="126" t="str">
        <f t="shared" si="162"/>
        <v>No</v>
      </c>
    </row>
    <row r="1949" spans="1:27" x14ac:dyDescent="0.3">
      <c r="A1949" t="s">
        <v>274</v>
      </c>
      <c r="B1949" t="s">
        <v>13</v>
      </c>
      <c r="C1949" t="s">
        <v>9</v>
      </c>
      <c r="D1949" t="s">
        <v>70</v>
      </c>
      <c r="E1949" t="s">
        <v>11</v>
      </c>
      <c r="F1949" t="s">
        <v>10</v>
      </c>
      <c r="G1949">
        <v>1</v>
      </c>
      <c r="H1949" t="s">
        <v>11</v>
      </c>
      <c r="I1949" t="s">
        <v>19</v>
      </c>
      <c r="M1949">
        <v>0</v>
      </c>
      <c r="N1949" t="str">
        <f t="shared" si="161"/>
        <v>No</v>
      </c>
      <c r="O1949" s="3" t="s">
        <v>152</v>
      </c>
      <c r="P1949" s="126" t="str">
        <f t="shared" si="163"/>
        <v>Yes</v>
      </c>
      <c r="Q1949" s="126" t="str">
        <f t="shared" si="162"/>
        <v>Yes</v>
      </c>
      <c r="R1949" s="126" t="str">
        <f t="shared" si="162"/>
        <v>No</v>
      </c>
      <c r="S1949" s="126" t="str">
        <f t="shared" si="162"/>
        <v>Yes</v>
      </c>
      <c r="T1949" s="126" t="str">
        <f t="shared" si="162"/>
        <v>Yes</v>
      </c>
      <c r="U1949" s="126" t="str">
        <f t="shared" si="162"/>
        <v>Yes</v>
      </c>
      <c r="V1949" s="126" t="str">
        <f t="shared" si="162"/>
        <v>No</v>
      </c>
      <c r="W1949" s="126" t="str">
        <f t="shared" si="162"/>
        <v>No</v>
      </c>
      <c r="X1949" s="126" t="str">
        <f t="shared" si="162"/>
        <v>No</v>
      </c>
      <c r="Y1949" s="126" t="str">
        <f t="shared" si="162"/>
        <v>No</v>
      </c>
      <c r="Z1949" s="126" t="str">
        <f t="shared" si="162"/>
        <v>No</v>
      </c>
      <c r="AA1949" s="126" t="str">
        <f t="shared" si="162"/>
        <v>No</v>
      </c>
    </row>
    <row r="1950" spans="1:27" x14ac:dyDescent="0.3">
      <c r="A1950" t="s">
        <v>274</v>
      </c>
      <c r="B1950" t="s">
        <v>13</v>
      </c>
      <c r="C1950" t="s">
        <v>9</v>
      </c>
      <c r="D1950" t="s">
        <v>70</v>
      </c>
      <c r="E1950" t="s">
        <v>11</v>
      </c>
      <c r="F1950" t="s">
        <v>10</v>
      </c>
      <c r="G1950">
        <v>2</v>
      </c>
      <c r="H1950" t="s">
        <v>9</v>
      </c>
      <c r="I1950" t="s">
        <v>20</v>
      </c>
      <c r="M1950">
        <v>0</v>
      </c>
      <c r="N1950" t="str">
        <f t="shared" si="161"/>
        <v>No</v>
      </c>
      <c r="O1950" s="3" t="s">
        <v>152</v>
      </c>
      <c r="P1950" s="126" t="str">
        <f t="shared" si="163"/>
        <v>Yes</v>
      </c>
      <c r="Q1950" s="126" t="str">
        <f t="shared" si="162"/>
        <v>Yes</v>
      </c>
      <c r="R1950" s="126" t="str">
        <f t="shared" si="162"/>
        <v>No</v>
      </c>
      <c r="S1950" s="126" t="str">
        <f t="shared" si="162"/>
        <v>Yes</v>
      </c>
      <c r="T1950" s="126" t="str">
        <f t="shared" si="162"/>
        <v>Yes</v>
      </c>
      <c r="U1950" s="126" t="str">
        <f t="shared" si="162"/>
        <v>Yes</v>
      </c>
      <c r="V1950" s="126" t="str">
        <f t="shared" si="162"/>
        <v>No</v>
      </c>
      <c r="W1950" s="126" t="str">
        <f t="shared" si="162"/>
        <v>No</v>
      </c>
      <c r="X1950" s="126" t="str">
        <f t="shared" si="162"/>
        <v>No</v>
      </c>
      <c r="Y1950" s="126" t="str">
        <f t="shared" si="162"/>
        <v>No</v>
      </c>
      <c r="Z1950" s="126" t="str">
        <f t="shared" si="162"/>
        <v>No</v>
      </c>
      <c r="AA1950" s="126" t="str">
        <f t="shared" si="162"/>
        <v>No</v>
      </c>
    </row>
    <row r="1951" spans="1:27" x14ac:dyDescent="0.3">
      <c r="A1951" t="s">
        <v>274</v>
      </c>
      <c r="B1951" t="s">
        <v>13</v>
      </c>
      <c r="C1951" t="s">
        <v>9</v>
      </c>
      <c r="D1951" t="s">
        <v>70</v>
      </c>
      <c r="E1951" t="s">
        <v>11</v>
      </c>
      <c r="F1951" t="s">
        <v>10</v>
      </c>
      <c r="G1951">
        <v>1</v>
      </c>
      <c r="H1951" t="s">
        <v>10</v>
      </c>
      <c r="I1951" t="s">
        <v>18</v>
      </c>
      <c r="M1951">
        <v>0</v>
      </c>
      <c r="N1951" t="str">
        <f t="shared" si="161"/>
        <v>No</v>
      </c>
      <c r="O1951" s="3" t="s">
        <v>152</v>
      </c>
      <c r="P1951" s="126" t="str">
        <f t="shared" si="163"/>
        <v>Yes</v>
      </c>
      <c r="Q1951" s="126" t="str">
        <f t="shared" si="162"/>
        <v>Yes</v>
      </c>
      <c r="R1951" s="126" t="str">
        <f t="shared" si="162"/>
        <v>No</v>
      </c>
      <c r="S1951" s="126" t="str">
        <f t="shared" si="162"/>
        <v>Yes</v>
      </c>
      <c r="T1951" s="126" t="str">
        <f t="shared" si="162"/>
        <v>Yes</v>
      </c>
      <c r="U1951" s="126" t="str">
        <f t="shared" si="162"/>
        <v>Yes</v>
      </c>
      <c r="V1951" s="126" t="str">
        <f t="shared" si="162"/>
        <v>No</v>
      </c>
      <c r="W1951" s="126" t="str">
        <f t="shared" si="162"/>
        <v>No</v>
      </c>
      <c r="X1951" s="126" t="str">
        <f t="shared" si="162"/>
        <v>No</v>
      </c>
      <c r="Y1951" s="126" t="str">
        <f t="shared" si="162"/>
        <v>No</v>
      </c>
      <c r="Z1951" s="126" t="str">
        <f t="shared" si="162"/>
        <v>No</v>
      </c>
      <c r="AA1951" s="126" t="str">
        <f t="shared" si="162"/>
        <v>No</v>
      </c>
    </row>
    <row r="1952" spans="1:27" x14ac:dyDescent="0.3">
      <c r="A1952" t="s">
        <v>274</v>
      </c>
      <c r="B1952" t="s">
        <v>13</v>
      </c>
      <c r="C1952" t="s">
        <v>9</v>
      </c>
      <c r="D1952" t="s">
        <v>70</v>
      </c>
      <c r="E1952" t="s">
        <v>11</v>
      </c>
      <c r="F1952" t="s">
        <v>10</v>
      </c>
      <c r="G1952">
        <v>1</v>
      </c>
      <c r="H1952" t="s">
        <v>9</v>
      </c>
      <c r="I1952" t="s">
        <v>19</v>
      </c>
      <c r="L1952" s="3" t="s">
        <v>252</v>
      </c>
      <c r="M1952">
        <v>0</v>
      </c>
      <c r="N1952" t="str">
        <f t="shared" si="161"/>
        <v>No</v>
      </c>
      <c r="O1952" s="3" t="s">
        <v>152</v>
      </c>
      <c r="P1952" s="126" t="str">
        <f t="shared" si="163"/>
        <v>Yes</v>
      </c>
      <c r="Q1952" s="126" t="str">
        <f t="shared" si="162"/>
        <v>Yes</v>
      </c>
      <c r="R1952" s="126" t="str">
        <f t="shared" si="162"/>
        <v>No</v>
      </c>
      <c r="S1952" s="126" t="str">
        <f t="shared" si="162"/>
        <v>Yes</v>
      </c>
      <c r="T1952" s="126" t="str">
        <f t="shared" si="162"/>
        <v>Yes</v>
      </c>
      <c r="U1952" s="126" t="str">
        <f t="shared" si="162"/>
        <v>Yes</v>
      </c>
      <c r="V1952" s="126" t="str">
        <f t="shared" si="162"/>
        <v>No</v>
      </c>
      <c r="W1952" s="126" t="str">
        <f t="shared" si="162"/>
        <v>No</v>
      </c>
      <c r="X1952" s="126" t="str">
        <f t="shared" si="162"/>
        <v>No</v>
      </c>
      <c r="Y1952" s="126" t="str">
        <f t="shared" si="162"/>
        <v>No</v>
      </c>
      <c r="Z1952" s="126" t="str">
        <f t="shared" si="162"/>
        <v>No</v>
      </c>
      <c r="AA1952" s="126" t="str">
        <f t="shared" si="162"/>
        <v>No</v>
      </c>
    </row>
    <row r="1953" spans="1:27" x14ac:dyDescent="0.3">
      <c r="A1953" t="s">
        <v>274</v>
      </c>
      <c r="B1953" t="s">
        <v>13</v>
      </c>
      <c r="C1953" t="s">
        <v>9</v>
      </c>
      <c r="D1953" t="s">
        <v>70</v>
      </c>
      <c r="E1953" t="s">
        <v>11</v>
      </c>
      <c r="F1953" t="s">
        <v>10</v>
      </c>
      <c r="G1953">
        <v>0</v>
      </c>
      <c r="H1953" t="s">
        <v>13</v>
      </c>
      <c r="I1953" t="s">
        <v>17</v>
      </c>
      <c r="L1953" s="3" t="s">
        <v>252</v>
      </c>
      <c r="M1953">
        <v>0</v>
      </c>
      <c r="N1953" t="str">
        <f t="shared" si="161"/>
        <v>No</v>
      </c>
      <c r="O1953" s="3" t="s">
        <v>152</v>
      </c>
      <c r="P1953" s="126" t="str">
        <f t="shared" si="163"/>
        <v>Yes</v>
      </c>
      <c r="Q1953" s="126" t="str">
        <f t="shared" si="162"/>
        <v>Yes</v>
      </c>
      <c r="R1953" s="126" t="str">
        <f t="shared" si="162"/>
        <v>No</v>
      </c>
      <c r="S1953" s="126" t="str">
        <f t="shared" si="162"/>
        <v>Yes</v>
      </c>
      <c r="T1953" s="126" t="str">
        <f t="shared" si="162"/>
        <v>Yes</v>
      </c>
      <c r="U1953" s="126" t="str">
        <f t="shared" si="162"/>
        <v>Yes</v>
      </c>
      <c r="V1953" s="126" t="str">
        <f t="shared" si="162"/>
        <v>No</v>
      </c>
      <c r="W1953" s="126" t="str">
        <f t="shared" si="162"/>
        <v>No</v>
      </c>
      <c r="X1953" s="126" t="str">
        <f t="shared" si="162"/>
        <v>No</v>
      </c>
      <c r="Y1953" s="126" t="str">
        <f t="shared" si="162"/>
        <v>No</v>
      </c>
      <c r="Z1953" s="126" t="str">
        <f t="shared" si="162"/>
        <v>No</v>
      </c>
      <c r="AA1953" s="126" t="str">
        <f t="shared" si="162"/>
        <v>No</v>
      </c>
    </row>
    <row r="1954" spans="1:27" x14ac:dyDescent="0.3">
      <c r="A1954" t="s">
        <v>274</v>
      </c>
      <c r="B1954" t="s">
        <v>130</v>
      </c>
      <c r="C1954" t="s">
        <v>9</v>
      </c>
      <c r="D1954" t="s">
        <v>8</v>
      </c>
      <c r="E1954" t="s">
        <v>11</v>
      </c>
      <c r="F1954" t="s">
        <v>10</v>
      </c>
      <c r="G1954">
        <v>1</v>
      </c>
      <c r="H1954" t="s">
        <v>10</v>
      </c>
      <c r="I1954" t="s">
        <v>18</v>
      </c>
      <c r="L1954" s="3" t="s">
        <v>252</v>
      </c>
      <c r="M1954">
        <v>0</v>
      </c>
      <c r="N1954" t="str">
        <f t="shared" si="161"/>
        <v>No</v>
      </c>
      <c r="O1954" s="3" t="s">
        <v>152</v>
      </c>
      <c r="P1954" s="126" t="str">
        <f t="shared" si="163"/>
        <v>No</v>
      </c>
      <c r="Q1954" s="126" t="str">
        <f t="shared" si="162"/>
        <v>Yes</v>
      </c>
      <c r="R1954" s="126" t="str">
        <f t="shared" si="162"/>
        <v>Yes</v>
      </c>
      <c r="S1954" s="126" t="str">
        <f t="shared" si="162"/>
        <v>No</v>
      </c>
      <c r="T1954" s="126" t="str">
        <f t="shared" si="162"/>
        <v>Yes</v>
      </c>
      <c r="U1954" s="126" t="str">
        <f t="shared" si="162"/>
        <v>Yes</v>
      </c>
      <c r="V1954" s="126" t="str">
        <f t="shared" si="162"/>
        <v>No</v>
      </c>
      <c r="W1954" s="126" t="str">
        <f t="shared" si="162"/>
        <v>No</v>
      </c>
      <c r="X1954" s="126" t="str">
        <f t="shared" si="162"/>
        <v>No</v>
      </c>
      <c r="Y1954" s="126" t="str">
        <f t="shared" si="162"/>
        <v>Yes</v>
      </c>
      <c r="Z1954" s="126" t="str">
        <f t="shared" si="162"/>
        <v>No</v>
      </c>
      <c r="AA1954" s="126" t="str">
        <f t="shared" si="162"/>
        <v>No</v>
      </c>
    </row>
    <row r="1955" spans="1:27" x14ac:dyDescent="0.3">
      <c r="A1955" t="s">
        <v>274</v>
      </c>
      <c r="B1955" t="s">
        <v>130</v>
      </c>
      <c r="C1955" t="s">
        <v>9</v>
      </c>
      <c r="D1955" t="s">
        <v>8</v>
      </c>
      <c r="E1955" t="s">
        <v>11</v>
      </c>
      <c r="F1955" t="s">
        <v>10</v>
      </c>
      <c r="G1955">
        <v>1</v>
      </c>
      <c r="H1955" t="s">
        <v>10</v>
      </c>
      <c r="I1955" t="s">
        <v>18</v>
      </c>
      <c r="M1955">
        <v>0</v>
      </c>
      <c r="N1955" t="str">
        <f t="shared" si="161"/>
        <v>No</v>
      </c>
      <c r="O1955" s="3" t="s">
        <v>152</v>
      </c>
      <c r="P1955" s="126" t="str">
        <f t="shared" si="163"/>
        <v>No</v>
      </c>
      <c r="Q1955" s="126" t="str">
        <f t="shared" si="163"/>
        <v>Yes</v>
      </c>
      <c r="R1955" s="126" t="str">
        <f t="shared" si="163"/>
        <v>Yes</v>
      </c>
      <c r="S1955" s="126" t="str">
        <f t="shared" si="163"/>
        <v>No</v>
      </c>
      <c r="T1955" s="126" t="str">
        <f t="shared" si="163"/>
        <v>Yes</v>
      </c>
      <c r="U1955" s="126" t="str">
        <f t="shared" si="163"/>
        <v>Yes</v>
      </c>
      <c r="V1955" s="126" t="str">
        <f t="shared" si="163"/>
        <v>No</v>
      </c>
      <c r="W1955" s="126" t="str">
        <f t="shared" si="163"/>
        <v>No</v>
      </c>
      <c r="X1955" s="126" t="str">
        <f t="shared" si="163"/>
        <v>No</v>
      </c>
      <c r="Y1955" s="126" t="str">
        <f t="shared" si="163"/>
        <v>Yes</v>
      </c>
      <c r="Z1955" s="126" t="str">
        <f t="shared" si="163"/>
        <v>No</v>
      </c>
      <c r="AA1955" s="126" t="str">
        <f t="shared" si="163"/>
        <v>No</v>
      </c>
    </row>
    <row r="1956" spans="1:27" x14ac:dyDescent="0.3">
      <c r="A1956" t="s">
        <v>274</v>
      </c>
      <c r="B1956" t="s">
        <v>130</v>
      </c>
      <c r="C1956" t="s">
        <v>9</v>
      </c>
      <c r="D1956" t="s">
        <v>8</v>
      </c>
      <c r="E1956" t="s">
        <v>11</v>
      </c>
      <c r="F1956" t="s">
        <v>10</v>
      </c>
      <c r="G1956">
        <v>1</v>
      </c>
      <c r="H1956" t="s">
        <v>130</v>
      </c>
      <c r="I1956" t="s">
        <v>148</v>
      </c>
      <c r="L1956" s="3" t="s">
        <v>252</v>
      </c>
      <c r="M1956">
        <v>2</v>
      </c>
      <c r="N1956" t="str">
        <f t="shared" si="161"/>
        <v>Yes</v>
      </c>
      <c r="O1956" s="3" t="s">
        <v>152</v>
      </c>
      <c r="P1956" s="126" t="str">
        <f t="shared" si="163"/>
        <v>No</v>
      </c>
      <c r="Q1956" s="126" t="str">
        <f t="shared" si="163"/>
        <v>Yes</v>
      </c>
      <c r="R1956" s="126" t="str">
        <f t="shared" si="163"/>
        <v>Yes</v>
      </c>
      <c r="S1956" s="126" t="str">
        <f t="shared" si="163"/>
        <v>No</v>
      </c>
      <c r="T1956" s="126" t="str">
        <f t="shared" si="163"/>
        <v>Yes</v>
      </c>
      <c r="U1956" s="126" t="str">
        <f t="shared" si="163"/>
        <v>Yes</v>
      </c>
      <c r="V1956" s="126" t="str">
        <f t="shared" si="163"/>
        <v>No</v>
      </c>
      <c r="W1956" s="126" t="str">
        <f t="shared" si="163"/>
        <v>No</v>
      </c>
      <c r="X1956" s="126" t="str">
        <f t="shared" si="163"/>
        <v>No</v>
      </c>
      <c r="Y1956" s="126" t="str">
        <f t="shared" si="163"/>
        <v>Yes</v>
      </c>
      <c r="Z1956" s="126" t="str">
        <f t="shared" si="163"/>
        <v>No</v>
      </c>
      <c r="AA1956" s="126" t="str">
        <f t="shared" si="163"/>
        <v>No</v>
      </c>
    </row>
    <row r="1957" spans="1:27" x14ac:dyDescent="0.3">
      <c r="A1957" t="s">
        <v>274</v>
      </c>
      <c r="B1957" t="s">
        <v>13</v>
      </c>
      <c r="C1957" t="s">
        <v>9</v>
      </c>
      <c r="D1957" t="s">
        <v>8</v>
      </c>
      <c r="E1957" t="s">
        <v>11</v>
      </c>
      <c r="F1957" t="s">
        <v>10</v>
      </c>
      <c r="G1957">
        <v>0</v>
      </c>
      <c r="H1957" t="s">
        <v>9</v>
      </c>
      <c r="I1957" t="s">
        <v>17</v>
      </c>
      <c r="M1957">
        <v>0</v>
      </c>
      <c r="N1957" t="str">
        <f t="shared" si="161"/>
        <v>No</v>
      </c>
      <c r="O1957" s="3" t="s">
        <v>152</v>
      </c>
      <c r="P1957" s="126" t="str">
        <f t="shared" si="163"/>
        <v>Yes</v>
      </c>
      <c r="Q1957" s="126" t="str">
        <f t="shared" si="163"/>
        <v>Yes</v>
      </c>
      <c r="R1957" s="126" t="str">
        <f t="shared" si="163"/>
        <v>Yes</v>
      </c>
      <c r="S1957" s="126" t="str">
        <f t="shared" si="163"/>
        <v>No</v>
      </c>
      <c r="T1957" s="126" t="str">
        <f t="shared" si="163"/>
        <v>Yes</v>
      </c>
      <c r="U1957" s="126" t="str">
        <f t="shared" si="163"/>
        <v>Yes</v>
      </c>
      <c r="V1957" s="126" t="str">
        <f t="shared" si="163"/>
        <v>No</v>
      </c>
      <c r="W1957" s="126" t="str">
        <f t="shared" si="163"/>
        <v>No</v>
      </c>
      <c r="X1957" s="126" t="str">
        <f t="shared" si="163"/>
        <v>No</v>
      </c>
      <c r="Y1957" s="126" t="str">
        <f t="shared" si="163"/>
        <v>No</v>
      </c>
      <c r="Z1957" s="126" t="str">
        <f t="shared" si="163"/>
        <v>No</v>
      </c>
      <c r="AA1957" s="126" t="str">
        <f t="shared" si="163"/>
        <v>No</v>
      </c>
    </row>
    <row r="1958" spans="1:27" x14ac:dyDescent="0.3">
      <c r="A1958" t="s">
        <v>274</v>
      </c>
      <c r="B1958" t="s">
        <v>13</v>
      </c>
      <c r="C1958" t="s">
        <v>9</v>
      </c>
      <c r="D1958" t="s">
        <v>8</v>
      </c>
      <c r="E1958" t="s">
        <v>11</v>
      </c>
      <c r="F1958" t="s">
        <v>10</v>
      </c>
      <c r="G1958">
        <v>3</v>
      </c>
      <c r="H1958" t="s">
        <v>10</v>
      </c>
      <c r="I1958" t="s">
        <v>18</v>
      </c>
      <c r="M1958">
        <v>0</v>
      </c>
      <c r="N1958" t="str">
        <f t="shared" si="161"/>
        <v>No</v>
      </c>
      <c r="O1958" s="3" t="s">
        <v>152</v>
      </c>
      <c r="P1958" s="126" t="str">
        <f t="shared" si="163"/>
        <v>Yes</v>
      </c>
      <c r="Q1958" s="126" t="str">
        <f t="shared" si="163"/>
        <v>Yes</v>
      </c>
      <c r="R1958" s="126" t="str">
        <f t="shared" si="163"/>
        <v>Yes</v>
      </c>
      <c r="S1958" s="126" t="str">
        <f t="shared" si="163"/>
        <v>No</v>
      </c>
      <c r="T1958" s="126" t="str">
        <f t="shared" si="163"/>
        <v>Yes</v>
      </c>
      <c r="U1958" s="126" t="str">
        <f t="shared" si="163"/>
        <v>Yes</v>
      </c>
      <c r="V1958" s="126" t="str">
        <f t="shared" si="163"/>
        <v>No</v>
      </c>
      <c r="W1958" s="126" t="str">
        <f t="shared" si="163"/>
        <v>No</v>
      </c>
      <c r="X1958" s="126" t="str">
        <f t="shared" si="163"/>
        <v>No</v>
      </c>
      <c r="Y1958" s="126" t="str">
        <f t="shared" si="163"/>
        <v>No</v>
      </c>
      <c r="Z1958" s="126" t="str">
        <f t="shared" si="163"/>
        <v>No</v>
      </c>
      <c r="AA1958" s="126" t="str">
        <f t="shared" si="163"/>
        <v>No</v>
      </c>
    </row>
    <row r="1959" spans="1:27" x14ac:dyDescent="0.3">
      <c r="A1959" t="s">
        <v>274</v>
      </c>
      <c r="B1959" t="s">
        <v>13</v>
      </c>
      <c r="C1959" t="s">
        <v>9</v>
      </c>
      <c r="D1959" t="s">
        <v>8</v>
      </c>
      <c r="E1959" t="s">
        <v>11</v>
      </c>
      <c r="F1959" t="s">
        <v>10</v>
      </c>
      <c r="G1959">
        <v>2</v>
      </c>
      <c r="H1959" t="s">
        <v>13</v>
      </c>
      <c r="I1959" t="s">
        <v>18</v>
      </c>
      <c r="M1959">
        <v>3</v>
      </c>
      <c r="N1959" t="str">
        <f t="shared" si="161"/>
        <v>Yes</v>
      </c>
      <c r="O1959" s="3" t="s">
        <v>152</v>
      </c>
      <c r="P1959" s="126" t="str">
        <f t="shared" si="163"/>
        <v>Yes</v>
      </c>
      <c r="Q1959" s="126" t="str">
        <f t="shared" si="163"/>
        <v>Yes</v>
      </c>
      <c r="R1959" s="126" t="str">
        <f t="shared" si="163"/>
        <v>Yes</v>
      </c>
      <c r="S1959" s="126" t="str">
        <f t="shared" si="163"/>
        <v>No</v>
      </c>
      <c r="T1959" s="126" t="str">
        <f t="shared" si="163"/>
        <v>Yes</v>
      </c>
      <c r="U1959" s="126" t="str">
        <f t="shared" si="163"/>
        <v>Yes</v>
      </c>
      <c r="V1959" s="126" t="str">
        <f t="shared" si="163"/>
        <v>No</v>
      </c>
      <c r="W1959" s="126" t="str">
        <f t="shared" si="163"/>
        <v>No</v>
      </c>
      <c r="X1959" s="126" t="str">
        <f t="shared" si="163"/>
        <v>No</v>
      </c>
      <c r="Y1959" s="126" t="str">
        <f t="shared" si="163"/>
        <v>No</v>
      </c>
      <c r="Z1959" s="126" t="str">
        <f t="shared" si="163"/>
        <v>No</v>
      </c>
      <c r="AA1959" s="126" t="str">
        <f t="shared" si="163"/>
        <v>No</v>
      </c>
    </row>
    <row r="1960" spans="1:27" x14ac:dyDescent="0.3">
      <c r="A1960" t="s">
        <v>274</v>
      </c>
      <c r="B1960" t="s">
        <v>13</v>
      </c>
      <c r="C1960" t="s">
        <v>9</v>
      </c>
      <c r="D1960" t="s">
        <v>8</v>
      </c>
      <c r="E1960" t="s">
        <v>11</v>
      </c>
      <c r="F1960" t="s">
        <v>10</v>
      </c>
      <c r="G1960">
        <v>0</v>
      </c>
      <c r="H1960" t="s">
        <v>9</v>
      </c>
      <c r="I1960" t="s">
        <v>19</v>
      </c>
      <c r="M1960">
        <v>0</v>
      </c>
      <c r="N1960" t="str">
        <f t="shared" si="161"/>
        <v>No</v>
      </c>
      <c r="O1960" s="3" t="s">
        <v>152</v>
      </c>
      <c r="P1960" s="126" t="str">
        <f t="shared" si="163"/>
        <v>Yes</v>
      </c>
      <c r="Q1960" s="126" t="str">
        <f t="shared" si="163"/>
        <v>Yes</v>
      </c>
      <c r="R1960" s="126" t="str">
        <f t="shared" si="163"/>
        <v>Yes</v>
      </c>
      <c r="S1960" s="126" t="str">
        <f t="shared" si="163"/>
        <v>No</v>
      </c>
      <c r="T1960" s="126" t="str">
        <f t="shared" si="163"/>
        <v>Yes</v>
      </c>
      <c r="U1960" s="126" t="str">
        <f t="shared" si="163"/>
        <v>Yes</v>
      </c>
      <c r="V1960" s="126" t="str">
        <f t="shared" si="163"/>
        <v>No</v>
      </c>
      <c r="W1960" s="126" t="str">
        <f t="shared" si="163"/>
        <v>No</v>
      </c>
      <c r="X1960" s="126" t="str">
        <f t="shared" si="163"/>
        <v>No</v>
      </c>
      <c r="Y1960" s="126" t="str">
        <f t="shared" si="163"/>
        <v>No</v>
      </c>
      <c r="Z1960" s="126" t="str">
        <f t="shared" si="163"/>
        <v>No</v>
      </c>
      <c r="AA1960" s="126" t="str">
        <f t="shared" si="163"/>
        <v>No</v>
      </c>
    </row>
    <row r="1961" spans="1:27" x14ac:dyDescent="0.3">
      <c r="A1961" t="s">
        <v>274</v>
      </c>
      <c r="B1961" t="s">
        <v>13</v>
      </c>
      <c r="C1961" t="s">
        <v>9</v>
      </c>
      <c r="D1961" t="s">
        <v>8</v>
      </c>
      <c r="E1961" t="s">
        <v>11</v>
      </c>
      <c r="F1961" t="s">
        <v>10</v>
      </c>
      <c r="G1961">
        <v>1</v>
      </c>
      <c r="H1961" t="s">
        <v>13</v>
      </c>
      <c r="I1961" t="s">
        <v>19</v>
      </c>
      <c r="L1961" s="3" t="s">
        <v>252</v>
      </c>
      <c r="M1961">
        <v>0</v>
      </c>
      <c r="N1961" t="str">
        <f t="shared" si="161"/>
        <v>No</v>
      </c>
      <c r="O1961" s="3" t="s">
        <v>152</v>
      </c>
      <c r="P1961" s="126" t="str">
        <f t="shared" si="163"/>
        <v>Yes</v>
      </c>
      <c r="Q1961" s="126" t="str">
        <f t="shared" si="163"/>
        <v>Yes</v>
      </c>
      <c r="R1961" s="126" t="str">
        <f t="shared" si="163"/>
        <v>Yes</v>
      </c>
      <c r="S1961" s="126" t="str">
        <f t="shared" si="163"/>
        <v>No</v>
      </c>
      <c r="T1961" s="126" t="str">
        <f t="shared" si="163"/>
        <v>Yes</v>
      </c>
      <c r="U1961" s="126" t="str">
        <f t="shared" si="163"/>
        <v>Yes</v>
      </c>
      <c r="V1961" s="126" t="str">
        <f t="shared" si="163"/>
        <v>No</v>
      </c>
      <c r="W1961" s="126" t="str">
        <f t="shared" si="163"/>
        <v>No</v>
      </c>
      <c r="X1961" s="126" t="str">
        <f t="shared" si="163"/>
        <v>No</v>
      </c>
      <c r="Y1961" s="126" t="str">
        <f t="shared" si="163"/>
        <v>No</v>
      </c>
      <c r="Z1961" s="126" t="str">
        <f t="shared" si="163"/>
        <v>No</v>
      </c>
      <c r="AA1961" s="126" t="str">
        <f t="shared" si="163"/>
        <v>No</v>
      </c>
    </row>
    <row r="1962" spans="1:27" x14ac:dyDescent="0.3">
      <c r="A1962" t="s">
        <v>274</v>
      </c>
      <c r="B1962" t="s">
        <v>13</v>
      </c>
      <c r="C1962" t="s">
        <v>9</v>
      </c>
      <c r="D1962" t="s">
        <v>8</v>
      </c>
      <c r="E1962" t="s">
        <v>11</v>
      </c>
      <c r="F1962" t="s">
        <v>10</v>
      </c>
      <c r="G1962">
        <v>1</v>
      </c>
      <c r="H1962" t="s">
        <v>10</v>
      </c>
      <c r="I1962" t="s">
        <v>18</v>
      </c>
      <c r="J1962" t="s">
        <v>237</v>
      </c>
      <c r="M1962">
        <v>2</v>
      </c>
      <c r="N1962" t="str">
        <f t="shared" si="161"/>
        <v>Yes</v>
      </c>
      <c r="O1962" s="3" t="s">
        <v>152</v>
      </c>
      <c r="P1962" s="126" t="str">
        <f t="shared" si="163"/>
        <v>Yes</v>
      </c>
      <c r="Q1962" s="126" t="str">
        <f t="shared" si="163"/>
        <v>Yes</v>
      </c>
      <c r="R1962" s="126" t="str">
        <f t="shared" si="163"/>
        <v>Yes</v>
      </c>
      <c r="S1962" s="126" t="str">
        <f t="shared" si="163"/>
        <v>No</v>
      </c>
      <c r="T1962" s="126" t="str">
        <f t="shared" si="163"/>
        <v>Yes</v>
      </c>
      <c r="U1962" s="126" t="str">
        <f t="shared" si="163"/>
        <v>Yes</v>
      </c>
      <c r="V1962" s="126" t="str">
        <f t="shared" si="163"/>
        <v>No</v>
      </c>
      <c r="W1962" s="126" t="str">
        <f t="shared" si="163"/>
        <v>No</v>
      </c>
      <c r="X1962" s="126" t="str">
        <f t="shared" si="163"/>
        <v>No</v>
      </c>
      <c r="Y1962" s="126" t="str">
        <f t="shared" si="163"/>
        <v>No</v>
      </c>
      <c r="Z1962" s="126" t="str">
        <f t="shared" si="163"/>
        <v>No</v>
      </c>
      <c r="AA1962" s="126" t="str">
        <f t="shared" si="163"/>
        <v>No</v>
      </c>
    </row>
    <row r="1963" spans="1:27" x14ac:dyDescent="0.3">
      <c r="A1963" t="s">
        <v>274</v>
      </c>
      <c r="B1963" t="s">
        <v>13</v>
      </c>
      <c r="C1963" t="s">
        <v>9</v>
      </c>
      <c r="D1963" t="s">
        <v>8</v>
      </c>
      <c r="E1963" t="s">
        <v>11</v>
      </c>
      <c r="F1963" t="s">
        <v>10</v>
      </c>
      <c r="G1963">
        <v>0</v>
      </c>
      <c r="H1963" t="s">
        <v>11</v>
      </c>
      <c r="I1963" t="s">
        <v>15</v>
      </c>
      <c r="L1963" s="3" t="s">
        <v>252</v>
      </c>
      <c r="M1963">
        <v>2</v>
      </c>
      <c r="N1963" t="str">
        <f t="shared" si="161"/>
        <v>Yes</v>
      </c>
      <c r="O1963" s="3" t="s">
        <v>152</v>
      </c>
      <c r="P1963" s="126" t="str">
        <f t="shared" si="163"/>
        <v>Yes</v>
      </c>
      <c r="Q1963" s="126" t="str">
        <f t="shared" si="163"/>
        <v>Yes</v>
      </c>
      <c r="R1963" s="126" t="str">
        <f t="shared" si="163"/>
        <v>Yes</v>
      </c>
      <c r="S1963" s="126" t="str">
        <f t="shared" si="163"/>
        <v>No</v>
      </c>
      <c r="T1963" s="126" t="str">
        <f t="shared" si="163"/>
        <v>Yes</v>
      </c>
      <c r="U1963" s="126" t="str">
        <f t="shared" si="163"/>
        <v>Yes</v>
      </c>
      <c r="V1963" s="126" t="str">
        <f t="shared" si="163"/>
        <v>No</v>
      </c>
      <c r="W1963" s="126" t="str">
        <f t="shared" si="163"/>
        <v>No</v>
      </c>
      <c r="X1963" s="126" t="str">
        <f t="shared" si="163"/>
        <v>No</v>
      </c>
      <c r="Y1963" s="126" t="str">
        <f t="shared" si="163"/>
        <v>No</v>
      </c>
      <c r="Z1963" s="126" t="str">
        <f t="shared" si="163"/>
        <v>No</v>
      </c>
      <c r="AA1963" s="126" t="str">
        <f t="shared" si="163"/>
        <v>No</v>
      </c>
    </row>
    <row r="1964" spans="1:27" x14ac:dyDescent="0.3">
      <c r="A1964" t="s">
        <v>274</v>
      </c>
      <c r="B1964" t="s">
        <v>13</v>
      </c>
      <c r="C1964" t="s">
        <v>9</v>
      </c>
      <c r="D1964" t="s">
        <v>8</v>
      </c>
      <c r="E1964" t="s">
        <v>11</v>
      </c>
      <c r="F1964" t="s">
        <v>10</v>
      </c>
      <c r="G1964">
        <v>1</v>
      </c>
      <c r="H1964" t="s">
        <v>13</v>
      </c>
      <c r="I1964" t="s">
        <v>148</v>
      </c>
      <c r="L1964" s="3" t="s">
        <v>252</v>
      </c>
      <c r="M1964">
        <v>1</v>
      </c>
      <c r="N1964" t="str">
        <f t="shared" si="161"/>
        <v>Yes</v>
      </c>
      <c r="O1964" s="3" t="s">
        <v>152</v>
      </c>
      <c r="P1964" s="126" t="str">
        <f t="shared" si="163"/>
        <v>Yes</v>
      </c>
      <c r="Q1964" s="126" t="str">
        <f t="shared" si="163"/>
        <v>Yes</v>
      </c>
      <c r="R1964" s="126" t="str">
        <f t="shared" si="163"/>
        <v>Yes</v>
      </c>
      <c r="S1964" s="126" t="str">
        <f t="shared" si="163"/>
        <v>No</v>
      </c>
      <c r="T1964" s="126" t="str">
        <f t="shared" si="163"/>
        <v>Yes</v>
      </c>
      <c r="U1964" s="126" t="str">
        <f t="shared" si="163"/>
        <v>Yes</v>
      </c>
      <c r="V1964" s="126" t="str">
        <f t="shared" si="163"/>
        <v>No</v>
      </c>
      <c r="W1964" s="126" t="str">
        <f t="shared" si="163"/>
        <v>No</v>
      </c>
      <c r="X1964" s="126" t="str">
        <f t="shared" si="163"/>
        <v>No</v>
      </c>
      <c r="Y1964" s="126" t="str">
        <f t="shared" si="163"/>
        <v>No</v>
      </c>
      <c r="Z1964" s="126" t="str">
        <f t="shared" si="163"/>
        <v>No</v>
      </c>
      <c r="AA1964" s="126" t="str">
        <f t="shared" si="163"/>
        <v>No</v>
      </c>
    </row>
    <row r="1965" spans="1:27" x14ac:dyDescent="0.3">
      <c r="A1965" t="s">
        <v>274</v>
      </c>
      <c r="B1965" t="s">
        <v>13</v>
      </c>
      <c r="C1965" t="s">
        <v>9</v>
      </c>
      <c r="D1965" t="s">
        <v>8</v>
      </c>
      <c r="E1965" t="s">
        <v>11</v>
      </c>
      <c r="F1965" t="s">
        <v>10</v>
      </c>
      <c r="G1965">
        <v>0</v>
      </c>
      <c r="H1965" t="s">
        <v>13</v>
      </c>
      <c r="I1965" t="s">
        <v>148</v>
      </c>
      <c r="L1965" s="3" t="s">
        <v>252</v>
      </c>
      <c r="M1965">
        <v>3</v>
      </c>
      <c r="N1965" t="str">
        <f t="shared" si="161"/>
        <v>Yes</v>
      </c>
      <c r="O1965" s="3" t="s">
        <v>152</v>
      </c>
      <c r="P1965" s="126" t="str">
        <f t="shared" si="163"/>
        <v>Yes</v>
      </c>
      <c r="Q1965" s="126" t="str">
        <f t="shared" si="163"/>
        <v>Yes</v>
      </c>
      <c r="R1965" s="126" t="str">
        <f t="shared" si="163"/>
        <v>Yes</v>
      </c>
      <c r="S1965" s="126" t="str">
        <f t="shared" si="163"/>
        <v>No</v>
      </c>
      <c r="T1965" s="126" t="str">
        <f t="shared" si="163"/>
        <v>Yes</v>
      </c>
      <c r="U1965" s="126" t="str">
        <f t="shared" si="163"/>
        <v>Yes</v>
      </c>
      <c r="V1965" s="126" t="str">
        <f t="shared" si="163"/>
        <v>No</v>
      </c>
      <c r="W1965" s="126" t="str">
        <f t="shared" si="163"/>
        <v>No</v>
      </c>
      <c r="X1965" s="126" t="str">
        <f t="shared" si="163"/>
        <v>No</v>
      </c>
      <c r="Y1965" s="126" t="str">
        <f t="shared" si="163"/>
        <v>No</v>
      </c>
      <c r="Z1965" s="126" t="str">
        <f t="shared" si="163"/>
        <v>No</v>
      </c>
      <c r="AA1965" s="126" t="str">
        <f t="shared" si="163"/>
        <v>No</v>
      </c>
    </row>
    <row r="1966" spans="1:27" x14ac:dyDescent="0.3">
      <c r="A1966" t="s">
        <v>274</v>
      </c>
      <c r="B1966" t="s">
        <v>13</v>
      </c>
      <c r="C1966" t="s">
        <v>9</v>
      </c>
      <c r="D1966" t="s">
        <v>8</v>
      </c>
      <c r="E1966" t="s">
        <v>11</v>
      </c>
      <c r="F1966" t="s">
        <v>10</v>
      </c>
      <c r="G1966">
        <v>0</v>
      </c>
      <c r="H1966" t="s">
        <v>11</v>
      </c>
      <c r="I1966" t="s">
        <v>15</v>
      </c>
      <c r="J1966" t="s">
        <v>237</v>
      </c>
      <c r="L1966" s="3" t="s">
        <v>122</v>
      </c>
      <c r="M1966">
        <v>0</v>
      </c>
      <c r="N1966" t="str">
        <f t="shared" si="161"/>
        <v>No</v>
      </c>
      <c r="O1966" s="3" t="s">
        <v>152</v>
      </c>
      <c r="P1966" s="126" t="str">
        <f t="shared" si="163"/>
        <v>Yes</v>
      </c>
      <c r="Q1966" s="126" t="str">
        <f t="shared" si="163"/>
        <v>Yes</v>
      </c>
      <c r="R1966" s="126" t="str">
        <f t="shared" si="163"/>
        <v>Yes</v>
      </c>
      <c r="S1966" s="126" t="str">
        <f t="shared" si="163"/>
        <v>No</v>
      </c>
      <c r="T1966" s="126" t="str">
        <f t="shared" si="163"/>
        <v>Yes</v>
      </c>
      <c r="U1966" s="126" t="str">
        <f t="shared" si="163"/>
        <v>Yes</v>
      </c>
      <c r="V1966" s="126" t="str">
        <f t="shared" si="163"/>
        <v>No</v>
      </c>
      <c r="W1966" s="126" t="str">
        <f t="shared" si="163"/>
        <v>No</v>
      </c>
      <c r="X1966" s="126" t="str">
        <f t="shared" si="163"/>
        <v>No</v>
      </c>
      <c r="Y1966" s="126" t="str">
        <f t="shared" si="163"/>
        <v>No</v>
      </c>
      <c r="Z1966" s="126" t="str">
        <f t="shared" si="163"/>
        <v>No</v>
      </c>
      <c r="AA1966" s="126" t="str">
        <f t="shared" si="163"/>
        <v>No</v>
      </c>
    </row>
    <row r="1967" spans="1:27" x14ac:dyDescent="0.3">
      <c r="A1967" t="s">
        <v>274</v>
      </c>
      <c r="B1967" t="s">
        <v>13</v>
      </c>
      <c r="C1967" t="s">
        <v>130</v>
      </c>
      <c r="D1967" t="s">
        <v>8</v>
      </c>
      <c r="E1967" t="s">
        <v>70</v>
      </c>
      <c r="F1967" t="s">
        <v>131</v>
      </c>
      <c r="G1967">
        <v>2</v>
      </c>
      <c r="H1967" t="s">
        <v>130</v>
      </c>
      <c r="I1967" t="s">
        <v>18</v>
      </c>
      <c r="M1967">
        <v>2</v>
      </c>
      <c r="N1967" t="str">
        <f t="shared" si="161"/>
        <v>Yes</v>
      </c>
      <c r="O1967" s="3" t="s">
        <v>152</v>
      </c>
      <c r="P1967" s="126" t="str">
        <f t="shared" si="163"/>
        <v>Yes</v>
      </c>
      <c r="Q1967" s="126" t="str">
        <f t="shared" si="163"/>
        <v>No</v>
      </c>
      <c r="R1967" s="126" t="str">
        <f t="shared" si="163"/>
        <v>Yes</v>
      </c>
      <c r="S1967" s="126" t="str">
        <f t="shared" si="163"/>
        <v>Yes</v>
      </c>
      <c r="T1967" s="126" t="str">
        <f t="shared" si="163"/>
        <v>No</v>
      </c>
      <c r="U1967" s="126" t="str">
        <f t="shared" si="163"/>
        <v>No</v>
      </c>
      <c r="V1967" s="126" t="str">
        <f t="shared" si="163"/>
        <v>No</v>
      </c>
      <c r="W1967" s="126" t="str">
        <f t="shared" si="163"/>
        <v>No</v>
      </c>
      <c r="X1967" s="126" t="str">
        <f t="shared" si="163"/>
        <v>No</v>
      </c>
      <c r="Y1967" s="126" t="str">
        <f t="shared" si="163"/>
        <v>Yes</v>
      </c>
      <c r="Z1967" s="126" t="str">
        <f t="shared" si="163"/>
        <v>Yes</v>
      </c>
      <c r="AA1967" s="126" t="str">
        <f t="shared" si="163"/>
        <v>No</v>
      </c>
    </row>
    <row r="1968" spans="1:27" x14ac:dyDescent="0.3">
      <c r="A1968" t="s">
        <v>274</v>
      </c>
      <c r="B1968" t="s">
        <v>13</v>
      </c>
      <c r="C1968" t="s">
        <v>130</v>
      </c>
      <c r="D1968" t="s">
        <v>8</v>
      </c>
      <c r="E1968" t="s">
        <v>70</v>
      </c>
      <c r="F1968" t="s">
        <v>131</v>
      </c>
      <c r="G1968">
        <v>1</v>
      </c>
      <c r="H1968" t="s">
        <v>8</v>
      </c>
      <c r="I1968" t="s">
        <v>18</v>
      </c>
      <c r="M1968">
        <v>0</v>
      </c>
      <c r="N1968" t="str">
        <f t="shared" si="161"/>
        <v>No</v>
      </c>
      <c r="O1968" s="3" t="s">
        <v>152</v>
      </c>
      <c r="P1968" s="126" t="str">
        <f t="shared" si="163"/>
        <v>Yes</v>
      </c>
      <c r="Q1968" s="126" t="str">
        <f t="shared" si="163"/>
        <v>No</v>
      </c>
      <c r="R1968" s="126" t="str">
        <f t="shared" si="163"/>
        <v>Yes</v>
      </c>
      <c r="S1968" s="126" t="str">
        <f t="shared" si="163"/>
        <v>Yes</v>
      </c>
      <c r="T1968" s="126" t="str">
        <f t="shared" si="163"/>
        <v>No</v>
      </c>
      <c r="U1968" s="126" t="str">
        <f t="shared" si="163"/>
        <v>No</v>
      </c>
      <c r="V1968" s="126" t="str">
        <f t="shared" si="163"/>
        <v>No</v>
      </c>
      <c r="W1968" s="126" t="str">
        <f t="shared" si="163"/>
        <v>No</v>
      </c>
      <c r="X1968" s="126" t="str">
        <f t="shared" si="163"/>
        <v>No</v>
      </c>
      <c r="Y1968" s="126" t="str">
        <f t="shared" si="163"/>
        <v>Yes</v>
      </c>
      <c r="Z1968" s="126" t="str">
        <f t="shared" si="163"/>
        <v>Yes</v>
      </c>
      <c r="AA1968" s="126" t="str">
        <f t="shared" si="163"/>
        <v>No</v>
      </c>
    </row>
    <row r="1969" spans="1:27" x14ac:dyDescent="0.3">
      <c r="A1969" t="s">
        <v>274</v>
      </c>
      <c r="B1969" t="s">
        <v>130</v>
      </c>
      <c r="C1969" t="s">
        <v>9</v>
      </c>
      <c r="D1969" t="s">
        <v>8</v>
      </c>
      <c r="E1969" t="s">
        <v>70</v>
      </c>
      <c r="F1969" t="s">
        <v>131</v>
      </c>
      <c r="G1969">
        <v>1</v>
      </c>
      <c r="H1969" t="s">
        <v>9</v>
      </c>
      <c r="I1969" t="s">
        <v>16</v>
      </c>
      <c r="L1969" s="3" t="s">
        <v>122</v>
      </c>
      <c r="M1969">
        <v>2</v>
      </c>
      <c r="N1969" t="str">
        <f t="shared" si="161"/>
        <v>Yes</v>
      </c>
      <c r="O1969" s="3" t="s">
        <v>152</v>
      </c>
      <c r="P1969" s="126" t="str">
        <f t="shared" si="163"/>
        <v>No</v>
      </c>
      <c r="Q1969" s="126" t="str">
        <f t="shared" si="163"/>
        <v>Yes</v>
      </c>
      <c r="R1969" s="126" t="str">
        <f t="shared" si="163"/>
        <v>Yes</v>
      </c>
      <c r="S1969" s="126" t="str">
        <f t="shared" si="163"/>
        <v>Yes</v>
      </c>
      <c r="T1969" s="126" t="str">
        <f t="shared" si="163"/>
        <v>No</v>
      </c>
      <c r="U1969" s="126" t="str">
        <f t="shared" si="163"/>
        <v>No</v>
      </c>
      <c r="V1969" s="126" t="str">
        <f t="shared" si="163"/>
        <v>No</v>
      </c>
      <c r="W1969" s="126" t="str">
        <f t="shared" si="163"/>
        <v>No</v>
      </c>
      <c r="X1969" s="126" t="str">
        <f t="shared" si="163"/>
        <v>No</v>
      </c>
      <c r="Y1969" s="126" t="str">
        <f t="shared" si="163"/>
        <v>Yes</v>
      </c>
      <c r="Z1969" s="126" t="str">
        <f t="shared" si="163"/>
        <v>Yes</v>
      </c>
      <c r="AA1969" s="126" t="str">
        <f t="shared" si="163"/>
        <v>No</v>
      </c>
    </row>
    <row r="1970" spans="1:27" x14ac:dyDescent="0.3">
      <c r="A1970" t="s">
        <v>274</v>
      </c>
      <c r="B1970" t="s">
        <v>130</v>
      </c>
      <c r="C1970" t="s">
        <v>9</v>
      </c>
      <c r="D1970" t="s">
        <v>70</v>
      </c>
      <c r="E1970" t="s">
        <v>11</v>
      </c>
      <c r="F1970" t="s">
        <v>131</v>
      </c>
      <c r="G1970">
        <v>0</v>
      </c>
      <c r="H1970" t="s">
        <v>130</v>
      </c>
      <c r="I1970" t="s">
        <v>19</v>
      </c>
      <c r="L1970" s="3" t="s">
        <v>252</v>
      </c>
      <c r="M1970">
        <v>0</v>
      </c>
      <c r="N1970" t="str">
        <f t="shared" si="161"/>
        <v>No</v>
      </c>
      <c r="O1970" s="3" t="s">
        <v>152</v>
      </c>
      <c r="P1970" s="126" t="str">
        <f t="shared" si="163"/>
        <v>No</v>
      </c>
      <c r="Q1970" s="126" t="str">
        <f t="shared" si="163"/>
        <v>Yes</v>
      </c>
      <c r="R1970" s="126" t="str">
        <f t="shared" si="163"/>
        <v>No</v>
      </c>
      <c r="S1970" s="126" t="str">
        <f t="shared" si="163"/>
        <v>Yes</v>
      </c>
      <c r="T1970" s="126" t="str">
        <f t="shared" si="163"/>
        <v>No</v>
      </c>
      <c r="U1970" s="126" t="str">
        <f t="shared" si="163"/>
        <v>Yes</v>
      </c>
      <c r="V1970" s="126" t="str">
        <f t="shared" si="163"/>
        <v>No</v>
      </c>
      <c r="W1970" s="126" t="str">
        <f t="shared" si="163"/>
        <v>No</v>
      </c>
      <c r="X1970" s="126" t="str">
        <f t="shared" si="163"/>
        <v>No</v>
      </c>
      <c r="Y1970" s="126" t="str">
        <f t="shared" si="163"/>
        <v>Yes</v>
      </c>
      <c r="Z1970" s="126" t="str">
        <f t="shared" si="163"/>
        <v>Yes</v>
      </c>
      <c r="AA1970" s="126" t="str">
        <f t="shared" si="163"/>
        <v>No</v>
      </c>
    </row>
    <row r="1971" spans="1:27" x14ac:dyDescent="0.3">
      <c r="A1971" t="s">
        <v>274</v>
      </c>
      <c r="B1971" t="s">
        <v>130</v>
      </c>
      <c r="C1971" t="s">
        <v>9</v>
      </c>
      <c r="D1971" t="s">
        <v>70</v>
      </c>
      <c r="E1971" t="s">
        <v>11</v>
      </c>
      <c r="F1971" t="s">
        <v>131</v>
      </c>
      <c r="G1971">
        <v>1</v>
      </c>
      <c r="H1971" t="s">
        <v>130</v>
      </c>
      <c r="I1971" t="s">
        <v>17</v>
      </c>
      <c r="L1971" s="3" t="s">
        <v>252</v>
      </c>
      <c r="M1971">
        <v>0</v>
      </c>
      <c r="N1971" t="str">
        <f t="shared" si="161"/>
        <v>No</v>
      </c>
      <c r="O1971" s="3" t="s">
        <v>152</v>
      </c>
      <c r="P1971" s="126" t="str">
        <f t="shared" si="163"/>
        <v>No</v>
      </c>
      <c r="Q1971" s="126" t="str">
        <f t="shared" si="163"/>
        <v>Yes</v>
      </c>
      <c r="R1971" s="126" t="str">
        <f t="shared" si="163"/>
        <v>No</v>
      </c>
      <c r="S1971" s="126" t="str">
        <f t="shared" si="163"/>
        <v>Yes</v>
      </c>
      <c r="T1971" s="126" t="str">
        <f t="shared" si="163"/>
        <v>No</v>
      </c>
      <c r="U1971" s="126" t="str">
        <f t="shared" si="163"/>
        <v>Yes</v>
      </c>
      <c r="V1971" s="126" t="str">
        <f t="shared" si="163"/>
        <v>No</v>
      </c>
      <c r="W1971" s="126" t="str">
        <f t="shared" si="163"/>
        <v>No</v>
      </c>
      <c r="X1971" s="126" t="str">
        <f t="shared" si="163"/>
        <v>No</v>
      </c>
      <c r="Y1971" s="126" t="str">
        <f t="shared" si="163"/>
        <v>Yes</v>
      </c>
      <c r="Z1971" s="126" t="str">
        <f t="shared" si="163"/>
        <v>Yes</v>
      </c>
      <c r="AA1971" s="126" t="str">
        <f t="shared" si="163"/>
        <v>No</v>
      </c>
    </row>
    <row r="1972" spans="1:27" x14ac:dyDescent="0.3">
      <c r="A1972" t="s">
        <v>274</v>
      </c>
      <c r="B1972" t="s">
        <v>130</v>
      </c>
      <c r="C1972" t="s">
        <v>9</v>
      </c>
      <c r="D1972" t="s">
        <v>70</v>
      </c>
      <c r="E1972" t="s">
        <v>11</v>
      </c>
      <c r="F1972" t="s">
        <v>131</v>
      </c>
      <c r="G1972">
        <v>0</v>
      </c>
      <c r="H1972" t="s">
        <v>131</v>
      </c>
      <c r="I1972" t="s">
        <v>15</v>
      </c>
      <c r="L1972" s="3" t="s">
        <v>122</v>
      </c>
      <c r="M1972">
        <v>0</v>
      </c>
      <c r="N1972" t="str">
        <f t="shared" si="161"/>
        <v>No</v>
      </c>
      <c r="O1972" s="3" t="s">
        <v>152</v>
      </c>
      <c r="P1972" s="126" t="str">
        <f t="shared" si="163"/>
        <v>No</v>
      </c>
      <c r="Q1972" s="126" t="str">
        <f t="shared" si="163"/>
        <v>Yes</v>
      </c>
      <c r="R1972" s="126" t="str">
        <f t="shared" si="163"/>
        <v>No</v>
      </c>
      <c r="S1972" s="126" t="str">
        <f t="shared" si="163"/>
        <v>Yes</v>
      </c>
      <c r="T1972" s="126" t="str">
        <f t="shared" si="163"/>
        <v>No</v>
      </c>
      <c r="U1972" s="126" t="str">
        <f t="shared" si="163"/>
        <v>Yes</v>
      </c>
      <c r="V1972" s="126" t="str">
        <f t="shared" si="163"/>
        <v>No</v>
      </c>
      <c r="W1972" s="126" t="str">
        <f t="shared" si="163"/>
        <v>No</v>
      </c>
      <c r="X1972" s="126" t="str">
        <f t="shared" si="163"/>
        <v>No</v>
      </c>
      <c r="Y1972" s="126" t="str">
        <f t="shared" si="163"/>
        <v>Yes</v>
      </c>
      <c r="Z1972" s="126" t="str">
        <f t="shared" si="163"/>
        <v>Yes</v>
      </c>
      <c r="AA1972" s="126" t="str">
        <f t="shared" si="163"/>
        <v>No</v>
      </c>
    </row>
    <row r="1973" spans="1:27" x14ac:dyDescent="0.3">
      <c r="A1973" t="s">
        <v>274</v>
      </c>
      <c r="B1973" t="s">
        <v>130</v>
      </c>
      <c r="C1973" t="s">
        <v>9</v>
      </c>
      <c r="D1973" t="s">
        <v>70</v>
      </c>
      <c r="E1973" t="s">
        <v>11</v>
      </c>
      <c r="F1973" t="s">
        <v>131</v>
      </c>
      <c r="G1973">
        <v>2</v>
      </c>
      <c r="H1973" t="s">
        <v>130</v>
      </c>
      <c r="I1973" t="s">
        <v>18</v>
      </c>
      <c r="L1973" s="3" t="s">
        <v>252</v>
      </c>
      <c r="M1973">
        <v>2</v>
      </c>
      <c r="N1973" t="str">
        <f t="shared" ref="N1973:N2036" si="164">IF(M1973="","",IF(I1973="Foul","Yes",IF(M1973=0,"No","Yes")))</f>
        <v>Yes</v>
      </c>
      <c r="O1973" s="3" t="s">
        <v>152</v>
      </c>
      <c r="P1973" s="126" t="str">
        <f t="shared" si="163"/>
        <v>No</v>
      </c>
      <c r="Q1973" s="126" t="str">
        <f t="shared" si="163"/>
        <v>Yes</v>
      </c>
      <c r="R1973" s="126" t="str">
        <f t="shared" si="163"/>
        <v>No</v>
      </c>
      <c r="S1973" s="126" t="str">
        <f t="shared" si="163"/>
        <v>Yes</v>
      </c>
      <c r="T1973" s="126" t="str">
        <f t="shared" si="163"/>
        <v>No</v>
      </c>
      <c r="U1973" s="126" t="str">
        <f t="shared" si="163"/>
        <v>Yes</v>
      </c>
      <c r="V1973" s="126" t="str">
        <f t="shared" si="163"/>
        <v>No</v>
      </c>
      <c r="W1973" s="126" t="str">
        <f t="shared" si="163"/>
        <v>No</v>
      </c>
      <c r="X1973" s="126" t="str">
        <f t="shared" si="163"/>
        <v>No</v>
      </c>
      <c r="Y1973" s="126" t="str">
        <f t="shared" si="163"/>
        <v>Yes</v>
      </c>
      <c r="Z1973" s="126" t="str">
        <f t="shared" si="163"/>
        <v>Yes</v>
      </c>
      <c r="AA1973" s="126" t="str">
        <f t="shared" si="163"/>
        <v>No</v>
      </c>
    </row>
    <row r="1974" spans="1:27" x14ac:dyDescent="0.3">
      <c r="A1974" t="s">
        <v>274</v>
      </c>
      <c r="B1974" t="s">
        <v>130</v>
      </c>
      <c r="C1974" t="s">
        <v>9</v>
      </c>
      <c r="D1974" t="s">
        <v>70</v>
      </c>
      <c r="E1974" t="s">
        <v>11</v>
      </c>
      <c r="F1974" t="s">
        <v>131</v>
      </c>
      <c r="G1974">
        <v>2</v>
      </c>
      <c r="H1974" t="s">
        <v>70</v>
      </c>
      <c r="I1974" t="s">
        <v>19</v>
      </c>
      <c r="K1974" t="s">
        <v>237</v>
      </c>
      <c r="M1974">
        <v>0</v>
      </c>
      <c r="N1974" t="str">
        <f t="shared" si="164"/>
        <v>No</v>
      </c>
      <c r="O1974" s="3" t="s">
        <v>152</v>
      </c>
      <c r="P1974" s="126" t="str">
        <f t="shared" si="163"/>
        <v>No</v>
      </c>
      <c r="Q1974" s="126" t="str">
        <f t="shared" si="163"/>
        <v>Yes</v>
      </c>
      <c r="R1974" s="126" t="str">
        <f t="shared" si="163"/>
        <v>No</v>
      </c>
      <c r="S1974" s="126" t="str">
        <f t="shared" si="163"/>
        <v>Yes</v>
      </c>
      <c r="T1974" s="126" t="str">
        <f t="shared" si="163"/>
        <v>No</v>
      </c>
      <c r="U1974" s="126" t="str">
        <f t="shared" si="163"/>
        <v>Yes</v>
      </c>
      <c r="V1974" s="126" t="str">
        <f t="shared" si="163"/>
        <v>No</v>
      </c>
      <c r="W1974" s="126" t="str">
        <f t="shared" si="163"/>
        <v>No</v>
      </c>
      <c r="X1974" s="126" t="str">
        <f t="shared" si="163"/>
        <v>No</v>
      </c>
      <c r="Y1974" s="126" t="str">
        <f t="shared" si="163"/>
        <v>Yes</v>
      </c>
      <c r="Z1974" s="126" t="str">
        <f t="shared" si="163"/>
        <v>Yes</v>
      </c>
      <c r="AA1974" s="126" t="str">
        <f t="shared" si="163"/>
        <v>No</v>
      </c>
    </row>
    <row r="1975" spans="1:27" x14ac:dyDescent="0.3">
      <c r="A1975" t="s">
        <v>274</v>
      </c>
      <c r="B1975" t="s">
        <v>13</v>
      </c>
      <c r="C1975" t="s">
        <v>9</v>
      </c>
      <c r="D1975" t="s">
        <v>8</v>
      </c>
      <c r="E1975" t="s">
        <v>11</v>
      </c>
      <c r="F1975" t="s">
        <v>10</v>
      </c>
      <c r="G1975">
        <v>0</v>
      </c>
      <c r="H1975" t="s">
        <v>13</v>
      </c>
      <c r="I1975" t="s">
        <v>19</v>
      </c>
      <c r="M1975">
        <v>0</v>
      </c>
      <c r="N1975" t="str">
        <f t="shared" si="164"/>
        <v>No</v>
      </c>
      <c r="O1975" s="3" t="s">
        <v>152</v>
      </c>
      <c r="P1975" s="126" t="str">
        <f t="shared" si="163"/>
        <v>Yes</v>
      </c>
      <c r="Q1975" s="126" t="str">
        <f t="shared" si="163"/>
        <v>Yes</v>
      </c>
      <c r="R1975" s="126" t="str">
        <f t="shared" si="163"/>
        <v>Yes</v>
      </c>
      <c r="S1975" s="126" t="str">
        <f t="shared" si="163"/>
        <v>No</v>
      </c>
      <c r="T1975" s="126" t="str">
        <f t="shared" ref="Q1975:AA1998" si="165">IF($A1975="","",IF(OR($B1975=T$1,$C1975=T$1,$D1975=T$1,$E1975=T$1,$F1975=T$1),"Yes","No"))</f>
        <v>Yes</v>
      </c>
      <c r="U1975" s="126" t="str">
        <f t="shared" si="165"/>
        <v>Yes</v>
      </c>
      <c r="V1975" s="126" t="str">
        <f t="shared" si="165"/>
        <v>No</v>
      </c>
      <c r="W1975" s="126" t="str">
        <f t="shared" si="165"/>
        <v>No</v>
      </c>
      <c r="X1975" s="126" t="str">
        <f t="shared" si="165"/>
        <v>No</v>
      </c>
      <c r="Y1975" s="126" t="str">
        <f t="shared" si="165"/>
        <v>No</v>
      </c>
      <c r="Z1975" s="126" t="str">
        <f t="shared" si="165"/>
        <v>No</v>
      </c>
      <c r="AA1975" s="126" t="str">
        <f t="shared" si="165"/>
        <v>No</v>
      </c>
    </row>
    <row r="1976" spans="1:27" x14ac:dyDescent="0.3">
      <c r="A1976" t="s">
        <v>274</v>
      </c>
      <c r="B1976" t="s">
        <v>13</v>
      </c>
      <c r="C1976" t="s">
        <v>9</v>
      </c>
      <c r="D1976" t="s">
        <v>8</v>
      </c>
      <c r="E1976" t="s">
        <v>11</v>
      </c>
      <c r="F1976" t="s">
        <v>10</v>
      </c>
      <c r="G1976">
        <v>0</v>
      </c>
      <c r="H1976" t="s">
        <v>13</v>
      </c>
      <c r="I1976" t="s">
        <v>17</v>
      </c>
      <c r="L1976" s="3" t="s">
        <v>252</v>
      </c>
      <c r="M1976">
        <v>0</v>
      </c>
      <c r="N1976" t="str">
        <f t="shared" si="164"/>
        <v>No</v>
      </c>
      <c r="O1976" s="3" t="s">
        <v>152</v>
      </c>
      <c r="P1976" s="126" t="str">
        <f t="shared" ref="P1976:P2039" si="166">IF($A1976="","",IF(OR($B1976=P$1,$C1976=P$1,$D1976=P$1,$E1976=P$1,$F1976=P$1),"Yes","No"))</f>
        <v>Yes</v>
      </c>
      <c r="Q1976" s="126" t="str">
        <f t="shared" si="165"/>
        <v>Yes</v>
      </c>
      <c r="R1976" s="126" t="str">
        <f t="shared" si="165"/>
        <v>Yes</v>
      </c>
      <c r="S1976" s="126" t="str">
        <f t="shared" si="165"/>
        <v>No</v>
      </c>
      <c r="T1976" s="126" t="str">
        <f t="shared" si="165"/>
        <v>Yes</v>
      </c>
      <c r="U1976" s="126" t="str">
        <f t="shared" si="165"/>
        <v>Yes</v>
      </c>
      <c r="V1976" s="126" t="str">
        <f t="shared" si="165"/>
        <v>No</v>
      </c>
      <c r="W1976" s="126" t="str">
        <f t="shared" si="165"/>
        <v>No</v>
      </c>
      <c r="X1976" s="126" t="str">
        <f t="shared" si="165"/>
        <v>No</v>
      </c>
      <c r="Y1976" s="126" t="str">
        <f t="shared" si="165"/>
        <v>No</v>
      </c>
      <c r="Z1976" s="126" t="str">
        <f t="shared" si="165"/>
        <v>No</v>
      </c>
      <c r="AA1976" s="126" t="str">
        <f t="shared" si="165"/>
        <v>No</v>
      </c>
    </row>
    <row r="1977" spans="1:27" x14ac:dyDescent="0.3">
      <c r="A1977" t="s">
        <v>274</v>
      </c>
      <c r="B1977" t="s">
        <v>13</v>
      </c>
      <c r="C1977" t="s">
        <v>9</v>
      </c>
      <c r="D1977" t="s">
        <v>8</v>
      </c>
      <c r="E1977" t="s">
        <v>11</v>
      </c>
      <c r="F1977" t="s">
        <v>10</v>
      </c>
      <c r="G1977">
        <v>2</v>
      </c>
      <c r="H1977" t="s">
        <v>9</v>
      </c>
      <c r="I1977" t="s">
        <v>17</v>
      </c>
      <c r="M1977">
        <v>0</v>
      </c>
      <c r="N1977" t="str">
        <f t="shared" si="164"/>
        <v>No</v>
      </c>
      <c r="O1977" s="3" t="s">
        <v>152</v>
      </c>
      <c r="P1977" s="126" t="str">
        <f t="shared" si="166"/>
        <v>Yes</v>
      </c>
      <c r="Q1977" s="126" t="str">
        <f t="shared" si="165"/>
        <v>Yes</v>
      </c>
      <c r="R1977" s="126" t="str">
        <f t="shared" si="165"/>
        <v>Yes</v>
      </c>
      <c r="S1977" s="126" t="str">
        <f t="shared" si="165"/>
        <v>No</v>
      </c>
      <c r="T1977" s="126" t="str">
        <f t="shared" si="165"/>
        <v>Yes</v>
      </c>
      <c r="U1977" s="126" t="str">
        <f t="shared" si="165"/>
        <v>Yes</v>
      </c>
      <c r="V1977" s="126" t="str">
        <f t="shared" si="165"/>
        <v>No</v>
      </c>
      <c r="W1977" s="126" t="str">
        <f t="shared" si="165"/>
        <v>No</v>
      </c>
      <c r="X1977" s="126" t="str">
        <f t="shared" si="165"/>
        <v>No</v>
      </c>
      <c r="Y1977" s="126" t="str">
        <f t="shared" si="165"/>
        <v>No</v>
      </c>
      <c r="Z1977" s="126" t="str">
        <f t="shared" si="165"/>
        <v>No</v>
      </c>
      <c r="AA1977" s="126" t="str">
        <f t="shared" si="165"/>
        <v>No</v>
      </c>
    </row>
    <row r="1978" spans="1:27" x14ac:dyDescent="0.3">
      <c r="A1978" t="s">
        <v>274</v>
      </c>
      <c r="B1978" t="s">
        <v>13</v>
      </c>
      <c r="C1978" t="s">
        <v>9</v>
      </c>
      <c r="D1978" t="s">
        <v>8</v>
      </c>
      <c r="E1978" t="s">
        <v>11</v>
      </c>
      <c r="F1978" t="s">
        <v>10</v>
      </c>
      <c r="G1978">
        <v>1</v>
      </c>
      <c r="H1978" t="s">
        <v>11</v>
      </c>
      <c r="I1978" t="s">
        <v>18</v>
      </c>
      <c r="J1978" t="s">
        <v>237</v>
      </c>
      <c r="L1978" s="3" t="s">
        <v>122</v>
      </c>
      <c r="M1978">
        <v>0</v>
      </c>
      <c r="N1978" t="str">
        <f t="shared" si="164"/>
        <v>No</v>
      </c>
      <c r="O1978" s="3" t="s">
        <v>152</v>
      </c>
      <c r="P1978" s="126" t="str">
        <f t="shared" si="166"/>
        <v>Yes</v>
      </c>
      <c r="Q1978" s="126" t="str">
        <f t="shared" si="165"/>
        <v>Yes</v>
      </c>
      <c r="R1978" s="126" t="str">
        <f t="shared" si="165"/>
        <v>Yes</v>
      </c>
      <c r="S1978" s="126" t="str">
        <f t="shared" si="165"/>
        <v>No</v>
      </c>
      <c r="T1978" s="126" t="str">
        <f t="shared" si="165"/>
        <v>Yes</v>
      </c>
      <c r="U1978" s="126" t="str">
        <f t="shared" si="165"/>
        <v>Yes</v>
      </c>
      <c r="V1978" s="126" t="str">
        <f t="shared" si="165"/>
        <v>No</v>
      </c>
      <c r="W1978" s="126" t="str">
        <f t="shared" si="165"/>
        <v>No</v>
      </c>
      <c r="X1978" s="126" t="str">
        <f t="shared" si="165"/>
        <v>No</v>
      </c>
      <c r="Y1978" s="126" t="str">
        <f t="shared" si="165"/>
        <v>No</v>
      </c>
      <c r="Z1978" s="126" t="str">
        <f t="shared" si="165"/>
        <v>No</v>
      </c>
      <c r="AA1978" s="126" t="str">
        <f t="shared" si="165"/>
        <v>No</v>
      </c>
    </row>
    <row r="1979" spans="1:27" x14ac:dyDescent="0.3">
      <c r="A1979" t="s">
        <v>274</v>
      </c>
      <c r="B1979" t="s">
        <v>13</v>
      </c>
      <c r="C1979" t="s">
        <v>130</v>
      </c>
      <c r="D1979" t="s">
        <v>8</v>
      </c>
      <c r="E1979" t="s">
        <v>11</v>
      </c>
      <c r="F1979" t="s">
        <v>10</v>
      </c>
      <c r="G1979">
        <v>1</v>
      </c>
      <c r="H1979" t="s">
        <v>130</v>
      </c>
      <c r="I1979" t="s">
        <v>18</v>
      </c>
      <c r="M1979">
        <v>0</v>
      </c>
      <c r="N1979" t="str">
        <f t="shared" si="164"/>
        <v>No</v>
      </c>
      <c r="O1979" s="3" t="s">
        <v>152</v>
      </c>
      <c r="P1979" s="126" t="str">
        <f t="shared" si="166"/>
        <v>Yes</v>
      </c>
      <c r="Q1979" s="126" t="str">
        <f t="shared" si="165"/>
        <v>No</v>
      </c>
      <c r="R1979" s="126" t="str">
        <f t="shared" si="165"/>
        <v>Yes</v>
      </c>
      <c r="S1979" s="126" t="str">
        <f t="shared" si="165"/>
        <v>No</v>
      </c>
      <c r="T1979" s="126" t="str">
        <f t="shared" si="165"/>
        <v>Yes</v>
      </c>
      <c r="U1979" s="126" t="str">
        <f t="shared" si="165"/>
        <v>Yes</v>
      </c>
      <c r="V1979" s="126" t="str">
        <f t="shared" si="165"/>
        <v>No</v>
      </c>
      <c r="W1979" s="126" t="str">
        <f t="shared" si="165"/>
        <v>No</v>
      </c>
      <c r="X1979" s="126" t="str">
        <f t="shared" si="165"/>
        <v>No</v>
      </c>
      <c r="Y1979" s="126" t="str">
        <f t="shared" si="165"/>
        <v>Yes</v>
      </c>
      <c r="Z1979" s="126" t="str">
        <f t="shared" si="165"/>
        <v>No</v>
      </c>
      <c r="AA1979" s="126" t="str">
        <f t="shared" si="165"/>
        <v>No</v>
      </c>
    </row>
    <row r="1980" spans="1:27" x14ac:dyDescent="0.3">
      <c r="A1980" t="s">
        <v>274</v>
      </c>
      <c r="B1980" t="s">
        <v>13</v>
      </c>
      <c r="C1980" t="s">
        <v>130</v>
      </c>
      <c r="D1980" t="s">
        <v>8</v>
      </c>
      <c r="E1980" t="s">
        <v>11</v>
      </c>
      <c r="F1980" t="s">
        <v>10</v>
      </c>
      <c r="G1980">
        <v>1</v>
      </c>
      <c r="H1980" t="s">
        <v>10</v>
      </c>
      <c r="I1980" t="s">
        <v>19</v>
      </c>
      <c r="M1980">
        <v>0</v>
      </c>
      <c r="N1980" t="str">
        <f t="shared" si="164"/>
        <v>No</v>
      </c>
      <c r="O1980" s="3" t="s">
        <v>152</v>
      </c>
      <c r="P1980" s="126" t="str">
        <f t="shared" si="166"/>
        <v>Yes</v>
      </c>
      <c r="Q1980" s="126" t="str">
        <f t="shared" si="165"/>
        <v>No</v>
      </c>
      <c r="R1980" s="126" t="str">
        <f t="shared" si="165"/>
        <v>Yes</v>
      </c>
      <c r="S1980" s="126" t="str">
        <f t="shared" si="165"/>
        <v>No</v>
      </c>
      <c r="T1980" s="126" t="str">
        <f t="shared" si="165"/>
        <v>Yes</v>
      </c>
      <c r="U1980" s="126" t="str">
        <f t="shared" si="165"/>
        <v>Yes</v>
      </c>
      <c r="V1980" s="126" t="str">
        <f t="shared" si="165"/>
        <v>No</v>
      </c>
      <c r="W1980" s="126" t="str">
        <f t="shared" si="165"/>
        <v>No</v>
      </c>
      <c r="X1980" s="126" t="str">
        <f t="shared" si="165"/>
        <v>No</v>
      </c>
      <c r="Y1980" s="126" t="str">
        <f t="shared" si="165"/>
        <v>Yes</v>
      </c>
      <c r="Z1980" s="126" t="str">
        <f t="shared" si="165"/>
        <v>No</v>
      </c>
      <c r="AA1980" s="126" t="str">
        <f t="shared" si="165"/>
        <v>No</v>
      </c>
    </row>
    <row r="1981" spans="1:27" x14ac:dyDescent="0.3">
      <c r="A1981" t="s">
        <v>274</v>
      </c>
      <c r="B1981" t="s">
        <v>13</v>
      </c>
      <c r="C1981" t="s">
        <v>130</v>
      </c>
      <c r="D1981" t="s">
        <v>8</v>
      </c>
      <c r="E1981" t="s">
        <v>11</v>
      </c>
      <c r="F1981" t="s">
        <v>10</v>
      </c>
      <c r="G1981">
        <v>0</v>
      </c>
      <c r="H1981" t="s">
        <v>13</v>
      </c>
      <c r="I1981" t="s">
        <v>19</v>
      </c>
      <c r="L1981" s="3" t="s">
        <v>252</v>
      </c>
      <c r="M1981">
        <v>0</v>
      </c>
      <c r="N1981" t="str">
        <f t="shared" si="164"/>
        <v>No</v>
      </c>
      <c r="O1981" s="3" t="s">
        <v>152</v>
      </c>
      <c r="P1981" s="126" t="str">
        <f t="shared" si="166"/>
        <v>Yes</v>
      </c>
      <c r="Q1981" s="126" t="str">
        <f t="shared" si="165"/>
        <v>No</v>
      </c>
      <c r="R1981" s="126" t="str">
        <f t="shared" si="165"/>
        <v>Yes</v>
      </c>
      <c r="S1981" s="126" t="str">
        <f t="shared" si="165"/>
        <v>No</v>
      </c>
      <c r="T1981" s="126" t="str">
        <f t="shared" si="165"/>
        <v>Yes</v>
      </c>
      <c r="U1981" s="126" t="str">
        <f t="shared" si="165"/>
        <v>Yes</v>
      </c>
      <c r="V1981" s="126" t="str">
        <f t="shared" si="165"/>
        <v>No</v>
      </c>
      <c r="W1981" s="126" t="str">
        <f t="shared" si="165"/>
        <v>No</v>
      </c>
      <c r="X1981" s="126" t="str">
        <f t="shared" si="165"/>
        <v>No</v>
      </c>
      <c r="Y1981" s="126" t="str">
        <f t="shared" si="165"/>
        <v>Yes</v>
      </c>
      <c r="Z1981" s="126" t="str">
        <f t="shared" si="165"/>
        <v>No</v>
      </c>
      <c r="AA1981" s="126" t="str">
        <f t="shared" si="165"/>
        <v>No</v>
      </c>
    </row>
    <row r="1982" spans="1:27" x14ac:dyDescent="0.3">
      <c r="A1982" t="s">
        <v>274</v>
      </c>
      <c r="B1982" t="s">
        <v>13</v>
      </c>
      <c r="C1982" t="s">
        <v>130</v>
      </c>
      <c r="D1982" t="s">
        <v>8</v>
      </c>
      <c r="E1982" t="s">
        <v>11</v>
      </c>
      <c r="F1982" t="s">
        <v>10</v>
      </c>
      <c r="G1982">
        <v>0</v>
      </c>
      <c r="H1982" t="s">
        <v>11</v>
      </c>
      <c r="I1982" t="s">
        <v>17</v>
      </c>
      <c r="L1982" s="3" t="s">
        <v>252</v>
      </c>
      <c r="M1982">
        <v>0</v>
      </c>
      <c r="N1982" t="str">
        <f t="shared" si="164"/>
        <v>No</v>
      </c>
      <c r="O1982" s="3" t="s">
        <v>152</v>
      </c>
      <c r="P1982" s="126" t="str">
        <f t="shared" si="166"/>
        <v>Yes</v>
      </c>
      <c r="Q1982" s="126" t="str">
        <f t="shared" si="165"/>
        <v>No</v>
      </c>
      <c r="R1982" s="126" t="str">
        <f t="shared" si="165"/>
        <v>Yes</v>
      </c>
      <c r="S1982" s="126" t="str">
        <f t="shared" si="165"/>
        <v>No</v>
      </c>
      <c r="T1982" s="126" t="str">
        <f t="shared" si="165"/>
        <v>Yes</v>
      </c>
      <c r="U1982" s="126" t="str">
        <f t="shared" si="165"/>
        <v>Yes</v>
      </c>
      <c r="V1982" s="126" t="str">
        <f t="shared" si="165"/>
        <v>No</v>
      </c>
      <c r="W1982" s="126" t="str">
        <f t="shared" si="165"/>
        <v>No</v>
      </c>
      <c r="X1982" s="126" t="str">
        <f t="shared" si="165"/>
        <v>No</v>
      </c>
      <c r="Y1982" s="126" t="str">
        <f t="shared" si="165"/>
        <v>Yes</v>
      </c>
      <c r="Z1982" s="126" t="str">
        <f t="shared" si="165"/>
        <v>No</v>
      </c>
      <c r="AA1982" s="126" t="str">
        <f t="shared" si="165"/>
        <v>No</v>
      </c>
    </row>
    <row r="1983" spans="1:27" x14ac:dyDescent="0.3">
      <c r="A1983" t="s">
        <v>274</v>
      </c>
      <c r="B1983" t="s">
        <v>13</v>
      </c>
      <c r="C1983" t="s">
        <v>130</v>
      </c>
      <c r="D1983" t="s">
        <v>8</v>
      </c>
      <c r="E1983" t="s">
        <v>11</v>
      </c>
      <c r="F1983" t="s">
        <v>10</v>
      </c>
      <c r="G1983">
        <v>1</v>
      </c>
      <c r="H1983" t="s">
        <v>10</v>
      </c>
      <c r="I1983" t="s">
        <v>18</v>
      </c>
      <c r="L1983" s="3" t="s">
        <v>252</v>
      </c>
      <c r="M1983">
        <v>2</v>
      </c>
      <c r="N1983" t="str">
        <f t="shared" si="164"/>
        <v>Yes</v>
      </c>
      <c r="O1983" s="3" t="s">
        <v>152</v>
      </c>
      <c r="P1983" s="126" t="str">
        <f t="shared" si="166"/>
        <v>Yes</v>
      </c>
      <c r="Q1983" s="126" t="str">
        <f t="shared" si="165"/>
        <v>No</v>
      </c>
      <c r="R1983" s="126" t="str">
        <f t="shared" si="165"/>
        <v>Yes</v>
      </c>
      <c r="S1983" s="126" t="str">
        <f t="shared" si="165"/>
        <v>No</v>
      </c>
      <c r="T1983" s="126" t="str">
        <f t="shared" si="165"/>
        <v>Yes</v>
      </c>
      <c r="U1983" s="126" t="str">
        <f t="shared" si="165"/>
        <v>Yes</v>
      </c>
      <c r="V1983" s="126" t="str">
        <f t="shared" si="165"/>
        <v>No</v>
      </c>
      <c r="W1983" s="126" t="str">
        <f t="shared" si="165"/>
        <v>No</v>
      </c>
      <c r="X1983" s="126" t="str">
        <f t="shared" si="165"/>
        <v>No</v>
      </c>
      <c r="Y1983" s="126" t="str">
        <f t="shared" si="165"/>
        <v>Yes</v>
      </c>
      <c r="Z1983" s="126" t="str">
        <f t="shared" si="165"/>
        <v>No</v>
      </c>
      <c r="AA1983" s="126" t="str">
        <f t="shared" si="165"/>
        <v>No</v>
      </c>
    </row>
    <row r="1984" spans="1:27" x14ac:dyDescent="0.3">
      <c r="A1984" t="s">
        <v>274</v>
      </c>
      <c r="B1984" t="s">
        <v>13</v>
      </c>
      <c r="C1984" t="s">
        <v>130</v>
      </c>
      <c r="D1984" t="s">
        <v>9</v>
      </c>
      <c r="E1984" t="s">
        <v>11</v>
      </c>
      <c r="F1984" t="s">
        <v>10</v>
      </c>
      <c r="G1984">
        <v>1</v>
      </c>
      <c r="H1984" t="s">
        <v>11</v>
      </c>
      <c r="I1984" t="s">
        <v>17</v>
      </c>
      <c r="M1984">
        <v>0</v>
      </c>
      <c r="N1984" t="str">
        <f t="shared" si="164"/>
        <v>No</v>
      </c>
      <c r="O1984" s="3" t="s">
        <v>152</v>
      </c>
      <c r="P1984" s="126" t="str">
        <f t="shared" si="166"/>
        <v>Yes</v>
      </c>
      <c r="Q1984" s="126" t="str">
        <f t="shared" si="165"/>
        <v>Yes</v>
      </c>
      <c r="R1984" s="126" t="str">
        <f t="shared" si="165"/>
        <v>No</v>
      </c>
      <c r="S1984" s="126" t="str">
        <f t="shared" si="165"/>
        <v>No</v>
      </c>
      <c r="T1984" s="126" t="str">
        <f t="shared" si="165"/>
        <v>Yes</v>
      </c>
      <c r="U1984" s="126" t="str">
        <f t="shared" si="165"/>
        <v>Yes</v>
      </c>
      <c r="V1984" s="126" t="str">
        <f t="shared" si="165"/>
        <v>No</v>
      </c>
      <c r="W1984" s="126" t="str">
        <f t="shared" si="165"/>
        <v>No</v>
      </c>
      <c r="X1984" s="126" t="str">
        <f t="shared" si="165"/>
        <v>No</v>
      </c>
      <c r="Y1984" s="126" t="str">
        <f t="shared" si="165"/>
        <v>Yes</v>
      </c>
      <c r="Z1984" s="126" t="str">
        <f t="shared" si="165"/>
        <v>No</v>
      </c>
      <c r="AA1984" s="126" t="str">
        <f t="shared" si="165"/>
        <v>No</v>
      </c>
    </row>
    <row r="1985" spans="1:27" x14ac:dyDescent="0.3">
      <c r="A1985" t="s">
        <v>274</v>
      </c>
      <c r="B1985" t="s">
        <v>13</v>
      </c>
      <c r="C1985" t="s">
        <v>130</v>
      </c>
      <c r="D1985" t="s">
        <v>9</v>
      </c>
      <c r="E1985" t="s">
        <v>11</v>
      </c>
      <c r="F1985" t="s">
        <v>10</v>
      </c>
      <c r="G1985">
        <v>0</v>
      </c>
      <c r="H1985" t="s">
        <v>13</v>
      </c>
      <c r="I1985" t="s">
        <v>17</v>
      </c>
      <c r="L1985" s="3" t="s">
        <v>252</v>
      </c>
      <c r="M1985">
        <v>0</v>
      </c>
      <c r="N1985" t="str">
        <f t="shared" si="164"/>
        <v>No</v>
      </c>
      <c r="O1985" s="3" t="s">
        <v>152</v>
      </c>
      <c r="P1985" s="126" t="str">
        <f t="shared" si="166"/>
        <v>Yes</v>
      </c>
      <c r="Q1985" s="126" t="str">
        <f t="shared" si="165"/>
        <v>Yes</v>
      </c>
      <c r="R1985" s="126" t="str">
        <f t="shared" si="165"/>
        <v>No</v>
      </c>
      <c r="S1985" s="126" t="str">
        <f t="shared" si="165"/>
        <v>No</v>
      </c>
      <c r="T1985" s="126" t="str">
        <f t="shared" si="165"/>
        <v>Yes</v>
      </c>
      <c r="U1985" s="126" t="str">
        <f t="shared" si="165"/>
        <v>Yes</v>
      </c>
      <c r="V1985" s="126" t="str">
        <f t="shared" si="165"/>
        <v>No</v>
      </c>
      <c r="W1985" s="126" t="str">
        <f t="shared" si="165"/>
        <v>No</v>
      </c>
      <c r="X1985" s="126" t="str">
        <f t="shared" si="165"/>
        <v>No</v>
      </c>
      <c r="Y1985" s="126" t="str">
        <f t="shared" si="165"/>
        <v>Yes</v>
      </c>
      <c r="Z1985" s="126" t="str">
        <f t="shared" si="165"/>
        <v>No</v>
      </c>
      <c r="AA1985" s="126" t="str">
        <f t="shared" si="165"/>
        <v>No</v>
      </c>
    </row>
    <row r="1986" spans="1:27" x14ac:dyDescent="0.3">
      <c r="A1986" t="s">
        <v>274</v>
      </c>
      <c r="B1986" t="s">
        <v>13</v>
      </c>
      <c r="C1986" t="s">
        <v>130</v>
      </c>
      <c r="D1986" t="s">
        <v>9</v>
      </c>
      <c r="E1986" t="s">
        <v>11</v>
      </c>
      <c r="F1986" t="s">
        <v>10</v>
      </c>
      <c r="G1986">
        <v>0</v>
      </c>
      <c r="H1986" t="s">
        <v>9</v>
      </c>
      <c r="I1986" t="s">
        <v>19</v>
      </c>
      <c r="M1986">
        <v>3</v>
      </c>
      <c r="N1986" t="str">
        <f t="shared" si="164"/>
        <v>Yes</v>
      </c>
      <c r="O1986" s="3" t="s">
        <v>152</v>
      </c>
      <c r="P1986" s="126" t="str">
        <f t="shared" si="166"/>
        <v>Yes</v>
      </c>
      <c r="Q1986" s="126" t="str">
        <f t="shared" si="165"/>
        <v>Yes</v>
      </c>
      <c r="R1986" s="126" t="str">
        <f t="shared" si="165"/>
        <v>No</v>
      </c>
      <c r="S1986" s="126" t="str">
        <f t="shared" si="165"/>
        <v>No</v>
      </c>
      <c r="T1986" s="126" t="str">
        <f t="shared" si="165"/>
        <v>Yes</v>
      </c>
      <c r="U1986" s="126" t="str">
        <f t="shared" si="165"/>
        <v>Yes</v>
      </c>
      <c r="V1986" s="126" t="str">
        <f t="shared" si="165"/>
        <v>No</v>
      </c>
      <c r="W1986" s="126" t="str">
        <f t="shared" si="165"/>
        <v>No</v>
      </c>
      <c r="X1986" s="126" t="str">
        <f t="shared" si="165"/>
        <v>No</v>
      </c>
      <c r="Y1986" s="126" t="str">
        <f t="shared" si="165"/>
        <v>Yes</v>
      </c>
      <c r="Z1986" s="126" t="str">
        <f t="shared" si="165"/>
        <v>No</v>
      </c>
      <c r="AA1986" s="126" t="str">
        <f t="shared" si="165"/>
        <v>No</v>
      </c>
    </row>
    <row r="1987" spans="1:27" x14ac:dyDescent="0.3">
      <c r="A1987" t="s">
        <v>274</v>
      </c>
      <c r="B1987" t="s">
        <v>13</v>
      </c>
      <c r="C1987" t="s">
        <v>130</v>
      </c>
      <c r="D1987" t="s">
        <v>9</v>
      </c>
      <c r="E1987" t="s">
        <v>11</v>
      </c>
      <c r="F1987" t="s">
        <v>8</v>
      </c>
      <c r="G1987">
        <v>1</v>
      </c>
      <c r="H1987" t="s">
        <v>11</v>
      </c>
      <c r="I1987" t="s">
        <v>21</v>
      </c>
      <c r="J1987" t="s">
        <v>237</v>
      </c>
      <c r="L1987" s="3" t="s">
        <v>122</v>
      </c>
      <c r="M1987">
        <v>2</v>
      </c>
      <c r="N1987" t="str">
        <f t="shared" si="164"/>
        <v>Yes</v>
      </c>
      <c r="O1987" s="3" t="s">
        <v>152</v>
      </c>
      <c r="P1987" s="126" t="str">
        <f t="shared" si="166"/>
        <v>Yes</v>
      </c>
      <c r="Q1987" s="126" t="str">
        <f t="shared" si="165"/>
        <v>Yes</v>
      </c>
      <c r="R1987" s="126" t="str">
        <f t="shared" si="165"/>
        <v>Yes</v>
      </c>
      <c r="S1987" s="126" t="str">
        <f t="shared" si="165"/>
        <v>No</v>
      </c>
      <c r="T1987" s="126" t="str">
        <f t="shared" si="165"/>
        <v>No</v>
      </c>
      <c r="U1987" s="126" t="str">
        <f t="shared" si="165"/>
        <v>Yes</v>
      </c>
      <c r="V1987" s="126" t="str">
        <f t="shared" si="165"/>
        <v>No</v>
      </c>
      <c r="W1987" s="126" t="str">
        <f t="shared" si="165"/>
        <v>No</v>
      </c>
      <c r="X1987" s="126" t="str">
        <f t="shared" si="165"/>
        <v>No</v>
      </c>
      <c r="Y1987" s="126" t="str">
        <f t="shared" si="165"/>
        <v>Yes</v>
      </c>
      <c r="Z1987" s="126" t="str">
        <f t="shared" si="165"/>
        <v>No</v>
      </c>
      <c r="AA1987" s="126" t="str">
        <f t="shared" si="165"/>
        <v>No</v>
      </c>
    </row>
    <row r="1988" spans="1:27" x14ac:dyDescent="0.3">
      <c r="A1988" t="s">
        <v>274</v>
      </c>
      <c r="B1988" t="s">
        <v>13</v>
      </c>
      <c r="C1988" t="s">
        <v>130</v>
      </c>
      <c r="D1988" t="s">
        <v>9</v>
      </c>
      <c r="E1988" t="s">
        <v>11</v>
      </c>
      <c r="F1988" t="s">
        <v>8</v>
      </c>
      <c r="G1988">
        <v>0</v>
      </c>
      <c r="H1988" t="s">
        <v>11</v>
      </c>
      <c r="I1988" t="s">
        <v>19</v>
      </c>
      <c r="L1988" s="3" t="s">
        <v>122</v>
      </c>
      <c r="M1988">
        <v>0</v>
      </c>
      <c r="N1988" t="str">
        <f t="shared" si="164"/>
        <v>No</v>
      </c>
      <c r="O1988" s="3" t="s">
        <v>152</v>
      </c>
      <c r="P1988" s="126" t="str">
        <f t="shared" si="166"/>
        <v>Yes</v>
      </c>
      <c r="Q1988" s="126" t="str">
        <f t="shared" si="165"/>
        <v>Yes</v>
      </c>
      <c r="R1988" s="126" t="str">
        <f t="shared" si="165"/>
        <v>Yes</v>
      </c>
      <c r="S1988" s="126" t="str">
        <f t="shared" si="165"/>
        <v>No</v>
      </c>
      <c r="T1988" s="126" t="str">
        <f t="shared" si="165"/>
        <v>No</v>
      </c>
      <c r="U1988" s="126" t="str">
        <f t="shared" si="165"/>
        <v>Yes</v>
      </c>
      <c r="V1988" s="126" t="str">
        <f t="shared" si="165"/>
        <v>No</v>
      </c>
      <c r="W1988" s="126" t="str">
        <f t="shared" si="165"/>
        <v>No</v>
      </c>
      <c r="X1988" s="126" t="str">
        <f t="shared" si="165"/>
        <v>No</v>
      </c>
      <c r="Y1988" s="126" t="str">
        <f t="shared" si="165"/>
        <v>Yes</v>
      </c>
      <c r="Z1988" s="126" t="str">
        <f t="shared" si="165"/>
        <v>No</v>
      </c>
      <c r="AA1988" s="126" t="str">
        <f t="shared" si="165"/>
        <v>No</v>
      </c>
    </row>
    <row r="1989" spans="1:27" x14ac:dyDescent="0.3">
      <c r="A1989" t="s">
        <v>274</v>
      </c>
      <c r="B1989" t="s">
        <v>13</v>
      </c>
      <c r="C1989" t="s">
        <v>130</v>
      </c>
      <c r="D1989" t="s">
        <v>9</v>
      </c>
      <c r="E1989" t="s">
        <v>11</v>
      </c>
      <c r="F1989" t="s">
        <v>8</v>
      </c>
      <c r="G1989">
        <v>0</v>
      </c>
      <c r="H1989" t="s">
        <v>11</v>
      </c>
      <c r="I1989" t="s">
        <v>15</v>
      </c>
      <c r="J1989" t="s">
        <v>237</v>
      </c>
      <c r="L1989" s="3" t="s">
        <v>122</v>
      </c>
      <c r="M1989">
        <v>0</v>
      </c>
      <c r="N1989" t="str">
        <f t="shared" si="164"/>
        <v>No</v>
      </c>
      <c r="O1989" s="3" t="s">
        <v>152</v>
      </c>
      <c r="P1989" s="126" t="str">
        <f t="shared" si="166"/>
        <v>Yes</v>
      </c>
      <c r="Q1989" s="126" t="str">
        <f t="shared" si="165"/>
        <v>Yes</v>
      </c>
      <c r="R1989" s="126" t="str">
        <f t="shared" si="165"/>
        <v>Yes</v>
      </c>
      <c r="S1989" s="126" t="str">
        <f t="shared" si="165"/>
        <v>No</v>
      </c>
      <c r="T1989" s="126" t="str">
        <f t="shared" si="165"/>
        <v>No</v>
      </c>
      <c r="U1989" s="126" t="str">
        <f t="shared" si="165"/>
        <v>Yes</v>
      </c>
      <c r="V1989" s="126" t="str">
        <f t="shared" si="165"/>
        <v>No</v>
      </c>
      <c r="W1989" s="126" t="str">
        <f t="shared" si="165"/>
        <v>No</v>
      </c>
      <c r="X1989" s="126" t="str">
        <f t="shared" si="165"/>
        <v>No</v>
      </c>
      <c r="Y1989" s="126" t="str">
        <f t="shared" si="165"/>
        <v>Yes</v>
      </c>
      <c r="Z1989" s="126" t="str">
        <f t="shared" si="165"/>
        <v>No</v>
      </c>
      <c r="AA1989" s="126" t="str">
        <f t="shared" si="165"/>
        <v>No</v>
      </c>
    </row>
    <row r="1990" spans="1:27" x14ac:dyDescent="0.3">
      <c r="A1990" t="s">
        <v>274</v>
      </c>
      <c r="B1990" t="s">
        <v>130</v>
      </c>
      <c r="C1990" t="s">
        <v>70</v>
      </c>
      <c r="D1990" t="s">
        <v>9</v>
      </c>
      <c r="E1990" t="s">
        <v>11</v>
      </c>
      <c r="F1990" t="s">
        <v>8</v>
      </c>
      <c r="G1990">
        <v>0</v>
      </c>
      <c r="H1990" t="s">
        <v>11</v>
      </c>
      <c r="I1990" t="s">
        <v>18</v>
      </c>
      <c r="M1990">
        <v>2</v>
      </c>
      <c r="N1990" t="str">
        <f t="shared" si="164"/>
        <v>Yes</v>
      </c>
      <c r="O1990" s="3" t="s">
        <v>152</v>
      </c>
      <c r="P1990" s="126" t="str">
        <f t="shared" si="166"/>
        <v>No</v>
      </c>
      <c r="Q1990" s="126" t="str">
        <f t="shared" si="165"/>
        <v>Yes</v>
      </c>
      <c r="R1990" s="126" t="str">
        <f t="shared" si="165"/>
        <v>Yes</v>
      </c>
      <c r="S1990" s="126" t="str">
        <f t="shared" si="165"/>
        <v>Yes</v>
      </c>
      <c r="T1990" s="126" t="str">
        <f t="shared" si="165"/>
        <v>No</v>
      </c>
      <c r="U1990" s="126" t="str">
        <f t="shared" si="165"/>
        <v>Yes</v>
      </c>
      <c r="V1990" s="126" t="str">
        <f t="shared" si="165"/>
        <v>No</v>
      </c>
      <c r="W1990" s="126" t="str">
        <f t="shared" si="165"/>
        <v>No</v>
      </c>
      <c r="X1990" s="126" t="str">
        <f t="shared" si="165"/>
        <v>No</v>
      </c>
      <c r="Y1990" s="126" t="str">
        <f t="shared" si="165"/>
        <v>Yes</v>
      </c>
      <c r="Z1990" s="126" t="str">
        <f t="shared" si="165"/>
        <v>No</v>
      </c>
      <c r="AA1990" s="126" t="str">
        <f t="shared" si="165"/>
        <v>No</v>
      </c>
    </row>
    <row r="1991" spans="1:27" x14ac:dyDescent="0.3">
      <c r="A1991" t="s">
        <v>275</v>
      </c>
      <c r="B1991" t="s">
        <v>13</v>
      </c>
      <c r="C1991" t="s">
        <v>9</v>
      </c>
      <c r="D1991" t="s">
        <v>8</v>
      </c>
      <c r="E1991" t="s">
        <v>11</v>
      </c>
      <c r="F1991" t="s">
        <v>10</v>
      </c>
      <c r="G1991">
        <v>1</v>
      </c>
      <c r="H1991" t="s">
        <v>8</v>
      </c>
      <c r="I1991" t="s">
        <v>15</v>
      </c>
      <c r="M1991">
        <v>0</v>
      </c>
      <c r="N1991" t="str">
        <f t="shared" si="164"/>
        <v>No</v>
      </c>
      <c r="O1991" s="3" t="s">
        <v>152</v>
      </c>
      <c r="P1991" s="126" t="str">
        <f t="shared" si="166"/>
        <v>Yes</v>
      </c>
      <c r="Q1991" s="126" t="str">
        <f t="shared" si="165"/>
        <v>Yes</v>
      </c>
      <c r="R1991" s="126" t="str">
        <f t="shared" si="165"/>
        <v>Yes</v>
      </c>
      <c r="S1991" s="126" t="str">
        <f t="shared" si="165"/>
        <v>No</v>
      </c>
      <c r="T1991" s="126" t="str">
        <f t="shared" si="165"/>
        <v>Yes</v>
      </c>
      <c r="U1991" s="126" t="str">
        <f t="shared" si="165"/>
        <v>Yes</v>
      </c>
      <c r="V1991" s="126" t="str">
        <f t="shared" si="165"/>
        <v>No</v>
      </c>
      <c r="W1991" s="126" t="str">
        <f t="shared" si="165"/>
        <v>No</v>
      </c>
      <c r="X1991" s="126" t="str">
        <f t="shared" si="165"/>
        <v>No</v>
      </c>
      <c r="Y1991" s="126" t="str">
        <f t="shared" si="165"/>
        <v>No</v>
      </c>
      <c r="Z1991" s="126" t="str">
        <f t="shared" si="165"/>
        <v>No</v>
      </c>
      <c r="AA1991" s="126" t="str">
        <f t="shared" si="165"/>
        <v>No</v>
      </c>
    </row>
    <row r="1992" spans="1:27" x14ac:dyDescent="0.3">
      <c r="A1992" t="s">
        <v>275</v>
      </c>
      <c r="B1992" t="s">
        <v>13</v>
      </c>
      <c r="C1992" t="s">
        <v>9</v>
      </c>
      <c r="D1992" t="s">
        <v>8</v>
      </c>
      <c r="E1992" t="s">
        <v>11</v>
      </c>
      <c r="F1992" t="s">
        <v>10</v>
      </c>
      <c r="G1992">
        <v>0</v>
      </c>
      <c r="H1992" t="s">
        <v>13</v>
      </c>
      <c r="I1992" t="s">
        <v>19</v>
      </c>
      <c r="L1992" s="3" t="s">
        <v>257</v>
      </c>
      <c r="M1992">
        <v>0</v>
      </c>
      <c r="N1992" t="str">
        <f t="shared" si="164"/>
        <v>No</v>
      </c>
      <c r="O1992" s="3" t="s">
        <v>152</v>
      </c>
      <c r="P1992" s="126" t="str">
        <f t="shared" si="166"/>
        <v>Yes</v>
      </c>
      <c r="Q1992" s="126" t="str">
        <f t="shared" si="165"/>
        <v>Yes</v>
      </c>
      <c r="R1992" s="126" t="str">
        <f t="shared" si="165"/>
        <v>Yes</v>
      </c>
      <c r="S1992" s="126" t="str">
        <f t="shared" si="165"/>
        <v>No</v>
      </c>
      <c r="T1992" s="126" t="str">
        <f t="shared" si="165"/>
        <v>Yes</v>
      </c>
      <c r="U1992" s="126" t="str">
        <f t="shared" si="165"/>
        <v>Yes</v>
      </c>
      <c r="V1992" s="126" t="str">
        <f t="shared" si="165"/>
        <v>No</v>
      </c>
      <c r="W1992" s="126" t="str">
        <f t="shared" si="165"/>
        <v>No</v>
      </c>
      <c r="X1992" s="126" t="str">
        <f t="shared" si="165"/>
        <v>No</v>
      </c>
      <c r="Y1992" s="126" t="str">
        <f t="shared" si="165"/>
        <v>No</v>
      </c>
      <c r="Z1992" s="126" t="str">
        <f t="shared" si="165"/>
        <v>No</v>
      </c>
      <c r="AA1992" s="126" t="str">
        <f t="shared" si="165"/>
        <v>No</v>
      </c>
    </row>
    <row r="1993" spans="1:27" x14ac:dyDescent="0.3">
      <c r="A1993" t="s">
        <v>275</v>
      </c>
      <c r="B1993" t="s">
        <v>13</v>
      </c>
      <c r="C1993" t="s">
        <v>9</v>
      </c>
      <c r="D1993" t="s">
        <v>8</v>
      </c>
      <c r="E1993" t="s">
        <v>11</v>
      </c>
      <c r="F1993" t="s">
        <v>10</v>
      </c>
      <c r="G1993">
        <v>1</v>
      </c>
      <c r="H1993" t="s">
        <v>10</v>
      </c>
      <c r="I1993" t="s">
        <v>18</v>
      </c>
      <c r="L1993" s="3" t="s">
        <v>253</v>
      </c>
      <c r="M1993">
        <v>0</v>
      </c>
      <c r="N1993" t="str">
        <f t="shared" si="164"/>
        <v>No</v>
      </c>
      <c r="O1993" s="3" t="s">
        <v>152</v>
      </c>
      <c r="P1993" s="126" t="str">
        <f t="shared" si="166"/>
        <v>Yes</v>
      </c>
      <c r="Q1993" s="126" t="str">
        <f t="shared" si="165"/>
        <v>Yes</v>
      </c>
      <c r="R1993" s="126" t="str">
        <f t="shared" si="165"/>
        <v>Yes</v>
      </c>
      <c r="S1993" s="126" t="str">
        <f t="shared" si="165"/>
        <v>No</v>
      </c>
      <c r="T1993" s="126" t="str">
        <f t="shared" si="165"/>
        <v>Yes</v>
      </c>
      <c r="U1993" s="126" t="str">
        <f t="shared" si="165"/>
        <v>Yes</v>
      </c>
      <c r="V1993" s="126" t="str">
        <f t="shared" si="165"/>
        <v>No</v>
      </c>
      <c r="W1993" s="126" t="str">
        <f t="shared" si="165"/>
        <v>No</v>
      </c>
      <c r="X1993" s="126" t="str">
        <f t="shared" si="165"/>
        <v>No</v>
      </c>
      <c r="Y1993" s="126" t="str">
        <f t="shared" si="165"/>
        <v>No</v>
      </c>
      <c r="Z1993" s="126" t="str">
        <f t="shared" si="165"/>
        <v>No</v>
      </c>
      <c r="AA1993" s="126" t="str">
        <f t="shared" si="165"/>
        <v>No</v>
      </c>
    </row>
    <row r="1994" spans="1:27" x14ac:dyDescent="0.3">
      <c r="A1994" t="s">
        <v>275</v>
      </c>
      <c r="B1994" t="s">
        <v>13</v>
      </c>
      <c r="C1994" t="s">
        <v>9</v>
      </c>
      <c r="D1994" t="s">
        <v>8</v>
      </c>
      <c r="E1994" t="s">
        <v>11</v>
      </c>
      <c r="F1994" t="s">
        <v>10</v>
      </c>
      <c r="G1994">
        <v>2</v>
      </c>
      <c r="H1994" t="s">
        <v>8</v>
      </c>
      <c r="I1994" t="s">
        <v>148</v>
      </c>
      <c r="M1994">
        <v>1</v>
      </c>
      <c r="N1994" t="str">
        <f t="shared" si="164"/>
        <v>Yes</v>
      </c>
      <c r="O1994" s="3" t="s">
        <v>152</v>
      </c>
      <c r="P1994" s="126" t="str">
        <f t="shared" si="166"/>
        <v>Yes</v>
      </c>
      <c r="Q1994" s="126" t="str">
        <f t="shared" si="165"/>
        <v>Yes</v>
      </c>
      <c r="R1994" s="126" t="str">
        <f t="shared" si="165"/>
        <v>Yes</v>
      </c>
      <c r="S1994" s="126" t="str">
        <f t="shared" si="165"/>
        <v>No</v>
      </c>
      <c r="T1994" s="126" t="str">
        <f t="shared" si="165"/>
        <v>Yes</v>
      </c>
      <c r="U1994" s="126" t="str">
        <f t="shared" si="165"/>
        <v>Yes</v>
      </c>
      <c r="V1994" s="126" t="str">
        <f t="shared" si="165"/>
        <v>No</v>
      </c>
      <c r="W1994" s="126" t="str">
        <f t="shared" si="165"/>
        <v>No</v>
      </c>
      <c r="X1994" s="126" t="str">
        <f t="shared" si="165"/>
        <v>No</v>
      </c>
      <c r="Y1994" s="126" t="str">
        <f t="shared" si="165"/>
        <v>No</v>
      </c>
      <c r="Z1994" s="126" t="str">
        <f t="shared" si="165"/>
        <v>No</v>
      </c>
      <c r="AA1994" s="126" t="str">
        <f t="shared" si="165"/>
        <v>No</v>
      </c>
    </row>
    <row r="1995" spans="1:27" x14ac:dyDescent="0.3">
      <c r="A1995" t="s">
        <v>275</v>
      </c>
      <c r="B1995" t="s">
        <v>13</v>
      </c>
      <c r="C1995" t="s">
        <v>130</v>
      </c>
      <c r="D1995" t="s">
        <v>8</v>
      </c>
      <c r="E1995" t="s">
        <v>70</v>
      </c>
      <c r="F1995" t="s">
        <v>10</v>
      </c>
      <c r="G1995">
        <v>1</v>
      </c>
      <c r="H1995" t="s">
        <v>10</v>
      </c>
      <c r="I1995" t="s">
        <v>18</v>
      </c>
      <c r="L1995" s="3" t="s">
        <v>269</v>
      </c>
      <c r="M1995">
        <v>0</v>
      </c>
      <c r="N1995" t="str">
        <f t="shared" si="164"/>
        <v>No</v>
      </c>
      <c r="O1995" s="3" t="s">
        <v>152</v>
      </c>
      <c r="P1995" s="126" t="str">
        <f t="shared" si="166"/>
        <v>Yes</v>
      </c>
      <c r="Q1995" s="126" t="str">
        <f t="shared" si="165"/>
        <v>No</v>
      </c>
      <c r="R1995" s="126" t="str">
        <f t="shared" si="165"/>
        <v>Yes</v>
      </c>
      <c r="S1995" s="126" t="str">
        <f t="shared" si="165"/>
        <v>Yes</v>
      </c>
      <c r="T1995" s="126" t="str">
        <f t="shared" si="165"/>
        <v>Yes</v>
      </c>
      <c r="U1995" s="126" t="str">
        <f t="shared" si="165"/>
        <v>No</v>
      </c>
      <c r="V1995" s="126" t="str">
        <f t="shared" si="165"/>
        <v>No</v>
      </c>
      <c r="W1995" s="126" t="str">
        <f t="shared" si="165"/>
        <v>No</v>
      </c>
      <c r="X1995" s="126" t="str">
        <f t="shared" si="165"/>
        <v>No</v>
      </c>
      <c r="Y1995" s="126" t="str">
        <f t="shared" si="165"/>
        <v>Yes</v>
      </c>
      <c r="Z1995" s="126" t="str">
        <f t="shared" si="165"/>
        <v>No</v>
      </c>
      <c r="AA1995" s="126" t="str">
        <f t="shared" si="165"/>
        <v>No</v>
      </c>
    </row>
    <row r="1996" spans="1:27" x14ac:dyDescent="0.3">
      <c r="A1996" t="s">
        <v>275</v>
      </c>
      <c r="B1996" t="s">
        <v>13</v>
      </c>
      <c r="C1996" t="s">
        <v>130</v>
      </c>
      <c r="D1996" t="s">
        <v>8</v>
      </c>
      <c r="E1996" t="s">
        <v>70</v>
      </c>
      <c r="F1996" t="s">
        <v>10</v>
      </c>
      <c r="G1996">
        <v>1</v>
      </c>
      <c r="H1996" t="s">
        <v>8</v>
      </c>
      <c r="I1996" t="s">
        <v>15</v>
      </c>
      <c r="L1996" s="3" t="s">
        <v>253</v>
      </c>
      <c r="M1996">
        <v>0</v>
      </c>
      <c r="N1996" t="str">
        <f t="shared" si="164"/>
        <v>No</v>
      </c>
      <c r="O1996" s="3" t="s">
        <v>152</v>
      </c>
      <c r="P1996" s="126" t="str">
        <f t="shared" si="166"/>
        <v>Yes</v>
      </c>
      <c r="Q1996" s="126" t="str">
        <f t="shared" si="165"/>
        <v>No</v>
      </c>
      <c r="R1996" s="126" t="str">
        <f t="shared" si="165"/>
        <v>Yes</v>
      </c>
      <c r="S1996" s="126" t="str">
        <f t="shared" si="165"/>
        <v>Yes</v>
      </c>
      <c r="T1996" s="126" t="str">
        <f t="shared" si="165"/>
        <v>Yes</v>
      </c>
      <c r="U1996" s="126" t="str">
        <f t="shared" si="165"/>
        <v>No</v>
      </c>
      <c r="V1996" s="126" t="str">
        <f t="shared" si="165"/>
        <v>No</v>
      </c>
      <c r="W1996" s="126" t="str">
        <f t="shared" si="165"/>
        <v>No</v>
      </c>
      <c r="X1996" s="126" t="str">
        <f t="shared" si="165"/>
        <v>No</v>
      </c>
      <c r="Y1996" s="126" t="str">
        <f t="shared" si="165"/>
        <v>Yes</v>
      </c>
      <c r="Z1996" s="126" t="str">
        <f t="shared" si="165"/>
        <v>No</v>
      </c>
      <c r="AA1996" s="126" t="str">
        <f t="shared" si="165"/>
        <v>No</v>
      </c>
    </row>
    <row r="1997" spans="1:27" x14ac:dyDescent="0.3">
      <c r="A1997" t="s">
        <v>275</v>
      </c>
      <c r="B1997" t="s">
        <v>13</v>
      </c>
      <c r="C1997" t="s">
        <v>130</v>
      </c>
      <c r="D1997" t="s">
        <v>8</v>
      </c>
      <c r="E1997" t="s">
        <v>70</v>
      </c>
      <c r="F1997" t="s">
        <v>10</v>
      </c>
      <c r="G1997">
        <v>1</v>
      </c>
      <c r="H1997" t="s">
        <v>70</v>
      </c>
      <c r="I1997" t="s">
        <v>17</v>
      </c>
      <c r="K1997" t="s">
        <v>237</v>
      </c>
      <c r="L1997" s="3" t="s">
        <v>122</v>
      </c>
      <c r="M1997">
        <v>0</v>
      </c>
      <c r="N1997" t="str">
        <f t="shared" si="164"/>
        <v>No</v>
      </c>
      <c r="O1997" s="3" t="s">
        <v>152</v>
      </c>
      <c r="P1997" s="126" t="str">
        <f t="shared" si="166"/>
        <v>Yes</v>
      </c>
      <c r="Q1997" s="126" t="str">
        <f t="shared" si="165"/>
        <v>No</v>
      </c>
      <c r="R1997" s="126" t="str">
        <f t="shared" si="165"/>
        <v>Yes</v>
      </c>
      <c r="S1997" s="126" t="str">
        <f t="shared" si="165"/>
        <v>Yes</v>
      </c>
      <c r="T1997" s="126" t="str">
        <f t="shared" si="165"/>
        <v>Yes</v>
      </c>
      <c r="U1997" s="126" t="str">
        <f t="shared" si="165"/>
        <v>No</v>
      </c>
      <c r="V1997" s="126" t="str">
        <f t="shared" si="165"/>
        <v>No</v>
      </c>
      <c r="W1997" s="126" t="str">
        <f t="shared" si="165"/>
        <v>No</v>
      </c>
      <c r="X1997" s="126" t="str">
        <f t="shared" si="165"/>
        <v>No</v>
      </c>
      <c r="Y1997" s="126" t="str">
        <f t="shared" si="165"/>
        <v>Yes</v>
      </c>
      <c r="Z1997" s="126" t="str">
        <f t="shared" si="165"/>
        <v>No</v>
      </c>
      <c r="AA1997" s="126" t="str">
        <f t="shared" si="165"/>
        <v>No</v>
      </c>
    </row>
    <row r="1998" spans="1:27" x14ac:dyDescent="0.3">
      <c r="A1998" t="s">
        <v>275</v>
      </c>
      <c r="B1998" t="s">
        <v>13</v>
      </c>
      <c r="C1998" t="s">
        <v>130</v>
      </c>
      <c r="D1998" t="s">
        <v>8</v>
      </c>
      <c r="E1998" t="s">
        <v>70</v>
      </c>
      <c r="F1998" t="s">
        <v>10</v>
      </c>
      <c r="G1998">
        <v>0</v>
      </c>
      <c r="H1998" t="s">
        <v>8</v>
      </c>
      <c r="I1998" t="s">
        <v>19</v>
      </c>
      <c r="L1998" s="3" t="s">
        <v>253</v>
      </c>
      <c r="M1998">
        <v>0</v>
      </c>
      <c r="N1998" t="str">
        <f t="shared" si="164"/>
        <v>No</v>
      </c>
      <c r="O1998" s="3" t="s">
        <v>152</v>
      </c>
      <c r="P1998" s="126" t="str">
        <f t="shared" si="166"/>
        <v>Yes</v>
      </c>
      <c r="Q1998" s="126" t="str">
        <f t="shared" si="165"/>
        <v>No</v>
      </c>
      <c r="R1998" s="126" t="str">
        <f t="shared" si="165"/>
        <v>Yes</v>
      </c>
      <c r="S1998" s="126" t="str">
        <f t="shared" si="165"/>
        <v>Yes</v>
      </c>
      <c r="T1998" s="126" t="str">
        <f t="shared" si="165"/>
        <v>Yes</v>
      </c>
      <c r="U1998" s="126" t="str">
        <f t="shared" si="165"/>
        <v>No</v>
      </c>
      <c r="V1998" s="126" t="str">
        <f t="shared" ref="Q1998:AA2021" si="167">IF($A1998="","",IF(OR($B1998=V$1,$C1998=V$1,$D1998=V$1,$E1998=V$1,$F1998=V$1),"Yes","No"))</f>
        <v>No</v>
      </c>
      <c r="W1998" s="126" t="str">
        <f t="shared" si="167"/>
        <v>No</v>
      </c>
      <c r="X1998" s="126" t="str">
        <f t="shared" si="167"/>
        <v>No</v>
      </c>
      <c r="Y1998" s="126" t="str">
        <f t="shared" si="167"/>
        <v>Yes</v>
      </c>
      <c r="Z1998" s="126" t="str">
        <f t="shared" si="167"/>
        <v>No</v>
      </c>
      <c r="AA1998" s="126" t="str">
        <f t="shared" si="167"/>
        <v>No</v>
      </c>
    </row>
    <row r="1999" spans="1:27" x14ac:dyDescent="0.3">
      <c r="A1999" t="s">
        <v>275</v>
      </c>
      <c r="B1999" t="s">
        <v>13</v>
      </c>
      <c r="C1999" t="s">
        <v>130</v>
      </c>
      <c r="D1999" t="s">
        <v>8</v>
      </c>
      <c r="E1999" t="s">
        <v>70</v>
      </c>
      <c r="F1999" t="s">
        <v>10</v>
      </c>
      <c r="G1999">
        <v>0</v>
      </c>
      <c r="H1999" t="s">
        <v>13</v>
      </c>
      <c r="I1999" t="s">
        <v>19</v>
      </c>
      <c r="L1999" s="3" t="s">
        <v>252</v>
      </c>
      <c r="M1999">
        <v>0</v>
      </c>
      <c r="N1999" t="str">
        <f t="shared" si="164"/>
        <v>No</v>
      </c>
      <c r="O1999" s="3" t="s">
        <v>152</v>
      </c>
      <c r="P1999" s="126" t="str">
        <f t="shared" si="166"/>
        <v>Yes</v>
      </c>
      <c r="Q1999" s="126" t="str">
        <f t="shared" si="167"/>
        <v>No</v>
      </c>
      <c r="R1999" s="126" t="str">
        <f t="shared" si="167"/>
        <v>Yes</v>
      </c>
      <c r="S1999" s="126" t="str">
        <f t="shared" si="167"/>
        <v>Yes</v>
      </c>
      <c r="T1999" s="126" t="str">
        <f t="shared" si="167"/>
        <v>Yes</v>
      </c>
      <c r="U1999" s="126" t="str">
        <f t="shared" si="167"/>
        <v>No</v>
      </c>
      <c r="V1999" s="126" t="str">
        <f t="shared" si="167"/>
        <v>No</v>
      </c>
      <c r="W1999" s="126" t="str">
        <f t="shared" si="167"/>
        <v>No</v>
      </c>
      <c r="X1999" s="126" t="str">
        <f t="shared" si="167"/>
        <v>No</v>
      </c>
      <c r="Y1999" s="126" t="str">
        <f t="shared" si="167"/>
        <v>Yes</v>
      </c>
      <c r="Z1999" s="126" t="str">
        <f t="shared" si="167"/>
        <v>No</v>
      </c>
      <c r="AA1999" s="126" t="str">
        <f t="shared" si="167"/>
        <v>No</v>
      </c>
    </row>
    <row r="2000" spans="1:27" x14ac:dyDescent="0.3">
      <c r="A2000" t="s">
        <v>275</v>
      </c>
      <c r="B2000" t="s">
        <v>130</v>
      </c>
      <c r="C2000" t="s">
        <v>9</v>
      </c>
      <c r="D2000" t="s">
        <v>8</v>
      </c>
      <c r="E2000" t="s">
        <v>70</v>
      </c>
      <c r="F2000" t="s">
        <v>131</v>
      </c>
      <c r="G2000">
        <v>1</v>
      </c>
      <c r="H2000" t="s">
        <v>131</v>
      </c>
      <c r="I2000" t="s">
        <v>148</v>
      </c>
      <c r="L2000" s="3" t="s">
        <v>269</v>
      </c>
      <c r="M2000">
        <v>0</v>
      </c>
      <c r="N2000" t="str">
        <f t="shared" si="164"/>
        <v>Yes</v>
      </c>
      <c r="O2000" s="3" t="s">
        <v>152</v>
      </c>
      <c r="P2000" s="126" t="str">
        <f t="shared" si="166"/>
        <v>No</v>
      </c>
      <c r="Q2000" s="126" t="str">
        <f t="shared" si="167"/>
        <v>Yes</v>
      </c>
      <c r="R2000" s="126" t="str">
        <f t="shared" si="167"/>
        <v>Yes</v>
      </c>
      <c r="S2000" s="126" t="str">
        <f t="shared" si="167"/>
        <v>Yes</v>
      </c>
      <c r="T2000" s="126" t="str">
        <f t="shared" si="167"/>
        <v>No</v>
      </c>
      <c r="U2000" s="126" t="str">
        <f t="shared" si="167"/>
        <v>No</v>
      </c>
      <c r="V2000" s="126" t="str">
        <f t="shared" si="167"/>
        <v>No</v>
      </c>
      <c r="W2000" s="126" t="str">
        <f t="shared" si="167"/>
        <v>No</v>
      </c>
      <c r="X2000" s="126" t="str">
        <f t="shared" si="167"/>
        <v>No</v>
      </c>
      <c r="Y2000" s="126" t="str">
        <f t="shared" si="167"/>
        <v>Yes</v>
      </c>
      <c r="Z2000" s="126" t="str">
        <f t="shared" si="167"/>
        <v>Yes</v>
      </c>
      <c r="AA2000" s="126" t="str">
        <f t="shared" si="167"/>
        <v>No</v>
      </c>
    </row>
    <row r="2001" spans="1:27" x14ac:dyDescent="0.3">
      <c r="A2001" t="s">
        <v>275</v>
      </c>
      <c r="B2001" t="s">
        <v>130</v>
      </c>
      <c r="C2001" t="s">
        <v>9</v>
      </c>
      <c r="D2001" t="s">
        <v>8</v>
      </c>
      <c r="E2001" t="s">
        <v>70</v>
      </c>
      <c r="F2001" t="s">
        <v>131</v>
      </c>
      <c r="G2001">
        <v>1</v>
      </c>
      <c r="H2001" t="s">
        <v>8</v>
      </c>
      <c r="I2001" t="s">
        <v>15</v>
      </c>
      <c r="M2001">
        <v>0</v>
      </c>
      <c r="N2001" t="str">
        <f t="shared" si="164"/>
        <v>No</v>
      </c>
      <c r="O2001" s="3" t="s">
        <v>152</v>
      </c>
      <c r="P2001" s="126" t="str">
        <f t="shared" si="166"/>
        <v>No</v>
      </c>
      <c r="Q2001" s="126" t="str">
        <f t="shared" si="167"/>
        <v>Yes</v>
      </c>
      <c r="R2001" s="126" t="str">
        <f t="shared" si="167"/>
        <v>Yes</v>
      </c>
      <c r="S2001" s="126" t="str">
        <f t="shared" si="167"/>
        <v>Yes</v>
      </c>
      <c r="T2001" s="126" t="str">
        <f t="shared" si="167"/>
        <v>No</v>
      </c>
      <c r="U2001" s="126" t="str">
        <f t="shared" si="167"/>
        <v>No</v>
      </c>
      <c r="V2001" s="126" t="str">
        <f t="shared" si="167"/>
        <v>No</v>
      </c>
      <c r="W2001" s="126" t="str">
        <f t="shared" si="167"/>
        <v>No</v>
      </c>
      <c r="X2001" s="126" t="str">
        <f t="shared" si="167"/>
        <v>No</v>
      </c>
      <c r="Y2001" s="126" t="str">
        <f t="shared" si="167"/>
        <v>Yes</v>
      </c>
      <c r="Z2001" s="126" t="str">
        <f t="shared" si="167"/>
        <v>Yes</v>
      </c>
      <c r="AA2001" s="126" t="str">
        <f t="shared" si="167"/>
        <v>No</v>
      </c>
    </row>
    <row r="2002" spans="1:27" x14ac:dyDescent="0.3">
      <c r="A2002" t="s">
        <v>275</v>
      </c>
      <c r="B2002" t="s">
        <v>130</v>
      </c>
      <c r="C2002" t="s">
        <v>9</v>
      </c>
      <c r="D2002" t="s">
        <v>8</v>
      </c>
      <c r="E2002" t="s">
        <v>70</v>
      </c>
      <c r="F2002" t="s">
        <v>131</v>
      </c>
      <c r="G2002">
        <v>1</v>
      </c>
      <c r="H2002" t="s">
        <v>131</v>
      </c>
      <c r="I2002" t="s">
        <v>148</v>
      </c>
      <c r="M2002">
        <v>2</v>
      </c>
      <c r="N2002" t="str">
        <f t="shared" si="164"/>
        <v>Yes</v>
      </c>
      <c r="O2002" s="3" t="s">
        <v>152</v>
      </c>
      <c r="P2002" s="126" t="str">
        <f t="shared" si="166"/>
        <v>No</v>
      </c>
      <c r="Q2002" s="126" t="str">
        <f t="shared" si="167"/>
        <v>Yes</v>
      </c>
      <c r="R2002" s="126" t="str">
        <f t="shared" si="167"/>
        <v>Yes</v>
      </c>
      <c r="S2002" s="126" t="str">
        <f t="shared" si="167"/>
        <v>Yes</v>
      </c>
      <c r="T2002" s="126" t="str">
        <f t="shared" si="167"/>
        <v>No</v>
      </c>
      <c r="U2002" s="126" t="str">
        <f t="shared" si="167"/>
        <v>No</v>
      </c>
      <c r="V2002" s="126" t="str">
        <f t="shared" si="167"/>
        <v>No</v>
      </c>
      <c r="W2002" s="126" t="str">
        <f t="shared" si="167"/>
        <v>No</v>
      </c>
      <c r="X2002" s="126" t="str">
        <f t="shared" si="167"/>
        <v>No</v>
      </c>
      <c r="Y2002" s="126" t="str">
        <f t="shared" si="167"/>
        <v>Yes</v>
      </c>
      <c r="Z2002" s="126" t="str">
        <f t="shared" si="167"/>
        <v>Yes</v>
      </c>
      <c r="AA2002" s="126" t="str">
        <f t="shared" si="167"/>
        <v>No</v>
      </c>
    </row>
    <row r="2003" spans="1:27" x14ac:dyDescent="0.3">
      <c r="A2003" t="s">
        <v>275</v>
      </c>
      <c r="B2003" t="s">
        <v>13</v>
      </c>
      <c r="C2003" t="s">
        <v>9</v>
      </c>
      <c r="D2003" t="s">
        <v>70</v>
      </c>
      <c r="E2003" t="s">
        <v>11</v>
      </c>
      <c r="F2003" t="s">
        <v>131</v>
      </c>
      <c r="G2003">
        <v>0</v>
      </c>
      <c r="H2003" t="s">
        <v>131</v>
      </c>
      <c r="I2003" t="s">
        <v>15</v>
      </c>
      <c r="M2003">
        <v>0</v>
      </c>
      <c r="N2003" t="str">
        <f t="shared" si="164"/>
        <v>No</v>
      </c>
      <c r="O2003" s="3" t="s">
        <v>152</v>
      </c>
      <c r="P2003" s="126" t="str">
        <f t="shared" si="166"/>
        <v>Yes</v>
      </c>
      <c r="Q2003" s="126" t="str">
        <f t="shared" si="167"/>
        <v>Yes</v>
      </c>
      <c r="R2003" s="126" t="str">
        <f t="shared" si="167"/>
        <v>No</v>
      </c>
      <c r="S2003" s="126" t="str">
        <f t="shared" si="167"/>
        <v>Yes</v>
      </c>
      <c r="T2003" s="126" t="str">
        <f t="shared" si="167"/>
        <v>No</v>
      </c>
      <c r="U2003" s="126" t="str">
        <f t="shared" si="167"/>
        <v>Yes</v>
      </c>
      <c r="V2003" s="126" t="str">
        <f t="shared" si="167"/>
        <v>No</v>
      </c>
      <c r="W2003" s="126" t="str">
        <f t="shared" si="167"/>
        <v>No</v>
      </c>
      <c r="X2003" s="126" t="str">
        <f t="shared" si="167"/>
        <v>No</v>
      </c>
      <c r="Y2003" s="126" t="str">
        <f t="shared" si="167"/>
        <v>No</v>
      </c>
      <c r="Z2003" s="126" t="str">
        <f t="shared" si="167"/>
        <v>Yes</v>
      </c>
      <c r="AA2003" s="126" t="str">
        <f t="shared" si="167"/>
        <v>No</v>
      </c>
    </row>
    <row r="2004" spans="1:27" x14ac:dyDescent="0.3">
      <c r="A2004" t="s">
        <v>275</v>
      </c>
      <c r="B2004" t="s">
        <v>13</v>
      </c>
      <c r="C2004" t="s">
        <v>9</v>
      </c>
      <c r="D2004" t="s">
        <v>70</v>
      </c>
      <c r="E2004" t="s">
        <v>11</v>
      </c>
      <c r="F2004" t="s">
        <v>131</v>
      </c>
      <c r="G2004">
        <v>1</v>
      </c>
      <c r="H2004" t="s">
        <v>131</v>
      </c>
      <c r="I2004" t="s">
        <v>21</v>
      </c>
      <c r="M2004">
        <v>0</v>
      </c>
      <c r="N2004" t="str">
        <f t="shared" si="164"/>
        <v>No</v>
      </c>
      <c r="O2004" s="3" t="s">
        <v>152</v>
      </c>
      <c r="P2004" s="126" t="str">
        <f t="shared" si="166"/>
        <v>Yes</v>
      </c>
      <c r="Q2004" s="126" t="str">
        <f t="shared" si="167"/>
        <v>Yes</v>
      </c>
      <c r="R2004" s="126" t="str">
        <f t="shared" si="167"/>
        <v>No</v>
      </c>
      <c r="S2004" s="126" t="str">
        <f t="shared" si="167"/>
        <v>Yes</v>
      </c>
      <c r="T2004" s="126" t="str">
        <f t="shared" si="167"/>
        <v>No</v>
      </c>
      <c r="U2004" s="126" t="str">
        <f t="shared" si="167"/>
        <v>Yes</v>
      </c>
      <c r="V2004" s="126" t="str">
        <f t="shared" si="167"/>
        <v>No</v>
      </c>
      <c r="W2004" s="126" t="str">
        <f t="shared" si="167"/>
        <v>No</v>
      </c>
      <c r="X2004" s="126" t="str">
        <f t="shared" si="167"/>
        <v>No</v>
      </c>
      <c r="Y2004" s="126" t="str">
        <f t="shared" si="167"/>
        <v>No</v>
      </c>
      <c r="Z2004" s="126" t="str">
        <f t="shared" si="167"/>
        <v>Yes</v>
      </c>
      <c r="AA2004" s="126" t="str">
        <f t="shared" si="167"/>
        <v>No</v>
      </c>
    </row>
    <row r="2005" spans="1:27" x14ac:dyDescent="0.3">
      <c r="A2005" t="s">
        <v>275</v>
      </c>
      <c r="B2005" t="s">
        <v>13</v>
      </c>
      <c r="C2005" t="s">
        <v>9</v>
      </c>
      <c r="D2005" t="s">
        <v>70</v>
      </c>
      <c r="E2005" t="s">
        <v>11</v>
      </c>
      <c r="F2005" t="s">
        <v>131</v>
      </c>
      <c r="G2005">
        <v>0</v>
      </c>
      <c r="H2005" t="s">
        <v>11</v>
      </c>
      <c r="I2005" t="s">
        <v>17</v>
      </c>
      <c r="L2005" s="3" t="s">
        <v>252</v>
      </c>
      <c r="M2005">
        <v>0</v>
      </c>
      <c r="N2005" t="str">
        <f t="shared" si="164"/>
        <v>No</v>
      </c>
      <c r="O2005" s="3" t="s">
        <v>152</v>
      </c>
      <c r="P2005" s="126" t="str">
        <f t="shared" si="166"/>
        <v>Yes</v>
      </c>
      <c r="Q2005" s="126" t="str">
        <f t="shared" si="167"/>
        <v>Yes</v>
      </c>
      <c r="R2005" s="126" t="str">
        <f t="shared" si="167"/>
        <v>No</v>
      </c>
      <c r="S2005" s="126" t="str">
        <f t="shared" si="167"/>
        <v>Yes</v>
      </c>
      <c r="T2005" s="126" t="str">
        <f t="shared" si="167"/>
        <v>No</v>
      </c>
      <c r="U2005" s="126" t="str">
        <f t="shared" si="167"/>
        <v>Yes</v>
      </c>
      <c r="V2005" s="126" t="str">
        <f t="shared" si="167"/>
        <v>No</v>
      </c>
      <c r="W2005" s="126" t="str">
        <f t="shared" si="167"/>
        <v>No</v>
      </c>
      <c r="X2005" s="126" t="str">
        <f t="shared" si="167"/>
        <v>No</v>
      </c>
      <c r="Y2005" s="126" t="str">
        <f t="shared" si="167"/>
        <v>No</v>
      </c>
      <c r="Z2005" s="126" t="str">
        <f t="shared" si="167"/>
        <v>Yes</v>
      </c>
      <c r="AA2005" s="126" t="str">
        <f t="shared" si="167"/>
        <v>No</v>
      </c>
    </row>
    <row r="2006" spans="1:27" x14ac:dyDescent="0.3">
      <c r="A2006" t="s">
        <v>275</v>
      </c>
      <c r="B2006" t="s">
        <v>13</v>
      </c>
      <c r="C2006" t="s">
        <v>9</v>
      </c>
      <c r="D2006" t="s">
        <v>8</v>
      </c>
      <c r="E2006" t="s">
        <v>11</v>
      </c>
      <c r="F2006" t="s">
        <v>131</v>
      </c>
      <c r="G2006">
        <v>0</v>
      </c>
      <c r="H2006" t="s">
        <v>9</v>
      </c>
      <c r="I2006" t="s">
        <v>19</v>
      </c>
      <c r="L2006" s="3" t="s">
        <v>252</v>
      </c>
      <c r="M2006">
        <v>3</v>
      </c>
      <c r="N2006" t="str">
        <f t="shared" si="164"/>
        <v>Yes</v>
      </c>
      <c r="O2006" s="3" t="s">
        <v>152</v>
      </c>
      <c r="P2006" s="126" t="str">
        <f t="shared" si="166"/>
        <v>Yes</v>
      </c>
      <c r="Q2006" s="126" t="str">
        <f t="shared" si="167"/>
        <v>Yes</v>
      </c>
      <c r="R2006" s="126" t="str">
        <f t="shared" si="167"/>
        <v>Yes</v>
      </c>
      <c r="S2006" s="126" t="str">
        <f t="shared" si="167"/>
        <v>No</v>
      </c>
      <c r="T2006" s="126" t="str">
        <f t="shared" si="167"/>
        <v>No</v>
      </c>
      <c r="U2006" s="126" t="str">
        <f t="shared" si="167"/>
        <v>Yes</v>
      </c>
      <c r="V2006" s="126" t="str">
        <f t="shared" si="167"/>
        <v>No</v>
      </c>
      <c r="W2006" s="126" t="str">
        <f t="shared" si="167"/>
        <v>No</v>
      </c>
      <c r="X2006" s="126" t="str">
        <f t="shared" si="167"/>
        <v>No</v>
      </c>
      <c r="Y2006" s="126" t="str">
        <f t="shared" si="167"/>
        <v>No</v>
      </c>
      <c r="Z2006" s="126" t="str">
        <f t="shared" si="167"/>
        <v>Yes</v>
      </c>
      <c r="AA2006" s="126" t="str">
        <f t="shared" si="167"/>
        <v>No</v>
      </c>
    </row>
    <row r="2007" spans="1:27" x14ac:dyDescent="0.3">
      <c r="A2007" t="s">
        <v>275</v>
      </c>
      <c r="B2007" t="s">
        <v>13</v>
      </c>
      <c r="C2007" t="s">
        <v>9</v>
      </c>
      <c r="D2007" t="s">
        <v>8</v>
      </c>
      <c r="E2007" t="s">
        <v>11</v>
      </c>
      <c r="F2007" t="s">
        <v>10</v>
      </c>
      <c r="G2007">
        <v>0</v>
      </c>
      <c r="H2007" t="s">
        <v>13</v>
      </c>
      <c r="I2007" t="s">
        <v>19</v>
      </c>
      <c r="L2007" s="3" t="s">
        <v>252</v>
      </c>
      <c r="M2007">
        <v>0</v>
      </c>
      <c r="N2007" t="str">
        <f t="shared" si="164"/>
        <v>No</v>
      </c>
      <c r="O2007" s="3" t="s">
        <v>152</v>
      </c>
      <c r="P2007" s="126" t="str">
        <f t="shared" si="166"/>
        <v>Yes</v>
      </c>
      <c r="Q2007" s="126" t="str">
        <f t="shared" si="167"/>
        <v>Yes</v>
      </c>
      <c r="R2007" s="126" t="str">
        <f t="shared" si="167"/>
        <v>Yes</v>
      </c>
      <c r="S2007" s="126" t="str">
        <f t="shared" si="167"/>
        <v>No</v>
      </c>
      <c r="T2007" s="126" t="str">
        <f t="shared" si="167"/>
        <v>Yes</v>
      </c>
      <c r="U2007" s="126" t="str">
        <f t="shared" si="167"/>
        <v>Yes</v>
      </c>
      <c r="V2007" s="126" t="str">
        <f t="shared" si="167"/>
        <v>No</v>
      </c>
      <c r="W2007" s="126" t="str">
        <f t="shared" si="167"/>
        <v>No</v>
      </c>
      <c r="X2007" s="126" t="str">
        <f t="shared" si="167"/>
        <v>No</v>
      </c>
      <c r="Y2007" s="126" t="str">
        <f t="shared" si="167"/>
        <v>No</v>
      </c>
      <c r="Z2007" s="126" t="str">
        <f t="shared" si="167"/>
        <v>No</v>
      </c>
      <c r="AA2007" s="126" t="str">
        <f t="shared" si="167"/>
        <v>No</v>
      </c>
    </row>
    <row r="2008" spans="1:27" x14ac:dyDescent="0.3">
      <c r="A2008" t="s">
        <v>275</v>
      </c>
      <c r="B2008" t="s">
        <v>13</v>
      </c>
      <c r="C2008" t="s">
        <v>9</v>
      </c>
      <c r="D2008" t="s">
        <v>8</v>
      </c>
      <c r="E2008" t="s">
        <v>11</v>
      </c>
      <c r="F2008" t="s">
        <v>10</v>
      </c>
      <c r="G2008">
        <v>1</v>
      </c>
      <c r="H2008" t="s">
        <v>9</v>
      </c>
      <c r="I2008" t="s">
        <v>16</v>
      </c>
      <c r="L2008" s="3" t="s">
        <v>257</v>
      </c>
      <c r="M2008">
        <v>0</v>
      </c>
      <c r="N2008" t="str">
        <f t="shared" si="164"/>
        <v>No</v>
      </c>
      <c r="O2008" s="3" t="s">
        <v>152</v>
      </c>
      <c r="P2008" s="126" t="str">
        <f t="shared" si="166"/>
        <v>Yes</v>
      </c>
      <c r="Q2008" s="126" t="str">
        <f t="shared" si="167"/>
        <v>Yes</v>
      </c>
      <c r="R2008" s="126" t="str">
        <f t="shared" si="167"/>
        <v>Yes</v>
      </c>
      <c r="S2008" s="126" t="str">
        <f t="shared" si="167"/>
        <v>No</v>
      </c>
      <c r="T2008" s="126" t="str">
        <f t="shared" si="167"/>
        <v>Yes</v>
      </c>
      <c r="U2008" s="126" t="str">
        <f t="shared" si="167"/>
        <v>Yes</v>
      </c>
      <c r="V2008" s="126" t="str">
        <f t="shared" si="167"/>
        <v>No</v>
      </c>
      <c r="W2008" s="126" t="str">
        <f t="shared" si="167"/>
        <v>No</v>
      </c>
      <c r="X2008" s="126" t="str">
        <f t="shared" si="167"/>
        <v>No</v>
      </c>
      <c r="Y2008" s="126" t="str">
        <f t="shared" si="167"/>
        <v>No</v>
      </c>
      <c r="Z2008" s="126" t="str">
        <f t="shared" si="167"/>
        <v>No</v>
      </c>
      <c r="AA2008" s="126" t="str">
        <f t="shared" si="167"/>
        <v>No</v>
      </c>
    </row>
    <row r="2009" spans="1:27" x14ac:dyDescent="0.3">
      <c r="A2009" t="s">
        <v>275</v>
      </c>
      <c r="B2009" t="s">
        <v>13</v>
      </c>
      <c r="C2009" t="s">
        <v>9</v>
      </c>
      <c r="D2009" t="s">
        <v>8</v>
      </c>
      <c r="E2009" t="s">
        <v>11</v>
      </c>
      <c r="F2009" t="s">
        <v>10</v>
      </c>
      <c r="G2009">
        <v>1</v>
      </c>
      <c r="H2009" t="s">
        <v>13</v>
      </c>
      <c r="I2009" t="s">
        <v>16</v>
      </c>
      <c r="L2009" s="3" t="s">
        <v>269</v>
      </c>
      <c r="M2009">
        <v>2</v>
      </c>
      <c r="N2009" t="str">
        <f t="shared" si="164"/>
        <v>Yes</v>
      </c>
      <c r="O2009" s="3" t="s">
        <v>152</v>
      </c>
      <c r="P2009" s="126" t="str">
        <f t="shared" si="166"/>
        <v>Yes</v>
      </c>
      <c r="Q2009" s="126" t="str">
        <f t="shared" si="167"/>
        <v>Yes</v>
      </c>
      <c r="R2009" s="126" t="str">
        <f t="shared" si="167"/>
        <v>Yes</v>
      </c>
      <c r="S2009" s="126" t="str">
        <f t="shared" si="167"/>
        <v>No</v>
      </c>
      <c r="T2009" s="126" t="str">
        <f t="shared" si="167"/>
        <v>Yes</v>
      </c>
      <c r="U2009" s="126" t="str">
        <f t="shared" si="167"/>
        <v>Yes</v>
      </c>
      <c r="V2009" s="126" t="str">
        <f t="shared" si="167"/>
        <v>No</v>
      </c>
      <c r="W2009" s="126" t="str">
        <f t="shared" si="167"/>
        <v>No</v>
      </c>
      <c r="X2009" s="126" t="str">
        <f t="shared" si="167"/>
        <v>No</v>
      </c>
      <c r="Y2009" s="126" t="str">
        <f t="shared" si="167"/>
        <v>No</v>
      </c>
      <c r="Z2009" s="126" t="str">
        <f t="shared" si="167"/>
        <v>No</v>
      </c>
      <c r="AA2009" s="126" t="str">
        <f t="shared" si="167"/>
        <v>No</v>
      </c>
    </row>
    <row r="2010" spans="1:27" x14ac:dyDescent="0.3">
      <c r="A2010" t="s">
        <v>275</v>
      </c>
      <c r="B2010" t="s">
        <v>13</v>
      </c>
      <c r="C2010" t="s">
        <v>130</v>
      </c>
      <c r="D2010" t="s">
        <v>8</v>
      </c>
      <c r="E2010" t="s">
        <v>11</v>
      </c>
      <c r="F2010" t="s">
        <v>10</v>
      </c>
      <c r="G2010">
        <v>1</v>
      </c>
      <c r="H2010" t="s">
        <v>8</v>
      </c>
      <c r="I2010" t="s">
        <v>148</v>
      </c>
      <c r="L2010" s="3" t="s">
        <v>269</v>
      </c>
      <c r="M2010">
        <v>2</v>
      </c>
      <c r="N2010" t="str">
        <f t="shared" si="164"/>
        <v>Yes</v>
      </c>
      <c r="O2010" s="3" t="s">
        <v>152</v>
      </c>
      <c r="P2010" s="126" t="str">
        <f t="shared" si="166"/>
        <v>Yes</v>
      </c>
      <c r="Q2010" s="126" t="str">
        <f t="shared" si="167"/>
        <v>No</v>
      </c>
      <c r="R2010" s="126" t="str">
        <f t="shared" si="167"/>
        <v>Yes</v>
      </c>
      <c r="S2010" s="126" t="str">
        <f t="shared" si="167"/>
        <v>No</v>
      </c>
      <c r="T2010" s="126" t="str">
        <f t="shared" si="167"/>
        <v>Yes</v>
      </c>
      <c r="U2010" s="126" t="str">
        <f t="shared" si="167"/>
        <v>Yes</v>
      </c>
      <c r="V2010" s="126" t="str">
        <f t="shared" si="167"/>
        <v>No</v>
      </c>
      <c r="W2010" s="126" t="str">
        <f t="shared" si="167"/>
        <v>No</v>
      </c>
      <c r="X2010" s="126" t="str">
        <f t="shared" si="167"/>
        <v>No</v>
      </c>
      <c r="Y2010" s="126" t="str">
        <f t="shared" si="167"/>
        <v>Yes</v>
      </c>
      <c r="Z2010" s="126" t="str">
        <f t="shared" si="167"/>
        <v>No</v>
      </c>
      <c r="AA2010" s="126" t="str">
        <f t="shared" si="167"/>
        <v>No</v>
      </c>
    </row>
    <row r="2011" spans="1:27" x14ac:dyDescent="0.3">
      <c r="A2011" t="s">
        <v>275</v>
      </c>
      <c r="B2011" t="s">
        <v>13</v>
      </c>
      <c r="C2011" t="s">
        <v>130</v>
      </c>
      <c r="D2011" t="s">
        <v>8</v>
      </c>
      <c r="E2011" t="s">
        <v>70</v>
      </c>
      <c r="F2011" t="s">
        <v>10</v>
      </c>
      <c r="G2011">
        <v>1</v>
      </c>
      <c r="H2011" t="s">
        <v>130</v>
      </c>
      <c r="I2011" t="s">
        <v>19</v>
      </c>
      <c r="L2011" s="3" t="s">
        <v>257</v>
      </c>
      <c r="M2011">
        <v>0</v>
      </c>
      <c r="N2011" t="str">
        <f t="shared" si="164"/>
        <v>No</v>
      </c>
      <c r="O2011" s="3" t="s">
        <v>152</v>
      </c>
      <c r="P2011" s="126" t="str">
        <f t="shared" si="166"/>
        <v>Yes</v>
      </c>
      <c r="Q2011" s="126" t="str">
        <f t="shared" si="167"/>
        <v>No</v>
      </c>
      <c r="R2011" s="126" t="str">
        <f t="shared" si="167"/>
        <v>Yes</v>
      </c>
      <c r="S2011" s="126" t="str">
        <f t="shared" si="167"/>
        <v>Yes</v>
      </c>
      <c r="T2011" s="126" t="str">
        <f t="shared" si="167"/>
        <v>Yes</v>
      </c>
      <c r="U2011" s="126" t="str">
        <f t="shared" si="167"/>
        <v>No</v>
      </c>
      <c r="V2011" s="126" t="str">
        <f t="shared" si="167"/>
        <v>No</v>
      </c>
      <c r="W2011" s="126" t="str">
        <f t="shared" si="167"/>
        <v>No</v>
      </c>
      <c r="X2011" s="126" t="str">
        <f t="shared" si="167"/>
        <v>No</v>
      </c>
      <c r="Y2011" s="126" t="str">
        <f t="shared" si="167"/>
        <v>Yes</v>
      </c>
      <c r="Z2011" s="126" t="str">
        <f t="shared" si="167"/>
        <v>No</v>
      </c>
      <c r="AA2011" s="126" t="str">
        <f t="shared" si="167"/>
        <v>No</v>
      </c>
    </row>
    <row r="2012" spans="1:27" x14ac:dyDescent="0.3">
      <c r="A2012" t="s">
        <v>275</v>
      </c>
      <c r="B2012" t="s">
        <v>13</v>
      </c>
      <c r="C2012" t="s">
        <v>130</v>
      </c>
      <c r="D2012" t="s">
        <v>8</v>
      </c>
      <c r="E2012" t="s">
        <v>70</v>
      </c>
      <c r="F2012" t="s">
        <v>10</v>
      </c>
      <c r="G2012">
        <v>1</v>
      </c>
      <c r="H2012" t="s">
        <v>70</v>
      </c>
      <c r="I2012" t="s">
        <v>15</v>
      </c>
      <c r="L2012" s="3" t="s">
        <v>253</v>
      </c>
      <c r="M2012">
        <v>0</v>
      </c>
      <c r="N2012" t="str">
        <f t="shared" si="164"/>
        <v>No</v>
      </c>
      <c r="O2012" s="3" t="s">
        <v>152</v>
      </c>
      <c r="P2012" s="126" t="str">
        <f t="shared" si="166"/>
        <v>Yes</v>
      </c>
      <c r="Q2012" s="126" t="str">
        <f t="shared" si="167"/>
        <v>No</v>
      </c>
      <c r="R2012" s="126" t="str">
        <f t="shared" si="167"/>
        <v>Yes</v>
      </c>
      <c r="S2012" s="126" t="str">
        <f t="shared" si="167"/>
        <v>Yes</v>
      </c>
      <c r="T2012" s="126" t="str">
        <f t="shared" si="167"/>
        <v>Yes</v>
      </c>
      <c r="U2012" s="126" t="str">
        <f t="shared" si="167"/>
        <v>No</v>
      </c>
      <c r="V2012" s="126" t="str">
        <f t="shared" si="167"/>
        <v>No</v>
      </c>
      <c r="W2012" s="126" t="str">
        <f t="shared" si="167"/>
        <v>No</v>
      </c>
      <c r="X2012" s="126" t="str">
        <f t="shared" si="167"/>
        <v>No</v>
      </c>
      <c r="Y2012" s="126" t="str">
        <f t="shared" si="167"/>
        <v>Yes</v>
      </c>
      <c r="Z2012" s="126" t="str">
        <f t="shared" si="167"/>
        <v>No</v>
      </c>
      <c r="AA2012" s="126" t="str">
        <f t="shared" si="167"/>
        <v>No</v>
      </c>
    </row>
    <row r="2013" spans="1:27" x14ac:dyDescent="0.3">
      <c r="A2013" t="s">
        <v>275</v>
      </c>
      <c r="B2013" t="s">
        <v>13</v>
      </c>
      <c r="C2013" t="s">
        <v>130</v>
      </c>
      <c r="D2013" t="s">
        <v>8</v>
      </c>
      <c r="E2013" t="s">
        <v>70</v>
      </c>
      <c r="F2013" t="s">
        <v>10</v>
      </c>
      <c r="G2013">
        <v>1</v>
      </c>
      <c r="H2013" t="s">
        <v>8</v>
      </c>
      <c r="I2013" t="s">
        <v>17</v>
      </c>
      <c r="L2013" s="3" t="s">
        <v>269</v>
      </c>
      <c r="M2013">
        <v>0</v>
      </c>
      <c r="N2013" t="str">
        <f t="shared" si="164"/>
        <v>No</v>
      </c>
      <c r="O2013" s="3" t="s">
        <v>152</v>
      </c>
      <c r="P2013" s="126" t="str">
        <f t="shared" si="166"/>
        <v>Yes</v>
      </c>
      <c r="Q2013" s="126" t="str">
        <f t="shared" si="167"/>
        <v>No</v>
      </c>
      <c r="R2013" s="126" t="str">
        <f t="shared" si="167"/>
        <v>Yes</v>
      </c>
      <c r="S2013" s="126" t="str">
        <f t="shared" si="167"/>
        <v>Yes</v>
      </c>
      <c r="T2013" s="126" t="str">
        <f t="shared" si="167"/>
        <v>Yes</v>
      </c>
      <c r="U2013" s="126" t="str">
        <f t="shared" si="167"/>
        <v>No</v>
      </c>
      <c r="V2013" s="126" t="str">
        <f t="shared" si="167"/>
        <v>No</v>
      </c>
      <c r="W2013" s="126" t="str">
        <f t="shared" si="167"/>
        <v>No</v>
      </c>
      <c r="X2013" s="126" t="str">
        <f t="shared" si="167"/>
        <v>No</v>
      </c>
      <c r="Y2013" s="126" t="str">
        <f t="shared" si="167"/>
        <v>Yes</v>
      </c>
      <c r="Z2013" s="126" t="str">
        <f t="shared" si="167"/>
        <v>No</v>
      </c>
      <c r="AA2013" s="126" t="str">
        <f t="shared" si="167"/>
        <v>No</v>
      </c>
    </row>
    <row r="2014" spans="1:27" x14ac:dyDescent="0.3">
      <c r="A2014" t="s">
        <v>275</v>
      </c>
      <c r="B2014" t="s">
        <v>130</v>
      </c>
      <c r="C2014" t="s">
        <v>9</v>
      </c>
      <c r="D2014" t="s">
        <v>8</v>
      </c>
      <c r="E2014" t="s">
        <v>70</v>
      </c>
      <c r="F2014" t="s">
        <v>131</v>
      </c>
      <c r="G2014">
        <v>0</v>
      </c>
      <c r="H2014" t="s">
        <v>130</v>
      </c>
      <c r="I2014" t="s">
        <v>19</v>
      </c>
      <c r="L2014" s="3" t="s">
        <v>253</v>
      </c>
      <c r="M2014">
        <v>3</v>
      </c>
      <c r="N2014" t="str">
        <f t="shared" si="164"/>
        <v>Yes</v>
      </c>
      <c r="O2014" s="3" t="s">
        <v>152</v>
      </c>
      <c r="P2014" s="126" t="str">
        <f t="shared" si="166"/>
        <v>No</v>
      </c>
      <c r="Q2014" s="126" t="str">
        <f t="shared" si="167"/>
        <v>Yes</v>
      </c>
      <c r="R2014" s="126" t="str">
        <f t="shared" si="167"/>
        <v>Yes</v>
      </c>
      <c r="S2014" s="126" t="str">
        <f t="shared" si="167"/>
        <v>Yes</v>
      </c>
      <c r="T2014" s="126" t="str">
        <f t="shared" si="167"/>
        <v>No</v>
      </c>
      <c r="U2014" s="126" t="str">
        <f t="shared" si="167"/>
        <v>No</v>
      </c>
      <c r="V2014" s="126" t="str">
        <f t="shared" si="167"/>
        <v>No</v>
      </c>
      <c r="W2014" s="126" t="str">
        <f t="shared" si="167"/>
        <v>No</v>
      </c>
      <c r="X2014" s="126" t="str">
        <f t="shared" si="167"/>
        <v>No</v>
      </c>
      <c r="Y2014" s="126" t="str">
        <f t="shared" si="167"/>
        <v>Yes</v>
      </c>
      <c r="Z2014" s="126" t="str">
        <f t="shared" si="167"/>
        <v>Yes</v>
      </c>
      <c r="AA2014" s="126" t="str">
        <f t="shared" si="167"/>
        <v>No</v>
      </c>
    </row>
    <row r="2015" spans="1:27" x14ac:dyDescent="0.3">
      <c r="A2015" t="s">
        <v>275</v>
      </c>
      <c r="B2015" t="s">
        <v>130</v>
      </c>
      <c r="C2015" t="s">
        <v>9</v>
      </c>
      <c r="D2015" t="s">
        <v>8</v>
      </c>
      <c r="E2015" t="s">
        <v>70</v>
      </c>
      <c r="F2015" t="s">
        <v>131</v>
      </c>
      <c r="G2015">
        <v>1</v>
      </c>
      <c r="H2015" t="s">
        <v>130</v>
      </c>
      <c r="I2015" t="s">
        <v>148</v>
      </c>
      <c r="L2015" s="3" t="s">
        <v>252</v>
      </c>
      <c r="M2015">
        <v>2</v>
      </c>
      <c r="N2015" t="str">
        <f t="shared" si="164"/>
        <v>Yes</v>
      </c>
      <c r="O2015" s="3" t="s">
        <v>152</v>
      </c>
      <c r="P2015" s="126" t="str">
        <f t="shared" si="166"/>
        <v>No</v>
      </c>
      <c r="Q2015" s="126" t="str">
        <f t="shared" si="167"/>
        <v>Yes</v>
      </c>
      <c r="R2015" s="126" t="str">
        <f t="shared" si="167"/>
        <v>Yes</v>
      </c>
      <c r="S2015" s="126" t="str">
        <f t="shared" si="167"/>
        <v>Yes</v>
      </c>
      <c r="T2015" s="126" t="str">
        <f t="shared" si="167"/>
        <v>No</v>
      </c>
      <c r="U2015" s="126" t="str">
        <f t="shared" si="167"/>
        <v>No</v>
      </c>
      <c r="V2015" s="126" t="str">
        <f t="shared" si="167"/>
        <v>No</v>
      </c>
      <c r="W2015" s="126" t="str">
        <f t="shared" si="167"/>
        <v>No</v>
      </c>
      <c r="X2015" s="126" t="str">
        <f t="shared" si="167"/>
        <v>No</v>
      </c>
      <c r="Y2015" s="126" t="str">
        <f t="shared" si="167"/>
        <v>Yes</v>
      </c>
      <c r="Z2015" s="126" t="str">
        <f t="shared" si="167"/>
        <v>Yes</v>
      </c>
      <c r="AA2015" s="126" t="str">
        <f t="shared" si="167"/>
        <v>No</v>
      </c>
    </row>
    <row r="2016" spans="1:27" x14ac:dyDescent="0.3">
      <c r="A2016" t="s">
        <v>275</v>
      </c>
      <c r="B2016" t="s">
        <v>13</v>
      </c>
      <c r="C2016" t="s">
        <v>9</v>
      </c>
      <c r="D2016" t="s">
        <v>8</v>
      </c>
      <c r="E2016" t="s">
        <v>70</v>
      </c>
      <c r="F2016" t="s">
        <v>131</v>
      </c>
      <c r="G2016">
        <v>1</v>
      </c>
      <c r="H2016" t="s">
        <v>8</v>
      </c>
      <c r="I2016" t="s">
        <v>19</v>
      </c>
      <c r="L2016" s="3" t="s">
        <v>253</v>
      </c>
      <c r="M2016">
        <v>0</v>
      </c>
      <c r="N2016" t="str">
        <f t="shared" si="164"/>
        <v>No</v>
      </c>
      <c r="O2016" s="3" t="s">
        <v>152</v>
      </c>
      <c r="P2016" s="126" t="str">
        <f t="shared" si="166"/>
        <v>Yes</v>
      </c>
      <c r="Q2016" s="126" t="str">
        <f t="shared" si="167"/>
        <v>Yes</v>
      </c>
      <c r="R2016" s="126" t="str">
        <f t="shared" si="167"/>
        <v>Yes</v>
      </c>
      <c r="S2016" s="126" t="str">
        <f t="shared" si="167"/>
        <v>Yes</v>
      </c>
      <c r="T2016" s="126" t="str">
        <f t="shared" si="167"/>
        <v>No</v>
      </c>
      <c r="U2016" s="126" t="str">
        <f t="shared" si="167"/>
        <v>No</v>
      </c>
      <c r="V2016" s="126" t="str">
        <f t="shared" si="167"/>
        <v>No</v>
      </c>
      <c r="W2016" s="126" t="str">
        <f t="shared" si="167"/>
        <v>No</v>
      </c>
      <c r="X2016" s="126" t="str">
        <f t="shared" si="167"/>
        <v>No</v>
      </c>
      <c r="Y2016" s="126" t="str">
        <f t="shared" si="167"/>
        <v>No</v>
      </c>
      <c r="Z2016" s="126" t="str">
        <f t="shared" si="167"/>
        <v>Yes</v>
      </c>
      <c r="AA2016" s="126" t="str">
        <f t="shared" si="167"/>
        <v>No</v>
      </c>
    </row>
    <row r="2017" spans="1:27" x14ac:dyDescent="0.3">
      <c r="A2017" t="s">
        <v>275</v>
      </c>
      <c r="B2017" t="s">
        <v>13</v>
      </c>
      <c r="C2017" t="s">
        <v>9</v>
      </c>
      <c r="D2017" t="s">
        <v>8</v>
      </c>
      <c r="E2017" t="s">
        <v>70</v>
      </c>
      <c r="F2017" t="s">
        <v>131</v>
      </c>
      <c r="G2017">
        <v>0</v>
      </c>
      <c r="H2017" t="s">
        <v>9</v>
      </c>
      <c r="I2017" t="s">
        <v>17</v>
      </c>
      <c r="L2017" s="3" t="s">
        <v>252</v>
      </c>
      <c r="M2017">
        <v>0</v>
      </c>
      <c r="N2017" t="str">
        <f t="shared" si="164"/>
        <v>No</v>
      </c>
      <c r="O2017" s="3" t="s">
        <v>152</v>
      </c>
      <c r="P2017" s="126" t="str">
        <f t="shared" si="166"/>
        <v>Yes</v>
      </c>
      <c r="Q2017" s="126" t="str">
        <f t="shared" si="167"/>
        <v>Yes</v>
      </c>
      <c r="R2017" s="126" t="str">
        <f t="shared" si="167"/>
        <v>Yes</v>
      </c>
      <c r="S2017" s="126" t="str">
        <f t="shared" si="167"/>
        <v>Yes</v>
      </c>
      <c r="T2017" s="126" t="str">
        <f t="shared" si="167"/>
        <v>No</v>
      </c>
      <c r="U2017" s="126" t="str">
        <f t="shared" si="167"/>
        <v>No</v>
      </c>
      <c r="V2017" s="126" t="str">
        <f t="shared" si="167"/>
        <v>No</v>
      </c>
      <c r="W2017" s="126" t="str">
        <f t="shared" si="167"/>
        <v>No</v>
      </c>
      <c r="X2017" s="126" t="str">
        <f t="shared" si="167"/>
        <v>No</v>
      </c>
      <c r="Y2017" s="126" t="str">
        <f t="shared" si="167"/>
        <v>No</v>
      </c>
      <c r="Z2017" s="126" t="str">
        <f t="shared" si="167"/>
        <v>Yes</v>
      </c>
      <c r="AA2017" s="126" t="str">
        <f t="shared" si="167"/>
        <v>No</v>
      </c>
    </row>
    <row r="2018" spans="1:27" x14ac:dyDescent="0.3">
      <c r="A2018" t="s">
        <v>275</v>
      </c>
      <c r="B2018" t="s">
        <v>13</v>
      </c>
      <c r="C2018" t="s">
        <v>9</v>
      </c>
      <c r="D2018" t="s">
        <v>8</v>
      </c>
      <c r="E2018" t="s">
        <v>70</v>
      </c>
      <c r="F2018" t="s">
        <v>131</v>
      </c>
      <c r="G2018">
        <v>0</v>
      </c>
      <c r="H2018" t="s">
        <v>131</v>
      </c>
      <c r="I2018" t="s">
        <v>15</v>
      </c>
      <c r="L2018" s="3" t="s">
        <v>257</v>
      </c>
      <c r="M2018">
        <v>0</v>
      </c>
      <c r="N2018" t="str">
        <f t="shared" si="164"/>
        <v>No</v>
      </c>
      <c r="O2018" s="3" t="s">
        <v>152</v>
      </c>
      <c r="P2018" s="126" t="str">
        <f t="shared" si="166"/>
        <v>Yes</v>
      </c>
      <c r="Q2018" s="126" t="str">
        <f t="shared" si="167"/>
        <v>Yes</v>
      </c>
      <c r="R2018" s="126" t="str">
        <f t="shared" si="167"/>
        <v>Yes</v>
      </c>
      <c r="S2018" s="126" t="str">
        <f t="shared" si="167"/>
        <v>Yes</v>
      </c>
      <c r="T2018" s="126" t="str">
        <f t="shared" si="167"/>
        <v>No</v>
      </c>
      <c r="U2018" s="126" t="str">
        <f t="shared" si="167"/>
        <v>No</v>
      </c>
      <c r="V2018" s="126" t="str">
        <f t="shared" si="167"/>
        <v>No</v>
      </c>
      <c r="W2018" s="126" t="str">
        <f t="shared" si="167"/>
        <v>No</v>
      </c>
      <c r="X2018" s="126" t="str">
        <f t="shared" si="167"/>
        <v>No</v>
      </c>
      <c r="Y2018" s="126" t="str">
        <f t="shared" si="167"/>
        <v>No</v>
      </c>
      <c r="Z2018" s="126" t="str">
        <f t="shared" si="167"/>
        <v>Yes</v>
      </c>
      <c r="AA2018" s="126" t="str">
        <f t="shared" si="167"/>
        <v>No</v>
      </c>
    </row>
    <row r="2019" spans="1:27" x14ac:dyDescent="0.3">
      <c r="A2019" t="s">
        <v>275</v>
      </c>
      <c r="B2019" t="s">
        <v>13</v>
      </c>
      <c r="C2019" t="s">
        <v>9</v>
      </c>
      <c r="D2019" t="s">
        <v>8</v>
      </c>
      <c r="E2019" t="s">
        <v>70</v>
      </c>
      <c r="F2019" t="s">
        <v>10</v>
      </c>
      <c r="G2019">
        <v>1</v>
      </c>
      <c r="H2019" t="s">
        <v>10</v>
      </c>
      <c r="I2019" t="s">
        <v>17</v>
      </c>
      <c r="M2019">
        <v>0</v>
      </c>
      <c r="N2019" t="str">
        <f t="shared" si="164"/>
        <v>No</v>
      </c>
      <c r="O2019" s="3" t="s">
        <v>152</v>
      </c>
      <c r="P2019" s="126" t="str">
        <f t="shared" si="166"/>
        <v>Yes</v>
      </c>
      <c r="Q2019" s="126" t="str">
        <f t="shared" si="167"/>
        <v>Yes</v>
      </c>
      <c r="R2019" s="126" t="str">
        <f t="shared" si="167"/>
        <v>Yes</v>
      </c>
      <c r="S2019" s="126" t="str">
        <f t="shared" si="167"/>
        <v>Yes</v>
      </c>
      <c r="T2019" s="126" t="str">
        <f t="shared" si="167"/>
        <v>Yes</v>
      </c>
      <c r="U2019" s="126" t="str">
        <f t="shared" si="167"/>
        <v>No</v>
      </c>
      <c r="V2019" s="126" t="str">
        <f t="shared" si="167"/>
        <v>No</v>
      </c>
      <c r="W2019" s="126" t="str">
        <f t="shared" si="167"/>
        <v>No</v>
      </c>
      <c r="X2019" s="126" t="str">
        <f t="shared" si="167"/>
        <v>No</v>
      </c>
      <c r="Y2019" s="126" t="str">
        <f t="shared" si="167"/>
        <v>No</v>
      </c>
      <c r="Z2019" s="126" t="str">
        <f t="shared" si="167"/>
        <v>No</v>
      </c>
      <c r="AA2019" s="126" t="str">
        <f t="shared" si="167"/>
        <v>No</v>
      </c>
    </row>
    <row r="2020" spans="1:27" x14ac:dyDescent="0.3">
      <c r="A2020" t="s">
        <v>275</v>
      </c>
      <c r="B2020" t="s">
        <v>13</v>
      </c>
      <c r="C2020" t="s">
        <v>9</v>
      </c>
      <c r="D2020" t="s">
        <v>8</v>
      </c>
      <c r="E2020" t="s">
        <v>70</v>
      </c>
      <c r="F2020" t="s">
        <v>10</v>
      </c>
      <c r="G2020">
        <v>1</v>
      </c>
      <c r="H2020" t="s">
        <v>9</v>
      </c>
      <c r="I2020" t="s">
        <v>18</v>
      </c>
      <c r="L2020" s="3" t="s">
        <v>269</v>
      </c>
      <c r="M2020">
        <v>2</v>
      </c>
      <c r="N2020" t="str">
        <f t="shared" si="164"/>
        <v>Yes</v>
      </c>
      <c r="O2020" s="3" t="s">
        <v>152</v>
      </c>
      <c r="P2020" s="126" t="str">
        <f t="shared" si="166"/>
        <v>Yes</v>
      </c>
      <c r="Q2020" s="126" t="str">
        <f t="shared" si="167"/>
        <v>Yes</v>
      </c>
      <c r="R2020" s="126" t="str">
        <f t="shared" si="167"/>
        <v>Yes</v>
      </c>
      <c r="S2020" s="126" t="str">
        <f t="shared" si="167"/>
        <v>Yes</v>
      </c>
      <c r="T2020" s="126" t="str">
        <f t="shared" si="167"/>
        <v>Yes</v>
      </c>
      <c r="U2020" s="126" t="str">
        <f t="shared" si="167"/>
        <v>No</v>
      </c>
      <c r="V2020" s="126" t="str">
        <f t="shared" si="167"/>
        <v>No</v>
      </c>
      <c r="W2020" s="126" t="str">
        <f t="shared" si="167"/>
        <v>No</v>
      </c>
      <c r="X2020" s="126" t="str">
        <f t="shared" si="167"/>
        <v>No</v>
      </c>
      <c r="Y2020" s="126" t="str">
        <f t="shared" si="167"/>
        <v>No</v>
      </c>
      <c r="Z2020" s="126" t="str">
        <f t="shared" si="167"/>
        <v>No</v>
      </c>
      <c r="AA2020" s="126" t="str">
        <f t="shared" si="167"/>
        <v>No</v>
      </c>
    </row>
    <row r="2021" spans="1:27" x14ac:dyDescent="0.3">
      <c r="A2021" t="s">
        <v>275</v>
      </c>
      <c r="B2021" t="s">
        <v>13</v>
      </c>
      <c r="C2021" t="s">
        <v>9</v>
      </c>
      <c r="D2021" t="s">
        <v>8</v>
      </c>
      <c r="E2021" t="s">
        <v>11</v>
      </c>
      <c r="F2021" t="s">
        <v>10</v>
      </c>
      <c r="G2021">
        <v>1</v>
      </c>
      <c r="H2021" t="s">
        <v>10</v>
      </c>
      <c r="I2021" t="s">
        <v>18</v>
      </c>
      <c r="L2021" s="3" t="s">
        <v>257</v>
      </c>
      <c r="M2021">
        <v>0</v>
      </c>
      <c r="N2021" t="str">
        <f t="shared" si="164"/>
        <v>No</v>
      </c>
      <c r="O2021" s="3" t="s">
        <v>152</v>
      </c>
      <c r="P2021" s="126" t="str">
        <f t="shared" si="166"/>
        <v>Yes</v>
      </c>
      <c r="Q2021" s="126" t="str">
        <f t="shared" si="167"/>
        <v>Yes</v>
      </c>
      <c r="R2021" s="126" t="str">
        <f t="shared" si="167"/>
        <v>Yes</v>
      </c>
      <c r="S2021" s="126" t="str">
        <f t="shared" si="167"/>
        <v>No</v>
      </c>
      <c r="T2021" s="126" t="str">
        <f t="shared" si="167"/>
        <v>Yes</v>
      </c>
      <c r="U2021" s="126" t="str">
        <f t="shared" si="167"/>
        <v>Yes</v>
      </c>
      <c r="V2021" s="126" t="str">
        <f t="shared" si="167"/>
        <v>No</v>
      </c>
      <c r="W2021" s="126" t="str">
        <f t="shared" si="167"/>
        <v>No</v>
      </c>
      <c r="X2021" s="126" t="str">
        <f t="shared" ref="Q2021:AA2044" si="168">IF($A2021="","",IF(OR($B2021=X$1,$C2021=X$1,$D2021=X$1,$E2021=X$1,$F2021=X$1),"Yes","No"))</f>
        <v>No</v>
      </c>
      <c r="Y2021" s="126" t="str">
        <f t="shared" si="168"/>
        <v>No</v>
      </c>
      <c r="Z2021" s="126" t="str">
        <f t="shared" si="168"/>
        <v>No</v>
      </c>
      <c r="AA2021" s="126" t="str">
        <f t="shared" si="168"/>
        <v>No</v>
      </c>
    </row>
    <row r="2022" spans="1:27" x14ac:dyDescent="0.3">
      <c r="A2022" t="s">
        <v>275</v>
      </c>
      <c r="B2022" t="s">
        <v>13</v>
      </c>
      <c r="C2022" t="s">
        <v>9</v>
      </c>
      <c r="D2022" t="s">
        <v>8</v>
      </c>
      <c r="E2022" t="s">
        <v>11</v>
      </c>
      <c r="F2022" t="s">
        <v>10</v>
      </c>
      <c r="G2022">
        <v>0</v>
      </c>
      <c r="H2022" t="s">
        <v>8</v>
      </c>
      <c r="I2022" t="s">
        <v>19</v>
      </c>
      <c r="M2022">
        <v>3</v>
      </c>
      <c r="N2022" t="str">
        <f t="shared" si="164"/>
        <v>Yes</v>
      </c>
      <c r="O2022" s="3" t="s">
        <v>152</v>
      </c>
      <c r="P2022" s="126" t="str">
        <f t="shared" si="166"/>
        <v>Yes</v>
      </c>
      <c r="Q2022" s="126" t="str">
        <f t="shared" si="168"/>
        <v>Yes</v>
      </c>
      <c r="R2022" s="126" t="str">
        <f t="shared" si="168"/>
        <v>Yes</v>
      </c>
      <c r="S2022" s="126" t="str">
        <f t="shared" si="168"/>
        <v>No</v>
      </c>
      <c r="T2022" s="126" t="str">
        <f t="shared" si="168"/>
        <v>Yes</v>
      </c>
      <c r="U2022" s="126" t="str">
        <f t="shared" si="168"/>
        <v>Yes</v>
      </c>
      <c r="V2022" s="126" t="str">
        <f t="shared" si="168"/>
        <v>No</v>
      </c>
      <c r="W2022" s="126" t="str">
        <f t="shared" si="168"/>
        <v>No</v>
      </c>
      <c r="X2022" s="126" t="str">
        <f t="shared" si="168"/>
        <v>No</v>
      </c>
      <c r="Y2022" s="126" t="str">
        <f t="shared" si="168"/>
        <v>No</v>
      </c>
      <c r="Z2022" s="126" t="str">
        <f t="shared" si="168"/>
        <v>No</v>
      </c>
      <c r="AA2022" s="126" t="str">
        <f t="shared" si="168"/>
        <v>No</v>
      </c>
    </row>
    <row r="2023" spans="1:27" x14ac:dyDescent="0.3">
      <c r="A2023" t="s">
        <v>275</v>
      </c>
      <c r="B2023" t="s">
        <v>13</v>
      </c>
      <c r="C2023" t="s">
        <v>9</v>
      </c>
      <c r="D2023" t="s">
        <v>8</v>
      </c>
      <c r="E2023" t="s">
        <v>11</v>
      </c>
      <c r="F2023" t="s">
        <v>10</v>
      </c>
      <c r="G2023">
        <v>1</v>
      </c>
      <c r="H2023" t="s">
        <v>10</v>
      </c>
      <c r="I2023" t="s">
        <v>18</v>
      </c>
      <c r="J2023" t="s">
        <v>237</v>
      </c>
      <c r="L2023" s="3" t="s">
        <v>122</v>
      </c>
      <c r="M2023">
        <v>0</v>
      </c>
      <c r="N2023" t="str">
        <f t="shared" si="164"/>
        <v>No</v>
      </c>
      <c r="O2023" s="3" t="s">
        <v>152</v>
      </c>
      <c r="P2023" s="126" t="str">
        <f t="shared" si="166"/>
        <v>Yes</v>
      </c>
      <c r="Q2023" s="126" t="str">
        <f t="shared" si="168"/>
        <v>Yes</v>
      </c>
      <c r="R2023" s="126" t="str">
        <f t="shared" si="168"/>
        <v>Yes</v>
      </c>
      <c r="S2023" s="126" t="str">
        <f t="shared" si="168"/>
        <v>No</v>
      </c>
      <c r="T2023" s="126" t="str">
        <f t="shared" si="168"/>
        <v>Yes</v>
      </c>
      <c r="U2023" s="126" t="str">
        <f t="shared" si="168"/>
        <v>Yes</v>
      </c>
      <c r="V2023" s="126" t="str">
        <f t="shared" si="168"/>
        <v>No</v>
      </c>
      <c r="W2023" s="126" t="str">
        <f t="shared" si="168"/>
        <v>No</v>
      </c>
      <c r="X2023" s="126" t="str">
        <f t="shared" si="168"/>
        <v>No</v>
      </c>
      <c r="Y2023" s="126" t="str">
        <f t="shared" si="168"/>
        <v>No</v>
      </c>
      <c r="Z2023" s="126" t="str">
        <f t="shared" si="168"/>
        <v>No</v>
      </c>
      <c r="AA2023" s="126" t="str">
        <f t="shared" si="168"/>
        <v>No</v>
      </c>
    </row>
    <row r="2024" spans="1:27" x14ac:dyDescent="0.3">
      <c r="A2024" t="s">
        <v>275</v>
      </c>
      <c r="B2024" t="s">
        <v>13</v>
      </c>
      <c r="C2024" t="s">
        <v>9</v>
      </c>
      <c r="D2024" t="s">
        <v>8</v>
      </c>
      <c r="E2024" t="s">
        <v>11</v>
      </c>
      <c r="F2024" t="s">
        <v>10</v>
      </c>
      <c r="G2024">
        <v>1</v>
      </c>
      <c r="H2024" t="s">
        <v>11</v>
      </c>
      <c r="I2024" t="s">
        <v>15</v>
      </c>
      <c r="L2024" s="3" t="s">
        <v>252</v>
      </c>
      <c r="M2024">
        <v>0</v>
      </c>
      <c r="N2024" t="str">
        <f t="shared" si="164"/>
        <v>No</v>
      </c>
      <c r="O2024" s="3" t="s">
        <v>152</v>
      </c>
      <c r="P2024" s="126" t="str">
        <f t="shared" si="166"/>
        <v>Yes</v>
      </c>
      <c r="Q2024" s="126" t="str">
        <f t="shared" si="168"/>
        <v>Yes</v>
      </c>
      <c r="R2024" s="126" t="str">
        <f t="shared" si="168"/>
        <v>Yes</v>
      </c>
      <c r="S2024" s="126" t="str">
        <f t="shared" si="168"/>
        <v>No</v>
      </c>
      <c r="T2024" s="126" t="str">
        <f t="shared" si="168"/>
        <v>Yes</v>
      </c>
      <c r="U2024" s="126" t="str">
        <f t="shared" si="168"/>
        <v>Yes</v>
      </c>
      <c r="V2024" s="126" t="str">
        <f t="shared" si="168"/>
        <v>No</v>
      </c>
      <c r="W2024" s="126" t="str">
        <f t="shared" si="168"/>
        <v>No</v>
      </c>
      <c r="X2024" s="126" t="str">
        <f t="shared" si="168"/>
        <v>No</v>
      </c>
      <c r="Y2024" s="126" t="str">
        <f t="shared" si="168"/>
        <v>No</v>
      </c>
      <c r="Z2024" s="126" t="str">
        <f t="shared" si="168"/>
        <v>No</v>
      </c>
      <c r="AA2024" s="126" t="str">
        <f t="shared" si="168"/>
        <v>No</v>
      </c>
    </row>
    <row r="2025" spans="1:27" x14ac:dyDescent="0.3">
      <c r="A2025" t="s">
        <v>275</v>
      </c>
      <c r="B2025" t="s">
        <v>13</v>
      </c>
      <c r="C2025" t="s">
        <v>9</v>
      </c>
      <c r="D2025" t="s">
        <v>8</v>
      </c>
      <c r="E2025" t="s">
        <v>11</v>
      </c>
      <c r="F2025" t="s">
        <v>10</v>
      </c>
      <c r="G2025">
        <v>1</v>
      </c>
      <c r="H2025" t="s">
        <v>10</v>
      </c>
      <c r="I2025" t="s">
        <v>20</v>
      </c>
      <c r="J2025" t="s">
        <v>237</v>
      </c>
      <c r="L2025" s="3" t="s">
        <v>122</v>
      </c>
      <c r="M2025">
        <v>2</v>
      </c>
      <c r="N2025" t="str">
        <f t="shared" si="164"/>
        <v>Yes</v>
      </c>
      <c r="O2025" s="3" t="s">
        <v>152</v>
      </c>
      <c r="P2025" s="126" t="str">
        <f t="shared" si="166"/>
        <v>Yes</v>
      </c>
      <c r="Q2025" s="126" t="str">
        <f t="shared" si="168"/>
        <v>Yes</v>
      </c>
      <c r="R2025" s="126" t="str">
        <f t="shared" si="168"/>
        <v>Yes</v>
      </c>
      <c r="S2025" s="126" t="str">
        <f t="shared" si="168"/>
        <v>No</v>
      </c>
      <c r="T2025" s="126" t="str">
        <f t="shared" si="168"/>
        <v>Yes</v>
      </c>
      <c r="U2025" s="126" t="str">
        <f t="shared" si="168"/>
        <v>Yes</v>
      </c>
      <c r="V2025" s="126" t="str">
        <f t="shared" si="168"/>
        <v>No</v>
      </c>
      <c r="W2025" s="126" t="str">
        <f t="shared" si="168"/>
        <v>No</v>
      </c>
      <c r="X2025" s="126" t="str">
        <f t="shared" si="168"/>
        <v>No</v>
      </c>
      <c r="Y2025" s="126" t="str">
        <f t="shared" si="168"/>
        <v>No</v>
      </c>
      <c r="Z2025" s="126" t="str">
        <f t="shared" si="168"/>
        <v>No</v>
      </c>
      <c r="AA2025" s="126" t="str">
        <f t="shared" si="168"/>
        <v>No</v>
      </c>
    </row>
    <row r="2026" spans="1:27" x14ac:dyDescent="0.3">
      <c r="A2026" t="s">
        <v>275</v>
      </c>
      <c r="B2026" t="s">
        <v>13</v>
      </c>
      <c r="C2026" t="s">
        <v>9</v>
      </c>
      <c r="D2026" t="s">
        <v>8</v>
      </c>
      <c r="E2026" t="s">
        <v>11</v>
      </c>
      <c r="F2026" t="s">
        <v>10</v>
      </c>
      <c r="G2026">
        <v>0</v>
      </c>
      <c r="H2026" t="s">
        <v>9</v>
      </c>
      <c r="I2026" t="s">
        <v>19</v>
      </c>
      <c r="L2026" s="3" t="s">
        <v>122</v>
      </c>
      <c r="M2026">
        <v>0</v>
      </c>
      <c r="N2026" t="str">
        <f t="shared" si="164"/>
        <v>No</v>
      </c>
      <c r="O2026" s="3" t="s">
        <v>152</v>
      </c>
      <c r="P2026" s="126" t="str">
        <f t="shared" si="166"/>
        <v>Yes</v>
      </c>
      <c r="Q2026" s="126" t="str">
        <f t="shared" si="168"/>
        <v>Yes</v>
      </c>
      <c r="R2026" s="126" t="str">
        <f t="shared" si="168"/>
        <v>Yes</v>
      </c>
      <c r="S2026" s="126" t="str">
        <f t="shared" si="168"/>
        <v>No</v>
      </c>
      <c r="T2026" s="126" t="str">
        <f t="shared" si="168"/>
        <v>Yes</v>
      </c>
      <c r="U2026" s="126" t="str">
        <f t="shared" si="168"/>
        <v>Yes</v>
      </c>
      <c r="V2026" s="126" t="str">
        <f t="shared" si="168"/>
        <v>No</v>
      </c>
      <c r="W2026" s="126" t="str">
        <f t="shared" si="168"/>
        <v>No</v>
      </c>
      <c r="X2026" s="126" t="str">
        <f t="shared" si="168"/>
        <v>No</v>
      </c>
      <c r="Y2026" s="126" t="str">
        <f t="shared" si="168"/>
        <v>No</v>
      </c>
      <c r="Z2026" s="126" t="str">
        <f t="shared" si="168"/>
        <v>No</v>
      </c>
      <c r="AA2026" s="126" t="str">
        <f t="shared" si="168"/>
        <v>No</v>
      </c>
    </row>
    <row r="2027" spans="1:27" x14ac:dyDescent="0.3">
      <c r="A2027" t="s">
        <v>275</v>
      </c>
      <c r="B2027" t="s">
        <v>13</v>
      </c>
      <c r="C2027" t="s">
        <v>9</v>
      </c>
      <c r="D2027" t="s">
        <v>8</v>
      </c>
      <c r="E2027" t="s">
        <v>11</v>
      </c>
      <c r="F2027" t="s">
        <v>10</v>
      </c>
      <c r="G2027">
        <v>0</v>
      </c>
      <c r="H2027" t="s">
        <v>9</v>
      </c>
      <c r="I2027" t="s">
        <v>19</v>
      </c>
      <c r="L2027" s="3" t="s">
        <v>252</v>
      </c>
      <c r="M2027">
        <v>0</v>
      </c>
      <c r="N2027" t="str">
        <f t="shared" si="164"/>
        <v>No</v>
      </c>
      <c r="O2027" s="3" t="s">
        <v>152</v>
      </c>
      <c r="P2027" s="126" t="str">
        <f t="shared" si="166"/>
        <v>Yes</v>
      </c>
      <c r="Q2027" s="126" t="str">
        <f t="shared" si="168"/>
        <v>Yes</v>
      </c>
      <c r="R2027" s="126" t="str">
        <f t="shared" si="168"/>
        <v>Yes</v>
      </c>
      <c r="S2027" s="126" t="str">
        <f t="shared" si="168"/>
        <v>No</v>
      </c>
      <c r="T2027" s="126" t="str">
        <f t="shared" si="168"/>
        <v>Yes</v>
      </c>
      <c r="U2027" s="126" t="str">
        <f t="shared" si="168"/>
        <v>Yes</v>
      </c>
      <c r="V2027" s="126" t="str">
        <f t="shared" si="168"/>
        <v>No</v>
      </c>
      <c r="W2027" s="126" t="str">
        <f t="shared" si="168"/>
        <v>No</v>
      </c>
      <c r="X2027" s="126" t="str">
        <f t="shared" si="168"/>
        <v>No</v>
      </c>
      <c r="Y2027" s="126" t="str">
        <f t="shared" si="168"/>
        <v>No</v>
      </c>
      <c r="Z2027" s="126" t="str">
        <f t="shared" si="168"/>
        <v>No</v>
      </c>
      <c r="AA2027" s="126" t="str">
        <f t="shared" si="168"/>
        <v>No</v>
      </c>
    </row>
    <row r="2028" spans="1:27" x14ac:dyDescent="0.3">
      <c r="A2028" t="s">
        <v>275</v>
      </c>
      <c r="B2028" t="s">
        <v>13</v>
      </c>
      <c r="C2028" t="s">
        <v>9</v>
      </c>
      <c r="D2028" t="s">
        <v>8</v>
      </c>
      <c r="E2028" t="s">
        <v>11</v>
      </c>
      <c r="F2028" t="s">
        <v>10</v>
      </c>
      <c r="G2028">
        <v>1</v>
      </c>
      <c r="H2028" t="s">
        <v>9</v>
      </c>
      <c r="I2028" t="s">
        <v>16</v>
      </c>
      <c r="L2028" s="3" t="s">
        <v>252</v>
      </c>
      <c r="M2028">
        <v>0</v>
      </c>
      <c r="N2028" t="str">
        <f t="shared" si="164"/>
        <v>No</v>
      </c>
      <c r="O2028" s="3" t="s">
        <v>152</v>
      </c>
      <c r="P2028" s="126" t="str">
        <f t="shared" si="166"/>
        <v>Yes</v>
      </c>
      <c r="Q2028" s="126" t="str">
        <f t="shared" si="168"/>
        <v>Yes</v>
      </c>
      <c r="R2028" s="126" t="str">
        <f t="shared" si="168"/>
        <v>Yes</v>
      </c>
      <c r="S2028" s="126" t="str">
        <f t="shared" si="168"/>
        <v>No</v>
      </c>
      <c r="T2028" s="126" t="str">
        <f t="shared" si="168"/>
        <v>Yes</v>
      </c>
      <c r="U2028" s="126" t="str">
        <f t="shared" si="168"/>
        <v>Yes</v>
      </c>
      <c r="V2028" s="126" t="str">
        <f t="shared" si="168"/>
        <v>No</v>
      </c>
      <c r="W2028" s="126" t="str">
        <f t="shared" si="168"/>
        <v>No</v>
      </c>
      <c r="X2028" s="126" t="str">
        <f t="shared" si="168"/>
        <v>No</v>
      </c>
      <c r="Y2028" s="126" t="str">
        <f t="shared" si="168"/>
        <v>No</v>
      </c>
      <c r="Z2028" s="126" t="str">
        <f t="shared" si="168"/>
        <v>No</v>
      </c>
      <c r="AA2028" s="126" t="str">
        <f t="shared" si="168"/>
        <v>No</v>
      </c>
    </row>
    <row r="2029" spans="1:27" x14ac:dyDescent="0.3">
      <c r="A2029" t="s">
        <v>275</v>
      </c>
      <c r="B2029" t="s">
        <v>13</v>
      </c>
      <c r="C2029" t="s">
        <v>9</v>
      </c>
      <c r="D2029" t="s">
        <v>8</v>
      </c>
      <c r="E2029" t="s">
        <v>11</v>
      </c>
      <c r="F2029" t="s">
        <v>10</v>
      </c>
      <c r="G2029">
        <v>1</v>
      </c>
      <c r="H2029" t="s">
        <v>9</v>
      </c>
      <c r="I2029" t="s">
        <v>18</v>
      </c>
      <c r="L2029" s="3" t="s">
        <v>257</v>
      </c>
      <c r="M2029">
        <v>2</v>
      </c>
      <c r="N2029" t="str">
        <f t="shared" si="164"/>
        <v>Yes</v>
      </c>
      <c r="O2029" s="3" t="s">
        <v>152</v>
      </c>
      <c r="P2029" s="126" t="str">
        <f t="shared" si="166"/>
        <v>Yes</v>
      </c>
      <c r="Q2029" s="126" t="str">
        <f t="shared" si="168"/>
        <v>Yes</v>
      </c>
      <c r="R2029" s="126" t="str">
        <f t="shared" si="168"/>
        <v>Yes</v>
      </c>
      <c r="S2029" s="126" t="str">
        <f t="shared" si="168"/>
        <v>No</v>
      </c>
      <c r="T2029" s="126" t="str">
        <f t="shared" si="168"/>
        <v>Yes</v>
      </c>
      <c r="U2029" s="126" t="str">
        <f t="shared" si="168"/>
        <v>Yes</v>
      </c>
      <c r="V2029" s="126" t="str">
        <f t="shared" si="168"/>
        <v>No</v>
      </c>
      <c r="W2029" s="126" t="str">
        <f t="shared" si="168"/>
        <v>No</v>
      </c>
      <c r="X2029" s="126" t="str">
        <f t="shared" si="168"/>
        <v>No</v>
      </c>
      <c r="Y2029" s="126" t="str">
        <f t="shared" si="168"/>
        <v>No</v>
      </c>
      <c r="Z2029" s="126" t="str">
        <f t="shared" si="168"/>
        <v>No</v>
      </c>
      <c r="AA2029" s="126" t="str">
        <f t="shared" si="168"/>
        <v>No</v>
      </c>
    </row>
    <row r="2030" spans="1:27" x14ac:dyDescent="0.3">
      <c r="A2030" t="s">
        <v>275</v>
      </c>
      <c r="B2030" t="s">
        <v>13</v>
      </c>
      <c r="C2030" t="s">
        <v>130</v>
      </c>
      <c r="D2030" t="s">
        <v>8</v>
      </c>
      <c r="E2030" t="s">
        <v>70</v>
      </c>
      <c r="F2030" t="s">
        <v>10</v>
      </c>
      <c r="G2030">
        <v>1</v>
      </c>
      <c r="H2030" t="s">
        <v>130</v>
      </c>
      <c r="I2030" t="s">
        <v>18</v>
      </c>
      <c r="J2030" t="s">
        <v>237</v>
      </c>
      <c r="L2030" s="3" t="s">
        <v>269</v>
      </c>
      <c r="M2030">
        <v>2</v>
      </c>
      <c r="N2030" t="str">
        <f t="shared" si="164"/>
        <v>Yes</v>
      </c>
      <c r="O2030" s="3" t="s">
        <v>152</v>
      </c>
      <c r="P2030" s="126" t="str">
        <f t="shared" si="166"/>
        <v>Yes</v>
      </c>
      <c r="Q2030" s="126" t="str">
        <f t="shared" si="168"/>
        <v>No</v>
      </c>
      <c r="R2030" s="126" t="str">
        <f t="shared" si="168"/>
        <v>Yes</v>
      </c>
      <c r="S2030" s="126" t="str">
        <f t="shared" si="168"/>
        <v>Yes</v>
      </c>
      <c r="T2030" s="126" t="str">
        <f t="shared" si="168"/>
        <v>Yes</v>
      </c>
      <c r="U2030" s="126" t="str">
        <f t="shared" si="168"/>
        <v>No</v>
      </c>
      <c r="V2030" s="126" t="str">
        <f t="shared" si="168"/>
        <v>No</v>
      </c>
      <c r="W2030" s="126" t="str">
        <f t="shared" si="168"/>
        <v>No</v>
      </c>
      <c r="X2030" s="126" t="str">
        <f t="shared" si="168"/>
        <v>No</v>
      </c>
      <c r="Y2030" s="126" t="str">
        <f t="shared" si="168"/>
        <v>Yes</v>
      </c>
      <c r="Z2030" s="126" t="str">
        <f t="shared" si="168"/>
        <v>No</v>
      </c>
      <c r="AA2030" s="126" t="str">
        <f t="shared" si="168"/>
        <v>No</v>
      </c>
    </row>
    <row r="2031" spans="1:27" x14ac:dyDescent="0.3">
      <c r="A2031" t="s">
        <v>275</v>
      </c>
      <c r="B2031" t="s">
        <v>13</v>
      </c>
      <c r="C2031" t="s">
        <v>130</v>
      </c>
      <c r="D2031" t="s">
        <v>8</v>
      </c>
      <c r="E2031" t="s">
        <v>70</v>
      </c>
      <c r="F2031" t="s">
        <v>10</v>
      </c>
      <c r="G2031">
        <v>1</v>
      </c>
      <c r="H2031" t="s">
        <v>10</v>
      </c>
      <c r="I2031" t="s">
        <v>16</v>
      </c>
      <c r="J2031" t="s">
        <v>237</v>
      </c>
      <c r="M2031">
        <v>2</v>
      </c>
      <c r="N2031" t="str">
        <f t="shared" si="164"/>
        <v>Yes</v>
      </c>
      <c r="O2031" s="3" t="s">
        <v>152</v>
      </c>
      <c r="P2031" s="126" t="str">
        <f t="shared" si="166"/>
        <v>Yes</v>
      </c>
      <c r="Q2031" s="126" t="str">
        <f t="shared" si="168"/>
        <v>No</v>
      </c>
      <c r="R2031" s="126" t="str">
        <f t="shared" si="168"/>
        <v>Yes</v>
      </c>
      <c r="S2031" s="126" t="str">
        <f t="shared" si="168"/>
        <v>Yes</v>
      </c>
      <c r="T2031" s="126" t="str">
        <f t="shared" si="168"/>
        <v>Yes</v>
      </c>
      <c r="U2031" s="126" t="str">
        <f t="shared" si="168"/>
        <v>No</v>
      </c>
      <c r="V2031" s="126" t="str">
        <f t="shared" si="168"/>
        <v>No</v>
      </c>
      <c r="W2031" s="126" t="str">
        <f t="shared" si="168"/>
        <v>No</v>
      </c>
      <c r="X2031" s="126" t="str">
        <f t="shared" si="168"/>
        <v>No</v>
      </c>
      <c r="Y2031" s="126" t="str">
        <f t="shared" si="168"/>
        <v>Yes</v>
      </c>
      <c r="Z2031" s="126" t="str">
        <f t="shared" si="168"/>
        <v>No</v>
      </c>
      <c r="AA2031" s="126" t="str">
        <f t="shared" si="168"/>
        <v>No</v>
      </c>
    </row>
    <row r="2032" spans="1:27" x14ac:dyDescent="0.3">
      <c r="A2032" t="s">
        <v>275</v>
      </c>
      <c r="B2032" t="s">
        <v>13</v>
      </c>
      <c r="C2032" t="s">
        <v>130</v>
      </c>
      <c r="D2032" t="s">
        <v>8</v>
      </c>
      <c r="E2032" t="s">
        <v>70</v>
      </c>
      <c r="F2032" t="s">
        <v>10</v>
      </c>
      <c r="G2032">
        <v>1</v>
      </c>
      <c r="H2032" t="s">
        <v>10</v>
      </c>
      <c r="I2032" t="s">
        <v>18</v>
      </c>
      <c r="J2032" t="s">
        <v>237</v>
      </c>
      <c r="L2032" s="3" t="s">
        <v>269</v>
      </c>
      <c r="M2032">
        <v>2</v>
      </c>
      <c r="N2032" t="str">
        <f t="shared" si="164"/>
        <v>Yes</v>
      </c>
      <c r="O2032" s="3" t="s">
        <v>152</v>
      </c>
      <c r="P2032" s="126" t="str">
        <f t="shared" si="166"/>
        <v>Yes</v>
      </c>
      <c r="Q2032" s="126" t="str">
        <f t="shared" si="168"/>
        <v>No</v>
      </c>
      <c r="R2032" s="126" t="str">
        <f t="shared" si="168"/>
        <v>Yes</v>
      </c>
      <c r="S2032" s="126" t="str">
        <f t="shared" si="168"/>
        <v>Yes</v>
      </c>
      <c r="T2032" s="126" t="str">
        <f t="shared" si="168"/>
        <v>Yes</v>
      </c>
      <c r="U2032" s="126" t="str">
        <f t="shared" si="168"/>
        <v>No</v>
      </c>
      <c r="V2032" s="126" t="str">
        <f t="shared" si="168"/>
        <v>No</v>
      </c>
      <c r="W2032" s="126" t="str">
        <f t="shared" si="168"/>
        <v>No</v>
      </c>
      <c r="X2032" s="126" t="str">
        <f t="shared" si="168"/>
        <v>No</v>
      </c>
      <c r="Y2032" s="126" t="str">
        <f t="shared" si="168"/>
        <v>Yes</v>
      </c>
      <c r="Z2032" s="126" t="str">
        <f t="shared" si="168"/>
        <v>No</v>
      </c>
      <c r="AA2032" s="126" t="str">
        <f t="shared" si="168"/>
        <v>No</v>
      </c>
    </row>
    <row r="2033" spans="1:27" x14ac:dyDescent="0.3">
      <c r="A2033" t="s">
        <v>275</v>
      </c>
      <c r="B2033" t="s">
        <v>13</v>
      </c>
      <c r="C2033" t="s">
        <v>130</v>
      </c>
      <c r="D2033" t="s">
        <v>70</v>
      </c>
      <c r="E2033" t="s">
        <v>11</v>
      </c>
      <c r="F2033" t="s">
        <v>131</v>
      </c>
      <c r="G2033">
        <v>0</v>
      </c>
      <c r="H2033" t="s">
        <v>13</v>
      </c>
      <c r="I2033" t="s">
        <v>19</v>
      </c>
      <c r="L2033" s="3" t="s">
        <v>257</v>
      </c>
      <c r="M2033">
        <v>0</v>
      </c>
      <c r="N2033" t="str">
        <f t="shared" si="164"/>
        <v>No</v>
      </c>
      <c r="O2033" s="3" t="s">
        <v>152</v>
      </c>
      <c r="P2033" s="126" t="str">
        <f t="shared" si="166"/>
        <v>Yes</v>
      </c>
      <c r="Q2033" s="126" t="str">
        <f t="shared" si="168"/>
        <v>No</v>
      </c>
      <c r="R2033" s="126" t="str">
        <f t="shared" si="168"/>
        <v>No</v>
      </c>
      <c r="S2033" s="126" t="str">
        <f t="shared" si="168"/>
        <v>Yes</v>
      </c>
      <c r="T2033" s="126" t="str">
        <f t="shared" si="168"/>
        <v>No</v>
      </c>
      <c r="U2033" s="126" t="str">
        <f t="shared" si="168"/>
        <v>Yes</v>
      </c>
      <c r="V2033" s="126" t="str">
        <f t="shared" si="168"/>
        <v>No</v>
      </c>
      <c r="W2033" s="126" t="str">
        <f t="shared" si="168"/>
        <v>No</v>
      </c>
      <c r="X2033" s="126" t="str">
        <f t="shared" si="168"/>
        <v>No</v>
      </c>
      <c r="Y2033" s="126" t="str">
        <f t="shared" si="168"/>
        <v>Yes</v>
      </c>
      <c r="Z2033" s="126" t="str">
        <f t="shared" si="168"/>
        <v>Yes</v>
      </c>
      <c r="AA2033" s="126" t="str">
        <f t="shared" si="168"/>
        <v>No</v>
      </c>
    </row>
    <row r="2034" spans="1:27" x14ac:dyDescent="0.3">
      <c r="A2034" t="s">
        <v>275</v>
      </c>
      <c r="B2034" t="s">
        <v>13</v>
      </c>
      <c r="C2034" t="s">
        <v>130</v>
      </c>
      <c r="D2034" t="s">
        <v>70</v>
      </c>
      <c r="E2034" t="s">
        <v>11</v>
      </c>
      <c r="F2034" t="s">
        <v>131</v>
      </c>
      <c r="G2034">
        <v>1</v>
      </c>
      <c r="H2034" t="s">
        <v>13</v>
      </c>
      <c r="I2034" t="s">
        <v>15</v>
      </c>
      <c r="L2034" s="3" t="s">
        <v>252</v>
      </c>
      <c r="M2034">
        <v>0</v>
      </c>
      <c r="N2034" t="str">
        <f t="shared" si="164"/>
        <v>No</v>
      </c>
      <c r="O2034" s="3" t="s">
        <v>152</v>
      </c>
      <c r="P2034" s="126" t="str">
        <f t="shared" si="166"/>
        <v>Yes</v>
      </c>
      <c r="Q2034" s="126" t="str">
        <f t="shared" si="168"/>
        <v>No</v>
      </c>
      <c r="R2034" s="126" t="str">
        <f t="shared" si="168"/>
        <v>No</v>
      </c>
      <c r="S2034" s="126" t="str">
        <f t="shared" si="168"/>
        <v>Yes</v>
      </c>
      <c r="T2034" s="126" t="str">
        <f t="shared" si="168"/>
        <v>No</v>
      </c>
      <c r="U2034" s="126" t="str">
        <f t="shared" si="168"/>
        <v>Yes</v>
      </c>
      <c r="V2034" s="126" t="str">
        <f t="shared" si="168"/>
        <v>No</v>
      </c>
      <c r="W2034" s="126" t="str">
        <f t="shared" si="168"/>
        <v>No</v>
      </c>
      <c r="X2034" s="126" t="str">
        <f t="shared" si="168"/>
        <v>No</v>
      </c>
      <c r="Y2034" s="126" t="str">
        <f t="shared" si="168"/>
        <v>Yes</v>
      </c>
      <c r="Z2034" s="126" t="str">
        <f t="shared" si="168"/>
        <v>Yes</v>
      </c>
      <c r="AA2034" s="126" t="str">
        <f t="shared" si="168"/>
        <v>No</v>
      </c>
    </row>
    <row r="2035" spans="1:27" x14ac:dyDescent="0.3">
      <c r="A2035" t="s">
        <v>275</v>
      </c>
      <c r="B2035" t="s">
        <v>13</v>
      </c>
      <c r="C2035" t="s">
        <v>130</v>
      </c>
      <c r="D2035" t="s">
        <v>8</v>
      </c>
      <c r="E2035" t="s">
        <v>70</v>
      </c>
      <c r="F2035" t="s">
        <v>131</v>
      </c>
      <c r="G2035">
        <v>1</v>
      </c>
      <c r="H2035" t="s">
        <v>130</v>
      </c>
      <c r="I2035" t="s">
        <v>16</v>
      </c>
      <c r="K2035" t="s">
        <v>237</v>
      </c>
      <c r="L2035" s="3" t="s">
        <v>252</v>
      </c>
      <c r="M2035">
        <v>2</v>
      </c>
      <c r="N2035" t="str">
        <f t="shared" si="164"/>
        <v>Yes</v>
      </c>
      <c r="O2035" s="3" t="s">
        <v>152</v>
      </c>
      <c r="P2035" s="126" t="str">
        <f t="shared" si="166"/>
        <v>Yes</v>
      </c>
      <c r="Q2035" s="126" t="str">
        <f t="shared" si="168"/>
        <v>No</v>
      </c>
      <c r="R2035" s="126" t="str">
        <f t="shared" si="168"/>
        <v>Yes</v>
      </c>
      <c r="S2035" s="126" t="str">
        <f t="shared" si="168"/>
        <v>Yes</v>
      </c>
      <c r="T2035" s="126" t="str">
        <f t="shared" si="168"/>
        <v>No</v>
      </c>
      <c r="U2035" s="126" t="str">
        <f t="shared" si="168"/>
        <v>No</v>
      </c>
      <c r="V2035" s="126" t="str">
        <f t="shared" si="168"/>
        <v>No</v>
      </c>
      <c r="W2035" s="126" t="str">
        <f t="shared" si="168"/>
        <v>No</v>
      </c>
      <c r="X2035" s="126" t="str">
        <f t="shared" si="168"/>
        <v>No</v>
      </c>
      <c r="Y2035" s="126" t="str">
        <f t="shared" si="168"/>
        <v>Yes</v>
      </c>
      <c r="Z2035" s="126" t="str">
        <f t="shared" si="168"/>
        <v>Yes</v>
      </c>
      <c r="AA2035" s="126" t="str">
        <f t="shared" si="168"/>
        <v>No</v>
      </c>
    </row>
    <row r="2036" spans="1:27" x14ac:dyDescent="0.3">
      <c r="A2036" t="s">
        <v>275</v>
      </c>
      <c r="B2036" t="s">
        <v>13</v>
      </c>
      <c r="C2036" t="s">
        <v>130</v>
      </c>
      <c r="D2036" t="s">
        <v>8</v>
      </c>
      <c r="E2036" t="s">
        <v>70</v>
      </c>
      <c r="F2036" t="s">
        <v>131</v>
      </c>
      <c r="G2036">
        <v>1</v>
      </c>
      <c r="H2036" t="s">
        <v>131</v>
      </c>
      <c r="I2036" t="s">
        <v>18</v>
      </c>
      <c r="L2036" s="3" t="s">
        <v>122</v>
      </c>
      <c r="M2036">
        <v>2</v>
      </c>
      <c r="N2036" t="str">
        <f t="shared" si="164"/>
        <v>Yes</v>
      </c>
      <c r="O2036" s="3" t="s">
        <v>152</v>
      </c>
      <c r="P2036" s="126" t="str">
        <f t="shared" si="166"/>
        <v>Yes</v>
      </c>
      <c r="Q2036" s="126" t="str">
        <f t="shared" si="168"/>
        <v>No</v>
      </c>
      <c r="R2036" s="126" t="str">
        <f t="shared" si="168"/>
        <v>Yes</v>
      </c>
      <c r="S2036" s="126" t="str">
        <f t="shared" si="168"/>
        <v>Yes</v>
      </c>
      <c r="T2036" s="126" t="str">
        <f t="shared" si="168"/>
        <v>No</v>
      </c>
      <c r="U2036" s="126" t="str">
        <f t="shared" si="168"/>
        <v>No</v>
      </c>
      <c r="V2036" s="126" t="str">
        <f t="shared" si="168"/>
        <v>No</v>
      </c>
      <c r="W2036" s="126" t="str">
        <f t="shared" si="168"/>
        <v>No</v>
      </c>
      <c r="X2036" s="126" t="str">
        <f t="shared" si="168"/>
        <v>No</v>
      </c>
      <c r="Y2036" s="126" t="str">
        <f t="shared" si="168"/>
        <v>Yes</v>
      </c>
      <c r="Z2036" s="126" t="str">
        <f t="shared" si="168"/>
        <v>Yes</v>
      </c>
      <c r="AA2036" s="126" t="str">
        <f t="shared" si="168"/>
        <v>No</v>
      </c>
    </row>
    <row r="2037" spans="1:27" x14ac:dyDescent="0.3">
      <c r="A2037" t="s">
        <v>275</v>
      </c>
      <c r="B2037" t="s">
        <v>13</v>
      </c>
      <c r="C2037" t="s">
        <v>130</v>
      </c>
      <c r="D2037" t="s">
        <v>8</v>
      </c>
      <c r="E2037" t="s">
        <v>70</v>
      </c>
      <c r="F2037" t="s">
        <v>131</v>
      </c>
      <c r="G2037">
        <v>0</v>
      </c>
      <c r="H2037" t="s">
        <v>131</v>
      </c>
      <c r="I2037" t="s">
        <v>17</v>
      </c>
      <c r="L2037" s="3" t="s">
        <v>122</v>
      </c>
      <c r="M2037">
        <v>0</v>
      </c>
      <c r="N2037" t="str">
        <f t="shared" ref="N2037:N2100" si="169">IF(M2037="","",IF(I2037="Foul","Yes",IF(M2037=0,"No","Yes")))</f>
        <v>No</v>
      </c>
      <c r="O2037" s="3" t="s">
        <v>152</v>
      </c>
      <c r="P2037" s="126" t="str">
        <f t="shared" si="166"/>
        <v>Yes</v>
      </c>
      <c r="Q2037" s="126" t="str">
        <f t="shared" si="168"/>
        <v>No</v>
      </c>
      <c r="R2037" s="126" t="str">
        <f t="shared" si="168"/>
        <v>Yes</v>
      </c>
      <c r="S2037" s="126" t="str">
        <f t="shared" si="168"/>
        <v>Yes</v>
      </c>
      <c r="T2037" s="126" t="str">
        <f t="shared" si="168"/>
        <v>No</v>
      </c>
      <c r="U2037" s="126" t="str">
        <f t="shared" si="168"/>
        <v>No</v>
      </c>
      <c r="V2037" s="126" t="str">
        <f t="shared" si="168"/>
        <v>No</v>
      </c>
      <c r="W2037" s="126" t="str">
        <f t="shared" si="168"/>
        <v>No</v>
      </c>
      <c r="X2037" s="126" t="str">
        <f t="shared" si="168"/>
        <v>No</v>
      </c>
      <c r="Y2037" s="126" t="str">
        <f t="shared" si="168"/>
        <v>Yes</v>
      </c>
      <c r="Z2037" s="126" t="str">
        <f t="shared" si="168"/>
        <v>Yes</v>
      </c>
      <c r="AA2037" s="126" t="str">
        <f t="shared" si="168"/>
        <v>No</v>
      </c>
    </row>
    <row r="2038" spans="1:27" x14ac:dyDescent="0.3">
      <c r="A2038" t="s">
        <v>275</v>
      </c>
      <c r="B2038" t="s">
        <v>13</v>
      </c>
      <c r="C2038" t="s">
        <v>130</v>
      </c>
      <c r="D2038" t="s">
        <v>8</v>
      </c>
      <c r="E2038" t="s">
        <v>70</v>
      </c>
      <c r="F2038" t="s">
        <v>131</v>
      </c>
      <c r="G2038">
        <v>0</v>
      </c>
      <c r="H2038" t="s">
        <v>8</v>
      </c>
      <c r="I2038" t="s">
        <v>19</v>
      </c>
      <c r="L2038" s="3" t="s">
        <v>253</v>
      </c>
      <c r="M2038">
        <v>3</v>
      </c>
      <c r="N2038" t="str">
        <f t="shared" si="169"/>
        <v>Yes</v>
      </c>
      <c r="O2038" s="3" t="s">
        <v>152</v>
      </c>
      <c r="P2038" s="126" t="str">
        <f t="shared" si="166"/>
        <v>Yes</v>
      </c>
      <c r="Q2038" s="126" t="str">
        <f t="shared" si="168"/>
        <v>No</v>
      </c>
      <c r="R2038" s="126" t="str">
        <f t="shared" si="168"/>
        <v>Yes</v>
      </c>
      <c r="S2038" s="126" t="str">
        <f t="shared" si="168"/>
        <v>Yes</v>
      </c>
      <c r="T2038" s="126" t="str">
        <f t="shared" si="168"/>
        <v>No</v>
      </c>
      <c r="U2038" s="126" t="str">
        <f t="shared" si="168"/>
        <v>No</v>
      </c>
      <c r="V2038" s="126" t="str">
        <f t="shared" si="168"/>
        <v>No</v>
      </c>
      <c r="W2038" s="126" t="str">
        <f t="shared" si="168"/>
        <v>No</v>
      </c>
      <c r="X2038" s="126" t="str">
        <f t="shared" si="168"/>
        <v>No</v>
      </c>
      <c r="Y2038" s="126" t="str">
        <f t="shared" si="168"/>
        <v>Yes</v>
      </c>
      <c r="Z2038" s="126" t="str">
        <f t="shared" si="168"/>
        <v>Yes</v>
      </c>
      <c r="AA2038" s="126" t="str">
        <f t="shared" si="168"/>
        <v>No</v>
      </c>
    </row>
    <row r="2039" spans="1:27" x14ac:dyDescent="0.3">
      <c r="A2039" t="s">
        <v>275</v>
      </c>
      <c r="B2039" t="s">
        <v>130</v>
      </c>
      <c r="C2039" t="s">
        <v>9</v>
      </c>
      <c r="D2039" t="s">
        <v>8</v>
      </c>
      <c r="E2039" t="s">
        <v>70</v>
      </c>
      <c r="F2039" t="s">
        <v>10</v>
      </c>
      <c r="G2039">
        <v>1</v>
      </c>
      <c r="H2039" t="s">
        <v>70</v>
      </c>
      <c r="I2039" t="s">
        <v>16</v>
      </c>
      <c r="J2039" t="s">
        <v>237</v>
      </c>
      <c r="L2039" s="3" t="s">
        <v>269</v>
      </c>
      <c r="M2039">
        <v>0</v>
      </c>
      <c r="N2039" t="str">
        <f t="shared" si="169"/>
        <v>No</v>
      </c>
      <c r="O2039" s="3" t="s">
        <v>152</v>
      </c>
      <c r="P2039" s="126" t="str">
        <f t="shared" si="166"/>
        <v>No</v>
      </c>
      <c r="Q2039" s="126" t="str">
        <f t="shared" si="168"/>
        <v>Yes</v>
      </c>
      <c r="R2039" s="126" t="str">
        <f t="shared" si="168"/>
        <v>Yes</v>
      </c>
      <c r="S2039" s="126" t="str">
        <f t="shared" si="168"/>
        <v>Yes</v>
      </c>
      <c r="T2039" s="126" t="str">
        <f t="shared" si="168"/>
        <v>Yes</v>
      </c>
      <c r="U2039" s="126" t="str">
        <f t="shared" si="168"/>
        <v>No</v>
      </c>
      <c r="V2039" s="126" t="str">
        <f t="shared" si="168"/>
        <v>No</v>
      </c>
      <c r="W2039" s="126" t="str">
        <f t="shared" si="168"/>
        <v>No</v>
      </c>
      <c r="X2039" s="126" t="str">
        <f t="shared" si="168"/>
        <v>No</v>
      </c>
      <c r="Y2039" s="126" t="str">
        <f t="shared" si="168"/>
        <v>Yes</v>
      </c>
      <c r="Z2039" s="126" t="str">
        <f t="shared" si="168"/>
        <v>No</v>
      </c>
      <c r="AA2039" s="126" t="str">
        <f t="shared" si="168"/>
        <v>No</v>
      </c>
    </row>
    <row r="2040" spans="1:27" x14ac:dyDescent="0.3">
      <c r="A2040" t="s">
        <v>275</v>
      </c>
      <c r="B2040" t="s">
        <v>130</v>
      </c>
      <c r="C2040" t="s">
        <v>9</v>
      </c>
      <c r="D2040" t="s">
        <v>8</v>
      </c>
      <c r="E2040" t="s">
        <v>70</v>
      </c>
      <c r="F2040" t="s">
        <v>10</v>
      </c>
      <c r="G2040">
        <v>0</v>
      </c>
      <c r="H2040" t="s">
        <v>9</v>
      </c>
      <c r="I2040" t="s">
        <v>19</v>
      </c>
      <c r="M2040">
        <v>0</v>
      </c>
      <c r="N2040" t="str">
        <f t="shared" si="169"/>
        <v>No</v>
      </c>
      <c r="O2040" s="3" t="s">
        <v>152</v>
      </c>
      <c r="P2040" s="126" t="str">
        <f t="shared" ref="P2040:AA2086" si="170">IF($A2040="","",IF(OR($B2040=P$1,$C2040=P$1,$D2040=P$1,$E2040=P$1,$F2040=P$1),"Yes","No"))</f>
        <v>No</v>
      </c>
      <c r="Q2040" s="126" t="str">
        <f t="shared" si="168"/>
        <v>Yes</v>
      </c>
      <c r="R2040" s="126" t="str">
        <f t="shared" si="168"/>
        <v>Yes</v>
      </c>
      <c r="S2040" s="126" t="str">
        <f t="shared" si="168"/>
        <v>Yes</v>
      </c>
      <c r="T2040" s="126" t="str">
        <f t="shared" si="168"/>
        <v>Yes</v>
      </c>
      <c r="U2040" s="126" t="str">
        <f t="shared" si="168"/>
        <v>No</v>
      </c>
      <c r="V2040" s="126" t="str">
        <f t="shared" si="168"/>
        <v>No</v>
      </c>
      <c r="W2040" s="126" t="str">
        <f t="shared" si="168"/>
        <v>No</v>
      </c>
      <c r="X2040" s="126" t="str">
        <f t="shared" si="168"/>
        <v>No</v>
      </c>
      <c r="Y2040" s="126" t="str">
        <f t="shared" si="168"/>
        <v>Yes</v>
      </c>
      <c r="Z2040" s="126" t="str">
        <f t="shared" si="168"/>
        <v>No</v>
      </c>
      <c r="AA2040" s="126" t="str">
        <f t="shared" si="168"/>
        <v>No</v>
      </c>
    </row>
    <row r="2041" spans="1:27" x14ac:dyDescent="0.3">
      <c r="A2041" t="s">
        <v>275</v>
      </c>
      <c r="B2041" t="s">
        <v>130</v>
      </c>
      <c r="C2041" t="s">
        <v>9</v>
      </c>
      <c r="D2041" t="s">
        <v>8</v>
      </c>
      <c r="E2041" t="s">
        <v>70</v>
      </c>
      <c r="F2041" t="s">
        <v>10</v>
      </c>
      <c r="G2041">
        <v>1</v>
      </c>
      <c r="H2041" t="s">
        <v>70</v>
      </c>
      <c r="I2041" t="s">
        <v>19</v>
      </c>
      <c r="M2041">
        <v>0</v>
      </c>
      <c r="N2041" t="str">
        <f t="shared" si="169"/>
        <v>No</v>
      </c>
      <c r="O2041" s="3" t="s">
        <v>152</v>
      </c>
      <c r="P2041" s="126" t="str">
        <f t="shared" si="170"/>
        <v>No</v>
      </c>
      <c r="Q2041" s="126" t="str">
        <f t="shared" si="168"/>
        <v>Yes</v>
      </c>
      <c r="R2041" s="126" t="str">
        <f t="shared" si="168"/>
        <v>Yes</v>
      </c>
      <c r="S2041" s="126" t="str">
        <f t="shared" si="168"/>
        <v>Yes</v>
      </c>
      <c r="T2041" s="126" t="str">
        <f t="shared" si="168"/>
        <v>Yes</v>
      </c>
      <c r="U2041" s="126" t="str">
        <f t="shared" si="168"/>
        <v>No</v>
      </c>
      <c r="V2041" s="126" t="str">
        <f t="shared" si="168"/>
        <v>No</v>
      </c>
      <c r="W2041" s="126" t="str">
        <f t="shared" si="168"/>
        <v>No</v>
      </c>
      <c r="X2041" s="126" t="str">
        <f t="shared" si="168"/>
        <v>No</v>
      </c>
      <c r="Y2041" s="126" t="str">
        <f t="shared" si="168"/>
        <v>Yes</v>
      </c>
      <c r="Z2041" s="126" t="str">
        <f t="shared" si="168"/>
        <v>No</v>
      </c>
      <c r="AA2041" s="126" t="str">
        <f t="shared" si="168"/>
        <v>No</v>
      </c>
    </row>
    <row r="2042" spans="1:27" x14ac:dyDescent="0.3">
      <c r="A2042" t="s">
        <v>275</v>
      </c>
      <c r="B2042" t="s">
        <v>130</v>
      </c>
      <c r="C2042" t="s">
        <v>9</v>
      </c>
      <c r="D2042" t="s">
        <v>8</v>
      </c>
      <c r="E2042" t="s">
        <v>70</v>
      </c>
      <c r="F2042" t="s">
        <v>10</v>
      </c>
      <c r="G2042">
        <v>0</v>
      </c>
      <c r="H2042" t="s">
        <v>70</v>
      </c>
      <c r="I2042" t="s">
        <v>19</v>
      </c>
      <c r="L2042" s="3" t="s">
        <v>252</v>
      </c>
      <c r="M2042">
        <v>0</v>
      </c>
      <c r="N2042" t="str">
        <f t="shared" si="169"/>
        <v>No</v>
      </c>
      <c r="O2042" s="3" t="s">
        <v>152</v>
      </c>
      <c r="P2042" s="126" t="str">
        <f t="shared" si="170"/>
        <v>No</v>
      </c>
      <c r="Q2042" s="126" t="str">
        <f t="shared" si="168"/>
        <v>Yes</v>
      </c>
      <c r="R2042" s="126" t="str">
        <f t="shared" si="168"/>
        <v>Yes</v>
      </c>
      <c r="S2042" s="126" t="str">
        <f t="shared" si="168"/>
        <v>Yes</v>
      </c>
      <c r="T2042" s="126" t="str">
        <f t="shared" si="168"/>
        <v>Yes</v>
      </c>
      <c r="U2042" s="126" t="str">
        <f t="shared" si="168"/>
        <v>No</v>
      </c>
      <c r="V2042" s="126" t="str">
        <f t="shared" si="168"/>
        <v>No</v>
      </c>
      <c r="W2042" s="126" t="str">
        <f t="shared" si="168"/>
        <v>No</v>
      </c>
      <c r="X2042" s="126" t="str">
        <f t="shared" si="168"/>
        <v>No</v>
      </c>
      <c r="Y2042" s="126" t="str">
        <f t="shared" si="168"/>
        <v>Yes</v>
      </c>
      <c r="Z2042" s="126" t="str">
        <f t="shared" si="168"/>
        <v>No</v>
      </c>
      <c r="AA2042" s="126" t="str">
        <f t="shared" si="168"/>
        <v>No</v>
      </c>
    </row>
    <row r="2043" spans="1:27" x14ac:dyDescent="0.3">
      <c r="A2043" t="s">
        <v>275</v>
      </c>
      <c r="B2043" t="s">
        <v>130</v>
      </c>
      <c r="C2043" t="s">
        <v>9</v>
      </c>
      <c r="D2043" t="s">
        <v>8</v>
      </c>
      <c r="E2043" t="s">
        <v>70</v>
      </c>
      <c r="F2043" t="s">
        <v>10</v>
      </c>
      <c r="G2043">
        <v>2</v>
      </c>
      <c r="H2043" t="s">
        <v>10</v>
      </c>
      <c r="I2043" t="s">
        <v>18</v>
      </c>
      <c r="L2043" s="3" t="s">
        <v>269</v>
      </c>
      <c r="M2043">
        <v>0</v>
      </c>
      <c r="N2043" t="str">
        <f t="shared" si="169"/>
        <v>No</v>
      </c>
      <c r="O2043" s="3" t="s">
        <v>152</v>
      </c>
      <c r="P2043" s="126" t="str">
        <f t="shared" si="170"/>
        <v>No</v>
      </c>
      <c r="Q2043" s="126" t="str">
        <f t="shared" si="168"/>
        <v>Yes</v>
      </c>
      <c r="R2043" s="126" t="str">
        <f t="shared" si="168"/>
        <v>Yes</v>
      </c>
      <c r="S2043" s="126" t="str">
        <f t="shared" si="168"/>
        <v>Yes</v>
      </c>
      <c r="T2043" s="126" t="str">
        <f t="shared" si="168"/>
        <v>Yes</v>
      </c>
      <c r="U2043" s="126" t="str">
        <f t="shared" si="168"/>
        <v>No</v>
      </c>
      <c r="V2043" s="126" t="str">
        <f t="shared" si="168"/>
        <v>No</v>
      </c>
      <c r="W2043" s="126" t="str">
        <f t="shared" si="168"/>
        <v>No</v>
      </c>
      <c r="X2043" s="126" t="str">
        <f t="shared" si="168"/>
        <v>No</v>
      </c>
      <c r="Y2043" s="126" t="str">
        <f t="shared" si="168"/>
        <v>Yes</v>
      </c>
      <c r="Z2043" s="126" t="str">
        <f t="shared" si="168"/>
        <v>No</v>
      </c>
      <c r="AA2043" s="126" t="str">
        <f t="shared" si="168"/>
        <v>No</v>
      </c>
    </row>
    <row r="2044" spans="1:27" x14ac:dyDescent="0.3">
      <c r="A2044" t="s">
        <v>275</v>
      </c>
      <c r="B2044" t="s">
        <v>13</v>
      </c>
      <c r="C2044" t="s">
        <v>9</v>
      </c>
      <c r="D2044" t="s">
        <v>8</v>
      </c>
      <c r="E2044" t="s">
        <v>11</v>
      </c>
      <c r="F2044" t="s">
        <v>10</v>
      </c>
      <c r="G2044">
        <v>0</v>
      </c>
      <c r="H2044" t="s">
        <v>8</v>
      </c>
      <c r="I2044" t="s">
        <v>19</v>
      </c>
      <c r="L2044" s="3" t="s">
        <v>253</v>
      </c>
      <c r="M2044">
        <v>0</v>
      </c>
      <c r="N2044" t="str">
        <f t="shared" si="169"/>
        <v>No</v>
      </c>
      <c r="O2044" s="3" t="s">
        <v>152</v>
      </c>
      <c r="P2044" s="126" t="str">
        <f t="shared" si="170"/>
        <v>Yes</v>
      </c>
      <c r="Q2044" s="126" t="str">
        <f t="shared" si="168"/>
        <v>Yes</v>
      </c>
      <c r="R2044" s="126" t="str">
        <f t="shared" si="168"/>
        <v>Yes</v>
      </c>
      <c r="S2044" s="126" t="str">
        <f t="shared" si="168"/>
        <v>No</v>
      </c>
      <c r="T2044" s="126" t="str">
        <f t="shared" si="168"/>
        <v>Yes</v>
      </c>
      <c r="U2044" s="126" t="str">
        <f t="shared" si="168"/>
        <v>Yes</v>
      </c>
      <c r="V2044" s="126" t="str">
        <f t="shared" si="168"/>
        <v>No</v>
      </c>
      <c r="W2044" s="126" t="str">
        <f t="shared" si="168"/>
        <v>No</v>
      </c>
      <c r="X2044" s="126" t="str">
        <f t="shared" si="168"/>
        <v>No</v>
      </c>
      <c r="Y2044" s="126" t="str">
        <f t="shared" si="168"/>
        <v>No</v>
      </c>
      <c r="Z2044" s="126" t="str">
        <f t="shared" ref="Q2044:AA2067" si="171">IF($A2044="","",IF(OR($B2044=Z$1,$C2044=Z$1,$D2044=Z$1,$E2044=Z$1,$F2044=Z$1),"Yes","No"))</f>
        <v>No</v>
      </c>
      <c r="AA2044" s="126" t="str">
        <f t="shared" si="171"/>
        <v>No</v>
      </c>
    </row>
    <row r="2045" spans="1:27" x14ac:dyDescent="0.3">
      <c r="A2045" t="s">
        <v>275</v>
      </c>
      <c r="B2045" t="s">
        <v>13</v>
      </c>
      <c r="C2045" t="s">
        <v>9</v>
      </c>
      <c r="D2045" t="s">
        <v>8</v>
      </c>
      <c r="E2045" t="s">
        <v>11</v>
      </c>
      <c r="F2045" t="s">
        <v>10</v>
      </c>
      <c r="G2045">
        <v>0</v>
      </c>
      <c r="H2045" t="s">
        <v>11</v>
      </c>
      <c r="I2045" t="s">
        <v>17</v>
      </c>
      <c r="L2045" s="3" t="s">
        <v>253</v>
      </c>
      <c r="M2045">
        <v>0</v>
      </c>
      <c r="N2045" t="str">
        <f t="shared" si="169"/>
        <v>No</v>
      </c>
      <c r="O2045" s="3" t="s">
        <v>152</v>
      </c>
      <c r="P2045" s="126" t="str">
        <f t="shared" si="170"/>
        <v>Yes</v>
      </c>
      <c r="Q2045" s="126" t="str">
        <f t="shared" si="171"/>
        <v>Yes</v>
      </c>
      <c r="R2045" s="126" t="str">
        <f t="shared" si="171"/>
        <v>Yes</v>
      </c>
      <c r="S2045" s="126" t="str">
        <f t="shared" si="171"/>
        <v>No</v>
      </c>
      <c r="T2045" s="126" t="str">
        <f t="shared" si="171"/>
        <v>Yes</v>
      </c>
      <c r="U2045" s="126" t="str">
        <f t="shared" si="171"/>
        <v>Yes</v>
      </c>
      <c r="V2045" s="126" t="str">
        <f t="shared" si="171"/>
        <v>No</v>
      </c>
      <c r="W2045" s="126" t="str">
        <f t="shared" si="171"/>
        <v>No</v>
      </c>
      <c r="X2045" s="126" t="str">
        <f t="shared" si="171"/>
        <v>No</v>
      </c>
      <c r="Y2045" s="126" t="str">
        <f t="shared" si="171"/>
        <v>No</v>
      </c>
      <c r="Z2045" s="126" t="str">
        <f t="shared" si="171"/>
        <v>No</v>
      </c>
      <c r="AA2045" s="126" t="str">
        <f t="shared" si="171"/>
        <v>No</v>
      </c>
    </row>
    <row r="2046" spans="1:27" x14ac:dyDescent="0.3">
      <c r="A2046" t="s">
        <v>275</v>
      </c>
      <c r="B2046" t="s">
        <v>13</v>
      </c>
      <c r="C2046" t="s">
        <v>9</v>
      </c>
      <c r="D2046" t="s">
        <v>8</v>
      </c>
      <c r="E2046" t="s">
        <v>70</v>
      </c>
      <c r="F2046" t="s">
        <v>10</v>
      </c>
      <c r="G2046">
        <v>2</v>
      </c>
      <c r="H2046" t="s">
        <v>13</v>
      </c>
      <c r="I2046" t="s">
        <v>16</v>
      </c>
      <c r="L2046" s="3" t="s">
        <v>257</v>
      </c>
      <c r="M2046">
        <v>2</v>
      </c>
      <c r="N2046" t="str">
        <f t="shared" si="169"/>
        <v>Yes</v>
      </c>
      <c r="O2046" s="3" t="s">
        <v>152</v>
      </c>
      <c r="P2046" s="126" t="str">
        <f t="shared" si="170"/>
        <v>Yes</v>
      </c>
      <c r="Q2046" s="126" t="str">
        <f t="shared" si="171"/>
        <v>Yes</v>
      </c>
      <c r="R2046" s="126" t="str">
        <f t="shared" si="171"/>
        <v>Yes</v>
      </c>
      <c r="S2046" s="126" t="str">
        <f t="shared" si="171"/>
        <v>Yes</v>
      </c>
      <c r="T2046" s="126" t="str">
        <f t="shared" si="171"/>
        <v>Yes</v>
      </c>
      <c r="U2046" s="126" t="str">
        <f t="shared" si="171"/>
        <v>No</v>
      </c>
      <c r="V2046" s="126" t="str">
        <f t="shared" si="171"/>
        <v>No</v>
      </c>
      <c r="W2046" s="126" t="str">
        <f t="shared" si="171"/>
        <v>No</v>
      </c>
      <c r="X2046" s="126" t="str">
        <f t="shared" si="171"/>
        <v>No</v>
      </c>
      <c r="Y2046" s="126" t="str">
        <f t="shared" si="171"/>
        <v>No</v>
      </c>
      <c r="Z2046" s="126" t="str">
        <f t="shared" si="171"/>
        <v>No</v>
      </c>
      <c r="AA2046" s="126" t="str">
        <f t="shared" si="171"/>
        <v>No</v>
      </c>
    </row>
    <row r="2047" spans="1:27" x14ac:dyDescent="0.3">
      <c r="A2047" t="s">
        <v>275</v>
      </c>
      <c r="B2047" t="s">
        <v>13</v>
      </c>
      <c r="C2047" t="s">
        <v>130</v>
      </c>
      <c r="D2047" t="s">
        <v>8</v>
      </c>
      <c r="E2047" t="s">
        <v>70</v>
      </c>
      <c r="F2047" t="s">
        <v>10</v>
      </c>
      <c r="G2047">
        <v>0</v>
      </c>
      <c r="H2047" t="s">
        <v>130</v>
      </c>
      <c r="I2047" t="s">
        <v>15</v>
      </c>
      <c r="M2047">
        <v>0</v>
      </c>
      <c r="N2047" t="str">
        <f t="shared" si="169"/>
        <v>No</v>
      </c>
      <c r="O2047" s="3" t="s">
        <v>152</v>
      </c>
      <c r="P2047" s="126" t="str">
        <f t="shared" si="170"/>
        <v>Yes</v>
      </c>
      <c r="Q2047" s="126" t="str">
        <f t="shared" si="171"/>
        <v>No</v>
      </c>
      <c r="R2047" s="126" t="str">
        <f t="shared" si="171"/>
        <v>Yes</v>
      </c>
      <c r="S2047" s="126" t="str">
        <f t="shared" si="171"/>
        <v>Yes</v>
      </c>
      <c r="T2047" s="126" t="str">
        <f t="shared" si="171"/>
        <v>Yes</v>
      </c>
      <c r="U2047" s="126" t="str">
        <f t="shared" si="171"/>
        <v>No</v>
      </c>
      <c r="V2047" s="126" t="str">
        <f t="shared" si="171"/>
        <v>No</v>
      </c>
      <c r="W2047" s="126" t="str">
        <f t="shared" si="171"/>
        <v>No</v>
      </c>
      <c r="X2047" s="126" t="str">
        <f t="shared" si="171"/>
        <v>No</v>
      </c>
      <c r="Y2047" s="126" t="str">
        <f t="shared" si="171"/>
        <v>Yes</v>
      </c>
      <c r="Z2047" s="126" t="str">
        <f t="shared" si="171"/>
        <v>No</v>
      </c>
      <c r="AA2047" s="126" t="str">
        <f t="shared" si="171"/>
        <v>No</v>
      </c>
    </row>
    <row r="2048" spans="1:27" x14ac:dyDescent="0.3">
      <c r="A2048" t="s">
        <v>278</v>
      </c>
      <c r="B2048" t="s">
        <v>13</v>
      </c>
      <c r="C2048" t="s">
        <v>9</v>
      </c>
      <c r="D2048" t="s">
        <v>8</v>
      </c>
      <c r="E2048" t="s">
        <v>11</v>
      </c>
      <c r="F2048" t="s">
        <v>10</v>
      </c>
      <c r="G2048">
        <v>0</v>
      </c>
      <c r="H2048" t="s">
        <v>10</v>
      </c>
      <c r="I2048" t="s">
        <v>19</v>
      </c>
      <c r="L2048" s="3" t="s">
        <v>257</v>
      </c>
      <c r="M2048">
        <v>0</v>
      </c>
      <c r="N2048" t="str">
        <f t="shared" si="169"/>
        <v>No</v>
      </c>
      <c r="O2048" s="3" t="s">
        <v>214</v>
      </c>
      <c r="P2048" s="126" t="str">
        <f t="shared" si="170"/>
        <v>Yes</v>
      </c>
      <c r="Q2048" s="126" t="str">
        <f t="shared" si="171"/>
        <v>Yes</v>
      </c>
      <c r="R2048" s="126" t="str">
        <f t="shared" si="171"/>
        <v>Yes</v>
      </c>
      <c r="S2048" s="126" t="str">
        <f t="shared" si="171"/>
        <v>No</v>
      </c>
      <c r="T2048" s="126" t="str">
        <f t="shared" si="171"/>
        <v>Yes</v>
      </c>
      <c r="U2048" s="126" t="str">
        <f t="shared" si="171"/>
        <v>Yes</v>
      </c>
      <c r="V2048" s="126" t="str">
        <f t="shared" si="171"/>
        <v>No</v>
      </c>
      <c r="W2048" s="126" t="str">
        <f t="shared" si="171"/>
        <v>No</v>
      </c>
      <c r="X2048" s="126" t="str">
        <f t="shared" si="171"/>
        <v>No</v>
      </c>
      <c r="Y2048" s="126" t="str">
        <f t="shared" si="171"/>
        <v>No</v>
      </c>
      <c r="Z2048" s="126" t="str">
        <f t="shared" si="171"/>
        <v>No</v>
      </c>
      <c r="AA2048" s="126" t="str">
        <f t="shared" si="171"/>
        <v>No</v>
      </c>
    </row>
    <row r="2049" spans="1:27" x14ac:dyDescent="0.3">
      <c r="A2049" t="s">
        <v>278</v>
      </c>
      <c r="B2049" t="s">
        <v>13</v>
      </c>
      <c r="C2049" t="s">
        <v>9</v>
      </c>
      <c r="D2049" t="s">
        <v>8</v>
      </c>
      <c r="E2049" t="s">
        <v>11</v>
      </c>
      <c r="F2049" t="s">
        <v>10</v>
      </c>
      <c r="G2049">
        <v>0</v>
      </c>
      <c r="H2049" t="s">
        <v>13</v>
      </c>
      <c r="I2049" t="s">
        <v>15</v>
      </c>
      <c r="L2049" s="3" t="s">
        <v>122</v>
      </c>
      <c r="M2049">
        <v>0</v>
      </c>
      <c r="N2049" t="str">
        <f t="shared" si="169"/>
        <v>No</v>
      </c>
      <c r="O2049" s="3" t="s">
        <v>214</v>
      </c>
      <c r="P2049" s="126" t="str">
        <f t="shared" si="170"/>
        <v>Yes</v>
      </c>
      <c r="Q2049" s="126" t="str">
        <f t="shared" si="171"/>
        <v>Yes</v>
      </c>
      <c r="R2049" s="126" t="str">
        <f t="shared" si="171"/>
        <v>Yes</v>
      </c>
      <c r="S2049" s="126" t="str">
        <f t="shared" si="171"/>
        <v>No</v>
      </c>
      <c r="T2049" s="126" t="str">
        <f t="shared" si="171"/>
        <v>Yes</v>
      </c>
      <c r="U2049" s="126" t="str">
        <f t="shared" si="171"/>
        <v>Yes</v>
      </c>
      <c r="V2049" s="126" t="str">
        <f t="shared" si="171"/>
        <v>No</v>
      </c>
      <c r="W2049" s="126" t="str">
        <f t="shared" si="171"/>
        <v>No</v>
      </c>
      <c r="X2049" s="126" t="str">
        <f t="shared" si="171"/>
        <v>No</v>
      </c>
      <c r="Y2049" s="126" t="str">
        <f t="shared" si="171"/>
        <v>No</v>
      </c>
      <c r="Z2049" s="126" t="str">
        <f t="shared" si="171"/>
        <v>No</v>
      </c>
      <c r="AA2049" s="126" t="str">
        <f t="shared" si="171"/>
        <v>No</v>
      </c>
    </row>
    <row r="2050" spans="1:27" x14ac:dyDescent="0.3">
      <c r="A2050" t="s">
        <v>278</v>
      </c>
      <c r="B2050" t="s">
        <v>13</v>
      </c>
      <c r="C2050" t="s">
        <v>9</v>
      </c>
      <c r="D2050" t="s">
        <v>8</v>
      </c>
      <c r="E2050" t="s">
        <v>11</v>
      </c>
      <c r="F2050" t="s">
        <v>10</v>
      </c>
      <c r="G2050">
        <v>0</v>
      </c>
      <c r="H2050" t="s">
        <v>9</v>
      </c>
      <c r="I2050" t="s">
        <v>15</v>
      </c>
      <c r="L2050" s="3" t="s">
        <v>252</v>
      </c>
      <c r="M2050">
        <v>0</v>
      </c>
      <c r="N2050" t="str">
        <f t="shared" si="169"/>
        <v>No</v>
      </c>
      <c r="O2050" s="3" t="s">
        <v>214</v>
      </c>
      <c r="P2050" s="126" t="str">
        <f t="shared" si="170"/>
        <v>Yes</v>
      </c>
      <c r="Q2050" s="126" t="str">
        <f t="shared" si="171"/>
        <v>Yes</v>
      </c>
      <c r="R2050" s="126" t="str">
        <f t="shared" si="171"/>
        <v>Yes</v>
      </c>
      <c r="S2050" s="126" t="str">
        <f t="shared" si="171"/>
        <v>No</v>
      </c>
      <c r="T2050" s="126" t="str">
        <f t="shared" si="171"/>
        <v>Yes</v>
      </c>
      <c r="U2050" s="126" t="str">
        <f t="shared" si="171"/>
        <v>Yes</v>
      </c>
      <c r="V2050" s="126" t="str">
        <f t="shared" si="171"/>
        <v>No</v>
      </c>
      <c r="W2050" s="126" t="str">
        <f t="shared" si="171"/>
        <v>No</v>
      </c>
      <c r="X2050" s="126" t="str">
        <f t="shared" si="171"/>
        <v>No</v>
      </c>
      <c r="Y2050" s="126" t="str">
        <f t="shared" si="171"/>
        <v>No</v>
      </c>
      <c r="Z2050" s="126" t="str">
        <f t="shared" si="171"/>
        <v>No</v>
      </c>
      <c r="AA2050" s="126" t="str">
        <f t="shared" si="171"/>
        <v>No</v>
      </c>
    </row>
    <row r="2051" spans="1:27" x14ac:dyDescent="0.3">
      <c r="A2051" t="s">
        <v>278</v>
      </c>
      <c r="B2051" t="s">
        <v>13</v>
      </c>
      <c r="C2051" t="s">
        <v>9</v>
      </c>
      <c r="D2051" t="s">
        <v>8</v>
      </c>
      <c r="E2051" t="s">
        <v>11</v>
      </c>
      <c r="F2051" t="s">
        <v>10</v>
      </c>
      <c r="G2051">
        <v>1</v>
      </c>
      <c r="H2051" t="s">
        <v>10</v>
      </c>
      <c r="I2051" t="s">
        <v>148</v>
      </c>
      <c r="L2051" s="3" t="s">
        <v>257</v>
      </c>
      <c r="M2051">
        <v>2</v>
      </c>
      <c r="N2051" t="str">
        <f t="shared" si="169"/>
        <v>Yes</v>
      </c>
      <c r="O2051" s="3" t="s">
        <v>214</v>
      </c>
      <c r="P2051" s="126" t="str">
        <f t="shared" si="170"/>
        <v>Yes</v>
      </c>
      <c r="Q2051" s="126" t="str">
        <f t="shared" si="171"/>
        <v>Yes</v>
      </c>
      <c r="R2051" s="126" t="str">
        <f t="shared" si="171"/>
        <v>Yes</v>
      </c>
      <c r="S2051" s="126" t="str">
        <f t="shared" si="171"/>
        <v>No</v>
      </c>
      <c r="T2051" s="126" t="str">
        <f t="shared" si="171"/>
        <v>Yes</v>
      </c>
      <c r="U2051" s="126" t="str">
        <f t="shared" si="171"/>
        <v>Yes</v>
      </c>
      <c r="V2051" s="126" t="str">
        <f t="shared" si="171"/>
        <v>No</v>
      </c>
      <c r="W2051" s="126" t="str">
        <f t="shared" si="171"/>
        <v>No</v>
      </c>
      <c r="X2051" s="126" t="str">
        <f t="shared" si="171"/>
        <v>No</v>
      </c>
      <c r="Y2051" s="126" t="str">
        <f t="shared" si="171"/>
        <v>No</v>
      </c>
      <c r="Z2051" s="126" t="str">
        <f t="shared" si="171"/>
        <v>No</v>
      </c>
      <c r="AA2051" s="126" t="str">
        <f t="shared" si="171"/>
        <v>No</v>
      </c>
    </row>
    <row r="2052" spans="1:27" x14ac:dyDescent="0.3">
      <c r="A2052" t="s">
        <v>278</v>
      </c>
      <c r="B2052" t="s">
        <v>13</v>
      </c>
      <c r="C2052" t="s">
        <v>9</v>
      </c>
      <c r="D2052" t="s">
        <v>8</v>
      </c>
      <c r="E2052" t="s">
        <v>11</v>
      </c>
      <c r="F2052" t="s">
        <v>10</v>
      </c>
      <c r="G2052">
        <v>1</v>
      </c>
      <c r="H2052" t="s">
        <v>10</v>
      </c>
      <c r="I2052" t="s">
        <v>18</v>
      </c>
      <c r="L2052" s="3" t="s">
        <v>257</v>
      </c>
      <c r="M2052">
        <v>0</v>
      </c>
      <c r="N2052" t="str">
        <f t="shared" si="169"/>
        <v>No</v>
      </c>
      <c r="O2052" s="3" t="s">
        <v>214</v>
      </c>
      <c r="P2052" s="126" t="str">
        <f t="shared" si="170"/>
        <v>Yes</v>
      </c>
      <c r="Q2052" s="126" t="str">
        <f t="shared" si="171"/>
        <v>Yes</v>
      </c>
      <c r="R2052" s="126" t="str">
        <f t="shared" si="171"/>
        <v>Yes</v>
      </c>
      <c r="S2052" s="126" t="str">
        <f t="shared" si="171"/>
        <v>No</v>
      </c>
      <c r="T2052" s="126" t="str">
        <f t="shared" si="171"/>
        <v>Yes</v>
      </c>
      <c r="U2052" s="126" t="str">
        <f t="shared" si="171"/>
        <v>Yes</v>
      </c>
      <c r="V2052" s="126" t="str">
        <f t="shared" si="171"/>
        <v>No</v>
      </c>
      <c r="W2052" s="126" t="str">
        <f t="shared" si="171"/>
        <v>No</v>
      </c>
      <c r="X2052" s="126" t="str">
        <f t="shared" si="171"/>
        <v>No</v>
      </c>
      <c r="Y2052" s="126" t="str">
        <f t="shared" si="171"/>
        <v>No</v>
      </c>
      <c r="Z2052" s="126" t="str">
        <f t="shared" si="171"/>
        <v>No</v>
      </c>
      <c r="AA2052" s="126" t="str">
        <f t="shared" si="171"/>
        <v>No</v>
      </c>
    </row>
    <row r="2053" spans="1:27" x14ac:dyDescent="0.3">
      <c r="A2053" t="s">
        <v>278</v>
      </c>
      <c r="B2053" t="s">
        <v>13</v>
      </c>
      <c r="C2053" t="s">
        <v>9</v>
      </c>
      <c r="D2053" t="s">
        <v>8</v>
      </c>
      <c r="E2053" t="s">
        <v>11</v>
      </c>
      <c r="F2053" t="s">
        <v>10</v>
      </c>
      <c r="G2053">
        <v>1</v>
      </c>
      <c r="H2053" t="s">
        <v>9</v>
      </c>
      <c r="I2053" t="s">
        <v>17</v>
      </c>
      <c r="M2053">
        <v>0</v>
      </c>
      <c r="N2053" t="str">
        <f t="shared" si="169"/>
        <v>No</v>
      </c>
      <c r="O2053" s="3" t="s">
        <v>214</v>
      </c>
      <c r="P2053" s="126" t="str">
        <f t="shared" si="170"/>
        <v>Yes</v>
      </c>
      <c r="Q2053" s="126" t="str">
        <f t="shared" si="171"/>
        <v>Yes</v>
      </c>
      <c r="R2053" s="126" t="str">
        <f t="shared" si="171"/>
        <v>Yes</v>
      </c>
      <c r="S2053" s="126" t="str">
        <f t="shared" si="171"/>
        <v>No</v>
      </c>
      <c r="T2053" s="126" t="str">
        <f t="shared" si="171"/>
        <v>Yes</v>
      </c>
      <c r="U2053" s="126" t="str">
        <f t="shared" si="171"/>
        <v>Yes</v>
      </c>
      <c r="V2053" s="126" t="str">
        <f t="shared" si="171"/>
        <v>No</v>
      </c>
      <c r="W2053" s="126" t="str">
        <f t="shared" si="171"/>
        <v>No</v>
      </c>
      <c r="X2053" s="126" t="str">
        <f t="shared" si="171"/>
        <v>No</v>
      </c>
      <c r="Y2053" s="126" t="str">
        <f t="shared" si="171"/>
        <v>No</v>
      </c>
      <c r="Z2053" s="126" t="str">
        <f t="shared" si="171"/>
        <v>No</v>
      </c>
      <c r="AA2053" s="126" t="str">
        <f t="shared" si="171"/>
        <v>No</v>
      </c>
    </row>
    <row r="2054" spans="1:27" x14ac:dyDescent="0.3">
      <c r="A2054" t="s">
        <v>278</v>
      </c>
      <c r="B2054" t="s">
        <v>13</v>
      </c>
      <c r="C2054" t="s">
        <v>9</v>
      </c>
      <c r="D2054" t="s">
        <v>8</v>
      </c>
      <c r="E2054" t="s">
        <v>11</v>
      </c>
      <c r="F2054" t="s">
        <v>10</v>
      </c>
      <c r="G2054">
        <v>1</v>
      </c>
      <c r="H2054" t="s">
        <v>11</v>
      </c>
      <c r="I2054" t="s">
        <v>148</v>
      </c>
      <c r="J2054" t="s">
        <v>237</v>
      </c>
      <c r="L2054" s="3" t="s">
        <v>253</v>
      </c>
      <c r="M2054">
        <v>1</v>
      </c>
      <c r="N2054" t="str">
        <f t="shared" si="169"/>
        <v>Yes</v>
      </c>
      <c r="O2054" s="3" t="s">
        <v>214</v>
      </c>
      <c r="P2054" s="126" t="str">
        <f t="shared" si="170"/>
        <v>Yes</v>
      </c>
      <c r="Q2054" s="126" t="str">
        <f t="shared" si="171"/>
        <v>Yes</v>
      </c>
      <c r="R2054" s="126" t="str">
        <f t="shared" si="171"/>
        <v>Yes</v>
      </c>
      <c r="S2054" s="126" t="str">
        <f t="shared" si="171"/>
        <v>No</v>
      </c>
      <c r="T2054" s="126" t="str">
        <f t="shared" si="171"/>
        <v>Yes</v>
      </c>
      <c r="U2054" s="126" t="str">
        <f t="shared" si="171"/>
        <v>Yes</v>
      </c>
      <c r="V2054" s="126" t="str">
        <f t="shared" si="171"/>
        <v>No</v>
      </c>
      <c r="W2054" s="126" t="str">
        <f t="shared" si="171"/>
        <v>No</v>
      </c>
      <c r="X2054" s="126" t="str">
        <f t="shared" si="171"/>
        <v>No</v>
      </c>
      <c r="Y2054" s="126" t="str">
        <f t="shared" si="171"/>
        <v>No</v>
      </c>
      <c r="Z2054" s="126" t="str">
        <f t="shared" si="171"/>
        <v>No</v>
      </c>
      <c r="AA2054" s="126" t="str">
        <f t="shared" si="171"/>
        <v>No</v>
      </c>
    </row>
    <row r="2055" spans="1:27" x14ac:dyDescent="0.3">
      <c r="A2055" t="s">
        <v>278</v>
      </c>
      <c r="B2055" t="s">
        <v>13</v>
      </c>
      <c r="C2055" t="s">
        <v>9</v>
      </c>
      <c r="D2055" t="s">
        <v>8</v>
      </c>
      <c r="E2055" t="s">
        <v>70</v>
      </c>
      <c r="F2055" t="s">
        <v>131</v>
      </c>
      <c r="G2055">
        <v>1</v>
      </c>
      <c r="H2055" t="s">
        <v>9</v>
      </c>
      <c r="I2055" t="s">
        <v>148</v>
      </c>
      <c r="L2055" s="3" t="s">
        <v>252</v>
      </c>
      <c r="M2055">
        <v>2</v>
      </c>
      <c r="N2055" t="str">
        <f t="shared" si="169"/>
        <v>Yes</v>
      </c>
      <c r="O2055" s="3" t="s">
        <v>214</v>
      </c>
      <c r="P2055" s="126" t="str">
        <f t="shared" si="170"/>
        <v>Yes</v>
      </c>
      <c r="Q2055" s="126" t="str">
        <f t="shared" si="171"/>
        <v>Yes</v>
      </c>
      <c r="R2055" s="126" t="str">
        <f t="shared" si="171"/>
        <v>Yes</v>
      </c>
      <c r="S2055" s="126" t="str">
        <f t="shared" si="171"/>
        <v>Yes</v>
      </c>
      <c r="T2055" s="126" t="str">
        <f t="shared" si="171"/>
        <v>No</v>
      </c>
      <c r="U2055" s="126" t="str">
        <f t="shared" si="171"/>
        <v>No</v>
      </c>
      <c r="V2055" s="126" t="str">
        <f t="shared" si="171"/>
        <v>No</v>
      </c>
      <c r="W2055" s="126" t="str">
        <f t="shared" si="171"/>
        <v>No</v>
      </c>
      <c r="X2055" s="126" t="str">
        <f t="shared" si="171"/>
        <v>No</v>
      </c>
      <c r="Y2055" s="126" t="str">
        <f t="shared" si="171"/>
        <v>No</v>
      </c>
      <c r="Z2055" s="126" t="str">
        <f t="shared" si="171"/>
        <v>Yes</v>
      </c>
      <c r="AA2055" s="126" t="str">
        <f t="shared" si="171"/>
        <v>No</v>
      </c>
    </row>
    <row r="2056" spans="1:27" x14ac:dyDescent="0.3">
      <c r="A2056" t="s">
        <v>278</v>
      </c>
      <c r="B2056" t="s">
        <v>13</v>
      </c>
      <c r="C2056" t="s">
        <v>9</v>
      </c>
      <c r="D2056" t="s">
        <v>8</v>
      </c>
      <c r="E2056" t="s">
        <v>70</v>
      </c>
      <c r="F2056" t="s">
        <v>131</v>
      </c>
      <c r="G2056">
        <v>0</v>
      </c>
      <c r="H2056" t="s">
        <v>131</v>
      </c>
      <c r="I2056" t="s">
        <v>15</v>
      </c>
      <c r="L2056" s="3" t="s">
        <v>253</v>
      </c>
      <c r="M2056">
        <v>0</v>
      </c>
      <c r="N2056" t="str">
        <f t="shared" si="169"/>
        <v>No</v>
      </c>
      <c r="O2056" s="3" t="s">
        <v>214</v>
      </c>
      <c r="P2056" s="126" t="str">
        <f t="shared" si="170"/>
        <v>Yes</v>
      </c>
      <c r="Q2056" s="126" t="str">
        <f t="shared" si="171"/>
        <v>Yes</v>
      </c>
      <c r="R2056" s="126" t="str">
        <f t="shared" si="171"/>
        <v>Yes</v>
      </c>
      <c r="S2056" s="126" t="str">
        <f t="shared" si="171"/>
        <v>Yes</v>
      </c>
      <c r="T2056" s="126" t="str">
        <f t="shared" si="171"/>
        <v>No</v>
      </c>
      <c r="U2056" s="126" t="str">
        <f t="shared" si="171"/>
        <v>No</v>
      </c>
      <c r="V2056" s="126" t="str">
        <f t="shared" si="171"/>
        <v>No</v>
      </c>
      <c r="W2056" s="126" t="str">
        <f t="shared" si="171"/>
        <v>No</v>
      </c>
      <c r="X2056" s="126" t="str">
        <f t="shared" si="171"/>
        <v>No</v>
      </c>
      <c r="Y2056" s="126" t="str">
        <f t="shared" si="171"/>
        <v>No</v>
      </c>
      <c r="Z2056" s="126" t="str">
        <f t="shared" si="171"/>
        <v>Yes</v>
      </c>
      <c r="AA2056" s="126" t="str">
        <f t="shared" si="171"/>
        <v>No</v>
      </c>
    </row>
    <row r="2057" spans="1:27" x14ac:dyDescent="0.3">
      <c r="A2057" t="s">
        <v>278</v>
      </c>
      <c r="B2057" t="s">
        <v>13</v>
      </c>
      <c r="C2057" t="s">
        <v>130</v>
      </c>
      <c r="D2057" t="s">
        <v>8</v>
      </c>
      <c r="E2057" t="s">
        <v>70</v>
      </c>
      <c r="F2057" t="s">
        <v>131</v>
      </c>
      <c r="G2057">
        <v>0</v>
      </c>
      <c r="H2057" t="s">
        <v>130</v>
      </c>
      <c r="I2057" t="s">
        <v>15</v>
      </c>
      <c r="M2057">
        <v>0</v>
      </c>
      <c r="N2057" t="str">
        <f t="shared" si="169"/>
        <v>No</v>
      </c>
      <c r="O2057" s="3" t="s">
        <v>214</v>
      </c>
      <c r="P2057" s="126" t="str">
        <f t="shared" si="170"/>
        <v>Yes</v>
      </c>
      <c r="Q2057" s="126" t="str">
        <f t="shared" si="171"/>
        <v>No</v>
      </c>
      <c r="R2057" s="126" t="str">
        <f t="shared" si="171"/>
        <v>Yes</v>
      </c>
      <c r="S2057" s="126" t="str">
        <f t="shared" si="171"/>
        <v>Yes</v>
      </c>
      <c r="T2057" s="126" t="str">
        <f t="shared" si="171"/>
        <v>No</v>
      </c>
      <c r="U2057" s="126" t="str">
        <f t="shared" si="171"/>
        <v>No</v>
      </c>
      <c r="V2057" s="126" t="str">
        <f t="shared" si="171"/>
        <v>No</v>
      </c>
      <c r="W2057" s="126" t="str">
        <f t="shared" si="171"/>
        <v>No</v>
      </c>
      <c r="X2057" s="126" t="str">
        <f t="shared" si="171"/>
        <v>No</v>
      </c>
      <c r="Y2057" s="126" t="str">
        <f t="shared" si="171"/>
        <v>Yes</v>
      </c>
      <c r="Z2057" s="126" t="str">
        <f t="shared" si="171"/>
        <v>Yes</v>
      </c>
      <c r="AA2057" s="126" t="str">
        <f t="shared" si="171"/>
        <v>No</v>
      </c>
    </row>
    <row r="2058" spans="1:27" x14ac:dyDescent="0.3">
      <c r="A2058" t="s">
        <v>278</v>
      </c>
      <c r="B2058" t="s">
        <v>130</v>
      </c>
      <c r="C2058" t="s">
        <v>70</v>
      </c>
      <c r="D2058" t="s">
        <v>8</v>
      </c>
      <c r="E2058" t="s">
        <v>11</v>
      </c>
      <c r="F2058" t="s">
        <v>131</v>
      </c>
      <c r="G2058">
        <v>1</v>
      </c>
      <c r="H2058" t="s">
        <v>11</v>
      </c>
      <c r="I2058" t="s">
        <v>17</v>
      </c>
      <c r="M2058">
        <v>0</v>
      </c>
      <c r="N2058" t="str">
        <f t="shared" si="169"/>
        <v>No</v>
      </c>
      <c r="O2058" s="3" t="s">
        <v>214</v>
      </c>
      <c r="P2058" s="126" t="str">
        <f t="shared" si="170"/>
        <v>No</v>
      </c>
      <c r="Q2058" s="126" t="str">
        <f t="shared" si="171"/>
        <v>No</v>
      </c>
      <c r="R2058" s="126" t="str">
        <f t="shared" si="171"/>
        <v>Yes</v>
      </c>
      <c r="S2058" s="126" t="str">
        <f t="shared" si="171"/>
        <v>Yes</v>
      </c>
      <c r="T2058" s="126" t="str">
        <f t="shared" si="171"/>
        <v>No</v>
      </c>
      <c r="U2058" s="126" t="str">
        <f t="shared" si="171"/>
        <v>Yes</v>
      </c>
      <c r="V2058" s="126" t="str">
        <f t="shared" si="171"/>
        <v>No</v>
      </c>
      <c r="W2058" s="126" t="str">
        <f t="shared" si="171"/>
        <v>No</v>
      </c>
      <c r="X2058" s="126" t="str">
        <f t="shared" si="171"/>
        <v>No</v>
      </c>
      <c r="Y2058" s="126" t="str">
        <f t="shared" si="171"/>
        <v>Yes</v>
      </c>
      <c r="Z2058" s="126" t="str">
        <f t="shared" si="171"/>
        <v>Yes</v>
      </c>
      <c r="AA2058" s="126" t="str">
        <f t="shared" si="171"/>
        <v>No</v>
      </c>
    </row>
    <row r="2059" spans="1:27" x14ac:dyDescent="0.3">
      <c r="A2059" t="s">
        <v>278</v>
      </c>
      <c r="B2059" t="s">
        <v>13</v>
      </c>
      <c r="C2059" t="s">
        <v>130</v>
      </c>
      <c r="D2059" t="s">
        <v>70</v>
      </c>
      <c r="E2059" t="s">
        <v>11</v>
      </c>
      <c r="F2059" t="s">
        <v>10</v>
      </c>
      <c r="G2059">
        <v>0</v>
      </c>
      <c r="H2059" t="s">
        <v>13</v>
      </c>
      <c r="I2059" t="s">
        <v>19</v>
      </c>
      <c r="M2059">
        <v>0</v>
      </c>
      <c r="N2059" t="str">
        <f t="shared" si="169"/>
        <v>No</v>
      </c>
      <c r="O2059" s="3" t="s">
        <v>214</v>
      </c>
      <c r="P2059" s="126" t="str">
        <f t="shared" si="170"/>
        <v>Yes</v>
      </c>
      <c r="Q2059" s="126" t="str">
        <f t="shared" si="171"/>
        <v>No</v>
      </c>
      <c r="R2059" s="126" t="str">
        <f t="shared" si="171"/>
        <v>No</v>
      </c>
      <c r="S2059" s="126" t="str">
        <f t="shared" si="171"/>
        <v>Yes</v>
      </c>
      <c r="T2059" s="126" t="str">
        <f t="shared" si="171"/>
        <v>Yes</v>
      </c>
      <c r="U2059" s="126" t="str">
        <f t="shared" si="171"/>
        <v>Yes</v>
      </c>
      <c r="V2059" s="126" t="str">
        <f t="shared" si="171"/>
        <v>No</v>
      </c>
      <c r="W2059" s="126" t="str">
        <f t="shared" si="171"/>
        <v>No</v>
      </c>
      <c r="X2059" s="126" t="str">
        <f t="shared" si="171"/>
        <v>No</v>
      </c>
      <c r="Y2059" s="126" t="str">
        <f t="shared" si="171"/>
        <v>Yes</v>
      </c>
      <c r="Z2059" s="126" t="str">
        <f t="shared" si="171"/>
        <v>No</v>
      </c>
      <c r="AA2059" s="126" t="str">
        <f t="shared" si="171"/>
        <v>No</v>
      </c>
    </row>
    <row r="2060" spans="1:27" x14ac:dyDescent="0.3">
      <c r="A2060" t="s">
        <v>278</v>
      </c>
      <c r="B2060" t="s">
        <v>13</v>
      </c>
      <c r="C2060" t="s">
        <v>130</v>
      </c>
      <c r="D2060" t="s">
        <v>70</v>
      </c>
      <c r="E2060" t="s">
        <v>11</v>
      </c>
      <c r="F2060" t="s">
        <v>10</v>
      </c>
      <c r="G2060">
        <v>1</v>
      </c>
      <c r="H2060" t="s">
        <v>10</v>
      </c>
      <c r="I2060" t="s">
        <v>15</v>
      </c>
      <c r="M2060">
        <v>0</v>
      </c>
      <c r="N2060" t="str">
        <f t="shared" si="169"/>
        <v>No</v>
      </c>
      <c r="O2060" s="3" t="s">
        <v>214</v>
      </c>
      <c r="P2060" s="126" t="str">
        <f t="shared" si="170"/>
        <v>Yes</v>
      </c>
      <c r="Q2060" s="126" t="str">
        <f t="shared" si="171"/>
        <v>No</v>
      </c>
      <c r="R2060" s="126" t="str">
        <f t="shared" si="171"/>
        <v>No</v>
      </c>
      <c r="S2060" s="126" t="str">
        <f t="shared" si="171"/>
        <v>Yes</v>
      </c>
      <c r="T2060" s="126" t="str">
        <f t="shared" si="171"/>
        <v>Yes</v>
      </c>
      <c r="U2060" s="126" t="str">
        <f t="shared" si="171"/>
        <v>Yes</v>
      </c>
      <c r="V2060" s="126" t="str">
        <f t="shared" si="171"/>
        <v>No</v>
      </c>
      <c r="W2060" s="126" t="str">
        <f t="shared" si="171"/>
        <v>No</v>
      </c>
      <c r="X2060" s="126" t="str">
        <f t="shared" si="171"/>
        <v>No</v>
      </c>
      <c r="Y2060" s="126" t="str">
        <f t="shared" si="171"/>
        <v>Yes</v>
      </c>
      <c r="Z2060" s="126" t="str">
        <f t="shared" si="171"/>
        <v>No</v>
      </c>
      <c r="AA2060" s="126" t="str">
        <f t="shared" si="171"/>
        <v>No</v>
      </c>
    </row>
    <row r="2061" spans="1:27" x14ac:dyDescent="0.3">
      <c r="A2061" t="s">
        <v>278</v>
      </c>
      <c r="B2061" t="s">
        <v>13</v>
      </c>
      <c r="C2061" t="s">
        <v>130</v>
      </c>
      <c r="D2061" t="s">
        <v>70</v>
      </c>
      <c r="E2061" t="s">
        <v>11</v>
      </c>
      <c r="F2061" t="s">
        <v>10</v>
      </c>
      <c r="G2061">
        <v>1</v>
      </c>
      <c r="H2061" t="s">
        <v>10</v>
      </c>
      <c r="I2061" t="s">
        <v>18</v>
      </c>
      <c r="L2061" s="3" t="s">
        <v>252</v>
      </c>
      <c r="M2061">
        <v>0</v>
      </c>
      <c r="N2061" t="str">
        <f t="shared" si="169"/>
        <v>No</v>
      </c>
      <c r="O2061" s="3" t="s">
        <v>214</v>
      </c>
      <c r="P2061" s="126" t="str">
        <f t="shared" si="170"/>
        <v>Yes</v>
      </c>
      <c r="Q2061" s="126" t="str">
        <f t="shared" si="171"/>
        <v>No</v>
      </c>
      <c r="R2061" s="126" t="str">
        <f t="shared" si="171"/>
        <v>No</v>
      </c>
      <c r="S2061" s="126" t="str">
        <f t="shared" si="171"/>
        <v>Yes</v>
      </c>
      <c r="T2061" s="126" t="str">
        <f t="shared" si="171"/>
        <v>Yes</v>
      </c>
      <c r="U2061" s="126" t="str">
        <f t="shared" si="171"/>
        <v>Yes</v>
      </c>
      <c r="V2061" s="126" t="str">
        <f t="shared" si="171"/>
        <v>No</v>
      </c>
      <c r="W2061" s="126" t="str">
        <f t="shared" si="171"/>
        <v>No</v>
      </c>
      <c r="X2061" s="126" t="str">
        <f t="shared" si="171"/>
        <v>No</v>
      </c>
      <c r="Y2061" s="126" t="str">
        <f t="shared" si="171"/>
        <v>Yes</v>
      </c>
      <c r="Z2061" s="126" t="str">
        <f t="shared" si="171"/>
        <v>No</v>
      </c>
      <c r="AA2061" s="126" t="str">
        <f t="shared" si="171"/>
        <v>No</v>
      </c>
    </row>
    <row r="2062" spans="1:27" x14ac:dyDescent="0.3">
      <c r="A2062" t="s">
        <v>278</v>
      </c>
      <c r="B2062" t="s">
        <v>13</v>
      </c>
      <c r="C2062" t="s">
        <v>130</v>
      </c>
      <c r="D2062" t="s">
        <v>70</v>
      </c>
      <c r="E2062" t="s">
        <v>11</v>
      </c>
      <c r="F2062" t="s">
        <v>10</v>
      </c>
      <c r="G2062">
        <v>0</v>
      </c>
      <c r="H2062" t="s">
        <v>130</v>
      </c>
      <c r="I2062" t="s">
        <v>19</v>
      </c>
      <c r="L2062" s="3" t="s">
        <v>252</v>
      </c>
      <c r="M2062">
        <v>0</v>
      </c>
      <c r="N2062" t="str">
        <f t="shared" si="169"/>
        <v>No</v>
      </c>
      <c r="O2062" s="3" t="s">
        <v>214</v>
      </c>
      <c r="P2062" s="126" t="str">
        <f t="shared" si="170"/>
        <v>Yes</v>
      </c>
      <c r="Q2062" s="126" t="str">
        <f t="shared" si="171"/>
        <v>No</v>
      </c>
      <c r="R2062" s="126" t="str">
        <f t="shared" si="171"/>
        <v>No</v>
      </c>
      <c r="S2062" s="126" t="str">
        <f t="shared" si="171"/>
        <v>Yes</v>
      </c>
      <c r="T2062" s="126" t="str">
        <f t="shared" si="171"/>
        <v>Yes</v>
      </c>
      <c r="U2062" s="126" t="str">
        <f t="shared" si="171"/>
        <v>Yes</v>
      </c>
      <c r="V2062" s="126" t="str">
        <f t="shared" si="171"/>
        <v>No</v>
      </c>
      <c r="W2062" s="126" t="str">
        <f t="shared" si="171"/>
        <v>No</v>
      </c>
      <c r="X2062" s="126" t="str">
        <f t="shared" si="171"/>
        <v>No</v>
      </c>
      <c r="Y2062" s="126" t="str">
        <f t="shared" si="171"/>
        <v>Yes</v>
      </c>
      <c r="Z2062" s="126" t="str">
        <f t="shared" si="171"/>
        <v>No</v>
      </c>
      <c r="AA2062" s="126" t="str">
        <f t="shared" si="171"/>
        <v>No</v>
      </c>
    </row>
    <row r="2063" spans="1:27" x14ac:dyDescent="0.3">
      <c r="A2063" t="s">
        <v>278</v>
      </c>
      <c r="B2063" t="s">
        <v>13</v>
      </c>
      <c r="C2063" t="s">
        <v>130</v>
      </c>
      <c r="D2063" t="s">
        <v>70</v>
      </c>
      <c r="E2063" t="s">
        <v>11</v>
      </c>
      <c r="F2063" t="s">
        <v>10</v>
      </c>
      <c r="G2063">
        <v>0</v>
      </c>
      <c r="H2063" t="s">
        <v>130</v>
      </c>
      <c r="I2063" t="s">
        <v>15</v>
      </c>
      <c r="L2063" s="3" t="s">
        <v>252</v>
      </c>
      <c r="M2063">
        <v>2</v>
      </c>
      <c r="N2063" t="str">
        <f t="shared" si="169"/>
        <v>Yes</v>
      </c>
      <c r="O2063" s="3" t="s">
        <v>214</v>
      </c>
      <c r="P2063" s="126" t="str">
        <f t="shared" si="170"/>
        <v>Yes</v>
      </c>
      <c r="Q2063" s="126" t="str">
        <f t="shared" si="171"/>
        <v>No</v>
      </c>
      <c r="R2063" s="126" t="str">
        <f t="shared" si="171"/>
        <v>No</v>
      </c>
      <c r="S2063" s="126" t="str">
        <f t="shared" si="171"/>
        <v>Yes</v>
      </c>
      <c r="T2063" s="126" t="str">
        <f t="shared" si="171"/>
        <v>Yes</v>
      </c>
      <c r="U2063" s="126" t="str">
        <f t="shared" si="171"/>
        <v>Yes</v>
      </c>
      <c r="V2063" s="126" t="str">
        <f t="shared" si="171"/>
        <v>No</v>
      </c>
      <c r="W2063" s="126" t="str">
        <f t="shared" si="171"/>
        <v>No</v>
      </c>
      <c r="X2063" s="126" t="str">
        <f t="shared" si="171"/>
        <v>No</v>
      </c>
      <c r="Y2063" s="126" t="str">
        <f t="shared" si="171"/>
        <v>Yes</v>
      </c>
      <c r="Z2063" s="126" t="str">
        <f t="shared" si="171"/>
        <v>No</v>
      </c>
      <c r="AA2063" s="126" t="str">
        <f t="shared" si="171"/>
        <v>No</v>
      </c>
    </row>
    <row r="2064" spans="1:27" x14ac:dyDescent="0.3">
      <c r="A2064" t="s">
        <v>278</v>
      </c>
      <c r="B2064" t="s">
        <v>13</v>
      </c>
      <c r="C2064" t="s">
        <v>9</v>
      </c>
      <c r="D2064" t="s">
        <v>8</v>
      </c>
      <c r="E2064" t="s">
        <v>11</v>
      </c>
      <c r="F2064" t="s">
        <v>10</v>
      </c>
      <c r="G2064">
        <v>0</v>
      </c>
      <c r="H2064" t="s">
        <v>11</v>
      </c>
      <c r="I2064" t="s">
        <v>15</v>
      </c>
      <c r="J2064" t="s">
        <v>237</v>
      </c>
      <c r="L2064" s="3" t="s">
        <v>253</v>
      </c>
      <c r="M2064">
        <v>0</v>
      </c>
      <c r="N2064" t="str">
        <f t="shared" si="169"/>
        <v>No</v>
      </c>
      <c r="O2064" s="3" t="s">
        <v>214</v>
      </c>
      <c r="P2064" s="126" t="str">
        <f t="shared" si="170"/>
        <v>Yes</v>
      </c>
      <c r="Q2064" s="126" t="str">
        <f t="shared" si="171"/>
        <v>Yes</v>
      </c>
      <c r="R2064" s="126" t="str">
        <f t="shared" si="171"/>
        <v>Yes</v>
      </c>
      <c r="S2064" s="126" t="str">
        <f t="shared" si="171"/>
        <v>No</v>
      </c>
      <c r="T2064" s="126" t="str">
        <f t="shared" si="171"/>
        <v>Yes</v>
      </c>
      <c r="U2064" s="126" t="str">
        <f t="shared" si="171"/>
        <v>Yes</v>
      </c>
      <c r="V2064" s="126" t="str">
        <f t="shared" si="171"/>
        <v>No</v>
      </c>
      <c r="W2064" s="126" t="str">
        <f t="shared" si="171"/>
        <v>No</v>
      </c>
      <c r="X2064" s="126" t="str">
        <f t="shared" si="171"/>
        <v>No</v>
      </c>
      <c r="Y2064" s="126" t="str">
        <f t="shared" si="171"/>
        <v>No</v>
      </c>
      <c r="Z2064" s="126" t="str">
        <f t="shared" si="171"/>
        <v>No</v>
      </c>
      <c r="AA2064" s="126" t="str">
        <f t="shared" si="171"/>
        <v>No</v>
      </c>
    </row>
    <row r="2065" spans="1:27" x14ac:dyDescent="0.3">
      <c r="A2065" t="s">
        <v>278</v>
      </c>
      <c r="B2065" t="s">
        <v>13</v>
      </c>
      <c r="C2065" t="s">
        <v>9</v>
      </c>
      <c r="D2065" t="s">
        <v>8</v>
      </c>
      <c r="E2065" t="s">
        <v>11</v>
      </c>
      <c r="F2065" t="s">
        <v>10</v>
      </c>
      <c r="G2065">
        <v>0</v>
      </c>
      <c r="H2065" t="s">
        <v>9</v>
      </c>
      <c r="I2065" t="s">
        <v>17</v>
      </c>
      <c r="J2065" t="s">
        <v>237</v>
      </c>
      <c r="L2065" s="3" t="s">
        <v>253</v>
      </c>
      <c r="M2065">
        <v>0</v>
      </c>
      <c r="N2065" t="str">
        <f t="shared" si="169"/>
        <v>No</v>
      </c>
      <c r="O2065" s="3" t="s">
        <v>214</v>
      </c>
      <c r="P2065" s="126" t="str">
        <f t="shared" si="170"/>
        <v>Yes</v>
      </c>
      <c r="Q2065" s="126" t="str">
        <f t="shared" si="171"/>
        <v>Yes</v>
      </c>
      <c r="R2065" s="126" t="str">
        <f t="shared" si="171"/>
        <v>Yes</v>
      </c>
      <c r="S2065" s="126" t="str">
        <f t="shared" si="171"/>
        <v>No</v>
      </c>
      <c r="T2065" s="126" t="str">
        <f t="shared" si="171"/>
        <v>Yes</v>
      </c>
      <c r="U2065" s="126" t="str">
        <f t="shared" si="171"/>
        <v>Yes</v>
      </c>
      <c r="V2065" s="126" t="str">
        <f t="shared" si="171"/>
        <v>No</v>
      </c>
      <c r="W2065" s="126" t="str">
        <f t="shared" si="171"/>
        <v>No</v>
      </c>
      <c r="X2065" s="126" t="str">
        <f t="shared" si="171"/>
        <v>No</v>
      </c>
      <c r="Y2065" s="126" t="str">
        <f t="shared" si="171"/>
        <v>No</v>
      </c>
      <c r="Z2065" s="126" t="str">
        <f t="shared" si="171"/>
        <v>No</v>
      </c>
      <c r="AA2065" s="126" t="str">
        <f t="shared" si="171"/>
        <v>No</v>
      </c>
    </row>
    <row r="2066" spans="1:27" x14ac:dyDescent="0.3">
      <c r="A2066" t="s">
        <v>278</v>
      </c>
      <c r="B2066" t="s">
        <v>13</v>
      </c>
      <c r="C2066" t="s">
        <v>9</v>
      </c>
      <c r="D2066" t="s">
        <v>8</v>
      </c>
      <c r="E2066" t="s">
        <v>11</v>
      </c>
      <c r="F2066" t="s">
        <v>10</v>
      </c>
      <c r="G2066">
        <v>0</v>
      </c>
      <c r="H2066" t="s">
        <v>13</v>
      </c>
      <c r="I2066" t="s">
        <v>15</v>
      </c>
      <c r="L2066" s="3" t="s">
        <v>122</v>
      </c>
      <c r="M2066">
        <v>0</v>
      </c>
      <c r="N2066" t="str">
        <f t="shared" si="169"/>
        <v>No</v>
      </c>
      <c r="O2066" s="3" t="s">
        <v>214</v>
      </c>
      <c r="P2066" s="126" t="str">
        <f t="shared" si="170"/>
        <v>Yes</v>
      </c>
      <c r="Q2066" s="126" t="str">
        <f t="shared" si="171"/>
        <v>Yes</v>
      </c>
      <c r="R2066" s="126" t="str">
        <f t="shared" si="171"/>
        <v>Yes</v>
      </c>
      <c r="S2066" s="126" t="str">
        <f t="shared" si="171"/>
        <v>No</v>
      </c>
      <c r="T2066" s="126" t="str">
        <f t="shared" si="171"/>
        <v>Yes</v>
      </c>
      <c r="U2066" s="126" t="str">
        <f t="shared" si="171"/>
        <v>Yes</v>
      </c>
      <c r="V2066" s="126" t="str">
        <f t="shared" si="171"/>
        <v>No</v>
      </c>
      <c r="W2066" s="126" t="str">
        <f t="shared" si="171"/>
        <v>No</v>
      </c>
      <c r="X2066" s="126" t="str">
        <f t="shared" si="171"/>
        <v>No</v>
      </c>
      <c r="Y2066" s="126" t="str">
        <f t="shared" si="171"/>
        <v>No</v>
      </c>
      <c r="Z2066" s="126" t="str">
        <f t="shared" si="171"/>
        <v>No</v>
      </c>
      <c r="AA2066" s="126" t="str">
        <f t="shared" si="171"/>
        <v>No</v>
      </c>
    </row>
    <row r="2067" spans="1:27" x14ac:dyDescent="0.3">
      <c r="A2067" t="s">
        <v>278</v>
      </c>
      <c r="B2067" t="s">
        <v>13</v>
      </c>
      <c r="C2067" t="s">
        <v>9</v>
      </c>
      <c r="D2067" t="s">
        <v>8</v>
      </c>
      <c r="E2067" t="s">
        <v>11</v>
      </c>
      <c r="F2067" t="s">
        <v>10</v>
      </c>
      <c r="G2067">
        <v>1</v>
      </c>
      <c r="H2067" t="s">
        <v>13</v>
      </c>
      <c r="I2067" t="s">
        <v>16</v>
      </c>
      <c r="L2067" s="3" t="s">
        <v>122</v>
      </c>
      <c r="M2067">
        <v>0</v>
      </c>
      <c r="N2067" t="str">
        <f t="shared" si="169"/>
        <v>No</v>
      </c>
      <c r="O2067" s="3" t="s">
        <v>214</v>
      </c>
      <c r="P2067" s="126" t="str">
        <f t="shared" si="170"/>
        <v>Yes</v>
      </c>
      <c r="Q2067" s="126" t="str">
        <f t="shared" si="171"/>
        <v>Yes</v>
      </c>
      <c r="R2067" s="126" t="str">
        <f t="shared" si="171"/>
        <v>Yes</v>
      </c>
      <c r="S2067" s="126" t="str">
        <f t="shared" si="171"/>
        <v>No</v>
      </c>
      <c r="T2067" s="126" t="str">
        <f t="shared" si="171"/>
        <v>Yes</v>
      </c>
      <c r="U2067" s="126" t="str">
        <f t="shared" si="171"/>
        <v>Yes</v>
      </c>
      <c r="V2067" s="126" t="str">
        <f t="shared" si="171"/>
        <v>No</v>
      </c>
      <c r="W2067" s="126" t="str">
        <f t="shared" si="171"/>
        <v>No</v>
      </c>
      <c r="X2067" s="126" t="str">
        <f t="shared" si="171"/>
        <v>No</v>
      </c>
      <c r="Y2067" s="126" t="str">
        <f t="shared" si="171"/>
        <v>No</v>
      </c>
      <c r="Z2067" s="126" t="str">
        <f t="shared" si="171"/>
        <v>No</v>
      </c>
      <c r="AA2067" s="126" t="str">
        <f t="shared" si="171"/>
        <v>No</v>
      </c>
    </row>
    <row r="2068" spans="1:27" x14ac:dyDescent="0.3">
      <c r="A2068" t="s">
        <v>278</v>
      </c>
      <c r="B2068" t="s">
        <v>13</v>
      </c>
      <c r="C2068" t="s">
        <v>9</v>
      </c>
      <c r="D2068" t="s">
        <v>8</v>
      </c>
      <c r="E2068" t="s">
        <v>11</v>
      </c>
      <c r="F2068" t="s">
        <v>10</v>
      </c>
      <c r="G2068">
        <v>0</v>
      </c>
      <c r="H2068" t="s">
        <v>10</v>
      </c>
      <c r="I2068" t="s">
        <v>15</v>
      </c>
      <c r="L2068" s="3" t="s">
        <v>257</v>
      </c>
      <c r="M2068">
        <v>0</v>
      </c>
      <c r="N2068" t="str">
        <f t="shared" si="169"/>
        <v>No</v>
      </c>
      <c r="O2068" s="3" t="s">
        <v>214</v>
      </c>
      <c r="P2068" s="126" t="str">
        <f t="shared" si="170"/>
        <v>Yes</v>
      </c>
      <c r="Q2068" s="126" t="str">
        <f t="shared" si="170"/>
        <v>Yes</v>
      </c>
      <c r="R2068" s="126" t="str">
        <f t="shared" si="170"/>
        <v>Yes</v>
      </c>
      <c r="S2068" s="126" t="str">
        <f t="shared" si="170"/>
        <v>No</v>
      </c>
      <c r="T2068" s="126" t="str">
        <f t="shared" si="170"/>
        <v>Yes</v>
      </c>
      <c r="U2068" s="126" t="str">
        <f t="shared" si="170"/>
        <v>Yes</v>
      </c>
      <c r="V2068" s="126" t="str">
        <f t="shared" si="170"/>
        <v>No</v>
      </c>
      <c r="W2068" s="126" t="str">
        <f t="shared" si="170"/>
        <v>No</v>
      </c>
      <c r="X2068" s="126" t="str">
        <f t="shared" si="170"/>
        <v>No</v>
      </c>
      <c r="Y2068" s="126" t="str">
        <f t="shared" si="170"/>
        <v>No</v>
      </c>
      <c r="Z2068" s="126" t="str">
        <f t="shared" si="170"/>
        <v>No</v>
      </c>
      <c r="AA2068" s="126" t="str">
        <f t="shared" si="170"/>
        <v>No</v>
      </c>
    </row>
    <row r="2069" spans="1:27" x14ac:dyDescent="0.3">
      <c r="A2069" t="s">
        <v>278</v>
      </c>
      <c r="B2069" t="s">
        <v>13</v>
      </c>
      <c r="C2069" t="s">
        <v>9</v>
      </c>
      <c r="D2069" t="s">
        <v>8</v>
      </c>
      <c r="E2069" t="s">
        <v>11</v>
      </c>
      <c r="F2069" t="s">
        <v>10</v>
      </c>
      <c r="G2069">
        <v>0</v>
      </c>
      <c r="H2069" t="s">
        <v>13</v>
      </c>
      <c r="I2069" t="s">
        <v>19</v>
      </c>
      <c r="L2069" s="3" t="s">
        <v>252</v>
      </c>
      <c r="M2069">
        <v>3</v>
      </c>
      <c r="N2069" t="str">
        <f t="shared" si="169"/>
        <v>Yes</v>
      </c>
      <c r="O2069" s="3" t="s">
        <v>214</v>
      </c>
      <c r="P2069" s="126" t="str">
        <f t="shared" si="170"/>
        <v>Yes</v>
      </c>
      <c r="Q2069" s="126" t="str">
        <f t="shared" si="170"/>
        <v>Yes</v>
      </c>
      <c r="R2069" s="126" t="str">
        <f t="shared" si="170"/>
        <v>Yes</v>
      </c>
      <c r="S2069" s="126" t="str">
        <f t="shared" si="170"/>
        <v>No</v>
      </c>
      <c r="T2069" s="126" t="str">
        <f t="shared" si="170"/>
        <v>Yes</v>
      </c>
      <c r="U2069" s="126" t="str">
        <f t="shared" si="170"/>
        <v>Yes</v>
      </c>
      <c r="V2069" s="126" t="str">
        <f t="shared" si="170"/>
        <v>No</v>
      </c>
      <c r="W2069" s="126" t="str">
        <f t="shared" si="170"/>
        <v>No</v>
      </c>
      <c r="X2069" s="126" t="str">
        <f t="shared" si="170"/>
        <v>No</v>
      </c>
      <c r="Y2069" s="126" t="str">
        <f t="shared" si="170"/>
        <v>No</v>
      </c>
      <c r="Z2069" s="126" t="str">
        <f t="shared" si="170"/>
        <v>No</v>
      </c>
      <c r="AA2069" s="126" t="str">
        <f t="shared" si="170"/>
        <v>No</v>
      </c>
    </row>
    <row r="2070" spans="1:27" x14ac:dyDescent="0.3">
      <c r="A2070" t="s">
        <v>278</v>
      </c>
      <c r="B2070" t="s">
        <v>13</v>
      </c>
      <c r="C2070" t="s">
        <v>9</v>
      </c>
      <c r="D2070" t="s">
        <v>8</v>
      </c>
      <c r="E2070" t="s">
        <v>11</v>
      </c>
      <c r="F2070" t="s">
        <v>10</v>
      </c>
      <c r="G2070">
        <v>0</v>
      </c>
      <c r="H2070" t="s">
        <v>8</v>
      </c>
      <c r="I2070" t="s">
        <v>19</v>
      </c>
      <c r="M2070">
        <v>3</v>
      </c>
      <c r="N2070" t="str">
        <f t="shared" si="169"/>
        <v>Yes</v>
      </c>
      <c r="O2070" s="3" t="s">
        <v>214</v>
      </c>
      <c r="P2070" s="126" t="str">
        <f t="shared" si="170"/>
        <v>Yes</v>
      </c>
      <c r="Q2070" s="126" t="str">
        <f t="shared" si="170"/>
        <v>Yes</v>
      </c>
      <c r="R2070" s="126" t="str">
        <f t="shared" si="170"/>
        <v>Yes</v>
      </c>
      <c r="S2070" s="126" t="str">
        <f t="shared" si="170"/>
        <v>No</v>
      </c>
      <c r="T2070" s="126" t="str">
        <f t="shared" si="170"/>
        <v>Yes</v>
      </c>
      <c r="U2070" s="126" t="str">
        <f t="shared" si="170"/>
        <v>Yes</v>
      </c>
      <c r="V2070" s="126" t="str">
        <f t="shared" si="170"/>
        <v>No</v>
      </c>
      <c r="W2070" s="126" t="str">
        <f t="shared" si="170"/>
        <v>No</v>
      </c>
      <c r="X2070" s="126" t="str">
        <f t="shared" si="170"/>
        <v>No</v>
      </c>
      <c r="Y2070" s="126" t="str">
        <f t="shared" si="170"/>
        <v>No</v>
      </c>
      <c r="Z2070" s="126" t="str">
        <f t="shared" si="170"/>
        <v>No</v>
      </c>
      <c r="AA2070" s="126" t="str">
        <f t="shared" si="170"/>
        <v>No</v>
      </c>
    </row>
    <row r="2071" spans="1:27" x14ac:dyDescent="0.3">
      <c r="A2071" t="s">
        <v>278</v>
      </c>
      <c r="B2071" t="s">
        <v>13</v>
      </c>
      <c r="C2071" t="s">
        <v>9</v>
      </c>
      <c r="D2071" t="s">
        <v>8</v>
      </c>
      <c r="E2071" t="s">
        <v>11</v>
      </c>
      <c r="F2071" t="s">
        <v>10</v>
      </c>
      <c r="G2071">
        <v>0</v>
      </c>
      <c r="H2071" t="s">
        <v>8</v>
      </c>
      <c r="I2071" t="s">
        <v>15</v>
      </c>
      <c r="M2071">
        <v>0</v>
      </c>
      <c r="N2071" t="str">
        <f t="shared" si="169"/>
        <v>No</v>
      </c>
      <c r="O2071" s="3" t="s">
        <v>214</v>
      </c>
      <c r="P2071" s="126" t="str">
        <f t="shared" si="170"/>
        <v>Yes</v>
      </c>
      <c r="Q2071" s="126" t="str">
        <f t="shared" si="170"/>
        <v>Yes</v>
      </c>
      <c r="R2071" s="126" t="str">
        <f t="shared" si="170"/>
        <v>Yes</v>
      </c>
      <c r="S2071" s="126" t="str">
        <f t="shared" si="170"/>
        <v>No</v>
      </c>
      <c r="T2071" s="126" t="str">
        <f t="shared" si="170"/>
        <v>Yes</v>
      </c>
      <c r="U2071" s="126" t="str">
        <f t="shared" si="170"/>
        <v>Yes</v>
      </c>
      <c r="V2071" s="126" t="str">
        <f t="shared" si="170"/>
        <v>No</v>
      </c>
      <c r="W2071" s="126" t="str">
        <f t="shared" si="170"/>
        <v>No</v>
      </c>
      <c r="X2071" s="126" t="str">
        <f t="shared" si="170"/>
        <v>No</v>
      </c>
      <c r="Y2071" s="126" t="str">
        <f t="shared" si="170"/>
        <v>No</v>
      </c>
      <c r="Z2071" s="126" t="str">
        <f t="shared" si="170"/>
        <v>No</v>
      </c>
      <c r="AA2071" s="126" t="str">
        <f t="shared" si="170"/>
        <v>No</v>
      </c>
    </row>
    <row r="2072" spans="1:27" x14ac:dyDescent="0.3">
      <c r="A2072" t="s">
        <v>278</v>
      </c>
      <c r="B2072" t="s">
        <v>13</v>
      </c>
      <c r="C2072" t="s">
        <v>9</v>
      </c>
      <c r="D2072" t="s">
        <v>8</v>
      </c>
      <c r="E2072" t="s">
        <v>70</v>
      </c>
      <c r="F2072" t="s">
        <v>10</v>
      </c>
      <c r="G2072">
        <v>0</v>
      </c>
      <c r="H2072" t="s">
        <v>8</v>
      </c>
      <c r="I2072" t="s">
        <v>19</v>
      </c>
      <c r="M2072">
        <v>3</v>
      </c>
      <c r="N2072" t="str">
        <f t="shared" si="169"/>
        <v>Yes</v>
      </c>
      <c r="O2072" s="3" t="s">
        <v>214</v>
      </c>
      <c r="P2072" s="126" t="str">
        <f t="shared" si="170"/>
        <v>Yes</v>
      </c>
      <c r="Q2072" s="126" t="str">
        <f t="shared" si="170"/>
        <v>Yes</v>
      </c>
      <c r="R2072" s="126" t="str">
        <f t="shared" si="170"/>
        <v>Yes</v>
      </c>
      <c r="S2072" s="126" t="str">
        <f t="shared" si="170"/>
        <v>Yes</v>
      </c>
      <c r="T2072" s="126" t="str">
        <f t="shared" si="170"/>
        <v>Yes</v>
      </c>
      <c r="U2072" s="126" t="str">
        <f t="shared" si="170"/>
        <v>No</v>
      </c>
      <c r="V2072" s="126" t="str">
        <f t="shared" si="170"/>
        <v>No</v>
      </c>
      <c r="W2072" s="126" t="str">
        <f t="shared" si="170"/>
        <v>No</v>
      </c>
      <c r="X2072" s="126" t="str">
        <f t="shared" si="170"/>
        <v>No</v>
      </c>
      <c r="Y2072" s="126" t="str">
        <f t="shared" si="170"/>
        <v>No</v>
      </c>
      <c r="Z2072" s="126" t="str">
        <f t="shared" si="170"/>
        <v>No</v>
      </c>
      <c r="AA2072" s="126" t="str">
        <f t="shared" si="170"/>
        <v>No</v>
      </c>
    </row>
    <row r="2073" spans="1:27" x14ac:dyDescent="0.3">
      <c r="A2073" t="s">
        <v>278</v>
      </c>
      <c r="B2073" t="s">
        <v>130</v>
      </c>
      <c r="C2073" t="s">
        <v>9</v>
      </c>
      <c r="D2073" t="s">
        <v>8</v>
      </c>
      <c r="E2073" t="s">
        <v>70</v>
      </c>
      <c r="F2073" t="s">
        <v>10</v>
      </c>
      <c r="G2073">
        <v>0</v>
      </c>
      <c r="H2073" t="s">
        <v>8</v>
      </c>
      <c r="I2073" t="s">
        <v>19</v>
      </c>
      <c r="M2073">
        <v>3</v>
      </c>
      <c r="N2073" t="str">
        <f t="shared" si="169"/>
        <v>Yes</v>
      </c>
      <c r="O2073" s="3" t="s">
        <v>214</v>
      </c>
      <c r="P2073" s="126" t="str">
        <f t="shared" si="170"/>
        <v>No</v>
      </c>
      <c r="Q2073" s="126" t="str">
        <f t="shared" si="170"/>
        <v>Yes</v>
      </c>
      <c r="R2073" s="126" t="str">
        <f t="shared" si="170"/>
        <v>Yes</v>
      </c>
      <c r="S2073" s="126" t="str">
        <f t="shared" si="170"/>
        <v>Yes</v>
      </c>
      <c r="T2073" s="126" t="str">
        <f t="shared" si="170"/>
        <v>Yes</v>
      </c>
      <c r="U2073" s="126" t="str">
        <f t="shared" si="170"/>
        <v>No</v>
      </c>
      <c r="V2073" s="126" t="str">
        <f t="shared" si="170"/>
        <v>No</v>
      </c>
      <c r="W2073" s="126" t="str">
        <f t="shared" si="170"/>
        <v>No</v>
      </c>
      <c r="X2073" s="126" t="str">
        <f t="shared" si="170"/>
        <v>No</v>
      </c>
      <c r="Y2073" s="126" t="str">
        <f t="shared" si="170"/>
        <v>Yes</v>
      </c>
      <c r="Z2073" s="126" t="str">
        <f t="shared" si="170"/>
        <v>No</v>
      </c>
      <c r="AA2073" s="126" t="str">
        <f t="shared" si="170"/>
        <v>No</v>
      </c>
    </row>
    <row r="2074" spans="1:27" x14ac:dyDescent="0.3">
      <c r="A2074" t="s">
        <v>278</v>
      </c>
      <c r="B2074" t="s">
        <v>130</v>
      </c>
      <c r="C2074" t="s">
        <v>9</v>
      </c>
      <c r="D2074" t="s">
        <v>8</v>
      </c>
      <c r="E2074" t="s">
        <v>70</v>
      </c>
      <c r="F2074" t="s">
        <v>10</v>
      </c>
      <c r="G2074">
        <v>0</v>
      </c>
      <c r="H2074" t="s">
        <v>8</v>
      </c>
      <c r="I2074" t="s">
        <v>19</v>
      </c>
      <c r="M2074">
        <v>0</v>
      </c>
      <c r="N2074" t="str">
        <f t="shared" si="169"/>
        <v>No</v>
      </c>
      <c r="O2074" s="3" t="s">
        <v>214</v>
      </c>
      <c r="P2074" s="126" t="str">
        <f t="shared" si="170"/>
        <v>No</v>
      </c>
      <c r="Q2074" s="126" t="str">
        <f t="shared" si="170"/>
        <v>Yes</v>
      </c>
      <c r="R2074" s="126" t="str">
        <f t="shared" si="170"/>
        <v>Yes</v>
      </c>
      <c r="S2074" s="126" t="str">
        <f t="shared" si="170"/>
        <v>Yes</v>
      </c>
      <c r="T2074" s="126" t="str">
        <f t="shared" si="170"/>
        <v>Yes</v>
      </c>
      <c r="U2074" s="126" t="str">
        <f t="shared" si="170"/>
        <v>No</v>
      </c>
      <c r="V2074" s="126" t="str">
        <f t="shared" si="170"/>
        <v>No</v>
      </c>
      <c r="W2074" s="126" t="str">
        <f t="shared" si="170"/>
        <v>No</v>
      </c>
      <c r="X2074" s="126" t="str">
        <f t="shared" si="170"/>
        <v>No</v>
      </c>
      <c r="Y2074" s="126" t="str">
        <f t="shared" si="170"/>
        <v>Yes</v>
      </c>
      <c r="Z2074" s="126" t="str">
        <f t="shared" si="170"/>
        <v>No</v>
      </c>
      <c r="AA2074" s="126" t="str">
        <f t="shared" si="170"/>
        <v>No</v>
      </c>
    </row>
    <row r="2075" spans="1:27" x14ac:dyDescent="0.3">
      <c r="A2075" t="s">
        <v>278</v>
      </c>
      <c r="B2075" t="s">
        <v>13</v>
      </c>
      <c r="C2075" t="s">
        <v>9</v>
      </c>
      <c r="D2075" t="s">
        <v>8</v>
      </c>
      <c r="E2075" t="s">
        <v>70</v>
      </c>
      <c r="F2075" t="s">
        <v>10</v>
      </c>
      <c r="G2075">
        <v>1</v>
      </c>
      <c r="H2075" t="s">
        <v>70</v>
      </c>
      <c r="I2075" t="s">
        <v>16</v>
      </c>
      <c r="L2075" s="3" t="s">
        <v>252</v>
      </c>
      <c r="M2075">
        <v>0</v>
      </c>
      <c r="N2075" t="str">
        <f t="shared" si="169"/>
        <v>No</v>
      </c>
      <c r="O2075" s="3" t="s">
        <v>214</v>
      </c>
      <c r="P2075" s="126" t="str">
        <f t="shared" si="170"/>
        <v>Yes</v>
      </c>
      <c r="Q2075" s="126" t="str">
        <f t="shared" si="170"/>
        <v>Yes</v>
      </c>
      <c r="R2075" s="126" t="str">
        <f t="shared" si="170"/>
        <v>Yes</v>
      </c>
      <c r="S2075" s="126" t="str">
        <f t="shared" si="170"/>
        <v>Yes</v>
      </c>
      <c r="T2075" s="126" t="str">
        <f t="shared" si="170"/>
        <v>Yes</v>
      </c>
      <c r="U2075" s="126" t="str">
        <f t="shared" si="170"/>
        <v>No</v>
      </c>
      <c r="V2075" s="126" t="str">
        <f t="shared" si="170"/>
        <v>No</v>
      </c>
      <c r="W2075" s="126" t="str">
        <f t="shared" si="170"/>
        <v>No</v>
      </c>
      <c r="X2075" s="126" t="str">
        <f t="shared" si="170"/>
        <v>No</v>
      </c>
      <c r="Y2075" s="126" t="str">
        <f t="shared" si="170"/>
        <v>No</v>
      </c>
      <c r="Z2075" s="126" t="str">
        <f t="shared" si="170"/>
        <v>No</v>
      </c>
      <c r="AA2075" s="126" t="str">
        <f t="shared" si="170"/>
        <v>No</v>
      </c>
    </row>
    <row r="2076" spans="1:27" x14ac:dyDescent="0.3">
      <c r="A2076" t="s">
        <v>278</v>
      </c>
      <c r="B2076" t="s">
        <v>13</v>
      </c>
      <c r="C2076" t="s">
        <v>9</v>
      </c>
      <c r="D2076" t="s">
        <v>8</v>
      </c>
      <c r="E2076" t="s">
        <v>70</v>
      </c>
      <c r="F2076" t="s">
        <v>10</v>
      </c>
      <c r="G2076">
        <v>0</v>
      </c>
      <c r="H2076" t="s">
        <v>13</v>
      </c>
      <c r="I2076" t="s">
        <v>15</v>
      </c>
      <c r="L2076" s="3" t="s">
        <v>122</v>
      </c>
      <c r="M2076">
        <v>0</v>
      </c>
      <c r="N2076" t="str">
        <f t="shared" si="169"/>
        <v>No</v>
      </c>
      <c r="O2076" s="3" t="s">
        <v>214</v>
      </c>
      <c r="P2076" s="126" t="str">
        <f t="shared" si="170"/>
        <v>Yes</v>
      </c>
      <c r="Q2076" s="126" t="str">
        <f t="shared" si="170"/>
        <v>Yes</v>
      </c>
      <c r="R2076" s="126" t="str">
        <f t="shared" si="170"/>
        <v>Yes</v>
      </c>
      <c r="S2076" s="126" t="str">
        <f t="shared" si="170"/>
        <v>Yes</v>
      </c>
      <c r="T2076" s="126" t="str">
        <f t="shared" si="170"/>
        <v>Yes</v>
      </c>
      <c r="U2076" s="126" t="str">
        <f t="shared" si="170"/>
        <v>No</v>
      </c>
      <c r="V2076" s="126" t="str">
        <f t="shared" si="170"/>
        <v>No</v>
      </c>
      <c r="W2076" s="126" t="str">
        <f t="shared" si="170"/>
        <v>No</v>
      </c>
      <c r="X2076" s="126" t="str">
        <f t="shared" si="170"/>
        <v>No</v>
      </c>
      <c r="Y2076" s="126" t="str">
        <f t="shared" si="170"/>
        <v>No</v>
      </c>
      <c r="Z2076" s="126" t="str">
        <f t="shared" si="170"/>
        <v>No</v>
      </c>
      <c r="AA2076" s="126" t="str">
        <f t="shared" si="170"/>
        <v>No</v>
      </c>
    </row>
    <row r="2077" spans="1:27" x14ac:dyDescent="0.3">
      <c r="A2077" t="s">
        <v>278</v>
      </c>
      <c r="B2077" t="s">
        <v>13</v>
      </c>
      <c r="C2077" t="s">
        <v>9</v>
      </c>
      <c r="D2077" t="s">
        <v>8</v>
      </c>
      <c r="E2077" t="s">
        <v>11</v>
      </c>
      <c r="F2077" t="s">
        <v>10</v>
      </c>
      <c r="G2077">
        <v>0</v>
      </c>
      <c r="H2077" t="s">
        <v>9</v>
      </c>
      <c r="I2077" t="s">
        <v>19</v>
      </c>
      <c r="L2077" s="3" t="s">
        <v>252</v>
      </c>
      <c r="M2077">
        <v>3</v>
      </c>
      <c r="N2077" t="str">
        <f t="shared" si="169"/>
        <v>Yes</v>
      </c>
      <c r="O2077" s="3" t="s">
        <v>214</v>
      </c>
      <c r="P2077" s="126" t="str">
        <f t="shared" si="170"/>
        <v>Yes</v>
      </c>
      <c r="Q2077" s="126" t="str">
        <f t="shared" si="170"/>
        <v>Yes</v>
      </c>
      <c r="R2077" s="126" t="str">
        <f t="shared" si="170"/>
        <v>Yes</v>
      </c>
      <c r="S2077" s="126" t="str">
        <f t="shared" si="170"/>
        <v>No</v>
      </c>
      <c r="T2077" s="126" t="str">
        <f t="shared" si="170"/>
        <v>Yes</v>
      </c>
      <c r="U2077" s="126" t="str">
        <f t="shared" si="170"/>
        <v>Yes</v>
      </c>
      <c r="V2077" s="126" t="str">
        <f t="shared" si="170"/>
        <v>No</v>
      </c>
      <c r="W2077" s="126" t="str">
        <f t="shared" si="170"/>
        <v>No</v>
      </c>
      <c r="X2077" s="126" t="str">
        <f t="shared" si="170"/>
        <v>No</v>
      </c>
      <c r="Y2077" s="126" t="str">
        <f t="shared" si="170"/>
        <v>No</v>
      </c>
      <c r="Z2077" s="126" t="str">
        <f t="shared" si="170"/>
        <v>No</v>
      </c>
      <c r="AA2077" s="126" t="str">
        <f t="shared" si="170"/>
        <v>No</v>
      </c>
    </row>
    <row r="2078" spans="1:27" x14ac:dyDescent="0.3">
      <c r="A2078" t="s">
        <v>278</v>
      </c>
      <c r="B2078" t="s">
        <v>13</v>
      </c>
      <c r="C2078" t="s">
        <v>9</v>
      </c>
      <c r="D2078" t="s">
        <v>8</v>
      </c>
      <c r="E2078" t="s">
        <v>11</v>
      </c>
      <c r="F2078" t="s">
        <v>10</v>
      </c>
      <c r="G2078">
        <v>0</v>
      </c>
      <c r="H2078" t="s">
        <v>9</v>
      </c>
      <c r="I2078" t="s">
        <v>19</v>
      </c>
      <c r="L2078" s="3" t="s">
        <v>252</v>
      </c>
      <c r="M2078">
        <v>0</v>
      </c>
      <c r="N2078" t="str">
        <f t="shared" si="169"/>
        <v>No</v>
      </c>
      <c r="O2078" s="3" t="s">
        <v>214</v>
      </c>
      <c r="P2078" s="126" t="str">
        <f t="shared" si="170"/>
        <v>Yes</v>
      </c>
      <c r="Q2078" s="126" t="str">
        <f t="shared" si="170"/>
        <v>Yes</v>
      </c>
      <c r="R2078" s="126" t="str">
        <f t="shared" si="170"/>
        <v>Yes</v>
      </c>
      <c r="S2078" s="126" t="str">
        <f t="shared" si="170"/>
        <v>No</v>
      </c>
      <c r="T2078" s="126" t="str">
        <f t="shared" si="170"/>
        <v>Yes</v>
      </c>
      <c r="U2078" s="126" t="str">
        <f t="shared" si="170"/>
        <v>Yes</v>
      </c>
      <c r="V2078" s="126" t="str">
        <f t="shared" si="170"/>
        <v>No</v>
      </c>
      <c r="W2078" s="126" t="str">
        <f t="shared" si="170"/>
        <v>No</v>
      </c>
      <c r="X2078" s="126" t="str">
        <f t="shared" si="170"/>
        <v>No</v>
      </c>
      <c r="Y2078" s="126" t="str">
        <f t="shared" si="170"/>
        <v>No</v>
      </c>
      <c r="Z2078" s="126" t="str">
        <f t="shared" si="170"/>
        <v>No</v>
      </c>
      <c r="AA2078" s="126" t="str">
        <f t="shared" si="170"/>
        <v>No</v>
      </c>
    </row>
    <row r="2079" spans="1:27" x14ac:dyDescent="0.3">
      <c r="A2079" t="s">
        <v>278</v>
      </c>
      <c r="B2079" t="s">
        <v>13</v>
      </c>
      <c r="C2079" t="s">
        <v>9</v>
      </c>
      <c r="D2079" t="s">
        <v>8</v>
      </c>
      <c r="E2079" t="s">
        <v>11</v>
      </c>
      <c r="F2079" t="s">
        <v>10</v>
      </c>
      <c r="G2079">
        <v>0</v>
      </c>
      <c r="H2079" t="s">
        <v>9</v>
      </c>
      <c r="I2079" t="s">
        <v>19</v>
      </c>
      <c r="L2079" s="3" t="s">
        <v>122</v>
      </c>
      <c r="M2079">
        <v>0</v>
      </c>
      <c r="N2079" t="str">
        <f t="shared" si="169"/>
        <v>No</v>
      </c>
      <c r="O2079" s="3" t="s">
        <v>214</v>
      </c>
      <c r="P2079" s="126" t="str">
        <f t="shared" si="170"/>
        <v>Yes</v>
      </c>
      <c r="Q2079" s="126" t="str">
        <f t="shared" si="170"/>
        <v>Yes</v>
      </c>
      <c r="R2079" s="126" t="str">
        <f t="shared" si="170"/>
        <v>Yes</v>
      </c>
      <c r="S2079" s="126" t="str">
        <f t="shared" si="170"/>
        <v>No</v>
      </c>
      <c r="T2079" s="126" t="str">
        <f t="shared" si="170"/>
        <v>Yes</v>
      </c>
      <c r="U2079" s="126" t="str">
        <f t="shared" si="170"/>
        <v>Yes</v>
      </c>
      <c r="V2079" s="126" t="str">
        <f t="shared" si="170"/>
        <v>No</v>
      </c>
      <c r="W2079" s="126" t="str">
        <f t="shared" si="170"/>
        <v>No</v>
      </c>
      <c r="X2079" s="126" t="str">
        <f t="shared" si="170"/>
        <v>No</v>
      </c>
      <c r="Y2079" s="126" t="str">
        <f t="shared" si="170"/>
        <v>No</v>
      </c>
      <c r="Z2079" s="126" t="str">
        <f t="shared" si="170"/>
        <v>No</v>
      </c>
      <c r="AA2079" s="126" t="str">
        <f t="shared" si="170"/>
        <v>No</v>
      </c>
    </row>
    <row r="2080" spans="1:27" x14ac:dyDescent="0.3">
      <c r="A2080" t="s">
        <v>278</v>
      </c>
      <c r="B2080" t="s">
        <v>13</v>
      </c>
      <c r="C2080" t="s">
        <v>9</v>
      </c>
      <c r="D2080" t="s">
        <v>8</v>
      </c>
      <c r="E2080" t="s">
        <v>11</v>
      </c>
      <c r="F2080" t="s">
        <v>10</v>
      </c>
      <c r="G2080">
        <v>1</v>
      </c>
      <c r="H2080" t="s">
        <v>11</v>
      </c>
      <c r="I2080" t="s">
        <v>15</v>
      </c>
      <c r="J2080" t="s">
        <v>237</v>
      </c>
      <c r="L2080" s="3" t="s">
        <v>253</v>
      </c>
      <c r="M2080">
        <v>2</v>
      </c>
      <c r="N2080" t="str">
        <f t="shared" si="169"/>
        <v>Yes</v>
      </c>
      <c r="O2080" s="3" t="s">
        <v>214</v>
      </c>
      <c r="P2080" s="126" t="str">
        <f t="shared" si="170"/>
        <v>Yes</v>
      </c>
      <c r="Q2080" s="126" t="str">
        <f t="shared" si="170"/>
        <v>Yes</v>
      </c>
      <c r="R2080" s="126" t="str">
        <f t="shared" si="170"/>
        <v>Yes</v>
      </c>
      <c r="S2080" s="126" t="str">
        <f t="shared" si="170"/>
        <v>No</v>
      </c>
      <c r="T2080" s="126" t="str">
        <f t="shared" si="170"/>
        <v>Yes</v>
      </c>
      <c r="U2080" s="126" t="str">
        <f t="shared" si="170"/>
        <v>Yes</v>
      </c>
      <c r="V2080" s="126" t="str">
        <f t="shared" si="170"/>
        <v>No</v>
      </c>
      <c r="W2080" s="126" t="str">
        <f t="shared" si="170"/>
        <v>No</v>
      </c>
      <c r="X2080" s="126" t="str">
        <f t="shared" si="170"/>
        <v>No</v>
      </c>
      <c r="Y2080" s="126" t="str">
        <f t="shared" si="170"/>
        <v>No</v>
      </c>
      <c r="Z2080" s="126" t="str">
        <f t="shared" si="170"/>
        <v>No</v>
      </c>
      <c r="AA2080" s="126" t="str">
        <f t="shared" si="170"/>
        <v>No</v>
      </c>
    </row>
    <row r="2081" spans="1:27" x14ac:dyDescent="0.3">
      <c r="A2081" t="s">
        <v>278</v>
      </c>
      <c r="B2081" t="s">
        <v>13</v>
      </c>
      <c r="C2081" t="s">
        <v>9</v>
      </c>
      <c r="D2081" t="s">
        <v>8</v>
      </c>
      <c r="E2081" t="s">
        <v>70</v>
      </c>
      <c r="F2081" t="s">
        <v>131</v>
      </c>
      <c r="G2081">
        <v>1</v>
      </c>
      <c r="H2081" t="s">
        <v>131</v>
      </c>
      <c r="I2081" t="s">
        <v>148</v>
      </c>
      <c r="L2081" s="3" t="s">
        <v>122</v>
      </c>
      <c r="M2081">
        <v>2</v>
      </c>
      <c r="N2081" t="str">
        <f t="shared" si="169"/>
        <v>Yes</v>
      </c>
      <c r="O2081" s="3" t="s">
        <v>214</v>
      </c>
      <c r="P2081" s="126" t="str">
        <f t="shared" si="170"/>
        <v>Yes</v>
      </c>
      <c r="Q2081" s="126" t="str">
        <f t="shared" si="170"/>
        <v>Yes</v>
      </c>
      <c r="R2081" s="126" t="str">
        <f t="shared" si="170"/>
        <v>Yes</v>
      </c>
      <c r="S2081" s="126" t="str">
        <f t="shared" si="170"/>
        <v>Yes</v>
      </c>
      <c r="T2081" s="126" t="str">
        <f t="shared" si="170"/>
        <v>No</v>
      </c>
      <c r="U2081" s="126" t="str">
        <f t="shared" si="170"/>
        <v>No</v>
      </c>
      <c r="V2081" s="126" t="str">
        <f t="shared" si="170"/>
        <v>No</v>
      </c>
      <c r="W2081" s="126" t="str">
        <f t="shared" si="170"/>
        <v>No</v>
      </c>
      <c r="X2081" s="126" t="str">
        <f t="shared" si="170"/>
        <v>No</v>
      </c>
      <c r="Y2081" s="126" t="str">
        <f t="shared" si="170"/>
        <v>No</v>
      </c>
      <c r="Z2081" s="126" t="str">
        <f t="shared" si="170"/>
        <v>Yes</v>
      </c>
      <c r="AA2081" s="126" t="str">
        <f t="shared" si="170"/>
        <v>No</v>
      </c>
    </row>
    <row r="2082" spans="1:27" x14ac:dyDescent="0.3">
      <c r="A2082" t="s">
        <v>278</v>
      </c>
      <c r="B2082" t="s">
        <v>13</v>
      </c>
      <c r="C2082" t="s">
        <v>9</v>
      </c>
      <c r="D2082" t="s">
        <v>8</v>
      </c>
      <c r="E2082" t="s">
        <v>70</v>
      </c>
      <c r="F2082" t="s">
        <v>131</v>
      </c>
      <c r="G2082">
        <v>0</v>
      </c>
      <c r="H2082" t="s">
        <v>8</v>
      </c>
      <c r="I2082" t="s">
        <v>15</v>
      </c>
      <c r="M2082">
        <v>2</v>
      </c>
      <c r="N2082" t="str">
        <f t="shared" si="169"/>
        <v>Yes</v>
      </c>
      <c r="O2082" s="3" t="s">
        <v>214</v>
      </c>
      <c r="P2082" s="126" t="str">
        <f t="shared" si="170"/>
        <v>Yes</v>
      </c>
      <c r="Q2082" s="126" t="str">
        <f t="shared" si="170"/>
        <v>Yes</v>
      </c>
      <c r="R2082" s="126" t="str">
        <f t="shared" si="170"/>
        <v>Yes</v>
      </c>
      <c r="S2082" s="126" t="str">
        <f t="shared" si="170"/>
        <v>Yes</v>
      </c>
      <c r="T2082" s="126" t="str">
        <f t="shared" si="170"/>
        <v>No</v>
      </c>
      <c r="U2082" s="126" t="str">
        <f t="shared" si="170"/>
        <v>No</v>
      </c>
      <c r="V2082" s="126" t="str">
        <f t="shared" si="170"/>
        <v>No</v>
      </c>
      <c r="W2082" s="126" t="str">
        <f t="shared" si="170"/>
        <v>No</v>
      </c>
      <c r="X2082" s="126" t="str">
        <f t="shared" si="170"/>
        <v>No</v>
      </c>
      <c r="Y2082" s="126" t="str">
        <f t="shared" si="170"/>
        <v>No</v>
      </c>
      <c r="Z2082" s="126" t="str">
        <f t="shared" si="170"/>
        <v>Yes</v>
      </c>
      <c r="AA2082" s="126" t="str">
        <f t="shared" si="170"/>
        <v>No</v>
      </c>
    </row>
    <row r="2083" spans="1:27" x14ac:dyDescent="0.3">
      <c r="A2083" t="s">
        <v>278</v>
      </c>
      <c r="B2083" t="s">
        <v>13</v>
      </c>
      <c r="C2083" t="s">
        <v>9</v>
      </c>
      <c r="D2083" t="s">
        <v>8</v>
      </c>
      <c r="E2083" t="s">
        <v>70</v>
      </c>
      <c r="F2083" t="s">
        <v>131</v>
      </c>
      <c r="G2083">
        <v>1</v>
      </c>
      <c r="H2083" t="s">
        <v>131</v>
      </c>
      <c r="I2083" t="s">
        <v>18</v>
      </c>
      <c r="L2083" s="3" t="s">
        <v>257</v>
      </c>
      <c r="M2083">
        <v>0</v>
      </c>
      <c r="N2083" t="str">
        <f t="shared" si="169"/>
        <v>No</v>
      </c>
      <c r="O2083" s="3" t="s">
        <v>214</v>
      </c>
      <c r="P2083" s="126" t="str">
        <f t="shared" si="170"/>
        <v>Yes</v>
      </c>
      <c r="Q2083" s="126" t="str">
        <f t="shared" si="170"/>
        <v>Yes</v>
      </c>
      <c r="R2083" s="126" t="str">
        <f t="shared" si="170"/>
        <v>Yes</v>
      </c>
      <c r="S2083" s="126" t="str">
        <f t="shared" si="170"/>
        <v>Yes</v>
      </c>
      <c r="T2083" s="126" t="str">
        <f t="shared" si="170"/>
        <v>No</v>
      </c>
      <c r="U2083" s="126" t="str">
        <f t="shared" si="170"/>
        <v>No</v>
      </c>
      <c r="V2083" s="126" t="str">
        <f t="shared" si="170"/>
        <v>No</v>
      </c>
      <c r="W2083" s="126" t="str">
        <f t="shared" si="170"/>
        <v>No</v>
      </c>
      <c r="X2083" s="126" t="str">
        <f t="shared" si="170"/>
        <v>No</v>
      </c>
      <c r="Y2083" s="126" t="str">
        <f t="shared" si="170"/>
        <v>No</v>
      </c>
      <c r="Z2083" s="126" t="str">
        <f t="shared" si="170"/>
        <v>Yes</v>
      </c>
      <c r="AA2083" s="126" t="str">
        <f t="shared" si="170"/>
        <v>No</v>
      </c>
    </row>
    <row r="2084" spans="1:27" x14ac:dyDescent="0.3">
      <c r="A2084" t="s">
        <v>278</v>
      </c>
      <c r="B2084" t="s">
        <v>13</v>
      </c>
      <c r="C2084" t="s">
        <v>9</v>
      </c>
      <c r="D2084" t="s">
        <v>8</v>
      </c>
      <c r="E2084" t="s">
        <v>70</v>
      </c>
      <c r="F2084" t="s">
        <v>131</v>
      </c>
      <c r="G2084">
        <v>0</v>
      </c>
      <c r="H2084" t="s">
        <v>8</v>
      </c>
      <c r="I2084" t="s">
        <v>17</v>
      </c>
      <c r="M2084">
        <v>0</v>
      </c>
      <c r="N2084" t="str">
        <f t="shared" si="169"/>
        <v>No</v>
      </c>
      <c r="O2084" s="3" t="s">
        <v>214</v>
      </c>
      <c r="P2084" s="126" t="str">
        <f t="shared" si="170"/>
        <v>Yes</v>
      </c>
      <c r="Q2084" s="126" t="str">
        <f t="shared" si="170"/>
        <v>Yes</v>
      </c>
      <c r="R2084" s="126" t="str">
        <f t="shared" si="170"/>
        <v>Yes</v>
      </c>
      <c r="S2084" s="126" t="str">
        <f t="shared" si="170"/>
        <v>Yes</v>
      </c>
      <c r="T2084" s="126" t="str">
        <f t="shared" si="170"/>
        <v>No</v>
      </c>
      <c r="U2084" s="126" t="str">
        <f t="shared" si="170"/>
        <v>No</v>
      </c>
      <c r="V2084" s="126" t="str">
        <f t="shared" si="170"/>
        <v>No</v>
      </c>
      <c r="W2084" s="126" t="str">
        <f t="shared" si="170"/>
        <v>No</v>
      </c>
      <c r="X2084" s="126" t="str">
        <f t="shared" si="170"/>
        <v>No</v>
      </c>
      <c r="Y2084" s="126" t="str">
        <f t="shared" si="170"/>
        <v>No</v>
      </c>
      <c r="Z2084" s="126" t="str">
        <f t="shared" si="170"/>
        <v>Yes</v>
      </c>
      <c r="AA2084" s="126" t="str">
        <f t="shared" si="170"/>
        <v>No</v>
      </c>
    </row>
    <row r="2085" spans="1:27" x14ac:dyDescent="0.3">
      <c r="A2085" t="s">
        <v>278</v>
      </c>
      <c r="B2085" t="s">
        <v>130</v>
      </c>
      <c r="C2085" t="s">
        <v>9</v>
      </c>
      <c r="D2085" t="s">
        <v>8</v>
      </c>
      <c r="E2085" t="s">
        <v>70</v>
      </c>
      <c r="F2085" t="s">
        <v>131</v>
      </c>
      <c r="G2085">
        <v>1</v>
      </c>
      <c r="H2085" t="s">
        <v>131</v>
      </c>
      <c r="I2085" t="s">
        <v>148</v>
      </c>
      <c r="M2085">
        <v>1</v>
      </c>
      <c r="N2085" t="str">
        <f t="shared" si="169"/>
        <v>Yes</v>
      </c>
      <c r="O2085" s="3" t="s">
        <v>214</v>
      </c>
      <c r="P2085" s="126" t="str">
        <f t="shared" si="170"/>
        <v>No</v>
      </c>
      <c r="Q2085" s="126" t="str">
        <f t="shared" si="170"/>
        <v>Yes</v>
      </c>
      <c r="R2085" s="126" t="str">
        <f t="shared" si="170"/>
        <v>Yes</v>
      </c>
      <c r="S2085" s="126" t="str">
        <f t="shared" si="170"/>
        <v>Yes</v>
      </c>
      <c r="T2085" s="126" t="str">
        <f t="shared" si="170"/>
        <v>No</v>
      </c>
      <c r="U2085" s="126" t="str">
        <f t="shared" si="170"/>
        <v>No</v>
      </c>
      <c r="V2085" s="126" t="str">
        <f t="shared" si="170"/>
        <v>No</v>
      </c>
      <c r="W2085" s="126" t="str">
        <f t="shared" si="170"/>
        <v>No</v>
      </c>
      <c r="X2085" s="126" t="str">
        <f t="shared" si="170"/>
        <v>No</v>
      </c>
      <c r="Y2085" s="126" t="str">
        <f t="shared" si="170"/>
        <v>Yes</v>
      </c>
      <c r="Z2085" s="126" t="str">
        <f t="shared" si="170"/>
        <v>Yes</v>
      </c>
      <c r="AA2085" s="126" t="str">
        <f t="shared" si="170"/>
        <v>No</v>
      </c>
    </row>
    <row r="2086" spans="1:27" x14ac:dyDescent="0.3">
      <c r="A2086" t="s">
        <v>278</v>
      </c>
      <c r="B2086" t="s">
        <v>130</v>
      </c>
      <c r="C2086" t="s">
        <v>9</v>
      </c>
      <c r="D2086" t="s">
        <v>70</v>
      </c>
      <c r="E2086" t="s">
        <v>11</v>
      </c>
      <c r="F2086" t="s">
        <v>10</v>
      </c>
      <c r="G2086">
        <v>0</v>
      </c>
      <c r="H2086" t="s">
        <v>130</v>
      </c>
      <c r="I2086" t="s">
        <v>17</v>
      </c>
      <c r="L2086" s="3" t="s">
        <v>122</v>
      </c>
      <c r="M2086">
        <v>0</v>
      </c>
      <c r="N2086" t="str">
        <f t="shared" si="169"/>
        <v>No</v>
      </c>
      <c r="O2086" s="3" t="s">
        <v>214</v>
      </c>
      <c r="P2086" s="126" t="str">
        <f t="shared" si="170"/>
        <v>No</v>
      </c>
      <c r="Q2086" s="126" t="str">
        <f t="shared" si="170"/>
        <v>Yes</v>
      </c>
      <c r="R2086" s="126" t="str">
        <f t="shared" si="170"/>
        <v>No</v>
      </c>
      <c r="S2086" s="126" t="str">
        <f t="shared" si="170"/>
        <v>Yes</v>
      </c>
      <c r="T2086" s="126" t="str">
        <f t="shared" si="170"/>
        <v>Yes</v>
      </c>
      <c r="U2086" s="126" t="str">
        <f t="shared" si="170"/>
        <v>Yes</v>
      </c>
      <c r="V2086" s="126" t="str">
        <f t="shared" si="170"/>
        <v>No</v>
      </c>
      <c r="W2086" s="126" t="str">
        <f t="shared" si="170"/>
        <v>No</v>
      </c>
      <c r="X2086" s="126" t="str">
        <f t="shared" si="170"/>
        <v>No</v>
      </c>
      <c r="Y2086" s="126" t="str">
        <f t="shared" si="170"/>
        <v>Yes</v>
      </c>
      <c r="Z2086" s="126" t="str">
        <f t="shared" si="170"/>
        <v>No</v>
      </c>
      <c r="AA2086" s="126" t="str">
        <f t="shared" ref="Q2086:AA2110" si="172">IF($A2086="","",IF(OR($B2086=AA$1,$C2086=AA$1,$D2086=AA$1,$E2086=AA$1,$F2086=AA$1),"Yes","No"))</f>
        <v>No</v>
      </c>
    </row>
    <row r="2087" spans="1:27" x14ac:dyDescent="0.3">
      <c r="A2087" t="s">
        <v>278</v>
      </c>
      <c r="B2087" t="s">
        <v>130</v>
      </c>
      <c r="C2087" t="s">
        <v>9</v>
      </c>
      <c r="D2087" t="s">
        <v>70</v>
      </c>
      <c r="E2087" t="s">
        <v>11</v>
      </c>
      <c r="F2087" t="s">
        <v>10</v>
      </c>
      <c r="G2087">
        <v>2</v>
      </c>
      <c r="H2087" t="s">
        <v>9</v>
      </c>
      <c r="I2087" t="s">
        <v>18</v>
      </c>
      <c r="L2087" s="3" t="s">
        <v>253</v>
      </c>
      <c r="M2087">
        <v>2</v>
      </c>
      <c r="N2087" t="str">
        <f t="shared" si="169"/>
        <v>Yes</v>
      </c>
      <c r="O2087" s="3" t="s">
        <v>214</v>
      </c>
      <c r="P2087" s="126" t="str">
        <f t="shared" ref="P2087:P2144" si="173">IF($A2087="","",IF(OR($B2087=P$1,$C2087=P$1,$D2087=P$1,$E2087=P$1,$F2087=P$1),"Yes","No"))</f>
        <v>No</v>
      </c>
      <c r="Q2087" s="126" t="str">
        <f t="shared" si="172"/>
        <v>Yes</v>
      </c>
      <c r="R2087" s="126" t="str">
        <f t="shared" si="172"/>
        <v>No</v>
      </c>
      <c r="S2087" s="126" t="str">
        <f t="shared" si="172"/>
        <v>Yes</v>
      </c>
      <c r="T2087" s="126" t="str">
        <f t="shared" si="172"/>
        <v>Yes</v>
      </c>
      <c r="U2087" s="126" t="str">
        <f t="shared" si="172"/>
        <v>Yes</v>
      </c>
      <c r="V2087" s="126" t="str">
        <f t="shared" si="172"/>
        <v>No</v>
      </c>
      <c r="W2087" s="126" t="str">
        <f t="shared" si="172"/>
        <v>No</v>
      </c>
      <c r="X2087" s="126" t="str">
        <f t="shared" si="172"/>
        <v>No</v>
      </c>
      <c r="Y2087" s="126" t="str">
        <f t="shared" si="172"/>
        <v>Yes</v>
      </c>
      <c r="Z2087" s="126" t="str">
        <f t="shared" si="172"/>
        <v>No</v>
      </c>
      <c r="AA2087" s="126" t="str">
        <f t="shared" si="172"/>
        <v>No</v>
      </c>
    </row>
    <row r="2088" spans="1:27" x14ac:dyDescent="0.3">
      <c r="A2088" t="s">
        <v>278</v>
      </c>
      <c r="B2088" t="s">
        <v>130</v>
      </c>
      <c r="C2088" t="s">
        <v>9</v>
      </c>
      <c r="D2088" t="s">
        <v>70</v>
      </c>
      <c r="E2088" t="s">
        <v>11</v>
      </c>
      <c r="F2088" t="s">
        <v>10</v>
      </c>
      <c r="G2088">
        <v>1</v>
      </c>
      <c r="H2088" t="s">
        <v>130</v>
      </c>
      <c r="I2088" t="s">
        <v>15</v>
      </c>
      <c r="L2088" s="3" t="s">
        <v>122</v>
      </c>
      <c r="M2088">
        <v>3</v>
      </c>
      <c r="N2088" t="str">
        <f t="shared" si="169"/>
        <v>Yes</v>
      </c>
      <c r="O2088" s="3" t="s">
        <v>214</v>
      </c>
      <c r="P2088" s="126" t="str">
        <f t="shared" si="173"/>
        <v>No</v>
      </c>
      <c r="Q2088" s="126" t="str">
        <f t="shared" si="172"/>
        <v>Yes</v>
      </c>
      <c r="R2088" s="126" t="str">
        <f t="shared" si="172"/>
        <v>No</v>
      </c>
      <c r="S2088" s="126" t="str">
        <f t="shared" si="172"/>
        <v>Yes</v>
      </c>
      <c r="T2088" s="126" t="str">
        <f t="shared" si="172"/>
        <v>Yes</v>
      </c>
      <c r="U2088" s="126" t="str">
        <f t="shared" si="172"/>
        <v>Yes</v>
      </c>
      <c r="V2088" s="126" t="str">
        <f t="shared" si="172"/>
        <v>No</v>
      </c>
      <c r="W2088" s="126" t="str">
        <f t="shared" si="172"/>
        <v>No</v>
      </c>
      <c r="X2088" s="126" t="str">
        <f t="shared" si="172"/>
        <v>No</v>
      </c>
      <c r="Y2088" s="126" t="str">
        <f t="shared" si="172"/>
        <v>Yes</v>
      </c>
      <c r="Z2088" s="126" t="str">
        <f t="shared" si="172"/>
        <v>No</v>
      </c>
      <c r="AA2088" s="126" t="str">
        <f t="shared" si="172"/>
        <v>No</v>
      </c>
    </row>
    <row r="2089" spans="1:27" x14ac:dyDescent="0.3">
      <c r="A2089" t="s">
        <v>278</v>
      </c>
      <c r="B2089" t="s">
        <v>13</v>
      </c>
      <c r="C2089" t="s">
        <v>130</v>
      </c>
      <c r="D2089" t="s">
        <v>8</v>
      </c>
      <c r="E2089" t="s">
        <v>70</v>
      </c>
      <c r="F2089" t="s">
        <v>10</v>
      </c>
      <c r="G2089">
        <v>0</v>
      </c>
      <c r="H2089" t="s">
        <v>13</v>
      </c>
      <c r="I2089" t="s">
        <v>19</v>
      </c>
      <c r="L2089" s="3" t="s">
        <v>252</v>
      </c>
      <c r="M2089">
        <v>0</v>
      </c>
      <c r="N2089" t="str">
        <f t="shared" si="169"/>
        <v>No</v>
      </c>
      <c r="O2089" s="3" t="s">
        <v>214</v>
      </c>
      <c r="P2089" s="126" t="str">
        <f t="shared" si="173"/>
        <v>Yes</v>
      </c>
      <c r="Q2089" s="126" t="str">
        <f t="shared" si="172"/>
        <v>No</v>
      </c>
      <c r="R2089" s="126" t="str">
        <f t="shared" si="172"/>
        <v>Yes</v>
      </c>
      <c r="S2089" s="126" t="str">
        <f t="shared" si="172"/>
        <v>Yes</v>
      </c>
      <c r="T2089" s="126" t="str">
        <f t="shared" si="172"/>
        <v>Yes</v>
      </c>
      <c r="U2089" s="126" t="str">
        <f t="shared" si="172"/>
        <v>No</v>
      </c>
      <c r="V2089" s="126" t="str">
        <f t="shared" si="172"/>
        <v>No</v>
      </c>
      <c r="W2089" s="126" t="str">
        <f t="shared" si="172"/>
        <v>No</v>
      </c>
      <c r="X2089" s="126" t="str">
        <f t="shared" si="172"/>
        <v>No</v>
      </c>
      <c r="Y2089" s="126" t="str">
        <f t="shared" si="172"/>
        <v>Yes</v>
      </c>
      <c r="Z2089" s="126" t="str">
        <f t="shared" si="172"/>
        <v>No</v>
      </c>
      <c r="AA2089" s="126" t="str">
        <f t="shared" si="172"/>
        <v>No</v>
      </c>
    </row>
    <row r="2090" spans="1:27" x14ac:dyDescent="0.3">
      <c r="A2090" t="s">
        <v>278</v>
      </c>
      <c r="B2090" t="s">
        <v>13</v>
      </c>
      <c r="C2090" t="s">
        <v>130</v>
      </c>
      <c r="D2090" t="s">
        <v>8</v>
      </c>
      <c r="E2090" t="s">
        <v>70</v>
      </c>
      <c r="F2090" t="s">
        <v>10</v>
      </c>
      <c r="G2090">
        <v>0</v>
      </c>
      <c r="H2090" t="s">
        <v>130</v>
      </c>
      <c r="I2090" t="s">
        <v>15</v>
      </c>
      <c r="L2090" s="3" t="s">
        <v>252</v>
      </c>
      <c r="M2090">
        <v>2</v>
      </c>
      <c r="N2090" t="str">
        <f t="shared" si="169"/>
        <v>Yes</v>
      </c>
      <c r="O2090" s="3" t="s">
        <v>214</v>
      </c>
      <c r="P2090" s="126" t="str">
        <f t="shared" si="173"/>
        <v>Yes</v>
      </c>
      <c r="Q2090" s="126" t="str">
        <f t="shared" si="172"/>
        <v>No</v>
      </c>
      <c r="R2090" s="126" t="str">
        <f t="shared" si="172"/>
        <v>Yes</v>
      </c>
      <c r="S2090" s="126" t="str">
        <f t="shared" si="172"/>
        <v>Yes</v>
      </c>
      <c r="T2090" s="126" t="str">
        <f t="shared" si="172"/>
        <v>Yes</v>
      </c>
      <c r="U2090" s="126" t="str">
        <f t="shared" si="172"/>
        <v>No</v>
      </c>
      <c r="V2090" s="126" t="str">
        <f t="shared" si="172"/>
        <v>No</v>
      </c>
      <c r="W2090" s="126" t="str">
        <f t="shared" si="172"/>
        <v>No</v>
      </c>
      <c r="X2090" s="126" t="str">
        <f t="shared" si="172"/>
        <v>No</v>
      </c>
      <c r="Y2090" s="126" t="str">
        <f t="shared" si="172"/>
        <v>Yes</v>
      </c>
      <c r="Z2090" s="126" t="str">
        <f t="shared" si="172"/>
        <v>No</v>
      </c>
      <c r="AA2090" s="126" t="str">
        <f t="shared" si="172"/>
        <v>No</v>
      </c>
    </row>
    <row r="2091" spans="1:27" x14ac:dyDescent="0.3">
      <c r="A2091" t="s">
        <v>278</v>
      </c>
      <c r="B2091" t="s">
        <v>13</v>
      </c>
      <c r="C2091" t="s">
        <v>130</v>
      </c>
      <c r="D2091" t="s">
        <v>8</v>
      </c>
      <c r="E2091" t="s">
        <v>70</v>
      </c>
      <c r="F2091" t="s">
        <v>10</v>
      </c>
      <c r="G2091">
        <v>0</v>
      </c>
      <c r="H2091" t="s">
        <v>13</v>
      </c>
      <c r="I2091" t="s">
        <v>148</v>
      </c>
      <c r="L2091" s="3" t="s">
        <v>122</v>
      </c>
      <c r="M2091">
        <v>0</v>
      </c>
      <c r="N2091" t="str">
        <f t="shared" si="169"/>
        <v>Yes</v>
      </c>
      <c r="O2091" s="3" t="s">
        <v>214</v>
      </c>
      <c r="P2091" s="126" t="str">
        <f t="shared" si="173"/>
        <v>Yes</v>
      </c>
      <c r="Q2091" s="126" t="str">
        <f t="shared" si="172"/>
        <v>No</v>
      </c>
      <c r="R2091" s="126" t="str">
        <f t="shared" si="172"/>
        <v>Yes</v>
      </c>
      <c r="S2091" s="126" t="str">
        <f t="shared" si="172"/>
        <v>Yes</v>
      </c>
      <c r="T2091" s="126" t="str">
        <f t="shared" si="172"/>
        <v>Yes</v>
      </c>
      <c r="U2091" s="126" t="str">
        <f t="shared" si="172"/>
        <v>No</v>
      </c>
      <c r="V2091" s="126" t="str">
        <f t="shared" si="172"/>
        <v>No</v>
      </c>
      <c r="W2091" s="126" t="str">
        <f t="shared" si="172"/>
        <v>No</v>
      </c>
      <c r="X2091" s="126" t="str">
        <f t="shared" si="172"/>
        <v>No</v>
      </c>
      <c r="Y2091" s="126" t="str">
        <f t="shared" si="172"/>
        <v>Yes</v>
      </c>
      <c r="Z2091" s="126" t="str">
        <f t="shared" si="172"/>
        <v>No</v>
      </c>
      <c r="AA2091" s="126" t="str">
        <f t="shared" si="172"/>
        <v>No</v>
      </c>
    </row>
    <row r="2092" spans="1:27" x14ac:dyDescent="0.3">
      <c r="A2092" t="s">
        <v>278</v>
      </c>
      <c r="B2092" t="s">
        <v>13</v>
      </c>
      <c r="C2092" t="s">
        <v>9</v>
      </c>
      <c r="D2092" t="s">
        <v>8</v>
      </c>
      <c r="E2092" t="s">
        <v>70</v>
      </c>
      <c r="F2092" t="s">
        <v>10</v>
      </c>
      <c r="G2092">
        <v>0</v>
      </c>
      <c r="H2092" t="s">
        <v>9</v>
      </c>
      <c r="I2092" t="s">
        <v>15</v>
      </c>
      <c r="L2092" s="3" t="s">
        <v>252</v>
      </c>
      <c r="M2092">
        <v>0</v>
      </c>
      <c r="N2092" t="str">
        <f t="shared" si="169"/>
        <v>No</v>
      </c>
      <c r="O2092" s="3" t="s">
        <v>214</v>
      </c>
      <c r="P2092" s="126" t="str">
        <f t="shared" si="173"/>
        <v>Yes</v>
      </c>
      <c r="Q2092" s="126" t="str">
        <f t="shared" si="172"/>
        <v>Yes</v>
      </c>
      <c r="R2092" s="126" t="str">
        <f t="shared" si="172"/>
        <v>Yes</v>
      </c>
      <c r="S2092" s="126" t="str">
        <f t="shared" si="172"/>
        <v>Yes</v>
      </c>
      <c r="T2092" s="126" t="str">
        <f t="shared" si="172"/>
        <v>Yes</v>
      </c>
      <c r="U2092" s="126" t="str">
        <f t="shared" si="172"/>
        <v>No</v>
      </c>
      <c r="V2092" s="126" t="str">
        <f t="shared" si="172"/>
        <v>No</v>
      </c>
      <c r="W2092" s="126" t="str">
        <f t="shared" si="172"/>
        <v>No</v>
      </c>
      <c r="X2092" s="126" t="str">
        <f t="shared" si="172"/>
        <v>No</v>
      </c>
      <c r="Y2092" s="126" t="str">
        <f t="shared" si="172"/>
        <v>No</v>
      </c>
      <c r="Z2092" s="126" t="str">
        <f t="shared" si="172"/>
        <v>No</v>
      </c>
      <c r="AA2092" s="126" t="str">
        <f t="shared" si="172"/>
        <v>No</v>
      </c>
    </row>
    <row r="2093" spans="1:27" x14ac:dyDescent="0.3">
      <c r="A2093" t="s">
        <v>278</v>
      </c>
      <c r="B2093" t="s">
        <v>13</v>
      </c>
      <c r="C2093" t="s">
        <v>9</v>
      </c>
      <c r="D2093" t="s">
        <v>8</v>
      </c>
      <c r="E2093" t="s">
        <v>70</v>
      </c>
      <c r="F2093" t="s">
        <v>10</v>
      </c>
      <c r="G2093">
        <v>1</v>
      </c>
      <c r="H2093" t="s">
        <v>8</v>
      </c>
      <c r="I2093" t="s">
        <v>18</v>
      </c>
      <c r="M2093">
        <v>0</v>
      </c>
      <c r="N2093" t="str">
        <f t="shared" si="169"/>
        <v>No</v>
      </c>
      <c r="O2093" s="3" t="s">
        <v>214</v>
      </c>
      <c r="P2093" s="126" t="str">
        <f t="shared" si="173"/>
        <v>Yes</v>
      </c>
      <c r="Q2093" s="126" t="str">
        <f t="shared" si="172"/>
        <v>Yes</v>
      </c>
      <c r="R2093" s="126" t="str">
        <f t="shared" si="172"/>
        <v>Yes</v>
      </c>
      <c r="S2093" s="126" t="str">
        <f t="shared" si="172"/>
        <v>Yes</v>
      </c>
      <c r="T2093" s="126" t="str">
        <f t="shared" si="172"/>
        <v>Yes</v>
      </c>
      <c r="U2093" s="126" t="str">
        <f t="shared" si="172"/>
        <v>No</v>
      </c>
      <c r="V2093" s="126" t="str">
        <f t="shared" si="172"/>
        <v>No</v>
      </c>
      <c r="W2093" s="126" t="str">
        <f t="shared" si="172"/>
        <v>No</v>
      </c>
      <c r="X2093" s="126" t="str">
        <f t="shared" si="172"/>
        <v>No</v>
      </c>
      <c r="Y2093" s="126" t="str">
        <f t="shared" si="172"/>
        <v>No</v>
      </c>
      <c r="Z2093" s="126" t="str">
        <f t="shared" si="172"/>
        <v>No</v>
      </c>
      <c r="AA2093" s="126" t="str">
        <f t="shared" si="172"/>
        <v>No</v>
      </c>
    </row>
    <row r="2094" spans="1:27" x14ac:dyDescent="0.3">
      <c r="A2094" t="s">
        <v>278</v>
      </c>
      <c r="B2094" t="s">
        <v>13</v>
      </c>
      <c r="C2094" t="s">
        <v>9</v>
      </c>
      <c r="D2094" t="s">
        <v>8</v>
      </c>
      <c r="E2094" t="s">
        <v>70</v>
      </c>
      <c r="F2094" t="s">
        <v>10</v>
      </c>
      <c r="G2094">
        <v>1</v>
      </c>
      <c r="H2094" t="s">
        <v>10</v>
      </c>
      <c r="I2094" t="s">
        <v>18</v>
      </c>
      <c r="L2094" s="3" t="s">
        <v>122</v>
      </c>
      <c r="M2094">
        <v>0</v>
      </c>
      <c r="N2094" t="str">
        <f t="shared" si="169"/>
        <v>No</v>
      </c>
      <c r="O2094" s="3" t="s">
        <v>214</v>
      </c>
      <c r="P2094" s="126" t="str">
        <f t="shared" si="173"/>
        <v>Yes</v>
      </c>
      <c r="Q2094" s="126" t="str">
        <f t="shared" si="172"/>
        <v>Yes</v>
      </c>
      <c r="R2094" s="126" t="str">
        <f t="shared" si="172"/>
        <v>Yes</v>
      </c>
      <c r="S2094" s="126" t="str">
        <f t="shared" si="172"/>
        <v>Yes</v>
      </c>
      <c r="T2094" s="126" t="str">
        <f t="shared" si="172"/>
        <v>Yes</v>
      </c>
      <c r="U2094" s="126" t="str">
        <f t="shared" si="172"/>
        <v>No</v>
      </c>
      <c r="V2094" s="126" t="str">
        <f t="shared" si="172"/>
        <v>No</v>
      </c>
      <c r="W2094" s="126" t="str">
        <f t="shared" si="172"/>
        <v>No</v>
      </c>
      <c r="X2094" s="126" t="str">
        <f t="shared" si="172"/>
        <v>No</v>
      </c>
      <c r="Y2094" s="126" t="str">
        <f t="shared" si="172"/>
        <v>No</v>
      </c>
      <c r="Z2094" s="126" t="str">
        <f t="shared" si="172"/>
        <v>No</v>
      </c>
      <c r="AA2094" s="126" t="str">
        <f t="shared" si="172"/>
        <v>No</v>
      </c>
    </row>
    <row r="2095" spans="1:27" x14ac:dyDescent="0.3">
      <c r="A2095" t="s">
        <v>278</v>
      </c>
      <c r="B2095" t="s">
        <v>13</v>
      </c>
      <c r="C2095" t="s">
        <v>9</v>
      </c>
      <c r="D2095" t="s">
        <v>8</v>
      </c>
      <c r="E2095" t="s">
        <v>70</v>
      </c>
      <c r="F2095" t="s">
        <v>10</v>
      </c>
      <c r="G2095">
        <v>1</v>
      </c>
      <c r="H2095" t="s">
        <v>10</v>
      </c>
      <c r="I2095" t="s">
        <v>20</v>
      </c>
      <c r="J2095" t="s">
        <v>237</v>
      </c>
      <c r="L2095" s="3" t="s">
        <v>257</v>
      </c>
      <c r="M2095">
        <v>0</v>
      </c>
      <c r="N2095" t="str">
        <f t="shared" si="169"/>
        <v>No</v>
      </c>
      <c r="O2095" s="3" t="s">
        <v>214</v>
      </c>
      <c r="P2095" s="126" t="str">
        <f t="shared" si="173"/>
        <v>Yes</v>
      </c>
      <c r="Q2095" s="126" t="str">
        <f t="shared" si="172"/>
        <v>Yes</v>
      </c>
      <c r="R2095" s="126" t="str">
        <f t="shared" si="172"/>
        <v>Yes</v>
      </c>
      <c r="S2095" s="126" t="str">
        <f t="shared" si="172"/>
        <v>Yes</v>
      </c>
      <c r="T2095" s="126" t="str">
        <f t="shared" si="172"/>
        <v>Yes</v>
      </c>
      <c r="U2095" s="126" t="str">
        <f t="shared" si="172"/>
        <v>No</v>
      </c>
      <c r="V2095" s="126" t="str">
        <f t="shared" si="172"/>
        <v>No</v>
      </c>
      <c r="W2095" s="126" t="str">
        <f t="shared" si="172"/>
        <v>No</v>
      </c>
      <c r="X2095" s="126" t="str">
        <f t="shared" si="172"/>
        <v>No</v>
      </c>
      <c r="Y2095" s="126" t="str">
        <f t="shared" si="172"/>
        <v>No</v>
      </c>
      <c r="Z2095" s="126" t="str">
        <f t="shared" si="172"/>
        <v>No</v>
      </c>
      <c r="AA2095" s="126" t="str">
        <f t="shared" si="172"/>
        <v>No</v>
      </c>
    </row>
    <row r="2096" spans="1:27" x14ac:dyDescent="0.3">
      <c r="A2096" t="s">
        <v>278</v>
      </c>
      <c r="B2096" t="s">
        <v>13</v>
      </c>
      <c r="C2096" t="s">
        <v>9</v>
      </c>
      <c r="D2096" t="s">
        <v>8</v>
      </c>
      <c r="E2096" t="s">
        <v>70</v>
      </c>
      <c r="F2096" t="s">
        <v>10</v>
      </c>
      <c r="G2096">
        <v>0</v>
      </c>
      <c r="H2096" t="s">
        <v>8</v>
      </c>
      <c r="I2096" t="s">
        <v>19</v>
      </c>
      <c r="M2096">
        <v>0</v>
      </c>
      <c r="N2096" t="str">
        <f t="shared" si="169"/>
        <v>No</v>
      </c>
      <c r="O2096" s="3" t="s">
        <v>214</v>
      </c>
      <c r="P2096" s="126" t="str">
        <f t="shared" si="173"/>
        <v>Yes</v>
      </c>
      <c r="Q2096" s="126" t="str">
        <f t="shared" si="172"/>
        <v>Yes</v>
      </c>
      <c r="R2096" s="126" t="str">
        <f t="shared" si="172"/>
        <v>Yes</v>
      </c>
      <c r="S2096" s="126" t="str">
        <f t="shared" si="172"/>
        <v>Yes</v>
      </c>
      <c r="T2096" s="126" t="str">
        <f t="shared" si="172"/>
        <v>Yes</v>
      </c>
      <c r="U2096" s="126" t="str">
        <f t="shared" si="172"/>
        <v>No</v>
      </c>
      <c r="V2096" s="126" t="str">
        <f t="shared" si="172"/>
        <v>No</v>
      </c>
      <c r="W2096" s="126" t="str">
        <f t="shared" si="172"/>
        <v>No</v>
      </c>
      <c r="X2096" s="126" t="str">
        <f t="shared" si="172"/>
        <v>No</v>
      </c>
      <c r="Y2096" s="126" t="str">
        <f t="shared" si="172"/>
        <v>No</v>
      </c>
      <c r="Z2096" s="126" t="str">
        <f t="shared" si="172"/>
        <v>No</v>
      </c>
      <c r="AA2096" s="126" t="str">
        <f t="shared" si="172"/>
        <v>No</v>
      </c>
    </row>
    <row r="2097" spans="1:27" x14ac:dyDescent="0.3">
      <c r="A2097" t="s">
        <v>278</v>
      </c>
      <c r="B2097" t="s">
        <v>13</v>
      </c>
      <c r="C2097" t="s">
        <v>9</v>
      </c>
      <c r="D2097" t="s">
        <v>8</v>
      </c>
      <c r="E2097" t="s">
        <v>70</v>
      </c>
      <c r="F2097" t="s">
        <v>10</v>
      </c>
      <c r="G2097">
        <v>0</v>
      </c>
      <c r="H2097" t="s">
        <v>13</v>
      </c>
      <c r="I2097" t="s">
        <v>15</v>
      </c>
      <c r="L2097" s="3" t="s">
        <v>122</v>
      </c>
      <c r="M2097">
        <v>0</v>
      </c>
      <c r="N2097" t="str">
        <f t="shared" si="169"/>
        <v>No</v>
      </c>
      <c r="O2097" s="3" t="s">
        <v>214</v>
      </c>
      <c r="P2097" s="126" t="str">
        <f t="shared" si="173"/>
        <v>Yes</v>
      </c>
      <c r="Q2097" s="126" t="str">
        <f t="shared" si="172"/>
        <v>Yes</v>
      </c>
      <c r="R2097" s="126" t="str">
        <f t="shared" si="172"/>
        <v>Yes</v>
      </c>
      <c r="S2097" s="126" t="str">
        <f t="shared" si="172"/>
        <v>Yes</v>
      </c>
      <c r="T2097" s="126" t="str">
        <f t="shared" si="172"/>
        <v>Yes</v>
      </c>
      <c r="U2097" s="126" t="str">
        <f t="shared" si="172"/>
        <v>No</v>
      </c>
      <c r="V2097" s="126" t="str">
        <f t="shared" si="172"/>
        <v>No</v>
      </c>
      <c r="W2097" s="126" t="str">
        <f t="shared" si="172"/>
        <v>No</v>
      </c>
      <c r="X2097" s="126" t="str">
        <f t="shared" si="172"/>
        <v>No</v>
      </c>
      <c r="Y2097" s="126" t="str">
        <f t="shared" si="172"/>
        <v>No</v>
      </c>
      <c r="Z2097" s="126" t="str">
        <f t="shared" si="172"/>
        <v>No</v>
      </c>
      <c r="AA2097" s="126" t="str">
        <f t="shared" si="172"/>
        <v>No</v>
      </c>
    </row>
    <row r="2098" spans="1:27" x14ac:dyDescent="0.3">
      <c r="A2098" t="s">
        <v>278</v>
      </c>
      <c r="B2098" t="s">
        <v>13</v>
      </c>
      <c r="C2098" t="s">
        <v>9</v>
      </c>
      <c r="D2098" t="s">
        <v>8</v>
      </c>
      <c r="E2098" t="s">
        <v>70</v>
      </c>
      <c r="F2098" t="s">
        <v>10</v>
      </c>
      <c r="G2098">
        <v>0</v>
      </c>
      <c r="H2098" t="s">
        <v>8</v>
      </c>
      <c r="I2098" t="s">
        <v>19</v>
      </c>
      <c r="M2098">
        <v>0</v>
      </c>
      <c r="N2098" t="str">
        <f t="shared" si="169"/>
        <v>No</v>
      </c>
      <c r="O2098" s="3" t="s">
        <v>214</v>
      </c>
      <c r="P2098" s="126" t="str">
        <f t="shared" si="173"/>
        <v>Yes</v>
      </c>
      <c r="Q2098" s="126" t="str">
        <f t="shared" si="172"/>
        <v>Yes</v>
      </c>
      <c r="R2098" s="126" t="str">
        <f t="shared" si="172"/>
        <v>Yes</v>
      </c>
      <c r="S2098" s="126" t="str">
        <f t="shared" si="172"/>
        <v>Yes</v>
      </c>
      <c r="T2098" s="126" t="str">
        <f t="shared" si="172"/>
        <v>Yes</v>
      </c>
      <c r="U2098" s="126" t="str">
        <f t="shared" si="172"/>
        <v>No</v>
      </c>
      <c r="V2098" s="126" t="str">
        <f t="shared" si="172"/>
        <v>No</v>
      </c>
      <c r="W2098" s="126" t="str">
        <f t="shared" si="172"/>
        <v>No</v>
      </c>
      <c r="X2098" s="126" t="str">
        <f t="shared" si="172"/>
        <v>No</v>
      </c>
      <c r="Y2098" s="126" t="str">
        <f t="shared" si="172"/>
        <v>No</v>
      </c>
      <c r="Z2098" s="126" t="str">
        <f t="shared" si="172"/>
        <v>No</v>
      </c>
      <c r="AA2098" s="126" t="str">
        <f t="shared" si="172"/>
        <v>No</v>
      </c>
    </row>
    <row r="2099" spans="1:27" x14ac:dyDescent="0.3">
      <c r="A2099" t="s">
        <v>278</v>
      </c>
      <c r="B2099" t="s">
        <v>13</v>
      </c>
      <c r="C2099" t="s">
        <v>9</v>
      </c>
      <c r="D2099" t="s">
        <v>8</v>
      </c>
      <c r="E2099" t="s">
        <v>70</v>
      </c>
      <c r="F2099" t="s">
        <v>10</v>
      </c>
      <c r="G2099">
        <v>1</v>
      </c>
      <c r="H2099" t="s">
        <v>70</v>
      </c>
      <c r="I2099" t="s">
        <v>17</v>
      </c>
      <c r="L2099" s="3" t="s">
        <v>253</v>
      </c>
      <c r="M2099">
        <v>0</v>
      </c>
      <c r="N2099" t="str">
        <f t="shared" si="169"/>
        <v>No</v>
      </c>
      <c r="O2099" s="3" t="s">
        <v>214</v>
      </c>
      <c r="P2099" s="126" t="str">
        <f t="shared" si="173"/>
        <v>Yes</v>
      </c>
      <c r="Q2099" s="126" t="str">
        <f t="shared" si="172"/>
        <v>Yes</v>
      </c>
      <c r="R2099" s="126" t="str">
        <f t="shared" si="172"/>
        <v>Yes</v>
      </c>
      <c r="S2099" s="126" t="str">
        <f t="shared" si="172"/>
        <v>Yes</v>
      </c>
      <c r="T2099" s="126" t="str">
        <f t="shared" si="172"/>
        <v>Yes</v>
      </c>
      <c r="U2099" s="126" t="str">
        <f t="shared" si="172"/>
        <v>No</v>
      </c>
      <c r="V2099" s="126" t="str">
        <f t="shared" si="172"/>
        <v>No</v>
      </c>
      <c r="W2099" s="126" t="str">
        <f t="shared" si="172"/>
        <v>No</v>
      </c>
      <c r="X2099" s="126" t="str">
        <f t="shared" si="172"/>
        <v>No</v>
      </c>
      <c r="Y2099" s="126" t="str">
        <f t="shared" si="172"/>
        <v>No</v>
      </c>
      <c r="Z2099" s="126" t="str">
        <f t="shared" si="172"/>
        <v>No</v>
      </c>
      <c r="AA2099" s="126" t="str">
        <f t="shared" si="172"/>
        <v>No</v>
      </c>
    </row>
    <row r="2100" spans="1:27" x14ac:dyDescent="0.3">
      <c r="A2100" t="s">
        <v>278</v>
      </c>
      <c r="B2100" t="s">
        <v>13</v>
      </c>
      <c r="C2100" t="s">
        <v>9</v>
      </c>
      <c r="D2100" t="s">
        <v>8</v>
      </c>
      <c r="E2100" t="s">
        <v>70</v>
      </c>
      <c r="F2100" t="s">
        <v>10</v>
      </c>
      <c r="G2100">
        <v>0</v>
      </c>
      <c r="H2100" t="s">
        <v>70</v>
      </c>
      <c r="I2100" t="s">
        <v>19</v>
      </c>
      <c r="L2100" s="3" t="s">
        <v>253</v>
      </c>
      <c r="M2100">
        <v>0</v>
      </c>
      <c r="N2100" t="str">
        <f t="shared" si="169"/>
        <v>No</v>
      </c>
      <c r="O2100" s="3" t="s">
        <v>214</v>
      </c>
      <c r="P2100" s="126" t="str">
        <f t="shared" si="173"/>
        <v>Yes</v>
      </c>
      <c r="Q2100" s="126" t="str">
        <f t="shared" si="172"/>
        <v>Yes</v>
      </c>
      <c r="R2100" s="126" t="str">
        <f t="shared" si="172"/>
        <v>Yes</v>
      </c>
      <c r="S2100" s="126" t="str">
        <f t="shared" si="172"/>
        <v>Yes</v>
      </c>
      <c r="T2100" s="126" t="str">
        <f t="shared" si="172"/>
        <v>Yes</v>
      </c>
      <c r="U2100" s="126" t="str">
        <f t="shared" si="172"/>
        <v>No</v>
      </c>
      <c r="V2100" s="126" t="str">
        <f t="shared" si="172"/>
        <v>No</v>
      </c>
      <c r="W2100" s="126" t="str">
        <f t="shared" si="172"/>
        <v>No</v>
      </c>
      <c r="X2100" s="126" t="str">
        <f t="shared" si="172"/>
        <v>No</v>
      </c>
      <c r="Y2100" s="126" t="str">
        <f t="shared" si="172"/>
        <v>No</v>
      </c>
      <c r="Z2100" s="126" t="str">
        <f t="shared" si="172"/>
        <v>No</v>
      </c>
      <c r="AA2100" s="126" t="str">
        <f t="shared" si="172"/>
        <v>No</v>
      </c>
    </row>
    <row r="2101" spans="1:27" x14ac:dyDescent="0.3">
      <c r="A2101" t="s">
        <v>278</v>
      </c>
      <c r="B2101" t="s">
        <v>13</v>
      </c>
      <c r="C2101" t="s">
        <v>9</v>
      </c>
      <c r="D2101" t="s">
        <v>8</v>
      </c>
      <c r="E2101" t="s">
        <v>70</v>
      </c>
      <c r="F2101" t="s">
        <v>10</v>
      </c>
      <c r="G2101">
        <v>0</v>
      </c>
      <c r="H2101" t="s">
        <v>70</v>
      </c>
      <c r="I2101" t="s">
        <v>15</v>
      </c>
      <c r="L2101" s="3" t="s">
        <v>252</v>
      </c>
      <c r="M2101">
        <v>2</v>
      </c>
      <c r="N2101" t="str">
        <f t="shared" ref="N2101:N2164" si="174">IF(M2101="","",IF(I2101="Foul","Yes",IF(M2101=0,"No","Yes")))</f>
        <v>Yes</v>
      </c>
      <c r="O2101" s="3" t="s">
        <v>214</v>
      </c>
      <c r="P2101" s="126" t="str">
        <f t="shared" si="173"/>
        <v>Yes</v>
      </c>
      <c r="Q2101" s="126" t="str">
        <f t="shared" si="172"/>
        <v>Yes</v>
      </c>
      <c r="R2101" s="126" t="str">
        <f t="shared" si="172"/>
        <v>Yes</v>
      </c>
      <c r="S2101" s="126" t="str">
        <f t="shared" si="172"/>
        <v>Yes</v>
      </c>
      <c r="T2101" s="126" t="str">
        <f t="shared" si="172"/>
        <v>Yes</v>
      </c>
      <c r="U2101" s="126" t="str">
        <f t="shared" si="172"/>
        <v>No</v>
      </c>
      <c r="V2101" s="126" t="str">
        <f t="shared" si="172"/>
        <v>No</v>
      </c>
      <c r="W2101" s="126" t="str">
        <f t="shared" si="172"/>
        <v>No</v>
      </c>
      <c r="X2101" s="126" t="str">
        <f t="shared" si="172"/>
        <v>No</v>
      </c>
      <c r="Y2101" s="126" t="str">
        <f t="shared" si="172"/>
        <v>No</v>
      </c>
      <c r="Z2101" s="126" t="str">
        <f t="shared" si="172"/>
        <v>No</v>
      </c>
      <c r="AA2101" s="126" t="str">
        <f t="shared" si="172"/>
        <v>No</v>
      </c>
    </row>
    <row r="2102" spans="1:27" x14ac:dyDescent="0.3">
      <c r="A2102" t="s">
        <v>278</v>
      </c>
      <c r="B2102" t="s">
        <v>13</v>
      </c>
      <c r="C2102" t="s">
        <v>9</v>
      </c>
      <c r="D2102" t="s">
        <v>8</v>
      </c>
      <c r="E2102" t="s">
        <v>70</v>
      </c>
      <c r="F2102" t="s">
        <v>10</v>
      </c>
      <c r="G2102">
        <v>1</v>
      </c>
      <c r="H2102" t="s">
        <v>70</v>
      </c>
      <c r="I2102" t="s">
        <v>15</v>
      </c>
      <c r="M2102">
        <v>2</v>
      </c>
      <c r="N2102" t="str">
        <f t="shared" si="174"/>
        <v>Yes</v>
      </c>
      <c r="O2102" s="3" t="s">
        <v>214</v>
      </c>
      <c r="P2102" s="126" t="str">
        <f t="shared" si="173"/>
        <v>Yes</v>
      </c>
      <c r="Q2102" s="126" t="str">
        <f t="shared" si="172"/>
        <v>Yes</v>
      </c>
      <c r="R2102" s="126" t="str">
        <f t="shared" si="172"/>
        <v>Yes</v>
      </c>
      <c r="S2102" s="126" t="str">
        <f t="shared" si="172"/>
        <v>Yes</v>
      </c>
      <c r="T2102" s="126" t="str">
        <f t="shared" si="172"/>
        <v>Yes</v>
      </c>
      <c r="U2102" s="126" t="str">
        <f t="shared" si="172"/>
        <v>No</v>
      </c>
      <c r="V2102" s="126" t="str">
        <f t="shared" si="172"/>
        <v>No</v>
      </c>
      <c r="W2102" s="126" t="str">
        <f t="shared" si="172"/>
        <v>No</v>
      </c>
      <c r="X2102" s="126" t="str">
        <f t="shared" si="172"/>
        <v>No</v>
      </c>
      <c r="Y2102" s="126" t="str">
        <f t="shared" si="172"/>
        <v>No</v>
      </c>
      <c r="Z2102" s="126" t="str">
        <f t="shared" si="172"/>
        <v>No</v>
      </c>
      <c r="AA2102" s="126" t="str">
        <f t="shared" si="172"/>
        <v>No</v>
      </c>
    </row>
    <row r="2103" spans="1:27" x14ac:dyDescent="0.3">
      <c r="A2103" t="s">
        <v>278</v>
      </c>
      <c r="B2103" t="s">
        <v>13</v>
      </c>
      <c r="C2103" t="s">
        <v>9</v>
      </c>
      <c r="D2103" t="s">
        <v>8</v>
      </c>
      <c r="E2103" t="s">
        <v>70</v>
      </c>
      <c r="F2103" t="s">
        <v>10</v>
      </c>
      <c r="G2103">
        <v>0</v>
      </c>
      <c r="H2103" t="s">
        <v>9</v>
      </c>
      <c r="I2103" t="s">
        <v>19</v>
      </c>
      <c r="L2103" s="3" t="s">
        <v>252</v>
      </c>
      <c r="M2103">
        <v>0</v>
      </c>
      <c r="N2103" t="str">
        <f t="shared" si="174"/>
        <v>No</v>
      </c>
      <c r="O2103" s="3" t="s">
        <v>214</v>
      </c>
      <c r="P2103" s="126" t="str">
        <f t="shared" si="173"/>
        <v>Yes</v>
      </c>
      <c r="Q2103" s="126" t="str">
        <f t="shared" si="172"/>
        <v>Yes</v>
      </c>
      <c r="R2103" s="126" t="str">
        <f t="shared" si="172"/>
        <v>Yes</v>
      </c>
      <c r="S2103" s="126" t="str">
        <f t="shared" si="172"/>
        <v>Yes</v>
      </c>
      <c r="T2103" s="126" t="str">
        <f t="shared" si="172"/>
        <v>Yes</v>
      </c>
      <c r="U2103" s="126" t="str">
        <f t="shared" si="172"/>
        <v>No</v>
      </c>
      <c r="V2103" s="126" t="str">
        <f t="shared" si="172"/>
        <v>No</v>
      </c>
      <c r="W2103" s="126" t="str">
        <f t="shared" si="172"/>
        <v>No</v>
      </c>
      <c r="X2103" s="126" t="str">
        <f t="shared" si="172"/>
        <v>No</v>
      </c>
      <c r="Y2103" s="126" t="str">
        <f t="shared" si="172"/>
        <v>No</v>
      </c>
      <c r="Z2103" s="126" t="str">
        <f t="shared" si="172"/>
        <v>No</v>
      </c>
      <c r="AA2103" s="126" t="str">
        <f t="shared" si="172"/>
        <v>No</v>
      </c>
    </row>
    <row r="2104" spans="1:27" x14ac:dyDescent="0.3">
      <c r="A2104" t="s">
        <v>278</v>
      </c>
      <c r="B2104" t="s">
        <v>13</v>
      </c>
      <c r="C2104" t="s">
        <v>9</v>
      </c>
      <c r="D2104" t="s">
        <v>8</v>
      </c>
      <c r="E2104" t="s">
        <v>70</v>
      </c>
      <c r="F2104" t="s">
        <v>10</v>
      </c>
      <c r="G2104">
        <v>1</v>
      </c>
      <c r="H2104" t="s">
        <v>70</v>
      </c>
      <c r="I2104" t="s">
        <v>148</v>
      </c>
      <c r="L2104" s="3" t="s">
        <v>253</v>
      </c>
      <c r="M2104">
        <v>2</v>
      </c>
      <c r="N2104" t="str">
        <f t="shared" si="174"/>
        <v>Yes</v>
      </c>
      <c r="O2104" s="3" t="s">
        <v>214</v>
      </c>
      <c r="P2104" s="126" t="str">
        <f t="shared" si="173"/>
        <v>Yes</v>
      </c>
      <c r="Q2104" s="126" t="str">
        <f t="shared" si="172"/>
        <v>Yes</v>
      </c>
      <c r="R2104" s="126" t="str">
        <f t="shared" si="172"/>
        <v>Yes</v>
      </c>
      <c r="S2104" s="126" t="str">
        <f t="shared" si="172"/>
        <v>Yes</v>
      </c>
      <c r="T2104" s="126" t="str">
        <f t="shared" si="172"/>
        <v>Yes</v>
      </c>
      <c r="U2104" s="126" t="str">
        <f t="shared" si="172"/>
        <v>No</v>
      </c>
      <c r="V2104" s="126" t="str">
        <f t="shared" si="172"/>
        <v>No</v>
      </c>
      <c r="W2104" s="126" t="str">
        <f t="shared" si="172"/>
        <v>No</v>
      </c>
      <c r="X2104" s="126" t="str">
        <f t="shared" si="172"/>
        <v>No</v>
      </c>
      <c r="Y2104" s="126" t="str">
        <f t="shared" si="172"/>
        <v>No</v>
      </c>
      <c r="Z2104" s="126" t="str">
        <f t="shared" si="172"/>
        <v>No</v>
      </c>
      <c r="AA2104" s="126" t="str">
        <f t="shared" si="172"/>
        <v>No</v>
      </c>
    </row>
    <row r="2105" spans="1:27" x14ac:dyDescent="0.3">
      <c r="A2105" t="s">
        <v>278</v>
      </c>
      <c r="B2105" t="s">
        <v>13</v>
      </c>
      <c r="C2105" t="s">
        <v>9</v>
      </c>
      <c r="D2105" t="s">
        <v>8</v>
      </c>
      <c r="E2105" t="s">
        <v>70</v>
      </c>
      <c r="F2105" t="s">
        <v>10</v>
      </c>
      <c r="G2105">
        <v>0</v>
      </c>
      <c r="H2105" t="s">
        <v>10</v>
      </c>
      <c r="I2105" t="s">
        <v>18</v>
      </c>
      <c r="L2105" s="3" t="s">
        <v>253</v>
      </c>
      <c r="M2105">
        <v>0</v>
      </c>
      <c r="N2105" t="str">
        <f t="shared" si="174"/>
        <v>No</v>
      </c>
      <c r="O2105" s="3" t="s">
        <v>214</v>
      </c>
      <c r="P2105" s="126" t="str">
        <f t="shared" si="173"/>
        <v>Yes</v>
      </c>
      <c r="Q2105" s="126" t="str">
        <f t="shared" si="172"/>
        <v>Yes</v>
      </c>
      <c r="R2105" s="126" t="str">
        <f t="shared" si="172"/>
        <v>Yes</v>
      </c>
      <c r="S2105" s="126" t="str">
        <f t="shared" si="172"/>
        <v>Yes</v>
      </c>
      <c r="T2105" s="126" t="str">
        <f t="shared" si="172"/>
        <v>Yes</v>
      </c>
      <c r="U2105" s="126" t="str">
        <f t="shared" si="172"/>
        <v>No</v>
      </c>
      <c r="V2105" s="126" t="str">
        <f t="shared" si="172"/>
        <v>No</v>
      </c>
      <c r="W2105" s="126" t="str">
        <f t="shared" si="172"/>
        <v>No</v>
      </c>
      <c r="X2105" s="126" t="str">
        <f t="shared" si="172"/>
        <v>No</v>
      </c>
      <c r="Y2105" s="126" t="str">
        <f t="shared" si="172"/>
        <v>No</v>
      </c>
      <c r="Z2105" s="126" t="str">
        <f t="shared" si="172"/>
        <v>No</v>
      </c>
      <c r="AA2105" s="126" t="str">
        <f t="shared" si="172"/>
        <v>No</v>
      </c>
    </row>
    <row r="2106" spans="1:27" x14ac:dyDescent="0.3">
      <c r="A2106" t="s">
        <v>278</v>
      </c>
      <c r="B2106" t="s">
        <v>13</v>
      </c>
      <c r="C2106" t="s">
        <v>9</v>
      </c>
      <c r="D2106" t="s">
        <v>8</v>
      </c>
      <c r="E2106" t="s">
        <v>70</v>
      </c>
      <c r="F2106" t="s">
        <v>10</v>
      </c>
      <c r="G2106">
        <v>0</v>
      </c>
      <c r="H2106" t="s">
        <v>10</v>
      </c>
      <c r="I2106" t="s">
        <v>15</v>
      </c>
      <c r="L2106" s="3" t="s">
        <v>252</v>
      </c>
      <c r="M2106">
        <v>2</v>
      </c>
      <c r="N2106" t="str">
        <f t="shared" si="174"/>
        <v>Yes</v>
      </c>
      <c r="P2106" s="126" t="str">
        <f t="shared" si="173"/>
        <v>Yes</v>
      </c>
      <c r="Q2106" s="126" t="str">
        <f t="shared" si="172"/>
        <v>Yes</v>
      </c>
      <c r="R2106" s="126" t="str">
        <f t="shared" si="172"/>
        <v>Yes</v>
      </c>
      <c r="S2106" s="126" t="str">
        <f t="shared" si="172"/>
        <v>Yes</v>
      </c>
      <c r="T2106" s="126" t="str">
        <f t="shared" si="172"/>
        <v>Yes</v>
      </c>
      <c r="U2106" s="126" t="str">
        <f t="shared" si="172"/>
        <v>No</v>
      </c>
      <c r="V2106" s="126" t="str">
        <f t="shared" si="172"/>
        <v>No</v>
      </c>
      <c r="W2106" s="126" t="str">
        <f t="shared" si="172"/>
        <v>No</v>
      </c>
      <c r="X2106" s="126" t="str">
        <f t="shared" si="172"/>
        <v>No</v>
      </c>
      <c r="Y2106" s="126" t="str">
        <f t="shared" si="172"/>
        <v>No</v>
      </c>
      <c r="Z2106" s="126" t="str">
        <f t="shared" si="172"/>
        <v>No</v>
      </c>
      <c r="AA2106" s="126" t="str">
        <f t="shared" si="172"/>
        <v>No</v>
      </c>
    </row>
    <row r="2107" spans="1:27" x14ac:dyDescent="0.3">
      <c r="N2107" t="str">
        <f t="shared" si="174"/>
        <v/>
      </c>
      <c r="P2107" s="126" t="str">
        <f t="shared" si="173"/>
        <v/>
      </c>
      <c r="Q2107" s="126" t="str">
        <f t="shared" si="172"/>
        <v/>
      </c>
      <c r="R2107" s="126" t="str">
        <f t="shared" si="172"/>
        <v/>
      </c>
      <c r="S2107" s="126" t="str">
        <f t="shared" si="172"/>
        <v/>
      </c>
      <c r="T2107" s="126" t="str">
        <f t="shared" si="172"/>
        <v/>
      </c>
      <c r="U2107" s="126" t="str">
        <f t="shared" si="172"/>
        <v/>
      </c>
      <c r="V2107" s="126" t="str">
        <f t="shared" si="172"/>
        <v/>
      </c>
      <c r="W2107" s="126" t="str">
        <f t="shared" si="172"/>
        <v/>
      </c>
      <c r="X2107" s="126" t="str">
        <f t="shared" si="172"/>
        <v/>
      </c>
      <c r="Y2107" s="126" t="str">
        <f t="shared" si="172"/>
        <v/>
      </c>
      <c r="Z2107" s="126" t="str">
        <f t="shared" si="172"/>
        <v/>
      </c>
      <c r="AA2107" s="126" t="str">
        <f t="shared" si="172"/>
        <v/>
      </c>
    </row>
    <row r="2108" spans="1:27" x14ac:dyDescent="0.3">
      <c r="N2108" t="str">
        <f t="shared" si="174"/>
        <v/>
      </c>
      <c r="P2108" s="126" t="str">
        <f t="shared" si="173"/>
        <v/>
      </c>
      <c r="Q2108" s="126" t="str">
        <f t="shared" si="172"/>
        <v/>
      </c>
      <c r="R2108" s="126" t="str">
        <f t="shared" si="172"/>
        <v/>
      </c>
      <c r="S2108" s="126" t="str">
        <f t="shared" si="172"/>
        <v/>
      </c>
      <c r="T2108" s="126" t="str">
        <f t="shared" si="172"/>
        <v/>
      </c>
      <c r="U2108" s="126" t="str">
        <f t="shared" si="172"/>
        <v/>
      </c>
      <c r="V2108" s="126" t="str">
        <f t="shared" si="172"/>
        <v/>
      </c>
      <c r="W2108" s="126" t="str">
        <f t="shared" si="172"/>
        <v/>
      </c>
      <c r="X2108" s="126" t="str">
        <f t="shared" si="172"/>
        <v/>
      </c>
      <c r="Y2108" s="126" t="str">
        <f t="shared" si="172"/>
        <v/>
      </c>
      <c r="Z2108" s="126" t="str">
        <f t="shared" si="172"/>
        <v/>
      </c>
      <c r="AA2108" s="126" t="str">
        <f t="shared" si="172"/>
        <v/>
      </c>
    </row>
    <row r="2109" spans="1:27" x14ac:dyDescent="0.3">
      <c r="N2109" t="str">
        <f t="shared" si="174"/>
        <v/>
      </c>
      <c r="P2109" s="126" t="str">
        <f t="shared" si="173"/>
        <v/>
      </c>
      <c r="Q2109" s="126" t="str">
        <f t="shared" si="172"/>
        <v/>
      </c>
      <c r="R2109" s="126" t="str">
        <f t="shared" si="172"/>
        <v/>
      </c>
      <c r="S2109" s="126" t="str">
        <f t="shared" si="172"/>
        <v/>
      </c>
      <c r="T2109" s="126" t="str">
        <f t="shared" si="172"/>
        <v/>
      </c>
      <c r="U2109" s="126" t="str">
        <f t="shared" si="172"/>
        <v/>
      </c>
      <c r="V2109" s="126" t="str">
        <f t="shared" si="172"/>
        <v/>
      </c>
      <c r="W2109" s="126" t="str">
        <f t="shared" si="172"/>
        <v/>
      </c>
      <c r="X2109" s="126" t="str">
        <f t="shared" si="172"/>
        <v/>
      </c>
      <c r="Y2109" s="126" t="str">
        <f t="shared" si="172"/>
        <v/>
      </c>
      <c r="Z2109" s="126" t="str">
        <f t="shared" si="172"/>
        <v/>
      </c>
      <c r="AA2109" s="126" t="str">
        <f t="shared" si="172"/>
        <v/>
      </c>
    </row>
    <row r="2110" spans="1:27" x14ac:dyDescent="0.3">
      <c r="N2110" t="str">
        <f t="shared" si="174"/>
        <v/>
      </c>
      <c r="P2110" s="126" t="str">
        <f t="shared" si="173"/>
        <v/>
      </c>
      <c r="Q2110" s="126" t="str">
        <f t="shared" si="172"/>
        <v/>
      </c>
      <c r="R2110" s="126" t="str">
        <f t="shared" ref="Q2110:AA2133" si="175">IF($A2110="","",IF(OR($B2110=R$1,$C2110=R$1,$D2110=R$1,$E2110=R$1,$F2110=R$1),"Yes","No"))</f>
        <v/>
      </c>
      <c r="S2110" s="126" t="str">
        <f t="shared" si="175"/>
        <v/>
      </c>
      <c r="T2110" s="126" t="str">
        <f t="shared" si="175"/>
        <v/>
      </c>
      <c r="U2110" s="126" t="str">
        <f t="shared" si="175"/>
        <v/>
      </c>
      <c r="V2110" s="126" t="str">
        <f t="shared" si="175"/>
        <v/>
      </c>
      <c r="W2110" s="126" t="str">
        <f t="shared" si="175"/>
        <v/>
      </c>
      <c r="X2110" s="126" t="str">
        <f t="shared" si="175"/>
        <v/>
      </c>
      <c r="Y2110" s="126" t="str">
        <f t="shared" si="175"/>
        <v/>
      </c>
      <c r="Z2110" s="126" t="str">
        <f t="shared" si="175"/>
        <v/>
      </c>
      <c r="AA2110" s="126" t="str">
        <f t="shared" si="175"/>
        <v/>
      </c>
    </row>
    <row r="2111" spans="1:27" x14ac:dyDescent="0.3">
      <c r="N2111" t="str">
        <f t="shared" si="174"/>
        <v/>
      </c>
      <c r="P2111" s="126" t="str">
        <f t="shared" si="173"/>
        <v/>
      </c>
      <c r="Q2111" s="126" t="str">
        <f t="shared" si="175"/>
        <v/>
      </c>
      <c r="R2111" s="126" t="str">
        <f t="shared" si="175"/>
        <v/>
      </c>
      <c r="S2111" s="126" t="str">
        <f t="shared" si="175"/>
        <v/>
      </c>
      <c r="T2111" s="126" t="str">
        <f t="shared" si="175"/>
        <v/>
      </c>
      <c r="U2111" s="126" t="str">
        <f t="shared" si="175"/>
        <v/>
      </c>
      <c r="V2111" s="126" t="str">
        <f t="shared" si="175"/>
        <v/>
      </c>
      <c r="W2111" s="126" t="str">
        <f t="shared" si="175"/>
        <v/>
      </c>
      <c r="X2111" s="126" t="str">
        <f t="shared" si="175"/>
        <v/>
      </c>
      <c r="Y2111" s="126" t="str">
        <f t="shared" si="175"/>
        <v/>
      </c>
      <c r="Z2111" s="126" t="str">
        <f t="shared" si="175"/>
        <v/>
      </c>
      <c r="AA2111" s="126" t="str">
        <f t="shared" si="175"/>
        <v/>
      </c>
    </row>
    <row r="2112" spans="1:27" x14ac:dyDescent="0.3">
      <c r="N2112" t="str">
        <f t="shared" si="174"/>
        <v/>
      </c>
      <c r="P2112" s="126" t="str">
        <f t="shared" si="173"/>
        <v/>
      </c>
      <c r="Q2112" s="126" t="str">
        <f t="shared" si="175"/>
        <v/>
      </c>
      <c r="R2112" s="126" t="str">
        <f t="shared" si="175"/>
        <v/>
      </c>
      <c r="S2112" s="126" t="str">
        <f t="shared" si="175"/>
        <v/>
      </c>
      <c r="T2112" s="126" t="str">
        <f t="shared" si="175"/>
        <v/>
      </c>
      <c r="U2112" s="126" t="str">
        <f t="shared" si="175"/>
        <v/>
      </c>
      <c r="V2112" s="126" t="str">
        <f t="shared" si="175"/>
        <v/>
      </c>
      <c r="W2112" s="126" t="str">
        <f t="shared" si="175"/>
        <v/>
      </c>
      <c r="X2112" s="126" t="str">
        <f t="shared" si="175"/>
        <v/>
      </c>
      <c r="Y2112" s="126" t="str">
        <f t="shared" si="175"/>
        <v/>
      </c>
      <c r="Z2112" s="126" t="str">
        <f t="shared" si="175"/>
        <v/>
      </c>
      <c r="AA2112" s="126" t="str">
        <f t="shared" si="175"/>
        <v/>
      </c>
    </row>
    <row r="2113" spans="14:27" x14ac:dyDescent="0.3">
      <c r="N2113" t="str">
        <f t="shared" si="174"/>
        <v/>
      </c>
      <c r="P2113" s="126" t="str">
        <f t="shared" si="173"/>
        <v/>
      </c>
      <c r="Q2113" s="126" t="str">
        <f t="shared" si="175"/>
        <v/>
      </c>
      <c r="R2113" s="126" t="str">
        <f t="shared" si="175"/>
        <v/>
      </c>
      <c r="S2113" s="126" t="str">
        <f t="shared" si="175"/>
        <v/>
      </c>
      <c r="T2113" s="126" t="str">
        <f t="shared" si="175"/>
        <v/>
      </c>
      <c r="U2113" s="126" t="str">
        <f t="shared" si="175"/>
        <v/>
      </c>
      <c r="V2113" s="126" t="str">
        <f t="shared" si="175"/>
        <v/>
      </c>
      <c r="W2113" s="126" t="str">
        <f t="shared" si="175"/>
        <v/>
      </c>
      <c r="X2113" s="126" t="str">
        <f t="shared" si="175"/>
        <v/>
      </c>
      <c r="Y2113" s="126" t="str">
        <f t="shared" si="175"/>
        <v/>
      </c>
      <c r="Z2113" s="126" t="str">
        <f t="shared" si="175"/>
        <v/>
      </c>
      <c r="AA2113" s="126" t="str">
        <f t="shared" si="175"/>
        <v/>
      </c>
    </row>
    <row r="2114" spans="14:27" x14ac:dyDescent="0.3">
      <c r="N2114" t="str">
        <f t="shared" si="174"/>
        <v/>
      </c>
      <c r="P2114" s="126" t="str">
        <f t="shared" si="173"/>
        <v/>
      </c>
      <c r="Q2114" s="126" t="str">
        <f t="shared" si="175"/>
        <v/>
      </c>
      <c r="R2114" s="126" t="str">
        <f t="shared" si="175"/>
        <v/>
      </c>
      <c r="S2114" s="126" t="str">
        <f t="shared" si="175"/>
        <v/>
      </c>
      <c r="T2114" s="126" t="str">
        <f t="shared" si="175"/>
        <v/>
      </c>
      <c r="U2114" s="126" t="str">
        <f t="shared" si="175"/>
        <v/>
      </c>
      <c r="V2114" s="126" t="str">
        <f t="shared" si="175"/>
        <v/>
      </c>
      <c r="W2114" s="126" t="str">
        <f t="shared" si="175"/>
        <v/>
      </c>
      <c r="X2114" s="126" t="str">
        <f t="shared" si="175"/>
        <v/>
      </c>
      <c r="Y2114" s="126" t="str">
        <f t="shared" si="175"/>
        <v/>
      </c>
      <c r="Z2114" s="126" t="str">
        <f t="shared" si="175"/>
        <v/>
      </c>
      <c r="AA2114" s="126" t="str">
        <f t="shared" si="175"/>
        <v/>
      </c>
    </row>
    <row r="2115" spans="14:27" x14ac:dyDescent="0.3">
      <c r="N2115" t="str">
        <f t="shared" si="174"/>
        <v/>
      </c>
      <c r="P2115" s="126" t="str">
        <f t="shared" si="173"/>
        <v/>
      </c>
      <c r="Q2115" s="126" t="str">
        <f t="shared" si="175"/>
        <v/>
      </c>
      <c r="R2115" s="126" t="str">
        <f t="shared" si="175"/>
        <v/>
      </c>
      <c r="S2115" s="126" t="str">
        <f t="shared" si="175"/>
        <v/>
      </c>
      <c r="T2115" s="126" t="str">
        <f t="shared" si="175"/>
        <v/>
      </c>
      <c r="U2115" s="126" t="str">
        <f t="shared" si="175"/>
        <v/>
      </c>
      <c r="V2115" s="126" t="str">
        <f t="shared" si="175"/>
        <v/>
      </c>
      <c r="W2115" s="126" t="str">
        <f t="shared" si="175"/>
        <v/>
      </c>
      <c r="X2115" s="126" t="str">
        <f t="shared" si="175"/>
        <v/>
      </c>
      <c r="Y2115" s="126" t="str">
        <f t="shared" si="175"/>
        <v/>
      </c>
      <c r="Z2115" s="126" t="str">
        <f t="shared" si="175"/>
        <v/>
      </c>
      <c r="AA2115" s="126" t="str">
        <f t="shared" si="175"/>
        <v/>
      </c>
    </row>
    <row r="2116" spans="14:27" x14ac:dyDescent="0.3">
      <c r="N2116" t="str">
        <f t="shared" si="174"/>
        <v/>
      </c>
      <c r="P2116" s="126" t="str">
        <f t="shared" si="173"/>
        <v/>
      </c>
      <c r="Q2116" s="126" t="str">
        <f t="shared" si="175"/>
        <v/>
      </c>
      <c r="R2116" s="126" t="str">
        <f t="shared" si="175"/>
        <v/>
      </c>
      <c r="S2116" s="126" t="str">
        <f t="shared" si="175"/>
        <v/>
      </c>
      <c r="T2116" s="126" t="str">
        <f t="shared" si="175"/>
        <v/>
      </c>
      <c r="U2116" s="126" t="str">
        <f t="shared" si="175"/>
        <v/>
      </c>
      <c r="V2116" s="126" t="str">
        <f t="shared" si="175"/>
        <v/>
      </c>
      <c r="W2116" s="126" t="str">
        <f t="shared" si="175"/>
        <v/>
      </c>
      <c r="X2116" s="126" t="str">
        <f t="shared" si="175"/>
        <v/>
      </c>
      <c r="Y2116" s="126" t="str">
        <f t="shared" si="175"/>
        <v/>
      </c>
      <c r="Z2116" s="126" t="str">
        <f t="shared" si="175"/>
        <v/>
      </c>
      <c r="AA2116" s="126" t="str">
        <f t="shared" si="175"/>
        <v/>
      </c>
    </row>
    <row r="2117" spans="14:27" x14ac:dyDescent="0.3">
      <c r="N2117" t="str">
        <f t="shared" si="174"/>
        <v/>
      </c>
      <c r="P2117" s="126" t="str">
        <f t="shared" si="173"/>
        <v/>
      </c>
      <c r="Q2117" s="126" t="str">
        <f t="shared" si="175"/>
        <v/>
      </c>
      <c r="R2117" s="126" t="str">
        <f t="shared" si="175"/>
        <v/>
      </c>
      <c r="S2117" s="126" t="str">
        <f t="shared" si="175"/>
        <v/>
      </c>
      <c r="T2117" s="126" t="str">
        <f t="shared" si="175"/>
        <v/>
      </c>
      <c r="U2117" s="126" t="str">
        <f t="shared" si="175"/>
        <v/>
      </c>
      <c r="V2117" s="126" t="str">
        <f t="shared" si="175"/>
        <v/>
      </c>
      <c r="W2117" s="126" t="str">
        <f t="shared" si="175"/>
        <v/>
      </c>
      <c r="X2117" s="126" t="str">
        <f t="shared" si="175"/>
        <v/>
      </c>
      <c r="Y2117" s="126" t="str">
        <f t="shared" si="175"/>
        <v/>
      </c>
      <c r="Z2117" s="126" t="str">
        <f t="shared" si="175"/>
        <v/>
      </c>
      <c r="AA2117" s="126" t="str">
        <f t="shared" si="175"/>
        <v/>
      </c>
    </row>
    <row r="2118" spans="14:27" x14ac:dyDescent="0.3">
      <c r="N2118" t="str">
        <f t="shared" si="174"/>
        <v/>
      </c>
      <c r="P2118" s="126" t="str">
        <f t="shared" si="173"/>
        <v/>
      </c>
      <c r="Q2118" s="126" t="str">
        <f t="shared" si="175"/>
        <v/>
      </c>
      <c r="R2118" s="126" t="str">
        <f t="shared" si="175"/>
        <v/>
      </c>
      <c r="S2118" s="126" t="str">
        <f t="shared" si="175"/>
        <v/>
      </c>
      <c r="T2118" s="126" t="str">
        <f t="shared" si="175"/>
        <v/>
      </c>
      <c r="U2118" s="126" t="str">
        <f t="shared" si="175"/>
        <v/>
      </c>
      <c r="V2118" s="126" t="str">
        <f t="shared" si="175"/>
        <v/>
      </c>
      <c r="W2118" s="126" t="str">
        <f t="shared" si="175"/>
        <v/>
      </c>
      <c r="X2118" s="126" t="str">
        <f t="shared" si="175"/>
        <v/>
      </c>
      <c r="Y2118" s="126" t="str">
        <f t="shared" si="175"/>
        <v/>
      </c>
      <c r="Z2118" s="126" t="str">
        <f t="shared" si="175"/>
        <v/>
      </c>
      <c r="AA2118" s="126" t="str">
        <f t="shared" si="175"/>
        <v/>
      </c>
    </row>
    <row r="2119" spans="14:27" x14ac:dyDescent="0.3">
      <c r="N2119" t="str">
        <f t="shared" si="174"/>
        <v/>
      </c>
      <c r="P2119" s="126" t="str">
        <f t="shared" si="173"/>
        <v/>
      </c>
      <c r="Q2119" s="126" t="str">
        <f t="shared" si="175"/>
        <v/>
      </c>
      <c r="R2119" s="126" t="str">
        <f t="shared" si="175"/>
        <v/>
      </c>
      <c r="S2119" s="126" t="str">
        <f t="shared" si="175"/>
        <v/>
      </c>
      <c r="T2119" s="126" t="str">
        <f t="shared" si="175"/>
        <v/>
      </c>
      <c r="U2119" s="126" t="str">
        <f t="shared" si="175"/>
        <v/>
      </c>
      <c r="V2119" s="126" t="str">
        <f t="shared" si="175"/>
        <v/>
      </c>
      <c r="W2119" s="126" t="str">
        <f t="shared" si="175"/>
        <v/>
      </c>
      <c r="X2119" s="126" t="str">
        <f t="shared" si="175"/>
        <v/>
      </c>
      <c r="Y2119" s="126" t="str">
        <f t="shared" si="175"/>
        <v/>
      </c>
      <c r="Z2119" s="126" t="str">
        <f t="shared" si="175"/>
        <v/>
      </c>
      <c r="AA2119" s="126" t="str">
        <f t="shared" si="175"/>
        <v/>
      </c>
    </row>
    <row r="2120" spans="14:27" x14ac:dyDescent="0.3">
      <c r="N2120" t="str">
        <f t="shared" si="174"/>
        <v/>
      </c>
      <c r="P2120" s="126" t="str">
        <f t="shared" si="173"/>
        <v/>
      </c>
      <c r="Q2120" s="126" t="str">
        <f t="shared" si="175"/>
        <v/>
      </c>
      <c r="R2120" s="126" t="str">
        <f t="shared" si="175"/>
        <v/>
      </c>
      <c r="S2120" s="126" t="str">
        <f t="shared" si="175"/>
        <v/>
      </c>
      <c r="T2120" s="126" t="str">
        <f t="shared" si="175"/>
        <v/>
      </c>
      <c r="U2120" s="126" t="str">
        <f t="shared" si="175"/>
        <v/>
      </c>
      <c r="V2120" s="126" t="str">
        <f t="shared" si="175"/>
        <v/>
      </c>
      <c r="W2120" s="126" t="str">
        <f t="shared" si="175"/>
        <v/>
      </c>
      <c r="X2120" s="126" t="str">
        <f t="shared" si="175"/>
        <v/>
      </c>
      <c r="Y2120" s="126" t="str">
        <f t="shared" si="175"/>
        <v/>
      </c>
      <c r="Z2120" s="126" t="str">
        <f t="shared" si="175"/>
        <v/>
      </c>
      <c r="AA2120" s="126" t="str">
        <f t="shared" si="175"/>
        <v/>
      </c>
    </row>
    <row r="2121" spans="14:27" x14ac:dyDescent="0.3">
      <c r="N2121" t="str">
        <f t="shared" si="174"/>
        <v/>
      </c>
      <c r="P2121" s="126" t="str">
        <f t="shared" si="173"/>
        <v/>
      </c>
      <c r="Q2121" s="126" t="str">
        <f t="shared" si="175"/>
        <v/>
      </c>
      <c r="R2121" s="126" t="str">
        <f t="shared" si="175"/>
        <v/>
      </c>
      <c r="S2121" s="126" t="str">
        <f t="shared" si="175"/>
        <v/>
      </c>
      <c r="T2121" s="126" t="str">
        <f t="shared" si="175"/>
        <v/>
      </c>
      <c r="U2121" s="126" t="str">
        <f t="shared" si="175"/>
        <v/>
      </c>
      <c r="V2121" s="126" t="str">
        <f t="shared" si="175"/>
        <v/>
      </c>
      <c r="W2121" s="126" t="str">
        <f t="shared" si="175"/>
        <v/>
      </c>
      <c r="X2121" s="126" t="str">
        <f t="shared" si="175"/>
        <v/>
      </c>
      <c r="Y2121" s="126" t="str">
        <f t="shared" si="175"/>
        <v/>
      </c>
      <c r="Z2121" s="126" t="str">
        <f t="shared" si="175"/>
        <v/>
      </c>
      <c r="AA2121" s="126" t="str">
        <f t="shared" si="175"/>
        <v/>
      </c>
    </row>
    <row r="2122" spans="14:27" x14ac:dyDescent="0.3">
      <c r="N2122" t="str">
        <f t="shared" si="174"/>
        <v/>
      </c>
      <c r="P2122" s="126" t="str">
        <f t="shared" si="173"/>
        <v/>
      </c>
      <c r="Q2122" s="126" t="str">
        <f t="shared" si="175"/>
        <v/>
      </c>
      <c r="R2122" s="126" t="str">
        <f t="shared" si="175"/>
        <v/>
      </c>
      <c r="S2122" s="126" t="str">
        <f t="shared" si="175"/>
        <v/>
      </c>
      <c r="T2122" s="126" t="str">
        <f t="shared" si="175"/>
        <v/>
      </c>
      <c r="U2122" s="126" t="str">
        <f t="shared" si="175"/>
        <v/>
      </c>
      <c r="V2122" s="126" t="str">
        <f t="shared" si="175"/>
        <v/>
      </c>
      <c r="W2122" s="126" t="str">
        <f t="shared" si="175"/>
        <v/>
      </c>
      <c r="X2122" s="126" t="str">
        <f t="shared" si="175"/>
        <v/>
      </c>
      <c r="Y2122" s="126" t="str">
        <f t="shared" si="175"/>
        <v/>
      </c>
      <c r="Z2122" s="126" t="str">
        <f t="shared" si="175"/>
        <v/>
      </c>
      <c r="AA2122" s="126" t="str">
        <f t="shared" si="175"/>
        <v/>
      </c>
    </row>
    <row r="2123" spans="14:27" x14ac:dyDescent="0.3">
      <c r="N2123" t="str">
        <f t="shared" si="174"/>
        <v/>
      </c>
      <c r="P2123" s="126" t="str">
        <f t="shared" si="173"/>
        <v/>
      </c>
      <c r="Q2123" s="126" t="str">
        <f t="shared" si="175"/>
        <v/>
      </c>
      <c r="R2123" s="126" t="str">
        <f t="shared" si="175"/>
        <v/>
      </c>
      <c r="S2123" s="126" t="str">
        <f t="shared" si="175"/>
        <v/>
      </c>
      <c r="T2123" s="126" t="str">
        <f t="shared" si="175"/>
        <v/>
      </c>
      <c r="U2123" s="126" t="str">
        <f t="shared" si="175"/>
        <v/>
      </c>
      <c r="V2123" s="126" t="str">
        <f t="shared" si="175"/>
        <v/>
      </c>
      <c r="W2123" s="126" t="str">
        <f t="shared" si="175"/>
        <v/>
      </c>
      <c r="X2123" s="126" t="str">
        <f t="shared" si="175"/>
        <v/>
      </c>
      <c r="Y2123" s="126" t="str">
        <f t="shared" si="175"/>
        <v/>
      </c>
      <c r="Z2123" s="126" t="str">
        <f t="shared" si="175"/>
        <v/>
      </c>
      <c r="AA2123" s="126" t="str">
        <f t="shared" si="175"/>
        <v/>
      </c>
    </row>
    <row r="2124" spans="14:27" x14ac:dyDescent="0.3">
      <c r="N2124" t="str">
        <f t="shared" si="174"/>
        <v/>
      </c>
      <c r="P2124" s="126" t="str">
        <f t="shared" si="173"/>
        <v/>
      </c>
      <c r="Q2124" s="126" t="str">
        <f t="shared" si="175"/>
        <v/>
      </c>
      <c r="R2124" s="126" t="str">
        <f t="shared" si="175"/>
        <v/>
      </c>
      <c r="S2124" s="126" t="str">
        <f t="shared" si="175"/>
        <v/>
      </c>
      <c r="T2124" s="126" t="str">
        <f t="shared" si="175"/>
        <v/>
      </c>
      <c r="U2124" s="126" t="str">
        <f t="shared" si="175"/>
        <v/>
      </c>
      <c r="V2124" s="126" t="str">
        <f t="shared" si="175"/>
        <v/>
      </c>
      <c r="W2124" s="126" t="str">
        <f t="shared" si="175"/>
        <v/>
      </c>
      <c r="X2124" s="126" t="str">
        <f t="shared" si="175"/>
        <v/>
      </c>
      <c r="Y2124" s="126" t="str">
        <f t="shared" si="175"/>
        <v/>
      </c>
      <c r="Z2124" s="126" t="str">
        <f t="shared" si="175"/>
        <v/>
      </c>
      <c r="AA2124" s="126" t="str">
        <f t="shared" si="175"/>
        <v/>
      </c>
    </row>
    <row r="2125" spans="14:27" x14ac:dyDescent="0.3">
      <c r="N2125" t="str">
        <f t="shared" si="174"/>
        <v/>
      </c>
      <c r="P2125" s="126" t="str">
        <f t="shared" si="173"/>
        <v/>
      </c>
      <c r="Q2125" s="126" t="str">
        <f t="shared" si="175"/>
        <v/>
      </c>
      <c r="R2125" s="126" t="str">
        <f t="shared" si="175"/>
        <v/>
      </c>
      <c r="S2125" s="126" t="str">
        <f t="shared" si="175"/>
        <v/>
      </c>
      <c r="T2125" s="126" t="str">
        <f t="shared" si="175"/>
        <v/>
      </c>
      <c r="U2125" s="126" t="str">
        <f t="shared" si="175"/>
        <v/>
      </c>
      <c r="V2125" s="126" t="str">
        <f t="shared" si="175"/>
        <v/>
      </c>
      <c r="W2125" s="126" t="str">
        <f t="shared" si="175"/>
        <v/>
      </c>
      <c r="X2125" s="126" t="str">
        <f t="shared" si="175"/>
        <v/>
      </c>
      <c r="Y2125" s="126" t="str">
        <f t="shared" si="175"/>
        <v/>
      </c>
      <c r="Z2125" s="126" t="str">
        <f t="shared" si="175"/>
        <v/>
      </c>
      <c r="AA2125" s="126" t="str">
        <f t="shared" si="175"/>
        <v/>
      </c>
    </row>
    <row r="2126" spans="14:27" x14ac:dyDescent="0.3">
      <c r="N2126" t="str">
        <f t="shared" si="174"/>
        <v/>
      </c>
      <c r="P2126" s="126" t="str">
        <f t="shared" si="173"/>
        <v/>
      </c>
      <c r="Q2126" s="126" t="str">
        <f t="shared" si="175"/>
        <v/>
      </c>
      <c r="R2126" s="126" t="str">
        <f t="shared" si="175"/>
        <v/>
      </c>
      <c r="S2126" s="126" t="str">
        <f t="shared" si="175"/>
        <v/>
      </c>
      <c r="T2126" s="126" t="str">
        <f t="shared" si="175"/>
        <v/>
      </c>
      <c r="U2126" s="126" t="str">
        <f t="shared" si="175"/>
        <v/>
      </c>
      <c r="V2126" s="126" t="str">
        <f t="shared" si="175"/>
        <v/>
      </c>
      <c r="W2126" s="126" t="str">
        <f t="shared" si="175"/>
        <v/>
      </c>
      <c r="X2126" s="126" t="str">
        <f t="shared" si="175"/>
        <v/>
      </c>
      <c r="Y2126" s="126" t="str">
        <f t="shared" si="175"/>
        <v/>
      </c>
      <c r="Z2126" s="126" t="str">
        <f t="shared" si="175"/>
        <v/>
      </c>
      <c r="AA2126" s="126" t="str">
        <f t="shared" si="175"/>
        <v/>
      </c>
    </row>
    <row r="2127" spans="14:27" x14ac:dyDescent="0.3">
      <c r="N2127" t="str">
        <f t="shared" si="174"/>
        <v/>
      </c>
      <c r="P2127" s="126" t="str">
        <f t="shared" si="173"/>
        <v/>
      </c>
      <c r="Q2127" s="126" t="str">
        <f t="shared" si="175"/>
        <v/>
      </c>
      <c r="R2127" s="126" t="str">
        <f t="shared" si="175"/>
        <v/>
      </c>
      <c r="S2127" s="126" t="str">
        <f t="shared" si="175"/>
        <v/>
      </c>
      <c r="T2127" s="126" t="str">
        <f t="shared" si="175"/>
        <v/>
      </c>
      <c r="U2127" s="126" t="str">
        <f t="shared" si="175"/>
        <v/>
      </c>
      <c r="V2127" s="126" t="str">
        <f t="shared" si="175"/>
        <v/>
      </c>
      <c r="W2127" s="126" t="str">
        <f t="shared" si="175"/>
        <v/>
      </c>
      <c r="X2127" s="126" t="str">
        <f t="shared" si="175"/>
        <v/>
      </c>
      <c r="Y2127" s="126" t="str">
        <f t="shared" si="175"/>
        <v/>
      </c>
      <c r="Z2127" s="126" t="str">
        <f t="shared" si="175"/>
        <v/>
      </c>
      <c r="AA2127" s="126" t="str">
        <f t="shared" si="175"/>
        <v/>
      </c>
    </row>
    <row r="2128" spans="14:27" x14ac:dyDescent="0.3">
      <c r="N2128" t="str">
        <f t="shared" si="174"/>
        <v/>
      </c>
      <c r="P2128" s="126" t="str">
        <f t="shared" si="173"/>
        <v/>
      </c>
      <c r="Q2128" s="126" t="str">
        <f t="shared" si="175"/>
        <v/>
      </c>
      <c r="R2128" s="126" t="str">
        <f t="shared" si="175"/>
        <v/>
      </c>
      <c r="S2128" s="126" t="str">
        <f t="shared" si="175"/>
        <v/>
      </c>
      <c r="T2128" s="126" t="str">
        <f t="shared" si="175"/>
        <v/>
      </c>
      <c r="U2128" s="126" t="str">
        <f t="shared" si="175"/>
        <v/>
      </c>
      <c r="V2128" s="126" t="str">
        <f t="shared" si="175"/>
        <v/>
      </c>
      <c r="W2128" s="126" t="str">
        <f t="shared" si="175"/>
        <v/>
      </c>
      <c r="X2128" s="126" t="str">
        <f t="shared" si="175"/>
        <v/>
      </c>
      <c r="Y2128" s="126" t="str">
        <f t="shared" si="175"/>
        <v/>
      </c>
      <c r="Z2128" s="126" t="str">
        <f t="shared" si="175"/>
        <v/>
      </c>
      <c r="AA2128" s="126" t="str">
        <f t="shared" si="175"/>
        <v/>
      </c>
    </row>
    <row r="2129" spans="14:27" x14ac:dyDescent="0.3">
      <c r="N2129" t="str">
        <f t="shared" si="174"/>
        <v/>
      </c>
      <c r="P2129" s="126" t="str">
        <f t="shared" si="173"/>
        <v/>
      </c>
      <c r="Q2129" s="126" t="str">
        <f t="shared" si="175"/>
        <v/>
      </c>
      <c r="R2129" s="126" t="str">
        <f t="shared" si="175"/>
        <v/>
      </c>
      <c r="S2129" s="126" t="str">
        <f t="shared" si="175"/>
        <v/>
      </c>
      <c r="T2129" s="126" t="str">
        <f t="shared" si="175"/>
        <v/>
      </c>
      <c r="U2129" s="126" t="str">
        <f t="shared" si="175"/>
        <v/>
      </c>
      <c r="V2129" s="126" t="str">
        <f t="shared" si="175"/>
        <v/>
      </c>
      <c r="W2129" s="126" t="str">
        <f t="shared" si="175"/>
        <v/>
      </c>
      <c r="X2129" s="126" t="str">
        <f t="shared" si="175"/>
        <v/>
      </c>
      <c r="Y2129" s="126" t="str">
        <f t="shared" si="175"/>
        <v/>
      </c>
      <c r="Z2129" s="126" t="str">
        <f t="shared" si="175"/>
        <v/>
      </c>
      <c r="AA2129" s="126" t="str">
        <f t="shared" si="175"/>
        <v/>
      </c>
    </row>
    <row r="2130" spans="14:27" x14ac:dyDescent="0.3">
      <c r="N2130" t="str">
        <f t="shared" si="174"/>
        <v/>
      </c>
      <c r="P2130" s="126" t="str">
        <f t="shared" si="173"/>
        <v/>
      </c>
      <c r="Q2130" s="126" t="str">
        <f t="shared" si="175"/>
        <v/>
      </c>
      <c r="R2130" s="126" t="str">
        <f t="shared" si="175"/>
        <v/>
      </c>
      <c r="S2130" s="126" t="str">
        <f t="shared" si="175"/>
        <v/>
      </c>
      <c r="T2130" s="126" t="str">
        <f t="shared" si="175"/>
        <v/>
      </c>
      <c r="U2130" s="126" t="str">
        <f t="shared" si="175"/>
        <v/>
      </c>
      <c r="V2130" s="126" t="str">
        <f t="shared" si="175"/>
        <v/>
      </c>
      <c r="W2130" s="126" t="str">
        <f t="shared" si="175"/>
        <v/>
      </c>
      <c r="X2130" s="126" t="str">
        <f t="shared" si="175"/>
        <v/>
      </c>
      <c r="Y2130" s="126" t="str">
        <f t="shared" si="175"/>
        <v/>
      </c>
      <c r="Z2130" s="126" t="str">
        <f t="shared" si="175"/>
        <v/>
      </c>
      <c r="AA2130" s="126" t="str">
        <f t="shared" si="175"/>
        <v/>
      </c>
    </row>
    <row r="2131" spans="14:27" x14ac:dyDescent="0.3">
      <c r="N2131" t="str">
        <f t="shared" si="174"/>
        <v/>
      </c>
      <c r="P2131" s="126" t="str">
        <f t="shared" si="173"/>
        <v/>
      </c>
      <c r="Q2131" s="126" t="str">
        <f t="shared" si="175"/>
        <v/>
      </c>
      <c r="R2131" s="126" t="str">
        <f t="shared" si="175"/>
        <v/>
      </c>
      <c r="S2131" s="126" t="str">
        <f t="shared" si="175"/>
        <v/>
      </c>
      <c r="T2131" s="126" t="str">
        <f t="shared" si="175"/>
        <v/>
      </c>
      <c r="U2131" s="126" t="str">
        <f t="shared" si="175"/>
        <v/>
      </c>
      <c r="V2131" s="126" t="str">
        <f t="shared" si="175"/>
        <v/>
      </c>
      <c r="W2131" s="126" t="str">
        <f t="shared" si="175"/>
        <v/>
      </c>
      <c r="X2131" s="126" t="str">
        <f t="shared" si="175"/>
        <v/>
      </c>
      <c r="Y2131" s="126" t="str">
        <f t="shared" si="175"/>
        <v/>
      </c>
      <c r="Z2131" s="126" t="str">
        <f t="shared" si="175"/>
        <v/>
      </c>
      <c r="AA2131" s="126" t="str">
        <f t="shared" si="175"/>
        <v/>
      </c>
    </row>
    <row r="2132" spans="14:27" x14ac:dyDescent="0.3">
      <c r="N2132" t="str">
        <f t="shared" si="174"/>
        <v/>
      </c>
      <c r="P2132" s="126" t="str">
        <f t="shared" si="173"/>
        <v/>
      </c>
      <c r="Q2132" s="126" t="str">
        <f t="shared" si="175"/>
        <v/>
      </c>
      <c r="R2132" s="126" t="str">
        <f t="shared" si="175"/>
        <v/>
      </c>
      <c r="S2132" s="126" t="str">
        <f t="shared" si="175"/>
        <v/>
      </c>
      <c r="T2132" s="126" t="str">
        <f t="shared" si="175"/>
        <v/>
      </c>
      <c r="U2132" s="126" t="str">
        <f t="shared" si="175"/>
        <v/>
      </c>
      <c r="V2132" s="126" t="str">
        <f t="shared" si="175"/>
        <v/>
      </c>
      <c r="W2132" s="126" t="str">
        <f t="shared" si="175"/>
        <v/>
      </c>
      <c r="X2132" s="126" t="str">
        <f t="shared" si="175"/>
        <v/>
      </c>
      <c r="Y2132" s="126" t="str">
        <f t="shared" si="175"/>
        <v/>
      </c>
      <c r="Z2132" s="126" t="str">
        <f t="shared" si="175"/>
        <v/>
      </c>
      <c r="AA2132" s="126" t="str">
        <f t="shared" si="175"/>
        <v/>
      </c>
    </row>
    <row r="2133" spans="14:27" x14ac:dyDescent="0.3">
      <c r="N2133" t="str">
        <f t="shared" si="174"/>
        <v/>
      </c>
      <c r="P2133" s="126" t="str">
        <f t="shared" si="173"/>
        <v/>
      </c>
      <c r="Q2133" s="126" t="str">
        <f t="shared" si="175"/>
        <v/>
      </c>
      <c r="R2133" s="126" t="str">
        <f t="shared" si="175"/>
        <v/>
      </c>
      <c r="S2133" s="126" t="str">
        <f t="shared" si="175"/>
        <v/>
      </c>
      <c r="T2133" s="126" t="str">
        <f t="shared" ref="Q2133:AA2144" si="176">IF($A2133="","",IF(OR($B2133=T$1,$C2133=T$1,$D2133=T$1,$E2133=T$1,$F2133=T$1),"Yes","No"))</f>
        <v/>
      </c>
      <c r="U2133" s="126" t="str">
        <f t="shared" si="176"/>
        <v/>
      </c>
      <c r="V2133" s="126" t="str">
        <f t="shared" si="176"/>
        <v/>
      </c>
      <c r="W2133" s="126" t="str">
        <f t="shared" si="176"/>
        <v/>
      </c>
      <c r="X2133" s="126" t="str">
        <f t="shared" si="176"/>
        <v/>
      </c>
      <c r="Y2133" s="126" t="str">
        <f t="shared" si="176"/>
        <v/>
      </c>
      <c r="Z2133" s="126" t="str">
        <f t="shared" si="176"/>
        <v/>
      </c>
      <c r="AA2133" s="126" t="str">
        <f t="shared" si="176"/>
        <v/>
      </c>
    </row>
    <row r="2134" spans="14:27" x14ac:dyDescent="0.3">
      <c r="N2134" t="str">
        <f t="shared" si="174"/>
        <v/>
      </c>
      <c r="P2134" s="126" t="str">
        <f t="shared" si="173"/>
        <v/>
      </c>
      <c r="Q2134" s="126" t="str">
        <f t="shared" si="176"/>
        <v/>
      </c>
      <c r="R2134" s="126" t="str">
        <f t="shared" si="176"/>
        <v/>
      </c>
      <c r="S2134" s="126" t="str">
        <f t="shared" si="176"/>
        <v/>
      </c>
      <c r="T2134" s="126" t="str">
        <f t="shared" si="176"/>
        <v/>
      </c>
      <c r="U2134" s="126" t="str">
        <f t="shared" si="176"/>
        <v/>
      </c>
      <c r="V2134" s="126" t="str">
        <f t="shared" si="176"/>
        <v/>
      </c>
      <c r="W2134" s="126" t="str">
        <f t="shared" si="176"/>
        <v/>
      </c>
      <c r="X2134" s="126" t="str">
        <f t="shared" si="176"/>
        <v/>
      </c>
      <c r="Y2134" s="126" t="str">
        <f t="shared" si="176"/>
        <v/>
      </c>
      <c r="Z2134" s="126" t="str">
        <f t="shared" si="176"/>
        <v/>
      </c>
      <c r="AA2134" s="126" t="str">
        <f t="shared" si="176"/>
        <v/>
      </c>
    </row>
    <row r="2135" spans="14:27" x14ac:dyDescent="0.3">
      <c r="N2135" t="str">
        <f t="shared" si="174"/>
        <v/>
      </c>
      <c r="P2135" s="126" t="str">
        <f t="shared" si="173"/>
        <v/>
      </c>
      <c r="Q2135" s="126" t="str">
        <f t="shared" si="176"/>
        <v/>
      </c>
      <c r="R2135" s="126" t="str">
        <f t="shared" si="176"/>
        <v/>
      </c>
      <c r="S2135" s="126" t="str">
        <f t="shared" si="176"/>
        <v/>
      </c>
      <c r="T2135" s="126" t="str">
        <f t="shared" si="176"/>
        <v/>
      </c>
      <c r="U2135" s="126" t="str">
        <f t="shared" si="176"/>
        <v/>
      </c>
      <c r="V2135" s="126" t="str">
        <f t="shared" si="176"/>
        <v/>
      </c>
      <c r="W2135" s="126" t="str">
        <f t="shared" si="176"/>
        <v/>
      </c>
      <c r="X2135" s="126" t="str">
        <f t="shared" si="176"/>
        <v/>
      </c>
      <c r="Y2135" s="126" t="str">
        <f t="shared" si="176"/>
        <v/>
      </c>
      <c r="Z2135" s="126" t="str">
        <f t="shared" si="176"/>
        <v/>
      </c>
      <c r="AA2135" s="126" t="str">
        <f t="shared" si="176"/>
        <v/>
      </c>
    </row>
    <row r="2136" spans="14:27" x14ac:dyDescent="0.3">
      <c r="N2136" t="str">
        <f t="shared" si="174"/>
        <v/>
      </c>
      <c r="P2136" s="126" t="str">
        <f t="shared" si="173"/>
        <v/>
      </c>
      <c r="Q2136" s="126" t="str">
        <f t="shared" si="176"/>
        <v/>
      </c>
      <c r="R2136" s="126" t="str">
        <f t="shared" si="176"/>
        <v/>
      </c>
      <c r="S2136" s="126" t="str">
        <f t="shared" si="176"/>
        <v/>
      </c>
      <c r="T2136" s="126" t="str">
        <f t="shared" si="176"/>
        <v/>
      </c>
      <c r="U2136" s="126" t="str">
        <f t="shared" si="176"/>
        <v/>
      </c>
      <c r="V2136" s="126" t="str">
        <f t="shared" si="176"/>
        <v/>
      </c>
      <c r="W2136" s="126" t="str">
        <f t="shared" si="176"/>
        <v/>
      </c>
      <c r="X2136" s="126" t="str">
        <f t="shared" si="176"/>
        <v/>
      </c>
      <c r="Y2136" s="126" t="str">
        <f t="shared" si="176"/>
        <v/>
      </c>
      <c r="Z2136" s="126" t="str">
        <f t="shared" si="176"/>
        <v/>
      </c>
      <c r="AA2136" s="126" t="str">
        <f t="shared" si="176"/>
        <v/>
      </c>
    </row>
    <row r="2137" spans="14:27" x14ac:dyDescent="0.3">
      <c r="N2137" t="str">
        <f t="shared" si="174"/>
        <v/>
      </c>
      <c r="P2137" s="126" t="str">
        <f t="shared" si="173"/>
        <v/>
      </c>
      <c r="Q2137" s="126" t="str">
        <f t="shared" si="176"/>
        <v/>
      </c>
      <c r="R2137" s="126" t="str">
        <f t="shared" si="176"/>
        <v/>
      </c>
      <c r="S2137" s="126" t="str">
        <f t="shared" si="176"/>
        <v/>
      </c>
      <c r="T2137" s="126" t="str">
        <f t="shared" si="176"/>
        <v/>
      </c>
      <c r="U2137" s="126" t="str">
        <f t="shared" si="176"/>
        <v/>
      </c>
      <c r="V2137" s="126" t="str">
        <f t="shared" si="176"/>
        <v/>
      </c>
      <c r="W2137" s="126" t="str">
        <f t="shared" si="176"/>
        <v/>
      </c>
      <c r="X2137" s="126" t="str">
        <f t="shared" si="176"/>
        <v/>
      </c>
      <c r="Y2137" s="126" t="str">
        <f t="shared" si="176"/>
        <v/>
      </c>
      <c r="Z2137" s="126" t="str">
        <f t="shared" si="176"/>
        <v/>
      </c>
      <c r="AA2137" s="126" t="str">
        <f t="shared" si="176"/>
        <v/>
      </c>
    </row>
    <row r="2138" spans="14:27" x14ac:dyDescent="0.3">
      <c r="N2138" t="str">
        <f t="shared" si="174"/>
        <v/>
      </c>
      <c r="P2138" s="126" t="str">
        <f t="shared" si="173"/>
        <v/>
      </c>
      <c r="Q2138" s="126" t="str">
        <f t="shared" si="176"/>
        <v/>
      </c>
      <c r="R2138" s="126" t="str">
        <f t="shared" si="176"/>
        <v/>
      </c>
      <c r="S2138" s="126" t="str">
        <f t="shared" si="176"/>
        <v/>
      </c>
      <c r="T2138" s="126" t="str">
        <f t="shared" si="176"/>
        <v/>
      </c>
      <c r="U2138" s="126" t="str">
        <f t="shared" si="176"/>
        <v/>
      </c>
      <c r="V2138" s="126" t="str">
        <f t="shared" si="176"/>
        <v/>
      </c>
      <c r="W2138" s="126" t="str">
        <f t="shared" si="176"/>
        <v/>
      </c>
      <c r="X2138" s="126" t="str">
        <f t="shared" si="176"/>
        <v/>
      </c>
      <c r="Y2138" s="126" t="str">
        <f t="shared" si="176"/>
        <v/>
      </c>
      <c r="Z2138" s="126" t="str">
        <f t="shared" si="176"/>
        <v/>
      </c>
      <c r="AA2138" s="126" t="str">
        <f t="shared" si="176"/>
        <v/>
      </c>
    </row>
    <row r="2139" spans="14:27" x14ac:dyDescent="0.3">
      <c r="N2139" t="str">
        <f t="shared" si="174"/>
        <v/>
      </c>
      <c r="P2139" s="126" t="str">
        <f t="shared" si="173"/>
        <v/>
      </c>
      <c r="Q2139" s="126" t="str">
        <f t="shared" si="176"/>
        <v/>
      </c>
      <c r="R2139" s="126" t="str">
        <f t="shared" si="176"/>
        <v/>
      </c>
      <c r="S2139" s="126" t="str">
        <f t="shared" si="176"/>
        <v/>
      </c>
      <c r="T2139" s="126" t="str">
        <f t="shared" si="176"/>
        <v/>
      </c>
      <c r="U2139" s="126" t="str">
        <f t="shared" si="176"/>
        <v/>
      </c>
      <c r="V2139" s="126" t="str">
        <f t="shared" si="176"/>
        <v/>
      </c>
      <c r="W2139" s="126" t="str">
        <f t="shared" si="176"/>
        <v/>
      </c>
      <c r="X2139" s="126" t="str">
        <f t="shared" si="176"/>
        <v/>
      </c>
      <c r="Y2139" s="126" t="str">
        <f t="shared" si="176"/>
        <v/>
      </c>
      <c r="Z2139" s="126" t="str">
        <f t="shared" si="176"/>
        <v/>
      </c>
      <c r="AA2139" s="126" t="str">
        <f t="shared" si="176"/>
        <v/>
      </c>
    </row>
    <row r="2140" spans="14:27" x14ac:dyDescent="0.3">
      <c r="N2140" t="str">
        <f t="shared" si="174"/>
        <v/>
      </c>
      <c r="P2140" s="126" t="str">
        <f t="shared" si="173"/>
        <v/>
      </c>
      <c r="Q2140" s="126" t="str">
        <f t="shared" si="176"/>
        <v/>
      </c>
      <c r="R2140" s="126" t="str">
        <f t="shared" si="176"/>
        <v/>
      </c>
      <c r="S2140" s="126" t="str">
        <f t="shared" si="176"/>
        <v/>
      </c>
      <c r="T2140" s="126" t="str">
        <f t="shared" si="176"/>
        <v/>
      </c>
      <c r="U2140" s="126" t="str">
        <f t="shared" si="176"/>
        <v/>
      </c>
      <c r="V2140" s="126" t="str">
        <f t="shared" si="176"/>
        <v/>
      </c>
      <c r="W2140" s="126" t="str">
        <f t="shared" si="176"/>
        <v/>
      </c>
      <c r="X2140" s="126" t="str">
        <f t="shared" si="176"/>
        <v/>
      </c>
      <c r="Y2140" s="126" t="str">
        <f t="shared" si="176"/>
        <v/>
      </c>
      <c r="Z2140" s="126" t="str">
        <f t="shared" si="176"/>
        <v/>
      </c>
      <c r="AA2140" s="126" t="str">
        <f t="shared" si="176"/>
        <v/>
      </c>
    </row>
    <row r="2141" spans="14:27" x14ac:dyDescent="0.3">
      <c r="N2141" t="str">
        <f t="shared" si="174"/>
        <v/>
      </c>
      <c r="P2141" s="126" t="str">
        <f t="shared" si="173"/>
        <v/>
      </c>
      <c r="Q2141" s="126" t="str">
        <f t="shared" si="176"/>
        <v/>
      </c>
      <c r="R2141" s="126" t="str">
        <f t="shared" si="176"/>
        <v/>
      </c>
      <c r="S2141" s="126" t="str">
        <f t="shared" si="176"/>
        <v/>
      </c>
      <c r="T2141" s="126" t="str">
        <f t="shared" si="176"/>
        <v/>
      </c>
      <c r="U2141" s="126" t="str">
        <f t="shared" si="176"/>
        <v/>
      </c>
      <c r="V2141" s="126" t="str">
        <f t="shared" si="176"/>
        <v/>
      </c>
      <c r="W2141" s="126" t="str">
        <f t="shared" si="176"/>
        <v/>
      </c>
      <c r="X2141" s="126" t="str">
        <f t="shared" si="176"/>
        <v/>
      </c>
      <c r="Y2141" s="126" t="str">
        <f t="shared" si="176"/>
        <v/>
      </c>
      <c r="Z2141" s="126" t="str">
        <f t="shared" si="176"/>
        <v/>
      </c>
      <c r="AA2141" s="126" t="str">
        <f t="shared" si="176"/>
        <v/>
      </c>
    </row>
    <row r="2142" spans="14:27" x14ac:dyDescent="0.3">
      <c r="N2142" t="str">
        <f t="shared" si="174"/>
        <v/>
      </c>
      <c r="P2142" s="126" t="str">
        <f t="shared" si="173"/>
        <v/>
      </c>
      <c r="Q2142" s="126" t="str">
        <f t="shared" si="176"/>
        <v/>
      </c>
      <c r="R2142" s="126" t="str">
        <f t="shared" si="176"/>
        <v/>
      </c>
      <c r="S2142" s="126" t="str">
        <f t="shared" si="176"/>
        <v/>
      </c>
      <c r="T2142" s="126" t="str">
        <f t="shared" si="176"/>
        <v/>
      </c>
      <c r="U2142" s="126" t="str">
        <f t="shared" si="176"/>
        <v/>
      </c>
      <c r="V2142" s="126" t="str">
        <f t="shared" si="176"/>
        <v/>
      </c>
      <c r="W2142" s="126" t="str">
        <f t="shared" si="176"/>
        <v/>
      </c>
      <c r="X2142" s="126" t="str">
        <f t="shared" si="176"/>
        <v/>
      </c>
      <c r="Y2142" s="126" t="str">
        <f t="shared" si="176"/>
        <v/>
      </c>
      <c r="Z2142" s="126" t="str">
        <f t="shared" si="176"/>
        <v/>
      </c>
      <c r="AA2142" s="126" t="str">
        <f t="shared" si="176"/>
        <v/>
      </c>
    </row>
    <row r="2143" spans="14:27" x14ac:dyDescent="0.3">
      <c r="N2143" t="str">
        <f t="shared" si="174"/>
        <v/>
      </c>
      <c r="P2143" s="126" t="str">
        <f t="shared" si="173"/>
        <v/>
      </c>
      <c r="Q2143" s="126" t="str">
        <f t="shared" si="176"/>
        <v/>
      </c>
      <c r="R2143" s="126" t="str">
        <f t="shared" si="176"/>
        <v/>
      </c>
      <c r="S2143" s="126" t="str">
        <f t="shared" si="176"/>
        <v/>
      </c>
      <c r="T2143" s="126" t="str">
        <f t="shared" si="176"/>
        <v/>
      </c>
      <c r="U2143" s="126" t="str">
        <f t="shared" si="176"/>
        <v/>
      </c>
      <c r="V2143" s="126" t="str">
        <f t="shared" si="176"/>
        <v/>
      </c>
      <c r="W2143" s="126" t="str">
        <f t="shared" si="176"/>
        <v/>
      </c>
      <c r="X2143" s="126" t="str">
        <f t="shared" si="176"/>
        <v/>
      </c>
      <c r="Y2143" s="126" t="str">
        <f t="shared" si="176"/>
        <v/>
      </c>
      <c r="Z2143" s="126" t="str">
        <f t="shared" si="176"/>
        <v/>
      </c>
      <c r="AA2143" s="126" t="str">
        <f t="shared" si="176"/>
        <v/>
      </c>
    </row>
    <row r="2144" spans="14:27" x14ac:dyDescent="0.3">
      <c r="N2144" t="str">
        <f t="shared" si="174"/>
        <v/>
      </c>
      <c r="P2144" s="126" t="str">
        <f t="shared" si="173"/>
        <v/>
      </c>
      <c r="Q2144" s="126" t="str">
        <f t="shared" si="176"/>
        <v/>
      </c>
      <c r="R2144" s="126" t="str">
        <f t="shared" si="176"/>
        <v/>
      </c>
      <c r="S2144" s="126" t="str">
        <f t="shared" si="176"/>
        <v/>
      </c>
      <c r="T2144" s="126" t="str">
        <f t="shared" si="176"/>
        <v/>
      </c>
      <c r="U2144" s="126" t="str">
        <f t="shared" si="176"/>
        <v/>
      </c>
      <c r="V2144" s="126" t="str">
        <f t="shared" si="176"/>
        <v/>
      </c>
      <c r="W2144" s="126" t="str">
        <f t="shared" si="176"/>
        <v/>
      </c>
      <c r="X2144" s="126" t="str">
        <f t="shared" si="176"/>
        <v/>
      </c>
      <c r="Y2144" s="126" t="str">
        <f t="shared" si="176"/>
        <v/>
      </c>
      <c r="Z2144" s="126" t="str">
        <f t="shared" si="176"/>
        <v/>
      </c>
      <c r="AA2144" s="126" t="str">
        <f t="shared" si="176"/>
        <v/>
      </c>
    </row>
    <row r="2145" spans="14:27" x14ac:dyDescent="0.3">
      <c r="N2145" t="str">
        <f t="shared" si="174"/>
        <v/>
      </c>
      <c r="P2145" s="126" t="str">
        <f t="shared" ref="P2145:P2173" si="177">IF($A2145="","",IF(OR($B2145=P$1,$C2145=P$1,$D2145=P$1,$E2145=P$1,$F2145=P$1),"Yes","No"))</f>
        <v/>
      </c>
      <c r="Q2145" s="126" t="str">
        <f t="shared" ref="Q2145:AA2166" si="178">IF($A2145="","",IF(OR($B2145=Q$1,$C2145=Q$1,$D2145=Q$1,$E2145=Q$1,$F2145=Q$1),"Yes","No"))</f>
        <v/>
      </c>
      <c r="R2145" s="126" t="str">
        <f t="shared" si="178"/>
        <v/>
      </c>
      <c r="S2145" s="126" t="str">
        <f t="shared" si="178"/>
        <v/>
      </c>
      <c r="T2145" s="126" t="str">
        <f t="shared" si="178"/>
        <v/>
      </c>
      <c r="U2145" s="126" t="str">
        <f t="shared" si="178"/>
        <v/>
      </c>
      <c r="V2145" s="126" t="str">
        <f t="shared" si="178"/>
        <v/>
      </c>
      <c r="W2145" s="126" t="str">
        <f t="shared" si="178"/>
        <v/>
      </c>
      <c r="X2145" s="126" t="str">
        <f t="shared" si="178"/>
        <v/>
      </c>
      <c r="Y2145" s="126" t="str">
        <f t="shared" si="178"/>
        <v/>
      </c>
      <c r="Z2145" s="126" t="str">
        <f t="shared" si="178"/>
        <v/>
      </c>
      <c r="AA2145" s="126" t="str">
        <f t="shared" si="178"/>
        <v/>
      </c>
    </row>
    <row r="2146" spans="14:27" x14ac:dyDescent="0.3">
      <c r="N2146" t="str">
        <f t="shared" si="174"/>
        <v/>
      </c>
      <c r="P2146" s="126" t="str">
        <f t="shared" si="177"/>
        <v/>
      </c>
      <c r="Q2146" s="126" t="str">
        <f t="shared" si="178"/>
        <v/>
      </c>
      <c r="R2146" s="126" t="str">
        <f t="shared" si="178"/>
        <v/>
      </c>
      <c r="S2146" s="126" t="str">
        <f t="shared" si="178"/>
        <v/>
      </c>
      <c r="T2146" s="126" t="str">
        <f t="shared" si="178"/>
        <v/>
      </c>
      <c r="U2146" s="126" t="str">
        <f t="shared" si="178"/>
        <v/>
      </c>
      <c r="V2146" s="126" t="str">
        <f t="shared" si="178"/>
        <v/>
      </c>
      <c r="W2146" s="126" t="str">
        <f t="shared" si="178"/>
        <v/>
      </c>
      <c r="X2146" s="126" t="str">
        <f t="shared" si="178"/>
        <v/>
      </c>
      <c r="Y2146" s="126" t="str">
        <f t="shared" si="178"/>
        <v/>
      </c>
      <c r="Z2146" s="126" t="str">
        <f t="shared" si="178"/>
        <v/>
      </c>
      <c r="AA2146" s="126" t="str">
        <f t="shared" si="178"/>
        <v/>
      </c>
    </row>
    <row r="2147" spans="14:27" x14ac:dyDescent="0.3">
      <c r="N2147" t="str">
        <f t="shared" si="174"/>
        <v/>
      </c>
      <c r="P2147" s="126" t="str">
        <f t="shared" si="177"/>
        <v/>
      </c>
      <c r="Q2147" s="126" t="str">
        <f t="shared" si="178"/>
        <v/>
      </c>
      <c r="R2147" s="126" t="str">
        <f t="shared" si="178"/>
        <v/>
      </c>
      <c r="S2147" s="126" t="str">
        <f t="shared" si="178"/>
        <v/>
      </c>
      <c r="T2147" s="126" t="str">
        <f t="shared" si="178"/>
        <v/>
      </c>
      <c r="U2147" s="126" t="str">
        <f t="shared" si="178"/>
        <v/>
      </c>
      <c r="V2147" s="126" t="str">
        <f t="shared" si="178"/>
        <v/>
      </c>
      <c r="W2147" s="126" t="str">
        <f t="shared" si="178"/>
        <v/>
      </c>
      <c r="X2147" s="126" t="str">
        <f t="shared" si="178"/>
        <v/>
      </c>
      <c r="Y2147" s="126" t="str">
        <f t="shared" si="178"/>
        <v/>
      </c>
      <c r="Z2147" s="126" t="str">
        <f t="shared" si="178"/>
        <v/>
      </c>
      <c r="AA2147" s="126" t="str">
        <f t="shared" si="178"/>
        <v/>
      </c>
    </row>
    <row r="2148" spans="14:27" x14ac:dyDescent="0.3">
      <c r="N2148" t="str">
        <f t="shared" si="174"/>
        <v/>
      </c>
      <c r="P2148" s="126" t="str">
        <f t="shared" si="177"/>
        <v/>
      </c>
      <c r="Q2148" s="126" t="str">
        <f t="shared" si="178"/>
        <v/>
      </c>
      <c r="R2148" s="126" t="str">
        <f t="shared" si="178"/>
        <v/>
      </c>
      <c r="S2148" s="126" t="str">
        <f t="shared" si="178"/>
        <v/>
      </c>
      <c r="T2148" s="126" t="str">
        <f t="shared" si="178"/>
        <v/>
      </c>
      <c r="U2148" s="126" t="str">
        <f t="shared" si="178"/>
        <v/>
      </c>
      <c r="V2148" s="126" t="str">
        <f t="shared" si="178"/>
        <v/>
      </c>
      <c r="W2148" s="126" t="str">
        <f t="shared" si="178"/>
        <v/>
      </c>
      <c r="X2148" s="126" t="str">
        <f t="shared" si="178"/>
        <v/>
      </c>
      <c r="Y2148" s="126" t="str">
        <f t="shared" si="178"/>
        <v/>
      </c>
      <c r="Z2148" s="126" t="str">
        <f t="shared" si="178"/>
        <v/>
      </c>
      <c r="AA2148" s="126" t="str">
        <f t="shared" si="178"/>
        <v/>
      </c>
    </row>
    <row r="2149" spans="14:27" x14ac:dyDescent="0.3">
      <c r="N2149" t="str">
        <f t="shared" si="174"/>
        <v/>
      </c>
      <c r="P2149" s="126" t="str">
        <f t="shared" si="177"/>
        <v/>
      </c>
      <c r="Q2149" s="126" t="str">
        <f t="shared" si="178"/>
        <v/>
      </c>
      <c r="R2149" s="126" t="str">
        <f t="shared" si="178"/>
        <v/>
      </c>
      <c r="S2149" s="126" t="str">
        <f t="shared" si="178"/>
        <v/>
      </c>
      <c r="T2149" s="126" t="str">
        <f t="shared" si="178"/>
        <v/>
      </c>
      <c r="U2149" s="126" t="str">
        <f t="shared" si="178"/>
        <v/>
      </c>
      <c r="V2149" s="126" t="str">
        <f t="shared" si="178"/>
        <v/>
      </c>
      <c r="W2149" s="126" t="str">
        <f t="shared" si="178"/>
        <v/>
      </c>
      <c r="X2149" s="126" t="str">
        <f t="shared" si="178"/>
        <v/>
      </c>
      <c r="Y2149" s="126" t="str">
        <f t="shared" si="178"/>
        <v/>
      </c>
      <c r="Z2149" s="126" t="str">
        <f t="shared" si="178"/>
        <v/>
      </c>
      <c r="AA2149" s="126" t="str">
        <f t="shared" si="178"/>
        <v/>
      </c>
    </row>
    <row r="2150" spans="14:27" x14ac:dyDescent="0.3">
      <c r="N2150" t="str">
        <f t="shared" si="174"/>
        <v/>
      </c>
      <c r="P2150" s="126" t="str">
        <f t="shared" si="177"/>
        <v/>
      </c>
      <c r="Q2150" s="126" t="str">
        <f t="shared" si="178"/>
        <v/>
      </c>
      <c r="R2150" s="126" t="str">
        <f t="shared" si="178"/>
        <v/>
      </c>
      <c r="S2150" s="126" t="str">
        <f t="shared" si="178"/>
        <v/>
      </c>
      <c r="T2150" s="126" t="str">
        <f t="shared" si="178"/>
        <v/>
      </c>
      <c r="U2150" s="126" t="str">
        <f t="shared" si="178"/>
        <v/>
      </c>
      <c r="V2150" s="126" t="str">
        <f t="shared" si="178"/>
        <v/>
      </c>
      <c r="W2150" s="126" t="str">
        <f t="shared" si="178"/>
        <v/>
      </c>
      <c r="X2150" s="126" t="str">
        <f t="shared" si="178"/>
        <v/>
      </c>
      <c r="Y2150" s="126" t="str">
        <f t="shared" si="178"/>
        <v/>
      </c>
      <c r="Z2150" s="126" t="str">
        <f t="shared" si="178"/>
        <v/>
      </c>
      <c r="AA2150" s="126" t="str">
        <f t="shared" si="178"/>
        <v/>
      </c>
    </row>
    <row r="2151" spans="14:27" x14ac:dyDescent="0.3">
      <c r="N2151" t="str">
        <f t="shared" si="174"/>
        <v/>
      </c>
      <c r="P2151" s="126" t="str">
        <f t="shared" si="177"/>
        <v/>
      </c>
      <c r="Q2151" s="126" t="str">
        <f t="shared" si="178"/>
        <v/>
      </c>
      <c r="R2151" s="126" t="str">
        <f t="shared" si="178"/>
        <v/>
      </c>
      <c r="S2151" s="126" t="str">
        <f t="shared" si="178"/>
        <v/>
      </c>
      <c r="T2151" s="126" t="str">
        <f t="shared" si="178"/>
        <v/>
      </c>
      <c r="U2151" s="126" t="str">
        <f t="shared" si="178"/>
        <v/>
      </c>
      <c r="V2151" s="126" t="str">
        <f t="shared" si="178"/>
        <v/>
      </c>
      <c r="W2151" s="126" t="str">
        <f t="shared" si="178"/>
        <v/>
      </c>
      <c r="X2151" s="126" t="str">
        <f t="shared" si="178"/>
        <v/>
      </c>
      <c r="Y2151" s="126" t="str">
        <f t="shared" si="178"/>
        <v/>
      </c>
      <c r="Z2151" s="126" t="str">
        <f t="shared" si="178"/>
        <v/>
      </c>
      <c r="AA2151" s="126" t="str">
        <f t="shared" si="178"/>
        <v/>
      </c>
    </row>
    <row r="2152" spans="14:27" x14ac:dyDescent="0.3">
      <c r="N2152" t="str">
        <f t="shared" si="174"/>
        <v/>
      </c>
      <c r="P2152" s="126" t="str">
        <f t="shared" si="177"/>
        <v/>
      </c>
      <c r="Q2152" s="126" t="str">
        <f t="shared" si="178"/>
        <v/>
      </c>
      <c r="R2152" s="126" t="str">
        <f t="shared" si="178"/>
        <v/>
      </c>
      <c r="S2152" s="126" t="str">
        <f t="shared" si="178"/>
        <v/>
      </c>
      <c r="T2152" s="126" t="str">
        <f t="shared" si="178"/>
        <v/>
      </c>
      <c r="U2152" s="126" t="str">
        <f t="shared" si="178"/>
        <v/>
      </c>
      <c r="V2152" s="126" t="str">
        <f t="shared" si="178"/>
        <v/>
      </c>
      <c r="W2152" s="126" t="str">
        <f t="shared" si="178"/>
        <v/>
      </c>
      <c r="X2152" s="126" t="str">
        <f t="shared" si="178"/>
        <v/>
      </c>
      <c r="Y2152" s="126" t="str">
        <f t="shared" si="178"/>
        <v/>
      </c>
      <c r="Z2152" s="126" t="str">
        <f t="shared" si="178"/>
        <v/>
      </c>
      <c r="AA2152" s="126" t="str">
        <f t="shared" si="178"/>
        <v/>
      </c>
    </row>
    <row r="2153" spans="14:27" x14ac:dyDescent="0.3">
      <c r="N2153" t="str">
        <f t="shared" si="174"/>
        <v/>
      </c>
      <c r="P2153" s="126" t="str">
        <f t="shared" si="177"/>
        <v/>
      </c>
      <c r="Q2153" s="126" t="str">
        <f t="shared" si="178"/>
        <v/>
      </c>
      <c r="R2153" s="126" t="str">
        <f t="shared" si="178"/>
        <v/>
      </c>
      <c r="S2153" s="126" t="str">
        <f t="shared" si="178"/>
        <v/>
      </c>
      <c r="T2153" s="126" t="str">
        <f t="shared" si="178"/>
        <v/>
      </c>
      <c r="U2153" s="126" t="str">
        <f t="shared" si="178"/>
        <v/>
      </c>
      <c r="V2153" s="126" t="str">
        <f t="shared" si="178"/>
        <v/>
      </c>
      <c r="W2153" s="126" t="str">
        <f t="shared" si="178"/>
        <v/>
      </c>
      <c r="X2153" s="126" t="str">
        <f t="shared" si="178"/>
        <v/>
      </c>
      <c r="Y2153" s="126" t="str">
        <f t="shared" si="178"/>
        <v/>
      </c>
      <c r="Z2153" s="126" t="str">
        <f t="shared" si="178"/>
        <v/>
      </c>
      <c r="AA2153" s="126" t="str">
        <f t="shared" si="178"/>
        <v/>
      </c>
    </row>
    <row r="2154" spans="14:27" x14ac:dyDescent="0.3">
      <c r="N2154" t="str">
        <f t="shared" si="174"/>
        <v/>
      </c>
      <c r="P2154" s="126" t="str">
        <f t="shared" si="177"/>
        <v/>
      </c>
      <c r="Q2154" s="126" t="str">
        <f t="shared" si="178"/>
        <v/>
      </c>
      <c r="R2154" s="126" t="str">
        <f t="shared" si="178"/>
        <v/>
      </c>
      <c r="S2154" s="126" t="str">
        <f t="shared" si="178"/>
        <v/>
      </c>
      <c r="T2154" s="126" t="str">
        <f t="shared" si="178"/>
        <v/>
      </c>
      <c r="U2154" s="126" t="str">
        <f t="shared" si="178"/>
        <v/>
      </c>
      <c r="V2154" s="126" t="str">
        <f t="shared" si="178"/>
        <v/>
      </c>
      <c r="W2154" s="126" t="str">
        <f t="shared" si="178"/>
        <v/>
      </c>
      <c r="X2154" s="126" t="str">
        <f t="shared" si="178"/>
        <v/>
      </c>
      <c r="Y2154" s="126" t="str">
        <f t="shared" si="178"/>
        <v/>
      </c>
      <c r="Z2154" s="126" t="str">
        <f t="shared" si="178"/>
        <v/>
      </c>
      <c r="AA2154" s="126" t="str">
        <f t="shared" si="178"/>
        <v/>
      </c>
    </row>
    <row r="2155" spans="14:27" x14ac:dyDescent="0.3">
      <c r="N2155" t="str">
        <f t="shared" si="174"/>
        <v/>
      </c>
      <c r="P2155" s="126" t="str">
        <f t="shared" si="177"/>
        <v/>
      </c>
      <c r="Q2155" s="126" t="str">
        <f t="shared" si="178"/>
        <v/>
      </c>
      <c r="R2155" s="126" t="str">
        <f t="shared" si="178"/>
        <v/>
      </c>
      <c r="S2155" s="126" t="str">
        <f t="shared" si="178"/>
        <v/>
      </c>
      <c r="T2155" s="126" t="str">
        <f t="shared" si="178"/>
        <v/>
      </c>
      <c r="U2155" s="126" t="str">
        <f t="shared" si="178"/>
        <v/>
      </c>
      <c r="V2155" s="126" t="str">
        <f t="shared" si="178"/>
        <v/>
      </c>
      <c r="W2155" s="126" t="str">
        <f t="shared" si="178"/>
        <v/>
      </c>
      <c r="X2155" s="126" t="str">
        <f t="shared" si="178"/>
        <v/>
      </c>
      <c r="Y2155" s="126" t="str">
        <f t="shared" si="178"/>
        <v/>
      </c>
      <c r="Z2155" s="126" t="str">
        <f t="shared" si="178"/>
        <v/>
      </c>
      <c r="AA2155" s="126" t="str">
        <f t="shared" si="178"/>
        <v/>
      </c>
    </row>
    <row r="2156" spans="14:27" x14ac:dyDescent="0.3">
      <c r="N2156" t="str">
        <f t="shared" si="174"/>
        <v/>
      </c>
      <c r="P2156" s="126" t="str">
        <f t="shared" si="177"/>
        <v/>
      </c>
      <c r="Q2156" s="126" t="str">
        <f t="shared" si="178"/>
        <v/>
      </c>
      <c r="R2156" s="126" t="str">
        <f t="shared" si="178"/>
        <v/>
      </c>
      <c r="S2156" s="126" t="str">
        <f t="shared" si="178"/>
        <v/>
      </c>
      <c r="T2156" s="126" t="str">
        <f t="shared" si="178"/>
        <v/>
      </c>
      <c r="U2156" s="126" t="str">
        <f t="shared" si="178"/>
        <v/>
      </c>
      <c r="V2156" s="126" t="str">
        <f t="shared" si="178"/>
        <v/>
      </c>
      <c r="W2156" s="126" t="str">
        <f t="shared" si="178"/>
        <v/>
      </c>
      <c r="X2156" s="126" t="str">
        <f t="shared" si="178"/>
        <v/>
      </c>
      <c r="Y2156" s="126" t="str">
        <f t="shared" si="178"/>
        <v/>
      </c>
      <c r="Z2156" s="126" t="str">
        <f t="shared" si="178"/>
        <v/>
      </c>
      <c r="AA2156" s="126" t="str">
        <f t="shared" si="178"/>
        <v/>
      </c>
    </row>
    <row r="2157" spans="14:27" x14ac:dyDescent="0.3">
      <c r="N2157" t="str">
        <f t="shared" si="174"/>
        <v/>
      </c>
      <c r="P2157" s="126" t="str">
        <f t="shared" si="177"/>
        <v/>
      </c>
      <c r="Q2157" s="126" t="str">
        <f t="shared" si="178"/>
        <v/>
      </c>
      <c r="R2157" s="126" t="str">
        <f t="shared" si="178"/>
        <v/>
      </c>
      <c r="S2157" s="126" t="str">
        <f t="shared" si="178"/>
        <v/>
      </c>
      <c r="T2157" s="126" t="str">
        <f t="shared" si="178"/>
        <v/>
      </c>
      <c r="U2157" s="126" t="str">
        <f t="shared" si="178"/>
        <v/>
      </c>
      <c r="V2157" s="126" t="str">
        <f t="shared" si="178"/>
        <v/>
      </c>
      <c r="W2157" s="126" t="str">
        <f t="shared" si="178"/>
        <v/>
      </c>
      <c r="X2157" s="126" t="str">
        <f t="shared" si="178"/>
        <v/>
      </c>
      <c r="Y2157" s="126" t="str">
        <f t="shared" si="178"/>
        <v/>
      </c>
      <c r="Z2157" s="126" t="str">
        <f t="shared" si="178"/>
        <v/>
      </c>
      <c r="AA2157" s="126" t="str">
        <f t="shared" si="178"/>
        <v/>
      </c>
    </row>
    <row r="2158" spans="14:27" x14ac:dyDescent="0.3">
      <c r="N2158" t="str">
        <f t="shared" si="174"/>
        <v/>
      </c>
      <c r="P2158" s="126" t="str">
        <f t="shared" si="177"/>
        <v/>
      </c>
      <c r="Q2158" s="126" t="str">
        <f t="shared" si="178"/>
        <v/>
      </c>
      <c r="R2158" s="126" t="str">
        <f t="shared" si="178"/>
        <v/>
      </c>
      <c r="S2158" s="126" t="str">
        <f t="shared" si="178"/>
        <v/>
      </c>
      <c r="T2158" s="126" t="str">
        <f t="shared" si="178"/>
        <v/>
      </c>
      <c r="U2158" s="126" t="str">
        <f t="shared" si="178"/>
        <v/>
      </c>
      <c r="V2158" s="126" t="str">
        <f t="shared" si="178"/>
        <v/>
      </c>
      <c r="W2158" s="126" t="str">
        <f t="shared" si="178"/>
        <v/>
      </c>
      <c r="X2158" s="126" t="str">
        <f t="shared" si="178"/>
        <v/>
      </c>
      <c r="Y2158" s="126" t="str">
        <f t="shared" si="178"/>
        <v/>
      </c>
      <c r="Z2158" s="126" t="str">
        <f t="shared" si="178"/>
        <v/>
      </c>
      <c r="AA2158" s="126" t="str">
        <f t="shared" si="178"/>
        <v/>
      </c>
    </row>
    <row r="2159" spans="14:27" x14ac:dyDescent="0.3">
      <c r="N2159" t="str">
        <f t="shared" si="174"/>
        <v/>
      </c>
      <c r="P2159" s="126" t="str">
        <f t="shared" si="177"/>
        <v/>
      </c>
      <c r="Q2159" s="126" t="str">
        <f t="shared" si="178"/>
        <v/>
      </c>
      <c r="R2159" s="126" t="str">
        <f t="shared" si="178"/>
        <v/>
      </c>
      <c r="S2159" s="126" t="str">
        <f t="shared" si="178"/>
        <v/>
      </c>
      <c r="T2159" s="126" t="str">
        <f t="shared" si="178"/>
        <v/>
      </c>
      <c r="U2159" s="126" t="str">
        <f t="shared" si="178"/>
        <v/>
      </c>
      <c r="V2159" s="126" t="str">
        <f t="shared" si="178"/>
        <v/>
      </c>
      <c r="W2159" s="126" t="str">
        <f t="shared" si="178"/>
        <v/>
      </c>
      <c r="X2159" s="126" t="str">
        <f t="shared" si="178"/>
        <v/>
      </c>
      <c r="Y2159" s="126" t="str">
        <f t="shared" si="178"/>
        <v/>
      </c>
      <c r="Z2159" s="126" t="str">
        <f t="shared" si="178"/>
        <v/>
      </c>
      <c r="AA2159" s="126" t="str">
        <f t="shared" si="178"/>
        <v/>
      </c>
    </row>
    <row r="2160" spans="14:27" x14ac:dyDescent="0.3">
      <c r="N2160" t="str">
        <f t="shared" si="174"/>
        <v/>
      </c>
      <c r="P2160" s="126" t="str">
        <f t="shared" si="177"/>
        <v/>
      </c>
      <c r="Q2160" s="126" t="str">
        <f t="shared" si="178"/>
        <v/>
      </c>
      <c r="R2160" s="126" t="str">
        <f t="shared" si="178"/>
        <v/>
      </c>
      <c r="S2160" s="126" t="str">
        <f t="shared" si="178"/>
        <v/>
      </c>
      <c r="T2160" s="126" t="str">
        <f t="shared" si="178"/>
        <v/>
      </c>
      <c r="U2160" s="126" t="str">
        <f t="shared" si="178"/>
        <v/>
      </c>
      <c r="V2160" s="126" t="str">
        <f t="shared" si="178"/>
        <v/>
      </c>
      <c r="W2160" s="126" t="str">
        <f t="shared" si="178"/>
        <v/>
      </c>
      <c r="X2160" s="126" t="str">
        <f t="shared" si="178"/>
        <v/>
      </c>
      <c r="Y2160" s="126" t="str">
        <f t="shared" si="178"/>
        <v/>
      </c>
      <c r="Z2160" s="126" t="str">
        <f t="shared" si="178"/>
        <v/>
      </c>
      <c r="AA2160" s="126" t="str">
        <f t="shared" si="178"/>
        <v/>
      </c>
    </row>
    <row r="2161" spans="14:27" x14ac:dyDescent="0.3">
      <c r="N2161" t="str">
        <f t="shared" si="174"/>
        <v/>
      </c>
      <c r="P2161" s="126" t="str">
        <f t="shared" si="177"/>
        <v/>
      </c>
      <c r="Q2161" s="126" t="str">
        <f t="shared" si="178"/>
        <v/>
      </c>
      <c r="R2161" s="126" t="str">
        <f t="shared" si="178"/>
        <v/>
      </c>
      <c r="S2161" s="126" t="str">
        <f t="shared" si="178"/>
        <v/>
      </c>
      <c r="T2161" s="126" t="str">
        <f t="shared" si="178"/>
        <v/>
      </c>
      <c r="U2161" s="126" t="str">
        <f t="shared" si="178"/>
        <v/>
      </c>
      <c r="V2161" s="126" t="str">
        <f t="shared" si="178"/>
        <v/>
      </c>
      <c r="W2161" s="126" t="str">
        <f t="shared" si="178"/>
        <v/>
      </c>
      <c r="X2161" s="126" t="str">
        <f t="shared" si="178"/>
        <v/>
      </c>
      <c r="Y2161" s="126" t="str">
        <f t="shared" si="178"/>
        <v/>
      </c>
      <c r="Z2161" s="126" t="str">
        <f t="shared" si="178"/>
        <v/>
      </c>
      <c r="AA2161" s="126" t="str">
        <f t="shared" si="178"/>
        <v/>
      </c>
    </row>
    <row r="2162" spans="14:27" x14ac:dyDescent="0.3">
      <c r="N2162" t="str">
        <f t="shared" si="174"/>
        <v/>
      </c>
      <c r="P2162" s="126" t="str">
        <f t="shared" si="177"/>
        <v/>
      </c>
      <c r="Q2162" s="126" t="str">
        <f t="shared" si="178"/>
        <v/>
      </c>
      <c r="R2162" s="126" t="str">
        <f t="shared" si="178"/>
        <v/>
      </c>
      <c r="S2162" s="126" t="str">
        <f t="shared" si="178"/>
        <v/>
      </c>
      <c r="T2162" s="126" t="str">
        <f t="shared" si="178"/>
        <v/>
      </c>
      <c r="U2162" s="126" t="str">
        <f t="shared" si="178"/>
        <v/>
      </c>
      <c r="V2162" s="126" t="str">
        <f t="shared" si="178"/>
        <v/>
      </c>
      <c r="W2162" s="126" t="str">
        <f t="shared" si="178"/>
        <v/>
      </c>
      <c r="X2162" s="126" t="str">
        <f t="shared" si="178"/>
        <v/>
      </c>
      <c r="Y2162" s="126" t="str">
        <f t="shared" si="178"/>
        <v/>
      </c>
      <c r="Z2162" s="126" t="str">
        <f t="shared" si="178"/>
        <v/>
      </c>
      <c r="AA2162" s="126" t="str">
        <f t="shared" si="178"/>
        <v/>
      </c>
    </row>
    <row r="2163" spans="14:27" x14ac:dyDescent="0.3">
      <c r="N2163" t="str">
        <f t="shared" si="174"/>
        <v/>
      </c>
      <c r="P2163" s="126" t="str">
        <f t="shared" si="177"/>
        <v/>
      </c>
      <c r="Q2163" s="126" t="str">
        <f t="shared" si="178"/>
        <v/>
      </c>
      <c r="R2163" s="126" t="str">
        <f t="shared" si="178"/>
        <v/>
      </c>
      <c r="S2163" s="126" t="str">
        <f t="shared" si="178"/>
        <v/>
      </c>
      <c r="T2163" s="126" t="str">
        <f t="shared" si="178"/>
        <v/>
      </c>
      <c r="U2163" s="126" t="str">
        <f t="shared" si="178"/>
        <v/>
      </c>
      <c r="V2163" s="126" t="str">
        <f t="shared" si="178"/>
        <v/>
      </c>
      <c r="W2163" s="126" t="str">
        <f t="shared" si="178"/>
        <v/>
      </c>
      <c r="X2163" s="126" t="str">
        <f t="shared" si="178"/>
        <v/>
      </c>
      <c r="Y2163" s="126" t="str">
        <f t="shared" si="178"/>
        <v/>
      </c>
      <c r="Z2163" s="126" t="str">
        <f t="shared" si="178"/>
        <v/>
      </c>
      <c r="AA2163" s="126" t="str">
        <f t="shared" si="178"/>
        <v/>
      </c>
    </row>
    <row r="2164" spans="14:27" x14ac:dyDescent="0.3">
      <c r="N2164" t="str">
        <f t="shared" si="174"/>
        <v/>
      </c>
      <c r="P2164" s="126" t="str">
        <f t="shared" si="177"/>
        <v/>
      </c>
      <c r="Q2164" s="126" t="str">
        <f t="shared" si="178"/>
        <v/>
      </c>
      <c r="R2164" s="126" t="str">
        <f t="shared" si="178"/>
        <v/>
      </c>
      <c r="S2164" s="126" t="str">
        <f t="shared" si="178"/>
        <v/>
      </c>
      <c r="T2164" s="126" t="str">
        <f t="shared" si="178"/>
        <v/>
      </c>
      <c r="U2164" s="126" t="str">
        <f t="shared" si="178"/>
        <v/>
      </c>
      <c r="V2164" s="126" t="str">
        <f t="shared" si="178"/>
        <v/>
      </c>
      <c r="W2164" s="126" t="str">
        <f t="shared" si="178"/>
        <v/>
      </c>
      <c r="X2164" s="126" t="str">
        <f t="shared" si="178"/>
        <v/>
      </c>
      <c r="Y2164" s="126" t="str">
        <f t="shared" si="178"/>
        <v/>
      </c>
      <c r="Z2164" s="126" t="str">
        <f t="shared" si="178"/>
        <v/>
      </c>
      <c r="AA2164" s="126" t="str">
        <f t="shared" si="178"/>
        <v/>
      </c>
    </row>
    <row r="2165" spans="14:27" x14ac:dyDescent="0.3">
      <c r="N2165" t="str">
        <f t="shared" ref="N2165:N2228" si="179">IF(M2165="","",IF(I2165="Foul","Yes",IF(M2165=0,"No","Yes")))</f>
        <v/>
      </c>
      <c r="P2165" s="126" t="str">
        <f t="shared" si="177"/>
        <v/>
      </c>
      <c r="Q2165" s="126" t="str">
        <f t="shared" si="178"/>
        <v/>
      </c>
      <c r="R2165" s="126" t="str">
        <f t="shared" si="178"/>
        <v/>
      </c>
      <c r="S2165" s="126" t="str">
        <f t="shared" si="178"/>
        <v/>
      </c>
      <c r="T2165" s="126" t="str">
        <f t="shared" si="178"/>
        <v/>
      </c>
      <c r="U2165" s="126" t="str">
        <f t="shared" si="178"/>
        <v/>
      </c>
      <c r="V2165" s="126" t="str">
        <f t="shared" si="178"/>
        <v/>
      </c>
      <c r="W2165" s="126" t="str">
        <f t="shared" si="178"/>
        <v/>
      </c>
      <c r="X2165" s="126" t="str">
        <f t="shared" si="178"/>
        <v/>
      </c>
      <c r="Y2165" s="126" t="str">
        <f t="shared" si="178"/>
        <v/>
      </c>
      <c r="Z2165" s="126" t="str">
        <f t="shared" si="178"/>
        <v/>
      </c>
      <c r="AA2165" s="126" t="str">
        <f t="shared" si="178"/>
        <v/>
      </c>
    </row>
    <row r="2166" spans="14:27" x14ac:dyDescent="0.3">
      <c r="N2166" t="str">
        <f t="shared" si="179"/>
        <v/>
      </c>
      <c r="P2166" s="126" t="str">
        <f t="shared" si="177"/>
        <v/>
      </c>
      <c r="Q2166" s="126" t="str">
        <f t="shared" si="178"/>
        <v/>
      </c>
      <c r="R2166" s="126" t="str">
        <f t="shared" si="178"/>
        <v/>
      </c>
      <c r="S2166" s="126" t="str">
        <f t="shared" si="178"/>
        <v/>
      </c>
      <c r="T2166" s="126" t="str">
        <f t="shared" si="178"/>
        <v/>
      </c>
      <c r="U2166" s="126" t="str">
        <f t="shared" si="178"/>
        <v/>
      </c>
      <c r="V2166" s="126" t="str">
        <f t="shared" si="178"/>
        <v/>
      </c>
      <c r="W2166" s="126" t="str">
        <f t="shared" si="178"/>
        <v/>
      </c>
      <c r="X2166" s="126" t="str">
        <f t="shared" ref="Q2166:AA2189" si="180">IF($A2166="","",IF(OR($B2166=X$1,$C2166=X$1,$D2166=X$1,$E2166=X$1,$F2166=X$1),"Yes","No"))</f>
        <v/>
      </c>
      <c r="Y2166" s="126" t="str">
        <f t="shared" si="180"/>
        <v/>
      </c>
      <c r="Z2166" s="126" t="str">
        <f t="shared" si="180"/>
        <v/>
      </c>
      <c r="AA2166" s="126" t="str">
        <f t="shared" si="180"/>
        <v/>
      </c>
    </row>
    <row r="2167" spans="14:27" x14ac:dyDescent="0.3">
      <c r="N2167" t="str">
        <f t="shared" si="179"/>
        <v/>
      </c>
      <c r="P2167" s="126" t="str">
        <f t="shared" si="177"/>
        <v/>
      </c>
      <c r="Q2167" s="126" t="str">
        <f t="shared" si="180"/>
        <v/>
      </c>
      <c r="R2167" s="126" t="str">
        <f t="shared" si="180"/>
        <v/>
      </c>
      <c r="S2167" s="126" t="str">
        <f t="shared" si="180"/>
        <v/>
      </c>
      <c r="T2167" s="126" t="str">
        <f t="shared" si="180"/>
        <v/>
      </c>
      <c r="U2167" s="126" t="str">
        <f t="shared" si="180"/>
        <v/>
      </c>
      <c r="V2167" s="126" t="str">
        <f t="shared" si="180"/>
        <v/>
      </c>
      <c r="W2167" s="126" t="str">
        <f t="shared" si="180"/>
        <v/>
      </c>
      <c r="X2167" s="126" t="str">
        <f t="shared" si="180"/>
        <v/>
      </c>
      <c r="Y2167" s="126" t="str">
        <f t="shared" si="180"/>
        <v/>
      </c>
      <c r="Z2167" s="126" t="str">
        <f t="shared" si="180"/>
        <v/>
      </c>
      <c r="AA2167" s="126" t="str">
        <f t="shared" si="180"/>
        <v/>
      </c>
    </row>
    <row r="2168" spans="14:27" x14ac:dyDescent="0.3">
      <c r="N2168" t="str">
        <f t="shared" si="179"/>
        <v/>
      </c>
      <c r="P2168" s="126" t="str">
        <f t="shared" si="177"/>
        <v/>
      </c>
      <c r="Q2168" s="126" t="str">
        <f t="shared" si="180"/>
        <v/>
      </c>
      <c r="R2168" s="126" t="str">
        <f t="shared" si="180"/>
        <v/>
      </c>
      <c r="S2168" s="126" t="str">
        <f t="shared" si="180"/>
        <v/>
      </c>
      <c r="T2168" s="126" t="str">
        <f t="shared" si="180"/>
        <v/>
      </c>
      <c r="U2168" s="126" t="str">
        <f t="shared" si="180"/>
        <v/>
      </c>
      <c r="V2168" s="126" t="str">
        <f t="shared" si="180"/>
        <v/>
      </c>
      <c r="W2168" s="126" t="str">
        <f t="shared" si="180"/>
        <v/>
      </c>
      <c r="X2168" s="126" t="str">
        <f t="shared" si="180"/>
        <v/>
      </c>
      <c r="Y2168" s="126" t="str">
        <f t="shared" si="180"/>
        <v/>
      </c>
      <c r="Z2168" s="126" t="str">
        <f t="shared" si="180"/>
        <v/>
      </c>
      <c r="AA2168" s="126" t="str">
        <f t="shared" si="180"/>
        <v/>
      </c>
    </row>
    <row r="2169" spans="14:27" x14ac:dyDescent="0.3">
      <c r="N2169" t="str">
        <f t="shared" si="179"/>
        <v/>
      </c>
      <c r="P2169" s="126" t="str">
        <f t="shared" si="177"/>
        <v/>
      </c>
      <c r="Q2169" s="126" t="str">
        <f t="shared" si="180"/>
        <v/>
      </c>
      <c r="R2169" s="126" t="str">
        <f t="shared" si="180"/>
        <v/>
      </c>
      <c r="S2169" s="126" t="str">
        <f t="shared" si="180"/>
        <v/>
      </c>
      <c r="T2169" s="126" t="str">
        <f t="shared" si="180"/>
        <v/>
      </c>
      <c r="U2169" s="126" t="str">
        <f t="shared" si="180"/>
        <v/>
      </c>
      <c r="V2169" s="126" t="str">
        <f t="shared" si="180"/>
        <v/>
      </c>
      <c r="W2169" s="126" t="str">
        <f t="shared" si="180"/>
        <v/>
      </c>
      <c r="X2169" s="126" t="str">
        <f t="shared" si="180"/>
        <v/>
      </c>
      <c r="Y2169" s="126" t="str">
        <f t="shared" si="180"/>
        <v/>
      </c>
      <c r="Z2169" s="126" t="str">
        <f t="shared" si="180"/>
        <v/>
      </c>
      <c r="AA2169" s="126" t="str">
        <f t="shared" si="180"/>
        <v/>
      </c>
    </row>
    <row r="2170" spans="14:27" x14ac:dyDescent="0.3">
      <c r="N2170" t="str">
        <f t="shared" si="179"/>
        <v/>
      </c>
      <c r="P2170" s="126" t="str">
        <f t="shared" si="177"/>
        <v/>
      </c>
      <c r="Q2170" s="126" t="str">
        <f t="shared" si="180"/>
        <v/>
      </c>
      <c r="R2170" s="126" t="str">
        <f t="shared" si="180"/>
        <v/>
      </c>
      <c r="S2170" s="126" t="str">
        <f t="shared" si="180"/>
        <v/>
      </c>
      <c r="T2170" s="126" t="str">
        <f t="shared" si="180"/>
        <v/>
      </c>
      <c r="U2170" s="126" t="str">
        <f t="shared" si="180"/>
        <v/>
      </c>
      <c r="V2170" s="126" t="str">
        <f t="shared" si="180"/>
        <v/>
      </c>
      <c r="W2170" s="126" t="str">
        <f t="shared" si="180"/>
        <v/>
      </c>
      <c r="X2170" s="126" t="str">
        <f t="shared" si="180"/>
        <v/>
      </c>
      <c r="Y2170" s="126" t="str">
        <f t="shared" si="180"/>
        <v/>
      </c>
      <c r="Z2170" s="126" t="str">
        <f t="shared" si="180"/>
        <v/>
      </c>
      <c r="AA2170" s="126" t="str">
        <f t="shared" si="180"/>
        <v/>
      </c>
    </row>
    <row r="2171" spans="14:27" x14ac:dyDescent="0.3">
      <c r="N2171" t="str">
        <f t="shared" si="179"/>
        <v/>
      </c>
      <c r="P2171" s="126" t="str">
        <f t="shared" si="177"/>
        <v/>
      </c>
      <c r="Q2171" s="126" t="str">
        <f t="shared" si="180"/>
        <v/>
      </c>
      <c r="R2171" s="126" t="str">
        <f t="shared" si="180"/>
        <v/>
      </c>
      <c r="S2171" s="126" t="str">
        <f t="shared" si="180"/>
        <v/>
      </c>
      <c r="T2171" s="126" t="str">
        <f t="shared" si="180"/>
        <v/>
      </c>
      <c r="U2171" s="126" t="str">
        <f t="shared" si="180"/>
        <v/>
      </c>
      <c r="V2171" s="126" t="str">
        <f t="shared" si="180"/>
        <v/>
      </c>
      <c r="W2171" s="126" t="str">
        <f t="shared" si="180"/>
        <v/>
      </c>
      <c r="X2171" s="126" t="str">
        <f t="shared" si="180"/>
        <v/>
      </c>
      <c r="Y2171" s="126" t="str">
        <f t="shared" si="180"/>
        <v/>
      </c>
      <c r="Z2171" s="126" t="str">
        <f t="shared" si="180"/>
        <v/>
      </c>
      <c r="AA2171" s="126" t="str">
        <f t="shared" si="180"/>
        <v/>
      </c>
    </row>
    <row r="2172" spans="14:27" x14ac:dyDescent="0.3">
      <c r="N2172" t="str">
        <f t="shared" si="179"/>
        <v/>
      </c>
      <c r="P2172" s="126" t="str">
        <f t="shared" si="177"/>
        <v/>
      </c>
      <c r="Q2172" s="126" t="str">
        <f t="shared" si="180"/>
        <v/>
      </c>
      <c r="R2172" s="126" t="str">
        <f t="shared" si="180"/>
        <v/>
      </c>
      <c r="S2172" s="126" t="str">
        <f t="shared" si="180"/>
        <v/>
      </c>
      <c r="T2172" s="126" t="str">
        <f t="shared" si="180"/>
        <v/>
      </c>
      <c r="U2172" s="126" t="str">
        <f t="shared" si="180"/>
        <v/>
      </c>
      <c r="V2172" s="126" t="str">
        <f t="shared" si="180"/>
        <v/>
      </c>
      <c r="W2172" s="126" t="str">
        <f t="shared" si="180"/>
        <v/>
      </c>
      <c r="X2172" s="126" t="str">
        <f t="shared" si="180"/>
        <v/>
      </c>
      <c r="Y2172" s="126" t="str">
        <f t="shared" si="180"/>
        <v/>
      </c>
      <c r="Z2172" s="126" t="str">
        <f t="shared" si="180"/>
        <v/>
      </c>
      <c r="AA2172" s="126" t="str">
        <f t="shared" si="180"/>
        <v/>
      </c>
    </row>
    <row r="2173" spans="14:27" x14ac:dyDescent="0.3">
      <c r="N2173" t="str">
        <f t="shared" si="179"/>
        <v/>
      </c>
      <c r="P2173" s="126" t="str">
        <f t="shared" si="177"/>
        <v/>
      </c>
      <c r="Q2173" s="126" t="str">
        <f t="shared" si="180"/>
        <v/>
      </c>
      <c r="R2173" s="126" t="str">
        <f t="shared" si="180"/>
        <v/>
      </c>
      <c r="S2173" s="126" t="str">
        <f t="shared" si="180"/>
        <v/>
      </c>
      <c r="T2173" s="126" t="str">
        <f t="shared" si="180"/>
        <v/>
      </c>
      <c r="U2173" s="126" t="str">
        <f t="shared" si="180"/>
        <v/>
      </c>
      <c r="V2173" s="126" t="str">
        <f t="shared" si="180"/>
        <v/>
      </c>
      <c r="W2173" s="126" t="str">
        <f t="shared" si="180"/>
        <v/>
      </c>
      <c r="X2173" s="126" t="str">
        <f t="shared" si="180"/>
        <v/>
      </c>
      <c r="Y2173" s="126" t="str">
        <f t="shared" si="180"/>
        <v/>
      </c>
      <c r="Z2173" s="126" t="str">
        <f t="shared" si="180"/>
        <v/>
      </c>
      <c r="AA2173" s="126" t="str">
        <f t="shared" si="180"/>
        <v/>
      </c>
    </row>
    <row r="2174" spans="14:27" x14ac:dyDescent="0.3">
      <c r="N2174" t="str">
        <f t="shared" si="179"/>
        <v/>
      </c>
      <c r="P2174" s="126" t="str">
        <f t="shared" ref="P2174:AA2230" si="181">IF($A2174="","",IF(OR($B2174=P$1,$C2174=P$1,$D2174=P$1,$E2174=P$1,$F2174=P$1),"Yes","No"))</f>
        <v/>
      </c>
      <c r="Q2174" s="126" t="str">
        <f t="shared" si="180"/>
        <v/>
      </c>
      <c r="R2174" s="126" t="str">
        <f t="shared" si="180"/>
        <v/>
      </c>
      <c r="S2174" s="126" t="str">
        <f t="shared" si="180"/>
        <v/>
      </c>
      <c r="T2174" s="126" t="str">
        <f t="shared" si="180"/>
        <v/>
      </c>
      <c r="U2174" s="126" t="str">
        <f t="shared" si="180"/>
        <v/>
      </c>
      <c r="V2174" s="126" t="str">
        <f t="shared" si="180"/>
        <v/>
      </c>
      <c r="W2174" s="126" t="str">
        <f t="shared" si="180"/>
        <v/>
      </c>
      <c r="X2174" s="126" t="str">
        <f t="shared" si="180"/>
        <v/>
      </c>
      <c r="Y2174" s="126" t="str">
        <f t="shared" si="180"/>
        <v/>
      </c>
      <c r="Z2174" s="126" t="str">
        <f t="shared" si="180"/>
        <v/>
      </c>
      <c r="AA2174" s="126" t="str">
        <f t="shared" si="180"/>
        <v/>
      </c>
    </row>
    <row r="2175" spans="14:27" x14ac:dyDescent="0.3">
      <c r="N2175" t="str">
        <f t="shared" si="179"/>
        <v/>
      </c>
      <c r="P2175" s="126" t="str">
        <f t="shared" si="181"/>
        <v/>
      </c>
      <c r="Q2175" s="126" t="str">
        <f t="shared" si="180"/>
        <v/>
      </c>
      <c r="R2175" s="126" t="str">
        <f t="shared" si="180"/>
        <v/>
      </c>
      <c r="S2175" s="126" t="str">
        <f t="shared" si="180"/>
        <v/>
      </c>
      <c r="T2175" s="126" t="str">
        <f t="shared" si="180"/>
        <v/>
      </c>
      <c r="U2175" s="126" t="str">
        <f t="shared" si="180"/>
        <v/>
      </c>
      <c r="V2175" s="126" t="str">
        <f t="shared" si="180"/>
        <v/>
      </c>
      <c r="W2175" s="126" t="str">
        <f t="shared" si="180"/>
        <v/>
      </c>
      <c r="X2175" s="126" t="str">
        <f t="shared" si="180"/>
        <v/>
      </c>
      <c r="Y2175" s="126" t="str">
        <f t="shared" si="180"/>
        <v/>
      </c>
      <c r="Z2175" s="126" t="str">
        <f t="shared" si="180"/>
        <v/>
      </c>
      <c r="AA2175" s="126" t="str">
        <f t="shared" si="180"/>
        <v/>
      </c>
    </row>
    <row r="2176" spans="14:27" x14ac:dyDescent="0.3">
      <c r="N2176" t="str">
        <f t="shared" si="179"/>
        <v/>
      </c>
      <c r="P2176" s="126" t="str">
        <f t="shared" si="181"/>
        <v/>
      </c>
      <c r="Q2176" s="126" t="str">
        <f t="shared" si="180"/>
        <v/>
      </c>
      <c r="R2176" s="126" t="str">
        <f t="shared" si="180"/>
        <v/>
      </c>
      <c r="S2176" s="126" t="str">
        <f t="shared" si="180"/>
        <v/>
      </c>
      <c r="T2176" s="126" t="str">
        <f t="shared" si="180"/>
        <v/>
      </c>
      <c r="U2176" s="126" t="str">
        <f t="shared" si="180"/>
        <v/>
      </c>
      <c r="V2176" s="126" t="str">
        <f t="shared" si="180"/>
        <v/>
      </c>
      <c r="W2176" s="126" t="str">
        <f t="shared" si="180"/>
        <v/>
      </c>
      <c r="X2176" s="126" t="str">
        <f t="shared" si="180"/>
        <v/>
      </c>
      <c r="Y2176" s="126" t="str">
        <f t="shared" si="180"/>
        <v/>
      </c>
      <c r="Z2176" s="126" t="str">
        <f t="shared" si="180"/>
        <v/>
      </c>
      <c r="AA2176" s="126" t="str">
        <f t="shared" si="180"/>
        <v/>
      </c>
    </row>
    <row r="2177" spans="14:27" x14ac:dyDescent="0.3">
      <c r="N2177" t="str">
        <f t="shared" si="179"/>
        <v/>
      </c>
      <c r="P2177" s="126" t="str">
        <f t="shared" si="181"/>
        <v/>
      </c>
      <c r="Q2177" s="126" t="str">
        <f t="shared" si="180"/>
        <v/>
      </c>
      <c r="R2177" s="126" t="str">
        <f t="shared" si="180"/>
        <v/>
      </c>
      <c r="S2177" s="126" t="str">
        <f t="shared" si="180"/>
        <v/>
      </c>
      <c r="T2177" s="126" t="str">
        <f t="shared" si="180"/>
        <v/>
      </c>
      <c r="U2177" s="126" t="str">
        <f t="shared" si="180"/>
        <v/>
      </c>
      <c r="V2177" s="126" t="str">
        <f t="shared" si="180"/>
        <v/>
      </c>
      <c r="W2177" s="126" t="str">
        <f t="shared" si="180"/>
        <v/>
      </c>
      <c r="X2177" s="126" t="str">
        <f t="shared" si="180"/>
        <v/>
      </c>
      <c r="Y2177" s="126" t="str">
        <f t="shared" si="180"/>
        <v/>
      </c>
      <c r="Z2177" s="126" t="str">
        <f t="shared" si="180"/>
        <v/>
      </c>
      <c r="AA2177" s="126" t="str">
        <f t="shared" si="180"/>
        <v/>
      </c>
    </row>
    <row r="2178" spans="14:27" x14ac:dyDescent="0.3">
      <c r="N2178" t="str">
        <f t="shared" si="179"/>
        <v/>
      </c>
      <c r="P2178" s="126" t="str">
        <f t="shared" si="181"/>
        <v/>
      </c>
      <c r="Q2178" s="126" t="str">
        <f t="shared" si="180"/>
        <v/>
      </c>
      <c r="R2178" s="126" t="str">
        <f t="shared" si="180"/>
        <v/>
      </c>
      <c r="S2178" s="126" t="str">
        <f t="shared" si="180"/>
        <v/>
      </c>
      <c r="T2178" s="126" t="str">
        <f t="shared" si="180"/>
        <v/>
      </c>
      <c r="U2178" s="126" t="str">
        <f t="shared" si="180"/>
        <v/>
      </c>
      <c r="V2178" s="126" t="str">
        <f t="shared" si="180"/>
        <v/>
      </c>
      <c r="W2178" s="126" t="str">
        <f t="shared" si="180"/>
        <v/>
      </c>
      <c r="X2178" s="126" t="str">
        <f t="shared" si="180"/>
        <v/>
      </c>
      <c r="Y2178" s="126" t="str">
        <f t="shared" si="180"/>
        <v/>
      </c>
      <c r="Z2178" s="126" t="str">
        <f t="shared" si="180"/>
        <v/>
      </c>
      <c r="AA2178" s="126" t="str">
        <f t="shared" si="180"/>
        <v/>
      </c>
    </row>
    <row r="2179" spans="14:27" x14ac:dyDescent="0.3">
      <c r="N2179" t="str">
        <f t="shared" si="179"/>
        <v/>
      </c>
      <c r="P2179" s="126" t="str">
        <f t="shared" si="181"/>
        <v/>
      </c>
      <c r="Q2179" s="126" t="str">
        <f t="shared" si="180"/>
        <v/>
      </c>
      <c r="R2179" s="126" t="str">
        <f t="shared" si="180"/>
        <v/>
      </c>
      <c r="S2179" s="126" t="str">
        <f t="shared" si="180"/>
        <v/>
      </c>
      <c r="T2179" s="126" t="str">
        <f t="shared" si="180"/>
        <v/>
      </c>
      <c r="U2179" s="126" t="str">
        <f t="shared" si="180"/>
        <v/>
      </c>
      <c r="V2179" s="126" t="str">
        <f t="shared" si="180"/>
        <v/>
      </c>
      <c r="W2179" s="126" t="str">
        <f t="shared" si="180"/>
        <v/>
      </c>
      <c r="X2179" s="126" t="str">
        <f t="shared" si="180"/>
        <v/>
      </c>
      <c r="Y2179" s="126" t="str">
        <f t="shared" si="180"/>
        <v/>
      </c>
      <c r="Z2179" s="126" t="str">
        <f t="shared" si="180"/>
        <v/>
      </c>
      <c r="AA2179" s="126" t="str">
        <f t="shared" si="180"/>
        <v/>
      </c>
    </row>
    <row r="2180" spans="14:27" x14ac:dyDescent="0.3">
      <c r="N2180" t="str">
        <f t="shared" si="179"/>
        <v/>
      </c>
      <c r="P2180" s="126" t="str">
        <f t="shared" si="181"/>
        <v/>
      </c>
      <c r="Q2180" s="126" t="str">
        <f t="shared" si="180"/>
        <v/>
      </c>
      <c r="R2180" s="126" t="str">
        <f t="shared" si="180"/>
        <v/>
      </c>
      <c r="S2180" s="126" t="str">
        <f t="shared" si="180"/>
        <v/>
      </c>
      <c r="T2180" s="126" t="str">
        <f t="shared" si="180"/>
        <v/>
      </c>
      <c r="U2180" s="126" t="str">
        <f t="shared" si="180"/>
        <v/>
      </c>
      <c r="V2180" s="126" t="str">
        <f t="shared" si="180"/>
        <v/>
      </c>
      <c r="W2180" s="126" t="str">
        <f t="shared" si="180"/>
        <v/>
      </c>
      <c r="X2180" s="126" t="str">
        <f t="shared" si="180"/>
        <v/>
      </c>
      <c r="Y2180" s="126" t="str">
        <f t="shared" si="180"/>
        <v/>
      </c>
      <c r="Z2180" s="126" t="str">
        <f t="shared" si="180"/>
        <v/>
      </c>
      <c r="AA2180" s="126" t="str">
        <f t="shared" si="180"/>
        <v/>
      </c>
    </row>
    <row r="2181" spans="14:27" x14ac:dyDescent="0.3">
      <c r="N2181" t="str">
        <f t="shared" si="179"/>
        <v/>
      </c>
      <c r="P2181" s="126" t="str">
        <f t="shared" si="181"/>
        <v/>
      </c>
      <c r="Q2181" s="126" t="str">
        <f t="shared" si="180"/>
        <v/>
      </c>
      <c r="R2181" s="126" t="str">
        <f t="shared" si="180"/>
        <v/>
      </c>
      <c r="S2181" s="126" t="str">
        <f t="shared" si="180"/>
        <v/>
      </c>
      <c r="T2181" s="126" t="str">
        <f t="shared" si="180"/>
        <v/>
      </c>
      <c r="U2181" s="126" t="str">
        <f t="shared" si="180"/>
        <v/>
      </c>
      <c r="V2181" s="126" t="str">
        <f t="shared" si="180"/>
        <v/>
      </c>
      <c r="W2181" s="126" t="str">
        <f t="shared" si="180"/>
        <v/>
      </c>
      <c r="X2181" s="126" t="str">
        <f t="shared" si="180"/>
        <v/>
      </c>
      <c r="Y2181" s="126" t="str">
        <f t="shared" si="180"/>
        <v/>
      </c>
      <c r="Z2181" s="126" t="str">
        <f t="shared" si="180"/>
        <v/>
      </c>
      <c r="AA2181" s="126" t="str">
        <f t="shared" si="180"/>
        <v/>
      </c>
    </row>
    <row r="2182" spans="14:27" x14ac:dyDescent="0.3">
      <c r="N2182" t="str">
        <f t="shared" si="179"/>
        <v/>
      </c>
      <c r="P2182" s="126" t="str">
        <f t="shared" si="181"/>
        <v/>
      </c>
      <c r="Q2182" s="126" t="str">
        <f t="shared" si="180"/>
        <v/>
      </c>
      <c r="R2182" s="126" t="str">
        <f t="shared" si="180"/>
        <v/>
      </c>
      <c r="S2182" s="126" t="str">
        <f t="shared" si="180"/>
        <v/>
      </c>
      <c r="T2182" s="126" t="str">
        <f t="shared" si="180"/>
        <v/>
      </c>
      <c r="U2182" s="126" t="str">
        <f t="shared" si="180"/>
        <v/>
      </c>
      <c r="V2182" s="126" t="str">
        <f t="shared" si="180"/>
        <v/>
      </c>
      <c r="W2182" s="126" t="str">
        <f t="shared" si="180"/>
        <v/>
      </c>
      <c r="X2182" s="126" t="str">
        <f t="shared" si="180"/>
        <v/>
      </c>
      <c r="Y2182" s="126" t="str">
        <f t="shared" si="180"/>
        <v/>
      </c>
      <c r="Z2182" s="126" t="str">
        <f t="shared" si="180"/>
        <v/>
      </c>
      <c r="AA2182" s="126" t="str">
        <f t="shared" si="180"/>
        <v/>
      </c>
    </row>
    <row r="2183" spans="14:27" x14ac:dyDescent="0.3">
      <c r="N2183" t="str">
        <f t="shared" si="179"/>
        <v/>
      </c>
      <c r="P2183" s="126" t="str">
        <f t="shared" si="181"/>
        <v/>
      </c>
      <c r="Q2183" s="126" t="str">
        <f t="shared" si="180"/>
        <v/>
      </c>
      <c r="R2183" s="126" t="str">
        <f t="shared" si="180"/>
        <v/>
      </c>
      <c r="S2183" s="126" t="str">
        <f t="shared" si="180"/>
        <v/>
      </c>
      <c r="T2183" s="126" t="str">
        <f t="shared" si="180"/>
        <v/>
      </c>
      <c r="U2183" s="126" t="str">
        <f t="shared" si="180"/>
        <v/>
      </c>
      <c r="V2183" s="126" t="str">
        <f t="shared" si="180"/>
        <v/>
      </c>
      <c r="W2183" s="126" t="str">
        <f t="shared" si="180"/>
        <v/>
      </c>
      <c r="X2183" s="126" t="str">
        <f t="shared" si="180"/>
        <v/>
      </c>
      <c r="Y2183" s="126" t="str">
        <f t="shared" si="180"/>
        <v/>
      </c>
      <c r="Z2183" s="126" t="str">
        <f t="shared" si="180"/>
        <v/>
      </c>
      <c r="AA2183" s="126" t="str">
        <f t="shared" si="180"/>
        <v/>
      </c>
    </row>
    <row r="2184" spans="14:27" x14ac:dyDescent="0.3">
      <c r="N2184" t="str">
        <f t="shared" si="179"/>
        <v/>
      </c>
      <c r="P2184" s="126" t="str">
        <f t="shared" si="181"/>
        <v/>
      </c>
      <c r="Q2184" s="126" t="str">
        <f t="shared" si="180"/>
        <v/>
      </c>
      <c r="R2184" s="126" t="str">
        <f t="shared" si="180"/>
        <v/>
      </c>
      <c r="S2184" s="126" t="str">
        <f t="shared" si="180"/>
        <v/>
      </c>
      <c r="T2184" s="126" t="str">
        <f t="shared" si="180"/>
        <v/>
      </c>
      <c r="U2184" s="126" t="str">
        <f t="shared" si="180"/>
        <v/>
      </c>
      <c r="V2184" s="126" t="str">
        <f t="shared" si="180"/>
        <v/>
      </c>
      <c r="W2184" s="126" t="str">
        <f t="shared" si="180"/>
        <v/>
      </c>
      <c r="X2184" s="126" t="str">
        <f t="shared" si="180"/>
        <v/>
      </c>
      <c r="Y2184" s="126" t="str">
        <f t="shared" si="180"/>
        <v/>
      </c>
      <c r="Z2184" s="126" t="str">
        <f t="shared" si="180"/>
        <v/>
      </c>
      <c r="AA2184" s="126" t="str">
        <f t="shared" si="180"/>
        <v/>
      </c>
    </row>
    <row r="2185" spans="14:27" x14ac:dyDescent="0.3">
      <c r="N2185" t="str">
        <f t="shared" si="179"/>
        <v/>
      </c>
      <c r="P2185" s="126" t="str">
        <f t="shared" si="181"/>
        <v/>
      </c>
      <c r="Q2185" s="126" t="str">
        <f t="shared" si="180"/>
        <v/>
      </c>
      <c r="R2185" s="126" t="str">
        <f t="shared" si="180"/>
        <v/>
      </c>
      <c r="S2185" s="126" t="str">
        <f t="shared" si="180"/>
        <v/>
      </c>
      <c r="T2185" s="126" t="str">
        <f t="shared" si="180"/>
        <v/>
      </c>
      <c r="U2185" s="126" t="str">
        <f t="shared" si="180"/>
        <v/>
      </c>
      <c r="V2185" s="126" t="str">
        <f t="shared" si="180"/>
        <v/>
      </c>
      <c r="W2185" s="126" t="str">
        <f t="shared" si="180"/>
        <v/>
      </c>
      <c r="X2185" s="126" t="str">
        <f t="shared" si="180"/>
        <v/>
      </c>
      <c r="Y2185" s="126" t="str">
        <f t="shared" si="180"/>
        <v/>
      </c>
      <c r="Z2185" s="126" t="str">
        <f t="shared" si="180"/>
        <v/>
      </c>
      <c r="AA2185" s="126" t="str">
        <f t="shared" si="180"/>
        <v/>
      </c>
    </row>
    <row r="2186" spans="14:27" x14ac:dyDescent="0.3">
      <c r="N2186" t="str">
        <f t="shared" si="179"/>
        <v/>
      </c>
      <c r="P2186" s="126" t="str">
        <f t="shared" si="181"/>
        <v/>
      </c>
      <c r="Q2186" s="126" t="str">
        <f t="shared" si="180"/>
        <v/>
      </c>
      <c r="R2186" s="126" t="str">
        <f t="shared" si="180"/>
        <v/>
      </c>
      <c r="S2186" s="126" t="str">
        <f t="shared" si="180"/>
        <v/>
      </c>
      <c r="T2186" s="126" t="str">
        <f t="shared" si="180"/>
        <v/>
      </c>
      <c r="U2186" s="126" t="str">
        <f t="shared" si="180"/>
        <v/>
      </c>
      <c r="V2186" s="126" t="str">
        <f t="shared" si="180"/>
        <v/>
      </c>
      <c r="W2186" s="126" t="str">
        <f t="shared" si="180"/>
        <v/>
      </c>
      <c r="X2186" s="126" t="str">
        <f t="shared" si="180"/>
        <v/>
      </c>
      <c r="Y2186" s="126" t="str">
        <f t="shared" si="180"/>
        <v/>
      </c>
      <c r="Z2186" s="126" t="str">
        <f t="shared" si="180"/>
        <v/>
      </c>
      <c r="AA2186" s="126" t="str">
        <f t="shared" si="180"/>
        <v/>
      </c>
    </row>
    <row r="2187" spans="14:27" x14ac:dyDescent="0.3">
      <c r="N2187" t="str">
        <f t="shared" si="179"/>
        <v/>
      </c>
      <c r="P2187" s="126" t="str">
        <f t="shared" si="181"/>
        <v/>
      </c>
      <c r="Q2187" s="126" t="str">
        <f t="shared" si="180"/>
        <v/>
      </c>
      <c r="R2187" s="126" t="str">
        <f t="shared" si="180"/>
        <v/>
      </c>
      <c r="S2187" s="126" t="str">
        <f t="shared" si="180"/>
        <v/>
      </c>
      <c r="T2187" s="126" t="str">
        <f t="shared" si="180"/>
        <v/>
      </c>
      <c r="U2187" s="126" t="str">
        <f t="shared" si="180"/>
        <v/>
      </c>
      <c r="V2187" s="126" t="str">
        <f t="shared" si="180"/>
        <v/>
      </c>
      <c r="W2187" s="126" t="str">
        <f t="shared" si="180"/>
        <v/>
      </c>
      <c r="X2187" s="126" t="str">
        <f t="shared" si="180"/>
        <v/>
      </c>
      <c r="Y2187" s="126" t="str">
        <f t="shared" si="180"/>
        <v/>
      </c>
      <c r="Z2187" s="126" t="str">
        <f t="shared" si="180"/>
        <v/>
      </c>
      <c r="AA2187" s="126" t="str">
        <f t="shared" si="180"/>
        <v/>
      </c>
    </row>
    <row r="2188" spans="14:27" x14ac:dyDescent="0.3">
      <c r="N2188" t="str">
        <f t="shared" si="179"/>
        <v/>
      </c>
      <c r="P2188" s="126" t="str">
        <f t="shared" si="181"/>
        <v/>
      </c>
      <c r="Q2188" s="126" t="str">
        <f t="shared" si="180"/>
        <v/>
      </c>
      <c r="R2188" s="126" t="str">
        <f t="shared" si="180"/>
        <v/>
      </c>
      <c r="S2188" s="126" t="str">
        <f t="shared" si="180"/>
        <v/>
      </c>
      <c r="T2188" s="126" t="str">
        <f t="shared" si="180"/>
        <v/>
      </c>
      <c r="U2188" s="126" t="str">
        <f t="shared" si="180"/>
        <v/>
      </c>
      <c r="V2188" s="126" t="str">
        <f t="shared" si="180"/>
        <v/>
      </c>
      <c r="W2188" s="126" t="str">
        <f t="shared" si="180"/>
        <v/>
      </c>
      <c r="X2188" s="126" t="str">
        <f t="shared" si="180"/>
        <v/>
      </c>
      <c r="Y2188" s="126" t="str">
        <f t="shared" si="180"/>
        <v/>
      </c>
      <c r="Z2188" s="126" t="str">
        <f t="shared" si="180"/>
        <v/>
      </c>
      <c r="AA2188" s="126" t="str">
        <f t="shared" si="180"/>
        <v/>
      </c>
    </row>
    <row r="2189" spans="14:27" x14ac:dyDescent="0.3">
      <c r="N2189" t="str">
        <f t="shared" si="179"/>
        <v/>
      </c>
      <c r="P2189" s="126" t="str">
        <f t="shared" si="181"/>
        <v/>
      </c>
      <c r="Q2189" s="126" t="str">
        <f t="shared" si="180"/>
        <v/>
      </c>
      <c r="R2189" s="126" t="str">
        <f t="shared" si="180"/>
        <v/>
      </c>
      <c r="S2189" s="126" t="str">
        <f t="shared" si="180"/>
        <v/>
      </c>
      <c r="T2189" s="126" t="str">
        <f t="shared" si="180"/>
        <v/>
      </c>
      <c r="U2189" s="126" t="str">
        <f t="shared" si="180"/>
        <v/>
      </c>
      <c r="V2189" s="126" t="str">
        <f t="shared" si="180"/>
        <v/>
      </c>
      <c r="W2189" s="126" t="str">
        <f t="shared" si="180"/>
        <v/>
      </c>
      <c r="X2189" s="126" t="str">
        <f t="shared" si="180"/>
        <v/>
      </c>
      <c r="Y2189" s="126" t="str">
        <f t="shared" si="180"/>
        <v/>
      </c>
      <c r="Z2189" s="126" t="str">
        <f t="shared" ref="Q2189:AA2212" si="182">IF($A2189="","",IF(OR($B2189=Z$1,$C2189=Z$1,$D2189=Z$1,$E2189=Z$1,$F2189=Z$1),"Yes","No"))</f>
        <v/>
      </c>
      <c r="AA2189" s="126" t="str">
        <f t="shared" si="182"/>
        <v/>
      </c>
    </row>
    <row r="2190" spans="14:27" x14ac:dyDescent="0.3">
      <c r="N2190" t="str">
        <f t="shared" si="179"/>
        <v/>
      </c>
      <c r="P2190" s="126" t="str">
        <f t="shared" si="181"/>
        <v/>
      </c>
      <c r="Q2190" s="126" t="str">
        <f t="shared" si="182"/>
        <v/>
      </c>
      <c r="R2190" s="126" t="str">
        <f t="shared" si="182"/>
        <v/>
      </c>
      <c r="S2190" s="126" t="str">
        <f t="shared" si="182"/>
        <v/>
      </c>
      <c r="T2190" s="126" t="str">
        <f t="shared" si="182"/>
        <v/>
      </c>
      <c r="U2190" s="126" t="str">
        <f t="shared" si="182"/>
        <v/>
      </c>
      <c r="V2190" s="126" t="str">
        <f t="shared" si="182"/>
        <v/>
      </c>
      <c r="W2190" s="126" t="str">
        <f t="shared" si="182"/>
        <v/>
      </c>
      <c r="X2190" s="126" t="str">
        <f t="shared" si="182"/>
        <v/>
      </c>
      <c r="Y2190" s="126" t="str">
        <f t="shared" si="182"/>
        <v/>
      </c>
      <c r="Z2190" s="126" t="str">
        <f t="shared" si="182"/>
        <v/>
      </c>
      <c r="AA2190" s="126" t="str">
        <f t="shared" si="182"/>
        <v/>
      </c>
    </row>
    <row r="2191" spans="14:27" x14ac:dyDescent="0.3">
      <c r="N2191" t="str">
        <f t="shared" si="179"/>
        <v/>
      </c>
      <c r="P2191" s="126" t="str">
        <f t="shared" si="181"/>
        <v/>
      </c>
      <c r="Q2191" s="126" t="str">
        <f t="shared" si="182"/>
        <v/>
      </c>
      <c r="R2191" s="126" t="str">
        <f t="shared" si="182"/>
        <v/>
      </c>
      <c r="S2191" s="126" t="str">
        <f t="shared" si="182"/>
        <v/>
      </c>
      <c r="T2191" s="126" t="str">
        <f t="shared" si="182"/>
        <v/>
      </c>
      <c r="U2191" s="126" t="str">
        <f t="shared" si="182"/>
        <v/>
      </c>
      <c r="V2191" s="126" t="str">
        <f t="shared" si="182"/>
        <v/>
      </c>
      <c r="W2191" s="126" t="str">
        <f t="shared" si="182"/>
        <v/>
      </c>
      <c r="X2191" s="126" t="str">
        <f t="shared" si="182"/>
        <v/>
      </c>
      <c r="Y2191" s="126" t="str">
        <f t="shared" si="182"/>
        <v/>
      </c>
      <c r="Z2191" s="126" t="str">
        <f t="shared" si="182"/>
        <v/>
      </c>
      <c r="AA2191" s="126" t="str">
        <f t="shared" si="182"/>
        <v/>
      </c>
    </row>
    <row r="2192" spans="14:27" x14ac:dyDescent="0.3">
      <c r="N2192" t="str">
        <f t="shared" si="179"/>
        <v/>
      </c>
      <c r="P2192" s="126" t="str">
        <f t="shared" si="181"/>
        <v/>
      </c>
      <c r="Q2192" s="126" t="str">
        <f t="shared" si="182"/>
        <v/>
      </c>
      <c r="R2192" s="126" t="str">
        <f t="shared" si="182"/>
        <v/>
      </c>
      <c r="S2192" s="126" t="str">
        <f t="shared" si="182"/>
        <v/>
      </c>
      <c r="T2192" s="126" t="str">
        <f t="shared" si="182"/>
        <v/>
      </c>
      <c r="U2192" s="126" t="str">
        <f t="shared" si="182"/>
        <v/>
      </c>
      <c r="V2192" s="126" t="str">
        <f t="shared" si="182"/>
        <v/>
      </c>
      <c r="W2192" s="126" t="str">
        <f t="shared" si="182"/>
        <v/>
      </c>
      <c r="X2192" s="126" t="str">
        <f t="shared" si="182"/>
        <v/>
      </c>
      <c r="Y2192" s="126" t="str">
        <f t="shared" si="182"/>
        <v/>
      </c>
      <c r="Z2192" s="126" t="str">
        <f t="shared" si="182"/>
        <v/>
      </c>
      <c r="AA2192" s="126" t="str">
        <f t="shared" si="182"/>
        <v/>
      </c>
    </row>
    <row r="2193" spans="14:27" x14ac:dyDescent="0.3">
      <c r="N2193" t="str">
        <f t="shared" si="179"/>
        <v/>
      </c>
      <c r="P2193" s="126" t="str">
        <f t="shared" si="181"/>
        <v/>
      </c>
      <c r="Q2193" s="126" t="str">
        <f t="shared" si="182"/>
        <v/>
      </c>
      <c r="R2193" s="126" t="str">
        <f t="shared" si="182"/>
        <v/>
      </c>
      <c r="S2193" s="126" t="str">
        <f t="shared" si="182"/>
        <v/>
      </c>
      <c r="T2193" s="126" t="str">
        <f t="shared" si="182"/>
        <v/>
      </c>
      <c r="U2193" s="126" t="str">
        <f t="shared" si="182"/>
        <v/>
      </c>
      <c r="V2193" s="126" t="str">
        <f t="shared" si="182"/>
        <v/>
      </c>
      <c r="W2193" s="126" t="str">
        <f t="shared" si="182"/>
        <v/>
      </c>
      <c r="X2193" s="126" t="str">
        <f t="shared" si="182"/>
        <v/>
      </c>
      <c r="Y2193" s="126" t="str">
        <f t="shared" si="182"/>
        <v/>
      </c>
      <c r="Z2193" s="126" t="str">
        <f t="shared" si="182"/>
        <v/>
      </c>
      <c r="AA2193" s="126" t="str">
        <f t="shared" si="182"/>
        <v/>
      </c>
    </row>
    <row r="2194" spans="14:27" x14ac:dyDescent="0.3">
      <c r="N2194" t="str">
        <f t="shared" si="179"/>
        <v/>
      </c>
      <c r="P2194" s="126" t="str">
        <f t="shared" si="181"/>
        <v/>
      </c>
      <c r="Q2194" s="126" t="str">
        <f t="shared" si="182"/>
        <v/>
      </c>
      <c r="R2194" s="126" t="str">
        <f t="shared" si="182"/>
        <v/>
      </c>
      <c r="S2194" s="126" t="str">
        <f t="shared" si="182"/>
        <v/>
      </c>
      <c r="T2194" s="126" t="str">
        <f t="shared" si="182"/>
        <v/>
      </c>
      <c r="U2194" s="126" t="str">
        <f t="shared" si="182"/>
        <v/>
      </c>
      <c r="V2194" s="126" t="str">
        <f t="shared" si="182"/>
        <v/>
      </c>
      <c r="W2194" s="126" t="str">
        <f t="shared" si="182"/>
        <v/>
      </c>
      <c r="X2194" s="126" t="str">
        <f t="shared" si="182"/>
        <v/>
      </c>
      <c r="Y2194" s="126" t="str">
        <f t="shared" si="182"/>
        <v/>
      </c>
      <c r="Z2194" s="126" t="str">
        <f t="shared" si="182"/>
        <v/>
      </c>
      <c r="AA2194" s="126" t="str">
        <f t="shared" si="182"/>
        <v/>
      </c>
    </row>
    <row r="2195" spans="14:27" x14ac:dyDescent="0.3">
      <c r="N2195" t="str">
        <f t="shared" si="179"/>
        <v/>
      </c>
      <c r="P2195" s="126" t="str">
        <f t="shared" si="181"/>
        <v/>
      </c>
      <c r="Q2195" s="126" t="str">
        <f t="shared" si="182"/>
        <v/>
      </c>
      <c r="R2195" s="126" t="str">
        <f t="shared" si="182"/>
        <v/>
      </c>
      <c r="S2195" s="126" t="str">
        <f t="shared" si="182"/>
        <v/>
      </c>
      <c r="T2195" s="126" t="str">
        <f t="shared" si="182"/>
        <v/>
      </c>
      <c r="U2195" s="126" t="str">
        <f t="shared" si="182"/>
        <v/>
      </c>
      <c r="V2195" s="126" t="str">
        <f t="shared" si="182"/>
        <v/>
      </c>
      <c r="W2195" s="126" t="str">
        <f t="shared" si="182"/>
        <v/>
      </c>
      <c r="X2195" s="126" t="str">
        <f t="shared" si="182"/>
        <v/>
      </c>
      <c r="Y2195" s="126" t="str">
        <f t="shared" si="182"/>
        <v/>
      </c>
      <c r="Z2195" s="126" t="str">
        <f t="shared" si="182"/>
        <v/>
      </c>
      <c r="AA2195" s="126" t="str">
        <f t="shared" si="182"/>
        <v/>
      </c>
    </row>
    <row r="2196" spans="14:27" x14ac:dyDescent="0.3">
      <c r="N2196" t="str">
        <f t="shared" si="179"/>
        <v/>
      </c>
      <c r="P2196" s="126" t="str">
        <f t="shared" si="181"/>
        <v/>
      </c>
      <c r="Q2196" s="126" t="str">
        <f t="shared" si="182"/>
        <v/>
      </c>
      <c r="R2196" s="126" t="str">
        <f t="shared" si="182"/>
        <v/>
      </c>
      <c r="S2196" s="126" t="str">
        <f t="shared" si="182"/>
        <v/>
      </c>
      <c r="T2196" s="126" t="str">
        <f t="shared" si="182"/>
        <v/>
      </c>
      <c r="U2196" s="126" t="str">
        <f t="shared" si="182"/>
        <v/>
      </c>
      <c r="V2196" s="126" t="str">
        <f t="shared" si="182"/>
        <v/>
      </c>
      <c r="W2196" s="126" t="str">
        <f t="shared" si="182"/>
        <v/>
      </c>
      <c r="X2196" s="126" t="str">
        <f t="shared" si="182"/>
        <v/>
      </c>
      <c r="Y2196" s="126" t="str">
        <f t="shared" si="182"/>
        <v/>
      </c>
      <c r="Z2196" s="126" t="str">
        <f t="shared" si="182"/>
        <v/>
      </c>
      <c r="AA2196" s="126" t="str">
        <f t="shared" si="182"/>
        <v/>
      </c>
    </row>
    <row r="2197" spans="14:27" x14ac:dyDescent="0.3">
      <c r="N2197" t="str">
        <f t="shared" si="179"/>
        <v/>
      </c>
      <c r="P2197" s="126" t="str">
        <f t="shared" si="181"/>
        <v/>
      </c>
      <c r="Q2197" s="126" t="str">
        <f t="shared" si="182"/>
        <v/>
      </c>
      <c r="R2197" s="126" t="str">
        <f t="shared" si="182"/>
        <v/>
      </c>
      <c r="S2197" s="126" t="str">
        <f t="shared" si="182"/>
        <v/>
      </c>
      <c r="T2197" s="126" t="str">
        <f t="shared" si="182"/>
        <v/>
      </c>
      <c r="U2197" s="126" t="str">
        <f t="shared" si="182"/>
        <v/>
      </c>
      <c r="V2197" s="126" t="str">
        <f t="shared" si="182"/>
        <v/>
      </c>
      <c r="W2197" s="126" t="str">
        <f t="shared" si="182"/>
        <v/>
      </c>
      <c r="X2197" s="126" t="str">
        <f t="shared" si="182"/>
        <v/>
      </c>
      <c r="Y2197" s="126" t="str">
        <f t="shared" si="182"/>
        <v/>
      </c>
      <c r="Z2197" s="126" t="str">
        <f t="shared" si="182"/>
        <v/>
      </c>
      <c r="AA2197" s="126" t="str">
        <f t="shared" si="182"/>
        <v/>
      </c>
    </row>
    <row r="2198" spans="14:27" x14ac:dyDescent="0.3">
      <c r="N2198" t="str">
        <f t="shared" si="179"/>
        <v/>
      </c>
      <c r="P2198" s="126" t="str">
        <f t="shared" si="181"/>
        <v/>
      </c>
      <c r="Q2198" s="126" t="str">
        <f t="shared" si="182"/>
        <v/>
      </c>
      <c r="R2198" s="126" t="str">
        <f t="shared" si="182"/>
        <v/>
      </c>
      <c r="S2198" s="126" t="str">
        <f t="shared" si="182"/>
        <v/>
      </c>
      <c r="T2198" s="126" t="str">
        <f t="shared" si="182"/>
        <v/>
      </c>
      <c r="U2198" s="126" t="str">
        <f t="shared" si="182"/>
        <v/>
      </c>
      <c r="V2198" s="126" t="str">
        <f t="shared" si="182"/>
        <v/>
      </c>
      <c r="W2198" s="126" t="str">
        <f t="shared" si="182"/>
        <v/>
      </c>
      <c r="X2198" s="126" t="str">
        <f t="shared" si="182"/>
        <v/>
      </c>
      <c r="Y2198" s="126" t="str">
        <f t="shared" si="182"/>
        <v/>
      </c>
      <c r="Z2198" s="126" t="str">
        <f t="shared" si="182"/>
        <v/>
      </c>
      <c r="AA2198" s="126" t="str">
        <f t="shared" si="182"/>
        <v/>
      </c>
    </row>
    <row r="2199" spans="14:27" x14ac:dyDescent="0.3">
      <c r="N2199" t="str">
        <f t="shared" si="179"/>
        <v/>
      </c>
      <c r="P2199" s="126" t="str">
        <f t="shared" si="181"/>
        <v/>
      </c>
      <c r="Q2199" s="126" t="str">
        <f t="shared" si="182"/>
        <v/>
      </c>
      <c r="R2199" s="126" t="str">
        <f t="shared" si="182"/>
        <v/>
      </c>
      <c r="S2199" s="126" t="str">
        <f t="shared" si="182"/>
        <v/>
      </c>
      <c r="T2199" s="126" t="str">
        <f t="shared" si="182"/>
        <v/>
      </c>
      <c r="U2199" s="126" t="str">
        <f t="shared" si="182"/>
        <v/>
      </c>
      <c r="V2199" s="126" t="str">
        <f t="shared" si="182"/>
        <v/>
      </c>
      <c r="W2199" s="126" t="str">
        <f t="shared" si="182"/>
        <v/>
      </c>
      <c r="X2199" s="126" t="str">
        <f t="shared" si="182"/>
        <v/>
      </c>
      <c r="Y2199" s="126" t="str">
        <f t="shared" si="182"/>
        <v/>
      </c>
      <c r="Z2199" s="126" t="str">
        <f t="shared" si="182"/>
        <v/>
      </c>
      <c r="AA2199" s="126" t="str">
        <f t="shared" si="182"/>
        <v/>
      </c>
    </row>
    <row r="2200" spans="14:27" x14ac:dyDescent="0.3">
      <c r="N2200" t="str">
        <f t="shared" si="179"/>
        <v/>
      </c>
      <c r="P2200" s="126" t="str">
        <f t="shared" si="181"/>
        <v/>
      </c>
      <c r="Q2200" s="126" t="str">
        <f t="shared" si="182"/>
        <v/>
      </c>
      <c r="R2200" s="126" t="str">
        <f t="shared" si="182"/>
        <v/>
      </c>
      <c r="S2200" s="126" t="str">
        <f t="shared" si="182"/>
        <v/>
      </c>
      <c r="T2200" s="126" t="str">
        <f t="shared" si="182"/>
        <v/>
      </c>
      <c r="U2200" s="126" t="str">
        <f t="shared" si="182"/>
        <v/>
      </c>
      <c r="V2200" s="126" t="str">
        <f t="shared" si="182"/>
        <v/>
      </c>
      <c r="W2200" s="126" t="str">
        <f t="shared" si="182"/>
        <v/>
      </c>
      <c r="X2200" s="126" t="str">
        <f t="shared" si="182"/>
        <v/>
      </c>
      <c r="Y2200" s="126" t="str">
        <f t="shared" si="182"/>
        <v/>
      </c>
      <c r="Z2200" s="126" t="str">
        <f t="shared" si="182"/>
        <v/>
      </c>
      <c r="AA2200" s="126" t="str">
        <f t="shared" si="182"/>
        <v/>
      </c>
    </row>
    <row r="2201" spans="14:27" x14ac:dyDescent="0.3">
      <c r="N2201" t="str">
        <f t="shared" si="179"/>
        <v/>
      </c>
      <c r="P2201" s="126" t="str">
        <f t="shared" si="181"/>
        <v/>
      </c>
      <c r="Q2201" s="126" t="str">
        <f t="shared" si="182"/>
        <v/>
      </c>
      <c r="R2201" s="126" t="str">
        <f t="shared" si="182"/>
        <v/>
      </c>
      <c r="S2201" s="126" t="str">
        <f t="shared" si="182"/>
        <v/>
      </c>
      <c r="T2201" s="126" t="str">
        <f t="shared" si="182"/>
        <v/>
      </c>
      <c r="U2201" s="126" t="str">
        <f t="shared" si="182"/>
        <v/>
      </c>
      <c r="V2201" s="126" t="str">
        <f t="shared" si="182"/>
        <v/>
      </c>
      <c r="W2201" s="126" t="str">
        <f t="shared" si="182"/>
        <v/>
      </c>
      <c r="X2201" s="126" t="str">
        <f t="shared" si="182"/>
        <v/>
      </c>
      <c r="Y2201" s="126" t="str">
        <f t="shared" si="182"/>
        <v/>
      </c>
      <c r="Z2201" s="126" t="str">
        <f t="shared" si="182"/>
        <v/>
      </c>
      <c r="AA2201" s="126" t="str">
        <f t="shared" si="182"/>
        <v/>
      </c>
    </row>
    <row r="2202" spans="14:27" x14ac:dyDescent="0.3">
      <c r="N2202" t="str">
        <f t="shared" si="179"/>
        <v/>
      </c>
      <c r="P2202" s="126" t="str">
        <f t="shared" si="181"/>
        <v/>
      </c>
      <c r="Q2202" s="126" t="str">
        <f t="shared" si="182"/>
        <v/>
      </c>
      <c r="R2202" s="126" t="str">
        <f t="shared" si="182"/>
        <v/>
      </c>
      <c r="S2202" s="126" t="str">
        <f t="shared" si="182"/>
        <v/>
      </c>
      <c r="T2202" s="126" t="str">
        <f t="shared" si="182"/>
        <v/>
      </c>
      <c r="U2202" s="126" t="str">
        <f t="shared" si="182"/>
        <v/>
      </c>
      <c r="V2202" s="126" t="str">
        <f t="shared" si="182"/>
        <v/>
      </c>
      <c r="W2202" s="126" t="str">
        <f t="shared" si="182"/>
        <v/>
      </c>
      <c r="X2202" s="126" t="str">
        <f t="shared" si="182"/>
        <v/>
      </c>
      <c r="Y2202" s="126" t="str">
        <f t="shared" si="182"/>
        <v/>
      </c>
      <c r="Z2202" s="126" t="str">
        <f t="shared" si="182"/>
        <v/>
      </c>
      <c r="AA2202" s="126" t="str">
        <f t="shared" si="182"/>
        <v/>
      </c>
    </row>
    <row r="2203" spans="14:27" x14ac:dyDescent="0.3">
      <c r="N2203" t="str">
        <f t="shared" si="179"/>
        <v/>
      </c>
      <c r="P2203" s="126" t="str">
        <f t="shared" si="181"/>
        <v/>
      </c>
      <c r="Q2203" s="126" t="str">
        <f t="shared" si="182"/>
        <v/>
      </c>
      <c r="R2203" s="126" t="str">
        <f t="shared" si="182"/>
        <v/>
      </c>
      <c r="S2203" s="126" t="str">
        <f t="shared" si="182"/>
        <v/>
      </c>
      <c r="T2203" s="126" t="str">
        <f t="shared" si="182"/>
        <v/>
      </c>
      <c r="U2203" s="126" t="str">
        <f t="shared" si="182"/>
        <v/>
      </c>
      <c r="V2203" s="126" t="str">
        <f t="shared" si="182"/>
        <v/>
      </c>
      <c r="W2203" s="126" t="str">
        <f t="shared" si="182"/>
        <v/>
      </c>
      <c r="X2203" s="126" t="str">
        <f t="shared" si="182"/>
        <v/>
      </c>
      <c r="Y2203" s="126" t="str">
        <f t="shared" si="182"/>
        <v/>
      </c>
      <c r="Z2203" s="126" t="str">
        <f t="shared" si="182"/>
        <v/>
      </c>
      <c r="AA2203" s="126" t="str">
        <f t="shared" si="182"/>
        <v/>
      </c>
    </row>
    <row r="2204" spans="14:27" x14ac:dyDescent="0.3">
      <c r="N2204" t="str">
        <f t="shared" si="179"/>
        <v/>
      </c>
      <c r="P2204" s="126" t="str">
        <f t="shared" si="181"/>
        <v/>
      </c>
      <c r="Q2204" s="126" t="str">
        <f t="shared" si="182"/>
        <v/>
      </c>
      <c r="R2204" s="126" t="str">
        <f t="shared" si="182"/>
        <v/>
      </c>
      <c r="S2204" s="126" t="str">
        <f t="shared" si="182"/>
        <v/>
      </c>
      <c r="T2204" s="126" t="str">
        <f t="shared" si="182"/>
        <v/>
      </c>
      <c r="U2204" s="126" t="str">
        <f t="shared" si="182"/>
        <v/>
      </c>
      <c r="V2204" s="126" t="str">
        <f t="shared" si="182"/>
        <v/>
      </c>
      <c r="W2204" s="126" t="str">
        <f t="shared" si="182"/>
        <v/>
      </c>
      <c r="X2204" s="126" t="str">
        <f t="shared" si="182"/>
        <v/>
      </c>
      <c r="Y2204" s="126" t="str">
        <f t="shared" si="182"/>
        <v/>
      </c>
      <c r="Z2204" s="126" t="str">
        <f t="shared" si="182"/>
        <v/>
      </c>
      <c r="AA2204" s="126" t="str">
        <f t="shared" si="182"/>
        <v/>
      </c>
    </row>
    <row r="2205" spans="14:27" x14ac:dyDescent="0.3">
      <c r="N2205" t="str">
        <f t="shared" si="179"/>
        <v/>
      </c>
      <c r="P2205" s="126" t="str">
        <f t="shared" si="181"/>
        <v/>
      </c>
      <c r="Q2205" s="126" t="str">
        <f t="shared" si="182"/>
        <v/>
      </c>
      <c r="R2205" s="126" t="str">
        <f t="shared" si="182"/>
        <v/>
      </c>
      <c r="S2205" s="126" t="str">
        <f t="shared" si="182"/>
        <v/>
      </c>
      <c r="T2205" s="126" t="str">
        <f t="shared" si="182"/>
        <v/>
      </c>
      <c r="U2205" s="126" t="str">
        <f t="shared" si="182"/>
        <v/>
      </c>
      <c r="V2205" s="126" t="str">
        <f t="shared" si="182"/>
        <v/>
      </c>
      <c r="W2205" s="126" t="str">
        <f t="shared" si="182"/>
        <v/>
      </c>
      <c r="X2205" s="126" t="str">
        <f t="shared" si="182"/>
        <v/>
      </c>
      <c r="Y2205" s="126" t="str">
        <f t="shared" si="182"/>
        <v/>
      </c>
      <c r="Z2205" s="126" t="str">
        <f t="shared" si="182"/>
        <v/>
      </c>
      <c r="AA2205" s="126" t="str">
        <f t="shared" si="182"/>
        <v/>
      </c>
    </row>
    <row r="2206" spans="14:27" x14ac:dyDescent="0.3">
      <c r="N2206" t="str">
        <f t="shared" si="179"/>
        <v/>
      </c>
      <c r="P2206" s="126" t="str">
        <f t="shared" si="181"/>
        <v/>
      </c>
      <c r="Q2206" s="126" t="str">
        <f t="shared" si="182"/>
        <v/>
      </c>
      <c r="R2206" s="126" t="str">
        <f t="shared" si="182"/>
        <v/>
      </c>
      <c r="S2206" s="126" t="str">
        <f t="shared" si="182"/>
        <v/>
      </c>
      <c r="T2206" s="126" t="str">
        <f t="shared" si="182"/>
        <v/>
      </c>
      <c r="U2206" s="126" t="str">
        <f t="shared" si="182"/>
        <v/>
      </c>
      <c r="V2206" s="126" t="str">
        <f t="shared" si="182"/>
        <v/>
      </c>
      <c r="W2206" s="126" t="str">
        <f t="shared" si="182"/>
        <v/>
      </c>
      <c r="X2206" s="126" t="str">
        <f t="shared" si="182"/>
        <v/>
      </c>
      <c r="Y2206" s="126" t="str">
        <f t="shared" si="182"/>
        <v/>
      </c>
      <c r="Z2206" s="126" t="str">
        <f t="shared" si="182"/>
        <v/>
      </c>
      <c r="AA2206" s="126" t="str">
        <f t="shared" si="182"/>
        <v/>
      </c>
    </row>
    <row r="2207" spans="14:27" x14ac:dyDescent="0.3">
      <c r="N2207" t="str">
        <f t="shared" si="179"/>
        <v/>
      </c>
      <c r="P2207" s="126" t="str">
        <f t="shared" si="181"/>
        <v/>
      </c>
      <c r="Q2207" s="126" t="str">
        <f t="shared" si="182"/>
        <v/>
      </c>
      <c r="R2207" s="126" t="str">
        <f t="shared" si="182"/>
        <v/>
      </c>
      <c r="S2207" s="126" t="str">
        <f t="shared" si="182"/>
        <v/>
      </c>
      <c r="T2207" s="126" t="str">
        <f t="shared" si="182"/>
        <v/>
      </c>
      <c r="U2207" s="126" t="str">
        <f t="shared" si="182"/>
        <v/>
      </c>
      <c r="V2207" s="126" t="str">
        <f t="shared" si="182"/>
        <v/>
      </c>
      <c r="W2207" s="126" t="str">
        <f t="shared" si="182"/>
        <v/>
      </c>
      <c r="X2207" s="126" t="str">
        <f t="shared" si="182"/>
        <v/>
      </c>
      <c r="Y2207" s="126" t="str">
        <f t="shared" si="182"/>
        <v/>
      </c>
      <c r="Z2207" s="126" t="str">
        <f t="shared" si="182"/>
        <v/>
      </c>
      <c r="AA2207" s="126" t="str">
        <f t="shared" si="182"/>
        <v/>
      </c>
    </row>
    <row r="2208" spans="14:27" x14ac:dyDescent="0.3">
      <c r="N2208" t="str">
        <f t="shared" si="179"/>
        <v/>
      </c>
      <c r="P2208" s="126" t="str">
        <f t="shared" si="181"/>
        <v/>
      </c>
      <c r="Q2208" s="126" t="str">
        <f t="shared" si="182"/>
        <v/>
      </c>
      <c r="R2208" s="126" t="str">
        <f t="shared" si="182"/>
        <v/>
      </c>
      <c r="S2208" s="126" t="str">
        <f t="shared" si="182"/>
        <v/>
      </c>
      <c r="T2208" s="126" t="str">
        <f t="shared" si="182"/>
        <v/>
      </c>
      <c r="U2208" s="126" t="str">
        <f t="shared" si="182"/>
        <v/>
      </c>
      <c r="V2208" s="126" t="str">
        <f t="shared" si="182"/>
        <v/>
      </c>
      <c r="W2208" s="126" t="str">
        <f t="shared" si="182"/>
        <v/>
      </c>
      <c r="X2208" s="126" t="str">
        <f t="shared" si="182"/>
        <v/>
      </c>
      <c r="Y2208" s="126" t="str">
        <f t="shared" si="182"/>
        <v/>
      </c>
      <c r="Z2208" s="126" t="str">
        <f t="shared" si="182"/>
        <v/>
      </c>
      <c r="AA2208" s="126" t="str">
        <f t="shared" si="182"/>
        <v/>
      </c>
    </row>
    <row r="2209" spans="14:27" x14ac:dyDescent="0.3">
      <c r="N2209" t="str">
        <f t="shared" si="179"/>
        <v/>
      </c>
      <c r="P2209" s="126" t="str">
        <f t="shared" si="181"/>
        <v/>
      </c>
      <c r="Q2209" s="126" t="str">
        <f t="shared" si="182"/>
        <v/>
      </c>
      <c r="R2209" s="126" t="str">
        <f t="shared" si="182"/>
        <v/>
      </c>
      <c r="S2209" s="126" t="str">
        <f t="shared" si="182"/>
        <v/>
      </c>
      <c r="T2209" s="126" t="str">
        <f t="shared" si="182"/>
        <v/>
      </c>
      <c r="U2209" s="126" t="str">
        <f t="shared" si="182"/>
        <v/>
      </c>
      <c r="V2209" s="126" t="str">
        <f t="shared" si="182"/>
        <v/>
      </c>
      <c r="W2209" s="126" t="str">
        <f t="shared" si="182"/>
        <v/>
      </c>
      <c r="X2209" s="126" t="str">
        <f t="shared" si="182"/>
        <v/>
      </c>
      <c r="Y2209" s="126" t="str">
        <f t="shared" si="182"/>
        <v/>
      </c>
      <c r="Z2209" s="126" t="str">
        <f t="shared" si="182"/>
        <v/>
      </c>
      <c r="AA2209" s="126" t="str">
        <f t="shared" si="182"/>
        <v/>
      </c>
    </row>
    <row r="2210" spans="14:27" x14ac:dyDescent="0.3">
      <c r="N2210" t="str">
        <f t="shared" si="179"/>
        <v/>
      </c>
      <c r="P2210" s="126" t="str">
        <f t="shared" si="181"/>
        <v/>
      </c>
      <c r="Q2210" s="126" t="str">
        <f t="shared" si="182"/>
        <v/>
      </c>
      <c r="R2210" s="126" t="str">
        <f t="shared" si="182"/>
        <v/>
      </c>
      <c r="S2210" s="126" t="str">
        <f t="shared" si="182"/>
        <v/>
      </c>
      <c r="T2210" s="126" t="str">
        <f t="shared" si="182"/>
        <v/>
      </c>
      <c r="U2210" s="126" t="str">
        <f t="shared" si="182"/>
        <v/>
      </c>
      <c r="V2210" s="126" t="str">
        <f t="shared" si="182"/>
        <v/>
      </c>
      <c r="W2210" s="126" t="str">
        <f t="shared" si="182"/>
        <v/>
      </c>
      <c r="X2210" s="126" t="str">
        <f t="shared" si="182"/>
        <v/>
      </c>
      <c r="Y2210" s="126" t="str">
        <f t="shared" si="182"/>
        <v/>
      </c>
      <c r="Z2210" s="126" t="str">
        <f t="shared" si="182"/>
        <v/>
      </c>
      <c r="AA2210" s="126" t="str">
        <f t="shared" si="182"/>
        <v/>
      </c>
    </row>
    <row r="2211" spans="14:27" x14ac:dyDescent="0.3">
      <c r="N2211" t="str">
        <f t="shared" si="179"/>
        <v/>
      </c>
      <c r="P2211" s="126" t="str">
        <f t="shared" si="181"/>
        <v/>
      </c>
      <c r="Q2211" s="126" t="str">
        <f t="shared" si="182"/>
        <v/>
      </c>
      <c r="R2211" s="126" t="str">
        <f t="shared" si="182"/>
        <v/>
      </c>
      <c r="S2211" s="126" t="str">
        <f t="shared" si="182"/>
        <v/>
      </c>
      <c r="T2211" s="126" t="str">
        <f t="shared" si="182"/>
        <v/>
      </c>
      <c r="U2211" s="126" t="str">
        <f t="shared" si="182"/>
        <v/>
      </c>
      <c r="V2211" s="126" t="str">
        <f t="shared" si="182"/>
        <v/>
      </c>
      <c r="W2211" s="126" t="str">
        <f t="shared" si="182"/>
        <v/>
      </c>
      <c r="X2211" s="126" t="str">
        <f t="shared" si="182"/>
        <v/>
      </c>
      <c r="Y2211" s="126" t="str">
        <f t="shared" si="182"/>
        <v/>
      </c>
      <c r="Z2211" s="126" t="str">
        <f t="shared" si="182"/>
        <v/>
      </c>
      <c r="AA2211" s="126" t="str">
        <f t="shared" si="182"/>
        <v/>
      </c>
    </row>
    <row r="2212" spans="14:27" x14ac:dyDescent="0.3">
      <c r="N2212" t="str">
        <f t="shared" si="179"/>
        <v/>
      </c>
      <c r="P2212" s="126" t="str">
        <f t="shared" si="181"/>
        <v/>
      </c>
      <c r="Q2212" s="126" t="str">
        <f t="shared" si="182"/>
        <v/>
      </c>
      <c r="R2212" s="126" t="str">
        <f t="shared" si="182"/>
        <v/>
      </c>
      <c r="S2212" s="126" t="str">
        <f t="shared" si="182"/>
        <v/>
      </c>
      <c r="T2212" s="126" t="str">
        <f t="shared" si="182"/>
        <v/>
      </c>
      <c r="U2212" s="126" t="str">
        <f t="shared" si="182"/>
        <v/>
      </c>
      <c r="V2212" s="126" t="str">
        <f t="shared" si="182"/>
        <v/>
      </c>
      <c r="W2212" s="126" t="str">
        <f t="shared" si="182"/>
        <v/>
      </c>
      <c r="X2212" s="126" t="str">
        <f t="shared" si="182"/>
        <v/>
      </c>
      <c r="Y2212" s="126" t="str">
        <f t="shared" si="182"/>
        <v/>
      </c>
      <c r="Z2212" s="126" t="str">
        <f t="shared" si="182"/>
        <v/>
      </c>
      <c r="AA2212" s="126" t="str">
        <f t="shared" si="182"/>
        <v/>
      </c>
    </row>
    <row r="2213" spans="14:27" x14ac:dyDescent="0.3">
      <c r="N2213" t="str">
        <f t="shared" si="179"/>
        <v/>
      </c>
      <c r="P2213" s="126" t="str">
        <f t="shared" si="181"/>
        <v/>
      </c>
      <c r="Q2213" s="126" t="str">
        <f t="shared" si="181"/>
        <v/>
      </c>
      <c r="R2213" s="126" t="str">
        <f t="shared" si="181"/>
        <v/>
      </c>
      <c r="S2213" s="126" t="str">
        <f t="shared" si="181"/>
        <v/>
      </c>
      <c r="T2213" s="126" t="str">
        <f t="shared" si="181"/>
        <v/>
      </c>
      <c r="U2213" s="126" t="str">
        <f t="shared" si="181"/>
        <v/>
      </c>
      <c r="V2213" s="126" t="str">
        <f t="shared" si="181"/>
        <v/>
      </c>
      <c r="W2213" s="126" t="str">
        <f t="shared" si="181"/>
        <v/>
      </c>
      <c r="X2213" s="126" t="str">
        <f t="shared" si="181"/>
        <v/>
      </c>
      <c r="Y2213" s="126" t="str">
        <f t="shared" si="181"/>
        <v/>
      </c>
      <c r="Z2213" s="126" t="str">
        <f t="shared" si="181"/>
        <v/>
      </c>
      <c r="AA2213" s="126" t="str">
        <f t="shared" si="181"/>
        <v/>
      </c>
    </row>
    <row r="2214" spans="14:27" x14ac:dyDescent="0.3">
      <c r="N2214" t="str">
        <f t="shared" si="179"/>
        <v/>
      </c>
      <c r="P2214" s="126" t="str">
        <f t="shared" si="181"/>
        <v/>
      </c>
      <c r="Q2214" s="126" t="str">
        <f t="shared" si="181"/>
        <v/>
      </c>
      <c r="R2214" s="126" t="str">
        <f t="shared" si="181"/>
        <v/>
      </c>
      <c r="S2214" s="126" t="str">
        <f t="shared" si="181"/>
        <v/>
      </c>
      <c r="T2214" s="126" t="str">
        <f t="shared" si="181"/>
        <v/>
      </c>
      <c r="U2214" s="126" t="str">
        <f t="shared" si="181"/>
        <v/>
      </c>
      <c r="V2214" s="126" t="str">
        <f t="shared" si="181"/>
        <v/>
      </c>
      <c r="W2214" s="126" t="str">
        <f t="shared" si="181"/>
        <v/>
      </c>
      <c r="X2214" s="126" t="str">
        <f t="shared" si="181"/>
        <v/>
      </c>
      <c r="Y2214" s="126" t="str">
        <f t="shared" si="181"/>
        <v/>
      </c>
      <c r="Z2214" s="126" t="str">
        <f t="shared" si="181"/>
        <v/>
      </c>
      <c r="AA2214" s="126" t="str">
        <f t="shared" si="181"/>
        <v/>
      </c>
    </row>
    <row r="2215" spans="14:27" x14ac:dyDescent="0.3">
      <c r="N2215" t="str">
        <f t="shared" si="179"/>
        <v/>
      </c>
      <c r="P2215" s="126" t="str">
        <f t="shared" si="181"/>
        <v/>
      </c>
      <c r="Q2215" s="126" t="str">
        <f t="shared" si="181"/>
        <v/>
      </c>
      <c r="R2215" s="126" t="str">
        <f t="shared" si="181"/>
        <v/>
      </c>
      <c r="S2215" s="126" t="str">
        <f t="shared" si="181"/>
        <v/>
      </c>
      <c r="T2215" s="126" t="str">
        <f t="shared" si="181"/>
        <v/>
      </c>
      <c r="U2215" s="126" t="str">
        <f t="shared" si="181"/>
        <v/>
      </c>
      <c r="V2215" s="126" t="str">
        <f t="shared" si="181"/>
        <v/>
      </c>
      <c r="W2215" s="126" t="str">
        <f t="shared" si="181"/>
        <v/>
      </c>
      <c r="X2215" s="126" t="str">
        <f t="shared" si="181"/>
        <v/>
      </c>
      <c r="Y2215" s="126" t="str">
        <f t="shared" si="181"/>
        <v/>
      </c>
      <c r="Z2215" s="126" t="str">
        <f t="shared" si="181"/>
        <v/>
      </c>
      <c r="AA2215" s="126" t="str">
        <f t="shared" si="181"/>
        <v/>
      </c>
    </row>
    <row r="2216" spans="14:27" x14ac:dyDescent="0.3">
      <c r="N2216" t="str">
        <f t="shared" si="179"/>
        <v/>
      </c>
      <c r="P2216" s="126" t="str">
        <f t="shared" si="181"/>
        <v/>
      </c>
      <c r="Q2216" s="126" t="str">
        <f t="shared" si="181"/>
        <v/>
      </c>
      <c r="R2216" s="126" t="str">
        <f t="shared" si="181"/>
        <v/>
      </c>
      <c r="S2216" s="126" t="str">
        <f t="shared" si="181"/>
        <v/>
      </c>
      <c r="T2216" s="126" t="str">
        <f t="shared" si="181"/>
        <v/>
      </c>
      <c r="U2216" s="126" t="str">
        <f t="shared" si="181"/>
        <v/>
      </c>
      <c r="V2216" s="126" t="str">
        <f t="shared" si="181"/>
        <v/>
      </c>
      <c r="W2216" s="126" t="str">
        <f t="shared" si="181"/>
        <v/>
      </c>
      <c r="X2216" s="126" t="str">
        <f t="shared" si="181"/>
        <v/>
      </c>
      <c r="Y2216" s="126" t="str">
        <f t="shared" si="181"/>
        <v/>
      </c>
      <c r="Z2216" s="126" t="str">
        <f t="shared" si="181"/>
        <v/>
      </c>
      <c r="AA2216" s="126" t="str">
        <f t="shared" si="181"/>
        <v/>
      </c>
    </row>
    <row r="2217" spans="14:27" x14ac:dyDescent="0.3">
      <c r="N2217" t="str">
        <f t="shared" si="179"/>
        <v/>
      </c>
      <c r="P2217" s="126" t="str">
        <f t="shared" si="181"/>
        <v/>
      </c>
      <c r="Q2217" s="126" t="str">
        <f t="shared" si="181"/>
        <v/>
      </c>
      <c r="R2217" s="126" t="str">
        <f t="shared" si="181"/>
        <v/>
      </c>
      <c r="S2217" s="126" t="str">
        <f t="shared" si="181"/>
        <v/>
      </c>
      <c r="T2217" s="126" t="str">
        <f t="shared" si="181"/>
        <v/>
      </c>
      <c r="U2217" s="126" t="str">
        <f t="shared" si="181"/>
        <v/>
      </c>
      <c r="V2217" s="126" t="str">
        <f t="shared" si="181"/>
        <v/>
      </c>
      <c r="W2217" s="126" t="str">
        <f t="shared" si="181"/>
        <v/>
      </c>
      <c r="X2217" s="126" t="str">
        <f t="shared" si="181"/>
        <v/>
      </c>
      <c r="Y2217" s="126" t="str">
        <f t="shared" si="181"/>
        <v/>
      </c>
      <c r="Z2217" s="126" t="str">
        <f t="shared" si="181"/>
        <v/>
      </c>
      <c r="AA2217" s="126" t="str">
        <f t="shared" si="181"/>
        <v/>
      </c>
    </row>
    <row r="2218" spans="14:27" x14ac:dyDescent="0.3">
      <c r="N2218" t="str">
        <f t="shared" si="179"/>
        <v/>
      </c>
      <c r="P2218" s="126" t="str">
        <f t="shared" si="181"/>
        <v/>
      </c>
      <c r="Q2218" s="126" t="str">
        <f t="shared" si="181"/>
        <v/>
      </c>
      <c r="R2218" s="126" t="str">
        <f t="shared" si="181"/>
        <v/>
      </c>
      <c r="S2218" s="126" t="str">
        <f t="shared" si="181"/>
        <v/>
      </c>
      <c r="T2218" s="126" t="str">
        <f t="shared" si="181"/>
        <v/>
      </c>
      <c r="U2218" s="126" t="str">
        <f t="shared" si="181"/>
        <v/>
      </c>
      <c r="V2218" s="126" t="str">
        <f t="shared" si="181"/>
        <v/>
      </c>
      <c r="W2218" s="126" t="str">
        <f t="shared" si="181"/>
        <v/>
      </c>
      <c r="X2218" s="126" t="str">
        <f t="shared" si="181"/>
        <v/>
      </c>
      <c r="Y2218" s="126" t="str">
        <f t="shared" si="181"/>
        <v/>
      </c>
      <c r="Z2218" s="126" t="str">
        <f t="shared" si="181"/>
        <v/>
      </c>
      <c r="AA2218" s="126" t="str">
        <f t="shared" si="181"/>
        <v/>
      </c>
    </row>
    <row r="2219" spans="14:27" x14ac:dyDescent="0.3">
      <c r="N2219" t="str">
        <f t="shared" si="179"/>
        <v/>
      </c>
      <c r="P2219" s="126" t="str">
        <f t="shared" si="181"/>
        <v/>
      </c>
      <c r="Q2219" s="126" t="str">
        <f t="shared" si="181"/>
        <v/>
      </c>
      <c r="R2219" s="126" t="str">
        <f t="shared" si="181"/>
        <v/>
      </c>
      <c r="S2219" s="126" t="str">
        <f t="shared" si="181"/>
        <v/>
      </c>
      <c r="T2219" s="126" t="str">
        <f t="shared" si="181"/>
        <v/>
      </c>
      <c r="U2219" s="126" t="str">
        <f t="shared" si="181"/>
        <v/>
      </c>
      <c r="V2219" s="126" t="str">
        <f t="shared" si="181"/>
        <v/>
      </c>
      <c r="W2219" s="126" t="str">
        <f t="shared" si="181"/>
        <v/>
      </c>
      <c r="X2219" s="126" t="str">
        <f t="shared" si="181"/>
        <v/>
      </c>
      <c r="Y2219" s="126" t="str">
        <f t="shared" si="181"/>
        <v/>
      </c>
      <c r="Z2219" s="126" t="str">
        <f t="shared" si="181"/>
        <v/>
      </c>
      <c r="AA2219" s="126" t="str">
        <f t="shared" si="181"/>
        <v/>
      </c>
    </row>
    <row r="2220" spans="14:27" x14ac:dyDescent="0.3">
      <c r="N2220" t="str">
        <f t="shared" si="179"/>
        <v/>
      </c>
      <c r="P2220" s="126" t="str">
        <f t="shared" si="181"/>
        <v/>
      </c>
      <c r="Q2220" s="126" t="str">
        <f t="shared" si="181"/>
        <v/>
      </c>
      <c r="R2220" s="126" t="str">
        <f t="shared" si="181"/>
        <v/>
      </c>
      <c r="S2220" s="126" t="str">
        <f t="shared" si="181"/>
        <v/>
      </c>
      <c r="T2220" s="126" t="str">
        <f t="shared" si="181"/>
        <v/>
      </c>
      <c r="U2220" s="126" t="str">
        <f t="shared" si="181"/>
        <v/>
      </c>
      <c r="V2220" s="126" t="str">
        <f t="shared" si="181"/>
        <v/>
      </c>
      <c r="W2220" s="126" t="str">
        <f t="shared" si="181"/>
        <v/>
      </c>
      <c r="X2220" s="126" t="str">
        <f t="shared" si="181"/>
        <v/>
      </c>
      <c r="Y2220" s="126" t="str">
        <f t="shared" si="181"/>
        <v/>
      </c>
      <c r="Z2220" s="126" t="str">
        <f t="shared" si="181"/>
        <v/>
      </c>
      <c r="AA2220" s="126" t="str">
        <f t="shared" si="181"/>
        <v/>
      </c>
    </row>
    <row r="2221" spans="14:27" x14ac:dyDescent="0.3">
      <c r="N2221" t="str">
        <f t="shared" si="179"/>
        <v/>
      </c>
      <c r="P2221" s="126" t="str">
        <f t="shared" si="181"/>
        <v/>
      </c>
      <c r="Q2221" s="126" t="str">
        <f t="shared" si="181"/>
        <v/>
      </c>
      <c r="R2221" s="126" t="str">
        <f t="shared" si="181"/>
        <v/>
      </c>
      <c r="S2221" s="126" t="str">
        <f t="shared" si="181"/>
        <v/>
      </c>
      <c r="T2221" s="126" t="str">
        <f t="shared" si="181"/>
        <v/>
      </c>
      <c r="U2221" s="126" t="str">
        <f t="shared" si="181"/>
        <v/>
      </c>
      <c r="V2221" s="126" t="str">
        <f t="shared" si="181"/>
        <v/>
      </c>
      <c r="W2221" s="126" t="str">
        <f t="shared" si="181"/>
        <v/>
      </c>
      <c r="X2221" s="126" t="str">
        <f t="shared" si="181"/>
        <v/>
      </c>
      <c r="Y2221" s="126" t="str">
        <f t="shared" si="181"/>
        <v/>
      </c>
      <c r="Z2221" s="126" t="str">
        <f t="shared" si="181"/>
        <v/>
      </c>
      <c r="AA2221" s="126" t="str">
        <f t="shared" si="181"/>
        <v/>
      </c>
    </row>
    <row r="2222" spans="14:27" x14ac:dyDescent="0.3">
      <c r="N2222" t="str">
        <f t="shared" si="179"/>
        <v/>
      </c>
      <c r="P2222" s="126" t="str">
        <f t="shared" si="181"/>
        <v/>
      </c>
      <c r="Q2222" s="126" t="str">
        <f t="shared" si="181"/>
        <v/>
      </c>
      <c r="R2222" s="126" t="str">
        <f t="shared" si="181"/>
        <v/>
      </c>
      <c r="S2222" s="126" t="str">
        <f t="shared" si="181"/>
        <v/>
      </c>
      <c r="T2222" s="126" t="str">
        <f t="shared" si="181"/>
        <v/>
      </c>
      <c r="U2222" s="126" t="str">
        <f t="shared" si="181"/>
        <v/>
      </c>
      <c r="V2222" s="126" t="str">
        <f t="shared" si="181"/>
        <v/>
      </c>
      <c r="W2222" s="126" t="str">
        <f t="shared" si="181"/>
        <v/>
      </c>
      <c r="X2222" s="126" t="str">
        <f t="shared" si="181"/>
        <v/>
      </c>
      <c r="Y2222" s="126" t="str">
        <f t="shared" si="181"/>
        <v/>
      </c>
      <c r="Z2222" s="126" t="str">
        <f t="shared" si="181"/>
        <v/>
      </c>
      <c r="AA2222" s="126" t="str">
        <f t="shared" si="181"/>
        <v/>
      </c>
    </row>
    <row r="2223" spans="14:27" x14ac:dyDescent="0.3">
      <c r="N2223" t="str">
        <f t="shared" si="179"/>
        <v/>
      </c>
      <c r="P2223" s="126" t="str">
        <f t="shared" si="181"/>
        <v/>
      </c>
      <c r="Q2223" s="126" t="str">
        <f t="shared" si="181"/>
        <v/>
      </c>
      <c r="R2223" s="126" t="str">
        <f t="shared" si="181"/>
        <v/>
      </c>
      <c r="S2223" s="126" t="str">
        <f t="shared" si="181"/>
        <v/>
      </c>
      <c r="T2223" s="126" t="str">
        <f t="shared" si="181"/>
        <v/>
      </c>
      <c r="U2223" s="126" t="str">
        <f t="shared" si="181"/>
        <v/>
      </c>
      <c r="V2223" s="126" t="str">
        <f t="shared" si="181"/>
        <v/>
      </c>
      <c r="W2223" s="126" t="str">
        <f t="shared" si="181"/>
        <v/>
      </c>
      <c r="X2223" s="126" t="str">
        <f t="shared" si="181"/>
        <v/>
      </c>
      <c r="Y2223" s="126" t="str">
        <f t="shared" si="181"/>
        <v/>
      </c>
      <c r="Z2223" s="126" t="str">
        <f t="shared" si="181"/>
        <v/>
      </c>
      <c r="AA2223" s="126" t="str">
        <f t="shared" si="181"/>
        <v/>
      </c>
    </row>
    <row r="2224" spans="14:27" x14ac:dyDescent="0.3">
      <c r="N2224" t="str">
        <f t="shared" si="179"/>
        <v/>
      </c>
      <c r="P2224" s="126" t="str">
        <f t="shared" si="181"/>
        <v/>
      </c>
      <c r="Q2224" s="126" t="str">
        <f t="shared" si="181"/>
        <v/>
      </c>
      <c r="R2224" s="126" t="str">
        <f t="shared" si="181"/>
        <v/>
      </c>
      <c r="S2224" s="126" t="str">
        <f t="shared" si="181"/>
        <v/>
      </c>
      <c r="T2224" s="126" t="str">
        <f t="shared" si="181"/>
        <v/>
      </c>
      <c r="U2224" s="126" t="str">
        <f t="shared" si="181"/>
        <v/>
      </c>
      <c r="V2224" s="126" t="str">
        <f t="shared" si="181"/>
        <v/>
      </c>
      <c r="W2224" s="126" t="str">
        <f t="shared" si="181"/>
        <v/>
      </c>
      <c r="X2224" s="126" t="str">
        <f t="shared" si="181"/>
        <v/>
      </c>
      <c r="Y2224" s="126" t="str">
        <f t="shared" si="181"/>
        <v/>
      </c>
      <c r="Z2224" s="126" t="str">
        <f t="shared" si="181"/>
        <v/>
      </c>
      <c r="AA2224" s="126" t="str">
        <f t="shared" si="181"/>
        <v/>
      </c>
    </row>
    <row r="2225" spans="14:27" x14ac:dyDescent="0.3">
      <c r="N2225" t="str">
        <f t="shared" si="179"/>
        <v/>
      </c>
      <c r="P2225" s="126" t="str">
        <f t="shared" si="181"/>
        <v/>
      </c>
      <c r="Q2225" s="126" t="str">
        <f t="shared" si="181"/>
        <v/>
      </c>
      <c r="R2225" s="126" t="str">
        <f t="shared" si="181"/>
        <v/>
      </c>
      <c r="S2225" s="126" t="str">
        <f t="shared" si="181"/>
        <v/>
      </c>
      <c r="T2225" s="126" t="str">
        <f t="shared" si="181"/>
        <v/>
      </c>
      <c r="U2225" s="126" t="str">
        <f t="shared" si="181"/>
        <v/>
      </c>
      <c r="V2225" s="126" t="str">
        <f t="shared" si="181"/>
        <v/>
      </c>
      <c r="W2225" s="126" t="str">
        <f t="shared" si="181"/>
        <v/>
      </c>
      <c r="X2225" s="126" t="str">
        <f t="shared" si="181"/>
        <v/>
      </c>
      <c r="Y2225" s="126" t="str">
        <f t="shared" si="181"/>
        <v/>
      </c>
      <c r="Z2225" s="126" t="str">
        <f t="shared" si="181"/>
        <v/>
      </c>
      <c r="AA2225" s="126" t="str">
        <f t="shared" si="181"/>
        <v/>
      </c>
    </row>
    <row r="2226" spans="14:27" x14ac:dyDescent="0.3">
      <c r="N2226" t="str">
        <f t="shared" si="179"/>
        <v/>
      </c>
      <c r="P2226" s="126" t="str">
        <f t="shared" si="181"/>
        <v/>
      </c>
      <c r="Q2226" s="126" t="str">
        <f t="shared" si="181"/>
        <v/>
      </c>
      <c r="R2226" s="126" t="str">
        <f t="shared" si="181"/>
        <v/>
      </c>
      <c r="S2226" s="126" t="str">
        <f t="shared" si="181"/>
        <v/>
      </c>
      <c r="T2226" s="126" t="str">
        <f t="shared" si="181"/>
        <v/>
      </c>
      <c r="U2226" s="126" t="str">
        <f t="shared" si="181"/>
        <v/>
      </c>
      <c r="V2226" s="126" t="str">
        <f t="shared" si="181"/>
        <v/>
      </c>
      <c r="W2226" s="126" t="str">
        <f t="shared" si="181"/>
        <v/>
      </c>
      <c r="X2226" s="126" t="str">
        <f t="shared" si="181"/>
        <v/>
      </c>
      <c r="Y2226" s="126" t="str">
        <f t="shared" si="181"/>
        <v/>
      </c>
      <c r="Z2226" s="126" t="str">
        <f t="shared" si="181"/>
        <v/>
      </c>
      <c r="AA2226" s="126" t="str">
        <f t="shared" si="181"/>
        <v/>
      </c>
    </row>
    <row r="2227" spans="14:27" x14ac:dyDescent="0.3">
      <c r="N2227" t="str">
        <f t="shared" si="179"/>
        <v/>
      </c>
      <c r="P2227" s="126" t="str">
        <f t="shared" si="181"/>
        <v/>
      </c>
      <c r="Q2227" s="126" t="str">
        <f t="shared" si="181"/>
        <v/>
      </c>
      <c r="R2227" s="126" t="str">
        <f t="shared" si="181"/>
        <v/>
      </c>
      <c r="S2227" s="126" t="str">
        <f t="shared" si="181"/>
        <v/>
      </c>
      <c r="T2227" s="126" t="str">
        <f t="shared" si="181"/>
        <v/>
      </c>
      <c r="U2227" s="126" t="str">
        <f t="shared" si="181"/>
        <v/>
      </c>
      <c r="V2227" s="126" t="str">
        <f t="shared" si="181"/>
        <v/>
      </c>
      <c r="W2227" s="126" t="str">
        <f t="shared" si="181"/>
        <v/>
      </c>
      <c r="X2227" s="126" t="str">
        <f t="shared" si="181"/>
        <v/>
      </c>
      <c r="Y2227" s="126" t="str">
        <f t="shared" si="181"/>
        <v/>
      </c>
      <c r="Z2227" s="126" t="str">
        <f t="shared" si="181"/>
        <v/>
      </c>
      <c r="AA2227" s="126" t="str">
        <f t="shared" si="181"/>
        <v/>
      </c>
    </row>
    <row r="2228" spans="14:27" x14ac:dyDescent="0.3">
      <c r="N2228" t="str">
        <f t="shared" si="179"/>
        <v/>
      </c>
      <c r="P2228" s="126" t="str">
        <f t="shared" si="181"/>
        <v/>
      </c>
      <c r="Q2228" s="126" t="str">
        <f t="shared" si="181"/>
        <v/>
      </c>
      <c r="R2228" s="126" t="str">
        <f t="shared" si="181"/>
        <v/>
      </c>
      <c r="S2228" s="126" t="str">
        <f t="shared" si="181"/>
        <v/>
      </c>
      <c r="T2228" s="126" t="str">
        <f t="shared" si="181"/>
        <v/>
      </c>
      <c r="U2228" s="126" t="str">
        <f t="shared" si="181"/>
        <v/>
      </c>
      <c r="V2228" s="126" t="str">
        <f t="shared" si="181"/>
        <v/>
      </c>
      <c r="W2228" s="126" t="str">
        <f t="shared" si="181"/>
        <v/>
      </c>
      <c r="X2228" s="126" t="str">
        <f t="shared" si="181"/>
        <v/>
      </c>
      <c r="Y2228" s="126" t="str">
        <f t="shared" si="181"/>
        <v/>
      </c>
      <c r="Z2228" s="126" t="str">
        <f t="shared" si="181"/>
        <v/>
      </c>
      <c r="AA2228" s="126" t="str">
        <f t="shared" si="181"/>
        <v/>
      </c>
    </row>
    <row r="2229" spans="14:27" x14ac:dyDescent="0.3">
      <c r="N2229" t="str">
        <f t="shared" ref="N2229:N2292" si="183">IF(M2229="","",IF(I2229="Foul","Yes",IF(M2229=0,"No","Yes")))</f>
        <v/>
      </c>
      <c r="P2229" s="126" t="str">
        <f t="shared" si="181"/>
        <v/>
      </c>
      <c r="Q2229" s="126" t="str">
        <f t="shared" si="181"/>
        <v/>
      </c>
      <c r="R2229" s="126" t="str">
        <f t="shared" si="181"/>
        <v/>
      </c>
      <c r="S2229" s="126" t="str">
        <f t="shared" si="181"/>
        <v/>
      </c>
      <c r="T2229" s="126" t="str">
        <f t="shared" si="181"/>
        <v/>
      </c>
      <c r="U2229" s="126" t="str">
        <f t="shared" si="181"/>
        <v/>
      </c>
      <c r="V2229" s="126" t="str">
        <f t="shared" si="181"/>
        <v/>
      </c>
      <c r="W2229" s="126" t="str">
        <f t="shared" si="181"/>
        <v/>
      </c>
      <c r="X2229" s="126" t="str">
        <f t="shared" si="181"/>
        <v/>
      </c>
      <c r="Y2229" s="126" t="str">
        <f t="shared" si="181"/>
        <v/>
      </c>
      <c r="Z2229" s="126" t="str">
        <f t="shared" si="181"/>
        <v/>
      </c>
      <c r="AA2229" s="126" t="str">
        <f t="shared" si="181"/>
        <v/>
      </c>
    </row>
    <row r="2230" spans="14:27" x14ac:dyDescent="0.3">
      <c r="N2230" t="str">
        <f t="shared" si="183"/>
        <v/>
      </c>
      <c r="P2230" s="126" t="str">
        <f t="shared" si="181"/>
        <v/>
      </c>
      <c r="Q2230" s="126" t="str">
        <f t="shared" si="181"/>
        <v/>
      </c>
      <c r="R2230" s="126" t="str">
        <f t="shared" si="181"/>
        <v/>
      </c>
      <c r="S2230" s="126" t="str">
        <f t="shared" si="181"/>
        <v/>
      </c>
      <c r="T2230" s="126" t="str">
        <f t="shared" si="181"/>
        <v/>
      </c>
      <c r="U2230" s="126" t="str">
        <f t="shared" si="181"/>
        <v/>
      </c>
      <c r="V2230" s="126" t="str">
        <f t="shared" si="181"/>
        <v/>
      </c>
      <c r="W2230" s="126" t="str">
        <f t="shared" si="181"/>
        <v/>
      </c>
      <c r="X2230" s="126" t="str">
        <f t="shared" si="181"/>
        <v/>
      </c>
      <c r="Y2230" s="126" t="str">
        <f t="shared" si="181"/>
        <v/>
      </c>
      <c r="Z2230" s="126" t="str">
        <f t="shared" si="181"/>
        <v/>
      </c>
      <c r="AA2230" s="126" t="str">
        <f t="shared" si="181"/>
        <v/>
      </c>
    </row>
    <row r="2231" spans="14:27" x14ac:dyDescent="0.3">
      <c r="N2231" t="str">
        <f t="shared" si="183"/>
        <v/>
      </c>
      <c r="P2231" s="126" t="str">
        <f t="shared" ref="P2231:AA2252" si="184">IF($A2231="","",IF(OR($B2231=P$1,$C2231=P$1,$D2231=P$1,$E2231=P$1,$F2231=P$1),"Yes","No"))</f>
        <v/>
      </c>
      <c r="Q2231" s="126" t="str">
        <f t="shared" si="184"/>
        <v/>
      </c>
      <c r="R2231" s="126" t="str">
        <f t="shared" si="184"/>
        <v/>
      </c>
      <c r="S2231" s="126" t="str">
        <f t="shared" si="184"/>
        <v/>
      </c>
      <c r="T2231" s="126" t="str">
        <f t="shared" si="184"/>
        <v/>
      </c>
      <c r="U2231" s="126" t="str">
        <f t="shared" si="184"/>
        <v/>
      </c>
      <c r="V2231" s="126" t="str">
        <f t="shared" si="184"/>
        <v/>
      </c>
      <c r="W2231" s="126" t="str">
        <f t="shared" si="184"/>
        <v/>
      </c>
      <c r="X2231" s="126" t="str">
        <f t="shared" si="184"/>
        <v/>
      </c>
      <c r="Y2231" s="126" t="str">
        <f t="shared" si="184"/>
        <v/>
      </c>
      <c r="Z2231" s="126" t="str">
        <f t="shared" si="184"/>
        <v/>
      </c>
      <c r="AA2231" s="126" t="str">
        <f t="shared" si="184"/>
        <v/>
      </c>
    </row>
    <row r="2232" spans="14:27" x14ac:dyDescent="0.3">
      <c r="N2232" t="str">
        <f t="shared" si="183"/>
        <v/>
      </c>
      <c r="P2232" s="126" t="str">
        <f t="shared" si="184"/>
        <v/>
      </c>
      <c r="Q2232" s="126" t="str">
        <f t="shared" si="184"/>
        <v/>
      </c>
      <c r="R2232" s="126" t="str">
        <f t="shared" si="184"/>
        <v/>
      </c>
      <c r="S2232" s="126" t="str">
        <f t="shared" si="184"/>
        <v/>
      </c>
      <c r="T2232" s="126" t="str">
        <f t="shared" si="184"/>
        <v/>
      </c>
      <c r="U2232" s="126" t="str">
        <f t="shared" si="184"/>
        <v/>
      </c>
      <c r="V2232" s="126" t="str">
        <f t="shared" si="184"/>
        <v/>
      </c>
      <c r="W2232" s="126" t="str">
        <f t="shared" si="184"/>
        <v/>
      </c>
      <c r="X2232" s="126" t="str">
        <f t="shared" si="184"/>
        <v/>
      </c>
      <c r="Y2232" s="126" t="str">
        <f t="shared" si="184"/>
        <v/>
      </c>
      <c r="Z2232" s="126" t="str">
        <f t="shared" si="184"/>
        <v/>
      </c>
      <c r="AA2232" s="126" t="str">
        <f t="shared" si="184"/>
        <v/>
      </c>
    </row>
    <row r="2233" spans="14:27" x14ac:dyDescent="0.3">
      <c r="N2233" t="str">
        <f t="shared" si="183"/>
        <v/>
      </c>
      <c r="P2233" s="126" t="str">
        <f t="shared" si="184"/>
        <v/>
      </c>
      <c r="Q2233" s="126" t="str">
        <f t="shared" si="184"/>
        <v/>
      </c>
      <c r="R2233" s="126" t="str">
        <f t="shared" si="184"/>
        <v/>
      </c>
      <c r="S2233" s="126" t="str">
        <f t="shared" si="184"/>
        <v/>
      </c>
      <c r="T2233" s="126" t="str">
        <f t="shared" si="184"/>
        <v/>
      </c>
      <c r="U2233" s="126" t="str">
        <f t="shared" si="184"/>
        <v/>
      </c>
      <c r="V2233" s="126" t="str">
        <f t="shared" si="184"/>
        <v/>
      </c>
      <c r="W2233" s="126" t="str">
        <f t="shared" si="184"/>
        <v/>
      </c>
      <c r="X2233" s="126" t="str">
        <f t="shared" si="184"/>
        <v/>
      </c>
      <c r="Y2233" s="126" t="str">
        <f t="shared" si="184"/>
        <v/>
      </c>
      <c r="Z2233" s="126" t="str">
        <f t="shared" si="184"/>
        <v/>
      </c>
      <c r="AA2233" s="126" t="str">
        <f t="shared" si="184"/>
        <v/>
      </c>
    </row>
    <row r="2234" spans="14:27" x14ac:dyDescent="0.3">
      <c r="N2234" t="str">
        <f t="shared" si="183"/>
        <v/>
      </c>
      <c r="P2234" s="126" t="str">
        <f t="shared" si="184"/>
        <v/>
      </c>
      <c r="Q2234" s="126" t="str">
        <f t="shared" si="184"/>
        <v/>
      </c>
      <c r="R2234" s="126" t="str">
        <f t="shared" si="184"/>
        <v/>
      </c>
      <c r="S2234" s="126" t="str">
        <f t="shared" si="184"/>
        <v/>
      </c>
      <c r="T2234" s="126" t="str">
        <f t="shared" si="184"/>
        <v/>
      </c>
      <c r="U2234" s="126" t="str">
        <f t="shared" si="184"/>
        <v/>
      </c>
      <c r="V2234" s="126" t="str">
        <f t="shared" si="184"/>
        <v/>
      </c>
      <c r="W2234" s="126" t="str">
        <f t="shared" si="184"/>
        <v/>
      </c>
      <c r="X2234" s="126" t="str">
        <f t="shared" si="184"/>
        <v/>
      </c>
      <c r="Y2234" s="126" t="str">
        <f t="shared" si="184"/>
        <v/>
      </c>
      <c r="Z2234" s="126" t="str">
        <f t="shared" si="184"/>
        <v/>
      </c>
      <c r="AA2234" s="126" t="str">
        <f t="shared" si="184"/>
        <v/>
      </c>
    </row>
    <row r="2235" spans="14:27" x14ac:dyDescent="0.3">
      <c r="N2235" t="str">
        <f t="shared" si="183"/>
        <v/>
      </c>
      <c r="P2235" s="126" t="str">
        <f t="shared" si="184"/>
        <v/>
      </c>
      <c r="Q2235" s="126" t="str">
        <f t="shared" si="184"/>
        <v/>
      </c>
      <c r="R2235" s="126" t="str">
        <f t="shared" si="184"/>
        <v/>
      </c>
      <c r="S2235" s="126" t="str">
        <f t="shared" si="184"/>
        <v/>
      </c>
      <c r="T2235" s="126" t="str">
        <f t="shared" si="184"/>
        <v/>
      </c>
      <c r="U2235" s="126" t="str">
        <f t="shared" si="184"/>
        <v/>
      </c>
      <c r="V2235" s="126" t="str">
        <f t="shared" si="184"/>
        <v/>
      </c>
      <c r="W2235" s="126" t="str">
        <f t="shared" si="184"/>
        <v/>
      </c>
      <c r="X2235" s="126" t="str">
        <f t="shared" si="184"/>
        <v/>
      </c>
      <c r="Y2235" s="126" t="str">
        <f t="shared" si="184"/>
        <v/>
      </c>
      <c r="Z2235" s="126" t="str">
        <f t="shared" si="184"/>
        <v/>
      </c>
      <c r="AA2235" s="126" t="str">
        <f t="shared" si="184"/>
        <v/>
      </c>
    </row>
    <row r="2236" spans="14:27" x14ac:dyDescent="0.3">
      <c r="N2236" t="str">
        <f t="shared" si="183"/>
        <v/>
      </c>
      <c r="P2236" s="126" t="str">
        <f t="shared" si="184"/>
        <v/>
      </c>
      <c r="Q2236" s="126" t="str">
        <f t="shared" si="184"/>
        <v/>
      </c>
      <c r="R2236" s="126" t="str">
        <f t="shared" si="184"/>
        <v/>
      </c>
      <c r="S2236" s="126" t="str">
        <f t="shared" si="184"/>
        <v/>
      </c>
      <c r="T2236" s="126" t="str">
        <f t="shared" si="184"/>
        <v/>
      </c>
      <c r="U2236" s="126" t="str">
        <f t="shared" si="184"/>
        <v/>
      </c>
      <c r="V2236" s="126" t="str">
        <f t="shared" si="184"/>
        <v/>
      </c>
      <c r="W2236" s="126" t="str">
        <f t="shared" si="184"/>
        <v/>
      </c>
      <c r="X2236" s="126" t="str">
        <f t="shared" si="184"/>
        <v/>
      </c>
      <c r="Y2236" s="126" t="str">
        <f t="shared" si="184"/>
        <v/>
      </c>
      <c r="Z2236" s="126" t="str">
        <f t="shared" si="184"/>
        <v/>
      </c>
      <c r="AA2236" s="126" t="str">
        <f t="shared" si="184"/>
        <v/>
      </c>
    </row>
    <row r="2237" spans="14:27" x14ac:dyDescent="0.3">
      <c r="N2237" t="str">
        <f t="shared" si="183"/>
        <v/>
      </c>
      <c r="P2237" s="126" t="str">
        <f t="shared" si="184"/>
        <v/>
      </c>
      <c r="Q2237" s="126" t="str">
        <f t="shared" si="184"/>
        <v/>
      </c>
      <c r="R2237" s="126" t="str">
        <f t="shared" si="184"/>
        <v/>
      </c>
      <c r="S2237" s="126" t="str">
        <f t="shared" si="184"/>
        <v/>
      </c>
      <c r="T2237" s="126" t="str">
        <f t="shared" si="184"/>
        <v/>
      </c>
      <c r="U2237" s="126" t="str">
        <f t="shared" si="184"/>
        <v/>
      </c>
      <c r="V2237" s="126" t="str">
        <f t="shared" si="184"/>
        <v/>
      </c>
      <c r="W2237" s="126" t="str">
        <f t="shared" si="184"/>
        <v/>
      </c>
      <c r="X2237" s="126" t="str">
        <f t="shared" si="184"/>
        <v/>
      </c>
      <c r="Y2237" s="126" t="str">
        <f t="shared" si="184"/>
        <v/>
      </c>
      <c r="Z2237" s="126" t="str">
        <f t="shared" si="184"/>
        <v/>
      </c>
      <c r="AA2237" s="126" t="str">
        <f t="shared" si="184"/>
        <v/>
      </c>
    </row>
    <row r="2238" spans="14:27" x14ac:dyDescent="0.3">
      <c r="N2238" t="str">
        <f t="shared" si="183"/>
        <v/>
      </c>
      <c r="P2238" s="126" t="str">
        <f t="shared" si="184"/>
        <v/>
      </c>
      <c r="Q2238" s="126" t="str">
        <f t="shared" si="184"/>
        <v/>
      </c>
      <c r="R2238" s="126" t="str">
        <f t="shared" si="184"/>
        <v/>
      </c>
      <c r="S2238" s="126" t="str">
        <f t="shared" si="184"/>
        <v/>
      </c>
      <c r="T2238" s="126" t="str">
        <f t="shared" si="184"/>
        <v/>
      </c>
      <c r="U2238" s="126" t="str">
        <f t="shared" si="184"/>
        <v/>
      </c>
      <c r="V2238" s="126" t="str">
        <f t="shared" si="184"/>
        <v/>
      </c>
      <c r="W2238" s="126" t="str">
        <f t="shared" si="184"/>
        <v/>
      </c>
      <c r="X2238" s="126" t="str">
        <f t="shared" si="184"/>
        <v/>
      </c>
      <c r="Y2238" s="126" t="str">
        <f t="shared" si="184"/>
        <v/>
      </c>
      <c r="Z2238" s="126" t="str">
        <f t="shared" si="184"/>
        <v/>
      </c>
      <c r="AA2238" s="126" t="str">
        <f t="shared" si="184"/>
        <v/>
      </c>
    </row>
    <row r="2239" spans="14:27" x14ac:dyDescent="0.3">
      <c r="N2239" t="str">
        <f t="shared" si="183"/>
        <v/>
      </c>
      <c r="P2239" s="126" t="str">
        <f t="shared" si="184"/>
        <v/>
      </c>
      <c r="Q2239" s="126" t="str">
        <f t="shared" si="184"/>
        <v/>
      </c>
      <c r="R2239" s="126" t="str">
        <f t="shared" si="184"/>
        <v/>
      </c>
      <c r="S2239" s="126" t="str">
        <f t="shared" si="184"/>
        <v/>
      </c>
      <c r="T2239" s="126" t="str">
        <f t="shared" si="184"/>
        <v/>
      </c>
      <c r="U2239" s="126" t="str">
        <f t="shared" si="184"/>
        <v/>
      </c>
      <c r="V2239" s="126" t="str">
        <f t="shared" si="184"/>
        <v/>
      </c>
      <c r="W2239" s="126" t="str">
        <f t="shared" si="184"/>
        <v/>
      </c>
      <c r="X2239" s="126" t="str">
        <f t="shared" si="184"/>
        <v/>
      </c>
      <c r="Y2239" s="126" t="str">
        <f t="shared" si="184"/>
        <v/>
      </c>
      <c r="Z2239" s="126" t="str">
        <f t="shared" si="184"/>
        <v/>
      </c>
      <c r="AA2239" s="126" t="str">
        <f t="shared" si="184"/>
        <v/>
      </c>
    </row>
    <row r="2240" spans="14:27" x14ac:dyDescent="0.3">
      <c r="N2240" t="str">
        <f t="shared" si="183"/>
        <v/>
      </c>
      <c r="P2240" s="126" t="str">
        <f t="shared" si="184"/>
        <v/>
      </c>
      <c r="Q2240" s="126" t="str">
        <f t="shared" si="184"/>
        <v/>
      </c>
      <c r="R2240" s="126" t="str">
        <f t="shared" si="184"/>
        <v/>
      </c>
      <c r="S2240" s="126" t="str">
        <f t="shared" si="184"/>
        <v/>
      </c>
      <c r="T2240" s="126" t="str">
        <f t="shared" si="184"/>
        <v/>
      </c>
      <c r="U2240" s="126" t="str">
        <f t="shared" si="184"/>
        <v/>
      </c>
      <c r="V2240" s="126" t="str">
        <f t="shared" si="184"/>
        <v/>
      </c>
      <c r="W2240" s="126" t="str">
        <f t="shared" si="184"/>
        <v/>
      </c>
      <c r="X2240" s="126" t="str">
        <f t="shared" si="184"/>
        <v/>
      </c>
      <c r="Y2240" s="126" t="str">
        <f t="shared" si="184"/>
        <v/>
      </c>
      <c r="Z2240" s="126" t="str">
        <f t="shared" si="184"/>
        <v/>
      </c>
      <c r="AA2240" s="126" t="str">
        <f t="shared" si="184"/>
        <v/>
      </c>
    </row>
    <row r="2241" spans="14:27" x14ac:dyDescent="0.3">
      <c r="N2241" t="str">
        <f t="shared" si="183"/>
        <v/>
      </c>
      <c r="P2241" s="126" t="str">
        <f t="shared" si="184"/>
        <v/>
      </c>
      <c r="Q2241" s="126" t="str">
        <f t="shared" si="184"/>
        <v/>
      </c>
      <c r="R2241" s="126" t="str">
        <f t="shared" si="184"/>
        <v/>
      </c>
      <c r="S2241" s="126" t="str">
        <f t="shared" si="184"/>
        <v/>
      </c>
      <c r="T2241" s="126" t="str">
        <f t="shared" si="184"/>
        <v/>
      </c>
      <c r="U2241" s="126" t="str">
        <f t="shared" si="184"/>
        <v/>
      </c>
      <c r="V2241" s="126" t="str">
        <f t="shared" si="184"/>
        <v/>
      </c>
      <c r="W2241" s="126" t="str">
        <f t="shared" si="184"/>
        <v/>
      </c>
      <c r="X2241" s="126" t="str">
        <f t="shared" si="184"/>
        <v/>
      </c>
      <c r="Y2241" s="126" t="str">
        <f t="shared" si="184"/>
        <v/>
      </c>
      <c r="Z2241" s="126" t="str">
        <f t="shared" si="184"/>
        <v/>
      </c>
      <c r="AA2241" s="126" t="str">
        <f t="shared" si="184"/>
        <v/>
      </c>
    </row>
    <row r="2242" spans="14:27" x14ac:dyDescent="0.3">
      <c r="N2242" t="str">
        <f t="shared" si="183"/>
        <v/>
      </c>
      <c r="P2242" s="126" t="str">
        <f t="shared" si="184"/>
        <v/>
      </c>
      <c r="Q2242" s="126" t="str">
        <f t="shared" si="184"/>
        <v/>
      </c>
      <c r="R2242" s="126" t="str">
        <f t="shared" si="184"/>
        <v/>
      </c>
      <c r="S2242" s="126" t="str">
        <f t="shared" si="184"/>
        <v/>
      </c>
      <c r="T2242" s="126" t="str">
        <f t="shared" si="184"/>
        <v/>
      </c>
      <c r="U2242" s="126" t="str">
        <f t="shared" si="184"/>
        <v/>
      </c>
      <c r="V2242" s="126" t="str">
        <f t="shared" si="184"/>
        <v/>
      </c>
      <c r="W2242" s="126" t="str">
        <f t="shared" si="184"/>
        <v/>
      </c>
      <c r="X2242" s="126" t="str">
        <f t="shared" si="184"/>
        <v/>
      </c>
      <c r="Y2242" s="126" t="str">
        <f t="shared" si="184"/>
        <v/>
      </c>
      <c r="Z2242" s="126" t="str">
        <f t="shared" si="184"/>
        <v/>
      </c>
      <c r="AA2242" s="126" t="str">
        <f t="shared" si="184"/>
        <v/>
      </c>
    </row>
    <row r="2243" spans="14:27" x14ac:dyDescent="0.3">
      <c r="N2243" t="str">
        <f t="shared" si="183"/>
        <v/>
      </c>
      <c r="P2243" s="126" t="str">
        <f t="shared" si="184"/>
        <v/>
      </c>
      <c r="Q2243" s="126" t="str">
        <f t="shared" si="184"/>
        <v/>
      </c>
      <c r="R2243" s="126" t="str">
        <f t="shared" si="184"/>
        <v/>
      </c>
      <c r="S2243" s="126" t="str">
        <f t="shared" si="184"/>
        <v/>
      </c>
      <c r="T2243" s="126" t="str">
        <f t="shared" si="184"/>
        <v/>
      </c>
      <c r="U2243" s="126" t="str">
        <f t="shared" si="184"/>
        <v/>
      </c>
      <c r="V2243" s="126" t="str">
        <f t="shared" si="184"/>
        <v/>
      </c>
      <c r="W2243" s="126" t="str">
        <f t="shared" si="184"/>
        <v/>
      </c>
      <c r="X2243" s="126" t="str">
        <f t="shared" si="184"/>
        <v/>
      </c>
      <c r="Y2243" s="126" t="str">
        <f t="shared" si="184"/>
        <v/>
      </c>
      <c r="Z2243" s="126" t="str">
        <f t="shared" si="184"/>
        <v/>
      </c>
      <c r="AA2243" s="126" t="str">
        <f t="shared" si="184"/>
        <v/>
      </c>
    </row>
    <row r="2244" spans="14:27" x14ac:dyDescent="0.3">
      <c r="N2244" t="str">
        <f t="shared" si="183"/>
        <v/>
      </c>
      <c r="P2244" s="126" t="str">
        <f t="shared" si="184"/>
        <v/>
      </c>
      <c r="Q2244" s="126" t="str">
        <f t="shared" si="184"/>
        <v/>
      </c>
      <c r="R2244" s="126" t="str">
        <f t="shared" si="184"/>
        <v/>
      </c>
      <c r="S2244" s="126" t="str">
        <f t="shared" si="184"/>
        <v/>
      </c>
      <c r="T2244" s="126" t="str">
        <f t="shared" si="184"/>
        <v/>
      </c>
      <c r="U2244" s="126" t="str">
        <f t="shared" si="184"/>
        <v/>
      </c>
      <c r="V2244" s="126" t="str">
        <f t="shared" si="184"/>
        <v/>
      </c>
      <c r="W2244" s="126" t="str">
        <f t="shared" si="184"/>
        <v/>
      </c>
      <c r="X2244" s="126" t="str">
        <f t="shared" si="184"/>
        <v/>
      </c>
      <c r="Y2244" s="126" t="str">
        <f t="shared" si="184"/>
        <v/>
      </c>
      <c r="Z2244" s="126" t="str">
        <f t="shared" si="184"/>
        <v/>
      </c>
      <c r="AA2244" s="126" t="str">
        <f t="shared" si="184"/>
        <v/>
      </c>
    </row>
    <row r="2245" spans="14:27" x14ac:dyDescent="0.3">
      <c r="N2245" t="str">
        <f t="shared" si="183"/>
        <v/>
      </c>
      <c r="P2245" s="126" t="str">
        <f t="shared" si="184"/>
        <v/>
      </c>
      <c r="Q2245" s="126" t="str">
        <f t="shared" si="184"/>
        <v/>
      </c>
      <c r="R2245" s="126" t="str">
        <f t="shared" si="184"/>
        <v/>
      </c>
      <c r="S2245" s="126" t="str">
        <f t="shared" si="184"/>
        <v/>
      </c>
      <c r="T2245" s="126" t="str">
        <f t="shared" si="184"/>
        <v/>
      </c>
      <c r="U2245" s="126" t="str">
        <f t="shared" si="184"/>
        <v/>
      </c>
      <c r="V2245" s="126" t="str">
        <f t="shared" si="184"/>
        <v/>
      </c>
      <c r="W2245" s="126" t="str">
        <f t="shared" si="184"/>
        <v/>
      </c>
      <c r="X2245" s="126" t="str">
        <f t="shared" si="184"/>
        <v/>
      </c>
      <c r="Y2245" s="126" t="str">
        <f t="shared" si="184"/>
        <v/>
      </c>
      <c r="Z2245" s="126" t="str">
        <f t="shared" si="184"/>
        <v/>
      </c>
      <c r="AA2245" s="126" t="str">
        <f t="shared" si="184"/>
        <v/>
      </c>
    </row>
    <row r="2246" spans="14:27" x14ac:dyDescent="0.3">
      <c r="N2246" t="str">
        <f t="shared" si="183"/>
        <v/>
      </c>
      <c r="P2246" s="126" t="str">
        <f t="shared" si="184"/>
        <v/>
      </c>
      <c r="Q2246" s="126" t="str">
        <f t="shared" si="184"/>
        <v/>
      </c>
      <c r="R2246" s="126" t="str">
        <f t="shared" si="184"/>
        <v/>
      </c>
      <c r="S2246" s="126" t="str">
        <f t="shared" si="184"/>
        <v/>
      </c>
      <c r="T2246" s="126" t="str">
        <f t="shared" si="184"/>
        <v/>
      </c>
      <c r="U2246" s="126" t="str">
        <f t="shared" si="184"/>
        <v/>
      </c>
      <c r="V2246" s="126" t="str">
        <f t="shared" si="184"/>
        <v/>
      </c>
      <c r="W2246" s="126" t="str">
        <f t="shared" si="184"/>
        <v/>
      </c>
      <c r="X2246" s="126" t="str">
        <f t="shared" si="184"/>
        <v/>
      </c>
      <c r="Y2246" s="126" t="str">
        <f t="shared" si="184"/>
        <v/>
      </c>
      <c r="Z2246" s="126" t="str">
        <f t="shared" si="184"/>
        <v/>
      </c>
      <c r="AA2246" s="126" t="str">
        <f t="shared" si="184"/>
        <v/>
      </c>
    </row>
    <row r="2247" spans="14:27" x14ac:dyDescent="0.3">
      <c r="N2247" t="str">
        <f t="shared" si="183"/>
        <v/>
      </c>
      <c r="P2247" s="126" t="str">
        <f t="shared" si="184"/>
        <v/>
      </c>
      <c r="Q2247" s="126" t="str">
        <f t="shared" si="184"/>
        <v/>
      </c>
      <c r="R2247" s="126" t="str">
        <f t="shared" si="184"/>
        <v/>
      </c>
      <c r="S2247" s="126" t="str">
        <f t="shared" si="184"/>
        <v/>
      </c>
      <c r="T2247" s="126" t="str">
        <f t="shared" si="184"/>
        <v/>
      </c>
      <c r="U2247" s="126" t="str">
        <f t="shared" si="184"/>
        <v/>
      </c>
      <c r="V2247" s="126" t="str">
        <f t="shared" si="184"/>
        <v/>
      </c>
      <c r="W2247" s="126" t="str">
        <f t="shared" si="184"/>
        <v/>
      </c>
      <c r="X2247" s="126" t="str">
        <f t="shared" si="184"/>
        <v/>
      </c>
      <c r="Y2247" s="126" t="str">
        <f t="shared" si="184"/>
        <v/>
      </c>
      <c r="Z2247" s="126" t="str">
        <f t="shared" si="184"/>
        <v/>
      </c>
      <c r="AA2247" s="126" t="str">
        <f t="shared" si="184"/>
        <v/>
      </c>
    </row>
    <row r="2248" spans="14:27" x14ac:dyDescent="0.3">
      <c r="N2248" t="str">
        <f t="shared" si="183"/>
        <v/>
      </c>
      <c r="P2248" s="126" t="str">
        <f t="shared" si="184"/>
        <v/>
      </c>
      <c r="Q2248" s="126" t="str">
        <f t="shared" si="184"/>
        <v/>
      </c>
      <c r="R2248" s="126" t="str">
        <f t="shared" si="184"/>
        <v/>
      </c>
      <c r="S2248" s="126" t="str">
        <f t="shared" si="184"/>
        <v/>
      </c>
      <c r="T2248" s="126" t="str">
        <f t="shared" si="184"/>
        <v/>
      </c>
      <c r="U2248" s="126" t="str">
        <f t="shared" si="184"/>
        <v/>
      </c>
      <c r="V2248" s="126" t="str">
        <f t="shared" si="184"/>
        <v/>
      </c>
      <c r="W2248" s="126" t="str">
        <f t="shared" si="184"/>
        <v/>
      </c>
      <c r="X2248" s="126" t="str">
        <f t="shared" si="184"/>
        <v/>
      </c>
      <c r="Y2248" s="126" t="str">
        <f t="shared" si="184"/>
        <v/>
      </c>
      <c r="Z2248" s="126" t="str">
        <f t="shared" si="184"/>
        <v/>
      </c>
      <c r="AA2248" s="126" t="str">
        <f t="shared" si="184"/>
        <v/>
      </c>
    </row>
    <row r="2249" spans="14:27" x14ac:dyDescent="0.3">
      <c r="N2249" t="str">
        <f t="shared" si="183"/>
        <v/>
      </c>
      <c r="P2249" s="126" t="str">
        <f t="shared" si="184"/>
        <v/>
      </c>
      <c r="Q2249" s="126" t="str">
        <f t="shared" si="184"/>
        <v/>
      </c>
      <c r="R2249" s="126" t="str">
        <f t="shared" si="184"/>
        <v/>
      </c>
      <c r="S2249" s="126" t="str">
        <f t="shared" si="184"/>
        <v/>
      </c>
      <c r="T2249" s="126" t="str">
        <f t="shared" si="184"/>
        <v/>
      </c>
      <c r="U2249" s="126" t="str">
        <f t="shared" si="184"/>
        <v/>
      </c>
      <c r="V2249" s="126" t="str">
        <f t="shared" si="184"/>
        <v/>
      </c>
      <c r="W2249" s="126" t="str">
        <f t="shared" si="184"/>
        <v/>
      </c>
      <c r="X2249" s="126" t="str">
        <f t="shared" si="184"/>
        <v/>
      </c>
      <c r="Y2249" s="126" t="str">
        <f t="shared" si="184"/>
        <v/>
      </c>
      <c r="Z2249" s="126" t="str">
        <f t="shared" si="184"/>
        <v/>
      </c>
      <c r="AA2249" s="126" t="str">
        <f t="shared" si="184"/>
        <v/>
      </c>
    </row>
    <row r="2250" spans="14:27" x14ac:dyDescent="0.3">
      <c r="N2250" t="str">
        <f t="shared" si="183"/>
        <v/>
      </c>
      <c r="P2250" s="126" t="str">
        <f t="shared" si="184"/>
        <v/>
      </c>
      <c r="Q2250" s="126" t="str">
        <f t="shared" si="184"/>
        <v/>
      </c>
      <c r="R2250" s="126" t="str">
        <f t="shared" si="184"/>
        <v/>
      </c>
      <c r="S2250" s="126" t="str">
        <f t="shared" si="184"/>
        <v/>
      </c>
      <c r="T2250" s="126" t="str">
        <f t="shared" si="184"/>
        <v/>
      </c>
      <c r="U2250" s="126" t="str">
        <f t="shared" si="184"/>
        <v/>
      </c>
      <c r="V2250" s="126" t="str">
        <f t="shared" si="184"/>
        <v/>
      </c>
      <c r="W2250" s="126" t="str">
        <f t="shared" si="184"/>
        <v/>
      </c>
      <c r="X2250" s="126" t="str">
        <f t="shared" si="184"/>
        <v/>
      </c>
      <c r="Y2250" s="126" t="str">
        <f t="shared" si="184"/>
        <v/>
      </c>
      <c r="Z2250" s="126" t="str">
        <f t="shared" si="184"/>
        <v/>
      </c>
      <c r="AA2250" s="126" t="str">
        <f t="shared" si="184"/>
        <v/>
      </c>
    </row>
    <row r="2251" spans="14:27" x14ac:dyDescent="0.3">
      <c r="N2251" t="str">
        <f t="shared" si="183"/>
        <v/>
      </c>
      <c r="P2251" s="126" t="str">
        <f t="shared" si="184"/>
        <v/>
      </c>
      <c r="Q2251" s="126" t="str">
        <f t="shared" si="184"/>
        <v/>
      </c>
      <c r="R2251" s="126" t="str">
        <f t="shared" si="184"/>
        <v/>
      </c>
      <c r="S2251" s="126" t="str">
        <f t="shared" si="184"/>
        <v/>
      </c>
      <c r="T2251" s="126" t="str">
        <f t="shared" si="184"/>
        <v/>
      </c>
      <c r="U2251" s="126" t="str">
        <f t="shared" si="184"/>
        <v/>
      </c>
      <c r="V2251" s="126" t="str">
        <f t="shared" si="184"/>
        <v/>
      </c>
      <c r="W2251" s="126" t="str">
        <f t="shared" si="184"/>
        <v/>
      </c>
      <c r="X2251" s="126" t="str">
        <f t="shared" si="184"/>
        <v/>
      </c>
      <c r="Y2251" s="126" t="str">
        <f t="shared" si="184"/>
        <v/>
      </c>
      <c r="Z2251" s="126" t="str">
        <f t="shared" si="184"/>
        <v/>
      </c>
      <c r="AA2251" s="126" t="str">
        <f t="shared" si="184"/>
        <v/>
      </c>
    </row>
    <row r="2252" spans="14:27" x14ac:dyDescent="0.3">
      <c r="N2252" t="str">
        <f t="shared" si="183"/>
        <v/>
      </c>
      <c r="P2252" s="126" t="str">
        <f t="shared" si="184"/>
        <v/>
      </c>
      <c r="Q2252" s="126" t="str">
        <f t="shared" si="184"/>
        <v/>
      </c>
      <c r="R2252" s="126" t="str">
        <f t="shared" si="184"/>
        <v/>
      </c>
      <c r="S2252" s="126" t="str">
        <f t="shared" ref="Q2252:AA2275" si="185">IF($A2252="","",IF(OR($B2252=S$1,$C2252=S$1,$D2252=S$1,$E2252=S$1,$F2252=S$1),"Yes","No"))</f>
        <v/>
      </c>
      <c r="T2252" s="126" t="str">
        <f t="shared" si="185"/>
        <v/>
      </c>
      <c r="U2252" s="126" t="str">
        <f t="shared" si="185"/>
        <v/>
      </c>
      <c r="V2252" s="126" t="str">
        <f t="shared" si="185"/>
        <v/>
      </c>
      <c r="W2252" s="126" t="str">
        <f t="shared" si="185"/>
        <v/>
      </c>
      <c r="X2252" s="126" t="str">
        <f t="shared" si="185"/>
        <v/>
      </c>
      <c r="Y2252" s="126" t="str">
        <f t="shared" si="185"/>
        <v/>
      </c>
      <c r="Z2252" s="126" t="str">
        <f t="shared" si="185"/>
        <v/>
      </c>
      <c r="AA2252" s="126" t="str">
        <f t="shared" si="185"/>
        <v/>
      </c>
    </row>
    <row r="2253" spans="14:27" x14ac:dyDescent="0.3">
      <c r="N2253" t="str">
        <f t="shared" si="183"/>
        <v/>
      </c>
      <c r="P2253" s="126" t="str">
        <f t="shared" ref="P2253:P2316" si="186">IF($A2253="","",IF(OR($B2253=P$1,$C2253=P$1,$D2253=P$1,$E2253=P$1,$F2253=P$1),"Yes","No"))</f>
        <v/>
      </c>
      <c r="Q2253" s="126" t="str">
        <f t="shared" si="185"/>
        <v/>
      </c>
      <c r="R2253" s="126" t="str">
        <f t="shared" si="185"/>
        <v/>
      </c>
      <c r="S2253" s="126" t="str">
        <f t="shared" si="185"/>
        <v/>
      </c>
      <c r="T2253" s="126" t="str">
        <f t="shared" si="185"/>
        <v/>
      </c>
      <c r="U2253" s="126" t="str">
        <f t="shared" si="185"/>
        <v/>
      </c>
      <c r="V2253" s="126" t="str">
        <f t="shared" si="185"/>
        <v/>
      </c>
      <c r="W2253" s="126" t="str">
        <f t="shared" si="185"/>
        <v/>
      </c>
      <c r="X2253" s="126" t="str">
        <f t="shared" si="185"/>
        <v/>
      </c>
      <c r="Y2253" s="126" t="str">
        <f t="shared" si="185"/>
        <v/>
      </c>
      <c r="Z2253" s="126" t="str">
        <f t="shared" si="185"/>
        <v/>
      </c>
      <c r="AA2253" s="126" t="str">
        <f t="shared" si="185"/>
        <v/>
      </c>
    </row>
    <row r="2254" spans="14:27" x14ac:dyDescent="0.3">
      <c r="N2254" t="str">
        <f t="shared" si="183"/>
        <v/>
      </c>
      <c r="P2254" s="126" t="str">
        <f t="shared" si="186"/>
        <v/>
      </c>
      <c r="Q2254" s="126" t="str">
        <f t="shared" si="185"/>
        <v/>
      </c>
      <c r="R2254" s="126" t="str">
        <f t="shared" si="185"/>
        <v/>
      </c>
      <c r="S2254" s="126" t="str">
        <f t="shared" si="185"/>
        <v/>
      </c>
      <c r="T2254" s="126" t="str">
        <f t="shared" si="185"/>
        <v/>
      </c>
      <c r="U2254" s="126" t="str">
        <f t="shared" si="185"/>
        <v/>
      </c>
      <c r="V2254" s="126" t="str">
        <f t="shared" si="185"/>
        <v/>
      </c>
      <c r="W2254" s="126" t="str">
        <f t="shared" si="185"/>
        <v/>
      </c>
      <c r="X2254" s="126" t="str">
        <f t="shared" si="185"/>
        <v/>
      </c>
      <c r="Y2254" s="126" t="str">
        <f t="shared" si="185"/>
        <v/>
      </c>
      <c r="Z2254" s="126" t="str">
        <f t="shared" si="185"/>
        <v/>
      </c>
      <c r="AA2254" s="126" t="str">
        <f t="shared" si="185"/>
        <v/>
      </c>
    </row>
    <row r="2255" spans="14:27" x14ac:dyDescent="0.3">
      <c r="N2255" t="str">
        <f t="shared" si="183"/>
        <v/>
      </c>
      <c r="P2255" s="126" t="str">
        <f t="shared" si="186"/>
        <v/>
      </c>
      <c r="Q2255" s="126" t="str">
        <f t="shared" si="185"/>
        <v/>
      </c>
      <c r="R2255" s="126" t="str">
        <f t="shared" si="185"/>
        <v/>
      </c>
      <c r="S2255" s="126" t="str">
        <f t="shared" si="185"/>
        <v/>
      </c>
      <c r="T2255" s="126" t="str">
        <f t="shared" si="185"/>
        <v/>
      </c>
      <c r="U2255" s="126" t="str">
        <f t="shared" si="185"/>
        <v/>
      </c>
      <c r="V2255" s="126" t="str">
        <f t="shared" si="185"/>
        <v/>
      </c>
      <c r="W2255" s="126" t="str">
        <f t="shared" si="185"/>
        <v/>
      </c>
      <c r="X2255" s="126" t="str">
        <f t="shared" si="185"/>
        <v/>
      </c>
      <c r="Y2255" s="126" t="str">
        <f t="shared" si="185"/>
        <v/>
      </c>
      <c r="Z2255" s="126" t="str">
        <f t="shared" si="185"/>
        <v/>
      </c>
      <c r="AA2255" s="126" t="str">
        <f t="shared" si="185"/>
        <v/>
      </c>
    </row>
    <row r="2256" spans="14:27" x14ac:dyDescent="0.3">
      <c r="N2256" t="str">
        <f t="shared" si="183"/>
        <v/>
      </c>
      <c r="P2256" s="126" t="str">
        <f t="shared" si="186"/>
        <v/>
      </c>
      <c r="Q2256" s="126" t="str">
        <f t="shared" si="185"/>
        <v/>
      </c>
      <c r="R2256" s="126" t="str">
        <f t="shared" si="185"/>
        <v/>
      </c>
      <c r="S2256" s="126" t="str">
        <f t="shared" si="185"/>
        <v/>
      </c>
      <c r="T2256" s="126" t="str">
        <f t="shared" si="185"/>
        <v/>
      </c>
      <c r="U2256" s="126" t="str">
        <f t="shared" si="185"/>
        <v/>
      </c>
      <c r="V2256" s="126" t="str">
        <f t="shared" si="185"/>
        <v/>
      </c>
      <c r="W2256" s="126" t="str">
        <f t="shared" si="185"/>
        <v/>
      </c>
      <c r="X2256" s="126" t="str">
        <f t="shared" si="185"/>
        <v/>
      </c>
      <c r="Y2256" s="126" t="str">
        <f t="shared" si="185"/>
        <v/>
      </c>
      <c r="Z2256" s="126" t="str">
        <f t="shared" si="185"/>
        <v/>
      </c>
      <c r="AA2256" s="126" t="str">
        <f t="shared" si="185"/>
        <v/>
      </c>
    </row>
    <row r="2257" spans="14:27" x14ac:dyDescent="0.3">
      <c r="N2257" t="str">
        <f t="shared" si="183"/>
        <v/>
      </c>
      <c r="P2257" s="126" t="str">
        <f t="shared" si="186"/>
        <v/>
      </c>
      <c r="Q2257" s="126" t="str">
        <f t="shared" si="185"/>
        <v/>
      </c>
      <c r="R2257" s="126" t="str">
        <f t="shared" si="185"/>
        <v/>
      </c>
      <c r="S2257" s="126" t="str">
        <f t="shared" si="185"/>
        <v/>
      </c>
      <c r="T2257" s="126" t="str">
        <f t="shared" si="185"/>
        <v/>
      </c>
      <c r="U2257" s="126" t="str">
        <f t="shared" si="185"/>
        <v/>
      </c>
      <c r="V2257" s="126" t="str">
        <f t="shared" si="185"/>
        <v/>
      </c>
      <c r="W2257" s="126" t="str">
        <f t="shared" si="185"/>
        <v/>
      </c>
      <c r="X2257" s="126" t="str">
        <f t="shared" si="185"/>
        <v/>
      </c>
      <c r="Y2257" s="126" t="str">
        <f t="shared" si="185"/>
        <v/>
      </c>
      <c r="Z2257" s="126" t="str">
        <f t="shared" si="185"/>
        <v/>
      </c>
      <c r="AA2257" s="126" t="str">
        <f t="shared" si="185"/>
        <v/>
      </c>
    </row>
    <row r="2258" spans="14:27" x14ac:dyDescent="0.3">
      <c r="N2258" t="str">
        <f t="shared" si="183"/>
        <v/>
      </c>
      <c r="P2258" s="126" t="str">
        <f t="shared" si="186"/>
        <v/>
      </c>
      <c r="Q2258" s="126" t="str">
        <f t="shared" si="185"/>
        <v/>
      </c>
      <c r="R2258" s="126" t="str">
        <f t="shared" si="185"/>
        <v/>
      </c>
      <c r="S2258" s="126" t="str">
        <f t="shared" si="185"/>
        <v/>
      </c>
      <c r="T2258" s="126" t="str">
        <f t="shared" si="185"/>
        <v/>
      </c>
      <c r="U2258" s="126" t="str">
        <f t="shared" si="185"/>
        <v/>
      </c>
      <c r="V2258" s="126" t="str">
        <f t="shared" si="185"/>
        <v/>
      </c>
      <c r="W2258" s="126" t="str">
        <f t="shared" si="185"/>
        <v/>
      </c>
      <c r="X2258" s="126" t="str">
        <f t="shared" si="185"/>
        <v/>
      </c>
      <c r="Y2258" s="126" t="str">
        <f t="shared" si="185"/>
        <v/>
      </c>
      <c r="Z2258" s="126" t="str">
        <f t="shared" si="185"/>
        <v/>
      </c>
      <c r="AA2258" s="126" t="str">
        <f t="shared" si="185"/>
        <v/>
      </c>
    </row>
    <row r="2259" spans="14:27" x14ac:dyDescent="0.3">
      <c r="N2259" t="str">
        <f t="shared" si="183"/>
        <v/>
      </c>
      <c r="P2259" s="126" t="str">
        <f t="shared" si="186"/>
        <v/>
      </c>
      <c r="Q2259" s="126" t="str">
        <f t="shared" si="185"/>
        <v/>
      </c>
      <c r="R2259" s="126" t="str">
        <f t="shared" si="185"/>
        <v/>
      </c>
      <c r="S2259" s="126" t="str">
        <f t="shared" si="185"/>
        <v/>
      </c>
      <c r="T2259" s="126" t="str">
        <f t="shared" si="185"/>
        <v/>
      </c>
      <c r="U2259" s="126" t="str">
        <f t="shared" si="185"/>
        <v/>
      </c>
      <c r="V2259" s="126" t="str">
        <f t="shared" si="185"/>
        <v/>
      </c>
      <c r="W2259" s="126" t="str">
        <f t="shared" si="185"/>
        <v/>
      </c>
      <c r="X2259" s="126" t="str">
        <f t="shared" si="185"/>
        <v/>
      </c>
      <c r="Y2259" s="126" t="str">
        <f t="shared" si="185"/>
        <v/>
      </c>
      <c r="Z2259" s="126" t="str">
        <f t="shared" si="185"/>
        <v/>
      </c>
      <c r="AA2259" s="126" t="str">
        <f t="shared" si="185"/>
        <v/>
      </c>
    </row>
    <row r="2260" spans="14:27" x14ac:dyDescent="0.3">
      <c r="N2260" t="str">
        <f t="shared" si="183"/>
        <v/>
      </c>
      <c r="P2260" s="126" t="str">
        <f t="shared" si="186"/>
        <v/>
      </c>
      <c r="Q2260" s="126" t="str">
        <f t="shared" si="185"/>
        <v/>
      </c>
      <c r="R2260" s="126" t="str">
        <f t="shared" si="185"/>
        <v/>
      </c>
      <c r="S2260" s="126" t="str">
        <f t="shared" si="185"/>
        <v/>
      </c>
      <c r="T2260" s="126" t="str">
        <f t="shared" si="185"/>
        <v/>
      </c>
      <c r="U2260" s="126" t="str">
        <f t="shared" si="185"/>
        <v/>
      </c>
      <c r="V2260" s="126" t="str">
        <f t="shared" si="185"/>
        <v/>
      </c>
      <c r="W2260" s="126" t="str">
        <f t="shared" si="185"/>
        <v/>
      </c>
      <c r="X2260" s="126" t="str">
        <f t="shared" si="185"/>
        <v/>
      </c>
      <c r="Y2260" s="126" t="str">
        <f t="shared" si="185"/>
        <v/>
      </c>
      <c r="Z2260" s="126" t="str">
        <f t="shared" si="185"/>
        <v/>
      </c>
      <c r="AA2260" s="126" t="str">
        <f t="shared" si="185"/>
        <v/>
      </c>
    </row>
    <row r="2261" spans="14:27" x14ac:dyDescent="0.3">
      <c r="N2261" t="str">
        <f t="shared" si="183"/>
        <v/>
      </c>
      <c r="P2261" s="126" t="str">
        <f t="shared" si="186"/>
        <v/>
      </c>
      <c r="Q2261" s="126" t="str">
        <f t="shared" si="185"/>
        <v/>
      </c>
      <c r="R2261" s="126" t="str">
        <f t="shared" si="185"/>
        <v/>
      </c>
      <c r="S2261" s="126" t="str">
        <f t="shared" si="185"/>
        <v/>
      </c>
      <c r="T2261" s="126" t="str">
        <f t="shared" si="185"/>
        <v/>
      </c>
      <c r="U2261" s="126" t="str">
        <f t="shared" si="185"/>
        <v/>
      </c>
      <c r="V2261" s="126" t="str">
        <f t="shared" si="185"/>
        <v/>
      </c>
      <c r="W2261" s="126" t="str">
        <f t="shared" si="185"/>
        <v/>
      </c>
      <c r="X2261" s="126" t="str">
        <f t="shared" si="185"/>
        <v/>
      </c>
      <c r="Y2261" s="126" t="str">
        <f t="shared" si="185"/>
        <v/>
      </c>
      <c r="Z2261" s="126" t="str">
        <f t="shared" si="185"/>
        <v/>
      </c>
      <c r="AA2261" s="126" t="str">
        <f t="shared" si="185"/>
        <v/>
      </c>
    </row>
    <row r="2262" spans="14:27" x14ac:dyDescent="0.3">
      <c r="N2262" t="str">
        <f t="shared" si="183"/>
        <v/>
      </c>
      <c r="P2262" s="126" t="str">
        <f t="shared" si="186"/>
        <v/>
      </c>
      <c r="Q2262" s="126" t="str">
        <f t="shared" si="185"/>
        <v/>
      </c>
      <c r="R2262" s="126" t="str">
        <f t="shared" si="185"/>
        <v/>
      </c>
      <c r="S2262" s="126" t="str">
        <f t="shared" si="185"/>
        <v/>
      </c>
      <c r="T2262" s="126" t="str">
        <f t="shared" si="185"/>
        <v/>
      </c>
      <c r="U2262" s="126" t="str">
        <f t="shared" si="185"/>
        <v/>
      </c>
      <c r="V2262" s="126" t="str">
        <f t="shared" si="185"/>
        <v/>
      </c>
      <c r="W2262" s="126" t="str">
        <f t="shared" si="185"/>
        <v/>
      </c>
      <c r="X2262" s="126" t="str">
        <f t="shared" si="185"/>
        <v/>
      </c>
      <c r="Y2262" s="126" t="str">
        <f t="shared" si="185"/>
        <v/>
      </c>
      <c r="Z2262" s="126" t="str">
        <f t="shared" si="185"/>
        <v/>
      </c>
      <c r="AA2262" s="126" t="str">
        <f t="shared" si="185"/>
        <v/>
      </c>
    </row>
    <row r="2263" spans="14:27" x14ac:dyDescent="0.3">
      <c r="N2263" t="str">
        <f t="shared" si="183"/>
        <v/>
      </c>
      <c r="P2263" s="126" t="str">
        <f t="shared" si="186"/>
        <v/>
      </c>
      <c r="Q2263" s="126" t="str">
        <f t="shared" si="185"/>
        <v/>
      </c>
      <c r="R2263" s="126" t="str">
        <f t="shared" si="185"/>
        <v/>
      </c>
      <c r="S2263" s="126" t="str">
        <f t="shared" si="185"/>
        <v/>
      </c>
      <c r="T2263" s="126" t="str">
        <f t="shared" si="185"/>
        <v/>
      </c>
      <c r="U2263" s="126" t="str">
        <f t="shared" si="185"/>
        <v/>
      </c>
      <c r="V2263" s="126" t="str">
        <f t="shared" si="185"/>
        <v/>
      </c>
      <c r="W2263" s="126" t="str">
        <f t="shared" si="185"/>
        <v/>
      </c>
      <c r="X2263" s="126" t="str">
        <f t="shared" si="185"/>
        <v/>
      </c>
      <c r="Y2263" s="126" t="str">
        <f t="shared" si="185"/>
        <v/>
      </c>
      <c r="Z2263" s="126" t="str">
        <f t="shared" si="185"/>
        <v/>
      </c>
      <c r="AA2263" s="126" t="str">
        <f t="shared" si="185"/>
        <v/>
      </c>
    </row>
    <row r="2264" spans="14:27" x14ac:dyDescent="0.3">
      <c r="N2264" t="str">
        <f t="shared" si="183"/>
        <v/>
      </c>
      <c r="P2264" s="126" t="str">
        <f t="shared" si="186"/>
        <v/>
      </c>
      <c r="Q2264" s="126" t="str">
        <f t="shared" si="185"/>
        <v/>
      </c>
      <c r="R2264" s="126" t="str">
        <f t="shared" si="185"/>
        <v/>
      </c>
      <c r="S2264" s="126" t="str">
        <f t="shared" si="185"/>
        <v/>
      </c>
      <c r="T2264" s="126" t="str">
        <f t="shared" si="185"/>
        <v/>
      </c>
      <c r="U2264" s="126" t="str">
        <f t="shared" si="185"/>
        <v/>
      </c>
      <c r="V2264" s="126" t="str">
        <f t="shared" si="185"/>
        <v/>
      </c>
      <c r="W2264" s="126" t="str">
        <f t="shared" si="185"/>
        <v/>
      </c>
      <c r="X2264" s="126" t="str">
        <f t="shared" si="185"/>
        <v/>
      </c>
      <c r="Y2264" s="126" t="str">
        <f t="shared" si="185"/>
        <v/>
      </c>
      <c r="Z2264" s="126" t="str">
        <f t="shared" si="185"/>
        <v/>
      </c>
      <c r="AA2264" s="126" t="str">
        <f t="shared" si="185"/>
        <v/>
      </c>
    </row>
    <row r="2265" spans="14:27" x14ac:dyDescent="0.3">
      <c r="N2265" t="str">
        <f t="shared" si="183"/>
        <v/>
      </c>
      <c r="P2265" s="126" t="str">
        <f t="shared" si="186"/>
        <v/>
      </c>
      <c r="Q2265" s="126" t="str">
        <f t="shared" si="185"/>
        <v/>
      </c>
      <c r="R2265" s="126" t="str">
        <f t="shared" si="185"/>
        <v/>
      </c>
      <c r="S2265" s="126" t="str">
        <f t="shared" si="185"/>
        <v/>
      </c>
      <c r="T2265" s="126" t="str">
        <f t="shared" si="185"/>
        <v/>
      </c>
      <c r="U2265" s="126" t="str">
        <f t="shared" si="185"/>
        <v/>
      </c>
      <c r="V2265" s="126" t="str">
        <f t="shared" si="185"/>
        <v/>
      </c>
      <c r="W2265" s="126" t="str">
        <f t="shared" si="185"/>
        <v/>
      </c>
      <c r="X2265" s="126" t="str">
        <f t="shared" si="185"/>
        <v/>
      </c>
      <c r="Y2265" s="126" t="str">
        <f t="shared" si="185"/>
        <v/>
      </c>
      <c r="Z2265" s="126" t="str">
        <f t="shared" si="185"/>
        <v/>
      </c>
      <c r="AA2265" s="126" t="str">
        <f t="shared" si="185"/>
        <v/>
      </c>
    </row>
    <row r="2266" spans="14:27" x14ac:dyDescent="0.3">
      <c r="N2266" t="str">
        <f t="shared" si="183"/>
        <v/>
      </c>
      <c r="P2266" s="126" t="str">
        <f t="shared" si="186"/>
        <v/>
      </c>
      <c r="Q2266" s="126" t="str">
        <f t="shared" si="185"/>
        <v/>
      </c>
      <c r="R2266" s="126" t="str">
        <f t="shared" si="185"/>
        <v/>
      </c>
      <c r="S2266" s="126" t="str">
        <f t="shared" si="185"/>
        <v/>
      </c>
      <c r="T2266" s="126" t="str">
        <f t="shared" si="185"/>
        <v/>
      </c>
      <c r="U2266" s="126" t="str">
        <f t="shared" si="185"/>
        <v/>
      </c>
      <c r="V2266" s="126" t="str">
        <f t="shared" si="185"/>
        <v/>
      </c>
      <c r="W2266" s="126" t="str">
        <f t="shared" si="185"/>
        <v/>
      </c>
      <c r="X2266" s="126" t="str">
        <f t="shared" si="185"/>
        <v/>
      </c>
      <c r="Y2266" s="126" t="str">
        <f t="shared" si="185"/>
        <v/>
      </c>
      <c r="Z2266" s="126" t="str">
        <f t="shared" si="185"/>
        <v/>
      </c>
      <c r="AA2266" s="126" t="str">
        <f t="shared" si="185"/>
        <v/>
      </c>
    </row>
    <row r="2267" spans="14:27" x14ac:dyDescent="0.3">
      <c r="N2267" t="str">
        <f t="shared" si="183"/>
        <v/>
      </c>
      <c r="P2267" s="126" t="str">
        <f t="shared" si="186"/>
        <v/>
      </c>
      <c r="Q2267" s="126" t="str">
        <f t="shared" si="185"/>
        <v/>
      </c>
      <c r="R2267" s="126" t="str">
        <f t="shared" si="185"/>
        <v/>
      </c>
      <c r="S2267" s="126" t="str">
        <f t="shared" si="185"/>
        <v/>
      </c>
      <c r="T2267" s="126" t="str">
        <f t="shared" si="185"/>
        <v/>
      </c>
      <c r="U2267" s="126" t="str">
        <f t="shared" si="185"/>
        <v/>
      </c>
      <c r="V2267" s="126" t="str">
        <f t="shared" si="185"/>
        <v/>
      </c>
      <c r="W2267" s="126" t="str">
        <f t="shared" si="185"/>
        <v/>
      </c>
      <c r="X2267" s="126" t="str">
        <f t="shared" si="185"/>
        <v/>
      </c>
      <c r="Y2267" s="126" t="str">
        <f t="shared" si="185"/>
        <v/>
      </c>
      <c r="Z2267" s="126" t="str">
        <f t="shared" si="185"/>
        <v/>
      </c>
      <c r="AA2267" s="126" t="str">
        <f t="shared" si="185"/>
        <v/>
      </c>
    </row>
    <row r="2268" spans="14:27" x14ac:dyDescent="0.3">
      <c r="N2268" t="str">
        <f t="shared" si="183"/>
        <v/>
      </c>
      <c r="P2268" s="126" t="str">
        <f t="shared" si="186"/>
        <v/>
      </c>
      <c r="Q2268" s="126" t="str">
        <f t="shared" si="185"/>
        <v/>
      </c>
      <c r="R2268" s="126" t="str">
        <f t="shared" si="185"/>
        <v/>
      </c>
      <c r="S2268" s="126" t="str">
        <f t="shared" si="185"/>
        <v/>
      </c>
      <c r="T2268" s="126" t="str">
        <f t="shared" si="185"/>
        <v/>
      </c>
      <c r="U2268" s="126" t="str">
        <f t="shared" si="185"/>
        <v/>
      </c>
      <c r="V2268" s="126" t="str">
        <f t="shared" si="185"/>
        <v/>
      </c>
      <c r="W2268" s="126" t="str">
        <f t="shared" si="185"/>
        <v/>
      </c>
      <c r="X2268" s="126" t="str">
        <f t="shared" si="185"/>
        <v/>
      </c>
      <c r="Y2268" s="126" t="str">
        <f t="shared" si="185"/>
        <v/>
      </c>
      <c r="Z2268" s="126" t="str">
        <f t="shared" si="185"/>
        <v/>
      </c>
      <c r="AA2268" s="126" t="str">
        <f t="shared" si="185"/>
        <v/>
      </c>
    </row>
    <row r="2269" spans="14:27" x14ac:dyDescent="0.3">
      <c r="N2269" t="str">
        <f t="shared" si="183"/>
        <v/>
      </c>
      <c r="P2269" s="126" t="str">
        <f t="shared" si="186"/>
        <v/>
      </c>
      <c r="Q2269" s="126" t="str">
        <f t="shared" si="185"/>
        <v/>
      </c>
      <c r="R2269" s="126" t="str">
        <f t="shared" si="185"/>
        <v/>
      </c>
      <c r="S2269" s="126" t="str">
        <f t="shared" si="185"/>
        <v/>
      </c>
      <c r="T2269" s="126" t="str">
        <f t="shared" si="185"/>
        <v/>
      </c>
      <c r="U2269" s="126" t="str">
        <f t="shared" si="185"/>
        <v/>
      </c>
      <c r="V2269" s="126" t="str">
        <f t="shared" si="185"/>
        <v/>
      </c>
      <c r="W2269" s="126" t="str">
        <f t="shared" si="185"/>
        <v/>
      </c>
      <c r="X2269" s="126" t="str">
        <f t="shared" si="185"/>
        <v/>
      </c>
      <c r="Y2269" s="126" t="str">
        <f t="shared" si="185"/>
        <v/>
      </c>
      <c r="Z2269" s="126" t="str">
        <f t="shared" si="185"/>
        <v/>
      </c>
      <c r="AA2269" s="126" t="str">
        <f t="shared" si="185"/>
        <v/>
      </c>
    </row>
    <row r="2270" spans="14:27" x14ac:dyDescent="0.3">
      <c r="N2270" t="str">
        <f t="shared" si="183"/>
        <v/>
      </c>
      <c r="P2270" s="126" t="str">
        <f t="shared" si="186"/>
        <v/>
      </c>
      <c r="Q2270" s="126" t="str">
        <f t="shared" si="185"/>
        <v/>
      </c>
      <c r="R2270" s="126" t="str">
        <f t="shared" si="185"/>
        <v/>
      </c>
      <c r="S2270" s="126" t="str">
        <f t="shared" si="185"/>
        <v/>
      </c>
      <c r="T2270" s="126" t="str">
        <f t="shared" si="185"/>
        <v/>
      </c>
      <c r="U2270" s="126" t="str">
        <f t="shared" si="185"/>
        <v/>
      </c>
      <c r="V2270" s="126" t="str">
        <f t="shared" si="185"/>
        <v/>
      </c>
      <c r="W2270" s="126" t="str">
        <f t="shared" si="185"/>
        <v/>
      </c>
      <c r="X2270" s="126" t="str">
        <f t="shared" si="185"/>
        <v/>
      </c>
      <c r="Y2270" s="126" t="str">
        <f t="shared" si="185"/>
        <v/>
      </c>
      <c r="Z2270" s="126" t="str">
        <f t="shared" si="185"/>
        <v/>
      </c>
      <c r="AA2270" s="126" t="str">
        <f t="shared" si="185"/>
        <v/>
      </c>
    </row>
    <row r="2271" spans="14:27" x14ac:dyDescent="0.3">
      <c r="N2271" t="str">
        <f t="shared" si="183"/>
        <v/>
      </c>
      <c r="P2271" s="126" t="str">
        <f t="shared" si="186"/>
        <v/>
      </c>
      <c r="Q2271" s="126" t="str">
        <f t="shared" si="185"/>
        <v/>
      </c>
      <c r="R2271" s="126" t="str">
        <f t="shared" si="185"/>
        <v/>
      </c>
      <c r="S2271" s="126" t="str">
        <f t="shared" si="185"/>
        <v/>
      </c>
      <c r="T2271" s="126" t="str">
        <f t="shared" si="185"/>
        <v/>
      </c>
      <c r="U2271" s="126" t="str">
        <f t="shared" si="185"/>
        <v/>
      </c>
      <c r="V2271" s="126" t="str">
        <f t="shared" si="185"/>
        <v/>
      </c>
      <c r="W2271" s="126" t="str">
        <f t="shared" si="185"/>
        <v/>
      </c>
      <c r="X2271" s="126" t="str">
        <f t="shared" si="185"/>
        <v/>
      </c>
      <c r="Y2271" s="126" t="str">
        <f t="shared" si="185"/>
        <v/>
      </c>
      <c r="Z2271" s="126" t="str">
        <f t="shared" si="185"/>
        <v/>
      </c>
      <c r="AA2271" s="126" t="str">
        <f t="shared" si="185"/>
        <v/>
      </c>
    </row>
    <row r="2272" spans="14:27" x14ac:dyDescent="0.3">
      <c r="N2272" t="str">
        <f t="shared" si="183"/>
        <v/>
      </c>
      <c r="P2272" s="126" t="str">
        <f t="shared" si="186"/>
        <v/>
      </c>
      <c r="Q2272" s="126" t="str">
        <f t="shared" si="185"/>
        <v/>
      </c>
      <c r="R2272" s="126" t="str">
        <f t="shared" si="185"/>
        <v/>
      </c>
      <c r="S2272" s="126" t="str">
        <f t="shared" si="185"/>
        <v/>
      </c>
      <c r="T2272" s="126" t="str">
        <f t="shared" si="185"/>
        <v/>
      </c>
      <c r="U2272" s="126" t="str">
        <f t="shared" si="185"/>
        <v/>
      </c>
      <c r="V2272" s="126" t="str">
        <f t="shared" si="185"/>
        <v/>
      </c>
      <c r="W2272" s="126" t="str">
        <f t="shared" si="185"/>
        <v/>
      </c>
      <c r="X2272" s="126" t="str">
        <f t="shared" si="185"/>
        <v/>
      </c>
      <c r="Y2272" s="126" t="str">
        <f t="shared" si="185"/>
        <v/>
      </c>
      <c r="Z2272" s="126" t="str">
        <f t="shared" si="185"/>
        <v/>
      </c>
      <c r="AA2272" s="126" t="str">
        <f t="shared" si="185"/>
        <v/>
      </c>
    </row>
    <row r="2273" spans="14:27" x14ac:dyDescent="0.3">
      <c r="N2273" t="str">
        <f t="shared" si="183"/>
        <v/>
      </c>
      <c r="P2273" s="126" t="str">
        <f t="shared" si="186"/>
        <v/>
      </c>
      <c r="Q2273" s="126" t="str">
        <f t="shared" si="185"/>
        <v/>
      </c>
      <c r="R2273" s="126" t="str">
        <f t="shared" si="185"/>
        <v/>
      </c>
      <c r="S2273" s="126" t="str">
        <f t="shared" si="185"/>
        <v/>
      </c>
      <c r="T2273" s="126" t="str">
        <f t="shared" si="185"/>
        <v/>
      </c>
      <c r="U2273" s="126" t="str">
        <f t="shared" si="185"/>
        <v/>
      </c>
      <c r="V2273" s="126" t="str">
        <f t="shared" si="185"/>
        <v/>
      </c>
      <c r="W2273" s="126" t="str">
        <f t="shared" si="185"/>
        <v/>
      </c>
      <c r="X2273" s="126" t="str">
        <f t="shared" si="185"/>
        <v/>
      </c>
      <c r="Y2273" s="126" t="str">
        <f t="shared" si="185"/>
        <v/>
      </c>
      <c r="Z2273" s="126" t="str">
        <f t="shared" si="185"/>
        <v/>
      </c>
      <c r="AA2273" s="126" t="str">
        <f t="shared" si="185"/>
        <v/>
      </c>
    </row>
    <row r="2274" spans="14:27" x14ac:dyDescent="0.3">
      <c r="N2274" t="str">
        <f t="shared" si="183"/>
        <v/>
      </c>
      <c r="P2274" s="126" t="str">
        <f t="shared" si="186"/>
        <v/>
      </c>
      <c r="Q2274" s="126" t="str">
        <f t="shared" si="185"/>
        <v/>
      </c>
      <c r="R2274" s="126" t="str">
        <f t="shared" si="185"/>
        <v/>
      </c>
      <c r="S2274" s="126" t="str">
        <f t="shared" si="185"/>
        <v/>
      </c>
      <c r="T2274" s="126" t="str">
        <f t="shared" si="185"/>
        <v/>
      </c>
      <c r="U2274" s="126" t="str">
        <f t="shared" si="185"/>
        <v/>
      </c>
      <c r="V2274" s="126" t="str">
        <f t="shared" si="185"/>
        <v/>
      </c>
      <c r="W2274" s="126" t="str">
        <f t="shared" si="185"/>
        <v/>
      </c>
      <c r="X2274" s="126" t="str">
        <f t="shared" si="185"/>
        <v/>
      </c>
      <c r="Y2274" s="126" t="str">
        <f t="shared" si="185"/>
        <v/>
      </c>
      <c r="Z2274" s="126" t="str">
        <f t="shared" si="185"/>
        <v/>
      </c>
      <c r="AA2274" s="126" t="str">
        <f t="shared" si="185"/>
        <v/>
      </c>
    </row>
    <row r="2275" spans="14:27" x14ac:dyDescent="0.3">
      <c r="N2275" t="str">
        <f t="shared" si="183"/>
        <v/>
      </c>
      <c r="P2275" s="126" t="str">
        <f t="shared" si="186"/>
        <v/>
      </c>
      <c r="Q2275" s="126" t="str">
        <f t="shared" si="185"/>
        <v/>
      </c>
      <c r="R2275" s="126" t="str">
        <f t="shared" si="185"/>
        <v/>
      </c>
      <c r="S2275" s="126" t="str">
        <f t="shared" si="185"/>
        <v/>
      </c>
      <c r="T2275" s="126" t="str">
        <f t="shared" si="185"/>
        <v/>
      </c>
      <c r="U2275" s="126" t="str">
        <f t="shared" ref="Q2275:AA2298" si="187">IF($A2275="","",IF(OR($B2275=U$1,$C2275=U$1,$D2275=U$1,$E2275=U$1,$F2275=U$1),"Yes","No"))</f>
        <v/>
      </c>
      <c r="V2275" s="126" t="str">
        <f t="shared" si="187"/>
        <v/>
      </c>
      <c r="W2275" s="126" t="str">
        <f t="shared" si="187"/>
        <v/>
      </c>
      <c r="X2275" s="126" t="str">
        <f t="shared" si="187"/>
        <v/>
      </c>
      <c r="Y2275" s="126" t="str">
        <f t="shared" si="187"/>
        <v/>
      </c>
      <c r="Z2275" s="126" t="str">
        <f t="shared" si="187"/>
        <v/>
      </c>
      <c r="AA2275" s="126" t="str">
        <f t="shared" si="187"/>
        <v/>
      </c>
    </row>
    <row r="2276" spans="14:27" x14ac:dyDescent="0.3">
      <c r="N2276" t="str">
        <f t="shared" si="183"/>
        <v/>
      </c>
      <c r="P2276" s="126" t="str">
        <f t="shared" si="186"/>
        <v/>
      </c>
      <c r="Q2276" s="126" t="str">
        <f t="shared" si="187"/>
        <v/>
      </c>
      <c r="R2276" s="126" t="str">
        <f t="shared" si="187"/>
        <v/>
      </c>
      <c r="S2276" s="126" t="str">
        <f t="shared" si="187"/>
        <v/>
      </c>
      <c r="T2276" s="126" t="str">
        <f t="shared" si="187"/>
        <v/>
      </c>
      <c r="U2276" s="126" t="str">
        <f t="shared" si="187"/>
        <v/>
      </c>
      <c r="V2276" s="126" t="str">
        <f t="shared" si="187"/>
        <v/>
      </c>
      <c r="W2276" s="126" t="str">
        <f t="shared" si="187"/>
        <v/>
      </c>
      <c r="X2276" s="126" t="str">
        <f t="shared" si="187"/>
        <v/>
      </c>
      <c r="Y2276" s="126" t="str">
        <f t="shared" si="187"/>
        <v/>
      </c>
      <c r="Z2276" s="126" t="str">
        <f t="shared" si="187"/>
        <v/>
      </c>
      <c r="AA2276" s="126" t="str">
        <f t="shared" si="187"/>
        <v/>
      </c>
    </row>
    <row r="2277" spans="14:27" x14ac:dyDescent="0.3">
      <c r="N2277" t="str">
        <f t="shared" si="183"/>
        <v/>
      </c>
      <c r="P2277" s="126" t="str">
        <f t="shared" si="186"/>
        <v/>
      </c>
      <c r="Q2277" s="126" t="str">
        <f t="shared" si="187"/>
        <v/>
      </c>
      <c r="R2277" s="126" t="str">
        <f t="shared" si="187"/>
        <v/>
      </c>
      <c r="S2277" s="126" t="str">
        <f t="shared" si="187"/>
        <v/>
      </c>
      <c r="T2277" s="126" t="str">
        <f t="shared" si="187"/>
        <v/>
      </c>
      <c r="U2277" s="126" t="str">
        <f t="shared" si="187"/>
        <v/>
      </c>
      <c r="V2277" s="126" t="str">
        <f t="shared" si="187"/>
        <v/>
      </c>
      <c r="W2277" s="126" t="str">
        <f t="shared" si="187"/>
        <v/>
      </c>
      <c r="X2277" s="126" t="str">
        <f t="shared" si="187"/>
        <v/>
      </c>
      <c r="Y2277" s="126" t="str">
        <f t="shared" si="187"/>
        <v/>
      </c>
      <c r="Z2277" s="126" t="str">
        <f t="shared" si="187"/>
        <v/>
      </c>
      <c r="AA2277" s="126" t="str">
        <f t="shared" si="187"/>
        <v/>
      </c>
    </row>
    <row r="2278" spans="14:27" x14ac:dyDescent="0.3">
      <c r="N2278" t="str">
        <f t="shared" si="183"/>
        <v/>
      </c>
      <c r="P2278" s="126" t="str">
        <f t="shared" si="186"/>
        <v/>
      </c>
      <c r="Q2278" s="126" t="str">
        <f t="shared" si="187"/>
        <v/>
      </c>
      <c r="R2278" s="126" t="str">
        <f t="shared" si="187"/>
        <v/>
      </c>
      <c r="S2278" s="126" t="str">
        <f t="shared" si="187"/>
        <v/>
      </c>
      <c r="T2278" s="126" t="str">
        <f t="shared" si="187"/>
        <v/>
      </c>
      <c r="U2278" s="126" t="str">
        <f t="shared" si="187"/>
        <v/>
      </c>
      <c r="V2278" s="126" t="str">
        <f t="shared" si="187"/>
        <v/>
      </c>
      <c r="W2278" s="126" t="str">
        <f t="shared" si="187"/>
        <v/>
      </c>
      <c r="X2278" s="126" t="str">
        <f t="shared" si="187"/>
        <v/>
      </c>
      <c r="Y2278" s="126" t="str">
        <f t="shared" si="187"/>
        <v/>
      </c>
      <c r="Z2278" s="126" t="str">
        <f t="shared" si="187"/>
        <v/>
      </c>
      <c r="AA2278" s="126" t="str">
        <f t="shared" si="187"/>
        <v/>
      </c>
    </row>
    <row r="2279" spans="14:27" x14ac:dyDescent="0.3">
      <c r="N2279" t="str">
        <f t="shared" si="183"/>
        <v/>
      </c>
      <c r="P2279" s="126" t="str">
        <f t="shared" si="186"/>
        <v/>
      </c>
      <c r="Q2279" s="126" t="str">
        <f t="shared" si="187"/>
        <v/>
      </c>
      <c r="R2279" s="126" t="str">
        <f t="shared" si="187"/>
        <v/>
      </c>
      <c r="S2279" s="126" t="str">
        <f t="shared" si="187"/>
        <v/>
      </c>
      <c r="T2279" s="126" t="str">
        <f t="shared" si="187"/>
        <v/>
      </c>
      <c r="U2279" s="126" t="str">
        <f t="shared" si="187"/>
        <v/>
      </c>
      <c r="V2279" s="126" t="str">
        <f t="shared" si="187"/>
        <v/>
      </c>
      <c r="W2279" s="126" t="str">
        <f t="shared" si="187"/>
        <v/>
      </c>
      <c r="X2279" s="126" t="str">
        <f t="shared" si="187"/>
        <v/>
      </c>
      <c r="Y2279" s="126" t="str">
        <f t="shared" si="187"/>
        <v/>
      </c>
      <c r="Z2279" s="126" t="str">
        <f t="shared" si="187"/>
        <v/>
      </c>
      <c r="AA2279" s="126" t="str">
        <f t="shared" si="187"/>
        <v/>
      </c>
    </row>
    <row r="2280" spans="14:27" x14ac:dyDescent="0.3">
      <c r="N2280" t="str">
        <f t="shared" si="183"/>
        <v/>
      </c>
      <c r="P2280" s="126" t="str">
        <f t="shared" si="186"/>
        <v/>
      </c>
      <c r="Q2280" s="126" t="str">
        <f t="shared" si="187"/>
        <v/>
      </c>
      <c r="R2280" s="126" t="str">
        <f t="shared" si="187"/>
        <v/>
      </c>
      <c r="S2280" s="126" t="str">
        <f t="shared" si="187"/>
        <v/>
      </c>
      <c r="T2280" s="126" t="str">
        <f t="shared" si="187"/>
        <v/>
      </c>
      <c r="U2280" s="126" t="str">
        <f t="shared" si="187"/>
        <v/>
      </c>
      <c r="V2280" s="126" t="str">
        <f t="shared" si="187"/>
        <v/>
      </c>
      <c r="W2280" s="126" t="str">
        <f t="shared" si="187"/>
        <v/>
      </c>
      <c r="X2280" s="126" t="str">
        <f t="shared" si="187"/>
        <v/>
      </c>
      <c r="Y2280" s="126" t="str">
        <f t="shared" si="187"/>
        <v/>
      </c>
      <c r="Z2280" s="126" t="str">
        <f t="shared" si="187"/>
        <v/>
      </c>
      <c r="AA2280" s="126" t="str">
        <f t="shared" si="187"/>
        <v/>
      </c>
    </row>
    <row r="2281" spans="14:27" x14ac:dyDescent="0.3">
      <c r="N2281" t="str">
        <f t="shared" si="183"/>
        <v/>
      </c>
      <c r="P2281" s="126" t="str">
        <f t="shared" si="186"/>
        <v/>
      </c>
      <c r="Q2281" s="126" t="str">
        <f t="shared" si="187"/>
        <v/>
      </c>
      <c r="R2281" s="126" t="str">
        <f t="shared" si="187"/>
        <v/>
      </c>
      <c r="S2281" s="126" t="str">
        <f t="shared" si="187"/>
        <v/>
      </c>
      <c r="T2281" s="126" t="str">
        <f t="shared" si="187"/>
        <v/>
      </c>
      <c r="U2281" s="126" t="str">
        <f t="shared" si="187"/>
        <v/>
      </c>
      <c r="V2281" s="126" t="str">
        <f t="shared" si="187"/>
        <v/>
      </c>
      <c r="W2281" s="126" t="str">
        <f t="shared" si="187"/>
        <v/>
      </c>
      <c r="X2281" s="126" t="str">
        <f t="shared" si="187"/>
        <v/>
      </c>
      <c r="Y2281" s="126" t="str">
        <f t="shared" si="187"/>
        <v/>
      </c>
      <c r="Z2281" s="126" t="str">
        <f t="shared" si="187"/>
        <v/>
      </c>
      <c r="AA2281" s="126" t="str">
        <f t="shared" si="187"/>
        <v/>
      </c>
    </row>
    <row r="2282" spans="14:27" x14ac:dyDescent="0.3">
      <c r="N2282" t="str">
        <f t="shared" si="183"/>
        <v/>
      </c>
      <c r="P2282" s="126" t="str">
        <f t="shared" si="186"/>
        <v/>
      </c>
      <c r="Q2282" s="126" t="str">
        <f t="shared" si="187"/>
        <v/>
      </c>
      <c r="R2282" s="126" t="str">
        <f t="shared" si="187"/>
        <v/>
      </c>
      <c r="S2282" s="126" t="str">
        <f t="shared" si="187"/>
        <v/>
      </c>
      <c r="T2282" s="126" t="str">
        <f t="shared" si="187"/>
        <v/>
      </c>
      <c r="U2282" s="126" t="str">
        <f t="shared" si="187"/>
        <v/>
      </c>
      <c r="V2282" s="126" t="str">
        <f t="shared" si="187"/>
        <v/>
      </c>
      <c r="W2282" s="126" t="str">
        <f t="shared" si="187"/>
        <v/>
      </c>
      <c r="X2282" s="126" t="str">
        <f t="shared" si="187"/>
        <v/>
      </c>
      <c r="Y2282" s="126" t="str">
        <f t="shared" si="187"/>
        <v/>
      </c>
      <c r="Z2282" s="126" t="str">
        <f t="shared" si="187"/>
        <v/>
      </c>
      <c r="AA2282" s="126" t="str">
        <f t="shared" si="187"/>
        <v/>
      </c>
    </row>
    <row r="2283" spans="14:27" x14ac:dyDescent="0.3">
      <c r="N2283" t="str">
        <f t="shared" si="183"/>
        <v/>
      </c>
      <c r="P2283" s="126" t="str">
        <f t="shared" si="186"/>
        <v/>
      </c>
      <c r="Q2283" s="126" t="str">
        <f t="shared" si="187"/>
        <v/>
      </c>
      <c r="R2283" s="126" t="str">
        <f t="shared" si="187"/>
        <v/>
      </c>
      <c r="S2283" s="126" t="str">
        <f t="shared" si="187"/>
        <v/>
      </c>
      <c r="T2283" s="126" t="str">
        <f t="shared" si="187"/>
        <v/>
      </c>
      <c r="U2283" s="126" t="str">
        <f t="shared" si="187"/>
        <v/>
      </c>
      <c r="V2283" s="126" t="str">
        <f t="shared" si="187"/>
        <v/>
      </c>
      <c r="W2283" s="126" t="str">
        <f t="shared" si="187"/>
        <v/>
      </c>
      <c r="X2283" s="126" t="str">
        <f t="shared" si="187"/>
        <v/>
      </c>
      <c r="Y2283" s="126" t="str">
        <f t="shared" si="187"/>
        <v/>
      </c>
      <c r="Z2283" s="126" t="str">
        <f t="shared" si="187"/>
        <v/>
      </c>
      <c r="AA2283" s="126" t="str">
        <f t="shared" si="187"/>
        <v/>
      </c>
    </row>
    <row r="2284" spans="14:27" x14ac:dyDescent="0.3">
      <c r="N2284" t="str">
        <f t="shared" si="183"/>
        <v/>
      </c>
      <c r="P2284" s="126" t="str">
        <f t="shared" si="186"/>
        <v/>
      </c>
      <c r="Q2284" s="126" t="str">
        <f t="shared" si="187"/>
        <v/>
      </c>
      <c r="R2284" s="126" t="str">
        <f t="shared" si="187"/>
        <v/>
      </c>
      <c r="S2284" s="126" t="str">
        <f t="shared" si="187"/>
        <v/>
      </c>
      <c r="T2284" s="126" t="str">
        <f t="shared" si="187"/>
        <v/>
      </c>
      <c r="U2284" s="126" t="str">
        <f t="shared" si="187"/>
        <v/>
      </c>
      <c r="V2284" s="126" t="str">
        <f t="shared" si="187"/>
        <v/>
      </c>
      <c r="W2284" s="126" t="str">
        <f t="shared" si="187"/>
        <v/>
      </c>
      <c r="X2284" s="126" t="str">
        <f t="shared" si="187"/>
        <v/>
      </c>
      <c r="Y2284" s="126" t="str">
        <f t="shared" si="187"/>
        <v/>
      </c>
      <c r="Z2284" s="126" t="str">
        <f t="shared" si="187"/>
        <v/>
      </c>
      <c r="AA2284" s="126" t="str">
        <f t="shared" si="187"/>
        <v/>
      </c>
    </row>
    <row r="2285" spans="14:27" x14ac:dyDescent="0.3">
      <c r="N2285" t="str">
        <f t="shared" si="183"/>
        <v/>
      </c>
      <c r="P2285" s="126" t="str">
        <f t="shared" si="186"/>
        <v/>
      </c>
      <c r="Q2285" s="126" t="str">
        <f t="shared" si="187"/>
        <v/>
      </c>
      <c r="R2285" s="126" t="str">
        <f t="shared" si="187"/>
        <v/>
      </c>
      <c r="S2285" s="126" t="str">
        <f t="shared" si="187"/>
        <v/>
      </c>
      <c r="T2285" s="126" t="str">
        <f t="shared" si="187"/>
        <v/>
      </c>
      <c r="U2285" s="126" t="str">
        <f t="shared" si="187"/>
        <v/>
      </c>
      <c r="V2285" s="126" t="str">
        <f t="shared" si="187"/>
        <v/>
      </c>
      <c r="W2285" s="126" t="str">
        <f t="shared" si="187"/>
        <v/>
      </c>
      <c r="X2285" s="126" t="str">
        <f t="shared" si="187"/>
        <v/>
      </c>
      <c r="Y2285" s="126" t="str">
        <f t="shared" si="187"/>
        <v/>
      </c>
      <c r="Z2285" s="126" t="str">
        <f t="shared" si="187"/>
        <v/>
      </c>
      <c r="AA2285" s="126" t="str">
        <f t="shared" si="187"/>
        <v/>
      </c>
    </row>
    <row r="2286" spans="14:27" x14ac:dyDescent="0.3">
      <c r="N2286" t="str">
        <f t="shared" si="183"/>
        <v/>
      </c>
      <c r="P2286" s="126" t="str">
        <f t="shared" si="186"/>
        <v/>
      </c>
      <c r="Q2286" s="126" t="str">
        <f t="shared" si="187"/>
        <v/>
      </c>
      <c r="R2286" s="126" t="str">
        <f t="shared" si="187"/>
        <v/>
      </c>
      <c r="S2286" s="126" t="str">
        <f t="shared" si="187"/>
        <v/>
      </c>
      <c r="T2286" s="126" t="str">
        <f t="shared" si="187"/>
        <v/>
      </c>
      <c r="U2286" s="126" t="str">
        <f t="shared" si="187"/>
        <v/>
      </c>
      <c r="V2286" s="126" t="str">
        <f t="shared" si="187"/>
        <v/>
      </c>
      <c r="W2286" s="126" t="str">
        <f t="shared" si="187"/>
        <v/>
      </c>
      <c r="X2286" s="126" t="str">
        <f t="shared" si="187"/>
        <v/>
      </c>
      <c r="Y2286" s="126" t="str">
        <f t="shared" si="187"/>
        <v/>
      </c>
      <c r="Z2286" s="126" t="str">
        <f t="shared" si="187"/>
        <v/>
      </c>
      <c r="AA2286" s="126" t="str">
        <f t="shared" si="187"/>
        <v/>
      </c>
    </row>
    <row r="2287" spans="14:27" x14ac:dyDescent="0.3">
      <c r="N2287" t="str">
        <f t="shared" si="183"/>
        <v/>
      </c>
      <c r="P2287" s="126" t="str">
        <f t="shared" si="186"/>
        <v/>
      </c>
      <c r="Q2287" s="126" t="str">
        <f t="shared" si="187"/>
        <v/>
      </c>
      <c r="R2287" s="126" t="str">
        <f t="shared" si="187"/>
        <v/>
      </c>
      <c r="S2287" s="126" t="str">
        <f t="shared" si="187"/>
        <v/>
      </c>
      <c r="T2287" s="126" t="str">
        <f t="shared" si="187"/>
        <v/>
      </c>
      <c r="U2287" s="126" t="str">
        <f t="shared" si="187"/>
        <v/>
      </c>
      <c r="V2287" s="126" t="str">
        <f t="shared" si="187"/>
        <v/>
      </c>
      <c r="W2287" s="126" t="str">
        <f t="shared" si="187"/>
        <v/>
      </c>
      <c r="X2287" s="126" t="str">
        <f t="shared" si="187"/>
        <v/>
      </c>
      <c r="Y2287" s="126" t="str">
        <f t="shared" si="187"/>
        <v/>
      </c>
      <c r="Z2287" s="126" t="str">
        <f t="shared" si="187"/>
        <v/>
      </c>
      <c r="AA2287" s="126" t="str">
        <f t="shared" si="187"/>
        <v/>
      </c>
    </row>
    <row r="2288" spans="14:27" x14ac:dyDescent="0.3">
      <c r="N2288" t="str">
        <f t="shared" si="183"/>
        <v/>
      </c>
      <c r="P2288" s="126" t="str">
        <f t="shared" si="186"/>
        <v/>
      </c>
      <c r="Q2288" s="126" t="str">
        <f t="shared" si="187"/>
        <v/>
      </c>
      <c r="R2288" s="126" t="str">
        <f t="shared" si="187"/>
        <v/>
      </c>
      <c r="S2288" s="126" t="str">
        <f t="shared" si="187"/>
        <v/>
      </c>
      <c r="T2288" s="126" t="str">
        <f t="shared" si="187"/>
        <v/>
      </c>
      <c r="U2288" s="126" t="str">
        <f t="shared" si="187"/>
        <v/>
      </c>
      <c r="V2288" s="126" t="str">
        <f t="shared" si="187"/>
        <v/>
      </c>
      <c r="W2288" s="126" t="str">
        <f t="shared" si="187"/>
        <v/>
      </c>
      <c r="X2288" s="126" t="str">
        <f t="shared" si="187"/>
        <v/>
      </c>
      <c r="Y2288" s="126" t="str">
        <f t="shared" si="187"/>
        <v/>
      </c>
      <c r="Z2288" s="126" t="str">
        <f t="shared" si="187"/>
        <v/>
      </c>
      <c r="AA2288" s="126" t="str">
        <f t="shared" si="187"/>
        <v/>
      </c>
    </row>
    <row r="2289" spans="14:27" x14ac:dyDescent="0.3">
      <c r="N2289" t="str">
        <f t="shared" si="183"/>
        <v/>
      </c>
      <c r="P2289" s="126" t="str">
        <f t="shared" si="186"/>
        <v/>
      </c>
      <c r="Q2289" s="126" t="str">
        <f t="shared" si="187"/>
        <v/>
      </c>
      <c r="R2289" s="126" t="str">
        <f t="shared" si="187"/>
        <v/>
      </c>
      <c r="S2289" s="126" t="str">
        <f t="shared" si="187"/>
        <v/>
      </c>
      <c r="T2289" s="126" t="str">
        <f t="shared" si="187"/>
        <v/>
      </c>
      <c r="U2289" s="126" t="str">
        <f t="shared" si="187"/>
        <v/>
      </c>
      <c r="V2289" s="126" t="str">
        <f t="shared" si="187"/>
        <v/>
      </c>
      <c r="W2289" s="126" t="str">
        <f t="shared" si="187"/>
        <v/>
      </c>
      <c r="X2289" s="126" t="str">
        <f t="shared" si="187"/>
        <v/>
      </c>
      <c r="Y2289" s="126" t="str">
        <f t="shared" si="187"/>
        <v/>
      </c>
      <c r="Z2289" s="126" t="str">
        <f t="shared" si="187"/>
        <v/>
      </c>
      <c r="AA2289" s="126" t="str">
        <f t="shared" si="187"/>
        <v/>
      </c>
    </row>
    <row r="2290" spans="14:27" x14ac:dyDescent="0.3">
      <c r="N2290" t="str">
        <f t="shared" si="183"/>
        <v/>
      </c>
      <c r="P2290" s="126" t="str">
        <f t="shared" si="186"/>
        <v/>
      </c>
      <c r="Q2290" s="126" t="str">
        <f t="shared" si="187"/>
        <v/>
      </c>
      <c r="R2290" s="126" t="str">
        <f t="shared" si="187"/>
        <v/>
      </c>
      <c r="S2290" s="126" t="str">
        <f t="shared" si="187"/>
        <v/>
      </c>
      <c r="T2290" s="126" t="str">
        <f t="shared" si="187"/>
        <v/>
      </c>
      <c r="U2290" s="126" t="str">
        <f t="shared" si="187"/>
        <v/>
      </c>
      <c r="V2290" s="126" t="str">
        <f t="shared" si="187"/>
        <v/>
      </c>
      <c r="W2290" s="126" t="str">
        <f t="shared" si="187"/>
        <v/>
      </c>
      <c r="X2290" s="126" t="str">
        <f t="shared" si="187"/>
        <v/>
      </c>
      <c r="Y2290" s="126" t="str">
        <f t="shared" si="187"/>
        <v/>
      </c>
      <c r="Z2290" s="126" t="str">
        <f t="shared" si="187"/>
        <v/>
      </c>
      <c r="AA2290" s="126" t="str">
        <f t="shared" si="187"/>
        <v/>
      </c>
    </row>
    <row r="2291" spans="14:27" x14ac:dyDescent="0.3">
      <c r="N2291" t="str">
        <f t="shared" si="183"/>
        <v/>
      </c>
      <c r="P2291" s="126" t="str">
        <f t="shared" si="186"/>
        <v/>
      </c>
      <c r="Q2291" s="126" t="str">
        <f t="shared" si="187"/>
        <v/>
      </c>
      <c r="R2291" s="126" t="str">
        <f t="shared" si="187"/>
        <v/>
      </c>
      <c r="S2291" s="126" t="str">
        <f t="shared" si="187"/>
        <v/>
      </c>
      <c r="T2291" s="126" t="str">
        <f t="shared" si="187"/>
        <v/>
      </c>
      <c r="U2291" s="126" t="str">
        <f t="shared" si="187"/>
        <v/>
      </c>
      <c r="V2291" s="126" t="str">
        <f t="shared" si="187"/>
        <v/>
      </c>
      <c r="W2291" s="126" t="str">
        <f t="shared" si="187"/>
        <v/>
      </c>
      <c r="X2291" s="126" t="str">
        <f t="shared" si="187"/>
        <v/>
      </c>
      <c r="Y2291" s="126" t="str">
        <f t="shared" si="187"/>
        <v/>
      </c>
      <c r="Z2291" s="126" t="str">
        <f t="shared" si="187"/>
        <v/>
      </c>
      <c r="AA2291" s="126" t="str">
        <f t="shared" si="187"/>
        <v/>
      </c>
    </row>
    <row r="2292" spans="14:27" x14ac:dyDescent="0.3">
      <c r="N2292" t="str">
        <f t="shared" si="183"/>
        <v/>
      </c>
      <c r="P2292" s="126" t="str">
        <f t="shared" si="186"/>
        <v/>
      </c>
      <c r="Q2292" s="126" t="str">
        <f t="shared" si="187"/>
        <v/>
      </c>
      <c r="R2292" s="126" t="str">
        <f t="shared" si="187"/>
        <v/>
      </c>
      <c r="S2292" s="126" t="str">
        <f t="shared" si="187"/>
        <v/>
      </c>
      <c r="T2292" s="126" t="str">
        <f t="shared" si="187"/>
        <v/>
      </c>
      <c r="U2292" s="126" t="str">
        <f t="shared" si="187"/>
        <v/>
      </c>
      <c r="V2292" s="126" t="str">
        <f t="shared" si="187"/>
        <v/>
      </c>
      <c r="W2292" s="126" t="str">
        <f t="shared" si="187"/>
        <v/>
      </c>
      <c r="X2292" s="126" t="str">
        <f t="shared" si="187"/>
        <v/>
      </c>
      <c r="Y2292" s="126" t="str">
        <f t="shared" si="187"/>
        <v/>
      </c>
      <c r="Z2292" s="126" t="str">
        <f t="shared" si="187"/>
        <v/>
      </c>
      <c r="AA2292" s="126" t="str">
        <f t="shared" si="187"/>
        <v/>
      </c>
    </row>
    <row r="2293" spans="14:27" x14ac:dyDescent="0.3">
      <c r="N2293" t="str">
        <f t="shared" ref="N2293:N2356" si="188">IF(M2293="","",IF(I2293="Foul","Yes",IF(M2293=0,"No","Yes")))</f>
        <v/>
      </c>
      <c r="P2293" s="126" t="str">
        <f t="shared" si="186"/>
        <v/>
      </c>
      <c r="Q2293" s="126" t="str">
        <f t="shared" si="187"/>
        <v/>
      </c>
      <c r="R2293" s="126" t="str">
        <f t="shared" si="187"/>
        <v/>
      </c>
      <c r="S2293" s="126" t="str">
        <f t="shared" si="187"/>
        <v/>
      </c>
      <c r="T2293" s="126" t="str">
        <f t="shared" si="187"/>
        <v/>
      </c>
      <c r="U2293" s="126" t="str">
        <f t="shared" si="187"/>
        <v/>
      </c>
      <c r="V2293" s="126" t="str">
        <f t="shared" si="187"/>
        <v/>
      </c>
      <c r="W2293" s="126" t="str">
        <f t="shared" si="187"/>
        <v/>
      </c>
      <c r="X2293" s="126" t="str">
        <f t="shared" si="187"/>
        <v/>
      </c>
      <c r="Y2293" s="126" t="str">
        <f t="shared" si="187"/>
        <v/>
      </c>
      <c r="Z2293" s="126" t="str">
        <f t="shared" si="187"/>
        <v/>
      </c>
      <c r="AA2293" s="126" t="str">
        <f t="shared" si="187"/>
        <v/>
      </c>
    </row>
    <row r="2294" spans="14:27" x14ac:dyDescent="0.3">
      <c r="N2294" t="str">
        <f t="shared" si="188"/>
        <v/>
      </c>
      <c r="P2294" s="126" t="str">
        <f t="shared" si="186"/>
        <v/>
      </c>
      <c r="Q2294" s="126" t="str">
        <f t="shared" si="187"/>
        <v/>
      </c>
      <c r="R2294" s="126" t="str">
        <f t="shared" si="187"/>
        <v/>
      </c>
      <c r="S2294" s="126" t="str">
        <f t="shared" si="187"/>
        <v/>
      </c>
      <c r="T2294" s="126" t="str">
        <f t="shared" si="187"/>
        <v/>
      </c>
      <c r="U2294" s="126" t="str">
        <f t="shared" si="187"/>
        <v/>
      </c>
      <c r="V2294" s="126" t="str">
        <f t="shared" si="187"/>
        <v/>
      </c>
      <c r="W2294" s="126" t="str">
        <f t="shared" si="187"/>
        <v/>
      </c>
      <c r="X2294" s="126" t="str">
        <f t="shared" si="187"/>
        <v/>
      </c>
      <c r="Y2294" s="126" t="str">
        <f t="shared" si="187"/>
        <v/>
      </c>
      <c r="Z2294" s="126" t="str">
        <f t="shared" si="187"/>
        <v/>
      </c>
      <c r="AA2294" s="126" t="str">
        <f t="shared" si="187"/>
        <v/>
      </c>
    </row>
    <row r="2295" spans="14:27" x14ac:dyDescent="0.3">
      <c r="N2295" t="str">
        <f t="shared" si="188"/>
        <v/>
      </c>
      <c r="P2295" s="126" t="str">
        <f t="shared" si="186"/>
        <v/>
      </c>
      <c r="Q2295" s="126" t="str">
        <f t="shared" si="187"/>
        <v/>
      </c>
      <c r="R2295" s="126" t="str">
        <f t="shared" si="187"/>
        <v/>
      </c>
      <c r="S2295" s="126" t="str">
        <f t="shared" si="187"/>
        <v/>
      </c>
      <c r="T2295" s="126" t="str">
        <f t="shared" si="187"/>
        <v/>
      </c>
      <c r="U2295" s="126" t="str">
        <f t="shared" si="187"/>
        <v/>
      </c>
      <c r="V2295" s="126" t="str">
        <f t="shared" si="187"/>
        <v/>
      </c>
      <c r="W2295" s="126" t="str">
        <f t="shared" si="187"/>
        <v/>
      </c>
      <c r="X2295" s="126" t="str">
        <f t="shared" si="187"/>
        <v/>
      </c>
      <c r="Y2295" s="126" t="str">
        <f t="shared" si="187"/>
        <v/>
      </c>
      <c r="Z2295" s="126" t="str">
        <f t="shared" si="187"/>
        <v/>
      </c>
      <c r="AA2295" s="126" t="str">
        <f t="shared" si="187"/>
        <v/>
      </c>
    </row>
    <row r="2296" spans="14:27" x14ac:dyDescent="0.3">
      <c r="N2296" t="str">
        <f t="shared" si="188"/>
        <v/>
      </c>
      <c r="P2296" s="126" t="str">
        <f t="shared" si="186"/>
        <v/>
      </c>
      <c r="Q2296" s="126" t="str">
        <f t="shared" si="187"/>
        <v/>
      </c>
      <c r="R2296" s="126" t="str">
        <f t="shared" si="187"/>
        <v/>
      </c>
      <c r="S2296" s="126" t="str">
        <f t="shared" si="187"/>
        <v/>
      </c>
      <c r="T2296" s="126" t="str">
        <f t="shared" si="187"/>
        <v/>
      </c>
      <c r="U2296" s="126" t="str">
        <f t="shared" si="187"/>
        <v/>
      </c>
      <c r="V2296" s="126" t="str">
        <f t="shared" si="187"/>
        <v/>
      </c>
      <c r="W2296" s="126" t="str">
        <f t="shared" si="187"/>
        <v/>
      </c>
      <c r="X2296" s="126" t="str">
        <f t="shared" si="187"/>
        <v/>
      </c>
      <c r="Y2296" s="126" t="str">
        <f t="shared" si="187"/>
        <v/>
      </c>
      <c r="Z2296" s="126" t="str">
        <f t="shared" si="187"/>
        <v/>
      </c>
      <c r="AA2296" s="126" t="str">
        <f t="shared" si="187"/>
        <v/>
      </c>
    </row>
    <row r="2297" spans="14:27" x14ac:dyDescent="0.3">
      <c r="N2297" t="str">
        <f t="shared" si="188"/>
        <v/>
      </c>
      <c r="P2297" s="126" t="str">
        <f t="shared" si="186"/>
        <v/>
      </c>
      <c r="Q2297" s="126" t="str">
        <f t="shared" si="187"/>
        <v/>
      </c>
      <c r="R2297" s="126" t="str">
        <f t="shared" si="187"/>
        <v/>
      </c>
      <c r="S2297" s="126" t="str">
        <f t="shared" si="187"/>
        <v/>
      </c>
      <c r="T2297" s="126" t="str">
        <f t="shared" si="187"/>
        <v/>
      </c>
      <c r="U2297" s="126" t="str">
        <f t="shared" si="187"/>
        <v/>
      </c>
      <c r="V2297" s="126" t="str">
        <f t="shared" si="187"/>
        <v/>
      </c>
      <c r="W2297" s="126" t="str">
        <f t="shared" si="187"/>
        <v/>
      </c>
      <c r="X2297" s="126" t="str">
        <f t="shared" si="187"/>
        <v/>
      </c>
      <c r="Y2297" s="126" t="str">
        <f t="shared" si="187"/>
        <v/>
      </c>
      <c r="Z2297" s="126" t="str">
        <f t="shared" si="187"/>
        <v/>
      </c>
      <c r="AA2297" s="126" t="str">
        <f t="shared" si="187"/>
        <v/>
      </c>
    </row>
    <row r="2298" spans="14:27" x14ac:dyDescent="0.3">
      <c r="N2298" t="str">
        <f t="shared" si="188"/>
        <v/>
      </c>
      <c r="P2298" s="126" t="str">
        <f t="shared" si="186"/>
        <v/>
      </c>
      <c r="Q2298" s="126" t="str">
        <f t="shared" si="187"/>
        <v/>
      </c>
      <c r="R2298" s="126" t="str">
        <f t="shared" si="187"/>
        <v/>
      </c>
      <c r="S2298" s="126" t="str">
        <f t="shared" si="187"/>
        <v/>
      </c>
      <c r="T2298" s="126" t="str">
        <f t="shared" si="187"/>
        <v/>
      </c>
      <c r="U2298" s="126" t="str">
        <f t="shared" si="187"/>
        <v/>
      </c>
      <c r="V2298" s="126" t="str">
        <f t="shared" si="187"/>
        <v/>
      </c>
      <c r="W2298" s="126" t="str">
        <f t="shared" ref="Q2298:AA2321" si="189">IF($A2298="","",IF(OR($B2298=W$1,$C2298=W$1,$D2298=W$1,$E2298=W$1,$F2298=W$1),"Yes","No"))</f>
        <v/>
      </c>
      <c r="X2298" s="126" t="str">
        <f t="shared" si="189"/>
        <v/>
      </c>
      <c r="Y2298" s="126" t="str">
        <f t="shared" si="189"/>
        <v/>
      </c>
      <c r="Z2298" s="126" t="str">
        <f t="shared" si="189"/>
        <v/>
      </c>
      <c r="AA2298" s="126" t="str">
        <f t="shared" si="189"/>
        <v/>
      </c>
    </row>
    <row r="2299" spans="14:27" x14ac:dyDescent="0.3">
      <c r="N2299" t="str">
        <f t="shared" si="188"/>
        <v/>
      </c>
      <c r="P2299" s="126" t="str">
        <f t="shared" si="186"/>
        <v/>
      </c>
      <c r="Q2299" s="126" t="str">
        <f t="shared" si="189"/>
        <v/>
      </c>
      <c r="R2299" s="126" t="str">
        <f t="shared" si="189"/>
        <v/>
      </c>
      <c r="S2299" s="126" t="str">
        <f t="shared" si="189"/>
        <v/>
      </c>
      <c r="T2299" s="126" t="str">
        <f t="shared" si="189"/>
        <v/>
      </c>
      <c r="U2299" s="126" t="str">
        <f t="shared" si="189"/>
        <v/>
      </c>
      <c r="V2299" s="126" t="str">
        <f t="shared" si="189"/>
        <v/>
      </c>
      <c r="W2299" s="126" t="str">
        <f t="shared" si="189"/>
        <v/>
      </c>
      <c r="X2299" s="126" t="str">
        <f t="shared" si="189"/>
        <v/>
      </c>
      <c r="Y2299" s="126" t="str">
        <f t="shared" si="189"/>
        <v/>
      </c>
      <c r="Z2299" s="126" t="str">
        <f t="shared" si="189"/>
        <v/>
      </c>
      <c r="AA2299" s="126" t="str">
        <f t="shared" si="189"/>
        <v/>
      </c>
    </row>
    <row r="2300" spans="14:27" x14ac:dyDescent="0.3">
      <c r="N2300" t="str">
        <f t="shared" si="188"/>
        <v/>
      </c>
      <c r="P2300" s="126" t="str">
        <f t="shared" si="186"/>
        <v/>
      </c>
      <c r="Q2300" s="126" t="str">
        <f t="shared" si="189"/>
        <v/>
      </c>
      <c r="R2300" s="126" t="str">
        <f t="shared" si="189"/>
        <v/>
      </c>
      <c r="S2300" s="126" t="str">
        <f t="shared" si="189"/>
        <v/>
      </c>
      <c r="T2300" s="126" t="str">
        <f t="shared" si="189"/>
        <v/>
      </c>
      <c r="U2300" s="126" t="str">
        <f t="shared" si="189"/>
        <v/>
      </c>
      <c r="V2300" s="126" t="str">
        <f t="shared" si="189"/>
        <v/>
      </c>
      <c r="W2300" s="126" t="str">
        <f t="shared" si="189"/>
        <v/>
      </c>
      <c r="X2300" s="126" t="str">
        <f t="shared" si="189"/>
        <v/>
      </c>
      <c r="Y2300" s="126" t="str">
        <f t="shared" si="189"/>
        <v/>
      </c>
      <c r="Z2300" s="126" t="str">
        <f t="shared" si="189"/>
        <v/>
      </c>
      <c r="AA2300" s="126" t="str">
        <f t="shared" si="189"/>
        <v/>
      </c>
    </row>
    <row r="2301" spans="14:27" x14ac:dyDescent="0.3">
      <c r="N2301" t="str">
        <f t="shared" si="188"/>
        <v/>
      </c>
      <c r="P2301" s="126" t="str">
        <f t="shared" si="186"/>
        <v/>
      </c>
      <c r="Q2301" s="126" t="str">
        <f t="shared" si="189"/>
        <v/>
      </c>
      <c r="R2301" s="126" t="str">
        <f t="shared" si="189"/>
        <v/>
      </c>
      <c r="S2301" s="126" t="str">
        <f t="shared" si="189"/>
        <v/>
      </c>
      <c r="T2301" s="126" t="str">
        <f t="shared" si="189"/>
        <v/>
      </c>
      <c r="U2301" s="126" t="str">
        <f t="shared" si="189"/>
        <v/>
      </c>
      <c r="V2301" s="126" t="str">
        <f t="shared" si="189"/>
        <v/>
      </c>
      <c r="W2301" s="126" t="str">
        <f t="shared" si="189"/>
        <v/>
      </c>
      <c r="X2301" s="126" t="str">
        <f t="shared" si="189"/>
        <v/>
      </c>
      <c r="Y2301" s="126" t="str">
        <f t="shared" si="189"/>
        <v/>
      </c>
      <c r="Z2301" s="126" t="str">
        <f t="shared" si="189"/>
        <v/>
      </c>
      <c r="AA2301" s="126" t="str">
        <f t="shared" si="189"/>
        <v/>
      </c>
    </row>
    <row r="2302" spans="14:27" x14ac:dyDescent="0.3">
      <c r="N2302" t="str">
        <f t="shared" si="188"/>
        <v/>
      </c>
      <c r="P2302" s="126" t="str">
        <f t="shared" si="186"/>
        <v/>
      </c>
      <c r="Q2302" s="126" t="str">
        <f t="shared" si="189"/>
        <v/>
      </c>
      <c r="R2302" s="126" t="str">
        <f t="shared" si="189"/>
        <v/>
      </c>
      <c r="S2302" s="126" t="str">
        <f t="shared" si="189"/>
        <v/>
      </c>
      <c r="T2302" s="126" t="str">
        <f t="shared" si="189"/>
        <v/>
      </c>
      <c r="U2302" s="126" t="str">
        <f t="shared" si="189"/>
        <v/>
      </c>
      <c r="V2302" s="126" t="str">
        <f t="shared" si="189"/>
        <v/>
      </c>
      <c r="W2302" s="126" t="str">
        <f t="shared" si="189"/>
        <v/>
      </c>
      <c r="X2302" s="126" t="str">
        <f t="shared" si="189"/>
        <v/>
      </c>
      <c r="Y2302" s="126" t="str">
        <f t="shared" si="189"/>
        <v/>
      </c>
      <c r="Z2302" s="126" t="str">
        <f t="shared" si="189"/>
        <v/>
      </c>
      <c r="AA2302" s="126" t="str">
        <f t="shared" si="189"/>
        <v/>
      </c>
    </row>
    <row r="2303" spans="14:27" x14ac:dyDescent="0.3">
      <c r="N2303" t="str">
        <f t="shared" si="188"/>
        <v/>
      </c>
      <c r="P2303" s="126" t="str">
        <f t="shared" si="186"/>
        <v/>
      </c>
      <c r="Q2303" s="126" t="str">
        <f t="shared" si="189"/>
        <v/>
      </c>
      <c r="R2303" s="126" t="str">
        <f t="shared" si="189"/>
        <v/>
      </c>
      <c r="S2303" s="126" t="str">
        <f t="shared" si="189"/>
        <v/>
      </c>
      <c r="T2303" s="126" t="str">
        <f t="shared" si="189"/>
        <v/>
      </c>
      <c r="U2303" s="126" t="str">
        <f t="shared" si="189"/>
        <v/>
      </c>
      <c r="V2303" s="126" t="str">
        <f t="shared" si="189"/>
        <v/>
      </c>
      <c r="W2303" s="126" t="str">
        <f t="shared" si="189"/>
        <v/>
      </c>
      <c r="X2303" s="126" t="str">
        <f t="shared" si="189"/>
        <v/>
      </c>
      <c r="Y2303" s="126" t="str">
        <f t="shared" si="189"/>
        <v/>
      </c>
      <c r="Z2303" s="126" t="str">
        <f t="shared" si="189"/>
        <v/>
      </c>
      <c r="AA2303" s="126" t="str">
        <f t="shared" si="189"/>
        <v/>
      </c>
    </row>
    <row r="2304" spans="14:27" x14ac:dyDescent="0.3">
      <c r="N2304" t="str">
        <f t="shared" si="188"/>
        <v/>
      </c>
      <c r="P2304" s="126" t="str">
        <f t="shared" si="186"/>
        <v/>
      </c>
      <c r="Q2304" s="126" t="str">
        <f t="shared" si="189"/>
        <v/>
      </c>
      <c r="R2304" s="126" t="str">
        <f t="shared" si="189"/>
        <v/>
      </c>
      <c r="S2304" s="126" t="str">
        <f t="shared" si="189"/>
        <v/>
      </c>
      <c r="T2304" s="126" t="str">
        <f t="shared" si="189"/>
        <v/>
      </c>
      <c r="U2304" s="126" t="str">
        <f t="shared" si="189"/>
        <v/>
      </c>
      <c r="V2304" s="126" t="str">
        <f t="shared" si="189"/>
        <v/>
      </c>
      <c r="W2304" s="126" t="str">
        <f t="shared" si="189"/>
        <v/>
      </c>
      <c r="X2304" s="126" t="str">
        <f t="shared" si="189"/>
        <v/>
      </c>
      <c r="Y2304" s="126" t="str">
        <f t="shared" si="189"/>
        <v/>
      </c>
      <c r="Z2304" s="126" t="str">
        <f t="shared" si="189"/>
        <v/>
      </c>
      <c r="AA2304" s="126" t="str">
        <f t="shared" si="189"/>
        <v/>
      </c>
    </row>
    <row r="2305" spans="14:27" x14ac:dyDescent="0.3">
      <c r="N2305" t="str">
        <f t="shared" si="188"/>
        <v/>
      </c>
      <c r="P2305" s="126" t="str">
        <f t="shared" si="186"/>
        <v/>
      </c>
      <c r="Q2305" s="126" t="str">
        <f t="shared" si="189"/>
        <v/>
      </c>
      <c r="R2305" s="126" t="str">
        <f t="shared" si="189"/>
        <v/>
      </c>
      <c r="S2305" s="126" t="str">
        <f t="shared" si="189"/>
        <v/>
      </c>
      <c r="T2305" s="126" t="str">
        <f t="shared" si="189"/>
        <v/>
      </c>
      <c r="U2305" s="126" t="str">
        <f t="shared" si="189"/>
        <v/>
      </c>
      <c r="V2305" s="126" t="str">
        <f t="shared" si="189"/>
        <v/>
      </c>
      <c r="W2305" s="126" t="str">
        <f t="shared" si="189"/>
        <v/>
      </c>
      <c r="X2305" s="126" t="str">
        <f t="shared" si="189"/>
        <v/>
      </c>
      <c r="Y2305" s="126" t="str">
        <f t="shared" si="189"/>
        <v/>
      </c>
      <c r="Z2305" s="126" t="str">
        <f t="shared" si="189"/>
        <v/>
      </c>
      <c r="AA2305" s="126" t="str">
        <f t="shared" si="189"/>
        <v/>
      </c>
    </row>
    <row r="2306" spans="14:27" x14ac:dyDescent="0.3">
      <c r="N2306" t="str">
        <f t="shared" si="188"/>
        <v/>
      </c>
      <c r="P2306" s="126" t="str">
        <f t="shared" si="186"/>
        <v/>
      </c>
      <c r="Q2306" s="126" t="str">
        <f t="shared" si="189"/>
        <v/>
      </c>
      <c r="R2306" s="126" t="str">
        <f t="shared" si="189"/>
        <v/>
      </c>
      <c r="S2306" s="126" t="str">
        <f t="shared" si="189"/>
        <v/>
      </c>
      <c r="T2306" s="126" t="str">
        <f t="shared" si="189"/>
        <v/>
      </c>
      <c r="U2306" s="126" t="str">
        <f t="shared" si="189"/>
        <v/>
      </c>
      <c r="V2306" s="126" t="str">
        <f t="shared" si="189"/>
        <v/>
      </c>
      <c r="W2306" s="126" t="str">
        <f t="shared" si="189"/>
        <v/>
      </c>
      <c r="X2306" s="126" t="str">
        <f t="shared" si="189"/>
        <v/>
      </c>
      <c r="Y2306" s="126" t="str">
        <f t="shared" si="189"/>
        <v/>
      </c>
      <c r="Z2306" s="126" t="str">
        <f t="shared" si="189"/>
        <v/>
      </c>
      <c r="AA2306" s="126" t="str">
        <f t="shared" si="189"/>
        <v/>
      </c>
    </row>
    <row r="2307" spans="14:27" x14ac:dyDescent="0.3">
      <c r="N2307" t="str">
        <f t="shared" si="188"/>
        <v/>
      </c>
      <c r="P2307" s="126" t="str">
        <f t="shared" si="186"/>
        <v/>
      </c>
      <c r="Q2307" s="126" t="str">
        <f t="shared" si="189"/>
        <v/>
      </c>
      <c r="R2307" s="126" t="str">
        <f t="shared" si="189"/>
        <v/>
      </c>
      <c r="S2307" s="126" t="str">
        <f t="shared" si="189"/>
        <v/>
      </c>
      <c r="T2307" s="126" t="str">
        <f t="shared" si="189"/>
        <v/>
      </c>
      <c r="U2307" s="126" t="str">
        <f t="shared" si="189"/>
        <v/>
      </c>
      <c r="V2307" s="126" t="str">
        <f t="shared" si="189"/>
        <v/>
      </c>
      <c r="W2307" s="126" t="str">
        <f t="shared" si="189"/>
        <v/>
      </c>
      <c r="X2307" s="126" t="str">
        <f t="shared" si="189"/>
        <v/>
      </c>
      <c r="Y2307" s="126" t="str">
        <f t="shared" si="189"/>
        <v/>
      </c>
      <c r="Z2307" s="126" t="str">
        <f t="shared" si="189"/>
        <v/>
      </c>
      <c r="AA2307" s="126" t="str">
        <f t="shared" si="189"/>
        <v/>
      </c>
    </row>
    <row r="2308" spans="14:27" x14ac:dyDescent="0.3">
      <c r="N2308" t="str">
        <f t="shared" si="188"/>
        <v/>
      </c>
      <c r="P2308" s="126" t="str">
        <f t="shared" si="186"/>
        <v/>
      </c>
      <c r="Q2308" s="126" t="str">
        <f t="shared" si="189"/>
        <v/>
      </c>
      <c r="R2308" s="126" t="str">
        <f t="shared" si="189"/>
        <v/>
      </c>
      <c r="S2308" s="126" t="str">
        <f t="shared" si="189"/>
        <v/>
      </c>
      <c r="T2308" s="126" t="str">
        <f t="shared" si="189"/>
        <v/>
      </c>
      <c r="U2308" s="126" t="str">
        <f t="shared" si="189"/>
        <v/>
      </c>
      <c r="V2308" s="126" t="str">
        <f t="shared" si="189"/>
        <v/>
      </c>
      <c r="W2308" s="126" t="str">
        <f t="shared" si="189"/>
        <v/>
      </c>
      <c r="X2308" s="126" t="str">
        <f t="shared" si="189"/>
        <v/>
      </c>
      <c r="Y2308" s="126" t="str">
        <f t="shared" si="189"/>
        <v/>
      </c>
      <c r="Z2308" s="126" t="str">
        <f t="shared" si="189"/>
        <v/>
      </c>
      <c r="AA2308" s="126" t="str">
        <f t="shared" si="189"/>
        <v/>
      </c>
    </row>
    <row r="2309" spans="14:27" x14ac:dyDescent="0.3">
      <c r="N2309" t="str">
        <f t="shared" si="188"/>
        <v/>
      </c>
      <c r="P2309" s="126" t="str">
        <f t="shared" si="186"/>
        <v/>
      </c>
      <c r="Q2309" s="126" t="str">
        <f t="shared" si="189"/>
        <v/>
      </c>
      <c r="R2309" s="126" t="str">
        <f t="shared" si="189"/>
        <v/>
      </c>
      <c r="S2309" s="126" t="str">
        <f t="shared" si="189"/>
        <v/>
      </c>
      <c r="T2309" s="126" t="str">
        <f t="shared" si="189"/>
        <v/>
      </c>
      <c r="U2309" s="126" t="str">
        <f t="shared" si="189"/>
        <v/>
      </c>
      <c r="V2309" s="126" t="str">
        <f t="shared" si="189"/>
        <v/>
      </c>
      <c r="W2309" s="126" t="str">
        <f t="shared" si="189"/>
        <v/>
      </c>
      <c r="X2309" s="126" t="str">
        <f t="shared" si="189"/>
        <v/>
      </c>
      <c r="Y2309" s="126" t="str">
        <f t="shared" si="189"/>
        <v/>
      </c>
      <c r="Z2309" s="126" t="str">
        <f t="shared" si="189"/>
        <v/>
      </c>
      <c r="AA2309" s="126" t="str">
        <f t="shared" si="189"/>
        <v/>
      </c>
    </row>
    <row r="2310" spans="14:27" x14ac:dyDescent="0.3">
      <c r="N2310" t="str">
        <f t="shared" si="188"/>
        <v/>
      </c>
      <c r="P2310" s="126" t="str">
        <f t="shared" si="186"/>
        <v/>
      </c>
      <c r="Q2310" s="126" t="str">
        <f t="shared" si="189"/>
        <v/>
      </c>
      <c r="R2310" s="126" t="str">
        <f t="shared" si="189"/>
        <v/>
      </c>
      <c r="S2310" s="126" t="str">
        <f t="shared" si="189"/>
        <v/>
      </c>
      <c r="T2310" s="126" t="str">
        <f t="shared" si="189"/>
        <v/>
      </c>
      <c r="U2310" s="126" t="str">
        <f t="shared" si="189"/>
        <v/>
      </c>
      <c r="V2310" s="126" t="str">
        <f t="shared" si="189"/>
        <v/>
      </c>
      <c r="W2310" s="126" t="str">
        <f t="shared" si="189"/>
        <v/>
      </c>
      <c r="X2310" s="126" t="str">
        <f t="shared" si="189"/>
        <v/>
      </c>
      <c r="Y2310" s="126" t="str">
        <f t="shared" si="189"/>
        <v/>
      </c>
      <c r="Z2310" s="126" t="str">
        <f t="shared" si="189"/>
        <v/>
      </c>
      <c r="AA2310" s="126" t="str">
        <f t="shared" si="189"/>
        <v/>
      </c>
    </row>
    <row r="2311" spans="14:27" x14ac:dyDescent="0.3">
      <c r="N2311" t="str">
        <f t="shared" si="188"/>
        <v/>
      </c>
      <c r="P2311" s="126" t="str">
        <f t="shared" si="186"/>
        <v/>
      </c>
      <c r="Q2311" s="126" t="str">
        <f t="shared" si="189"/>
        <v/>
      </c>
      <c r="R2311" s="126" t="str">
        <f t="shared" si="189"/>
        <v/>
      </c>
      <c r="S2311" s="126" t="str">
        <f t="shared" si="189"/>
        <v/>
      </c>
      <c r="T2311" s="126" t="str">
        <f t="shared" si="189"/>
        <v/>
      </c>
      <c r="U2311" s="126" t="str">
        <f t="shared" si="189"/>
        <v/>
      </c>
      <c r="V2311" s="126" t="str">
        <f t="shared" si="189"/>
        <v/>
      </c>
      <c r="W2311" s="126" t="str">
        <f t="shared" si="189"/>
        <v/>
      </c>
      <c r="X2311" s="126" t="str">
        <f t="shared" si="189"/>
        <v/>
      </c>
      <c r="Y2311" s="126" t="str">
        <f t="shared" si="189"/>
        <v/>
      </c>
      <c r="Z2311" s="126" t="str">
        <f t="shared" si="189"/>
        <v/>
      </c>
      <c r="AA2311" s="126" t="str">
        <f t="shared" si="189"/>
        <v/>
      </c>
    </row>
    <row r="2312" spans="14:27" x14ac:dyDescent="0.3">
      <c r="N2312" t="str">
        <f t="shared" si="188"/>
        <v/>
      </c>
      <c r="P2312" s="126" t="str">
        <f t="shared" si="186"/>
        <v/>
      </c>
      <c r="Q2312" s="126" t="str">
        <f t="shared" si="189"/>
        <v/>
      </c>
      <c r="R2312" s="126" t="str">
        <f t="shared" si="189"/>
        <v/>
      </c>
      <c r="S2312" s="126" t="str">
        <f t="shared" si="189"/>
        <v/>
      </c>
      <c r="T2312" s="126" t="str">
        <f t="shared" si="189"/>
        <v/>
      </c>
      <c r="U2312" s="126" t="str">
        <f t="shared" si="189"/>
        <v/>
      </c>
      <c r="V2312" s="126" t="str">
        <f t="shared" si="189"/>
        <v/>
      </c>
      <c r="W2312" s="126" t="str">
        <f t="shared" si="189"/>
        <v/>
      </c>
      <c r="X2312" s="126" t="str">
        <f t="shared" si="189"/>
        <v/>
      </c>
      <c r="Y2312" s="126" t="str">
        <f t="shared" si="189"/>
        <v/>
      </c>
      <c r="Z2312" s="126" t="str">
        <f t="shared" si="189"/>
        <v/>
      </c>
      <c r="AA2312" s="126" t="str">
        <f t="shared" si="189"/>
        <v/>
      </c>
    </row>
    <row r="2313" spans="14:27" x14ac:dyDescent="0.3">
      <c r="N2313" t="str">
        <f t="shared" si="188"/>
        <v/>
      </c>
      <c r="P2313" s="126" t="str">
        <f t="shared" si="186"/>
        <v/>
      </c>
      <c r="Q2313" s="126" t="str">
        <f t="shared" si="189"/>
        <v/>
      </c>
      <c r="R2313" s="126" t="str">
        <f t="shared" si="189"/>
        <v/>
      </c>
      <c r="S2313" s="126" t="str">
        <f t="shared" si="189"/>
        <v/>
      </c>
      <c r="T2313" s="126" t="str">
        <f t="shared" si="189"/>
        <v/>
      </c>
      <c r="U2313" s="126" t="str">
        <f t="shared" si="189"/>
        <v/>
      </c>
      <c r="V2313" s="126" t="str">
        <f t="shared" si="189"/>
        <v/>
      </c>
      <c r="W2313" s="126" t="str">
        <f t="shared" si="189"/>
        <v/>
      </c>
      <c r="X2313" s="126" t="str">
        <f t="shared" si="189"/>
        <v/>
      </c>
      <c r="Y2313" s="126" t="str">
        <f t="shared" si="189"/>
        <v/>
      </c>
      <c r="Z2313" s="126" t="str">
        <f t="shared" si="189"/>
        <v/>
      </c>
      <c r="AA2313" s="126" t="str">
        <f t="shared" si="189"/>
        <v/>
      </c>
    </row>
    <row r="2314" spans="14:27" x14ac:dyDescent="0.3">
      <c r="N2314" t="str">
        <f t="shared" si="188"/>
        <v/>
      </c>
      <c r="P2314" s="126" t="str">
        <f t="shared" si="186"/>
        <v/>
      </c>
      <c r="Q2314" s="126" t="str">
        <f t="shared" si="189"/>
        <v/>
      </c>
      <c r="R2314" s="126" t="str">
        <f t="shared" si="189"/>
        <v/>
      </c>
      <c r="S2314" s="126" t="str">
        <f t="shared" si="189"/>
        <v/>
      </c>
      <c r="T2314" s="126" t="str">
        <f t="shared" si="189"/>
        <v/>
      </c>
      <c r="U2314" s="126" t="str">
        <f t="shared" si="189"/>
        <v/>
      </c>
      <c r="V2314" s="126" t="str">
        <f t="shared" si="189"/>
        <v/>
      </c>
      <c r="W2314" s="126" t="str">
        <f t="shared" si="189"/>
        <v/>
      </c>
      <c r="X2314" s="126" t="str">
        <f t="shared" si="189"/>
        <v/>
      </c>
      <c r="Y2314" s="126" t="str">
        <f t="shared" si="189"/>
        <v/>
      </c>
      <c r="Z2314" s="126" t="str">
        <f t="shared" si="189"/>
        <v/>
      </c>
      <c r="AA2314" s="126" t="str">
        <f t="shared" si="189"/>
        <v/>
      </c>
    </row>
    <row r="2315" spans="14:27" x14ac:dyDescent="0.3">
      <c r="N2315" t="str">
        <f t="shared" si="188"/>
        <v/>
      </c>
      <c r="P2315" s="126" t="str">
        <f t="shared" si="186"/>
        <v/>
      </c>
      <c r="Q2315" s="126" t="str">
        <f t="shared" si="189"/>
        <v/>
      </c>
      <c r="R2315" s="126" t="str">
        <f t="shared" si="189"/>
        <v/>
      </c>
      <c r="S2315" s="126" t="str">
        <f t="shared" si="189"/>
        <v/>
      </c>
      <c r="T2315" s="126" t="str">
        <f t="shared" si="189"/>
        <v/>
      </c>
      <c r="U2315" s="126" t="str">
        <f t="shared" si="189"/>
        <v/>
      </c>
      <c r="V2315" s="126" t="str">
        <f t="shared" si="189"/>
        <v/>
      </c>
      <c r="W2315" s="126" t="str">
        <f t="shared" si="189"/>
        <v/>
      </c>
      <c r="X2315" s="126" t="str">
        <f t="shared" si="189"/>
        <v/>
      </c>
      <c r="Y2315" s="126" t="str">
        <f t="shared" si="189"/>
        <v/>
      </c>
      <c r="Z2315" s="126" t="str">
        <f t="shared" si="189"/>
        <v/>
      </c>
      <c r="AA2315" s="126" t="str">
        <f t="shared" si="189"/>
        <v/>
      </c>
    </row>
    <row r="2316" spans="14:27" x14ac:dyDescent="0.3">
      <c r="N2316" t="str">
        <f t="shared" si="188"/>
        <v/>
      </c>
      <c r="P2316" s="126" t="str">
        <f t="shared" si="186"/>
        <v/>
      </c>
      <c r="Q2316" s="126" t="str">
        <f t="shared" si="189"/>
        <v/>
      </c>
      <c r="R2316" s="126" t="str">
        <f t="shared" si="189"/>
        <v/>
      </c>
      <c r="S2316" s="126" t="str">
        <f t="shared" si="189"/>
        <v/>
      </c>
      <c r="T2316" s="126" t="str">
        <f t="shared" si="189"/>
        <v/>
      </c>
      <c r="U2316" s="126" t="str">
        <f t="shared" si="189"/>
        <v/>
      </c>
      <c r="V2316" s="126" t="str">
        <f t="shared" si="189"/>
        <v/>
      </c>
      <c r="W2316" s="126" t="str">
        <f t="shared" si="189"/>
        <v/>
      </c>
      <c r="X2316" s="126" t="str">
        <f t="shared" si="189"/>
        <v/>
      </c>
      <c r="Y2316" s="126" t="str">
        <f t="shared" si="189"/>
        <v/>
      </c>
      <c r="Z2316" s="126" t="str">
        <f t="shared" si="189"/>
        <v/>
      </c>
      <c r="AA2316" s="126" t="str">
        <f t="shared" si="189"/>
        <v/>
      </c>
    </row>
    <row r="2317" spans="14:27" x14ac:dyDescent="0.3">
      <c r="N2317" t="str">
        <f t="shared" si="188"/>
        <v/>
      </c>
      <c r="P2317" s="126" t="str">
        <f t="shared" ref="P2317:P2380" si="190">IF($A2317="","",IF(OR($B2317=P$1,$C2317=P$1,$D2317=P$1,$E2317=P$1,$F2317=P$1),"Yes","No"))</f>
        <v/>
      </c>
      <c r="Q2317" s="126" t="str">
        <f t="shared" si="189"/>
        <v/>
      </c>
      <c r="R2317" s="126" t="str">
        <f t="shared" si="189"/>
        <v/>
      </c>
      <c r="S2317" s="126" t="str">
        <f t="shared" si="189"/>
        <v/>
      </c>
      <c r="T2317" s="126" t="str">
        <f t="shared" si="189"/>
        <v/>
      </c>
      <c r="U2317" s="126" t="str">
        <f t="shared" si="189"/>
        <v/>
      </c>
      <c r="V2317" s="126" t="str">
        <f t="shared" si="189"/>
        <v/>
      </c>
      <c r="W2317" s="126" t="str">
        <f t="shared" si="189"/>
        <v/>
      </c>
      <c r="X2317" s="126" t="str">
        <f t="shared" si="189"/>
        <v/>
      </c>
      <c r="Y2317" s="126" t="str">
        <f t="shared" si="189"/>
        <v/>
      </c>
      <c r="Z2317" s="126" t="str">
        <f t="shared" si="189"/>
        <v/>
      </c>
      <c r="AA2317" s="126" t="str">
        <f t="shared" si="189"/>
        <v/>
      </c>
    </row>
    <row r="2318" spans="14:27" x14ac:dyDescent="0.3">
      <c r="N2318" t="str">
        <f t="shared" si="188"/>
        <v/>
      </c>
      <c r="P2318" s="126" t="str">
        <f t="shared" si="190"/>
        <v/>
      </c>
      <c r="Q2318" s="126" t="str">
        <f t="shared" si="189"/>
        <v/>
      </c>
      <c r="R2318" s="126" t="str">
        <f t="shared" si="189"/>
        <v/>
      </c>
      <c r="S2318" s="126" t="str">
        <f t="shared" si="189"/>
        <v/>
      </c>
      <c r="T2318" s="126" t="str">
        <f t="shared" si="189"/>
        <v/>
      </c>
      <c r="U2318" s="126" t="str">
        <f t="shared" si="189"/>
        <v/>
      </c>
      <c r="V2318" s="126" t="str">
        <f t="shared" si="189"/>
        <v/>
      </c>
      <c r="W2318" s="126" t="str">
        <f t="shared" si="189"/>
        <v/>
      </c>
      <c r="X2318" s="126" t="str">
        <f t="shared" si="189"/>
        <v/>
      </c>
      <c r="Y2318" s="126" t="str">
        <f t="shared" si="189"/>
        <v/>
      </c>
      <c r="Z2318" s="126" t="str">
        <f t="shared" si="189"/>
        <v/>
      </c>
      <c r="AA2318" s="126" t="str">
        <f t="shared" si="189"/>
        <v/>
      </c>
    </row>
    <row r="2319" spans="14:27" x14ac:dyDescent="0.3">
      <c r="N2319" t="str">
        <f t="shared" si="188"/>
        <v/>
      </c>
      <c r="P2319" s="126" t="str">
        <f t="shared" si="190"/>
        <v/>
      </c>
      <c r="Q2319" s="126" t="str">
        <f t="shared" si="189"/>
        <v/>
      </c>
      <c r="R2319" s="126" t="str">
        <f t="shared" si="189"/>
        <v/>
      </c>
      <c r="S2319" s="126" t="str">
        <f t="shared" si="189"/>
        <v/>
      </c>
      <c r="T2319" s="126" t="str">
        <f t="shared" si="189"/>
        <v/>
      </c>
      <c r="U2319" s="126" t="str">
        <f t="shared" si="189"/>
        <v/>
      </c>
      <c r="V2319" s="126" t="str">
        <f t="shared" si="189"/>
        <v/>
      </c>
      <c r="W2319" s="126" t="str">
        <f t="shared" si="189"/>
        <v/>
      </c>
      <c r="X2319" s="126" t="str">
        <f t="shared" si="189"/>
        <v/>
      </c>
      <c r="Y2319" s="126" t="str">
        <f t="shared" si="189"/>
        <v/>
      </c>
      <c r="Z2319" s="126" t="str">
        <f t="shared" si="189"/>
        <v/>
      </c>
      <c r="AA2319" s="126" t="str">
        <f t="shared" si="189"/>
        <v/>
      </c>
    </row>
    <row r="2320" spans="14:27" x14ac:dyDescent="0.3">
      <c r="N2320" t="str">
        <f t="shared" si="188"/>
        <v/>
      </c>
      <c r="P2320" s="126" t="str">
        <f t="shared" si="190"/>
        <v/>
      </c>
      <c r="Q2320" s="126" t="str">
        <f t="shared" si="189"/>
        <v/>
      </c>
      <c r="R2320" s="126" t="str">
        <f t="shared" si="189"/>
        <v/>
      </c>
      <c r="S2320" s="126" t="str">
        <f t="shared" si="189"/>
        <v/>
      </c>
      <c r="T2320" s="126" t="str">
        <f t="shared" si="189"/>
        <v/>
      </c>
      <c r="U2320" s="126" t="str">
        <f t="shared" si="189"/>
        <v/>
      </c>
      <c r="V2320" s="126" t="str">
        <f t="shared" si="189"/>
        <v/>
      </c>
      <c r="W2320" s="126" t="str">
        <f t="shared" si="189"/>
        <v/>
      </c>
      <c r="X2320" s="126" t="str">
        <f t="shared" si="189"/>
        <v/>
      </c>
      <c r="Y2320" s="126" t="str">
        <f t="shared" si="189"/>
        <v/>
      </c>
      <c r="Z2320" s="126" t="str">
        <f t="shared" si="189"/>
        <v/>
      </c>
      <c r="AA2320" s="126" t="str">
        <f t="shared" si="189"/>
        <v/>
      </c>
    </row>
    <row r="2321" spans="14:27" x14ac:dyDescent="0.3">
      <c r="N2321" t="str">
        <f t="shared" si="188"/>
        <v/>
      </c>
      <c r="P2321" s="126" t="str">
        <f t="shared" si="190"/>
        <v/>
      </c>
      <c r="Q2321" s="126" t="str">
        <f t="shared" si="189"/>
        <v/>
      </c>
      <c r="R2321" s="126" t="str">
        <f t="shared" si="189"/>
        <v/>
      </c>
      <c r="S2321" s="126" t="str">
        <f t="shared" si="189"/>
        <v/>
      </c>
      <c r="T2321" s="126" t="str">
        <f t="shared" si="189"/>
        <v/>
      </c>
      <c r="U2321" s="126" t="str">
        <f t="shared" si="189"/>
        <v/>
      </c>
      <c r="V2321" s="126" t="str">
        <f t="shared" si="189"/>
        <v/>
      </c>
      <c r="W2321" s="126" t="str">
        <f t="shared" si="189"/>
        <v/>
      </c>
      <c r="X2321" s="126" t="str">
        <f t="shared" si="189"/>
        <v/>
      </c>
      <c r="Y2321" s="126" t="str">
        <f t="shared" ref="Q2321:AA2344" si="191">IF($A2321="","",IF(OR($B2321=Y$1,$C2321=Y$1,$D2321=Y$1,$E2321=Y$1,$F2321=Y$1),"Yes","No"))</f>
        <v/>
      </c>
      <c r="Z2321" s="126" t="str">
        <f t="shared" si="191"/>
        <v/>
      </c>
      <c r="AA2321" s="126" t="str">
        <f t="shared" si="191"/>
        <v/>
      </c>
    </row>
    <row r="2322" spans="14:27" x14ac:dyDescent="0.3">
      <c r="N2322" t="str">
        <f t="shared" si="188"/>
        <v/>
      </c>
      <c r="P2322" s="126" t="str">
        <f t="shared" si="190"/>
        <v/>
      </c>
      <c r="Q2322" s="126" t="str">
        <f t="shared" si="191"/>
        <v/>
      </c>
      <c r="R2322" s="126" t="str">
        <f t="shared" si="191"/>
        <v/>
      </c>
      <c r="S2322" s="126" t="str">
        <f t="shared" si="191"/>
        <v/>
      </c>
      <c r="T2322" s="126" t="str">
        <f t="shared" si="191"/>
        <v/>
      </c>
      <c r="U2322" s="126" t="str">
        <f t="shared" si="191"/>
        <v/>
      </c>
      <c r="V2322" s="126" t="str">
        <f t="shared" si="191"/>
        <v/>
      </c>
      <c r="W2322" s="126" t="str">
        <f t="shared" si="191"/>
        <v/>
      </c>
      <c r="X2322" s="126" t="str">
        <f t="shared" si="191"/>
        <v/>
      </c>
      <c r="Y2322" s="126" t="str">
        <f t="shared" si="191"/>
        <v/>
      </c>
      <c r="Z2322" s="126" t="str">
        <f t="shared" si="191"/>
        <v/>
      </c>
      <c r="AA2322" s="126" t="str">
        <f t="shared" si="191"/>
        <v/>
      </c>
    </row>
    <row r="2323" spans="14:27" x14ac:dyDescent="0.3">
      <c r="N2323" t="str">
        <f t="shared" si="188"/>
        <v/>
      </c>
      <c r="P2323" s="126" t="str">
        <f t="shared" si="190"/>
        <v/>
      </c>
      <c r="Q2323" s="126" t="str">
        <f t="shared" si="191"/>
        <v/>
      </c>
      <c r="R2323" s="126" t="str">
        <f t="shared" si="191"/>
        <v/>
      </c>
      <c r="S2323" s="126" t="str">
        <f t="shared" si="191"/>
        <v/>
      </c>
      <c r="T2323" s="126" t="str">
        <f t="shared" si="191"/>
        <v/>
      </c>
      <c r="U2323" s="126" t="str">
        <f t="shared" si="191"/>
        <v/>
      </c>
      <c r="V2323" s="126" t="str">
        <f t="shared" si="191"/>
        <v/>
      </c>
      <c r="W2323" s="126" t="str">
        <f t="shared" si="191"/>
        <v/>
      </c>
      <c r="X2323" s="126" t="str">
        <f t="shared" si="191"/>
        <v/>
      </c>
      <c r="Y2323" s="126" t="str">
        <f t="shared" si="191"/>
        <v/>
      </c>
      <c r="Z2323" s="126" t="str">
        <f t="shared" si="191"/>
        <v/>
      </c>
      <c r="AA2323" s="126" t="str">
        <f t="shared" si="191"/>
        <v/>
      </c>
    </row>
    <row r="2324" spans="14:27" x14ac:dyDescent="0.3">
      <c r="N2324" t="str">
        <f t="shared" si="188"/>
        <v/>
      </c>
      <c r="P2324" s="126" t="str">
        <f t="shared" si="190"/>
        <v/>
      </c>
      <c r="Q2324" s="126" t="str">
        <f t="shared" si="191"/>
        <v/>
      </c>
      <c r="R2324" s="126" t="str">
        <f t="shared" si="191"/>
        <v/>
      </c>
      <c r="S2324" s="126" t="str">
        <f t="shared" si="191"/>
        <v/>
      </c>
      <c r="T2324" s="126" t="str">
        <f t="shared" si="191"/>
        <v/>
      </c>
      <c r="U2324" s="126" t="str">
        <f t="shared" si="191"/>
        <v/>
      </c>
      <c r="V2324" s="126" t="str">
        <f t="shared" si="191"/>
        <v/>
      </c>
      <c r="W2324" s="126" t="str">
        <f t="shared" si="191"/>
        <v/>
      </c>
      <c r="X2324" s="126" t="str">
        <f t="shared" si="191"/>
        <v/>
      </c>
      <c r="Y2324" s="126" t="str">
        <f t="shared" si="191"/>
        <v/>
      </c>
      <c r="Z2324" s="126" t="str">
        <f t="shared" si="191"/>
        <v/>
      </c>
      <c r="AA2324" s="126" t="str">
        <f t="shared" si="191"/>
        <v/>
      </c>
    </row>
    <row r="2325" spans="14:27" x14ac:dyDescent="0.3">
      <c r="N2325" t="str">
        <f t="shared" si="188"/>
        <v/>
      </c>
      <c r="P2325" s="126" t="str">
        <f t="shared" si="190"/>
        <v/>
      </c>
      <c r="Q2325" s="126" t="str">
        <f t="shared" si="191"/>
        <v/>
      </c>
      <c r="R2325" s="126" t="str">
        <f t="shared" si="191"/>
        <v/>
      </c>
      <c r="S2325" s="126" t="str">
        <f t="shared" si="191"/>
        <v/>
      </c>
      <c r="T2325" s="126" t="str">
        <f t="shared" si="191"/>
        <v/>
      </c>
      <c r="U2325" s="126" t="str">
        <f t="shared" si="191"/>
        <v/>
      </c>
      <c r="V2325" s="126" t="str">
        <f t="shared" si="191"/>
        <v/>
      </c>
      <c r="W2325" s="126" t="str">
        <f t="shared" si="191"/>
        <v/>
      </c>
      <c r="X2325" s="126" t="str">
        <f t="shared" si="191"/>
        <v/>
      </c>
      <c r="Y2325" s="126" t="str">
        <f t="shared" si="191"/>
        <v/>
      </c>
      <c r="Z2325" s="126" t="str">
        <f t="shared" si="191"/>
        <v/>
      </c>
      <c r="AA2325" s="126" t="str">
        <f t="shared" si="191"/>
        <v/>
      </c>
    </row>
    <row r="2326" spans="14:27" x14ac:dyDescent="0.3">
      <c r="N2326" t="str">
        <f t="shared" si="188"/>
        <v/>
      </c>
      <c r="P2326" s="126" t="str">
        <f t="shared" si="190"/>
        <v/>
      </c>
      <c r="Q2326" s="126" t="str">
        <f t="shared" si="191"/>
        <v/>
      </c>
      <c r="R2326" s="126" t="str">
        <f t="shared" si="191"/>
        <v/>
      </c>
      <c r="S2326" s="126" t="str">
        <f t="shared" si="191"/>
        <v/>
      </c>
      <c r="T2326" s="126" t="str">
        <f t="shared" si="191"/>
        <v/>
      </c>
      <c r="U2326" s="126" t="str">
        <f t="shared" si="191"/>
        <v/>
      </c>
      <c r="V2326" s="126" t="str">
        <f t="shared" si="191"/>
        <v/>
      </c>
      <c r="W2326" s="126" t="str">
        <f t="shared" si="191"/>
        <v/>
      </c>
      <c r="X2326" s="126" t="str">
        <f t="shared" si="191"/>
        <v/>
      </c>
      <c r="Y2326" s="126" t="str">
        <f t="shared" si="191"/>
        <v/>
      </c>
      <c r="Z2326" s="126" t="str">
        <f t="shared" si="191"/>
        <v/>
      </c>
      <c r="AA2326" s="126" t="str">
        <f t="shared" si="191"/>
        <v/>
      </c>
    </row>
    <row r="2327" spans="14:27" x14ac:dyDescent="0.3">
      <c r="N2327" t="str">
        <f t="shared" si="188"/>
        <v/>
      </c>
      <c r="P2327" s="126" t="str">
        <f t="shared" si="190"/>
        <v/>
      </c>
      <c r="Q2327" s="126" t="str">
        <f t="shared" si="191"/>
        <v/>
      </c>
      <c r="R2327" s="126" t="str">
        <f t="shared" si="191"/>
        <v/>
      </c>
      <c r="S2327" s="126" t="str">
        <f t="shared" si="191"/>
        <v/>
      </c>
      <c r="T2327" s="126" t="str">
        <f t="shared" si="191"/>
        <v/>
      </c>
      <c r="U2327" s="126" t="str">
        <f t="shared" si="191"/>
        <v/>
      </c>
      <c r="V2327" s="126" t="str">
        <f t="shared" si="191"/>
        <v/>
      </c>
      <c r="W2327" s="126" t="str">
        <f t="shared" si="191"/>
        <v/>
      </c>
      <c r="X2327" s="126" t="str">
        <f t="shared" si="191"/>
        <v/>
      </c>
      <c r="Y2327" s="126" t="str">
        <f t="shared" si="191"/>
        <v/>
      </c>
      <c r="Z2327" s="126" t="str">
        <f t="shared" si="191"/>
        <v/>
      </c>
      <c r="AA2327" s="126" t="str">
        <f t="shared" si="191"/>
        <v/>
      </c>
    </row>
    <row r="2328" spans="14:27" x14ac:dyDescent="0.3">
      <c r="N2328" t="str">
        <f t="shared" si="188"/>
        <v/>
      </c>
      <c r="P2328" s="126" t="str">
        <f t="shared" si="190"/>
        <v/>
      </c>
      <c r="Q2328" s="126" t="str">
        <f t="shared" si="191"/>
        <v/>
      </c>
      <c r="R2328" s="126" t="str">
        <f t="shared" si="191"/>
        <v/>
      </c>
      <c r="S2328" s="126" t="str">
        <f t="shared" si="191"/>
        <v/>
      </c>
      <c r="T2328" s="126" t="str">
        <f t="shared" si="191"/>
        <v/>
      </c>
      <c r="U2328" s="126" t="str">
        <f t="shared" si="191"/>
        <v/>
      </c>
      <c r="V2328" s="126" t="str">
        <f t="shared" si="191"/>
        <v/>
      </c>
      <c r="W2328" s="126" t="str">
        <f t="shared" si="191"/>
        <v/>
      </c>
      <c r="X2328" s="126" t="str">
        <f t="shared" si="191"/>
        <v/>
      </c>
      <c r="Y2328" s="126" t="str">
        <f t="shared" si="191"/>
        <v/>
      </c>
      <c r="Z2328" s="126" t="str">
        <f t="shared" si="191"/>
        <v/>
      </c>
      <c r="AA2328" s="126" t="str">
        <f t="shared" si="191"/>
        <v/>
      </c>
    </row>
    <row r="2329" spans="14:27" x14ac:dyDescent="0.3">
      <c r="N2329" t="str">
        <f t="shared" si="188"/>
        <v/>
      </c>
      <c r="P2329" s="126" t="str">
        <f t="shared" si="190"/>
        <v/>
      </c>
      <c r="Q2329" s="126" t="str">
        <f t="shared" si="191"/>
        <v/>
      </c>
      <c r="R2329" s="126" t="str">
        <f t="shared" si="191"/>
        <v/>
      </c>
      <c r="S2329" s="126" t="str">
        <f t="shared" si="191"/>
        <v/>
      </c>
      <c r="T2329" s="126" t="str">
        <f t="shared" si="191"/>
        <v/>
      </c>
      <c r="U2329" s="126" t="str">
        <f t="shared" si="191"/>
        <v/>
      </c>
      <c r="V2329" s="126" t="str">
        <f t="shared" si="191"/>
        <v/>
      </c>
      <c r="W2329" s="126" t="str">
        <f t="shared" si="191"/>
        <v/>
      </c>
      <c r="X2329" s="126" t="str">
        <f t="shared" si="191"/>
        <v/>
      </c>
      <c r="Y2329" s="126" t="str">
        <f t="shared" si="191"/>
        <v/>
      </c>
      <c r="Z2329" s="126" t="str">
        <f t="shared" si="191"/>
        <v/>
      </c>
      <c r="AA2329" s="126" t="str">
        <f t="shared" si="191"/>
        <v/>
      </c>
    </row>
    <row r="2330" spans="14:27" x14ac:dyDescent="0.3">
      <c r="N2330" t="str">
        <f t="shared" si="188"/>
        <v/>
      </c>
      <c r="P2330" s="126" t="str">
        <f t="shared" si="190"/>
        <v/>
      </c>
      <c r="Q2330" s="126" t="str">
        <f t="shared" si="191"/>
        <v/>
      </c>
      <c r="R2330" s="126" t="str">
        <f t="shared" si="191"/>
        <v/>
      </c>
      <c r="S2330" s="126" t="str">
        <f t="shared" si="191"/>
        <v/>
      </c>
      <c r="T2330" s="126" t="str">
        <f t="shared" si="191"/>
        <v/>
      </c>
      <c r="U2330" s="126" t="str">
        <f t="shared" si="191"/>
        <v/>
      </c>
      <c r="V2330" s="126" t="str">
        <f t="shared" si="191"/>
        <v/>
      </c>
      <c r="W2330" s="126" t="str">
        <f t="shared" si="191"/>
        <v/>
      </c>
      <c r="X2330" s="126" t="str">
        <f t="shared" si="191"/>
        <v/>
      </c>
      <c r="Y2330" s="126" t="str">
        <f t="shared" si="191"/>
        <v/>
      </c>
      <c r="Z2330" s="126" t="str">
        <f t="shared" si="191"/>
        <v/>
      </c>
      <c r="AA2330" s="126" t="str">
        <f t="shared" si="191"/>
        <v/>
      </c>
    </row>
    <row r="2331" spans="14:27" x14ac:dyDescent="0.3">
      <c r="N2331" t="str">
        <f t="shared" si="188"/>
        <v/>
      </c>
      <c r="P2331" s="126" t="str">
        <f t="shared" si="190"/>
        <v/>
      </c>
      <c r="Q2331" s="126" t="str">
        <f t="shared" si="191"/>
        <v/>
      </c>
      <c r="R2331" s="126" t="str">
        <f t="shared" si="191"/>
        <v/>
      </c>
      <c r="S2331" s="126" t="str">
        <f t="shared" si="191"/>
        <v/>
      </c>
      <c r="T2331" s="126" t="str">
        <f t="shared" si="191"/>
        <v/>
      </c>
      <c r="U2331" s="126" t="str">
        <f t="shared" si="191"/>
        <v/>
      </c>
      <c r="V2331" s="126" t="str">
        <f t="shared" si="191"/>
        <v/>
      </c>
      <c r="W2331" s="126" t="str">
        <f t="shared" si="191"/>
        <v/>
      </c>
      <c r="X2331" s="126" t="str">
        <f t="shared" si="191"/>
        <v/>
      </c>
      <c r="Y2331" s="126" t="str">
        <f t="shared" si="191"/>
        <v/>
      </c>
      <c r="Z2331" s="126" t="str">
        <f t="shared" si="191"/>
        <v/>
      </c>
      <c r="AA2331" s="126" t="str">
        <f t="shared" si="191"/>
        <v/>
      </c>
    </row>
    <row r="2332" spans="14:27" x14ac:dyDescent="0.3">
      <c r="N2332" t="str">
        <f t="shared" si="188"/>
        <v/>
      </c>
      <c r="P2332" s="126" t="str">
        <f t="shared" si="190"/>
        <v/>
      </c>
      <c r="Q2332" s="126" t="str">
        <f t="shared" si="191"/>
        <v/>
      </c>
      <c r="R2332" s="126" t="str">
        <f t="shared" si="191"/>
        <v/>
      </c>
      <c r="S2332" s="126" t="str">
        <f t="shared" si="191"/>
        <v/>
      </c>
      <c r="T2332" s="126" t="str">
        <f t="shared" si="191"/>
        <v/>
      </c>
      <c r="U2332" s="126" t="str">
        <f t="shared" si="191"/>
        <v/>
      </c>
      <c r="V2332" s="126" t="str">
        <f t="shared" si="191"/>
        <v/>
      </c>
      <c r="W2332" s="126" t="str">
        <f t="shared" si="191"/>
        <v/>
      </c>
      <c r="X2332" s="126" t="str">
        <f t="shared" si="191"/>
        <v/>
      </c>
      <c r="Y2332" s="126" t="str">
        <f t="shared" si="191"/>
        <v/>
      </c>
      <c r="Z2332" s="126" t="str">
        <f t="shared" si="191"/>
        <v/>
      </c>
      <c r="AA2332" s="126" t="str">
        <f t="shared" si="191"/>
        <v/>
      </c>
    </row>
    <row r="2333" spans="14:27" x14ac:dyDescent="0.3">
      <c r="N2333" t="str">
        <f t="shared" si="188"/>
        <v/>
      </c>
      <c r="P2333" s="126" t="str">
        <f t="shared" si="190"/>
        <v/>
      </c>
      <c r="Q2333" s="126" t="str">
        <f t="shared" si="191"/>
        <v/>
      </c>
      <c r="R2333" s="126" t="str">
        <f t="shared" si="191"/>
        <v/>
      </c>
      <c r="S2333" s="126" t="str">
        <f t="shared" si="191"/>
        <v/>
      </c>
      <c r="T2333" s="126" t="str">
        <f t="shared" si="191"/>
        <v/>
      </c>
      <c r="U2333" s="126" t="str">
        <f t="shared" si="191"/>
        <v/>
      </c>
      <c r="V2333" s="126" t="str">
        <f t="shared" si="191"/>
        <v/>
      </c>
      <c r="W2333" s="126" t="str">
        <f t="shared" si="191"/>
        <v/>
      </c>
      <c r="X2333" s="126" t="str">
        <f t="shared" si="191"/>
        <v/>
      </c>
      <c r="Y2333" s="126" t="str">
        <f t="shared" si="191"/>
        <v/>
      </c>
      <c r="Z2333" s="126" t="str">
        <f t="shared" si="191"/>
        <v/>
      </c>
      <c r="AA2333" s="126" t="str">
        <f t="shared" si="191"/>
        <v/>
      </c>
    </row>
    <row r="2334" spans="14:27" x14ac:dyDescent="0.3">
      <c r="N2334" t="str">
        <f t="shared" si="188"/>
        <v/>
      </c>
      <c r="P2334" s="126" t="str">
        <f t="shared" si="190"/>
        <v/>
      </c>
      <c r="Q2334" s="126" t="str">
        <f t="shared" si="191"/>
        <v/>
      </c>
      <c r="R2334" s="126" t="str">
        <f t="shared" si="191"/>
        <v/>
      </c>
      <c r="S2334" s="126" t="str">
        <f t="shared" si="191"/>
        <v/>
      </c>
      <c r="T2334" s="126" t="str">
        <f t="shared" si="191"/>
        <v/>
      </c>
      <c r="U2334" s="126" t="str">
        <f t="shared" si="191"/>
        <v/>
      </c>
      <c r="V2334" s="126" t="str">
        <f t="shared" si="191"/>
        <v/>
      </c>
      <c r="W2334" s="126" t="str">
        <f t="shared" si="191"/>
        <v/>
      </c>
      <c r="X2334" s="126" t="str">
        <f t="shared" si="191"/>
        <v/>
      </c>
      <c r="Y2334" s="126" t="str">
        <f t="shared" si="191"/>
        <v/>
      </c>
      <c r="Z2334" s="126" t="str">
        <f t="shared" si="191"/>
        <v/>
      </c>
      <c r="AA2334" s="126" t="str">
        <f t="shared" si="191"/>
        <v/>
      </c>
    </row>
    <row r="2335" spans="14:27" x14ac:dyDescent="0.3">
      <c r="N2335" t="str">
        <f t="shared" si="188"/>
        <v/>
      </c>
      <c r="P2335" s="126" t="str">
        <f t="shared" si="190"/>
        <v/>
      </c>
      <c r="Q2335" s="126" t="str">
        <f t="shared" si="191"/>
        <v/>
      </c>
      <c r="R2335" s="126" t="str">
        <f t="shared" si="191"/>
        <v/>
      </c>
      <c r="S2335" s="126" t="str">
        <f t="shared" si="191"/>
        <v/>
      </c>
      <c r="T2335" s="126" t="str">
        <f t="shared" si="191"/>
        <v/>
      </c>
      <c r="U2335" s="126" t="str">
        <f t="shared" si="191"/>
        <v/>
      </c>
      <c r="V2335" s="126" t="str">
        <f t="shared" si="191"/>
        <v/>
      </c>
      <c r="W2335" s="126" t="str">
        <f t="shared" si="191"/>
        <v/>
      </c>
      <c r="X2335" s="126" t="str">
        <f t="shared" si="191"/>
        <v/>
      </c>
      <c r="Y2335" s="126" t="str">
        <f t="shared" si="191"/>
        <v/>
      </c>
      <c r="Z2335" s="126" t="str">
        <f t="shared" si="191"/>
        <v/>
      </c>
      <c r="AA2335" s="126" t="str">
        <f t="shared" si="191"/>
        <v/>
      </c>
    </row>
    <row r="2336" spans="14:27" x14ac:dyDescent="0.3">
      <c r="N2336" t="str">
        <f t="shared" si="188"/>
        <v/>
      </c>
      <c r="P2336" s="126" t="str">
        <f t="shared" si="190"/>
        <v/>
      </c>
      <c r="Q2336" s="126" t="str">
        <f t="shared" si="191"/>
        <v/>
      </c>
      <c r="R2336" s="126" t="str">
        <f t="shared" si="191"/>
        <v/>
      </c>
      <c r="S2336" s="126" t="str">
        <f t="shared" si="191"/>
        <v/>
      </c>
      <c r="T2336" s="126" t="str">
        <f t="shared" si="191"/>
        <v/>
      </c>
      <c r="U2336" s="126" t="str">
        <f t="shared" si="191"/>
        <v/>
      </c>
      <c r="V2336" s="126" t="str">
        <f t="shared" si="191"/>
        <v/>
      </c>
      <c r="W2336" s="126" t="str">
        <f t="shared" si="191"/>
        <v/>
      </c>
      <c r="X2336" s="126" t="str">
        <f t="shared" si="191"/>
        <v/>
      </c>
      <c r="Y2336" s="126" t="str">
        <f t="shared" si="191"/>
        <v/>
      </c>
      <c r="Z2336" s="126" t="str">
        <f t="shared" si="191"/>
        <v/>
      </c>
      <c r="AA2336" s="126" t="str">
        <f t="shared" si="191"/>
        <v/>
      </c>
    </row>
    <row r="2337" spans="14:27" x14ac:dyDescent="0.3">
      <c r="N2337" t="str">
        <f t="shared" si="188"/>
        <v/>
      </c>
      <c r="P2337" s="126" t="str">
        <f t="shared" si="190"/>
        <v/>
      </c>
      <c r="Q2337" s="126" t="str">
        <f t="shared" si="191"/>
        <v/>
      </c>
      <c r="R2337" s="126" t="str">
        <f t="shared" si="191"/>
        <v/>
      </c>
      <c r="S2337" s="126" t="str">
        <f t="shared" si="191"/>
        <v/>
      </c>
      <c r="T2337" s="126" t="str">
        <f t="shared" si="191"/>
        <v/>
      </c>
      <c r="U2337" s="126" t="str">
        <f t="shared" si="191"/>
        <v/>
      </c>
      <c r="V2337" s="126" t="str">
        <f t="shared" si="191"/>
        <v/>
      </c>
      <c r="W2337" s="126" t="str">
        <f t="shared" si="191"/>
        <v/>
      </c>
      <c r="X2337" s="126" t="str">
        <f t="shared" si="191"/>
        <v/>
      </c>
      <c r="Y2337" s="126" t="str">
        <f t="shared" si="191"/>
        <v/>
      </c>
      <c r="Z2337" s="126" t="str">
        <f t="shared" si="191"/>
        <v/>
      </c>
      <c r="AA2337" s="126" t="str">
        <f t="shared" si="191"/>
        <v/>
      </c>
    </row>
    <row r="2338" spans="14:27" x14ac:dyDescent="0.3">
      <c r="N2338" t="str">
        <f t="shared" si="188"/>
        <v/>
      </c>
      <c r="P2338" s="126" t="str">
        <f t="shared" si="190"/>
        <v/>
      </c>
      <c r="Q2338" s="126" t="str">
        <f t="shared" si="191"/>
        <v/>
      </c>
      <c r="R2338" s="126" t="str">
        <f t="shared" si="191"/>
        <v/>
      </c>
      <c r="S2338" s="126" t="str">
        <f t="shared" si="191"/>
        <v/>
      </c>
      <c r="T2338" s="126" t="str">
        <f t="shared" si="191"/>
        <v/>
      </c>
      <c r="U2338" s="126" t="str">
        <f t="shared" si="191"/>
        <v/>
      </c>
      <c r="V2338" s="126" t="str">
        <f t="shared" si="191"/>
        <v/>
      </c>
      <c r="W2338" s="126" t="str">
        <f t="shared" si="191"/>
        <v/>
      </c>
      <c r="X2338" s="126" t="str">
        <f t="shared" si="191"/>
        <v/>
      </c>
      <c r="Y2338" s="126" t="str">
        <f t="shared" si="191"/>
        <v/>
      </c>
      <c r="Z2338" s="126" t="str">
        <f t="shared" si="191"/>
        <v/>
      </c>
      <c r="AA2338" s="126" t="str">
        <f t="shared" si="191"/>
        <v/>
      </c>
    </row>
    <row r="2339" spans="14:27" x14ac:dyDescent="0.3">
      <c r="N2339" t="str">
        <f t="shared" si="188"/>
        <v/>
      </c>
      <c r="P2339" s="126" t="str">
        <f t="shared" si="190"/>
        <v/>
      </c>
      <c r="Q2339" s="126" t="str">
        <f t="shared" si="191"/>
        <v/>
      </c>
      <c r="R2339" s="126" t="str">
        <f t="shared" si="191"/>
        <v/>
      </c>
      <c r="S2339" s="126" t="str">
        <f t="shared" si="191"/>
        <v/>
      </c>
      <c r="T2339" s="126" t="str">
        <f t="shared" si="191"/>
        <v/>
      </c>
      <c r="U2339" s="126" t="str">
        <f t="shared" si="191"/>
        <v/>
      </c>
      <c r="V2339" s="126" t="str">
        <f t="shared" si="191"/>
        <v/>
      </c>
      <c r="W2339" s="126" t="str">
        <f t="shared" si="191"/>
        <v/>
      </c>
      <c r="X2339" s="126" t="str">
        <f t="shared" si="191"/>
        <v/>
      </c>
      <c r="Y2339" s="126" t="str">
        <f t="shared" si="191"/>
        <v/>
      </c>
      <c r="Z2339" s="126" t="str">
        <f t="shared" si="191"/>
        <v/>
      </c>
      <c r="AA2339" s="126" t="str">
        <f t="shared" si="191"/>
        <v/>
      </c>
    </row>
    <row r="2340" spans="14:27" x14ac:dyDescent="0.3">
      <c r="N2340" t="str">
        <f t="shared" si="188"/>
        <v/>
      </c>
      <c r="P2340" s="126" t="str">
        <f t="shared" si="190"/>
        <v/>
      </c>
      <c r="Q2340" s="126" t="str">
        <f t="shared" si="191"/>
        <v/>
      </c>
      <c r="R2340" s="126" t="str">
        <f t="shared" si="191"/>
        <v/>
      </c>
      <c r="S2340" s="126" t="str">
        <f t="shared" si="191"/>
        <v/>
      </c>
      <c r="T2340" s="126" t="str">
        <f t="shared" si="191"/>
        <v/>
      </c>
      <c r="U2340" s="126" t="str">
        <f t="shared" si="191"/>
        <v/>
      </c>
      <c r="V2340" s="126" t="str">
        <f t="shared" si="191"/>
        <v/>
      </c>
      <c r="W2340" s="126" t="str">
        <f t="shared" si="191"/>
        <v/>
      </c>
      <c r="X2340" s="126" t="str">
        <f t="shared" si="191"/>
        <v/>
      </c>
      <c r="Y2340" s="126" t="str">
        <f t="shared" si="191"/>
        <v/>
      </c>
      <c r="Z2340" s="126" t="str">
        <f t="shared" si="191"/>
        <v/>
      </c>
      <c r="AA2340" s="126" t="str">
        <f t="shared" si="191"/>
        <v/>
      </c>
    </row>
    <row r="2341" spans="14:27" x14ac:dyDescent="0.3">
      <c r="N2341" t="str">
        <f t="shared" si="188"/>
        <v/>
      </c>
      <c r="P2341" s="126" t="str">
        <f t="shared" si="190"/>
        <v/>
      </c>
      <c r="Q2341" s="126" t="str">
        <f t="shared" si="191"/>
        <v/>
      </c>
      <c r="R2341" s="126" t="str">
        <f t="shared" si="191"/>
        <v/>
      </c>
      <c r="S2341" s="126" t="str">
        <f t="shared" si="191"/>
        <v/>
      </c>
      <c r="T2341" s="126" t="str">
        <f t="shared" si="191"/>
        <v/>
      </c>
      <c r="U2341" s="126" t="str">
        <f t="shared" si="191"/>
        <v/>
      </c>
      <c r="V2341" s="126" t="str">
        <f t="shared" si="191"/>
        <v/>
      </c>
      <c r="W2341" s="126" t="str">
        <f t="shared" si="191"/>
        <v/>
      </c>
      <c r="X2341" s="126" t="str">
        <f t="shared" si="191"/>
        <v/>
      </c>
      <c r="Y2341" s="126" t="str">
        <f t="shared" si="191"/>
        <v/>
      </c>
      <c r="Z2341" s="126" t="str">
        <f t="shared" si="191"/>
        <v/>
      </c>
      <c r="AA2341" s="126" t="str">
        <f t="shared" si="191"/>
        <v/>
      </c>
    </row>
    <row r="2342" spans="14:27" x14ac:dyDescent="0.3">
      <c r="N2342" t="str">
        <f t="shared" si="188"/>
        <v/>
      </c>
      <c r="P2342" s="126" t="str">
        <f t="shared" si="190"/>
        <v/>
      </c>
      <c r="Q2342" s="126" t="str">
        <f t="shared" si="191"/>
        <v/>
      </c>
      <c r="R2342" s="126" t="str">
        <f t="shared" si="191"/>
        <v/>
      </c>
      <c r="S2342" s="126" t="str">
        <f t="shared" si="191"/>
        <v/>
      </c>
      <c r="T2342" s="126" t="str">
        <f t="shared" si="191"/>
        <v/>
      </c>
      <c r="U2342" s="126" t="str">
        <f t="shared" si="191"/>
        <v/>
      </c>
      <c r="V2342" s="126" t="str">
        <f t="shared" si="191"/>
        <v/>
      </c>
      <c r="W2342" s="126" t="str">
        <f t="shared" si="191"/>
        <v/>
      </c>
      <c r="X2342" s="126" t="str">
        <f t="shared" si="191"/>
        <v/>
      </c>
      <c r="Y2342" s="126" t="str">
        <f t="shared" si="191"/>
        <v/>
      </c>
      <c r="Z2342" s="126" t="str">
        <f t="shared" si="191"/>
        <v/>
      </c>
      <c r="AA2342" s="126" t="str">
        <f t="shared" si="191"/>
        <v/>
      </c>
    </row>
    <row r="2343" spans="14:27" x14ac:dyDescent="0.3">
      <c r="N2343" t="str">
        <f t="shared" si="188"/>
        <v/>
      </c>
      <c r="P2343" s="126" t="str">
        <f t="shared" si="190"/>
        <v/>
      </c>
      <c r="Q2343" s="126" t="str">
        <f t="shared" si="191"/>
        <v/>
      </c>
      <c r="R2343" s="126" t="str">
        <f t="shared" si="191"/>
        <v/>
      </c>
      <c r="S2343" s="126" t="str">
        <f t="shared" si="191"/>
        <v/>
      </c>
      <c r="T2343" s="126" t="str">
        <f t="shared" si="191"/>
        <v/>
      </c>
      <c r="U2343" s="126" t="str">
        <f t="shared" si="191"/>
        <v/>
      </c>
      <c r="V2343" s="126" t="str">
        <f t="shared" si="191"/>
        <v/>
      </c>
      <c r="W2343" s="126" t="str">
        <f t="shared" si="191"/>
        <v/>
      </c>
      <c r="X2343" s="126" t="str">
        <f t="shared" si="191"/>
        <v/>
      </c>
      <c r="Y2343" s="126" t="str">
        <f t="shared" si="191"/>
        <v/>
      </c>
      <c r="Z2343" s="126" t="str">
        <f t="shared" si="191"/>
        <v/>
      </c>
      <c r="AA2343" s="126" t="str">
        <f t="shared" si="191"/>
        <v/>
      </c>
    </row>
    <row r="2344" spans="14:27" x14ac:dyDescent="0.3">
      <c r="N2344" t="str">
        <f t="shared" si="188"/>
        <v/>
      </c>
      <c r="P2344" s="126" t="str">
        <f t="shared" si="190"/>
        <v/>
      </c>
      <c r="Q2344" s="126" t="str">
        <f t="shared" si="191"/>
        <v/>
      </c>
      <c r="R2344" s="126" t="str">
        <f t="shared" si="191"/>
        <v/>
      </c>
      <c r="S2344" s="126" t="str">
        <f t="shared" si="191"/>
        <v/>
      </c>
      <c r="T2344" s="126" t="str">
        <f t="shared" si="191"/>
        <v/>
      </c>
      <c r="U2344" s="126" t="str">
        <f t="shared" si="191"/>
        <v/>
      </c>
      <c r="V2344" s="126" t="str">
        <f t="shared" si="191"/>
        <v/>
      </c>
      <c r="W2344" s="126" t="str">
        <f t="shared" si="191"/>
        <v/>
      </c>
      <c r="X2344" s="126" t="str">
        <f t="shared" si="191"/>
        <v/>
      </c>
      <c r="Y2344" s="126" t="str">
        <f t="shared" si="191"/>
        <v/>
      </c>
      <c r="Z2344" s="126" t="str">
        <f t="shared" si="191"/>
        <v/>
      </c>
      <c r="AA2344" s="126" t="str">
        <f t="shared" ref="Q2344:AA2368" si="192">IF($A2344="","",IF(OR($B2344=AA$1,$C2344=AA$1,$D2344=AA$1,$E2344=AA$1,$F2344=AA$1),"Yes","No"))</f>
        <v/>
      </c>
    </row>
    <row r="2345" spans="14:27" x14ac:dyDescent="0.3">
      <c r="N2345" t="str">
        <f t="shared" si="188"/>
        <v/>
      </c>
      <c r="P2345" s="126" t="str">
        <f t="shared" si="190"/>
        <v/>
      </c>
      <c r="Q2345" s="126" t="str">
        <f t="shared" si="192"/>
        <v/>
      </c>
      <c r="R2345" s="126" t="str">
        <f t="shared" si="192"/>
        <v/>
      </c>
      <c r="S2345" s="126" t="str">
        <f t="shared" si="192"/>
        <v/>
      </c>
      <c r="T2345" s="126" t="str">
        <f t="shared" si="192"/>
        <v/>
      </c>
      <c r="U2345" s="126" t="str">
        <f t="shared" si="192"/>
        <v/>
      </c>
      <c r="V2345" s="126" t="str">
        <f t="shared" si="192"/>
        <v/>
      </c>
      <c r="W2345" s="126" t="str">
        <f t="shared" si="192"/>
        <v/>
      </c>
      <c r="X2345" s="126" t="str">
        <f t="shared" si="192"/>
        <v/>
      </c>
      <c r="Y2345" s="126" t="str">
        <f t="shared" si="192"/>
        <v/>
      </c>
      <c r="Z2345" s="126" t="str">
        <f t="shared" si="192"/>
        <v/>
      </c>
      <c r="AA2345" s="126" t="str">
        <f t="shared" si="192"/>
        <v/>
      </c>
    </row>
    <row r="2346" spans="14:27" x14ac:dyDescent="0.3">
      <c r="N2346" t="str">
        <f t="shared" si="188"/>
        <v/>
      </c>
      <c r="P2346" s="126" t="str">
        <f t="shared" si="190"/>
        <v/>
      </c>
      <c r="Q2346" s="126" t="str">
        <f t="shared" si="192"/>
        <v/>
      </c>
      <c r="R2346" s="126" t="str">
        <f t="shared" si="192"/>
        <v/>
      </c>
      <c r="S2346" s="126" t="str">
        <f t="shared" si="192"/>
        <v/>
      </c>
      <c r="T2346" s="126" t="str">
        <f t="shared" si="192"/>
        <v/>
      </c>
      <c r="U2346" s="126" t="str">
        <f t="shared" si="192"/>
        <v/>
      </c>
      <c r="V2346" s="126" t="str">
        <f t="shared" si="192"/>
        <v/>
      </c>
      <c r="W2346" s="126" t="str">
        <f t="shared" si="192"/>
        <v/>
      </c>
      <c r="X2346" s="126" t="str">
        <f t="shared" si="192"/>
        <v/>
      </c>
      <c r="Y2346" s="126" t="str">
        <f t="shared" si="192"/>
        <v/>
      </c>
      <c r="Z2346" s="126" t="str">
        <f t="shared" si="192"/>
        <v/>
      </c>
      <c r="AA2346" s="126" t="str">
        <f t="shared" si="192"/>
        <v/>
      </c>
    </row>
    <row r="2347" spans="14:27" x14ac:dyDescent="0.3">
      <c r="N2347" t="str">
        <f t="shared" si="188"/>
        <v/>
      </c>
      <c r="P2347" s="126" t="str">
        <f t="shared" si="190"/>
        <v/>
      </c>
      <c r="Q2347" s="126" t="str">
        <f t="shared" si="192"/>
        <v/>
      </c>
      <c r="R2347" s="126" t="str">
        <f t="shared" si="192"/>
        <v/>
      </c>
      <c r="S2347" s="126" t="str">
        <f t="shared" si="192"/>
        <v/>
      </c>
      <c r="T2347" s="126" t="str">
        <f t="shared" si="192"/>
        <v/>
      </c>
      <c r="U2347" s="126" t="str">
        <f t="shared" si="192"/>
        <v/>
      </c>
      <c r="V2347" s="126" t="str">
        <f t="shared" si="192"/>
        <v/>
      </c>
      <c r="W2347" s="126" t="str">
        <f t="shared" si="192"/>
        <v/>
      </c>
      <c r="X2347" s="126" t="str">
        <f t="shared" si="192"/>
        <v/>
      </c>
      <c r="Y2347" s="126" t="str">
        <f t="shared" si="192"/>
        <v/>
      </c>
      <c r="Z2347" s="126" t="str">
        <f t="shared" si="192"/>
        <v/>
      </c>
      <c r="AA2347" s="126" t="str">
        <f t="shared" si="192"/>
        <v/>
      </c>
    </row>
    <row r="2348" spans="14:27" x14ac:dyDescent="0.3">
      <c r="N2348" t="str">
        <f t="shared" si="188"/>
        <v/>
      </c>
      <c r="P2348" s="126" t="str">
        <f t="shared" si="190"/>
        <v/>
      </c>
      <c r="Q2348" s="126" t="str">
        <f t="shared" si="192"/>
        <v/>
      </c>
      <c r="R2348" s="126" t="str">
        <f t="shared" si="192"/>
        <v/>
      </c>
      <c r="S2348" s="126" t="str">
        <f t="shared" si="192"/>
        <v/>
      </c>
      <c r="T2348" s="126" t="str">
        <f t="shared" si="192"/>
        <v/>
      </c>
      <c r="U2348" s="126" t="str">
        <f t="shared" si="192"/>
        <v/>
      </c>
      <c r="V2348" s="126" t="str">
        <f t="shared" si="192"/>
        <v/>
      </c>
      <c r="W2348" s="126" t="str">
        <f t="shared" si="192"/>
        <v/>
      </c>
      <c r="X2348" s="126" t="str">
        <f t="shared" si="192"/>
        <v/>
      </c>
      <c r="Y2348" s="126" t="str">
        <f t="shared" si="192"/>
        <v/>
      </c>
      <c r="Z2348" s="126" t="str">
        <f t="shared" si="192"/>
        <v/>
      </c>
      <c r="AA2348" s="126" t="str">
        <f t="shared" si="192"/>
        <v/>
      </c>
    </row>
    <row r="2349" spans="14:27" x14ac:dyDescent="0.3">
      <c r="N2349" t="str">
        <f t="shared" si="188"/>
        <v/>
      </c>
      <c r="P2349" s="126" t="str">
        <f t="shared" si="190"/>
        <v/>
      </c>
      <c r="Q2349" s="126" t="str">
        <f t="shared" si="192"/>
        <v/>
      </c>
      <c r="R2349" s="126" t="str">
        <f t="shared" si="192"/>
        <v/>
      </c>
      <c r="S2349" s="126" t="str">
        <f t="shared" si="192"/>
        <v/>
      </c>
      <c r="T2349" s="126" t="str">
        <f t="shared" si="192"/>
        <v/>
      </c>
      <c r="U2349" s="126" t="str">
        <f t="shared" si="192"/>
        <v/>
      </c>
      <c r="V2349" s="126" t="str">
        <f t="shared" si="192"/>
        <v/>
      </c>
      <c r="W2349" s="126" t="str">
        <f t="shared" si="192"/>
        <v/>
      </c>
      <c r="X2349" s="126" t="str">
        <f t="shared" si="192"/>
        <v/>
      </c>
      <c r="Y2349" s="126" t="str">
        <f t="shared" si="192"/>
        <v/>
      </c>
      <c r="Z2349" s="126" t="str">
        <f t="shared" si="192"/>
        <v/>
      </c>
      <c r="AA2349" s="126" t="str">
        <f t="shared" si="192"/>
        <v/>
      </c>
    </row>
    <row r="2350" spans="14:27" x14ac:dyDescent="0.3">
      <c r="N2350" t="str">
        <f t="shared" si="188"/>
        <v/>
      </c>
      <c r="P2350" s="126" t="str">
        <f t="shared" si="190"/>
        <v/>
      </c>
      <c r="Q2350" s="126" t="str">
        <f t="shared" si="192"/>
        <v/>
      </c>
      <c r="R2350" s="126" t="str">
        <f t="shared" si="192"/>
        <v/>
      </c>
      <c r="S2350" s="126" t="str">
        <f t="shared" si="192"/>
        <v/>
      </c>
      <c r="T2350" s="126" t="str">
        <f t="shared" si="192"/>
        <v/>
      </c>
      <c r="U2350" s="126" t="str">
        <f t="shared" si="192"/>
        <v/>
      </c>
      <c r="V2350" s="126" t="str">
        <f t="shared" si="192"/>
        <v/>
      </c>
      <c r="W2350" s="126" t="str">
        <f t="shared" si="192"/>
        <v/>
      </c>
      <c r="X2350" s="126" t="str">
        <f t="shared" si="192"/>
        <v/>
      </c>
      <c r="Y2350" s="126" t="str">
        <f t="shared" si="192"/>
        <v/>
      </c>
      <c r="Z2350" s="126" t="str">
        <f t="shared" si="192"/>
        <v/>
      </c>
      <c r="AA2350" s="126" t="str">
        <f t="shared" si="192"/>
        <v/>
      </c>
    </row>
    <row r="2351" spans="14:27" x14ac:dyDescent="0.3">
      <c r="N2351" t="str">
        <f t="shared" si="188"/>
        <v/>
      </c>
      <c r="P2351" s="126" t="str">
        <f t="shared" si="190"/>
        <v/>
      </c>
      <c r="Q2351" s="126" t="str">
        <f t="shared" si="192"/>
        <v/>
      </c>
      <c r="R2351" s="126" t="str">
        <f t="shared" si="192"/>
        <v/>
      </c>
      <c r="S2351" s="126" t="str">
        <f t="shared" si="192"/>
        <v/>
      </c>
      <c r="T2351" s="126" t="str">
        <f t="shared" si="192"/>
        <v/>
      </c>
      <c r="U2351" s="126" t="str">
        <f t="shared" si="192"/>
        <v/>
      </c>
      <c r="V2351" s="126" t="str">
        <f t="shared" si="192"/>
        <v/>
      </c>
      <c r="W2351" s="126" t="str">
        <f t="shared" si="192"/>
        <v/>
      </c>
      <c r="X2351" s="126" t="str">
        <f t="shared" si="192"/>
        <v/>
      </c>
      <c r="Y2351" s="126" t="str">
        <f t="shared" si="192"/>
        <v/>
      </c>
      <c r="Z2351" s="126" t="str">
        <f t="shared" si="192"/>
        <v/>
      </c>
      <c r="AA2351" s="126" t="str">
        <f t="shared" si="192"/>
        <v/>
      </c>
    </row>
    <row r="2352" spans="14:27" x14ac:dyDescent="0.3">
      <c r="N2352" t="str">
        <f t="shared" si="188"/>
        <v/>
      </c>
      <c r="P2352" s="126" t="str">
        <f t="shared" si="190"/>
        <v/>
      </c>
      <c r="Q2352" s="126" t="str">
        <f t="shared" si="192"/>
        <v/>
      </c>
      <c r="R2352" s="126" t="str">
        <f t="shared" si="192"/>
        <v/>
      </c>
      <c r="S2352" s="126" t="str">
        <f t="shared" si="192"/>
        <v/>
      </c>
      <c r="T2352" s="126" t="str">
        <f t="shared" si="192"/>
        <v/>
      </c>
      <c r="U2352" s="126" t="str">
        <f t="shared" si="192"/>
        <v/>
      </c>
      <c r="V2352" s="126" t="str">
        <f t="shared" si="192"/>
        <v/>
      </c>
      <c r="W2352" s="126" t="str">
        <f t="shared" si="192"/>
        <v/>
      </c>
      <c r="X2352" s="126" t="str">
        <f t="shared" si="192"/>
        <v/>
      </c>
      <c r="Y2352" s="126" t="str">
        <f t="shared" si="192"/>
        <v/>
      </c>
      <c r="Z2352" s="126" t="str">
        <f t="shared" si="192"/>
        <v/>
      </c>
      <c r="AA2352" s="126" t="str">
        <f t="shared" si="192"/>
        <v/>
      </c>
    </row>
    <row r="2353" spans="14:27" x14ac:dyDescent="0.3">
      <c r="N2353" t="str">
        <f t="shared" si="188"/>
        <v/>
      </c>
      <c r="P2353" s="126" t="str">
        <f t="shared" si="190"/>
        <v/>
      </c>
      <c r="Q2353" s="126" t="str">
        <f t="shared" si="192"/>
        <v/>
      </c>
      <c r="R2353" s="126" t="str">
        <f t="shared" si="192"/>
        <v/>
      </c>
      <c r="S2353" s="126" t="str">
        <f t="shared" si="192"/>
        <v/>
      </c>
      <c r="T2353" s="126" t="str">
        <f t="shared" si="192"/>
        <v/>
      </c>
      <c r="U2353" s="126" t="str">
        <f t="shared" si="192"/>
        <v/>
      </c>
      <c r="V2353" s="126" t="str">
        <f t="shared" si="192"/>
        <v/>
      </c>
      <c r="W2353" s="126" t="str">
        <f t="shared" si="192"/>
        <v/>
      </c>
      <c r="X2353" s="126" t="str">
        <f t="shared" si="192"/>
        <v/>
      </c>
      <c r="Y2353" s="126" t="str">
        <f t="shared" si="192"/>
        <v/>
      </c>
      <c r="Z2353" s="126" t="str">
        <f t="shared" si="192"/>
        <v/>
      </c>
      <c r="AA2353" s="126" t="str">
        <f t="shared" si="192"/>
        <v/>
      </c>
    </row>
    <row r="2354" spans="14:27" x14ac:dyDescent="0.3">
      <c r="N2354" t="str">
        <f t="shared" si="188"/>
        <v/>
      </c>
      <c r="P2354" s="126" t="str">
        <f t="shared" si="190"/>
        <v/>
      </c>
      <c r="Q2354" s="126" t="str">
        <f t="shared" si="192"/>
        <v/>
      </c>
      <c r="R2354" s="126" t="str">
        <f t="shared" si="192"/>
        <v/>
      </c>
      <c r="S2354" s="126" t="str">
        <f t="shared" si="192"/>
        <v/>
      </c>
      <c r="T2354" s="126" t="str">
        <f t="shared" si="192"/>
        <v/>
      </c>
      <c r="U2354" s="126" t="str">
        <f t="shared" si="192"/>
        <v/>
      </c>
      <c r="V2354" s="126" t="str">
        <f t="shared" si="192"/>
        <v/>
      </c>
      <c r="W2354" s="126" t="str">
        <f t="shared" si="192"/>
        <v/>
      </c>
      <c r="X2354" s="126" t="str">
        <f t="shared" si="192"/>
        <v/>
      </c>
      <c r="Y2354" s="126" t="str">
        <f t="shared" si="192"/>
        <v/>
      </c>
      <c r="Z2354" s="126" t="str">
        <f t="shared" si="192"/>
        <v/>
      </c>
      <c r="AA2354" s="126" t="str">
        <f t="shared" si="192"/>
        <v/>
      </c>
    </row>
    <row r="2355" spans="14:27" x14ac:dyDescent="0.3">
      <c r="N2355" t="str">
        <f t="shared" si="188"/>
        <v/>
      </c>
      <c r="P2355" s="126" t="str">
        <f t="shared" si="190"/>
        <v/>
      </c>
      <c r="Q2355" s="126" t="str">
        <f t="shared" si="192"/>
        <v/>
      </c>
      <c r="R2355" s="126" t="str">
        <f t="shared" si="192"/>
        <v/>
      </c>
      <c r="S2355" s="126" t="str">
        <f t="shared" si="192"/>
        <v/>
      </c>
      <c r="T2355" s="126" t="str">
        <f t="shared" si="192"/>
        <v/>
      </c>
      <c r="U2355" s="126" t="str">
        <f t="shared" si="192"/>
        <v/>
      </c>
      <c r="V2355" s="126" t="str">
        <f t="shared" si="192"/>
        <v/>
      </c>
      <c r="W2355" s="126" t="str">
        <f t="shared" si="192"/>
        <v/>
      </c>
      <c r="X2355" s="126" t="str">
        <f t="shared" si="192"/>
        <v/>
      </c>
      <c r="Y2355" s="126" t="str">
        <f t="shared" si="192"/>
        <v/>
      </c>
      <c r="Z2355" s="126" t="str">
        <f t="shared" si="192"/>
        <v/>
      </c>
      <c r="AA2355" s="126" t="str">
        <f t="shared" si="192"/>
        <v/>
      </c>
    </row>
    <row r="2356" spans="14:27" x14ac:dyDescent="0.3">
      <c r="N2356" t="str">
        <f t="shared" si="188"/>
        <v/>
      </c>
      <c r="P2356" s="126" t="str">
        <f t="shared" si="190"/>
        <v/>
      </c>
      <c r="Q2356" s="126" t="str">
        <f t="shared" si="192"/>
        <v/>
      </c>
      <c r="R2356" s="126" t="str">
        <f t="shared" si="192"/>
        <v/>
      </c>
      <c r="S2356" s="126" t="str">
        <f t="shared" si="192"/>
        <v/>
      </c>
      <c r="T2356" s="126" t="str">
        <f t="shared" si="192"/>
        <v/>
      </c>
      <c r="U2356" s="126" t="str">
        <f t="shared" si="192"/>
        <v/>
      </c>
      <c r="V2356" s="126" t="str">
        <f t="shared" si="192"/>
        <v/>
      </c>
      <c r="W2356" s="126" t="str">
        <f t="shared" si="192"/>
        <v/>
      </c>
      <c r="X2356" s="126" t="str">
        <f t="shared" si="192"/>
        <v/>
      </c>
      <c r="Y2356" s="126" t="str">
        <f t="shared" si="192"/>
        <v/>
      </c>
      <c r="Z2356" s="126" t="str">
        <f t="shared" si="192"/>
        <v/>
      </c>
      <c r="AA2356" s="126" t="str">
        <f t="shared" si="192"/>
        <v/>
      </c>
    </row>
    <row r="2357" spans="14:27" x14ac:dyDescent="0.3">
      <c r="N2357" t="str">
        <f t="shared" ref="N2357:N2408" si="193">IF(M2357="","",IF(I2357="Foul","Yes",IF(M2357=0,"No","Yes")))</f>
        <v/>
      </c>
      <c r="P2357" s="126" t="str">
        <f t="shared" si="190"/>
        <v/>
      </c>
      <c r="Q2357" s="126" t="str">
        <f t="shared" si="192"/>
        <v/>
      </c>
      <c r="R2357" s="126" t="str">
        <f t="shared" si="192"/>
        <v/>
      </c>
      <c r="S2357" s="126" t="str">
        <f t="shared" si="192"/>
        <v/>
      </c>
      <c r="T2357" s="126" t="str">
        <f t="shared" si="192"/>
        <v/>
      </c>
      <c r="U2357" s="126" t="str">
        <f t="shared" si="192"/>
        <v/>
      </c>
      <c r="V2357" s="126" t="str">
        <f t="shared" si="192"/>
        <v/>
      </c>
      <c r="W2357" s="126" t="str">
        <f t="shared" si="192"/>
        <v/>
      </c>
      <c r="X2357" s="126" t="str">
        <f t="shared" si="192"/>
        <v/>
      </c>
      <c r="Y2357" s="126" t="str">
        <f t="shared" si="192"/>
        <v/>
      </c>
      <c r="Z2357" s="126" t="str">
        <f t="shared" si="192"/>
        <v/>
      </c>
      <c r="AA2357" s="126" t="str">
        <f t="shared" si="192"/>
        <v/>
      </c>
    </row>
    <row r="2358" spans="14:27" x14ac:dyDescent="0.3">
      <c r="N2358" t="str">
        <f t="shared" si="193"/>
        <v/>
      </c>
      <c r="P2358" s="126" t="str">
        <f t="shared" si="190"/>
        <v/>
      </c>
      <c r="Q2358" s="126" t="str">
        <f t="shared" si="192"/>
        <v/>
      </c>
      <c r="R2358" s="126" t="str">
        <f t="shared" si="192"/>
        <v/>
      </c>
      <c r="S2358" s="126" t="str">
        <f t="shared" si="192"/>
        <v/>
      </c>
      <c r="T2358" s="126" t="str">
        <f t="shared" si="192"/>
        <v/>
      </c>
      <c r="U2358" s="126" t="str">
        <f t="shared" si="192"/>
        <v/>
      </c>
      <c r="V2358" s="126" t="str">
        <f t="shared" si="192"/>
        <v/>
      </c>
      <c r="W2358" s="126" t="str">
        <f t="shared" si="192"/>
        <v/>
      </c>
      <c r="X2358" s="126" t="str">
        <f t="shared" si="192"/>
        <v/>
      </c>
      <c r="Y2358" s="126" t="str">
        <f t="shared" si="192"/>
        <v/>
      </c>
      <c r="Z2358" s="126" t="str">
        <f t="shared" si="192"/>
        <v/>
      </c>
      <c r="AA2358" s="126" t="str">
        <f t="shared" si="192"/>
        <v/>
      </c>
    </row>
    <row r="2359" spans="14:27" x14ac:dyDescent="0.3">
      <c r="N2359" t="str">
        <f t="shared" si="193"/>
        <v/>
      </c>
      <c r="P2359" s="126" t="str">
        <f t="shared" si="190"/>
        <v/>
      </c>
      <c r="Q2359" s="126" t="str">
        <f t="shared" si="192"/>
        <v/>
      </c>
      <c r="R2359" s="126" t="str">
        <f t="shared" si="192"/>
        <v/>
      </c>
      <c r="S2359" s="126" t="str">
        <f t="shared" si="192"/>
        <v/>
      </c>
      <c r="T2359" s="126" t="str">
        <f t="shared" si="192"/>
        <v/>
      </c>
      <c r="U2359" s="126" t="str">
        <f t="shared" si="192"/>
        <v/>
      </c>
      <c r="V2359" s="126" t="str">
        <f t="shared" si="192"/>
        <v/>
      </c>
      <c r="W2359" s="126" t="str">
        <f t="shared" si="192"/>
        <v/>
      </c>
      <c r="X2359" s="126" t="str">
        <f t="shared" si="192"/>
        <v/>
      </c>
      <c r="Y2359" s="126" t="str">
        <f t="shared" si="192"/>
        <v/>
      </c>
      <c r="Z2359" s="126" t="str">
        <f t="shared" si="192"/>
        <v/>
      </c>
      <c r="AA2359" s="126" t="str">
        <f t="shared" si="192"/>
        <v/>
      </c>
    </row>
    <row r="2360" spans="14:27" x14ac:dyDescent="0.3">
      <c r="N2360" t="str">
        <f t="shared" si="193"/>
        <v/>
      </c>
      <c r="P2360" s="126" t="str">
        <f t="shared" si="190"/>
        <v/>
      </c>
      <c r="Q2360" s="126" t="str">
        <f t="shared" si="192"/>
        <v/>
      </c>
      <c r="R2360" s="126" t="str">
        <f t="shared" si="192"/>
        <v/>
      </c>
      <c r="S2360" s="126" t="str">
        <f t="shared" si="192"/>
        <v/>
      </c>
      <c r="T2360" s="126" t="str">
        <f t="shared" si="192"/>
        <v/>
      </c>
      <c r="U2360" s="126" t="str">
        <f t="shared" si="192"/>
        <v/>
      </c>
      <c r="V2360" s="126" t="str">
        <f t="shared" si="192"/>
        <v/>
      </c>
      <c r="W2360" s="126" t="str">
        <f t="shared" si="192"/>
        <v/>
      </c>
      <c r="X2360" s="126" t="str">
        <f t="shared" si="192"/>
        <v/>
      </c>
      <c r="Y2360" s="126" t="str">
        <f t="shared" si="192"/>
        <v/>
      </c>
      <c r="Z2360" s="126" t="str">
        <f t="shared" si="192"/>
        <v/>
      </c>
      <c r="AA2360" s="126" t="str">
        <f t="shared" si="192"/>
        <v/>
      </c>
    </row>
    <row r="2361" spans="14:27" x14ac:dyDescent="0.3">
      <c r="N2361" t="str">
        <f t="shared" si="193"/>
        <v/>
      </c>
      <c r="P2361" s="126" t="str">
        <f t="shared" si="190"/>
        <v/>
      </c>
      <c r="Q2361" s="126" t="str">
        <f t="shared" si="192"/>
        <v/>
      </c>
      <c r="R2361" s="126" t="str">
        <f t="shared" si="192"/>
        <v/>
      </c>
      <c r="S2361" s="126" t="str">
        <f t="shared" si="192"/>
        <v/>
      </c>
      <c r="T2361" s="126" t="str">
        <f t="shared" si="192"/>
        <v/>
      </c>
      <c r="U2361" s="126" t="str">
        <f t="shared" si="192"/>
        <v/>
      </c>
      <c r="V2361" s="126" t="str">
        <f t="shared" si="192"/>
        <v/>
      </c>
      <c r="W2361" s="126" t="str">
        <f t="shared" si="192"/>
        <v/>
      </c>
      <c r="X2361" s="126" t="str">
        <f t="shared" si="192"/>
        <v/>
      </c>
      <c r="Y2361" s="126" t="str">
        <f t="shared" si="192"/>
        <v/>
      </c>
      <c r="Z2361" s="126" t="str">
        <f t="shared" si="192"/>
        <v/>
      </c>
      <c r="AA2361" s="126" t="str">
        <f t="shared" si="192"/>
        <v/>
      </c>
    </row>
    <row r="2362" spans="14:27" x14ac:dyDescent="0.3">
      <c r="N2362" t="str">
        <f t="shared" si="193"/>
        <v/>
      </c>
      <c r="P2362" s="126" t="str">
        <f t="shared" si="190"/>
        <v/>
      </c>
      <c r="Q2362" s="126" t="str">
        <f t="shared" si="192"/>
        <v/>
      </c>
      <c r="R2362" s="126" t="str">
        <f t="shared" si="192"/>
        <v/>
      </c>
      <c r="S2362" s="126" t="str">
        <f t="shared" si="192"/>
        <v/>
      </c>
      <c r="T2362" s="126" t="str">
        <f t="shared" si="192"/>
        <v/>
      </c>
      <c r="U2362" s="126" t="str">
        <f t="shared" si="192"/>
        <v/>
      </c>
      <c r="V2362" s="126" t="str">
        <f t="shared" si="192"/>
        <v/>
      </c>
      <c r="W2362" s="126" t="str">
        <f t="shared" si="192"/>
        <v/>
      </c>
      <c r="X2362" s="126" t="str">
        <f t="shared" si="192"/>
        <v/>
      </c>
      <c r="Y2362" s="126" t="str">
        <f t="shared" si="192"/>
        <v/>
      </c>
      <c r="Z2362" s="126" t="str">
        <f t="shared" si="192"/>
        <v/>
      </c>
      <c r="AA2362" s="126" t="str">
        <f t="shared" si="192"/>
        <v/>
      </c>
    </row>
    <row r="2363" spans="14:27" x14ac:dyDescent="0.3">
      <c r="N2363" t="str">
        <f t="shared" si="193"/>
        <v/>
      </c>
      <c r="P2363" s="126" t="str">
        <f t="shared" si="190"/>
        <v/>
      </c>
      <c r="Q2363" s="126" t="str">
        <f t="shared" si="192"/>
        <v/>
      </c>
      <c r="R2363" s="126" t="str">
        <f t="shared" si="192"/>
        <v/>
      </c>
      <c r="S2363" s="126" t="str">
        <f t="shared" si="192"/>
        <v/>
      </c>
      <c r="T2363" s="126" t="str">
        <f t="shared" si="192"/>
        <v/>
      </c>
      <c r="U2363" s="126" t="str">
        <f t="shared" si="192"/>
        <v/>
      </c>
      <c r="V2363" s="126" t="str">
        <f t="shared" si="192"/>
        <v/>
      </c>
      <c r="W2363" s="126" t="str">
        <f t="shared" si="192"/>
        <v/>
      </c>
      <c r="X2363" s="126" t="str">
        <f t="shared" si="192"/>
        <v/>
      </c>
      <c r="Y2363" s="126" t="str">
        <f t="shared" si="192"/>
        <v/>
      </c>
      <c r="Z2363" s="126" t="str">
        <f t="shared" si="192"/>
        <v/>
      </c>
      <c r="AA2363" s="126" t="str">
        <f t="shared" si="192"/>
        <v/>
      </c>
    </row>
    <row r="2364" spans="14:27" x14ac:dyDescent="0.3">
      <c r="N2364" t="str">
        <f t="shared" si="193"/>
        <v/>
      </c>
      <c r="P2364" s="126" t="str">
        <f t="shared" si="190"/>
        <v/>
      </c>
      <c r="Q2364" s="126" t="str">
        <f t="shared" si="192"/>
        <v/>
      </c>
      <c r="R2364" s="126" t="str">
        <f t="shared" si="192"/>
        <v/>
      </c>
      <c r="S2364" s="126" t="str">
        <f t="shared" si="192"/>
        <v/>
      </c>
      <c r="T2364" s="126" t="str">
        <f t="shared" si="192"/>
        <v/>
      </c>
      <c r="U2364" s="126" t="str">
        <f t="shared" si="192"/>
        <v/>
      </c>
      <c r="V2364" s="126" t="str">
        <f t="shared" si="192"/>
        <v/>
      </c>
      <c r="W2364" s="126" t="str">
        <f t="shared" si="192"/>
        <v/>
      </c>
      <c r="X2364" s="126" t="str">
        <f t="shared" si="192"/>
        <v/>
      </c>
      <c r="Y2364" s="126" t="str">
        <f t="shared" si="192"/>
        <v/>
      </c>
      <c r="Z2364" s="126" t="str">
        <f t="shared" si="192"/>
        <v/>
      </c>
      <c r="AA2364" s="126" t="str">
        <f t="shared" si="192"/>
        <v/>
      </c>
    </row>
    <row r="2365" spans="14:27" x14ac:dyDescent="0.3">
      <c r="N2365" t="str">
        <f t="shared" si="193"/>
        <v/>
      </c>
      <c r="P2365" s="126" t="str">
        <f t="shared" si="190"/>
        <v/>
      </c>
      <c r="Q2365" s="126" t="str">
        <f t="shared" si="192"/>
        <v/>
      </c>
      <c r="R2365" s="126" t="str">
        <f t="shared" si="192"/>
        <v/>
      </c>
      <c r="S2365" s="126" t="str">
        <f t="shared" si="192"/>
        <v/>
      </c>
      <c r="T2365" s="126" t="str">
        <f t="shared" si="192"/>
        <v/>
      </c>
      <c r="U2365" s="126" t="str">
        <f t="shared" si="192"/>
        <v/>
      </c>
      <c r="V2365" s="126" t="str">
        <f t="shared" si="192"/>
        <v/>
      </c>
      <c r="W2365" s="126" t="str">
        <f t="shared" si="192"/>
        <v/>
      </c>
      <c r="X2365" s="126" t="str">
        <f t="shared" si="192"/>
        <v/>
      </c>
      <c r="Y2365" s="126" t="str">
        <f t="shared" si="192"/>
        <v/>
      </c>
      <c r="Z2365" s="126" t="str">
        <f t="shared" si="192"/>
        <v/>
      </c>
      <c r="AA2365" s="126" t="str">
        <f t="shared" si="192"/>
        <v/>
      </c>
    </row>
    <row r="2366" spans="14:27" x14ac:dyDescent="0.3">
      <c r="N2366" t="str">
        <f t="shared" si="193"/>
        <v/>
      </c>
      <c r="P2366" s="126" t="str">
        <f t="shared" si="190"/>
        <v/>
      </c>
      <c r="Q2366" s="126" t="str">
        <f t="shared" si="192"/>
        <v/>
      </c>
      <c r="R2366" s="126" t="str">
        <f t="shared" si="192"/>
        <v/>
      </c>
      <c r="S2366" s="126" t="str">
        <f t="shared" si="192"/>
        <v/>
      </c>
      <c r="T2366" s="126" t="str">
        <f t="shared" si="192"/>
        <v/>
      </c>
      <c r="U2366" s="126" t="str">
        <f t="shared" si="192"/>
        <v/>
      </c>
      <c r="V2366" s="126" t="str">
        <f t="shared" si="192"/>
        <v/>
      </c>
      <c r="W2366" s="126" t="str">
        <f t="shared" si="192"/>
        <v/>
      </c>
      <c r="X2366" s="126" t="str">
        <f t="shared" si="192"/>
        <v/>
      </c>
      <c r="Y2366" s="126" t="str">
        <f t="shared" si="192"/>
        <v/>
      </c>
      <c r="Z2366" s="126" t="str">
        <f t="shared" si="192"/>
        <v/>
      </c>
      <c r="AA2366" s="126" t="str">
        <f t="shared" si="192"/>
        <v/>
      </c>
    </row>
    <row r="2367" spans="14:27" x14ac:dyDescent="0.3">
      <c r="N2367" t="str">
        <f t="shared" si="193"/>
        <v/>
      </c>
      <c r="P2367" s="126" t="str">
        <f t="shared" si="190"/>
        <v/>
      </c>
      <c r="Q2367" s="126" t="str">
        <f t="shared" si="192"/>
        <v/>
      </c>
      <c r="R2367" s="126" t="str">
        <f t="shared" si="192"/>
        <v/>
      </c>
      <c r="S2367" s="126" t="str">
        <f t="shared" si="192"/>
        <v/>
      </c>
      <c r="T2367" s="126" t="str">
        <f t="shared" si="192"/>
        <v/>
      </c>
      <c r="U2367" s="126" t="str">
        <f t="shared" si="192"/>
        <v/>
      </c>
      <c r="V2367" s="126" t="str">
        <f t="shared" si="192"/>
        <v/>
      </c>
      <c r="W2367" s="126" t="str">
        <f t="shared" si="192"/>
        <v/>
      </c>
      <c r="X2367" s="126" t="str">
        <f t="shared" si="192"/>
        <v/>
      </c>
      <c r="Y2367" s="126" t="str">
        <f t="shared" si="192"/>
        <v/>
      </c>
      <c r="Z2367" s="126" t="str">
        <f t="shared" si="192"/>
        <v/>
      </c>
      <c r="AA2367" s="126" t="str">
        <f t="shared" si="192"/>
        <v/>
      </c>
    </row>
    <row r="2368" spans="14:27" x14ac:dyDescent="0.3">
      <c r="N2368" t="str">
        <f t="shared" si="193"/>
        <v/>
      </c>
      <c r="P2368" s="126" t="str">
        <f t="shared" si="190"/>
        <v/>
      </c>
      <c r="Q2368" s="126" t="str">
        <f t="shared" si="192"/>
        <v/>
      </c>
      <c r="R2368" s="126" t="str">
        <f t="shared" ref="Q2368:AA2391" si="194">IF($A2368="","",IF(OR($B2368=R$1,$C2368=R$1,$D2368=R$1,$E2368=R$1,$F2368=R$1),"Yes","No"))</f>
        <v/>
      </c>
      <c r="S2368" s="126" t="str">
        <f t="shared" si="194"/>
        <v/>
      </c>
      <c r="T2368" s="126" t="str">
        <f t="shared" si="194"/>
        <v/>
      </c>
      <c r="U2368" s="126" t="str">
        <f t="shared" si="194"/>
        <v/>
      </c>
      <c r="V2368" s="126" t="str">
        <f t="shared" si="194"/>
        <v/>
      </c>
      <c r="W2368" s="126" t="str">
        <f t="shared" si="194"/>
        <v/>
      </c>
      <c r="X2368" s="126" t="str">
        <f t="shared" si="194"/>
        <v/>
      </c>
      <c r="Y2368" s="126" t="str">
        <f t="shared" si="194"/>
        <v/>
      </c>
      <c r="Z2368" s="126" t="str">
        <f t="shared" si="194"/>
        <v/>
      </c>
      <c r="AA2368" s="126" t="str">
        <f t="shared" si="194"/>
        <v/>
      </c>
    </row>
    <row r="2369" spans="14:27" x14ac:dyDescent="0.3">
      <c r="N2369" t="str">
        <f t="shared" si="193"/>
        <v/>
      </c>
      <c r="P2369" s="126" t="str">
        <f t="shared" si="190"/>
        <v/>
      </c>
      <c r="Q2369" s="126" t="str">
        <f t="shared" si="194"/>
        <v/>
      </c>
      <c r="R2369" s="126" t="str">
        <f t="shared" si="194"/>
        <v/>
      </c>
      <c r="S2369" s="126" t="str">
        <f t="shared" si="194"/>
        <v/>
      </c>
      <c r="T2369" s="126" t="str">
        <f t="shared" si="194"/>
        <v/>
      </c>
      <c r="U2369" s="126" t="str">
        <f t="shared" si="194"/>
        <v/>
      </c>
      <c r="V2369" s="126" t="str">
        <f t="shared" si="194"/>
        <v/>
      </c>
      <c r="W2369" s="126" t="str">
        <f t="shared" si="194"/>
        <v/>
      </c>
      <c r="X2369" s="126" t="str">
        <f t="shared" si="194"/>
        <v/>
      </c>
      <c r="Y2369" s="126" t="str">
        <f t="shared" si="194"/>
        <v/>
      </c>
      <c r="Z2369" s="126" t="str">
        <f t="shared" si="194"/>
        <v/>
      </c>
      <c r="AA2369" s="126" t="str">
        <f t="shared" si="194"/>
        <v/>
      </c>
    </row>
    <row r="2370" spans="14:27" x14ac:dyDescent="0.3">
      <c r="N2370" t="str">
        <f t="shared" si="193"/>
        <v/>
      </c>
      <c r="P2370" s="126" t="str">
        <f t="shared" si="190"/>
        <v/>
      </c>
      <c r="Q2370" s="126" t="str">
        <f t="shared" si="194"/>
        <v/>
      </c>
      <c r="R2370" s="126" t="str">
        <f t="shared" si="194"/>
        <v/>
      </c>
      <c r="S2370" s="126" t="str">
        <f t="shared" si="194"/>
        <v/>
      </c>
      <c r="T2370" s="126" t="str">
        <f t="shared" si="194"/>
        <v/>
      </c>
      <c r="U2370" s="126" t="str">
        <f t="shared" si="194"/>
        <v/>
      </c>
      <c r="V2370" s="126" t="str">
        <f t="shared" si="194"/>
        <v/>
      </c>
      <c r="W2370" s="126" t="str">
        <f t="shared" si="194"/>
        <v/>
      </c>
      <c r="X2370" s="126" t="str">
        <f t="shared" si="194"/>
        <v/>
      </c>
      <c r="Y2370" s="126" t="str">
        <f t="shared" si="194"/>
        <v/>
      </c>
      <c r="Z2370" s="126" t="str">
        <f t="shared" si="194"/>
        <v/>
      </c>
      <c r="AA2370" s="126" t="str">
        <f t="shared" si="194"/>
        <v/>
      </c>
    </row>
    <row r="2371" spans="14:27" x14ac:dyDescent="0.3">
      <c r="N2371" t="str">
        <f t="shared" si="193"/>
        <v/>
      </c>
      <c r="P2371" s="126" t="str">
        <f t="shared" si="190"/>
        <v/>
      </c>
      <c r="Q2371" s="126" t="str">
        <f t="shared" si="194"/>
        <v/>
      </c>
      <c r="R2371" s="126" t="str">
        <f t="shared" si="194"/>
        <v/>
      </c>
      <c r="S2371" s="126" t="str">
        <f t="shared" si="194"/>
        <v/>
      </c>
      <c r="T2371" s="126" t="str">
        <f t="shared" si="194"/>
        <v/>
      </c>
      <c r="U2371" s="126" t="str">
        <f t="shared" si="194"/>
        <v/>
      </c>
      <c r="V2371" s="126" t="str">
        <f t="shared" si="194"/>
        <v/>
      </c>
      <c r="W2371" s="126" t="str">
        <f t="shared" si="194"/>
        <v/>
      </c>
      <c r="X2371" s="126" t="str">
        <f t="shared" si="194"/>
        <v/>
      </c>
      <c r="Y2371" s="126" t="str">
        <f t="shared" si="194"/>
        <v/>
      </c>
      <c r="Z2371" s="126" t="str">
        <f t="shared" si="194"/>
        <v/>
      </c>
      <c r="AA2371" s="126" t="str">
        <f t="shared" si="194"/>
        <v/>
      </c>
    </row>
    <row r="2372" spans="14:27" x14ac:dyDescent="0.3">
      <c r="N2372" t="str">
        <f t="shared" si="193"/>
        <v/>
      </c>
      <c r="P2372" s="126" t="str">
        <f t="shared" si="190"/>
        <v/>
      </c>
      <c r="Q2372" s="126" t="str">
        <f t="shared" si="194"/>
        <v/>
      </c>
      <c r="R2372" s="126" t="str">
        <f t="shared" si="194"/>
        <v/>
      </c>
      <c r="S2372" s="126" t="str">
        <f t="shared" si="194"/>
        <v/>
      </c>
      <c r="T2372" s="126" t="str">
        <f t="shared" si="194"/>
        <v/>
      </c>
      <c r="U2372" s="126" t="str">
        <f t="shared" si="194"/>
        <v/>
      </c>
      <c r="V2372" s="126" t="str">
        <f t="shared" si="194"/>
        <v/>
      </c>
      <c r="W2372" s="126" t="str">
        <f t="shared" si="194"/>
        <v/>
      </c>
      <c r="X2372" s="126" t="str">
        <f t="shared" si="194"/>
        <v/>
      </c>
      <c r="Y2372" s="126" t="str">
        <f t="shared" si="194"/>
        <v/>
      </c>
      <c r="Z2372" s="126" t="str">
        <f t="shared" si="194"/>
        <v/>
      </c>
      <c r="AA2372" s="126" t="str">
        <f t="shared" si="194"/>
        <v/>
      </c>
    </row>
    <row r="2373" spans="14:27" x14ac:dyDescent="0.3">
      <c r="N2373" t="str">
        <f t="shared" si="193"/>
        <v/>
      </c>
      <c r="P2373" s="126" t="str">
        <f t="shared" si="190"/>
        <v/>
      </c>
      <c r="Q2373" s="126" t="str">
        <f t="shared" si="194"/>
        <v/>
      </c>
      <c r="R2373" s="126" t="str">
        <f t="shared" si="194"/>
        <v/>
      </c>
      <c r="S2373" s="126" t="str">
        <f t="shared" si="194"/>
        <v/>
      </c>
      <c r="T2373" s="126" t="str">
        <f t="shared" si="194"/>
        <v/>
      </c>
      <c r="U2373" s="126" t="str">
        <f t="shared" si="194"/>
        <v/>
      </c>
      <c r="V2373" s="126" t="str">
        <f t="shared" si="194"/>
        <v/>
      </c>
      <c r="W2373" s="126" t="str">
        <f t="shared" si="194"/>
        <v/>
      </c>
      <c r="X2373" s="126" t="str">
        <f t="shared" si="194"/>
        <v/>
      </c>
      <c r="Y2373" s="126" t="str">
        <f t="shared" si="194"/>
        <v/>
      </c>
      <c r="Z2373" s="126" t="str">
        <f t="shared" si="194"/>
        <v/>
      </c>
      <c r="AA2373" s="126" t="str">
        <f t="shared" si="194"/>
        <v/>
      </c>
    </row>
    <row r="2374" spans="14:27" x14ac:dyDescent="0.3">
      <c r="N2374" t="str">
        <f t="shared" si="193"/>
        <v/>
      </c>
      <c r="P2374" s="126" t="str">
        <f t="shared" si="190"/>
        <v/>
      </c>
      <c r="Q2374" s="126" t="str">
        <f t="shared" si="194"/>
        <v/>
      </c>
      <c r="R2374" s="126" t="str">
        <f t="shared" si="194"/>
        <v/>
      </c>
      <c r="S2374" s="126" t="str">
        <f t="shared" si="194"/>
        <v/>
      </c>
      <c r="T2374" s="126" t="str">
        <f t="shared" si="194"/>
        <v/>
      </c>
      <c r="U2374" s="126" t="str">
        <f t="shared" si="194"/>
        <v/>
      </c>
      <c r="V2374" s="126" t="str">
        <f t="shared" si="194"/>
        <v/>
      </c>
      <c r="W2374" s="126" t="str">
        <f t="shared" si="194"/>
        <v/>
      </c>
      <c r="X2374" s="126" t="str">
        <f t="shared" si="194"/>
        <v/>
      </c>
      <c r="Y2374" s="126" t="str">
        <f t="shared" si="194"/>
        <v/>
      </c>
      <c r="Z2374" s="126" t="str">
        <f t="shared" si="194"/>
        <v/>
      </c>
      <c r="AA2374" s="126" t="str">
        <f t="shared" si="194"/>
        <v/>
      </c>
    </row>
    <row r="2375" spans="14:27" x14ac:dyDescent="0.3">
      <c r="N2375" t="str">
        <f t="shared" si="193"/>
        <v/>
      </c>
      <c r="P2375" s="126" t="str">
        <f t="shared" si="190"/>
        <v/>
      </c>
      <c r="Q2375" s="126" t="str">
        <f t="shared" si="194"/>
        <v/>
      </c>
      <c r="R2375" s="126" t="str">
        <f t="shared" si="194"/>
        <v/>
      </c>
      <c r="S2375" s="126" t="str">
        <f t="shared" si="194"/>
        <v/>
      </c>
      <c r="T2375" s="126" t="str">
        <f t="shared" si="194"/>
        <v/>
      </c>
      <c r="U2375" s="126" t="str">
        <f t="shared" si="194"/>
        <v/>
      </c>
      <c r="V2375" s="126" t="str">
        <f t="shared" si="194"/>
        <v/>
      </c>
      <c r="W2375" s="126" t="str">
        <f t="shared" si="194"/>
        <v/>
      </c>
      <c r="X2375" s="126" t="str">
        <f t="shared" si="194"/>
        <v/>
      </c>
      <c r="Y2375" s="126" t="str">
        <f t="shared" si="194"/>
        <v/>
      </c>
      <c r="Z2375" s="126" t="str">
        <f t="shared" si="194"/>
        <v/>
      </c>
      <c r="AA2375" s="126" t="str">
        <f t="shared" si="194"/>
        <v/>
      </c>
    </row>
    <row r="2376" spans="14:27" x14ac:dyDescent="0.3">
      <c r="N2376" t="str">
        <f t="shared" si="193"/>
        <v/>
      </c>
      <c r="P2376" s="126" t="str">
        <f t="shared" si="190"/>
        <v/>
      </c>
      <c r="Q2376" s="126" t="str">
        <f t="shared" si="194"/>
        <v/>
      </c>
      <c r="R2376" s="126" t="str">
        <f t="shared" si="194"/>
        <v/>
      </c>
      <c r="S2376" s="126" t="str">
        <f t="shared" si="194"/>
        <v/>
      </c>
      <c r="T2376" s="126" t="str">
        <f t="shared" si="194"/>
        <v/>
      </c>
      <c r="U2376" s="126" t="str">
        <f t="shared" si="194"/>
        <v/>
      </c>
      <c r="V2376" s="126" t="str">
        <f t="shared" si="194"/>
        <v/>
      </c>
      <c r="W2376" s="126" t="str">
        <f t="shared" si="194"/>
        <v/>
      </c>
      <c r="X2376" s="126" t="str">
        <f t="shared" si="194"/>
        <v/>
      </c>
      <c r="Y2376" s="126" t="str">
        <f t="shared" si="194"/>
        <v/>
      </c>
      <c r="Z2376" s="126" t="str">
        <f t="shared" si="194"/>
        <v/>
      </c>
      <c r="AA2376" s="126" t="str">
        <f t="shared" si="194"/>
        <v/>
      </c>
    </row>
    <row r="2377" spans="14:27" x14ac:dyDescent="0.3">
      <c r="N2377" t="str">
        <f t="shared" si="193"/>
        <v/>
      </c>
      <c r="P2377" s="126" t="str">
        <f t="shared" si="190"/>
        <v/>
      </c>
      <c r="Q2377" s="126" t="str">
        <f t="shared" si="194"/>
        <v/>
      </c>
      <c r="R2377" s="126" t="str">
        <f t="shared" si="194"/>
        <v/>
      </c>
      <c r="S2377" s="126" t="str">
        <f t="shared" si="194"/>
        <v/>
      </c>
      <c r="T2377" s="126" t="str">
        <f t="shared" si="194"/>
        <v/>
      </c>
      <c r="U2377" s="126" t="str">
        <f t="shared" si="194"/>
        <v/>
      </c>
      <c r="V2377" s="126" t="str">
        <f t="shared" si="194"/>
        <v/>
      </c>
      <c r="W2377" s="126" t="str">
        <f t="shared" si="194"/>
        <v/>
      </c>
      <c r="X2377" s="126" t="str">
        <f t="shared" si="194"/>
        <v/>
      </c>
      <c r="Y2377" s="126" t="str">
        <f t="shared" si="194"/>
        <v/>
      </c>
      <c r="Z2377" s="126" t="str">
        <f t="shared" si="194"/>
        <v/>
      </c>
      <c r="AA2377" s="126" t="str">
        <f t="shared" si="194"/>
        <v/>
      </c>
    </row>
    <row r="2378" spans="14:27" x14ac:dyDescent="0.3">
      <c r="N2378" t="str">
        <f t="shared" si="193"/>
        <v/>
      </c>
      <c r="P2378" s="126" t="str">
        <f t="shared" si="190"/>
        <v/>
      </c>
      <c r="Q2378" s="126" t="str">
        <f t="shared" si="194"/>
        <v/>
      </c>
      <c r="R2378" s="126" t="str">
        <f t="shared" si="194"/>
        <v/>
      </c>
      <c r="S2378" s="126" t="str">
        <f t="shared" si="194"/>
        <v/>
      </c>
      <c r="T2378" s="126" t="str">
        <f t="shared" si="194"/>
        <v/>
      </c>
      <c r="U2378" s="126" t="str">
        <f t="shared" si="194"/>
        <v/>
      </c>
      <c r="V2378" s="126" t="str">
        <f t="shared" si="194"/>
        <v/>
      </c>
      <c r="W2378" s="126" t="str">
        <f t="shared" si="194"/>
        <v/>
      </c>
      <c r="X2378" s="126" t="str">
        <f t="shared" si="194"/>
        <v/>
      </c>
      <c r="Y2378" s="126" t="str">
        <f t="shared" si="194"/>
        <v/>
      </c>
      <c r="Z2378" s="126" t="str">
        <f t="shared" si="194"/>
        <v/>
      </c>
      <c r="AA2378" s="126" t="str">
        <f t="shared" si="194"/>
        <v/>
      </c>
    </row>
    <row r="2379" spans="14:27" x14ac:dyDescent="0.3">
      <c r="N2379" t="str">
        <f t="shared" si="193"/>
        <v/>
      </c>
      <c r="P2379" s="126" t="str">
        <f t="shared" si="190"/>
        <v/>
      </c>
      <c r="Q2379" s="126" t="str">
        <f t="shared" si="194"/>
        <v/>
      </c>
      <c r="R2379" s="126" t="str">
        <f t="shared" si="194"/>
        <v/>
      </c>
      <c r="S2379" s="126" t="str">
        <f t="shared" si="194"/>
        <v/>
      </c>
      <c r="T2379" s="126" t="str">
        <f t="shared" si="194"/>
        <v/>
      </c>
      <c r="U2379" s="126" t="str">
        <f t="shared" si="194"/>
        <v/>
      </c>
      <c r="V2379" s="126" t="str">
        <f t="shared" si="194"/>
        <v/>
      </c>
      <c r="W2379" s="126" t="str">
        <f t="shared" si="194"/>
        <v/>
      </c>
      <c r="X2379" s="126" t="str">
        <f t="shared" si="194"/>
        <v/>
      </c>
      <c r="Y2379" s="126" t="str">
        <f t="shared" si="194"/>
        <v/>
      </c>
      <c r="Z2379" s="126" t="str">
        <f t="shared" si="194"/>
        <v/>
      </c>
      <c r="AA2379" s="126" t="str">
        <f t="shared" si="194"/>
        <v/>
      </c>
    </row>
    <row r="2380" spans="14:27" x14ac:dyDescent="0.3">
      <c r="N2380" t="str">
        <f t="shared" si="193"/>
        <v/>
      </c>
      <c r="P2380" s="126" t="str">
        <f t="shared" si="190"/>
        <v/>
      </c>
      <c r="Q2380" s="126" t="str">
        <f t="shared" si="194"/>
        <v/>
      </c>
      <c r="R2380" s="126" t="str">
        <f t="shared" si="194"/>
        <v/>
      </c>
      <c r="S2380" s="126" t="str">
        <f t="shared" si="194"/>
        <v/>
      </c>
      <c r="T2380" s="126" t="str">
        <f t="shared" si="194"/>
        <v/>
      </c>
      <c r="U2380" s="126" t="str">
        <f t="shared" si="194"/>
        <v/>
      </c>
      <c r="V2380" s="126" t="str">
        <f t="shared" si="194"/>
        <v/>
      </c>
      <c r="W2380" s="126" t="str">
        <f t="shared" si="194"/>
        <v/>
      </c>
      <c r="X2380" s="126" t="str">
        <f t="shared" si="194"/>
        <v/>
      </c>
      <c r="Y2380" s="126" t="str">
        <f t="shared" si="194"/>
        <v/>
      </c>
      <c r="Z2380" s="126" t="str">
        <f t="shared" si="194"/>
        <v/>
      </c>
      <c r="AA2380" s="126" t="str">
        <f t="shared" si="194"/>
        <v/>
      </c>
    </row>
    <row r="2381" spans="14:27" x14ac:dyDescent="0.3">
      <c r="N2381" t="str">
        <f t="shared" si="193"/>
        <v/>
      </c>
      <c r="P2381" s="126" t="str">
        <f t="shared" ref="P2381:P2444" si="195">IF($A2381="","",IF(OR($B2381=P$1,$C2381=P$1,$D2381=P$1,$E2381=P$1,$F2381=P$1),"Yes","No"))</f>
        <v/>
      </c>
      <c r="Q2381" s="126" t="str">
        <f t="shared" si="194"/>
        <v/>
      </c>
      <c r="R2381" s="126" t="str">
        <f t="shared" si="194"/>
        <v/>
      </c>
      <c r="S2381" s="126" t="str">
        <f t="shared" si="194"/>
        <v/>
      </c>
      <c r="T2381" s="126" t="str">
        <f t="shared" si="194"/>
        <v/>
      </c>
      <c r="U2381" s="126" t="str">
        <f t="shared" si="194"/>
        <v/>
      </c>
      <c r="V2381" s="126" t="str">
        <f t="shared" si="194"/>
        <v/>
      </c>
      <c r="W2381" s="126" t="str">
        <f t="shared" si="194"/>
        <v/>
      </c>
      <c r="X2381" s="126" t="str">
        <f t="shared" si="194"/>
        <v/>
      </c>
      <c r="Y2381" s="126" t="str">
        <f t="shared" si="194"/>
        <v/>
      </c>
      <c r="Z2381" s="126" t="str">
        <f t="shared" si="194"/>
        <v/>
      </c>
      <c r="AA2381" s="126" t="str">
        <f t="shared" si="194"/>
        <v/>
      </c>
    </row>
    <row r="2382" spans="14:27" x14ac:dyDescent="0.3">
      <c r="N2382" t="str">
        <f t="shared" si="193"/>
        <v/>
      </c>
      <c r="P2382" s="126" t="str">
        <f t="shared" si="195"/>
        <v/>
      </c>
      <c r="Q2382" s="126" t="str">
        <f t="shared" si="194"/>
        <v/>
      </c>
      <c r="R2382" s="126" t="str">
        <f t="shared" si="194"/>
        <v/>
      </c>
      <c r="S2382" s="126" t="str">
        <f t="shared" si="194"/>
        <v/>
      </c>
      <c r="T2382" s="126" t="str">
        <f t="shared" si="194"/>
        <v/>
      </c>
      <c r="U2382" s="126" t="str">
        <f t="shared" si="194"/>
        <v/>
      </c>
      <c r="V2382" s="126" t="str">
        <f t="shared" si="194"/>
        <v/>
      </c>
      <c r="W2382" s="126" t="str">
        <f t="shared" si="194"/>
        <v/>
      </c>
      <c r="X2382" s="126" t="str">
        <f t="shared" si="194"/>
        <v/>
      </c>
      <c r="Y2382" s="126" t="str">
        <f t="shared" si="194"/>
        <v/>
      </c>
      <c r="Z2382" s="126" t="str">
        <f t="shared" si="194"/>
        <v/>
      </c>
      <c r="AA2382" s="126" t="str">
        <f t="shared" si="194"/>
        <v/>
      </c>
    </row>
    <row r="2383" spans="14:27" x14ac:dyDescent="0.3">
      <c r="N2383" t="str">
        <f t="shared" si="193"/>
        <v/>
      </c>
      <c r="P2383" s="126" t="str">
        <f t="shared" si="195"/>
        <v/>
      </c>
      <c r="Q2383" s="126" t="str">
        <f t="shared" si="194"/>
        <v/>
      </c>
      <c r="R2383" s="126" t="str">
        <f t="shared" si="194"/>
        <v/>
      </c>
      <c r="S2383" s="126" t="str">
        <f t="shared" si="194"/>
        <v/>
      </c>
      <c r="T2383" s="126" t="str">
        <f t="shared" si="194"/>
        <v/>
      </c>
      <c r="U2383" s="126" t="str">
        <f t="shared" si="194"/>
        <v/>
      </c>
      <c r="V2383" s="126" t="str">
        <f t="shared" si="194"/>
        <v/>
      </c>
      <c r="W2383" s="126" t="str">
        <f t="shared" si="194"/>
        <v/>
      </c>
      <c r="X2383" s="126" t="str">
        <f t="shared" si="194"/>
        <v/>
      </c>
      <c r="Y2383" s="126" t="str">
        <f t="shared" si="194"/>
        <v/>
      </c>
      <c r="Z2383" s="126" t="str">
        <f t="shared" si="194"/>
        <v/>
      </c>
      <c r="AA2383" s="126" t="str">
        <f t="shared" si="194"/>
        <v/>
      </c>
    </row>
    <row r="2384" spans="14:27" x14ac:dyDescent="0.3">
      <c r="N2384" t="str">
        <f t="shared" si="193"/>
        <v/>
      </c>
      <c r="P2384" s="126" t="str">
        <f t="shared" si="195"/>
        <v/>
      </c>
      <c r="Q2384" s="126" t="str">
        <f t="shared" si="194"/>
        <v/>
      </c>
      <c r="R2384" s="126" t="str">
        <f t="shared" si="194"/>
        <v/>
      </c>
      <c r="S2384" s="126" t="str">
        <f t="shared" si="194"/>
        <v/>
      </c>
      <c r="T2384" s="126" t="str">
        <f t="shared" si="194"/>
        <v/>
      </c>
      <c r="U2384" s="126" t="str">
        <f t="shared" si="194"/>
        <v/>
      </c>
      <c r="V2384" s="126" t="str">
        <f t="shared" si="194"/>
        <v/>
      </c>
      <c r="W2384" s="126" t="str">
        <f t="shared" si="194"/>
        <v/>
      </c>
      <c r="X2384" s="126" t="str">
        <f t="shared" si="194"/>
        <v/>
      </c>
      <c r="Y2384" s="126" t="str">
        <f t="shared" si="194"/>
        <v/>
      </c>
      <c r="Z2384" s="126" t="str">
        <f t="shared" si="194"/>
        <v/>
      </c>
      <c r="AA2384" s="126" t="str">
        <f t="shared" si="194"/>
        <v/>
      </c>
    </row>
    <row r="2385" spans="14:27" x14ac:dyDescent="0.3">
      <c r="N2385" t="str">
        <f t="shared" si="193"/>
        <v/>
      </c>
      <c r="P2385" s="126" t="str">
        <f t="shared" si="195"/>
        <v/>
      </c>
      <c r="Q2385" s="126" t="str">
        <f t="shared" si="194"/>
        <v/>
      </c>
      <c r="R2385" s="126" t="str">
        <f t="shared" si="194"/>
        <v/>
      </c>
      <c r="S2385" s="126" t="str">
        <f t="shared" si="194"/>
        <v/>
      </c>
      <c r="T2385" s="126" t="str">
        <f t="shared" si="194"/>
        <v/>
      </c>
      <c r="U2385" s="126" t="str">
        <f t="shared" si="194"/>
        <v/>
      </c>
      <c r="V2385" s="126" t="str">
        <f t="shared" si="194"/>
        <v/>
      </c>
      <c r="W2385" s="126" t="str">
        <f t="shared" si="194"/>
        <v/>
      </c>
      <c r="X2385" s="126" t="str">
        <f t="shared" si="194"/>
        <v/>
      </c>
      <c r="Y2385" s="126" t="str">
        <f t="shared" si="194"/>
        <v/>
      </c>
      <c r="Z2385" s="126" t="str">
        <f t="shared" si="194"/>
        <v/>
      </c>
      <c r="AA2385" s="126" t="str">
        <f t="shared" si="194"/>
        <v/>
      </c>
    </row>
    <row r="2386" spans="14:27" x14ac:dyDescent="0.3">
      <c r="N2386" t="str">
        <f t="shared" si="193"/>
        <v/>
      </c>
      <c r="P2386" s="126" t="str">
        <f t="shared" si="195"/>
        <v/>
      </c>
      <c r="Q2386" s="126" t="str">
        <f t="shared" si="194"/>
        <v/>
      </c>
      <c r="R2386" s="126" t="str">
        <f t="shared" si="194"/>
        <v/>
      </c>
      <c r="S2386" s="126" t="str">
        <f t="shared" si="194"/>
        <v/>
      </c>
      <c r="T2386" s="126" t="str">
        <f t="shared" si="194"/>
        <v/>
      </c>
      <c r="U2386" s="126" t="str">
        <f t="shared" si="194"/>
        <v/>
      </c>
      <c r="V2386" s="126" t="str">
        <f t="shared" si="194"/>
        <v/>
      </c>
      <c r="W2386" s="126" t="str">
        <f t="shared" si="194"/>
        <v/>
      </c>
      <c r="X2386" s="126" t="str">
        <f t="shared" si="194"/>
        <v/>
      </c>
      <c r="Y2386" s="126" t="str">
        <f t="shared" si="194"/>
        <v/>
      </c>
      <c r="Z2386" s="126" t="str">
        <f t="shared" si="194"/>
        <v/>
      </c>
      <c r="AA2386" s="126" t="str">
        <f t="shared" si="194"/>
        <v/>
      </c>
    </row>
    <row r="2387" spans="14:27" x14ac:dyDescent="0.3">
      <c r="N2387" t="str">
        <f t="shared" si="193"/>
        <v/>
      </c>
      <c r="P2387" s="126" t="str">
        <f t="shared" si="195"/>
        <v/>
      </c>
      <c r="Q2387" s="126" t="str">
        <f t="shared" si="194"/>
        <v/>
      </c>
      <c r="R2387" s="126" t="str">
        <f t="shared" si="194"/>
        <v/>
      </c>
      <c r="S2387" s="126" t="str">
        <f t="shared" si="194"/>
        <v/>
      </c>
      <c r="T2387" s="126" t="str">
        <f t="shared" si="194"/>
        <v/>
      </c>
      <c r="U2387" s="126" t="str">
        <f t="shared" si="194"/>
        <v/>
      </c>
      <c r="V2387" s="126" t="str">
        <f t="shared" si="194"/>
        <v/>
      </c>
      <c r="W2387" s="126" t="str">
        <f t="shared" si="194"/>
        <v/>
      </c>
      <c r="X2387" s="126" t="str">
        <f t="shared" si="194"/>
        <v/>
      </c>
      <c r="Y2387" s="126" t="str">
        <f t="shared" si="194"/>
        <v/>
      </c>
      <c r="Z2387" s="126" t="str">
        <f t="shared" si="194"/>
        <v/>
      </c>
      <c r="AA2387" s="126" t="str">
        <f t="shared" si="194"/>
        <v/>
      </c>
    </row>
    <row r="2388" spans="14:27" x14ac:dyDescent="0.3">
      <c r="N2388" t="str">
        <f t="shared" si="193"/>
        <v/>
      </c>
      <c r="P2388" s="126" t="str">
        <f t="shared" si="195"/>
        <v/>
      </c>
      <c r="Q2388" s="126" t="str">
        <f t="shared" si="194"/>
        <v/>
      </c>
      <c r="R2388" s="126" t="str">
        <f t="shared" si="194"/>
        <v/>
      </c>
      <c r="S2388" s="126" t="str">
        <f t="shared" si="194"/>
        <v/>
      </c>
      <c r="T2388" s="126" t="str">
        <f t="shared" si="194"/>
        <v/>
      </c>
      <c r="U2388" s="126" t="str">
        <f t="shared" si="194"/>
        <v/>
      </c>
      <c r="V2388" s="126" t="str">
        <f t="shared" si="194"/>
        <v/>
      </c>
      <c r="W2388" s="126" t="str">
        <f t="shared" si="194"/>
        <v/>
      </c>
      <c r="X2388" s="126" t="str">
        <f t="shared" si="194"/>
        <v/>
      </c>
      <c r="Y2388" s="126" t="str">
        <f t="shared" si="194"/>
        <v/>
      </c>
      <c r="Z2388" s="126" t="str">
        <f t="shared" si="194"/>
        <v/>
      </c>
      <c r="AA2388" s="126" t="str">
        <f t="shared" si="194"/>
        <v/>
      </c>
    </row>
    <row r="2389" spans="14:27" x14ac:dyDescent="0.3">
      <c r="N2389" t="str">
        <f t="shared" si="193"/>
        <v/>
      </c>
      <c r="P2389" s="126" t="str">
        <f t="shared" si="195"/>
        <v/>
      </c>
      <c r="Q2389" s="126" t="str">
        <f t="shared" si="194"/>
        <v/>
      </c>
      <c r="R2389" s="126" t="str">
        <f t="shared" si="194"/>
        <v/>
      </c>
      <c r="S2389" s="126" t="str">
        <f t="shared" si="194"/>
        <v/>
      </c>
      <c r="T2389" s="126" t="str">
        <f t="shared" si="194"/>
        <v/>
      </c>
      <c r="U2389" s="126" t="str">
        <f t="shared" si="194"/>
        <v/>
      </c>
      <c r="V2389" s="126" t="str">
        <f t="shared" si="194"/>
        <v/>
      </c>
      <c r="W2389" s="126" t="str">
        <f t="shared" si="194"/>
        <v/>
      </c>
      <c r="X2389" s="126" t="str">
        <f t="shared" si="194"/>
        <v/>
      </c>
      <c r="Y2389" s="126" t="str">
        <f t="shared" si="194"/>
        <v/>
      </c>
      <c r="Z2389" s="126" t="str">
        <f t="shared" si="194"/>
        <v/>
      </c>
      <c r="AA2389" s="126" t="str">
        <f t="shared" si="194"/>
        <v/>
      </c>
    </row>
    <row r="2390" spans="14:27" x14ac:dyDescent="0.3">
      <c r="N2390" t="str">
        <f t="shared" si="193"/>
        <v/>
      </c>
      <c r="P2390" s="126" t="str">
        <f t="shared" si="195"/>
        <v/>
      </c>
      <c r="Q2390" s="126" t="str">
        <f t="shared" si="194"/>
        <v/>
      </c>
      <c r="R2390" s="126" t="str">
        <f t="shared" si="194"/>
        <v/>
      </c>
      <c r="S2390" s="126" t="str">
        <f t="shared" si="194"/>
        <v/>
      </c>
      <c r="T2390" s="126" t="str">
        <f t="shared" si="194"/>
        <v/>
      </c>
      <c r="U2390" s="126" t="str">
        <f t="shared" si="194"/>
        <v/>
      </c>
      <c r="V2390" s="126" t="str">
        <f t="shared" si="194"/>
        <v/>
      </c>
      <c r="W2390" s="126" t="str">
        <f t="shared" si="194"/>
        <v/>
      </c>
      <c r="X2390" s="126" t="str">
        <f t="shared" si="194"/>
        <v/>
      </c>
      <c r="Y2390" s="126" t="str">
        <f t="shared" si="194"/>
        <v/>
      </c>
      <c r="Z2390" s="126" t="str">
        <f t="shared" si="194"/>
        <v/>
      </c>
      <c r="AA2390" s="126" t="str">
        <f t="shared" si="194"/>
        <v/>
      </c>
    </row>
    <row r="2391" spans="14:27" x14ac:dyDescent="0.3">
      <c r="N2391" t="str">
        <f t="shared" si="193"/>
        <v/>
      </c>
      <c r="P2391" s="126" t="str">
        <f t="shared" si="195"/>
        <v/>
      </c>
      <c r="Q2391" s="126" t="str">
        <f t="shared" si="194"/>
        <v/>
      </c>
      <c r="R2391" s="126" t="str">
        <f t="shared" si="194"/>
        <v/>
      </c>
      <c r="S2391" s="126" t="str">
        <f t="shared" si="194"/>
        <v/>
      </c>
      <c r="T2391" s="126" t="str">
        <f t="shared" ref="Q2391:AA2414" si="196">IF($A2391="","",IF(OR($B2391=T$1,$C2391=T$1,$D2391=T$1,$E2391=T$1,$F2391=T$1),"Yes","No"))</f>
        <v/>
      </c>
      <c r="U2391" s="126" t="str">
        <f t="shared" si="196"/>
        <v/>
      </c>
      <c r="V2391" s="126" t="str">
        <f t="shared" si="196"/>
        <v/>
      </c>
      <c r="W2391" s="126" t="str">
        <f t="shared" si="196"/>
        <v/>
      </c>
      <c r="X2391" s="126" t="str">
        <f t="shared" si="196"/>
        <v/>
      </c>
      <c r="Y2391" s="126" t="str">
        <f t="shared" si="196"/>
        <v/>
      </c>
      <c r="Z2391" s="126" t="str">
        <f t="shared" si="196"/>
        <v/>
      </c>
      <c r="AA2391" s="126" t="str">
        <f t="shared" si="196"/>
        <v/>
      </c>
    </row>
    <row r="2392" spans="14:27" x14ac:dyDescent="0.3">
      <c r="N2392" t="str">
        <f t="shared" si="193"/>
        <v/>
      </c>
      <c r="P2392" s="126" t="str">
        <f t="shared" si="195"/>
        <v/>
      </c>
      <c r="Q2392" s="126" t="str">
        <f t="shared" si="196"/>
        <v/>
      </c>
      <c r="R2392" s="126" t="str">
        <f t="shared" si="196"/>
        <v/>
      </c>
      <c r="S2392" s="126" t="str">
        <f t="shared" si="196"/>
        <v/>
      </c>
      <c r="T2392" s="126" t="str">
        <f t="shared" si="196"/>
        <v/>
      </c>
      <c r="U2392" s="126" t="str">
        <f t="shared" si="196"/>
        <v/>
      </c>
      <c r="V2392" s="126" t="str">
        <f t="shared" si="196"/>
        <v/>
      </c>
      <c r="W2392" s="126" t="str">
        <f t="shared" si="196"/>
        <v/>
      </c>
      <c r="X2392" s="126" t="str">
        <f t="shared" si="196"/>
        <v/>
      </c>
      <c r="Y2392" s="126" t="str">
        <f t="shared" si="196"/>
        <v/>
      </c>
      <c r="Z2392" s="126" t="str">
        <f t="shared" si="196"/>
        <v/>
      </c>
      <c r="AA2392" s="126" t="str">
        <f t="shared" si="196"/>
        <v/>
      </c>
    </row>
    <row r="2393" spans="14:27" x14ac:dyDescent="0.3">
      <c r="N2393" t="str">
        <f t="shared" si="193"/>
        <v/>
      </c>
      <c r="P2393" s="126" t="str">
        <f t="shared" si="195"/>
        <v/>
      </c>
      <c r="Q2393" s="126" t="str">
        <f t="shared" si="196"/>
        <v/>
      </c>
      <c r="R2393" s="126" t="str">
        <f t="shared" si="196"/>
        <v/>
      </c>
      <c r="S2393" s="126" t="str">
        <f t="shared" si="196"/>
        <v/>
      </c>
      <c r="T2393" s="126" t="str">
        <f t="shared" si="196"/>
        <v/>
      </c>
      <c r="U2393" s="126" t="str">
        <f t="shared" si="196"/>
        <v/>
      </c>
      <c r="V2393" s="126" t="str">
        <f t="shared" si="196"/>
        <v/>
      </c>
      <c r="W2393" s="126" t="str">
        <f t="shared" si="196"/>
        <v/>
      </c>
      <c r="X2393" s="126" t="str">
        <f t="shared" si="196"/>
        <v/>
      </c>
      <c r="Y2393" s="126" t="str">
        <f t="shared" si="196"/>
        <v/>
      </c>
      <c r="Z2393" s="126" t="str">
        <f t="shared" si="196"/>
        <v/>
      </c>
      <c r="AA2393" s="126" t="str">
        <f t="shared" si="196"/>
        <v/>
      </c>
    </row>
    <row r="2394" spans="14:27" x14ac:dyDescent="0.3">
      <c r="N2394" t="str">
        <f t="shared" si="193"/>
        <v/>
      </c>
      <c r="P2394" s="126" t="str">
        <f t="shared" si="195"/>
        <v/>
      </c>
      <c r="Q2394" s="126" t="str">
        <f t="shared" si="196"/>
        <v/>
      </c>
      <c r="R2394" s="126" t="str">
        <f t="shared" si="196"/>
        <v/>
      </c>
      <c r="S2394" s="126" t="str">
        <f t="shared" si="196"/>
        <v/>
      </c>
      <c r="T2394" s="126" t="str">
        <f t="shared" si="196"/>
        <v/>
      </c>
      <c r="U2394" s="126" t="str">
        <f t="shared" si="196"/>
        <v/>
      </c>
      <c r="V2394" s="126" t="str">
        <f t="shared" si="196"/>
        <v/>
      </c>
      <c r="W2394" s="126" t="str">
        <f t="shared" si="196"/>
        <v/>
      </c>
      <c r="X2394" s="126" t="str">
        <f t="shared" si="196"/>
        <v/>
      </c>
      <c r="Y2394" s="126" t="str">
        <f t="shared" si="196"/>
        <v/>
      </c>
      <c r="Z2394" s="126" t="str">
        <f t="shared" si="196"/>
        <v/>
      </c>
      <c r="AA2394" s="126" t="str">
        <f t="shared" si="196"/>
        <v/>
      </c>
    </row>
    <row r="2395" spans="14:27" x14ac:dyDescent="0.3">
      <c r="N2395" t="str">
        <f t="shared" si="193"/>
        <v/>
      </c>
      <c r="P2395" s="126" t="str">
        <f t="shared" si="195"/>
        <v/>
      </c>
      <c r="Q2395" s="126" t="str">
        <f t="shared" si="196"/>
        <v/>
      </c>
      <c r="R2395" s="126" t="str">
        <f t="shared" si="196"/>
        <v/>
      </c>
      <c r="S2395" s="126" t="str">
        <f t="shared" si="196"/>
        <v/>
      </c>
      <c r="T2395" s="126" t="str">
        <f t="shared" si="196"/>
        <v/>
      </c>
      <c r="U2395" s="126" t="str">
        <f t="shared" si="196"/>
        <v/>
      </c>
      <c r="V2395" s="126" t="str">
        <f t="shared" si="196"/>
        <v/>
      </c>
      <c r="W2395" s="126" t="str">
        <f t="shared" si="196"/>
        <v/>
      </c>
      <c r="X2395" s="126" t="str">
        <f t="shared" si="196"/>
        <v/>
      </c>
      <c r="Y2395" s="126" t="str">
        <f t="shared" si="196"/>
        <v/>
      </c>
      <c r="Z2395" s="126" t="str">
        <f t="shared" si="196"/>
        <v/>
      </c>
      <c r="AA2395" s="126" t="str">
        <f t="shared" si="196"/>
        <v/>
      </c>
    </row>
    <row r="2396" spans="14:27" x14ac:dyDescent="0.3">
      <c r="N2396" t="str">
        <f t="shared" si="193"/>
        <v/>
      </c>
      <c r="P2396" s="126" t="str">
        <f t="shared" si="195"/>
        <v/>
      </c>
      <c r="Q2396" s="126" t="str">
        <f t="shared" si="196"/>
        <v/>
      </c>
      <c r="R2396" s="126" t="str">
        <f t="shared" si="196"/>
        <v/>
      </c>
      <c r="S2396" s="126" t="str">
        <f t="shared" si="196"/>
        <v/>
      </c>
      <c r="T2396" s="126" t="str">
        <f t="shared" si="196"/>
        <v/>
      </c>
      <c r="U2396" s="126" t="str">
        <f t="shared" si="196"/>
        <v/>
      </c>
      <c r="V2396" s="126" t="str">
        <f t="shared" si="196"/>
        <v/>
      </c>
      <c r="W2396" s="126" t="str">
        <f t="shared" si="196"/>
        <v/>
      </c>
      <c r="X2396" s="126" t="str">
        <f t="shared" si="196"/>
        <v/>
      </c>
      <c r="Y2396" s="126" t="str">
        <f t="shared" si="196"/>
        <v/>
      </c>
      <c r="Z2396" s="126" t="str">
        <f t="shared" si="196"/>
        <v/>
      </c>
      <c r="AA2396" s="126" t="str">
        <f t="shared" si="196"/>
        <v/>
      </c>
    </row>
    <row r="2397" spans="14:27" x14ac:dyDescent="0.3">
      <c r="N2397" t="str">
        <f t="shared" si="193"/>
        <v/>
      </c>
      <c r="P2397" s="126" t="str">
        <f t="shared" si="195"/>
        <v/>
      </c>
      <c r="Q2397" s="126" t="str">
        <f t="shared" si="196"/>
        <v/>
      </c>
      <c r="R2397" s="126" t="str">
        <f t="shared" si="196"/>
        <v/>
      </c>
      <c r="S2397" s="126" t="str">
        <f t="shared" si="196"/>
        <v/>
      </c>
      <c r="T2397" s="126" t="str">
        <f t="shared" si="196"/>
        <v/>
      </c>
      <c r="U2397" s="126" t="str">
        <f t="shared" si="196"/>
        <v/>
      </c>
      <c r="V2397" s="126" t="str">
        <f t="shared" si="196"/>
        <v/>
      </c>
      <c r="W2397" s="126" t="str">
        <f t="shared" si="196"/>
        <v/>
      </c>
      <c r="X2397" s="126" t="str">
        <f t="shared" si="196"/>
        <v/>
      </c>
      <c r="Y2397" s="126" t="str">
        <f t="shared" si="196"/>
        <v/>
      </c>
      <c r="Z2397" s="126" t="str">
        <f t="shared" si="196"/>
        <v/>
      </c>
      <c r="AA2397" s="126" t="str">
        <f t="shared" si="196"/>
        <v/>
      </c>
    </row>
    <row r="2398" spans="14:27" x14ac:dyDescent="0.3">
      <c r="N2398" t="str">
        <f t="shared" si="193"/>
        <v/>
      </c>
      <c r="P2398" s="126" t="str">
        <f t="shared" si="195"/>
        <v/>
      </c>
      <c r="Q2398" s="126" t="str">
        <f t="shared" si="196"/>
        <v/>
      </c>
      <c r="R2398" s="126" t="str">
        <f t="shared" si="196"/>
        <v/>
      </c>
      <c r="S2398" s="126" t="str">
        <f t="shared" si="196"/>
        <v/>
      </c>
      <c r="T2398" s="126" t="str">
        <f t="shared" si="196"/>
        <v/>
      </c>
      <c r="U2398" s="126" t="str">
        <f t="shared" si="196"/>
        <v/>
      </c>
      <c r="V2398" s="126" t="str">
        <f t="shared" si="196"/>
        <v/>
      </c>
      <c r="W2398" s="126" t="str">
        <f t="shared" si="196"/>
        <v/>
      </c>
      <c r="X2398" s="126" t="str">
        <f t="shared" si="196"/>
        <v/>
      </c>
      <c r="Y2398" s="126" t="str">
        <f t="shared" si="196"/>
        <v/>
      </c>
      <c r="Z2398" s="126" t="str">
        <f t="shared" si="196"/>
        <v/>
      </c>
      <c r="AA2398" s="126" t="str">
        <f t="shared" si="196"/>
        <v/>
      </c>
    </row>
    <row r="2399" spans="14:27" x14ac:dyDescent="0.3">
      <c r="N2399" t="str">
        <f t="shared" si="193"/>
        <v/>
      </c>
      <c r="P2399" s="126" t="str">
        <f t="shared" si="195"/>
        <v/>
      </c>
      <c r="Q2399" s="126" t="str">
        <f t="shared" si="196"/>
        <v/>
      </c>
      <c r="R2399" s="126" t="str">
        <f t="shared" si="196"/>
        <v/>
      </c>
      <c r="S2399" s="126" t="str">
        <f t="shared" si="196"/>
        <v/>
      </c>
      <c r="T2399" s="126" t="str">
        <f t="shared" si="196"/>
        <v/>
      </c>
      <c r="U2399" s="126" t="str">
        <f t="shared" si="196"/>
        <v/>
      </c>
      <c r="V2399" s="126" t="str">
        <f t="shared" si="196"/>
        <v/>
      </c>
      <c r="W2399" s="126" t="str">
        <f t="shared" si="196"/>
        <v/>
      </c>
      <c r="X2399" s="126" t="str">
        <f t="shared" si="196"/>
        <v/>
      </c>
      <c r="Y2399" s="126" t="str">
        <f t="shared" si="196"/>
        <v/>
      </c>
      <c r="Z2399" s="126" t="str">
        <f t="shared" si="196"/>
        <v/>
      </c>
      <c r="AA2399" s="126" t="str">
        <f t="shared" si="196"/>
        <v/>
      </c>
    </row>
    <row r="2400" spans="14:27" x14ac:dyDescent="0.3">
      <c r="N2400" t="str">
        <f t="shared" si="193"/>
        <v/>
      </c>
      <c r="P2400" s="126" t="str">
        <f t="shared" si="195"/>
        <v/>
      </c>
      <c r="Q2400" s="126" t="str">
        <f t="shared" si="196"/>
        <v/>
      </c>
      <c r="R2400" s="126" t="str">
        <f t="shared" si="196"/>
        <v/>
      </c>
      <c r="S2400" s="126" t="str">
        <f t="shared" si="196"/>
        <v/>
      </c>
      <c r="T2400" s="126" t="str">
        <f t="shared" si="196"/>
        <v/>
      </c>
      <c r="U2400" s="126" t="str">
        <f t="shared" si="196"/>
        <v/>
      </c>
      <c r="V2400" s="126" t="str">
        <f t="shared" si="196"/>
        <v/>
      </c>
      <c r="W2400" s="126" t="str">
        <f t="shared" si="196"/>
        <v/>
      </c>
      <c r="X2400" s="126" t="str">
        <f t="shared" si="196"/>
        <v/>
      </c>
      <c r="Y2400" s="126" t="str">
        <f t="shared" si="196"/>
        <v/>
      </c>
      <c r="Z2400" s="126" t="str">
        <f t="shared" si="196"/>
        <v/>
      </c>
      <c r="AA2400" s="126" t="str">
        <f t="shared" si="196"/>
        <v/>
      </c>
    </row>
    <row r="2401" spans="14:27" x14ac:dyDescent="0.3">
      <c r="N2401" t="str">
        <f t="shared" si="193"/>
        <v/>
      </c>
      <c r="P2401" s="126" t="str">
        <f t="shared" si="195"/>
        <v/>
      </c>
      <c r="Q2401" s="126" t="str">
        <f t="shared" si="196"/>
        <v/>
      </c>
      <c r="R2401" s="126" t="str">
        <f t="shared" si="196"/>
        <v/>
      </c>
      <c r="S2401" s="126" t="str">
        <f t="shared" si="196"/>
        <v/>
      </c>
      <c r="T2401" s="126" t="str">
        <f t="shared" si="196"/>
        <v/>
      </c>
      <c r="U2401" s="126" t="str">
        <f t="shared" si="196"/>
        <v/>
      </c>
      <c r="V2401" s="126" t="str">
        <f t="shared" si="196"/>
        <v/>
      </c>
      <c r="W2401" s="126" t="str">
        <f t="shared" si="196"/>
        <v/>
      </c>
      <c r="X2401" s="126" t="str">
        <f t="shared" si="196"/>
        <v/>
      </c>
      <c r="Y2401" s="126" t="str">
        <f t="shared" si="196"/>
        <v/>
      </c>
      <c r="Z2401" s="126" t="str">
        <f t="shared" si="196"/>
        <v/>
      </c>
      <c r="AA2401" s="126" t="str">
        <f t="shared" si="196"/>
        <v/>
      </c>
    </row>
    <row r="2402" spans="14:27" x14ac:dyDescent="0.3">
      <c r="N2402" t="str">
        <f t="shared" si="193"/>
        <v/>
      </c>
      <c r="P2402" s="126" t="str">
        <f t="shared" si="195"/>
        <v/>
      </c>
      <c r="Q2402" s="126" t="str">
        <f t="shared" si="196"/>
        <v/>
      </c>
      <c r="R2402" s="126" t="str">
        <f t="shared" si="196"/>
        <v/>
      </c>
      <c r="S2402" s="126" t="str">
        <f t="shared" si="196"/>
        <v/>
      </c>
      <c r="T2402" s="126" t="str">
        <f t="shared" si="196"/>
        <v/>
      </c>
      <c r="U2402" s="126" t="str">
        <f t="shared" si="196"/>
        <v/>
      </c>
      <c r="V2402" s="126" t="str">
        <f t="shared" si="196"/>
        <v/>
      </c>
      <c r="W2402" s="126" t="str">
        <f t="shared" si="196"/>
        <v/>
      </c>
      <c r="X2402" s="126" t="str">
        <f t="shared" si="196"/>
        <v/>
      </c>
      <c r="Y2402" s="126" t="str">
        <f t="shared" si="196"/>
        <v/>
      </c>
      <c r="Z2402" s="126" t="str">
        <f t="shared" si="196"/>
        <v/>
      </c>
      <c r="AA2402" s="126" t="str">
        <f t="shared" si="196"/>
        <v/>
      </c>
    </row>
    <row r="2403" spans="14:27" x14ac:dyDescent="0.3">
      <c r="N2403" t="str">
        <f t="shared" si="193"/>
        <v/>
      </c>
      <c r="P2403" s="126" t="str">
        <f t="shared" si="195"/>
        <v/>
      </c>
      <c r="Q2403" s="126" t="str">
        <f t="shared" si="196"/>
        <v/>
      </c>
      <c r="R2403" s="126" t="str">
        <f t="shared" si="196"/>
        <v/>
      </c>
      <c r="S2403" s="126" t="str">
        <f t="shared" si="196"/>
        <v/>
      </c>
      <c r="T2403" s="126" t="str">
        <f t="shared" si="196"/>
        <v/>
      </c>
      <c r="U2403" s="126" t="str">
        <f t="shared" si="196"/>
        <v/>
      </c>
      <c r="V2403" s="126" t="str">
        <f t="shared" si="196"/>
        <v/>
      </c>
      <c r="W2403" s="126" t="str">
        <f t="shared" si="196"/>
        <v/>
      </c>
      <c r="X2403" s="126" t="str">
        <f t="shared" si="196"/>
        <v/>
      </c>
      <c r="Y2403" s="126" t="str">
        <f t="shared" si="196"/>
        <v/>
      </c>
      <c r="Z2403" s="126" t="str">
        <f t="shared" si="196"/>
        <v/>
      </c>
      <c r="AA2403" s="126" t="str">
        <f t="shared" si="196"/>
        <v/>
      </c>
    </row>
    <row r="2404" spans="14:27" x14ac:dyDescent="0.3">
      <c r="N2404" t="str">
        <f t="shared" si="193"/>
        <v/>
      </c>
      <c r="P2404" s="126" t="str">
        <f t="shared" si="195"/>
        <v/>
      </c>
      <c r="Q2404" s="126" t="str">
        <f t="shared" si="196"/>
        <v/>
      </c>
      <c r="R2404" s="126" t="str">
        <f t="shared" si="196"/>
        <v/>
      </c>
      <c r="S2404" s="126" t="str">
        <f t="shared" si="196"/>
        <v/>
      </c>
      <c r="T2404" s="126" t="str">
        <f t="shared" si="196"/>
        <v/>
      </c>
      <c r="U2404" s="126" t="str">
        <f t="shared" si="196"/>
        <v/>
      </c>
      <c r="V2404" s="126" t="str">
        <f t="shared" si="196"/>
        <v/>
      </c>
      <c r="W2404" s="126" t="str">
        <f t="shared" si="196"/>
        <v/>
      </c>
      <c r="X2404" s="126" t="str">
        <f t="shared" si="196"/>
        <v/>
      </c>
      <c r="Y2404" s="126" t="str">
        <f t="shared" si="196"/>
        <v/>
      </c>
      <c r="Z2404" s="126" t="str">
        <f t="shared" si="196"/>
        <v/>
      </c>
      <c r="AA2404" s="126" t="str">
        <f t="shared" si="196"/>
        <v/>
      </c>
    </row>
    <row r="2405" spans="14:27" x14ac:dyDescent="0.3">
      <c r="N2405" t="str">
        <f t="shared" si="193"/>
        <v/>
      </c>
      <c r="P2405" s="126" t="str">
        <f t="shared" si="195"/>
        <v/>
      </c>
      <c r="Q2405" s="126" t="str">
        <f t="shared" si="196"/>
        <v/>
      </c>
      <c r="R2405" s="126" t="str">
        <f t="shared" si="196"/>
        <v/>
      </c>
      <c r="S2405" s="126" t="str">
        <f t="shared" si="196"/>
        <v/>
      </c>
      <c r="T2405" s="126" t="str">
        <f t="shared" si="196"/>
        <v/>
      </c>
      <c r="U2405" s="126" t="str">
        <f t="shared" si="196"/>
        <v/>
      </c>
      <c r="V2405" s="126" t="str">
        <f t="shared" si="196"/>
        <v/>
      </c>
      <c r="W2405" s="126" t="str">
        <f t="shared" si="196"/>
        <v/>
      </c>
      <c r="X2405" s="126" t="str">
        <f t="shared" si="196"/>
        <v/>
      </c>
      <c r="Y2405" s="126" t="str">
        <f t="shared" si="196"/>
        <v/>
      </c>
      <c r="Z2405" s="126" t="str">
        <f t="shared" si="196"/>
        <v/>
      </c>
      <c r="AA2405" s="126" t="str">
        <f t="shared" si="196"/>
        <v/>
      </c>
    </row>
    <row r="2406" spans="14:27" x14ac:dyDescent="0.3">
      <c r="N2406" t="str">
        <f t="shared" si="193"/>
        <v/>
      </c>
      <c r="P2406" s="126" t="str">
        <f t="shared" si="195"/>
        <v/>
      </c>
      <c r="Q2406" s="126" t="str">
        <f t="shared" si="196"/>
        <v/>
      </c>
      <c r="R2406" s="126" t="str">
        <f t="shared" si="196"/>
        <v/>
      </c>
      <c r="S2406" s="126" t="str">
        <f t="shared" si="196"/>
        <v/>
      </c>
      <c r="T2406" s="126" t="str">
        <f t="shared" si="196"/>
        <v/>
      </c>
      <c r="U2406" s="126" t="str">
        <f t="shared" si="196"/>
        <v/>
      </c>
      <c r="V2406" s="126" t="str">
        <f t="shared" si="196"/>
        <v/>
      </c>
      <c r="W2406" s="126" t="str">
        <f t="shared" si="196"/>
        <v/>
      </c>
      <c r="X2406" s="126" t="str">
        <f t="shared" si="196"/>
        <v/>
      </c>
      <c r="Y2406" s="126" t="str">
        <f t="shared" si="196"/>
        <v/>
      </c>
      <c r="Z2406" s="126" t="str">
        <f t="shared" si="196"/>
        <v/>
      </c>
      <c r="AA2406" s="126" t="str">
        <f t="shared" si="196"/>
        <v/>
      </c>
    </row>
    <row r="2407" spans="14:27" x14ac:dyDescent="0.3">
      <c r="N2407" t="str">
        <f t="shared" si="193"/>
        <v/>
      </c>
      <c r="P2407" s="126" t="str">
        <f t="shared" si="195"/>
        <v/>
      </c>
      <c r="Q2407" s="126" t="str">
        <f t="shared" si="196"/>
        <v/>
      </c>
      <c r="R2407" s="126" t="str">
        <f t="shared" si="196"/>
        <v/>
      </c>
      <c r="S2407" s="126" t="str">
        <f t="shared" si="196"/>
        <v/>
      </c>
      <c r="T2407" s="126" t="str">
        <f t="shared" si="196"/>
        <v/>
      </c>
      <c r="U2407" s="126" t="str">
        <f t="shared" si="196"/>
        <v/>
      </c>
      <c r="V2407" s="126" t="str">
        <f t="shared" si="196"/>
        <v/>
      </c>
      <c r="W2407" s="126" t="str">
        <f t="shared" si="196"/>
        <v/>
      </c>
      <c r="X2407" s="126" t="str">
        <f t="shared" si="196"/>
        <v/>
      </c>
      <c r="Y2407" s="126" t="str">
        <f t="shared" si="196"/>
        <v/>
      </c>
      <c r="Z2407" s="126" t="str">
        <f t="shared" si="196"/>
        <v/>
      </c>
      <c r="AA2407" s="126" t="str">
        <f t="shared" si="196"/>
        <v/>
      </c>
    </row>
    <row r="2408" spans="14:27" x14ac:dyDescent="0.3">
      <c r="N2408" t="str">
        <f t="shared" si="193"/>
        <v/>
      </c>
      <c r="P2408" s="126" t="str">
        <f t="shared" si="195"/>
        <v/>
      </c>
      <c r="Q2408" s="126" t="str">
        <f t="shared" si="196"/>
        <v/>
      </c>
      <c r="R2408" s="126" t="str">
        <f t="shared" si="196"/>
        <v/>
      </c>
      <c r="S2408" s="126" t="str">
        <f t="shared" si="196"/>
        <v/>
      </c>
      <c r="T2408" s="126" t="str">
        <f t="shared" si="196"/>
        <v/>
      </c>
      <c r="U2408" s="126" t="str">
        <f t="shared" si="196"/>
        <v/>
      </c>
      <c r="V2408" s="126" t="str">
        <f t="shared" si="196"/>
        <v/>
      </c>
      <c r="W2408" s="126" t="str">
        <f t="shared" si="196"/>
        <v/>
      </c>
      <c r="X2408" s="126" t="str">
        <f t="shared" si="196"/>
        <v/>
      </c>
      <c r="Y2408" s="126" t="str">
        <f t="shared" si="196"/>
        <v/>
      </c>
      <c r="Z2408" s="126" t="str">
        <f t="shared" si="196"/>
        <v/>
      </c>
      <c r="AA2408" s="126" t="str">
        <f t="shared" si="196"/>
        <v/>
      </c>
    </row>
    <row r="2409" spans="14:27" x14ac:dyDescent="0.3">
      <c r="P2409" s="126" t="str">
        <f t="shared" si="195"/>
        <v/>
      </c>
      <c r="Q2409" s="126" t="str">
        <f t="shared" si="196"/>
        <v/>
      </c>
      <c r="R2409" s="126" t="str">
        <f t="shared" si="196"/>
        <v/>
      </c>
      <c r="S2409" s="126" t="str">
        <f t="shared" si="196"/>
        <v/>
      </c>
      <c r="T2409" s="126" t="str">
        <f t="shared" si="196"/>
        <v/>
      </c>
      <c r="U2409" s="126" t="str">
        <f t="shared" si="196"/>
        <v/>
      </c>
      <c r="V2409" s="126" t="str">
        <f t="shared" si="196"/>
        <v/>
      </c>
      <c r="W2409" s="126" t="str">
        <f t="shared" si="196"/>
        <v/>
      </c>
      <c r="X2409" s="126" t="str">
        <f t="shared" si="196"/>
        <v/>
      </c>
      <c r="Y2409" s="126" t="str">
        <f t="shared" si="196"/>
        <v/>
      </c>
      <c r="Z2409" s="126" t="str">
        <f t="shared" si="196"/>
        <v/>
      </c>
      <c r="AA2409" s="126" t="str">
        <f t="shared" si="196"/>
        <v/>
      </c>
    </row>
    <row r="2410" spans="14:27" x14ac:dyDescent="0.3">
      <c r="P2410" s="126" t="str">
        <f t="shared" si="195"/>
        <v/>
      </c>
      <c r="Q2410" s="126" t="str">
        <f t="shared" si="196"/>
        <v/>
      </c>
      <c r="R2410" s="126" t="str">
        <f t="shared" si="196"/>
        <v/>
      </c>
      <c r="S2410" s="126" t="str">
        <f t="shared" si="196"/>
        <v/>
      </c>
      <c r="T2410" s="126" t="str">
        <f t="shared" si="196"/>
        <v/>
      </c>
      <c r="U2410" s="126" t="str">
        <f t="shared" si="196"/>
        <v/>
      </c>
      <c r="V2410" s="126" t="str">
        <f t="shared" si="196"/>
        <v/>
      </c>
      <c r="W2410" s="126" t="str">
        <f t="shared" si="196"/>
        <v/>
      </c>
      <c r="X2410" s="126" t="str">
        <f t="shared" si="196"/>
        <v/>
      </c>
      <c r="Y2410" s="126" t="str">
        <f t="shared" si="196"/>
        <v/>
      </c>
      <c r="Z2410" s="126" t="str">
        <f t="shared" si="196"/>
        <v/>
      </c>
      <c r="AA2410" s="126" t="str">
        <f t="shared" si="196"/>
        <v/>
      </c>
    </row>
    <row r="2411" spans="14:27" x14ac:dyDescent="0.3">
      <c r="P2411" s="126" t="str">
        <f t="shared" si="195"/>
        <v/>
      </c>
      <c r="Q2411" s="126" t="str">
        <f t="shared" si="196"/>
        <v/>
      </c>
      <c r="R2411" s="126" t="str">
        <f t="shared" si="196"/>
        <v/>
      </c>
      <c r="S2411" s="126" t="str">
        <f t="shared" si="196"/>
        <v/>
      </c>
      <c r="T2411" s="126" t="str">
        <f t="shared" si="196"/>
        <v/>
      </c>
      <c r="U2411" s="126" t="str">
        <f t="shared" si="196"/>
        <v/>
      </c>
      <c r="V2411" s="126" t="str">
        <f t="shared" si="196"/>
        <v/>
      </c>
      <c r="W2411" s="126" t="str">
        <f t="shared" si="196"/>
        <v/>
      </c>
      <c r="X2411" s="126" t="str">
        <f t="shared" si="196"/>
        <v/>
      </c>
      <c r="Y2411" s="126" t="str">
        <f t="shared" si="196"/>
        <v/>
      </c>
      <c r="Z2411" s="126" t="str">
        <f t="shared" si="196"/>
        <v/>
      </c>
      <c r="AA2411" s="126" t="str">
        <f t="shared" si="196"/>
        <v/>
      </c>
    </row>
    <row r="2412" spans="14:27" x14ac:dyDescent="0.3">
      <c r="P2412" s="126" t="str">
        <f t="shared" si="195"/>
        <v/>
      </c>
      <c r="Q2412" s="126" t="str">
        <f t="shared" si="196"/>
        <v/>
      </c>
      <c r="R2412" s="126" t="str">
        <f t="shared" si="196"/>
        <v/>
      </c>
      <c r="S2412" s="126" t="str">
        <f t="shared" si="196"/>
        <v/>
      </c>
      <c r="T2412" s="126" t="str">
        <f t="shared" si="196"/>
        <v/>
      </c>
      <c r="U2412" s="126" t="str">
        <f t="shared" si="196"/>
        <v/>
      </c>
      <c r="V2412" s="126" t="str">
        <f t="shared" si="196"/>
        <v/>
      </c>
      <c r="W2412" s="126" t="str">
        <f t="shared" si="196"/>
        <v/>
      </c>
      <c r="X2412" s="126" t="str">
        <f t="shared" si="196"/>
        <v/>
      </c>
      <c r="Y2412" s="126" t="str">
        <f t="shared" si="196"/>
        <v/>
      </c>
      <c r="Z2412" s="126" t="str">
        <f t="shared" si="196"/>
        <v/>
      </c>
      <c r="AA2412" s="126" t="str">
        <f t="shared" si="196"/>
        <v/>
      </c>
    </row>
    <row r="2413" spans="14:27" x14ac:dyDescent="0.3">
      <c r="P2413" s="126" t="str">
        <f t="shared" si="195"/>
        <v/>
      </c>
      <c r="Q2413" s="126" t="str">
        <f t="shared" si="196"/>
        <v/>
      </c>
      <c r="R2413" s="126" t="str">
        <f t="shared" si="196"/>
        <v/>
      </c>
      <c r="S2413" s="126" t="str">
        <f t="shared" si="196"/>
        <v/>
      </c>
      <c r="T2413" s="126" t="str">
        <f t="shared" si="196"/>
        <v/>
      </c>
      <c r="U2413" s="126" t="str">
        <f t="shared" si="196"/>
        <v/>
      </c>
      <c r="V2413" s="126" t="str">
        <f t="shared" si="196"/>
        <v/>
      </c>
      <c r="W2413" s="126" t="str">
        <f t="shared" si="196"/>
        <v/>
      </c>
      <c r="X2413" s="126" t="str">
        <f t="shared" si="196"/>
        <v/>
      </c>
      <c r="Y2413" s="126" t="str">
        <f t="shared" si="196"/>
        <v/>
      </c>
      <c r="Z2413" s="126" t="str">
        <f t="shared" si="196"/>
        <v/>
      </c>
      <c r="AA2413" s="126" t="str">
        <f t="shared" si="196"/>
        <v/>
      </c>
    </row>
    <row r="2414" spans="14:27" x14ac:dyDescent="0.3">
      <c r="P2414" s="126" t="str">
        <f t="shared" si="195"/>
        <v/>
      </c>
      <c r="Q2414" s="126" t="str">
        <f t="shared" si="196"/>
        <v/>
      </c>
      <c r="R2414" s="126" t="str">
        <f t="shared" si="196"/>
        <v/>
      </c>
      <c r="S2414" s="126" t="str">
        <f t="shared" si="196"/>
        <v/>
      </c>
      <c r="T2414" s="126" t="str">
        <f t="shared" si="196"/>
        <v/>
      </c>
      <c r="U2414" s="126" t="str">
        <f t="shared" si="196"/>
        <v/>
      </c>
      <c r="V2414" s="126" t="str">
        <f t="shared" ref="Q2414:AA2437" si="197">IF($A2414="","",IF(OR($B2414=V$1,$C2414=V$1,$D2414=V$1,$E2414=V$1,$F2414=V$1),"Yes","No"))</f>
        <v/>
      </c>
      <c r="W2414" s="126" t="str">
        <f t="shared" si="197"/>
        <v/>
      </c>
      <c r="X2414" s="126" t="str">
        <f t="shared" si="197"/>
        <v/>
      </c>
      <c r="Y2414" s="126" t="str">
        <f t="shared" si="197"/>
        <v/>
      </c>
      <c r="Z2414" s="126" t="str">
        <f t="shared" si="197"/>
        <v/>
      </c>
      <c r="AA2414" s="126" t="str">
        <f t="shared" si="197"/>
        <v/>
      </c>
    </row>
    <row r="2415" spans="14:27" x14ac:dyDescent="0.3">
      <c r="P2415" s="126" t="str">
        <f t="shared" si="195"/>
        <v/>
      </c>
      <c r="Q2415" s="126" t="str">
        <f t="shared" si="197"/>
        <v/>
      </c>
      <c r="R2415" s="126" t="str">
        <f t="shared" si="197"/>
        <v/>
      </c>
      <c r="S2415" s="126" t="str">
        <f t="shared" si="197"/>
        <v/>
      </c>
      <c r="T2415" s="126" t="str">
        <f t="shared" si="197"/>
        <v/>
      </c>
      <c r="U2415" s="126" t="str">
        <f t="shared" si="197"/>
        <v/>
      </c>
      <c r="V2415" s="126" t="str">
        <f t="shared" si="197"/>
        <v/>
      </c>
      <c r="W2415" s="126" t="str">
        <f t="shared" si="197"/>
        <v/>
      </c>
      <c r="X2415" s="126" t="str">
        <f t="shared" si="197"/>
        <v/>
      </c>
      <c r="Y2415" s="126" t="str">
        <f t="shared" si="197"/>
        <v/>
      </c>
      <c r="Z2415" s="126" t="str">
        <f t="shared" si="197"/>
        <v/>
      </c>
      <c r="AA2415" s="126" t="str">
        <f t="shared" si="197"/>
        <v/>
      </c>
    </row>
    <row r="2416" spans="14:27" x14ac:dyDescent="0.3">
      <c r="P2416" s="126" t="str">
        <f t="shared" si="195"/>
        <v/>
      </c>
      <c r="Q2416" s="126" t="str">
        <f t="shared" si="197"/>
        <v/>
      </c>
      <c r="R2416" s="126" t="str">
        <f t="shared" si="197"/>
        <v/>
      </c>
      <c r="S2416" s="126" t="str">
        <f t="shared" si="197"/>
        <v/>
      </c>
      <c r="T2416" s="126" t="str">
        <f t="shared" si="197"/>
        <v/>
      </c>
      <c r="U2416" s="126" t="str">
        <f t="shared" si="197"/>
        <v/>
      </c>
      <c r="V2416" s="126" t="str">
        <f t="shared" si="197"/>
        <v/>
      </c>
      <c r="W2416" s="126" t="str">
        <f t="shared" si="197"/>
        <v/>
      </c>
      <c r="X2416" s="126" t="str">
        <f t="shared" si="197"/>
        <v/>
      </c>
      <c r="Y2416" s="126" t="str">
        <f t="shared" si="197"/>
        <v/>
      </c>
      <c r="Z2416" s="126" t="str">
        <f t="shared" si="197"/>
        <v/>
      </c>
      <c r="AA2416" s="126" t="str">
        <f t="shared" si="197"/>
        <v/>
      </c>
    </row>
    <row r="2417" spans="16:27" x14ac:dyDescent="0.3">
      <c r="P2417" s="126" t="str">
        <f t="shared" si="195"/>
        <v/>
      </c>
      <c r="Q2417" s="126" t="str">
        <f t="shared" si="197"/>
        <v/>
      </c>
      <c r="R2417" s="126" t="str">
        <f t="shared" si="197"/>
        <v/>
      </c>
      <c r="S2417" s="126" t="str">
        <f t="shared" si="197"/>
        <v/>
      </c>
      <c r="T2417" s="126" t="str">
        <f t="shared" si="197"/>
        <v/>
      </c>
      <c r="U2417" s="126" t="str">
        <f t="shared" si="197"/>
        <v/>
      </c>
      <c r="V2417" s="126" t="str">
        <f t="shared" si="197"/>
        <v/>
      </c>
      <c r="W2417" s="126" t="str">
        <f t="shared" si="197"/>
        <v/>
      </c>
      <c r="X2417" s="126" t="str">
        <f t="shared" si="197"/>
        <v/>
      </c>
      <c r="Y2417" s="126" t="str">
        <f t="shared" si="197"/>
        <v/>
      </c>
      <c r="Z2417" s="126" t="str">
        <f t="shared" si="197"/>
        <v/>
      </c>
      <c r="AA2417" s="126" t="str">
        <f t="shared" si="197"/>
        <v/>
      </c>
    </row>
    <row r="2418" spans="16:27" x14ac:dyDescent="0.3">
      <c r="P2418" s="126" t="str">
        <f t="shared" si="195"/>
        <v/>
      </c>
      <c r="Q2418" s="126" t="str">
        <f t="shared" si="197"/>
        <v/>
      </c>
      <c r="R2418" s="126" t="str">
        <f t="shared" si="197"/>
        <v/>
      </c>
      <c r="S2418" s="126" t="str">
        <f t="shared" si="197"/>
        <v/>
      </c>
      <c r="T2418" s="126" t="str">
        <f t="shared" si="197"/>
        <v/>
      </c>
      <c r="U2418" s="126" t="str">
        <f t="shared" si="197"/>
        <v/>
      </c>
      <c r="V2418" s="126" t="str">
        <f t="shared" si="197"/>
        <v/>
      </c>
      <c r="W2418" s="126" t="str">
        <f t="shared" si="197"/>
        <v/>
      </c>
      <c r="X2418" s="126" t="str">
        <f t="shared" si="197"/>
        <v/>
      </c>
      <c r="Y2418" s="126" t="str">
        <f t="shared" si="197"/>
        <v/>
      </c>
      <c r="Z2418" s="126" t="str">
        <f t="shared" si="197"/>
        <v/>
      </c>
      <c r="AA2418" s="126" t="str">
        <f t="shared" si="197"/>
        <v/>
      </c>
    </row>
    <row r="2419" spans="16:27" x14ac:dyDescent="0.3">
      <c r="P2419" s="126" t="str">
        <f t="shared" si="195"/>
        <v/>
      </c>
      <c r="Q2419" s="126" t="str">
        <f t="shared" si="197"/>
        <v/>
      </c>
      <c r="R2419" s="126" t="str">
        <f t="shared" si="197"/>
        <v/>
      </c>
      <c r="S2419" s="126" t="str">
        <f t="shared" si="197"/>
        <v/>
      </c>
      <c r="T2419" s="126" t="str">
        <f t="shared" si="197"/>
        <v/>
      </c>
      <c r="U2419" s="126" t="str">
        <f t="shared" si="197"/>
        <v/>
      </c>
      <c r="V2419" s="126" t="str">
        <f t="shared" si="197"/>
        <v/>
      </c>
      <c r="W2419" s="126" t="str">
        <f t="shared" si="197"/>
        <v/>
      </c>
      <c r="X2419" s="126" t="str">
        <f t="shared" si="197"/>
        <v/>
      </c>
      <c r="Y2419" s="126" t="str">
        <f t="shared" si="197"/>
        <v/>
      </c>
      <c r="Z2419" s="126" t="str">
        <f t="shared" si="197"/>
        <v/>
      </c>
      <c r="AA2419" s="126" t="str">
        <f t="shared" si="197"/>
        <v/>
      </c>
    </row>
    <row r="2420" spans="16:27" x14ac:dyDescent="0.3">
      <c r="P2420" s="126" t="str">
        <f t="shared" si="195"/>
        <v/>
      </c>
      <c r="Q2420" s="126" t="str">
        <f t="shared" si="197"/>
        <v/>
      </c>
      <c r="R2420" s="126" t="str">
        <f t="shared" si="197"/>
        <v/>
      </c>
      <c r="S2420" s="126" t="str">
        <f t="shared" si="197"/>
        <v/>
      </c>
      <c r="T2420" s="126" t="str">
        <f t="shared" si="197"/>
        <v/>
      </c>
      <c r="U2420" s="126" t="str">
        <f t="shared" si="197"/>
        <v/>
      </c>
      <c r="V2420" s="126" t="str">
        <f t="shared" si="197"/>
        <v/>
      </c>
      <c r="W2420" s="126" t="str">
        <f t="shared" si="197"/>
        <v/>
      </c>
      <c r="X2420" s="126" t="str">
        <f t="shared" si="197"/>
        <v/>
      </c>
      <c r="Y2420" s="126" t="str">
        <f t="shared" si="197"/>
        <v/>
      </c>
      <c r="Z2420" s="126" t="str">
        <f t="shared" si="197"/>
        <v/>
      </c>
      <c r="AA2420" s="126" t="str">
        <f t="shared" si="197"/>
        <v/>
      </c>
    </row>
    <row r="2421" spans="16:27" x14ac:dyDescent="0.3">
      <c r="P2421" s="126" t="str">
        <f t="shared" si="195"/>
        <v/>
      </c>
      <c r="Q2421" s="126" t="str">
        <f t="shared" si="197"/>
        <v/>
      </c>
      <c r="R2421" s="126" t="str">
        <f t="shared" si="197"/>
        <v/>
      </c>
      <c r="S2421" s="126" t="str">
        <f t="shared" si="197"/>
        <v/>
      </c>
      <c r="T2421" s="126" t="str">
        <f t="shared" si="197"/>
        <v/>
      </c>
      <c r="U2421" s="126" t="str">
        <f t="shared" si="197"/>
        <v/>
      </c>
      <c r="V2421" s="126" t="str">
        <f t="shared" si="197"/>
        <v/>
      </c>
      <c r="W2421" s="126" t="str">
        <f t="shared" si="197"/>
        <v/>
      </c>
      <c r="X2421" s="126" t="str">
        <f t="shared" si="197"/>
        <v/>
      </c>
      <c r="Y2421" s="126" t="str">
        <f t="shared" si="197"/>
        <v/>
      </c>
      <c r="Z2421" s="126" t="str">
        <f t="shared" si="197"/>
        <v/>
      </c>
      <c r="AA2421" s="126" t="str">
        <f t="shared" si="197"/>
        <v/>
      </c>
    </row>
    <row r="2422" spans="16:27" x14ac:dyDescent="0.3">
      <c r="P2422" s="126" t="str">
        <f t="shared" si="195"/>
        <v/>
      </c>
      <c r="Q2422" s="126" t="str">
        <f t="shared" si="197"/>
        <v/>
      </c>
      <c r="R2422" s="126" t="str">
        <f t="shared" si="197"/>
        <v/>
      </c>
      <c r="S2422" s="126" t="str">
        <f t="shared" si="197"/>
        <v/>
      </c>
      <c r="T2422" s="126" t="str">
        <f t="shared" si="197"/>
        <v/>
      </c>
      <c r="U2422" s="126" t="str">
        <f t="shared" si="197"/>
        <v/>
      </c>
      <c r="V2422" s="126" t="str">
        <f t="shared" si="197"/>
        <v/>
      </c>
      <c r="W2422" s="126" t="str">
        <f t="shared" si="197"/>
        <v/>
      </c>
      <c r="X2422" s="126" t="str">
        <f t="shared" si="197"/>
        <v/>
      </c>
      <c r="Y2422" s="126" t="str">
        <f t="shared" si="197"/>
        <v/>
      </c>
      <c r="Z2422" s="126" t="str">
        <f t="shared" si="197"/>
        <v/>
      </c>
      <c r="AA2422" s="126" t="str">
        <f t="shared" si="197"/>
        <v/>
      </c>
    </row>
    <row r="2423" spans="16:27" x14ac:dyDescent="0.3">
      <c r="P2423" s="126" t="str">
        <f t="shared" si="195"/>
        <v/>
      </c>
      <c r="Q2423" s="126" t="str">
        <f t="shared" si="197"/>
        <v/>
      </c>
      <c r="R2423" s="126" t="str">
        <f t="shared" si="197"/>
        <v/>
      </c>
      <c r="S2423" s="126" t="str">
        <f t="shared" si="197"/>
        <v/>
      </c>
      <c r="T2423" s="126" t="str">
        <f t="shared" si="197"/>
        <v/>
      </c>
      <c r="U2423" s="126" t="str">
        <f t="shared" si="197"/>
        <v/>
      </c>
      <c r="V2423" s="126" t="str">
        <f t="shared" si="197"/>
        <v/>
      </c>
      <c r="W2423" s="126" t="str">
        <f t="shared" si="197"/>
        <v/>
      </c>
      <c r="X2423" s="126" t="str">
        <f t="shared" si="197"/>
        <v/>
      </c>
      <c r="Y2423" s="126" t="str">
        <f t="shared" si="197"/>
        <v/>
      </c>
      <c r="Z2423" s="126" t="str">
        <f t="shared" si="197"/>
        <v/>
      </c>
      <c r="AA2423" s="126" t="str">
        <f t="shared" si="197"/>
        <v/>
      </c>
    </row>
    <row r="2424" spans="16:27" x14ac:dyDescent="0.3">
      <c r="P2424" s="126" t="str">
        <f t="shared" si="195"/>
        <v/>
      </c>
      <c r="Q2424" s="126" t="str">
        <f t="shared" si="197"/>
        <v/>
      </c>
      <c r="R2424" s="126" t="str">
        <f t="shared" si="197"/>
        <v/>
      </c>
      <c r="S2424" s="126" t="str">
        <f t="shared" si="197"/>
        <v/>
      </c>
      <c r="T2424" s="126" t="str">
        <f t="shared" si="197"/>
        <v/>
      </c>
      <c r="U2424" s="126" t="str">
        <f t="shared" si="197"/>
        <v/>
      </c>
      <c r="V2424" s="126" t="str">
        <f t="shared" si="197"/>
        <v/>
      </c>
      <c r="W2424" s="126" t="str">
        <f t="shared" si="197"/>
        <v/>
      </c>
      <c r="X2424" s="126" t="str">
        <f t="shared" si="197"/>
        <v/>
      </c>
      <c r="Y2424" s="126" t="str">
        <f t="shared" si="197"/>
        <v/>
      </c>
      <c r="Z2424" s="126" t="str">
        <f t="shared" si="197"/>
        <v/>
      </c>
      <c r="AA2424" s="126" t="str">
        <f t="shared" si="197"/>
        <v/>
      </c>
    </row>
    <row r="2425" spans="16:27" x14ac:dyDescent="0.3">
      <c r="P2425" s="126" t="str">
        <f t="shared" si="195"/>
        <v/>
      </c>
      <c r="Q2425" s="126" t="str">
        <f t="shared" si="197"/>
        <v/>
      </c>
      <c r="R2425" s="126" t="str">
        <f t="shared" si="197"/>
        <v/>
      </c>
      <c r="S2425" s="126" t="str">
        <f t="shared" si="197"/>
        <v/>
      </c>
      <c r="T2425" s="126" t="str">
        <f t="shared" si="197"/>
        <v/>
      </c>
      <c r="U2425" s="126" t="str">
        <f t="shared" si="197"/>
        <v/>
      </c>
      <c r="V2425" s="126" t="str">
        <f t="shared" si="197"/>
        <v/>
      </c>
      <c r="W2425" s="126" t="str">
        <f t="shared" si="197"/>
        <v/>
      </c>
      <c r="X2425" s="126" t="str">
        <f t="shared" si="197"/>
        <v/>
      </c>
      <c r="Y2425" s="126" t="str">
        <f t="shared" si="197"/>
        <v/>
      </c>
      <c r="Z2425" s="126" t="str">
        <f t="shared" si="197"/>
        <v/>
      </c>
      <c r="AA2425" s="126" t="str">
        <f t="shared" si="197"/>
        <v/>
      </c>
    </row>
    <row r="2426" spans="16:27" x14ac:dyDescent="0.3">
      <c r="P2426" s="126" t="str">
        <f t="shared" si="195"/>
        <v/>
      </c>
      <c r="Q2426" s="126" t="str">
        <f t="shared" si="197"/>
        <v/>
      </c>
      <c r="R2426" s="126" t="str">
        <f t="shared" si="197"/>
        <v/>
      </c>
      <c r="S2426" s="126" t="str">
        <f t="shared" si="197"/>
        <v/>
      </c>
      <c r="T2426" s="126" t="str">
        <f t="shared" si="197"/>
        <v/>
      </c>
      <c r="U2426" s="126" t="str">
        <f t="shared" si="197"/>
        <v/>
      </c>
      <c r="V2426" s="126" t="str">
        <f t="shared" si="197"/>
        <v/>
      </c>
      <c r="W2426" s="126" t="str">
        <f t="shared" si="197"/>
        <v/>
      </c>
      <c r="X2426" s="126" t="str">
        <f t="shared" si="197"/>
        <v/>
      </c>
      <c r="Y2426" s="126" t="str">
        <f t="shared" si="197"/>
        <v/>
      </c>
      <c r="Z2426" s="126" t="str">
        <f t="shared" si="197"/>
        <v/>
      </c>
      <c r="AA2426" s="126" t="str">
        <f t="shared" si="197"/>
        <v/>
      </c>
    </row>
    <row r="2427" spans="16:27" x14ac:dyDescent="0.3">
      <c r="P2427" s="126" t="str">
        <f t="shared" si="195"/>
        <v/>
      </c>
      <c r="Q2427" s="126" t="str">
        <f t="shared" si="197"/>
        <v/>
      </c>
      <c r="R2427" s="126" t="str">
        <f t="shared" si="197"/>
        <v/>
      </c>
      <c r="S2427" s="126" t="str">
        <f t="shared" si="197"/>
        <v/>
      </c>
      <c r="T2427" s="126" t="str">
        <f t="shared" si="197"/>
        <v/>
      </c>
      <c r="U2427" s="126" t="str">
        <f t="shared" si="197"/>
        <v/>
      </c>
      <c r="V2427" s="126" t="str">
        <f t="shared" si="197"/>
        <v/>
      </c>
      <c r="W2427" s="126" t="str">
        <f t="shared" si="197"/>
        <v/>
      </c>
      <c r="X2427" s="126" t="str">
        <f t="shared" si="197"/>
        <v/>
      </c>
      <c r="Y2427" s="126" t="str">
        <f t="shared" si="197"/>
        <v/>
      </c>
      <c r="Z2427" s="126" t="str">
        <f t="shared" si="197"/>
        <v/>
      </c>
      <c r="AA2427" s="126" t="str">
        <f t="shared" si="197"/>
        <v/>
      </c>
    </row>
    <row r="2428" spans="16:27" x14ac:dyDescent="0.3">
      <c r="P2428" s="126" t="str">
        <f t="shared" si="195"/>
        <v/>
      </c>
      <c r="Q2428" s="126" t="str">
        <f t="shared" si="197"/>
        <v/>
      </c>
      <c r="R2428" s="126" t="str">
        <f t="shared" si="197"/>
        <v/>
      </c>
      <c r="S2428" s="126" t="str">
        <f t="shared" si="197"/>
        <v/>
      </c>
      <c r="T2428" s="126" t="str">
        <f t="shared" si="197"/>
        <v/>
      </c>
      <c r="U2428" s="126" t="str">
        <f t="shared" si="197"/>
        <v/>
      </c>
      <c r="V2428" s="126" t="str">
        <f t="shared" si="197"/>
        <v/>
      </c>
      <c r="W2428" s="126" t="str">
        <f t="shared" si="197"/>
        <v/>
      </c>
      <c r="X2428" s="126" t="str">
        <f t="shared" si="197"/>
        <v/>
      </c>
      <c r="Y2428" s="126" t="str">
        <f t="shared" si="197"/>
        <v/>
      </c>
      <c r="Z2428" s="126" t="str">
        <f t="shared" si="197"/>
        <v/>
      </c>
      <c r="AA2428" s="126" t="str">
        <f t="shared" si="197"/>
        <v/>
      </c>
    </row>
    <row r="2429" spans="16:27" x14ac:dyDescent="0.3">
      <c r="P2429" s="126" t="str">
        <f t="shared" si="195"/>
        <v/>
      </c>
      <c r="Q2429" s="126" t="str">
        <f t="shared" si="197"/>
        <v/>
      </c>
      <c r="R2429" s="126" t="str">
        <f t="shared" si="197"/>
        <v/>
      </c>
      <c r="S2429" s="126" t="str">
        <f t="shared" si="197"/>
        <v/>
      </c>
      <c r="T2429" s="126" t="str">
        <f t="shared" si="197"/>
        <v/>
      </c>
      <c r="U2429" s="126" t="str">
        <f t="shared" si="197"/>
        <v/>
      </c>
      <c r="V2429" s="126" t="str">
        <f t="shared" si="197"/>
        <v/>
      </c>
      <c r="W2429" s="126" t="str">
        <f t="shared" si="197"/>
        <v/>
      </c>
      <c r="X2429" s="126" t="str">
        <f t="shared" si="197"/>
        <v/>
      </c>
      <c r="Y2429" s="126" t="str">
        <f t="shared" si="197"/>
        <v/>
      </c>
      <c r="Z2429" s="126" t="str">
        <f t="shared" si="197"/>
        <v/>
      </c>
      <c r="AA2429" s="126" t="str">
        <f t="shared" si="197"/>
        <v/>
      </c>
    </row>
    <row r="2430" spans="16:27" x14ac:dyDescent="0.3">
      <c r="P2430" s="126" t="str">
        <f t="shared" si="195"/>
        <v/>
      </c>
      <c r="Q2430" s="126" t="str">
        <f t="shared" si="197"/>
        <v/>
      </c>
      <c r="R2430" s="126" t="str">
        <f t="shared" si="197"/>
        <v/>
      </c>
      <c r="S2430" s="126" t="str">
        <f t="shared" si="197"/>
        <v/>
      </c>
      <c r="T2430" s="126" t="str">
        <f t="shared" si="197"/>
        <v/>
      </c>
      <c r="U2430" s="126" t="str">
        <f t="shared" si="197"/>
        <v/>
      </c>
      <c r="V2430" s="126" t="str">
        <f t="shared" si="197"/>
        <v/>
      </c>
      <c r="W2430" s="126" t="str">
        <f t="shared" si="197"/>
        <v/>
      </c>
      <c r="X2430" s="126" t="str">
        <f t="shared" si="197"/>
        <v/>
      </c>
      <c r="Y2430" s="126" t="str">
        <f t="shared" si="197"/>
        <v/>
      </c>
      <c r="Z2430" s="126" t="str">
        <f t="shared" si="197"/>
        <v/>
      </c>
      <c r="AA2430" s="126" t="str">
        <f t="shared" si="197"/>
        <v/>
      </c>
    </row>
    <row r="2431" spans="16:27" x14ac:dyDescent="0.3">
      <c r="P2431" s="126" t="str">
        <f t="shared" si="195"/>
        <v/>
      </c>
      <c r="Q2431" s="126" t="str">
        <f t="shared" si="197"/>
        <v/>
      </c>
      <c r="R2431" s="126" t="str">
        <f t="shared" si="197"/>
        <v/>
      </c>
      <c r="S2431" s="126" t="str">
        <f t="shared" si="197"/>
        <v/>
      </c>
      <c r="T2431" s="126" t="str">
        <f t="shared" si="197"/>
        <v/>
      </c>
      <c r="U2431" s="126" t="str">
        <f t="shared" si="197"/>
        <v/>
      </c>
      <c r="V2431" s="126" t="str">
        <f t="shared" si="197"/>
        <v/>
      </c>
      <c r="W2431" s="126" t="str">
        <f t="shared" si="197"/>
        <v/>
      </c>
      <c r="X2431" s="126" t="str">
        <f t="shared" si="197"/>
        <v/>
      </c>
      <c r="Y2431" s="126" t="str">
        <f t="shared" si="197"/>
        <v/>
      </c>
      <c r="Z2431" s="126" t="str">
        <f t="shared" si="197"/>
        <v/>
      </c>
      <c r="AA2431" s="126" t="str">
        <f t="shared" si="197"/>
        <v/>
      </c>
    </row>
    <row r="2432" spans="16:27" x14ac:dyDescent="0.3">
      <c r="P2432" s="126" t="str">
        <f t="shared" si="195"/>
        <v/>
      </c>
      <c r="Q2432" s="126" t="str">
        <f t="shared" si="197"/>
        <v/>
      </c>
      <c r="R2432" s="126" t="str">
        <f t="shared" si="197"/>
        <v/>
      </c>
      <c r="S2432" s="126" t="str">
        <f t="shared" si="197"/>
        <v/>
      </c>
      <c r="T2432" s="126" t="str">
        <f t="shared" si="197"/>
        <v/>
      </c>
      <c r="U2432" s="126" t="str">
        <f t="shared" si="197"/>
        <v/>
      </c>
      <c r="V2432" s="126" t="str">
        <f t="shared" si="197"/>
        <v/>
      </c>
      <c r="W2432" s="126" t="str">
        <f t="shared" si="197"/>
        <v/>
      </c>
      <c r="X2432" s="126" t="str">
        <f t="shared" si="197"/>
        <v/>
      </c>
      <c r="Y2432" s="126" t="str">
        <f t="shared" si="197"/>
        <v/>
      </c>
      <c r="Z2432" s="126" t="str">
        <f t="shared" si="197"/>
        <v/>
      </c>
      <c r="AA2432" s="126" t="str">
        <f t="shared" si="197"/>
        <v/>
      </c>
    </row>
    <row r="2433" spans="16:27" x14ac:dyDescent="0.3">
      <c r="P2433" s="126" t="str">
        <f t="shared" si="195"/>
        <v/>
      </c>
      <c r="Q2433" s="126" t="str">
        <f t="shared" si="197"/>
        <v/>
      </c>
      <c r="R2433" s="126" t="str">
        <f t="shared" si="197"/>
        <v/>
      </c>
      <c r="S2433" s="126" t="str">
        <f t="shared" si="197"/>
        <v/>
      </c>
      <c r="T2433" s="126" t="str">
        <f t="shared" si="197"/>
        <v/>
      </c>
      <c r="U2433" s="126" t="str">
        <f t="shared" si="197"/>
        <v/>
      </c>
      <c r="V2433" s="126" t="str">
        <f t="shared" si="197"/>
        <v/>
      </c>
      <c r="W2433" s="126" t="str">
        <f t="shared" si="197"/>
        <v/>
      </c>
      <c r="X2433" s="126" t="str">
        <f t="shared" si="197"/>
        <v/>
      </c>
      <c r="Y2433" s="126" t="str">
        <f t="shared" si="197"/>
        <v/>
      </c>
      <c r="Z2433" s="126" t="str">
        <f t="shared" si="197"/>
        <v/>
      </c>
      <c r="AA2433" s="126" t="str">
        <f t="shared" si="197"/>
        <v/>
      </c>
    </row>
    <row r="2434" spans="16:27" x14ac:dyDescent="0.3">
      <c r="P2434" s="126" t="str">
        <f t="shared" si="195"/>
        <v/>
      </c>
      <c r="Q2434" s="126" t="str">
        <f t="shared" si="197"/>
        <v/>
      </c>
      <c r="R2434" s="126" t="str">
        <f t="shared" si="197"/>
        <v/>
      </c>
      <c r="S2434" s="126" t="str">
        <f t="shared" si="197"/>
        <v/>
      </c>
      <c r="T2434" s="126" t="str">
        <f t="shared" si="197"/>
        <v/>
      </c>
      <c r="U2434" s="126" t="str">
        <f t="shared" si="197"/>
        <v/>
      </c>
      <c r="V2434" s="126" t="str">
        <f t="shared" si="197"/>
        <v/>
      </c>
      <c r="W2434" s="126" t="str">
        <f t="shared" si="197"/>
        <v/>
      </c>
      <c r="X2434" s="126" t="str">
        <f t="shared" si="197"/>
        <v/>
      </c>
      <c r="Y2434" s="126" t="str">
        <f t="shared" si="197"/>
        <v/>
      </c>
      <c r="Z2434" s="126" t="str">
        <f t="shared" si="197"/>
        <v/>
      </c>
      <c r="AA2434" s="126" t="str">
        <f t="shared" si="197"/>
        <v/>
      </c>
    </row>
    <row r="2435" spans="16:27" x14ac:dyDescent="0.3">
      <c r="P2435" s="126" t="str">
        <f t="shared" si="195"/>
        <v/>
      </c>
      <c r="Q2435" s="126" t="str">
        <f t="shared" si="197"/>
        <v/>
      </c>
      <c r="R2435" s="126" t="str">
        <f t="shared" si="197"/>
        <v/>
      </c>
      <c r="S2435" s="126" t="str">
        <f t="shared" si="197"/>
        <v/>
      </c>
      <c r="T2435" s="126" t="str">
        <f t="shared" si="197"/>
        <v/>
      </c>
      <c r="U2435" s="126" t="str">
        <f t="shared" si="197"/>
        <v/>
      </c>
      <c r="V2435" s="126" t="str">
        <f t="shared" si="197"/>
        <v/>
      </c>
      <c r="W2435" s="126" t="str">
        <f t="shared" si="197"/>
        <v/>
      </c>
      <c r="X2435" s="126" t="str">
        <f t="shared" si="197"/>
        <v/>
      </c>
      <c r="Y2435" s="126" t="str">
        <f t="shared" si="197"/>
        <v/>
      </c>
      <c r="Z2435" s="126" t="str">
        <f t="shared" si="197"/>
        <v/>
      </c>
      <c r="AA2435" s="126" t="str">
        <f t="shared" si="197"/>
        <v/>
      </c>
    </row>
    <row r="2436" spans="16:27" x14ac:dyDescent="0.3">
      <c r="P2436" s="126" t="str">
        <f t="shared" si="195"/>
        <v/>
      </c>
      <c r="Q2436" s="126" t="str">
        <f t="shared" si="197"/>
        <v/>
      </c>
      <c r="R2436" s="126" t="str">
        <f t="shared" si="197"/>
        <v/>
      </c>
      <c r="S2436" s="126" t="str">
        <f t="shared" si="197"/>
        <v/>
      </c>
      <c r="T2436" s="126" t="str">
        <f t="shared" si="197"/>
        <v/>
      </c>
      <c r="U2436" s="126" t="str">
        <f t="shared" si="197"/>
        <v/>
      </c>
      <c r="V2436" s="126" t="str">
        <f t="shared" si="197"/>
        <v/>
      </c>
      <c r="W2436" s="126" t="str">
        <f t="shared" si="197"/>
        <v/>
      </c>
      <c r="X2436" s="126" t="str">
        <f t="shared" si="197"/>
        <v/>
      </c>
      <c r="Y2436" s="126" t="str">
        <f t="shared" si="197"/>
        <v/>
      </c>
      <c r="Z2436" s="126" t="str">
        <f t="shared" si="197"/>
        <v/>
      </c>
      <c r="AA2436" s="126" t="str">
        <f t="shared" si="197"/>
        <v/>
      </c>
    </row>
    <row r="2437" spans="16:27" x14ac:dyDescent="0.3">
      <c r="P2437" s="126" t="str">
        <f t="shared" si="195"/>
        <v/>
      </c>
      <c r="Q2437" s="126" t="str">
        <f t="shared" si="197"/>
        <v/>
      </c>
      <c r="R2437" s="126" t="str">
        <f t="shared" si="197"/>
        <v/>
      </c>
      <c r="S2437" s="126" t="str">
        <f t="shared" si="197"/>
        <v/>
      </c>
      <c r="T2437" s="126" t="str">
        <f t="shared" si="197"/>
        <v/>
      </c>
      <c r="U2437" s="126" t="str">
        <f t="shared" si="197"/>
        <v/>
      </c>
      <c r="V2437" s="126" t="str">
        <f t="shared" si="197"/>
        <v/>
      </c>
      <c r="W2437" s="126" t="str">
        <f t="shared" si="197"/>
        <v/>
      </c>
      <c r="X2437" s="126" t="str">
        <f t="shared" ref="Q2437:AA2460" si="198">IF($A2437="","",IF(OR($B2437=X$1,$C2437=X$1,$D2437=X$1,$E2437=X$1,$F2437=X$1),"Yes","No"))</f>
        <v/>
      </c>
      <c r="Y2437" s="126" t="str">
        <f t="shared" si="198"/>
        <v/>
      </c>
      <c r="Z2437" s="126" t="str">
        <f t="shared" si="198"/>
        <v/>
      </c>
      <c r="AA2437" s="126" t="str">
        <f t="shared" si="198"/>
        <v/>
      </c>
    </row>
    <row r="2438" spans="16:27" x14ac:dyDescent="0.3">
      <c r="P2438" s="126" t="str">
        <f t="shared" si="195"/>
        <v/>
      </c>
      <c r="Q2438" s="126" t="str">
        <f t="shared" si="198"/>
        <v/>
      </c>
      <c r="R2438" s="126" t="str">
        <f t="shared" si="198"/>
        <v/>
      </c>
      <c r="S2438" s="126" t="str">
        <f t="shared" si="198"/>
        <v/>
      </c>
      <c r="T2438" s="126" t="str">
        <f t="shared" si="198"/>
        <v/>
      </c>
      <c r="U2438" s="126" t="str">
        <f t="shared" si="198"/>
        <v/>
      </c>
      <c r="V2438" s="126" t="str">
        <f t="shared" si="198"/>
        <v/>
      </c>
      <c r="W2438" s="126" t="str">
        <f t="shared" si="198"/>
        <v/>
      </c>
      <c r="X2438" s="126" t="str">
        <f t="shared" si="198"/>
        <v/>
      </c>
      <c r="Y2438" s="126" t="str">
        <f t="shared" si="198"/>
        <v/>
      </c>
      <c r="Z2438" s="126" t="str">
        <f t="shared" si="198"/>
        <v/>
      </c>
      <c r="AA2438" s="126" t="str">
        <f t="shared" si="198"/>
        <v/>
      </c>
    </row>
    <row r="2439" spans="16:27" x14ac:dyDescent="0.3">
      <c r="P2439" s="126" t="str">
        <f t="shared" si="195"/>
        <v/>
      </c>
      <c r="Q2439" s="126" t="str">
        <f t="shared" si="198"/>
        <v/>
      </c>
      <c r="R2439" s="126" t="str">
        <f t="shared" si="198"/>
        <v/>
      </c>
      <c r="S2439" s="126" t="str">
        <f t="shared" si="198"/>
        <v/>
      </c>
      <c r="T2439" s="126" t="str">
        <f t="shared" si="198"/>
        <v/>
      </c>
      <c r="U2439" s="126" t="str">
        <f t="shared" si="198"/>
        <v/>
      </c>
      <c r="V2439" s="126" t="str">
        <f t="shared" si="198"/>
        <v/>
      </c>
      <c r="W2439" s="126" t="str">
        <f t="shared" si="198"/>
        <v/>
      </c>
      <c r="X2439" s="126" t="str">
        <f t="shared" si="198"/>
        <v/>
      </c>
      <c r="Y2439" s="126" t="str">
        <f t="shared" si="198"/>
        <v/>
      </c>
      <c r="Z2439" s="126" t="str">
        <f t="shared" si="198"/>
        <v/>
      </c>
      <c r="AA2439" s="126" t="str">
        <f t="shared" si="198"/>
        <v/>
      </c>
    </row>
    <row r="2440" spans="16:27" x14ac:dyDescent="0.3">
      <c r="P2440" s="126" t="str">
        <f t="shared" si="195"/>
        <v/>
      </c>
      <c r="Q2440" s="126" t="str">
        <f t="shared" si="198"/>
        <v/>
      </c>
      <c r="R2440" s="126" t="str">
        <f t="shared" si="198"/>
        <v/>
      </c>
      <c r="S2440" s="126" t="str">
        <f t="shared" si="198"/>
        <v/>
      </c>
      <c r="T2440" s="126" t="str">
        <f t="shared" si="198"/>
        <v/>
      </c>
      <c r="U2440" s="126" t="str">
        <f t="shared" si="198"/>
        <v/>
      </c>
      <c r="V2440" s="126" t="str">
        <f t="shared" si="198"/>
        <v/>
      </c>
      <c r="W2440" s="126" t="str">
        <f t="shared" si="198"/>
        <v/>
      </c>
      <c r="X2440" s="126" t="str">
        <f t="shared" si="198"/>
        <v/>
      </c>
      <c r="Y2440" s="126" t="str">
        <f t="shared" si="198"/>
        <v/>
      </c>
      <c r="Z2440" s="126" t="str">
        <f t="shared" si="198"/>
        <v/>
      </c>
      <c r="AA2440" s="126" t="str">
        <f t="shared" si="198"/>
        <v/>
      </c>
    </row>
    <row r="2441" spans="16:27" x14ac:dyDescent="0.3">
      <c r="P2441" s="126" t="str">
        <f t="shared" si="195"/>
        <v/>
      </c>
      <c r="Q2441" s="126" t="str">
        <f t="shared" si="198"/>
        <v/>
      </c>
      <c r="R2441" s="126" t="str">
        <f t="shared" si="198"/>
        <v/>
      </c>
      <c r="S2441" s="126" t="str">
        <f t="shared" si="198"/>
        <v/>
      </c>
      <c r="T2441" s="126" t="str">
        <f t="shared" si="198"/>
        <v/>
      </c>
      <c r="U2441" s="126" t="str">
        <f t="shared" si="198"/>
        <v/>
      </c>
      <c r="V2441" s="126" t="str">
        <f t="shared" si="198"/>
        <v/>
      </c>
      <c r="W2441" s="126" t="str">
        <f t="shared" si="198"/>
        <v/>
      </c>
      <c r="X2441" s="126" t="str">
        <f t="shared" si="198"/>
        <v/>
      </c>
      <c r="Y2441" s="126" t="str">
        <f t="shared" si="198"/>
        <v/>
      </c>
      <c r="Z2441" s="126" t="str">
        <f t="shared" si="198"/>
        <v/>
      </c>
      <c r="AA2441" s="126" t="str">
        <f t="shared" si="198"/>
        <v/>
      </c>
    </row>
    <row r="2442" spans="16:27" x14ac:dyDescent="0.3">
      <c r="P2442" s="126" t="str">
        <f t="shared" si="195"/>
        <v/>
      </c>
      <c r="Q2442" s="126" t="str">
        <f t="shared" si="198"/>
        <v/>
      </c>
      <c r="R2442" s="126" t="str">
        <f t="shared" si="198"/>
        <v/>
      </c>
      <c r="S2442" s="126" t="str">
        <f t="shared" si="198"/>
        <v/>
      </c>
      <c r="T2442" s="126" t="str">
        <f t="shared" si="198"/>
        <v/>
      </c>
      <c r="U2442" s="126" t="str">
        <f t="shared" si="198"/>
        <v/>
      </c>
      <c r="V2442" s="126" t="str">
        <f t="shared" si="198"/>
        <v/>
      </c>
      <c r="W2442" s="126" t="str">
        <f t="shared" si="198"/>
        <v/>
      </c>
      <c r="X2442" s="126" t="str">
        <f t="shared" si="198"/>
        <v/>
      </c>
      <c r="Y2442" s="126" t="str">
        <f t="shared" si="198"/>
        <v/>
      </c>
      <c r="Z2442" s="126" t="str">
        <f t="shared" si="198"/>
        <v/>
      </c>
      <c r="AA2442" s="126" t="str">
        <f t="shared" si="198"/>
        <v/>
      </c>
    </row>
    <row r="2443" spans="16:27" x14ac:dyDescent="0.3">
      <c r="P2443" s="126" t="str">
        <f t="shared" si="195"/>
        <v/>
      </c>
      <c r="Q2443" s="126" t="str">
        <f t="shared" si="198"/>
        <v/>
      </c>
      <c r="R2443" s="126" t="str">
        <f t="shared" si="198"/>
        <v/>
      </c>
      <c r="S2443" s="126" t="str">
        <f t="shared" si="198"/>
        <v/>
      </c>
      <c r="T2443" s="126" t="str">
        <f t="shared" si="198"/>
        <v/>
      </c>
      <c r="U2443" s="126" t="str">
        <f t="shared" si="198"/>
        <v/>
      </c>
      <c r="V2443" s="126" t="str">
        <f t="shared" si="198"/>
        <v/>
      </c>
      <c r="W2443" s="126" t="str">
        <f t="shared" si="198"/>
        <v/>
      </c>
      <c r="X2443" s="126" t="str">
        <f t="shared" si="198"/>
        <v/>
      </c>
      <c r="Y2443" s="126" t="str">
        <f t="shared" si="198"/>
        <v/>
      </c>
      <c r="Z2443" s="126" t="str">
        <f t="shared" si="198"/>
        <v/>
      </c>
      <c r="AA2443" s="126" t="str">
        <f t="shared" si="198"/>
        <v/>
      </c>
    </row>
    <row r="2444" spans="16:27" x14ac:dyDescent="0.3">
      <c r="P2444" s="126" t="str">
        <f t="shared" si="195"/>
        <v/>
      </c>
      <c r="Q2444" s="126" t="str">
        <f t="shared" si="198"/>
        <v/>
      </c>
      <c r="R2444" s="126" t="str">
        <f t="shared" si="198"/>
        <v/>
      </c>
      <c r="S2444" s="126" t="str">
        <f t="shared" si="198"/>
        <v/>
      </c>
      <c r="T2444" s="126" t="str">
        <f t="shared" si="198"/>
        <v/>
      </c>
      <c r="U2444" s="126" t="str">
        <f t="shared" si="198"/>
        <v/>
      </c>
      <c r="V2444" s="126" t="str">
        <f t="shared" si="198"/>
        <v/>
      </c>
      <c r="W2444" s="126" t="str">
        <f t="shared" si="198"/>
        <v/>
      </c>
      <c r="X2444" s="126" t="str">
        <f t="shared" si="198"/>
        <v/>
      </c>
      <c r="Y2444" s="126" t="str">
        <f t="shared" si="198"/>
        <v/>
      </c>
      <c r="Z2444" s="126" t="str">
        <f t="shared" si="198"/>
        <v/>
      </c>
      <c r="AA2444" s="126" t="str">
        <f t="shared" si="198"/>
        <v/>
      </c>
    </row>
    <row r="2445" spans="16:27" x14ac:dyDescent="0.3">
      <c r="P2445" s="126" t="str">
        <f t="shared" ref="P2445:AA2501" si="199">IF($A2445="","",IF(OR($B2445=P$1,$C2445=P$1,$D2445=P$1,$E2445=P$1,$F2445=P$1),"Yes","No"))</f>
        <v/>
      </c>
      <c r="Q2445" s="126" t="str">
        <f t="shared" si="198"/>
        <v/>
      </c>
      <c r="R2445" s="126" t="str">
        <f t="shared" si="198"/>
        <v/>
      </c>
      <c r="S2445" s="126" t="str">
        <f t="shared" si="198"/>
        <v/>
      </c>
      <c r="T2445" s="126" t="str">
        <f t="shared" si="198"/>
        <v/>
      </c>
      <c r="U2445" s="126" t="str">
        <f t="shared" si="198"/>
        <v/>
      </c>
      <c r="V2445" s="126" t="str">
        <f t="shared" si="198"/>
        <v/>
      </c>
      <c r="W2445" s="126" t="str">
        <f t="shared" si="198"/>
        <v/>
      </c>
      <c r="X2445" s="126" t="str">
        <f t="shared" si="198"/>
        <v/>
      </c>
      <c r="Y2445" s="126" t="str">
        <f t="shared" si="198"/>
        <v/>
      </c>
      <c r="Z2445" s="126" t="str">
        <f t="shared" si="198"/>
        <v/>
      </c>
      <c r="AA2445" s="126" t="str">
        <f t="shared" si="198"/>
        <v/>
      </c>
    </row>
    <row r="2446" spans="16:27" x14ac:dyDescent="0.3">
      <c r="P2446" s="126" t="str">
        <f t="shared" si="199"/>
        <v/>
      </c>
      <c r="Q2446" s="126" t="str">
        <f t="shared" si="198"/>
        <v/>
      </c>
      <c r="R2446" s="126" t="str">
        <f t="shared" si="198"/>
        <v/>
      </c>
      <c r="S2446" s="126" t="str">
        <f t="shared" si="198"/>
        <v/>
      </c>
      <c r="T2446" s="126" t="str">
        <f t="shared" si="198"/>
        <v/>
      </c>
      <c r="U2446" s="126" t="str">
        <f t="shared" si="198"/>
        <v/>
      </c>
      <c r="V2446" s="126" t="str">
        <f t="shared" si="198"/>
        <v/>
      </c>
      <c r="W2446" s="126" t="str">
        <f t="shared" si="198"/>
        <v/>
      </c>
      <c r="X2446" s="126" t="str">
        <f t="shared" si="198"/>
        <v/>
      </c>
      <c r="Y2446" s="126" t="str">
        <f t="shared" si="198"/>
        <v/>
      </c>
      <c r="Z2446" s="126" t="str">
        <f t="shared" si="198"/>
        <v/>
      </c>
      <c r="AA2446" s="126" t="str">
        <f t="shared" si="198"/>
        <v/>
      </c>
    </row>
    <row r="2447" spans="16:27" x14ac:dyDescent="0.3">
      <c r="P2447" s="126" t="str">
        <f t="shared" si="199"/>
        <v/>
      </c>
      <c r="Q2447" s="126" t="str">
        <f t="shared" si="198"/>
        <v/>
      </c>
      <c r="R2447" s="126" t="str">
        <f t="shared" si="198"/>
        <v/>
      </c>
      <c r="S2447" s="126" t="str">
        <f t="shared" si="198"/>
        <v/>
      </c>
      <c r="T2447" s="126" t="str">
        <f t="shared" si="198"/>
        <v/>
      </c>
      <c r="U2447" s="126" t="str">
        <f t="shared" si="198"/>
        <v/>
      </c>
      <c r="V2447" s="126" t="str">
        <f t="shared" si="198"/>
        <v/>
      </c>
      <c r="W2447" s="126" t="str">
        <f t="shared" si="198"/>
        <v/>
      </c>
      <c r="X2447" s="126" t="str">
        <f t="shared" si="198"/>
        <v/>
      </c>
      <c r="Y2447" s="126" t="str">
        <f t="shared" si="198"/>
        <v/>
      </c>
      <c r="Z2447" s="126" t="str">
        <f t="shared" si="198"/>
        <v/>
      </c>
      <c r="AA2447" s="126" t="str">
        <f t="shared" si="198"/>
        <v/>
      </c>
    </row>
    <row r="2448" spans="16:27" x14ac:dyDescent="0.3">
      <c r="P2448" s="126" t="str">
        <f t="shared" si="199"/>
        <v/>
      </c>
      <c r="Q2448" s="126" t="str">
        <f t="shared" si="198"/>
        <v/>
      </c>
      <c r="R2448" s="126" t="str">
        <f t="shared" si="198"/>
        <v/>
      </c>
      <c r="S2448" s="126" t="str">
        <f t="shared" si="198"/>
        <v/>
      </c>
      <c r="T2448" s="126" t="str">
        <f t="shared" si="198"/>
        <v/>
      </c>
      <c r="U2448" s="126" t="str">
        <f t="shared" si="198"/>
        <v/>
      </c>
      <c r="V2448" s="126" t="str">
        <f t="shared" si="198"/>
        <v/>
      </c>
      <c r="W2448" s="126" t="str">
        <f t="shared" si="198"/>
        <v/>
      </c>
      <c r="X2448" s="126" t="str">
        <f t="shared" si="198"/>
        <v/>
      </c>
      <c r="Y2448" s="126" t="str">
        <f t="shared" si="198"/>
        <v/>
      </c>
      <c r="Z2448" s="126" t="str">
        <f t="shared" si="198"/>
        <v/>
      </c>
      <c r="AA2448" s="126" t="str">
        <f t="shared" si="198"/>
        <v/>
      </c>
    </row>
    <row r="2449" spans="16:27" x14ac:dyDescent="0.3">
      <c r="P2449" s="126" t="str">
        <f t="shared" si="199"/>
        <v/>
      </c>
      <c r="Q2449" s="126" t="str">
        <f t="shared" si="198"/>
        <v/>
      </c>
      <c r="R2449" s="126" t="str">
        <f t="shared" si="198"/>
        <v/>
      </c>
      <c r="S2449" s="126" t="str">
        <f t="shared" si="198"/>
        <v/>
      </c>
      <c r="T2449" s="126" t="str">
        <f t="shared" si="198"/>
        <v/>
      </c>
      <c r="U2449" s="126" t="str">
        <f t="shared" si="198"/>
        <v/>
      </c>
      <c r="V2449" s="126" t="str">
        <f t="shared" si="198"/>
        <v/>
      </c>
      <c r="W2449" s="126" t="str">
        <f t="shared" si="198"/>
        <v/>
      </c>
      <c r="X2449" s="126" t="str">
        <f t="shared" si="198"/>
        <v/>
      </c>
      <c r="Y2449" s="126" t="str">
        <f t="shared" si="198"/>
        <v/>
      </c>
      <c r="Z2449" s="126" t="str">
        <f t="shared" si="198"/>
        <v/>
      </c>
      <c r="AA2449" s="126" t="str">
        <f t="shared" si="198"/>
        <v/>
      </c>
    </row>
    <row r="2450" spans="16:27" x14ac:dyDescent="0.3">
      <c r="P2450" s="126" t="str">
        <f t="shared" si="199"/>
        <v/>
      </c>
      <c r="Q2450" s="126" t="str">
        <f t="shared" si="198"/>
        <v/>
      </c>
      <c r="R2450" s="126" t="str">
        <f t="shared" si="198"/>
        <v/>
      </c>
      <c r="S2450" s="126" t="str">
        <f t="shared" si="198"/>
        <v/>
      </c>
      <c r="T2450" s="126" t="str">
        <f t="shared" si="198"/>
        <v/>
      </c>
      <c r="U2450" s="126" t="str">
        <f t="shared" si="198"/>
        <v/>
      </c>
      <c r="V2450" s="126" t="str">
        <f t="shared" si="198"/>
        <v/>
      </c>
      <c r="W2450" s="126" t="str">
        <f t="shared" si="198"/>
        <v/>
      </c>
      <c r="X2450" s="126" t="str">
        <f t="shared" si="198"/>
        <v/>
      </c>
      <c r="Y2450" s="126" t="str">
        <f t="shared" si="198"/>
        <v/>
      </c>
      <c r="Z2450" s="126" t="str">
        <f t="shared" si="198"/>
        <v/>
      </c>
      <c r="AA2450" s="126" t="str">
        <f t="shared" si="198"/>
        <v/>
      </c>
    </row>
    <row r="2451" spans="16:27" x14ac:dyDescent="0.3">
      <c r="P2451" s="126" t="str">
        <f t="shared" si="199"/>
        <v/>
      </c>
      <c r="Q2451" s="126" t="str">
        <f t="shared" si="198"/>
        <v/>
      </c>
      <c r="R2451" s="126" t="str">
        <f t="shared" si="198"/>
        <v/>
      </c>
      <c r="S2451" s="126" t="str">
        <f t="shared" si="198"/>
        <v/>
      </c>
      <c r="T2451" s="126" t="str">
        <f t="shared" si="198"/>
        <v/>
      </c>
      <c r="U2451" s="126" t="str">
        <f t="shared" si="198"/>
        <v/>
      </c>
      <c r="V2451" s="126" t="str">
        <f t="shared" si="198"/>
        <v/>
      </c>
      <c r="W2451" s="126" t="str">
        <f t="shared" si="198"/>
        <v/>
      </c>
      <c r="X2451" s="126" t="str">
        <f t="shared" si="198"/>
        <v/>
      </c>
      <c r="Y2451" s="126" t="str">
        <f t="shared" si="198"/>
        <v/>
      </c>
      <c r="Z2451" s="126" t="str">
        <f t="shared" si="198"/>
        <v/>
      </c>
      <c r="AA2451" s="126" t="str">
        <f t="shared" si="198"/>
        <v/>
      </c>
    </row>
    <row r="2452" spans="16:27" x14ac:dyDescent="0.3">
      <c r="P2452" s="126" t="str">
        <f t="shared" si="199"/>
        <v/>
      </c>
      <c r="Q2452" s="126" t="str">
        <f t="shared" si="198"/>
        <v/>
      </c>
      <c r="R2452" s="126" t="str">
        <f t="shared" si="198"/>
        <v/>
      </c>
      <c r="S2452" s="126" t="str">
        <f t="shared" si="198"/>
        <v/>
      </c>
      <c r="T2452" s="126" t="str">
        <f t="shared" si="198"/>
        <v/>
      </c>
      <c r="U2452" s="126" t="str">
        <f t="shared" si="198"/>
        <v/>
      </c>
      <c r="V2452" s="126" t="str">
        <f t="shared" si="198"/>
        <v/>
      </c>
      <c r="W2452" s="126" t="str">
        <f t="shared" si="198"/>
        <v/>
      </c>
      <c r="X2452" s="126" t="str">
        <f t="shared" si="198"/>
        <v/>
      </c>
      <c r="Y2452" s="126" t="str">
        <f t="shared" si="198"/>
        <v/>
      </c>
      <c r="Z2452" s="126" t="str">
        <f t="shared" si="198"/>
        <v/>
      </c>
      <c r="AA2452" s="126" t="str">
        <f t="shared" si="198"/>
        <v/>
      </c>
    </row>
    <row r="2453" spans="16:27" x14ac:dyDescent="0.3">
      <c r="P2453" s="126" t="str">
        <f t="shared" si="199"/>
        <v/>
      </c>
      <c r="Q2453" s="126" t="str">
        <f t="shared" si="198"/>
        <v/>
      </c>
      <c r="R2453" s="126" t="str">
        <f t="shared" si="198"/>
        <v/>
      </c>
      <c r="S2453" s="126" t="str">
        <f t="shared" si="198"/>
        <v/>
      </c>
      <c r="T2453" s="126" t="str">
        <f t="shared" si="198"/>
        <v/>
      </c>
      <c r="U2453" s="126" t="str">
        <f t="shared" si="198"/>
        <v/>
      </c>
      <c r="V2453" s="126" t="str">
        <f t="shared" si="198"/>
        <v/>
      </c>
      <c r="W2453" s="126" t="str">
        <f t="shared" si="198"/>
        <v/>
      </c>
      <c r="X2453" s="126" t="str">
        <f t="shared" si="198"/>
        <v/>
      </c>
      <c r="Y2453" s="126" t="str">
        <f t="shared" si="198"/>
        <v/>
      </c>
      <c r="Z2453" s="126" t="str">
        <f t="shared" si="198"/>
        <v/>
      </c>
      <c r="AA2453" s="126" t="str">
        <f t="shared" si="198"/>
        <v/>
      </c>
    </row>
    <row r="2454" spans="16:27" x14ac:dyDescent="0.3">
      <c r="P2454" s="126" t="str">
        <f t="shared" si="199"/>
        <v/>
      </c>
      <c r="Q2454" s="126" t="str">
        <f t="shared" si="198"/>
        <v/>
      </c>
      <c r="R2454" s="126" t="str">
        <f t="shared" si="198"/>
        <v/>
      </c>
      <c r="S2454" s="126" t="str">
        <f t="shared" si="198"/>
        <v/>
      </c>
      <c r="T2454" s="126" t="str">
        <f t="shared" si="198"/>
        <v/>
      </c>
      <c r="U2454" s="126" t="str">
        <f t="shared" si="198"/>
        <v/>
      </c>
      <c r="V2454" s="126" t="str">
        <f t="shared" si="198"/>
        <v/>
      </c>
      <c r="W2454" s="126" t="str">
        <f t="shared" si="198"/>
        <v/>
      </c>
      <c r="X2454" s="126" t="str">
        <f t="shared" si="198"/>
        <v/>
      </c>
      <c r="Y2454" s="126" t="str">
        <f t="shared" si="198"/>
        <v/>
      </c>
      <c r="Z2454" s="126" t="str">
        <f t="shared" si="198"/>
        <v/>
      </c>
      <c r="AA2454" s="126" t="str">
        <f t="shared" si="198"/>
        <v/>
      </c>
    </row>
    <row r="2455" spans="16:27" x14ac:dyDescent="0.3">
      <c r="P2455" s="126" t="str">
        <f t="shared" si="199"/>
        <v/>
      </c>
      <c r="Q2455" s="126" t="str">
        <f t="shared" si="198"/>
        <v/>
      </c>
      <c r="R2455" s="126" t="str">
        <f t="shared" si="198"/>
        <v/>
      </c>
      <c r="S2455" s="126" t="str">
        <f t="shared" si="198"/>
        <v/>
      </c>
      <c r="T2455" s="126" t="str">
        <f t="shared" si="198"/>
        <v/>
      </c>
      <c r="U2455" s="126" t="str">
        <f t="shared" si="198"/>
        <v/>
      </c>
      <c r="V2455" s="126" t="str">
        <f t="shared" si="198"/>
        <v/>
      </c>
      <c r="W2455" s="126" t="str">
        <f t="shared" si="198"/>
        <v/>
      </c>
      <c r="X2455" s="126" t="str">
        <f t="shared" si="198"/>
        <v/>
      </c>
      <c r="Y2455" s="126" t="str">
        <f t="shared" si="198"/>
        <v/>
      </c>
      <c r="Z2455" s="126" t="str">
        <f t="shared" si="198"/>
        <v/>
      </c>
      <c r="AA2455" s="126" t="str">
        <f t="shared" si="198"/>
        <v/>
      </c>
    </row>
    <row r="2456" spans="16:27" x14ac:dyDescent="0.3">
      <c r="P2456" s="126" t="str">
        <f t="shared" si="199"/>
        <v/>
      </c>
      <c r="Q2456" s="126" t="str">
        <f t="shared" si="198"/>
        <v/>
      </c>
      <c r="R2456" s="126" t="str">
        <f t="shared" si="198"/>
        <v/>
      </c>
      <c r="S2456" s="126" t="str">
        <f t="shared" si="198"/>
        <v/>
      </c>
      <c r="T2456" s="126" t="str">
        <f t="shared" si="198"/>
        <v/>
      </c>
      <c r="U2456" s="126" t="str">
        <f t="shared" si="198"/>
        <v/>
      </c>
      <c r="V2456" s="126" t="str">
        <f t="shared" si="198"/>
        <v/>
      </c>
      <c r="W2456" s="126" t="str">
        <f t="shared" si="198"/>
        <v/>
      </c>
      <c r="X2456" s="126" t="str">
        <f t="shared" si="198"/>
        <v/>
      </c>
      <c r="Y2456" s="126" t="str">
        <f t="shared" si="198"/>
        <v/>
      </c>
      <c r="Z2456" s="126" t="str">
        <f t="shared" si="198"/>
        <v/>
      </c>
      <c r="AA2456" s="126" t="str">
        <f t="shared" si="198"/>
        <v/>
      </c>
    </row>
    <row r="2457" spans="16:27" x14ac:dyDescent="0.3">
      <c r="P2457" s="126" t="str">
        <f t="shared" si="199"/>
        <v/>
      </c>
      <c r="Q2457" s="126" t="str">
        <f t="shared" si="198"/>
        <v/>
      </c>
      <c r="R2457" s="126" t="str">
        <f t="shared" si="198"/>
        <v/>
      </c>
      <c r="S2457" s="126" t="str">
        <f t="shared" si="198"/>
        <v/>
      </c>
      <c r="T2457" s="126" t="str">
        <f t="shared" si="198"/>
        <v/>
      </c>
      <c r="U2457" s="126" t="str">
        <f t="shared" si="198"/>
        <v/>
      </c>
      <c r="V2457" s="126" t="str">
        <f t="shared" si="198"/>
        <v/>
      </c>
      <c r="W2457" s="126" t="str">
        <f t="shared" si="198"/>
        <v/>
      </c>
      <c r="X2457" s="126" t="str">
        <f t="shared" si="198"/>
        <v/>
      </c>
      <c r="Y2457" s="126" t="str">
        <f t="shared" si="198"/>
        <v/>
      </c>
      <c r="Z2457" s="126" t="str">
        <f t="shared" si="198"/>
        <v/>
      </c>
      <c r="AA2457" s="126" t="str">
        <f t="shared" si="198"/>
        <v/>
      </c>
    </row>
    <row r="2458" spans="16:27" x14ac:dyDescent="0.3">
      <c r="P2458" s="126" t="str">
        <f t="shared" si="199"/>
        <v/>
      </c>
      <c r="Q2458" s="126" t="str">
        <f t="shared" si="198"/>
        <v/>
      </c>
      <c r="R2458" s="126" t="str">
        <f t="shared" si="198"/>
        <v/>
      </c>
      <c r="S2458" s="126" t="str">
        <f t="shared" si="198"/>
        <v/>
      </c>
      <c r="T2458" s="126" t="str">
        <f t="shared" si="198"/>
        <v/>
      </c>
      <c r="U2458" s="126" t="str">
        <f t="shared" si="198"/>
        <v/>
      </c>
      <c r="V2458" s="126" t="str">
        <f t="shared" si="198"/>
        <v/>
      </c>
      <c r="W2458" s="126" t="str">
        <f t="shared" si="198"/>
        <v/>
      </c>
      <c r="X2458" s="126" t="str">
        <f t="shared" si="198"/>
        <v/>
      </c>
      <c r="Y2458" s="126" t="str">
        <f t="shared" si="198"/>
        <v/>
      </c>
      <c r="Z2458" s="126" t="str">
        <f t="shared" si="198"/>
        <v/>
      </c>
      <c r="AA2458" s="126" t="str">
        <f t="shared" si="198"/>
        <v/>
      </c>
    </row>
    <row r="2459" spans="16:27" x14ac:dyDescent="0.3">
      <c r="P2459" s="126" t="str">
        <f t="shared" si="199"/>
        <v/>
      </c>
      <c r="Q2459" s="126" t="str">
        <f t="shared" si="198"/>
        <v/>
      </c>
      <c r="R2459" s="126" t="str">
        <f t="shared" si="198"/>
        <v/>
      </c>
      <c r="S2459" s="126" t="str">
        <f t="shared" si="198"/>
        <v/>
      </c>
      <c r="T2459" s="126" t="str">
        <f t="shared" si="198"/>
        <v/>
      </c>
      <c r="U2459" s="126" t="str">
        <f t="shared" si="198"/>
        <v/>
      </c>
      <c r="V2459" s="126" t="str">
        <f t="shared" si="198"/>
        <v/>
      </c>
      <c r="W2459" s="126" t="str">
        <f t="shared" si="198"/>
        <v/>
      </c>
      <c r="X2459" s="126" t="str">
        <f t="shared" si="198"/>
        <v/>
      </c>
      <c r="Y2459" s="126" t="str">
        <f t="shared" si="198"/>
        <v/>
      </c>
      <c r="Z2459" s="126" t="str">
        <f t="shared" si="198"/>
        <v/>
      </c>
      <c r="AA2459" s="126" t="str">
        <f t="shared" si="198"/>
        <v/>
      </c>
    </row>
    <row r="2460" spans="16:27" x14ac:dyDescent="0.3">
      <c r="P2460" s="126" t="str">
        <f t="shared" si="199"/>
        <v/>
      </c>
      <c r="Q2460" s="126" t="str">
        <f t="shared" si="198"/>
        <v/>
      </c>
      <c r="R2460" s="126" t="str">
        <f t="shared" si="198"/>
        <v/>
      </c>
      <c r="S2460" s="126" t="str">
        <f t="shared" si="198"/>
        <v/>
      </c>
      <c r="T2460" s="126" t="str">
        <f t="shared" si="198"/>
        <v/>
      </c>
      <c r="U2460" s="126" t="str">
        <f t="shared" si="198"/>
        <v/>
      </c>
      <c r="V2460" s="126" t="str">
        <f t="shared" si="198"/>
        <v/>
      </c>
      <c r="W2460" s="126" t="str">
        <f t="shared" si="198"/>
        <v/>
      </c>
      <c r="X2460" s="126" t="str">
        <f t="shared" si="198"/>
        <v/>
      </c>
      <c r="Y2460" s="126" t="str">
        <f t="shared" si="198"/>
        <v/>
      </c>
      <c r="Z2460" s="126" t="str">
        <f t="shared" ref="Q2460:AA2483" si="200">IF($A2460="","",IF(OR($B2460=Z$1,$C2460=Z$1,$D2460=Z$1,$E2460=Z$1,$F2460=Z$1),"Yes","No"))</f>
        <v/>
      </c>
      <c r="AA2460" s="126" t="str">
        <f t="shared" si="200"/>
        <v/>
      </c>
    </row>
    <row r="2461" spans="16:27" x14ac:dyDescent="0.3">
      <c r="P2461" s="126" t="str">
        <f t="shared" si="199"/>
        <v/>
      </c>
      <c r="Q2461" s="126" t="str">
        <f t="shared" si="200"/>
        <v/>
      </c>
      <c r="R2461" s="126" t="str">
        <f t="shared" si="200"/>
        <v/>
      </c>
      <c r="S2461" s="126" t="str">
        <f t="shared" si="200"/>
        <v/>
      </c>
      <c r="T2461" s="126" t="str">
        <f t="shared" si="200"/>
        <v/>
      </c>
      <c r="U2461" s="126" t="str">
        <f t="shared" si="200"/>
        <v/>
      </c>
      <c r="V2461" s="126" t="str">
        <f t="shared" si="200"/>
        <v/>
      </c>
      <c r="W2461" s="126" t="str">
        <f t="shared" si="200"/>
        <v/>
      </c>
      <c r="X2461" s="126" t="str">
        <f t="shared" si="200"/>
        <v/>
      </c>
      <c r="Y2461" s="126" t="str">
        <f t="shared" si="200"/>
        <v/>
      </c>
      <c r="Z2461" s="126" t="str">
        <f t="shared" si="200"/>
        <v/>
      </c>
      <c r="AA2461" s="126" t="str">
        <f t="shared" si="200"/>
        <v/>
      </c>
    </row>
    <row r="2462" spans="16:27" x14ac:dyDescent="0.3">
      <c r="P2462" s="126" t="str">
        <f t="shared" si="199"/>
        <v/>
      </c>
      <c r="Q2462" s="126" t="str">
        <f t="shared" si="200"/>
        <v/>
      </c>
      <c r="R2462" s="126" t="str">
        <f t="shared" si="200"/>
        <v/>
      </c>
      <c r="S2462" s="126" t="str">
        <f t="shared" si="200"/>
        <v/>
      </c>
      <c r="T2462" s="126" t="str">
        <f t="shared" si="200"/>
        <v/>
      </c>
      <c r="U2462" s="126" t="str">
        <f t="shared" si="200"/>
        <v/>
      </c>
      <c r="V2462" s="126" t="str">
        <f t="shared" si="200"/>
        <v/>
      </c>
      <c r="W2462" s="126" t="str">
        <f t="shared" si="200"/>
        <v/>
      </c>
      <c r="X2462" s="126" t="str">
        <f t="shared" si="200"/>
        <v/>
      </c>
      <c r="Y2462" s="126" t="str">
        <f t="shared" si="200"/>
        <v/>
      </c>
      <c r="Z2462" s="126" t="str">
        <f t="shared" si="200"/>
        <v/>
      </c>
      <c r="AA2462" s="126" t="str">
        <f t="shared" si="200"/>
        <v/>
      </c>
    </row>
    <row r="2463" spans="16:27" x14ac:dyDescent="0.3">
      <c r="P2463" s="126" t="str">
        <f t="shared" si="199"/>
        <v/>
      </c>
      <c r="Q2463" s="126" t="str">
        <f t="shared" si="200"/>
        <v/>
      </c>
      <c r="R2463" s="126" t="str">
        <f t="shared" si="200"/>
        <v/>
      </c>
      <c r="S2463" s="126" t="str">
        <f t="shared" si="200"/>
        <v/>
      </c>
      <c r="T2463" s="126" t="str">
        <f t="shared" si="200"/>
        <v/>
      </c>
      <c r="U2463" s="126" t="str">
        <f t="shared" si="200"/>
        <v/>
      </c>
      <c r="V2463" s="126" t="str">
        <f t="shared" si="200"/>
        <v/>
      </c>
      <c r="W2463" s="126" t="str">
        <f t="shared" si="200"/>
        <v/>
      </c>
      <c r="X2463" s="126" t="str">
        <f t="shared" si="200"/>
        <v/>
      </c>
      <c r="Y2463" s="126" t="str">
        <f t="shared" si="200"/>
        <v/>
      </c>
      <c r="Z2463" s="126" t="str">
        <f t="shared" si="200"/>
        <v/>
      </c>
      <c r="AA2463" s="126" t="str">
        <f t="shared" si="200"/>
        <v/>
      </c>
    </row>
    <row r="2464" spans="16:27" x14ac:dyDescent="0.3">
      <c r="P2464" s="126" t="str">
        <f t="shared" si="199"/>
        <v/>
      </c>
      <c r="Q2464" s="126" t="str">
        <f t="shared" si="200"/>
        <v/>
      </c>
      <c r="R2464" s="126" t="str">
        <f t="shared" si="200"/>
        <v/>
      </c>
      <c r="S2464" s="126" t="str">
        <f t="shared" si="200"/>
        <v/>
      </c>
      <c r="T2464" s="126" t="str">
        <f t="shared" si="200"/>
        <v/>
      </c>
      <c r="U2464" s="126" t="str">
        <f t="shared" si="200"/>
        <v/>
      </c>
      <c r="V2464" s="126" t="str">
        <f t="shared" si="200"/>
        <v/>
      </c>
      <c r="W2464" s="126" t="str">
        <f t="shared" si="200"/>
        <v/>
      </c>
      <c r="X2464" s="126" t="str">
        <f t="shared" si="200"/>
        <v/>
      </c>
      <c r="Y2464" s="126" t="str">
        <f t="shared" si="200"/>
        <v/>
      </c>
      <c r="Z2464" s="126" t="str">
        <f t="shared" si="200"/>
        <v/>
      </c>
      <c r="AA2464" s="126" t="str">
        <f t="shared" si="200"/>
        <v/>
      </c>
    </row>
    <row r="2465" spans="16:27" x14ac:dyDescent="0.3">
      <c r="P2465" s="126" t="str">
        <f t="shared" si="199"/>
        <v/>
      </c>
      <c r="Q2465" s="126" t="str">
        <f t="shared" si="200"/>
        <v/>
      </c>
      <c r="R2465" s="126" t="str">
        <f t="shared" si="200"/>
        <v/>
      </c>
      <c r="S2465" s="126" t="str">
        <f t="shared" si="200"/>
        <v/>
      </c>
      <c r="T2465" s="126" t="str">
        <f t="shared" si="200"/>
        <v/>
      </c>
      <c r="U2465" s="126" t="str">
        <f t="shared" si="200"/>
        <v/>
      </c>
      <c r="V2465" s="126" t="str">
        <f t="shared" si="200"/>
        <v/>
      </c>
      <c r="W2465" s="126" t="str">
        <f t="shared" si="200"/>
        <v/>
      </c>
      <c r="X2465" s="126" t="str">
        <f t="shared" si="200"/>
        <v/>
      </c>
      <c r="Y2465" s="126" t="str">
        <f t="shared" si="200"/>
        <v/>
      </c>
      <c r="Z2465" s="126" t="str">
        <f t="shared" si="200"/>
        <v/>
      </c>
      <c r="AA2465" s="126" t="str">
        <f t="shared" si="200"/>
        <v/>
      </c>
    </row>
    <row r="2466" spans="16:27" x14ac:dyDescent="0.3">
      <c r="P2466" s="126" t="str">
        <f t="shared" si="199"/>
        <v/>
      </c>
      <c r="Q2466" s="126" t="str">
        <f t="shared" si="200"/>
        <v/>
      </c>
      <c r="R2466" s="126" t="str">
        <f t="shared" si="200"/>
        <v/>
      </c>
      <c r="S2466" s="126" t="str">
        <f t="shared" si="200"/>
        <v/>
      </c>
      <c r="T2466" s="126" t="str">
        <f t="shared" si="200"/>
        <v/>
      </c>
      <c r="U2466" s="126" t="str">
        <f t="shared" si="200"/>
        <v/>
      </c>
      <c r="V2466" s="126" t="str">
        <f t="shared" si="200"/>
        <v/>
      </c>
      <c r="W2466" s="126" t="str">
        <f t="shared" si="200"/>
        <v/>
      </c>
      <c r="X2466" s="126" t="str">
        <f t="shared" si="200"/>
        <v/>
      </c>
      <c r="Y2466" s="126" t="str">
        <f t="shared" si="200"/>
        <v/>
      </c>
      <c r="Z2466" s="126" t="str">
        <f t="shared" si="200"/>
        <v/>
      </c>
      <c r="AA2466" s="126" t="str">
        <f t="shared" si="200"/>
        <v/>
      </c>
    </row>
    <row r="2467" spans="16:27" x14ac:dyDescent="0.3">
      <c r="P2467" s="126" t="str">
        <f t="shared" si="199"/>
        <v/>
      </c>
      <c r="Q2467" s="126" t="str">
        <f t="shared" si="200"/>
        <v/>
      </c>
      <c r="R2467" s="126" t="str">
        <f t="shared" si="200"/>
        <v/>
      </c>
      <c r="S2467" s="126" t="str">
        <f t="shared" si="200"/>
        <v/>
      </c>
      <c r="T2467" s="126" t="str">
        <f t="shared" si="200"/>
        <v/>
      </c>
      <c r="U2467" s="126" t="str">
        <f t="shared" si="200"/>
        <v/>
      </c>
      <c r="V2467" s="126" t="str">
        <f t="shared" si="200"/>
        <v/>
      </c>
      <c r="W2467" s="126" t="str">
        <f t="shared" si="200"/>
        <v/>
      </c>
      <c r="X2467" s="126" t="str">
        <f t="shared" si="200"/>
        <v/>
      </c>
      <c r="Y2467" s="126" t="str">
        <f t="shared" si="200"/>
        <v/>
      </c>
      <c r="Z2467" s="126" t="str">
        <f t="shared" si="200"/>
        <v/>
      </c>
      <c r="AA2467" s="126" t="str">
        <f t="shared" si="200"/>
        <v/>
      </c>
    </row>
    <row r="2468" spans="16:27" x14ac:dyDescent="0.3">
      <c r="P2468" s="126" t="str">
        <f t="shared" si="199"/>
        <v/>
      </c>
      <c r="Q2468" s="126" t="str">
        <f t="shared" si="200"/>
        <v/>
      </c>
      <c r="R2468" s="126" t="str">
        <f t="shared" si="200"/>
        <v/>
      </c>
      <c r="S2468" s="126" t="str">
        <f t="shared" si="200"/>
        <v/>
      </c>
      <c r="T2468" s="126" t="str">
        <f t="shared" si="200"/>
        <v/>
      </c>
      <c r="U2468" s="126" t="str">
        <f t="shared" si="200"/>
        <v/>
      </c>
      <c r="V2468" s="126" t="str">
        <f t="shared" si="200"/>
        <v/>
      </c>
      <c r="W2468" s="126" t="str">
        <f t="shared" si="200"/>
        <v/>
      </c>
      <c r="X2468" s="126" t="str">
        <f t="shared" si="200"/>
        <v/>
      </c>
      <c r="Y2468" s="126" t="str">
        <f t="shared" si="200"/>
        <v/>
      </c>
      <c r="Z2468" s="126" t="str">
        <f t="shared" si="200"/>
        <v/>
      </c>
      <c r="AA2468" s="126" t="str">
        <f t="shared" si="200"/>
        <v/>
      </c>
    </row>
    <row r="2469" spans="16:27" x14ac:dyDescent="0.3">
      <c r="P2469" s="126" t="str">
        <f t="shared" si="199"/>
        <v/>
      </c>
      <c r="Q2469" s="126" t="str">
        <f t="shared" si="200"/>
        <v/>
      </c>
      <c r="R2469" s="126" t="str">
        <f t="shared" si="200"/>
        <v/>
      </c>
      <c r="S2469" s="126" t="str">
        <f t="shared" si="200"/>
        <v/>
      </c>
      <c r="T2469" s="126" t="str">
        <f t="shared" si="200"/>
        <v/>
      </c>
      <c r="U2469" s="126" t="str">
        <f t="shared" si="200"/>
        <v/>
      </c>
      <c r="V2469" s="126" t="str">
        <f t="shared" si="200"/>
        <v/>
      </c>
      <c r="W2469" s="126" t="str">
        <f t="shared" si="200"/>
        <v/>
      </c>
      <c r="X2469" s="126" t="str">
        <f t="shared" si="200"/>
        <v/>
      </c>
      <c r="Y2469" s="126" t="str">
        <f t="shared" si="200"/>
        <v/>
      </c>
      <c r="Z2469" s="126" t="str">
        <f t="shared" si="200"/>
        <v/>
      </c>
      <c r="AA2469" s="126" t="str">
        <f t="shared" si="200"/>
        <v/>
      </c>
    </row>
    <row r="2470" spans="16:27" x14ac:dyDescent="0.3">
      <c r="P2470" s="126" t="str">
        <f t="shared" si="199"/>
        <v/>
      </c>
      <c r="Q2470" s="126" t="str">
        <f t="shared" si="200"/>
        <v/>
      </c>
      <c r="R2470" s="126" t="str">
        <f t="shared" si="200"/>
        <v/>
      </c>
      <c r="S2470" s="126" t="str">
        <f t="shared" si="200"/>
        <v/>
      </c>
      <c r="T2470" s="126" t="str">
        <f t="shared" si="200"/>
        <v/>
      </c>
      <c r="U2470" s="126" t="str">
        <f t="shared" si="200"/>
        <v/>
      </c>
      <c r="V2470" s="126" t="str">
        <f t="shared" si="200"/>
        <v/>
      </c>
      <c r="W2470" s="126" t="str">
        <f t="shared" si="200"/>
        <v/>
      </c>
      <c r="X2470" s="126" t="str">
        <f t="shared" si="200"/>
        <v/>
      </c>
      <c r="Y2470" s="126" t="str">
        <f t="shared" si="200"/>
        <v/>
      </c>
      <c r="Z2470" s="126" t="str">
        <f t="shared" si="200"/>
        <v/>
      </c>
      <c r="AA2470" s="126" t="str">
        <f t="shared" si="200"/>
        <v/>
      </c>
    </row>
    <row r="2471" spans="16:27" x14ac:dyDescent="0.3">
      <c r="P2471" s="126" t="str">
        <f t="shared" si="199"/>
        <v/>
      </c>
      <c r="Q2471" s="126" t="str">
        <f t="shared" si="200"/>
        <v/>
      </c>
      <c r="R2471" s="126" t="str">
        <f t="shared" si="200"/>
        <v/>
      </c>
      <c r="S2471" s="126" t="str">
        <f t="shared" si="200"/>
        <v/>
      </c>
      <c r="T2471" s="126" t="str">
        <f t="shared" si="200"/>
        <v/>
      </c>
      <c r="U2471" s="126" t="str">
        <f t="shared" si="200"/>
        <v/>
      </c>
      <c r="V2471" s="126" t="str">
        <f t="shared" si="200"/>
        <v/>
      </c>
      <c r="W2471" s="126" t="str">
        <f t="shared" si="200"/>
        <v/>
      </c>
      <c r="X2471" s="126" t="str">
        <f t="shared" si="200"/>
        <v/>
      </c>
      <c r="Y2471" s="126" t="str">
        <f t="shared" si="200"/>
        <v/>
      </c>
      <c r="Z2471" s="126" t="str">
        <f t="shared" si="200"/>
        <v/>
      </c>
      <c r="AA2471" s="126" t="str">
        <f t="shared" si="200"/>
        <v/>
      </c>
    </row>
    <row r="2472" spans="16:27" x14ac:dyDescent="0.3">
      <c r="P2472" s="126" t="str">
        <f t="shared" si="199"/>
        <v/>
      </c>
      <c r="Q2472" s="126" t="str">
        <f t="shared" si="200"/>
        <v/>
      </c>
      <c r="R2472" s="126" t="str">
        <f t="shared" si="200"/>
        <v/>
      </c>
      <c r="S2472" s="126" t="str">
        <f t="shared" si="200"/>
        <v/>
      </c>
      <c r="T2472" s="126" t="str">
        <f t="shared" si="200"/>
        <v/>
      </c>
      <c r="U2472" s="126" t="str">
        <f t="shared" si="200"/>
        <v/>
      </c>
      <c r="V2472" s="126" t="str">
        <f t="shared" si="200"/>
        <v/>
      </c>
      <c r="W2472" s="126" t="str">
        <f t="shared" si="200"/>
        <v/>
      </c>
      <c r="X2472" s="126" t="str">
        <f t="shared" si="200"/>
        <v/>
      </c>
      <c r="Y2472" s="126" t="str">
        <f t="shared" si="200"/>
        <v/>
      </c>
      <c r="Z2472" s="126" t="str">
        <f t="shared" si="200"/>
        <v/>
      </c>
      <c r="AA2472" s="126" t="str">
        <f t="shared" si="200"/>
        <v/>
      </c>
    </row>
    <row r="2473" spans="16:27" x14ac:dyDescent="0.3">
      <c r="P2473" s="126" t="str">
        <f t="shared" si="199"/>
        <v/>
      </c>
      <c r="Q2473" s="126" t="str">
        <f t="shared" si="200"/>
        <v/>
      </c>
      <c r="R2473" s="126" t="str">
        <f t="shared" si="200"/>
        <v/>
      </c>
      <c r="S2473" s="126" t="str">
        <f t="shared" si="200"/>
        <v/>
      </c>
      <c r="T2473" s="126" t="str">
        <f t="shared" si="200"/>
        <v/>
      </c>
      <c r="U2473" s="126" t="str">
        <f t="shared" si="200"/>
        <v/>
      </c>
      <c r="V2473" s="126" t="str">
        <f t="shared" si="200"/>
        <v/>
      </c>
      <c r="W2473" s="126" t="str">
        <f t="shared" si="200"/>
        <v/>
      </c>
      <c r="X2473" s="126" t="str">
        <f t="shared" si="200"/>
        <v/>
      </c>
      <c r="Y2473" s="126" t="str">
        <f t="shared" si="200"/>
        <v/>
      </c>
      <c r="Z2473" s="126" t="str">
        <f t="shared" si="200"/>
        <v/>
      </c>
      <c r="AA2473" s="126" t="str">
        <f t="shared" si="200"/>
        <v/>
      </c>
    </row>
    <row r="2474" spans="16:27" x14ac:dyDescent="0.3">
      <c r="P2474" s="126" t="str">
        <f t="shared" si="199"/>
        <v/>
      </c>
      <c r="Q2474" s="126" t="str">
        <f t="shared" si="200"/>
        <v/>
      </c>
      <c r="R2474" s="126" t="str">
        <f t="shared" si="200"/>
        <v/>
      </c>
      <c r="S2474" s="126" t="str">
        <f t="shared" si="200"/>
        <v/>
      </c>
      <c r="T2474" s="126" t="str">
        <f t="shared" si="200"/>
        <v/>
      </c>
      <c r="U2474" s="126" t="str">
        <f t="shared" si="200"/>
        <v/>
      </c>
      <c r="V2474" s="126" t="str">
        <f t="shared" si="200"/>
        <v/>
      </c>
      <c r="W2474" s="126" t="str">
        <f t="shared" si="200"/>
        <v/>
      </c>
      <c r="X2474" s="126" t="str">
        <f t="shared" si="200"/>
        <v/>
      </c>
      <c r="Y2474" s="126" t="str">
        <f t="shared" si="200"/>
        <v/>
      </c>
      <c r="Z2474" s="126" t="str">
        <f t="shared" si="200"/>
        <v/>
      </c>
      <c r="AA2474" s="126" t="str">
        <f t="shared" si="200"/>
        <v/>
      </c>
    </row>
    <row r="2475" spans="16:27" x14ac:dyDescent="0.3">
      <c r="P2475" s="126" t="str">
        <f t="shared" si="199"/>
        <v/>
      </c>
      <c r="Q2475" s="126" t="str">
        <f t="shared" si="200"/>
        <v/>
      </c>
      <c r="R2475" s="126" t="str">
        <f t="shared" si="200"/>
        <v/>
      </c>
      <c r="S2475" s="126" t="str">
        <f t="shared" si="200"/>
        <v/>
      </c>
      <c r="T2475" s="126" t="str">
        <f t="shared" si="200"/>
        <v/>
      </c>
      <c r="U2475" s="126" t="str">
        <f t="shared" si="200"/>
        <v/>
      </c>
      <c r="V2475" s="126" t="str">
        <f t="shared" si="200"/>
        <v/>
      </c>
      <c r="W2475" s="126" t="str">
        <f t="shared" si="200"/>
        <v/>
      </c>
      <c r="X2475" s="126" t="str">
        <f t="shared" si="200"/>
        <v/>
      </c>
      <c r="Y2475" s="126" t="str">
        <f t="shared" si="200"/>
        <v/>
      </c>
      <c r="Z2475" s="126" t="str">
        <f t="shared" si="200"/>
        <v/>
      </c>
      <c r="AA2475" s="126" t="str">
        <f t="shared" si="200"/>
        <v/>
      </c>
    </row>
    <row r="2476" spans="16:27" x14ac:dyDescent="0.3">
      <c r="P2476" s="126" t="str">
        <f t="shared" si="199"/>
        <v/>
      </c>
      <c r="Q2476" s="126" t="str">
        <f t="shared" si="200"/>
        <v/>
      </c>
      <c r="R2476" s="126" t="str">
        <f t="shared" si="200"/>
        <v/>
      </c>
      <c r="S2476" s="126" t="str">
        <f t="shared" si="200"/>
        <v/>
      </c>
      <c r="T2476" s="126" t="str">
        <f t="shared" si="200"/>
        <v/>
      </c>
      <c r="U2476" s="126" t="str">
        <f t="shared" si="200"/>
        <v/>
      </c>
      <c r="V2476" s="126" t="str">
        <f t="shared" si="200"/>
        <v/>
      </c>
      <c r="W2476" s="126" t="str">
        <f t="shared" si="200"/>
        <v/>
      </c>
      <c r="X2476" s="126" t="str">
        <f t="shared" si="200"/>
        <v/>
      </c>
      <c r="Y2476" s="126" t="str">
        <f t="shared" si="200"/>
        <v/>
      </c>
      <c r="Z2476" s="126" t="str">
        <f t="shared" si="200"/>
        <v/>
      </c>
      <c r="AA2476" s="126" t="str">
        <f t="shared" si="200"/>
        <v/>
      </c>
    </row>
    <row r="2477" spans="16:27" x14ac:dyDescent="0.3">
      <c r="P2477" s="126" t="str">
        <f t="shared" si="199"/>
        <v/>
      </c>
      <c r="Q2477" s="126" t="str">
        <f t="shared" si="200"/>
        <v/>
      </c>
      <c r="R2477" s="126" t="str">
        <f t="shared" si="200"/>
        <v/>
      </c>
      <c r="S2477" s="126" t="str">
        <f t="shared" si="200"/>
        <v/>
      </c>
      <c r="T2477" s="126" t="str">
        <f t="shared" si="200"/>
        <v/>
      </c>
      <c r="U2477" s="126" t="str">
        <f t="shared" si="200"/>
        <v/>
      </c>
      <c r="V2477" s="126" t="str">
        <f t="shared" si="200"/>
        <v/>
      </c>
      <c r="W2477" s="126" t="str">
        <f t="shared" si="200"/>
        <v/>
      </c>
      <c r="X2477" s="126" t="str">
        <f t="shared" si="200"/>
        <v/>
      </c>
      <c r="Y2477" s="126" t="str">
        <f t="shared" si="200"/>
        <v/>
      </c>
      <c r="Z2477" s="126" t="str">
        <f t="shared" si="200"/>
        <v/>
      </c>
      <c r="AA2477" s="126" t="str">
        <f t="shared" si="200"/>
        <v/>
      </c>
    </row>
    <row r="2478" spans="16:27" x14ac:dyDescent="0.3">
      <c r="P2478" s="126" t="str">
        <f t="shared" si="199"/>
        <v/>
      </c>
      <c r="Q2478" s="126" t="str">
        <f t="shared" si="200"/>
        <v/>
      </c>
      <c r="R2478" s="126" t="str">
        <f t="shared" si="200"/>
        <v/>
      </c>
      <c r="S2478" s="126" t="str">
        <f t="shared" si="200"/>
        <v/>
      </c>
      <c r="T2478" s="126" t="str">
        <f t="shared" si="200"/>
        <v/>
      </c>
      <c r="U2478" s="126" t="str">
        <f t="shared" si="200"/>
        <v/>
      </c>
      <c r="V2478" s="126" t="str">
        <f t="shared" si="200"/>
        <v/>
      </c>
      <c r="W2478" s="126" t="str">
        <f t="shared" si="200"/>
        <v/>
      </c>
      <c r="X2478" s="126" t="str">
        <f t="shared" si="200"/>
        <v/>
      </c>
      <c r="Y2478" s="126" t="str">
        <f t="shared" si="200"/>
        <v/>
      </c>
      <c r="Z2478" s="126" t="str">
        <f t="shared" si="200"/>
        <v/>
      </c>
      <c r="AA2478" s="126" t="str">
        <f t="shared" si="200"/>
        <v/>
      </c>
    </row>
    <row r="2479" spans="16:27" x14ac:dyDescent="0.3">
      <c r="P2479" s="126" t="str">
        <f t="shared" si="199"/>
        <v/>
      </c>
      <c r="Q2479" s="126" t="str">
        <f t="shared" si="200"/>
        <v/>
      </c>
      <c r="R2479" s="126" t="str">
        <f t="shared" si="200"/>
        <v/>
      </c>
      <c r="S2479" s="126" t="str">
        <f t="shared" si="200"/>
        <v/>
      </c>
      <c r="T2479" s="126" t="str">
        <f t="shared" si="200"/>
        <v/>
      </c>
      <c r="U2479" s="126" t="str">
        <f t="shared" si="200"/>
        <v/>
      </c>
      <c r="V2479" s="126" t="str">
        <f t="shared" si="200"/>
        <v/>
      </c>
      <c r="W2479" s="126" t="str">
        <f t="shared" si="200"/>
        <v/>
      </c>
      <c r="X2479" s="126" t="str">
        <f t="shared" si="200"/>
        <v/>
      </c>
      <c r="Y2479" s="126" t="str">
        <f t="shared" si="200"/>
        <v/>
      </c>
      <c r="Z2479" s="126" t="str">
        <f t="shared" si="200"/>
        <v/>
      </c>
      <c r="AA2479" s="126" t="str">
        <f t="shared" si="200"/>
        <v/>
      </c>
    </row>
    <row r="2480" spans="16:27" x14ac:dyDescent="0.3">
      <c r="P2480" s="126" t="str">
        <f t="shared" si="199"/>
        <v/>
      </c>
      <c r="Q2480" s="126" t="str">
        <f t="shared" si="200"/>
        <v/>
      </c>
      <c r="R2480" s="126" t="str">
        <f t="shared" si="200"/>
        <v/>
      </c>
      <c r="S2480" s="126" t="str">
        <f t="shared" si="200"/>
        <v/>
      </c>
      <c r="T2480" s="126" t="str">
        <f t="shared" si="200"/>
        <v/>
      </c>
      <c r="U2480" s="126" t="str">
        <f t="shared" si="200"/>
        <v/>
      </c>
      <c r="V2480" s="126" t="str">
        <f t="shared" si="200"/>
        <v/>
      </c>
      <c r="W2480" s="126" t="str">
        <f t="shared" si="200"/>
        <v/>
      </c>
      <c r="X2480" s="126" t="str">
        <f t="shared" si="200"/>
        <v/>
      </c>
      <c r="Y2480" s="126" t="str">
        <f t="shared" si="200"/>
        <v/>
      </c>
      <c r="Z2480" s="126" t="str">
        <f t="shared" si="200"/>
        <v/>
      </c>
      <c r="AA2480" s="126" t="str">
        <f t="shared" si="200"/>
        <v/>
      </c>
    </row>
    <row r="2481" spans="16:27" x14ac:dyDescent="0.3">
      <c r="P2481" s="126" t="str">
        <f t="shared" si="199"/>
        <v/>
      </c>
      <c r="Q2481" s="126" t="str">
        <f t="shared" si="200"/>
        <v/>
      </c>
      <c r="R2481" s="126" t="str">
        <f t="shared" si="200"/>
        <v/>
      </c>
      <c r="S2481" s="126" t="str">
        <f t="shared" si="200"/>
        <v/>
      </c>
      <c r="T2481" s="126" t="str">
        <f t="shared" si="200"/>
        <v/>
      </c>
      <c r="U2481" s="126" t="str">
        <f t="shared" si="200"/>
        <v/>
      </c>
      <c r="V2481" s="126" t="str">
        <f t="shared" si="200"/>
        <v/>
      </c>
      <c r="W2481" s="126" t="str">
        <f t="shared" si="200"/>
        <v/>
      </c>
      <c r="X2481" s="126" t="str">
        <f t="shared" si="200"/>
        <v/>
      </c>
      <c r="Y2481" s="126" t="str">
        <f t="shared" si="200"/>
        <v/>
      </c>
      <c r="Z2481" s="126" t="str">
        <f t="shared" si="200"/>
        <v/>
      </c>
      <c r="AA2481" s="126" t="str">
        <f t="shared" si="200"/>
        <v/>
      </c>
    </row>
    <row r="2482" spans="16:27" x14ac:dyDescent="0.3">
      <c r="P2482" s="126" t="str">
        <f t="shared" si="199"/>
        <v/>
      </c>
      <c r="Q2482" s="126" t="str">
        <f t="shared" si="200"/>
        <v/>
      </c>
      <c r="R2482" s="126" t="str">
        <f t="shared" si="200"/>
        <v/>
      </c>
      <c r="S2482" s="126" t="str">
        <f t="shared" si="200"/>
        <v/>
      </c>
      <c r="T2482" s="126" t="str">
        <f t="shared" si="200"/>
        <v/>
      </c>
      <c r="U2482" s="126" t="str">
        <f t="shared" si="200"/>
        <v/>
      </c>
      <c r="V2482" s="126" t="str">
        <f t="shared" si="200"/>
        <v/>
      </c>
      <c r="W2482" s="126" t="str">
        <f t="shared" si="200"/>
        <v/>
      </c>
      <c r="X2482" s="126" t="str">
        <f t="shared" si="200"/>
        <v/>
      </c>
      <c r="Y2482" s="126" t="str">
        <f t="shared" si="200"/>
        <v/>
      </c>
      <c r="Z2482" s="126" t="str">
        <f t="shared" si="200"/>
        <v/>
      </c>
      <c r="AA2482" s="126" t="str">
        <f t="shared" si="200"/>
        <v/>
      </c>
    </row>
    <row r="2483" spans="16:27" x14ac:dyDescent="0.3">
      <c r="P2483" s="126" t="str">
        <f t="shared" si="199"/>
        <v/>
      </c>
      <c r="Q2483" s="126" t="str">
        <f t="shared" si="200"/>
        <v/>
      </c>
      <c r="R2483" s="126" t="str">
        <f t="shared" si="200"/>
        <v/>
      </c>
      <c r="S2483" s="126" t="str">
        <f t="shared" si="200"/>
        <v/>
      </c>
      <c r="T2483" s="126" t="str">
        <f t="shared" si="200"/>
        <v/>
      </c>
      <c r="U2483" s="126" t="str">
        <f t="shared" si="200"/>
        <v/>
      </c>
      <c r="V2483" s="126" t="str">
        <f t="shared" si="200"/>
        <v/>
      </c>
      <c r="W2483" s="126" t="str">
        <f t="shared" si="200"/>
        <v/>
      </c>
      <c r="X2483" s="126" t="str">
        <f t="shared" si="200"/>
        <v/>
      </c>
      <c r="Y2483" s="126" t="str">
        <f t="shared" si="200"/>
        <v/>
      </c>
      <c r="Z2483" s="126" t="str">
        <f t="shared" si="200"/>
        <v/>
      </c>
      <c r="AA2483" s="126" t="str">
        <f t="shared" si="200"/>
        <v/>
      </c>
    </row>
    <row r="2484" spans="16:27" x14ac:dyDescent="0.3">
      <c r="P2484" s="126" t="str">
        <f t="shared" si="199"/>
        <v/>
      </c>
      <c r="Q2484" s="126" t="str">
        <f t="shared" si="199"/>
        <v/>
      </c>
      <c r="R2484" s="126" t="str">
        <f t="shared" si="199"/>
        <v/>
      </c>
      <c r="S2484" s="126" t="str">
        <f t="shared" si="199"/>
        <v/>
      </c>
      <c r="T2484" s="126" t="str">
        <f t="shared" si="199"/>
        <v/>
      </c>
      <c r="U2484" s="126" t="str">
        <f t="shared" si="199"/>
        <v/>
      </c>
      <c r="V2484" s="126" t="str">
        <f t="shared" si="199"/>
        <v/>
      </c>
      <c r="W2484" s="126" t="str">
        <f t="shared" si="199"/>
        <v/>
      </c>
      <c r="X2484" s="126" t="str">
        <f t="shared" si="199"/>
        <v/>
      </c>
      <c r="Y2484" s="126" t="str">
        <f t="shared" si="199"/>
        <v/>
      </c>
      <c r="Z2484" s="126" t="str">
        <f t="shared" si="199"/>
        <v/>
      </c>
      <c r="AA2484" s="126" t="str">
        <f t="shared" si="199"/>
        <v/>
      </c>
    </row>
    <row r="2485" spans="16:27" x14ac:dyDescent="0.3">
      <c r="P2485" s="126" t="str">
        <f t="shared" si="199"/>
        <v/>
      </c>
      <c r="Q2485" s="126" t="str">
        <f t="shared" si="199"/>
        <v/>
      </c>
      <c r="R2485" s="126" t="str">
        <f t="shared" si="199"/>
        <v/>
      </c>
      <c r="S2485" s="126" t="str">
        <f t="shared" si="199"/>
        <v/>
      </c>
      <c r="T2485" s="126" t="str">
        <f t="shared" si="199"/>
        <v/>
      </c>
      <c r="U2485" s="126" t="str">
        <f t="shared" si="199"/>
        <v/>
      </c>
      <c r="V2485" s="126" t="str">
        <f t="shared" si="199"/>
        <v/>
      </c>
      <c r="W2485" s="126" t="str">
        <f t="shared" si="199"/>
        <v/>
      </c>
      <c r="X2485" s="126" t="str">
        <f t="shared" si="199"/>
        <v/>
      </c>
      <c r="Y2485" s="126" t="str">
        <f t="shared" si="199"/>
        <v/>
      </c>
      <c r="Z2485" s="126" t="str">
        <f t="shared" si="199"/>
        <v/>
      </c>
      <c r="AA2485" s="126" t="str">
        <f t="shared" si="199"/>
        <v/>
      </c>
    </row>
    <row r="2486" spans="16:27" x14ac:dyDescent="0.3">
      <c r="P2486" s="126" t="str">
        <f t="shared" si="199"/>
        <v/>
      </c>
      <c r="Q2486" s="126" t="str">
        <f t="shared" si="199"/>
        <v/>
      </c>
      <c r="R2486" s="126" t="str">
        <f t="shared" si="199"/>
        <v/>
      </c>
      <c r="S2486" s="126" t="str">
        <f t="shared" si="199"/>
        <v/>
      </c>
      <c r="T2486" s="126" t="str">
        <f t="shared" si="199"/>
        <v/>
      </c>
      <c r="U2486" s="126" t="str">
        <f t="shared" si="199"/>
        <v/>
      </c>
      <c r="V2486" s="126" t="str">
        <f t="shared" si="199"/>
        <v/>
      </c>
      <c r="W2486" s="126" t="str">
        <f t="shared" si="199"/>
        <v/>
      </c>
      <c r="X2486" s="126" t="str">
        <f t="shared" si="199"/>
        <v/>
      </c>
      <c r="Y2486" s="126" t="str">
        <f t="shared" si="199"/>
        <v/>
      </c>
      <c r="Z2486" s="126" t="str">
        <f t="shared" si="199"/>
        <v/>
      </c>
      <c r="AA2486" s="126" t="str">
        <f t="shared" si="199"/>
        <v/>
      </c>
    </row>
    <row r="2487" spans="16:27" x14ac:dyDescent="0.3">
      <c r="P2487" s="126" t="str">
        <f t="shared" si="199"/>
        <v/>
      </c>
      <c r="Q2487" s="126" t="str">
        <f t="shared" si="199"/>
        <v/>
      </c>
      <c r="R2487" s="126" t="str">
        <f t="shared" si="199"/>
        <v/>
      </c>
      <c r="S2487" s="126" t="str">
        <f t="shared" si="199"/>
        <v/>
      </c>
      <c r="T2487" s="126" t="str">
        <f t="shared" si="199"/>
        <v/>
      </c>
      <c r="U2487" s="126" t="str">
        <f t="shared" si="199"/>
        <v/>
      </c>
      <c r="V2487" s="126" t="str">
        <f t="shared" si="199"/>
        <v/>
      </c>
      <c r="W2487" s="126" t="str">
        <f t="shared" si="199"/>
        <v/>
      </c>
      <c r="X2487" s="126" t="str">
        <f t="shared" si="199"/>
        <v/>
      </c>
      <c r="Y2487" s="126" t="str">
        <f t="shared" si="199"/>
        <v/>
      </c>
      <c r="Z2487" s="126" t="str">
        <f t="shared" si="199"/>
        <v/>
      </c>
      <c r="AA2487" s="126" t="str">
        <f t="shared" si="199"/>
        <v/>
      </c>
    </row>
    <row r="2488" spans="16:27" x14ac:dyDescent="0.3">
      <c r="P2488" s="126" t="str">
        <f t="shared" si="199"/>
        <v/>
      </c>
      <c r="Q2488" s="126" t="str">
        <f t="shared" si="199"/>
        <v/>
      </c>
      <c r="R2488" s="126" t="str">
        <f t="shared" si="199"/>
        <v/>
      </c>
      <c r="S2488" s="126" t="str">
        <f t="shared" si="199"/>
        <v/>
      </c>
      <c r="T2488" s="126" t="str">
        <f t="shared" si="199"/>
        <v/>
      </c>
      <c r="U2488" s="126" t="str">
        <f t="shared" si="199"/>
        <v/>
      </c>
      <c r="V2488" s="126" t="str">
        <f t="shared" si="199"/>
        <v/>
      </c>
      <c r="W2488" s="126" t="str">
        <f t="shared" si="199"/>
        <v/>
      </c>
      <c r="X2488" s="126" t="str">
        <f t="shared" si="199"/>
        <v/>
      </c>
      <c r="Y2488" s="126" t="str">
        <f t="shared" si="199"/>
        <v/>
      </c>
      <c r="Z2488" s="126" t="str">
        <f t="shared" si="199"/>
        <v/>
      </c>
      <c r="AA2488" s="126" t="str">
        <f t="shared" si="199"/>
        <v/>
      </c>
    </row>
    <row r="2489" spans="16:27" x14ac:dyDescent="0.3">
      <c r="P2489" s="126" t="str">
        <f t="shared" si="199"/>
        <v/>
      </c>
      <c r="Q2489" s="126" t="str">
        <f t="shared" si="199"/>
        <v/>
      </c>
      <c r="R2489" s="126" t="str">
        <f t="shared" si="199"/>
        <v/>
      </c>
      <c r="S2489" s="126" t="str">
        <f t="shared" si="199"/>
        <v/>
      </c>
      <c r="T2489" s="126" t="str">
        <f t="shared" si="199"/>
        <v/>
      </c>
      <c r="U2489" s="126" t="str">
        <f t="shared" si="199"/>
        <v/>
      </c>
      <c r="V2489" s="126" t="str">
        <f t="shared" si="199"/>
        <v/>
      </c>
      <c r="W2489" s="126" t="str">
        <f t="shared" si="199"/>
        <v/>
      </c>
      <c r="X2489" s="126" t="str">
        <f t="shared" si="199"/>
        <v/>
      </c>
      <c r="Y2489" s="126" t="str">
        <f t="shared" si="199"/>
        <v/>
      </c>
      <c r="Z2489" s="126" t="str">
        <f t="shared" si="199"/>
        <v/>
      </c>
      <c r="AA2489" s="126" t="str">
        <f t="shared" si="199"/>
        <v/>
      </c>
    </row>
    <row r="2490" spans="16:27" x14ac:dyDescent="0.3">
      <c r="P2490" s="126" t="str">
        <f t="shared" si="199"/>
        <v/>
      </c>
      <c r="Q2490" s="126" t="str">
        <f t="shared" si="199"/>
        <v/>
      </c>
      <c r="R2490" s="126" t="str">
        <f t="shared" si="199"/>
        <v/>
      </c>
      <c r="S2490" s="126" t="str">
        <f t="shared" si="199"/>
        <v/>
      </c>
      <c r="T2490" s="126" t="str">
        <f t="shared" si="199"/>
        <v/>
      </c>
      <c r="U2490" s="126" t="str">
        <f t="shared" si="199"/>
        <v/>
      </c>
      <c r="V2490" s="126" t="str">
        <f t="shared" si="199"/>
        <v/>
      </c>
      <c r="W2490" s="126" t="str">
        <f t="shared" si="199"/>
        <v/>
      </c>
      <c r="X2490" s="126" t="str">
        <f t="shared" si="199"/>
        <v/>
      </c>
      <c r="Y2490" s="126" t="str">
        <f t="shared" si="199"/>
        <v/>
      </c>
      <c r="Z2490" s="126" t="str">
        <f t="shared" si="199"/>
        <v/>
      </c>
      <c r="AA2490" s="126" t="str">
        <f t="shared" si="199"/>
        <v/>
      </c>
    </row>
    <row r="2491" spans="16:27" x14ac:dyDescent="0.3">
      <c r="P2491" s="126" t="str">
        <f t="shared" si="199"/>
        <v/>
      </c>
      <c r="Q2491" s="126" t="str">
        <f t="shared" si="199"/>
        <v/>
      </c>
      <c r="R2491" s="126" t="str">
        <f t="shared" si="199"/>
        <v/>
      </c>
      <c r="S2491" s="126" t="str">
        <f t="shared" si="199"/>
        <v/>
      </c>
      <c r="T2491" s="126" t="str">
        <f t="shared" si="199"/>
        <v/>
      </c>
      <c r="U2491" s="126" t="str">
        <f t="shared" si="199"/>
        <v/>
      </c>
      <c r="V2491" s="126" t="str">
        <f t="shared" si="199"/>
        <v/>
      </c>
      <c r="W2491" s="126" t="str">
        <f t="shared" si="199"/>
        <v/>
      </c>
      <c r="X2491" s="126" t="str">
        <f t="shared" si="199"/>
        <v/>
      </c>
      <c r="Y2491" s="126" t="str">
        <f t="shared" si="199"/>
        <v/>
      </c>
      <c r="Z2491" s="126" t="str">
        <f t="shared" si="199"/>
        <v/>
      </c>
      <c r="AA2491" s="126" t="str">
        <f t="shared" si="199"/>
        <v/>
      </c>
    </row>
    <row r="2492" spans="16:27" x14ac:dyDescent="0.3">
      <c r="P2492" s="126" t="str">
        <f t="shared" si="199"/>
        <v/>
      </c>
      <c r="Q2492" s="126" t="str">
        <f t="shared" si="199"/>
        <v/>
      </c>
      <c r="R2492" s="126" t="str">
        <f t="shared" si="199"/>
        <v/>
      </c>
      <c r="S2492" s="126" t="str">
        <f t="shared" si="199"/>
        <v/>
      </c>
      <c r="T2492" s="126" t="str">
        <f t="shared" si="199"/>
        <v/>
      </c>
      <c r="U2492" s="126" t="str">
        <f t="shared" si="199"/>
        <v/>
      </c>
      <c r="V2492" s="126" t="str">
        <f t="shared" si="199"/>
        <v/>
      </c>
      <c r="W2492" s="126" t="str">
        <f t="shared" si="199"/>
        <v/>
      </c>
      <c r="X2492" s="126" t="str">
        <f t="shared" si="199"/>
        <v/>
      </c>
      <c r="Y2492" s="126" t="str">
        <f t="shared" si="199"/>
        <v/>
      </c>
      <c r="Z2492" s="126" t="str">
        <f t="shared" si="199"/>
        <v/>
      </c>
      <c r="AA2492" s="126" t="str">
        <f t="shared" si="199"/>
        <v/>
      </c>
    </row>
    <row r="2493" spans="16:27" x14ac:dyDescent="0.3">
      <c r="P2493" s="126" t="str">
        <f t="shared" si="199"/>
        <v/>
      </c>
      <c r="Q2493" s="126" t="str">
        <f t="shared" si="199"/>
        <v/>
      </c>
      <c r="R2493" s="126" t="str">
        <f t="shared" si="199"/>
        <v/>
      </c>
      <c r="S2493" s="126" t="str">
        <f t="shared" si="199"/>
        <v/>
      </c>
      <c r="T2493" s="126" t="str">
        <f t="shared" si="199"/>
        <v/>
      </c>
      <c r="U2493" s="126" t="str">
        <f t="shared" si="199"/>
        <v/>
      </c>
      <c r="V2493" s="126" t="str">
        <f t="shared" si="199"/>
        <v/>
      </c>
      <c r="W2493" s="126" t="str">
        <f t="shared" si="199"/>
        <v/>
      </c>
      <c r="X2493" s="126" t="str">
        <f t="shared" si="199"/>
        <v/>
      </c>
      <c r="Y2493" s="126" t="str">
        <f t="shared" si="199"/>
        <v/>
      </c>
      <c r="Z2493" s="126" t="str">
        <f t="shared" si="199"/>
        <v/>
      </c>
      <c r="AA2493" s="126" t="str">
        <f t="shared" si="199"/>
        <v/>
      </c>
    </row>
    <row r="2494" spans="16:27" x14ac:dyDescent="0.3">
      <c r="P2494" s="126" t="str">
        <f t="shared" si="199"/>
        <v/>
      </c>
      <c r="Q2494" s="126" t="str">
        <f t="shared" si="199"/>
        <v/>
      </c>
      <c r="R2494" s="126" t="str">
        <f t="shared" si="199"/>
        <v/>
      </c>
      <c r="S2494" s="126" t="str">
        <f t="shared" si="199"/>
        <v/>
      </c>
      <c r="T2494" s="126" t="str">
        <f t="shared" si="199"/>
        <v/>
      </c>
      <c r="U2494" s="126" t="str">
        <f t="shared" si="199"/>
        <v/>
      </c>
      <c r="V2494" s="126" t="str">
        <f t="shared" si="199"/>
        <v/>
      </c>
      <c r="W2494" s="126" t="str">
        <f t="shared" si="199"/>
        <v/>
      </c>
      <c r="X2494" s="126" t="str">
        <f t="shared" si="199"/>
        <v/>
      </c>
      <c r="Y2494" s="126" t="str">
        <f t="shared" si="199"/>
        <v/>
      </c>
      <c r="Z2494" s="126" t="str">
        <f t="shared" si="199"/>
        <v/>
      </c>
      <c r="AA2494" s="126" t="str">
        <f t="shared" si="199"/>
        <v/>
      </c>
    </row>
    <row r="2495" spans="16:27" x14ac:dyDescent="0.3">
      <c r="P2495" s="126" t="str">
        <f t="shared" si="199"/>
        <v/>
      </c>
      <c r="Q2495" s="126" t="str">
        <f t="shared" si="199"/>
        <v/>
      </c>
      <c r="R2495" s="126" t="str">
        <f t="shared" si="199"/>
        <v/>
      </c>
      <c r="S2495" s="126" t="str">
        <f t="shared" si="199"/>
        <v/>
      </c>
      <c r="T2495" s="126" t="str">
        <f t="shared" si="199"/>
        <v/>
      </c>
      <c r="U2495" s="126" t="str">
        <f t="shared" si="199"/>
        <v/>
      </c>
      <c r="V2495" s="126" t="str">
        <f t="shared" si="199"/>
        <v/>
      </c>
      <c r="W2495" s="126" t="str">
        <f t="shared" si="199"/>
        <v/>
      </c>
      <c r="X2495" s="126" t="str">
        <f t="shared" si="199"/>
        <v/>
      </c>
      <c r="Y2495" s="126" t="str">
        <f t="shared" si="199"/>
        <v/>
      </c>
      <c r="Z2495" s="126" t="str">
        <f t="shared" si="199"/>
        <v/>
      </c>
      <c r="AA2495" s="126" t="str">
        <f t="shared" si="199"/>
        <v/>
      </c>
    </row>
    <row r="2496" spans="16:27" x14ac:dyDescent="0.3">
      <c r="P2496" s="126" t="str">
        <f t="shared" si="199"/>
        <v/>
      </c>
      <c r="Q2496" s="126" t="str">
        <f t="shared" si="199"/>
        <v/>
      </c>
      <c r="R2496" s="126" t="str">
        <f t="shared" si="199"/>
        <v/>
      </c>
      <c r="S2496" s="126" t="str">
        <f t="shared" si="199"/>
        <v/>
      </c>
      <c r="T2496" s="126" t="str">
        <f t="shared" si="199"/>
        <v/>
      </c>
      <c r="U2496" s="126" t="str">
        <f t="shared" si="199"/>
        <v/>
      </c>
      <c r="V2496" s="126" t="str">
        <f t="shared" si="199"/>
        <v/>
      </c>
      <c r="W2496" s="126" t="str">
        <f t="shared" si="199"/>
        <v/>
      </c>
      <c r="X2496" s="126" t="str">
        <f t="shared" si="199"/>
        <v/>
      </c>
      <c r="Y2496" s="126" t="str">
        <f t="shared" si="199"/>
        <v/>
      </c>
      <c r="Z2496" s="126" t="str">
        <f t="shared" si="199"/>
        <v/>
      </c>
      <c r="AA2496" s="126" t="str">
        <f t="shared" si="199"/>
        <v/>
      </c>
    </row>
    <row r="2497" spans="16:27" x14ac:dyDescent="0.3">
      <c r="P2497" s="126" t="str">
        <f t="shared" si="199"/>
        <v/>
      </c>
      <c r="Q2497" s="126" t="str">
        <f t="shared" si="199"/>
        <v/>
      </c>
      <c r="R2497" s="126" t="str">
        <f t="shared" si="199"/>
        <v/>
      </c>
      <c r="S2497" s="126" t="str">
        <f t="shared" si="199"/>
        <v/>
      </c>
      <c r="T2497" s="126" t="str">
        <f t="shared" si="199"/>
        <v/>
      </c>
      <c r="U2497" s="126" t="str">
        <f t="shared" si="199"/>
        <v/>
      </c>
      <c r="V2497" s="126" t="str">
        <f t="shared" si="199"/>
        <v/>
      </c>
      <c r="W2497" s="126" t="str">
        <f t="shared" si="199"/>
        <v/>
      </c>
      <c r="X2497" s="126" t="str">
        <f t="shared" si="199"/>
        <v/>
      </c>
      <c r="Y2497" s="126" t="str">
        <f t="shared" si="199"/>
        <v/>
      </c>
      <c r="Z2497" s="126" t="str">
        <f t="shared" si="199"/>
        <v/>
      </c>
      <c r="AA2497" s="126" t="str">
        <f t="shared" si="199"/>
        <v/>
      </c>
    </row>
    <row r="2498" spans="16:27" x14ac:dyDescent="0.3">
      <c r="P2498" s="126" t="str">
        <f t="shared" si="199"/>
        <v/>
      </c>
      <c r="Q2498" s="126" t="str">
        <f t="shared" si="199"/>
        <v/>
      </c>
      <c r="R2498" s="126" t="str">
        <f t="shared" si="199"/>
        <v/>
      </c>
      <c r="S2498" s="126" t="str">
        <f t="shared" si="199"/>
        <v/>
      </c>
      <c r="T2498" s="126" t="str">
        <f t="shared" si="199"/>
        <v/>
      </c>
      <c r="U2498" s="126" t="str">
        <f t="shared" si="199"/>
        <v/>
      </c>
      <c r="V2498" s="126" t="str">
        <f t="shared" si="199"/>
        <v/>
      </c>
      <c r="W2498" s="126" t="str">
        <f t="shared" si="199"/>
        <v/>
      </c>
      <c r="X2498" s="126" t="str">
        <f t="shared" si="199"/>
        <v/>
      </c>
      <c r="Y2498" s="126" t="str">
        <f t="shared" si="199"/>
        <v/>
      </c>
      <c r="Z2498" s="126" t="str">
        <f t="shared" si="199"/>
        <v/>
      </c>
      <c r="AA2498" s="126" t="str">
        <f t="shared" si="199"/>
        <v/>
      </c>
    </row>
    <row r="2499" spans="16:27" x14ac:dyDescent="0.3">
      <c r="P2499" s="126" t="str">
        <f t="shared" si="199"/>
        <v/>
      </c>
      <c r="Q2499" s="126" t="str">
        <f t="shared" si="199"/>
        <v/>
      </c>
      <c r="R2499" s="126" t="str">
        <f t="shared" si="199"/>
        <v/>
      </c>
      <c r="S2499" s="126" t="str">
        <f t="shared" si="199"/>
        <v/>
      </c>
      <c r="T2499" s="126" t="str">
        <f t="shared" si="199"/>
        <v/>
      </c>
      <c r="U2499" s="126" t="str">
        <f t="shared" si="199"/>
        <v/>
      </c>
      <c r="V2499" s="126" t="str">
        <f t="shared" si="199"/>
        <v/>
      </c>
      <c r="W2499" s="126" t="str">
        <f t="shared" si="199"/>
        <v/>
      </c>
      <c r="X2499" s="126" t="str">
        <f t="shared" si="199"/>
        <v/>
      </c>
      <c r="Y2499" s="126" t="str">
        <f t="shared" si="199"/>
        <v/>
      </c>
      <c r="Z2499" s="126" t="str">
        <f t="shared" si="199"/>
        <v/>
      </c>
      <c r="AA2499" s="126" t="str">
        <f t="shared" si="199"/>
        <v/>
      </c>
    </row>
    <row r="2500" spans="16:27" x14ac:dyDescent="0.3">
      <c r="P2500" s="126" t="str">
        <f t="shared" si="199"/>
        <v/>
      </c>
      <c r="Q2500" s="126" t="str">
        <f t="shared" si="199"/>
        <v/>
      </c>
      <c r="R2500" s="126" t="str">
        <f t="shared" si="199"/>
        <v/>
      </c>
      <c r="S2500" s="126" t="str">
        <f t="shared" si="199"/>
        <v/>
      </c>
      <c r="T2500" s="126" t="str">
        <f t="shared" si="199"/>
        <v/>
      </c>
      <c r="U2500" s="126" t="str">
        <f t="shared" si="199"/>
        <v/>
      </c>
      <c r="V2500" s="126" t="str">
        <f t="shared" si="199"/>
        <v/>
      </c>
      <c r="W2500" s="126" t="str">
        <f t="shared" si="199"/>
        <v/>
      </c>
      <c r="X2500" s="126" t="str">
        <f t="shared" si="199"/>
        <v/>
      </c>
      <c r="Y2500" s="126" t="str">
        <f t="shared" si="199"/>
        <v/>
      </c>
      <c r="Z2500" s="126" t="str">
        <f t="shared" si="199"/>
        <v/>
      </c>
      <c r="AA2500" s="126" t="str">
        <f t="shared" si="199"/>
        <v/>
      </c>
    </row>
    <row r="2501" spans="16:27" x14ac:dyDescent="0.3">
      <c r="P2501" s="126" t="str">
        <f t="shared" si="199"/>
        <v/>
      </c>
      <c r="Q2501" s="126" t="str">
        <f t="shared" si="199"/>
        <v/>
      </c>
      <c r="R2501" s="126" t="str">
        <f t="shared" si="199"/>
        <v/>
      </c>
      <c r="S2501" s="126" t="str">
        <f t="shared" si="199"/>
        <v/>
      </c>
      <c r="T2501" s="126" t="str">
        <f t="shared" si="199"/>
        <v/>
      </c>
      <c r="U2501" s="126" t="str">
        <f t="shared" si="199"/>
        <v/>
      </c>
      <c r="V2501" s="126" t="str">
        <f t="shared" si="199"/>
        <v/>
      </c>
      <c r="W2501" s="126" t="str">
        <f t="shared" si="199"/>
        <v/>
      </c>
      <c r="X2501" s="126" t="str">
        <f t="shared" si="199"/>
        <v/>
      </c>
      <c r="Y2501" s="126" t="str">
        <f t="shared" si="199"/>
        <v/>
      </c>
      <c r="Z2501" s="126" t="str">
        <f t="shared" si="199"/>
        <v/>
      </c>
      <c r="AA2501" s="126" t="str">
        <f t="shared" si="199"/>
        <v/>
      </c>
    </row>
    <row r="2502" spans="16:27" x14ac:dyDescent="0.3">
      <c r="P2502" s="126" t="str">
        <f t="shared" ref="P2502:AA2523" si="201">IF($A2502="","",IF(OR($B2502=P$1,$C2502=P$1,$D2502=P$1,$E2502=P$1,$F2502=P$1),"Yes","No"))</f>
        <v/>
      </c>
      <c r="Q2502" s="126" t="str">
        <f t="shared" si="201"/>
        <v/>
      </c>
      <c r="R2502" s="126" t="str">
        <f t="shared" si="201"/>
        <v/>
      </c>
      <c r="S2502" s="126" t="str">
        <f t="shared" si="201"/>
        <v/>
      </c>
      <c r="T2502" s="126" t="str">
        <f t="shared" si="201"/>
        <v/>
      </c>
      <c r="U2502" s="126" t="str">
        <f t="shared" si="201"/>
        <v/>
      </c>
      <c r="V2502" s="126" t="str">
        <f t="shared" si="201"/>
        <v/>
      </c>
      <c r="W2502" s="126" t="str">
        <f t="shared" si="201"/>
        <v/>
      </c>
      <c r="X2502" s="126" t="str">
        <f t="shared" si="201"/>
        <v/>
      </c>
      <c r="Y2502" s="126" t="str">
        <f t="shared" si="201"/>
        <v/>
      </c>
      <c r="Z2502" s="126" t="str">
        <f t="shared" si="201"/>
        <v/>
      </c>
      <c r="AA2502" s="126" t="str">
        <f t="shared" si="201"/>
        <v/>
      </c>
    </row>
    <row r="2503" spans="16:27" x14ac:dyDescent="0.3">
      <c r="P2503" s="126" t="str">
        <f t="shared" si="201"/>
        <v/>
      </c>
      <c r="Q2503" s="126" t="str">
        <f t="shared" si="201"/>
        <v/>
      </c>
      <c r="R2503" s="126" t="str">
        <f t="shared" si="201"/>
        <v/>
      </c>
      <c r="S2503" s="126" t="str">
        <f t="shared" si="201"/>
        <v/>
      </c>
      <c r="T2503" s="126" t="str">
        <f t="shared" si="201"/>
        <v/>
      </c>
      <c r="U2503" s="126" t="str">
        <f t="shared" si="201"/>
        <v/>
      </c>
      <c r="V2503" s="126" t="str">
        <f t="shared" si="201"/>
        <v/>
      </c>
      <c r="W2503" s="126" t="str">
        <f t="shared" si="201"/>
        <v/>
      </c>
      <c r="X2503" s="126" t="str">
        <f t="shared" si="201"/>
        <v/>
      </c>
      <c r="Y2503" s="126" t="str">
        <f t="shared" si="201"/>
        <v/>
      </c>
      <c r="Z2503" s="126" t="str">
        <f t="shared" si="201"/>
        <v/>
      </c>
      <c r="AA2503" s="126" t="str">
        <f t="shared" si="201"/>
        <v/>
      </c>
    </row>
    <row r="2504" spans="16:27" x14ac:dyDescent="0.3">
      <c r="P2504" s="126" t="str">
        <f t="shared" si="201"/>
        <v/>
      </c>
      <c r="Q2504" s="126" t="str">
        <f t="shared" si="201"/>
        <v/>
      </c>
      <c r="R2504" s="126" t="str">
        <f t="shared" si="201"/>
        <v/>
      </c>
      <c r="S2504" s="126" t="str">
        <f t="shared" si="201"/>
        <v/>
      </c>
      <c r="T2504" s="126" t="str">
        <f t="shared" si="201"/>
        <v/>
      </c>
      <c r="U2504" s="126" t="str">
        <f t="shared" si="201"/>
        <v/>
      </c>
      <c r="V2504" s="126" t="str">
        <f t="shared" si="201"/>
        <v/>
      </c>
      <c r="W2504" s="126" t="str">
        <f t="shared" si="201"/>
        <v/>
      </c>
      <c r="X2504" s="126" t="str">
        <f t="shared" si="201"/>
        <v/>
      </c>
      <c r="Y2504" s="126" t="str">
        <f t="shared" si="201"/>
        <v/>
      </c>
      <c r="Z2504" s="126" t="str">
        <f t="shared" si="201"/>
        <v/>
      </c>
      <c r="AA2504" s="126" t="str">
        <f t="shared" si="201"/>
        <v/>
      </c>
    </row>
    <row r="2505" spans="16:27" x14ac:dyDescent="0.3">
      <c r="P2505" s="126" t="str">
        <f t="shared" si="201"/>
        <v/>
      </c>
      <c r="Q2505" s="126" t="str">
        <f t="shared" si="201"/>
        <v/>
      </c>
      <c r="R2505" s="126" t="str">
        <f t="shared" si="201"/>
        <v/>
      </c>
      <c r="S2505" s="126" t="str">
        <f t="shared" si="201"/>
        <v/>
      </c>
      <c r="T2505" s="126" t="str">
        <f t="shared" si="201"/>
        <v/>
      </c>
      <c r="U2505" s="126" t="str">
        <f t="shared" si="201"/>
        <v/>
      </c>
      <c r="V2505" s="126" t="str">
        <f t="shared" si="201"/>
        <v/>
      </c>
      <c r="W2505" s="126" t="str">
        <f t="shared" si="201"/>
        <v/>
      </c>
      <c r="X2505" s="126" t="str">
        <f t="shared" si="201"/>
        <v/>
      </c>
      <c r="Y2505" s="126" t="str">
        <f t="shared" si="201"/>
        <v/>
      </c>
      <c r="Z2505" s="126" t="str">
        <f t="shared" si="201"/>
        <v/>
      </c>
      <c r="AA2505" s="126" t="str">
        <f t="shared" si="201"/>
        <v/>
      </c>
    </row>
    <row r="2506" spans="16:27" x14ac:dyDescent="0.3">
      <c r="P2506" s="126" t="str">
        <f t="shared" si="201"/>
        <v/>
      </c>
      <c r="Q2506" s="126" t="str">
        <f t="shared" si="201"/>
        <v/>
      </c>
      <c r="R2506" s="126" t="str">
        <f t="shared" si="201"/>
        <v/>
      </c>
      <c r="S2506" s="126" t="str">
        <f t="shared" si="201"/>
        <v/>
      </c>
      <c r="T2506" s="126" t="str">
        <f t="shared" si="201"/>
        <v/>
      </c>
      <c r="U2506" s="126" t="str">
        <f t="shared" si="201"/>
        <v/>
      </c>
      <c r="V2506" s="126" t="str">
        <f t="shared" si="201"/>
        <v/>
      </c>
      <c r="W2506" s="126" t="str">
        <f t="shared" si="201"/>
        <v/>
      </c>
      <c r="X2506" s="126" t="str">
        <f t="shared" si="201"/>
        <v/>
      </c>
      <c r="Y2506" s="126" t="str">
        <f t="shared" si="201"/>
        <v/>
      </c>
      <c r="Z2506" s="126" t="str">
        <f t="shared" si="201"/>
        <v/>
      </c>
      <c r="AA2506" s="126" t="str">
        <f t="shared" si="201"/>
        <v/>
      </c>
    </row>
    <row r="2507" spans="16:27" x14ac:dyDescent="0.3">
      <c r="P2507" s="126" t="str">
        <f t="shared" si="201"/>
        <v/>
      </c>
      <c r="Q2507" s="126" t="str">
        <f t="shared" si="201"/>
        <v/>
      </c>
      <c r="R2507" s="126" t="str">
        <f t="shared" si="201"/>
        <v/>
      </c>
      <c r="S2507" s="126" t="str">
        <f t="shared" si="201"/>
        <v/>
      </c>
      <c r="T2507" s="126" t="str">
        <f t="shared" si="201"/>
        <v/>
      </c>
      <c r="U2507" s="126" t="str">
        <f t="shared" si="201"/>
        <v/>
      </c>
      <c r="V2507" s="126" t="str">
        <f t="shared" si="201"/>
        <v/>
      </c>
      <c r="W2507" s="126" t="str">
        <f t="shared" si="201"/>
        <v/>
      </c>
      <c r="X2507" s="126" t="str">
        <f t="shared" si="201"/>
        <v/>
      </c>
      <c r="Y2507" s="126" t="str">
        <f t="shared" si="201"/>
        <v/>
      </c>
      <c r="Z2507" s="126" t="str">
        <f t="shared" si="201"/>
        <v/>
      </c>
      <c r="AA2507" s="126" t="str">
        <f t="shared" si="201"/>
        <v/>
      </c>
    </row>
    <row r="2508" spans="16:27" x14ac:dyDescent="0.3">
      <c r="P2508" s="126" t="str">
        <f t="shared" si="201"/>
        <v/>
      </c>
      <c r="Q2508" s="126" t="str">
        <f t="shared" si="201"/>
        <v/>
      </c>
      <c r="R2508" s="126" t="str">
        <f t="shared" si="201"/>
        <v/>
      </c>
      <c r="S2508" s="126" t="str">
        <f t="shared" si="201"/>
        <v/>
      </c>
      <c r="T2508" s="126" t="str">
        <f t="shared" si="201"/>
        <v/>
      </c>
      <c r="U2508" s="126" t="str">
        <f t="shared" si="201"/>
        <v/>
      </c>
      <c r="V2508" s="126" t="str">
        <f t="shared" si="201"/>
        <v/>
      </c>
      <c r="W2508" s="126" t="str">
        <f t="shared" si="201"/>
        <v/>
      </c>
      <c r="X2508" s="126" t="str">
        <f t="shared" si="201"/>
        <v/>
      </c>
      <c r="Y2508" s="126" t="str">
        <f t="shared" si="201"/>
        <v/>
      </c>
      <c r="Z2508" s="126" t="str">
        <f t="shared" si="201"/>
        <v/>
      </c>
      <c r="AA2508" s="126" t="str">
        <f t="shared" si="201"/>
        <v/>
      </c>
    </row>
    <row r="2509" spans="16:27" x14ac:dyDescent="0.3">
      <c r="P2509" s="126" t="str">
        <f t="shared" si="201"/>
        <v/>
      </c>
      <c r="Q2509" s="126" t="str">
        <f t="shared" si="201"/>
        <v/>
      </c>
      <c r="R2509" s="126" t="str">
        <f t="shared" si="201"/>
        <v/>
      </c>
      <c r="S2509" s="126" t="str">
        <f t="shared" si="201"/>
        <v/>
      </c>
      <c r="T2509" s="126" t="str">
        <f t="shared" si="201"/>
        <v/>
      </c>
      <c r="U2509" s="126" t="str">
        <f t="shared" si="201"/>
        <v/>
      </c>
      <c r="V2509" s="126" t="str">
        <f t="shared" si="201"/>
        <v/>
      </c>
      <c r="W2509" s="126" t="str">
        <f t="shared" si="201"/>
        <v/>
      </c>
      <c r="X2509" s="126" t="str">
        <f t="shared" si="201"/>
        <v/>
      </c>
      <c r="Y2509" s="126" t="str">
        <f t="shared" si="201"/>
        <v/>
      </c>
      <c r="Z2509" s="126" t="str">
        <f t="shared" si="201"/>
        <v/>
      </c>
      <c r="AA2509" s="126" t="str">
        <f t="shared" si="201"/>
        <v/>
      </c>
    </row>
    <row r="2510" spans="16:27" x14ac:dyDescent="0.3">
      <c r="P2510" s="126" t="str">
        <f t="shared" si="201"/>
        <v/>
      </c>
      <c r="Q2510" s="126" t="str">
        <f t="shared" si="201"/>
        <v/>
      </c>
      <c r="R2510" s="126" t="str">
        <f t="shared" si="201"/>
        <v/>
      </c>
      <c r="S2510" s="126" t="str">
        <f t="shared" si="201"/>
        <v/>
      </c>
      <c r="T2510" s="126" t="str">
        <f t="shared" si="201"/>
        <v/>
      </c>
      <c r="U2510" s="126" t="str">
        <f t="shared" si="201"/>
        <v/>
      </c>
      <c r="V2510" s="126" t="str">
        <f t="shared" si="201"/>
        <v/>
      </c>
      <c r="W2510" s="126" t="str">
        <f t="shared" si="201"/>
        <v/>
      </c>
      <c r="X2510" s="126" t="str">
        <f t="shared" si="201"/>
        <v/>
      </c>
      <c r="Y2510" s="126" t="str">
        <f t="shared" si="201"/>
        <v/>
      </c>
      <c r="Z2510" s="126" t="str">
        <f t="shared" si="201"/>
        <v/>
      </c>
      <c r="AA2510" s="126" t="str">
        <f t="shared" si="201"/>
        <v/>
      </c>
    </row>
    <row r="2511" spans="16:27" x14ac:dyDescent="0.3">
      <c r="P2511" s="126" t="str">
        <f t="shared" si="201"/>
        <v/>
      </c>
      <c r="Q2511" s="126" t="str">
        <f t="shared" si="201"/>
        <v/>
      </c>
      <c r="R2511" s="126" t="str">
        <f t="shared" si="201"/>
        <v/>
      </c>
      <c r="S2511" s="126" t="str">
        <f t="shared" si="201"/>
        <v/>
      </c>
      <c r="T2511" s="126" t="str">
        <f t="shared" si="201"/>
        <v/>
      </c>
      <c r="U2511" s="126" t="str">
        <f t="shared" si="201"/>
        <v/>
      </c>
      <c r="V2511" s="126" t="str">
        <f t="shared" si="201"/>
        <v/>
      </c>
      <c r="W2511" s="126" t="str">
        <f t="shared" si="201"/>
        <v/>
      </c>
      <c r="X2511" s="126" t="str">
        <f t="shared" si="201"/>
        <v/>
      </c>
      <c r="Y2511" s="126" t="str">
        <f t="shared" si="201"/>
        <v/>
      </c>
      <c r="Z2511" s="126" t="str">
        <f t="shared" si="201"/>
        <v/>
      </c>
      <c r="AA2511" s="126" t="str">
        <f t="shared" si="201"/>
        <v/>
      </c>
    </row>
    <row r="2512" spans="16:27" x14ac:dyDescent="0.3">
      <c r="P2512" s="126" t="str">
        <f t="shared" si="201"/>
        <v/>
      </c>
      <c r="Q2512" s="126" t="str">
        <f t="shared" si="201"/>
        <v/>
      </c>
      <c r="R2512" s="126" t="str">
        <f t="shared" si="201"/>
        <v/>
      </c>
      <c r="S2512" s="126" t="str">
        <f t="shared" si="201"/>
        <v/>
      </c>
      <c r="T2512" s="126" t="str">
        <f t="shared" si="201"/>
        <v/>
      </c>
      <c r="U2512" s="126" t="str">
        <f t="shared" si="201"/>
        <v/>
      </c>
      <c r="V2512" s="126" t="str">
        <f t="shared" si="201"/>
        <v/>
      </c>
      <c r="W2512" s="126" t="str">
        <f t="shared" si="201"/>
        <v/>
      </c>
      <c r="X2512" s="126" t="str">
        <f t="shared" si="201"/>
        <v/>
      </c>
      <c r="Y2512" s="126" t="str">
        <f t="shared" si="201"/>
        <v/>
      </c>
      <c r="Z2512" s="126" t="str">
        <f t="shared" si="201"/>
        <v/>
      </c>
      <c r="AA2512" s="126" t="str">
        <f t="shared" si="201"/>
        <v/>
      </c>
    </row>
    <row r="2513" spans="16:27" x14ac:dyDescent="0.3">
      <c r="P2513" s="126" t="str">
        <f t="shared" si="201"/>
        <v/>
      </c>
      <c r="Q2513" s="126" t="str">
        <f t="shared" si="201"/>
        <v/>
      </c>
      <c r="R2513" s="126" t="str">
        <f t="shared" si="201"/>
        <v/>
      </c>
      <c r="S2513" s="126" t="str">
        <f t="shared" si="201"/>
        <v/>
      </c>
      <c r="T2513" s="126" t="str">
        <f t="shared" si="201"/>
        <v/>
      </c>
      <c r="U2513" s="126" t="str">
        <f t="shared" si="201"/>
        <v/>
      </c>
      <c r="V2513" s="126" t="str">
        <f t="shared" si="201"/>
        <v/>
      </c>
      <c r="W2513" s="126" t="str">
        <f t="shared" si="201"/>
        <v/>
      </c>
      <c r="X2513" s="126" t="str">
        <f t="shared" si="201"/>
        <v/>
      </c>
      <c r="Y2513" s="126" t="str">
        <f t="shared" si="201"/>
        <v/>
      </c>
      <c r="Z2513" s="126" t="str">
        <f t="shared" si="201"/>
        <v/>
      </c>
      <c r="AA2513" s="126" t="str">
        <f t="shared" si="201"/>
        <v/>
      </c>
    </row>
    <row r="2514" spans="16:27" x14ac:dyDescent="0.3">
      <c r="P2514" s="126" t="str">
        <f t="shared" si="201"/>
        <v/>
      </c>
      <c r="Q2514" s="126" t="str">
        <f t="shared" si="201"/>
        <v/>
      </c>
      <c r="R2514" s="126" t="str">
        <f t="shared" si="201"/>
        <v/>
      </c>
      <c r="S2514" s="126" t="str">
        <f t="shared" si="201"/>
        <v/>
      </c>
      <c r="T2514" s="126" t="str">
        <f t="shared" si="201"/>
        <v/>
      </c>
      <c r="U2514" s="126" t="str">
        <f t="shared" si="201"/>
        <v/>
      </c>
      <c r="V2514" s="126" t="str">
        <f t="shared" si="201"/>
        <v/>
      </c>
      <c r="W2514" s="126" t="str">
        <f t="shared" si="201"/>
        <v/>
      </c>
      <c r="X2514" s="126" t="str">
        <f t="shared" si="201"/>
        <v/>
      </c>
      <c r="Y2514" s="126" t="str">
        <f t="shared" si="201"/>
        <v/>
      </c>
      <c r="Z2514" s="126" t="str">
        <f t="shared" si="201"/>
        <v/>
      </c>
      <c r="AA2514" s="126" t="str">
        <f t="shared" si="201"/>
        <v/>
      </c>
    </row>
    <row r="2515" spans="16:27" x14ac:dyDescent="0.3">
      <c r="P2515" s="126" t="str">
        <f t="shared" si="201"/>
        <v/>
      </c>
      <c r="Q2515" s="126" t="str">
        <f t="shared" si="201"/>
        <v/>
      </c>
      <c r="R2515" s="126" t="str">
        <f t="shared" si="201"/>
        <v/>
      </c>
      <c r="S2515" s="126" t="str">
        <f t="shared" si="201"/>
        <v/>
      </c>
      <c r="T2515" s="126" t="str">
        <f t="shared" si="201"/>
        <v/>
      </c>
      <c r="U2515" s="126" t="str">
        <f t="shared" si="201"/>
        <v/>
      </c>
      <c r="V2515" s="126" t="str">
        <f t="shared" si="201"/>
        <v/>
      </c>
      <c r="W2515" s="126" t="str">
        <f t="shared" si="201"/>
        <v/>
      </c>
      <c r="X2515" s="126" t="str">
        <f t="shared" si="201"/>
        <v/>
      </c>
      <c r="Y2515" s="126" t="str">
        <f t="shared" si="201"/>
        <v/>
      </c>
      <c r="Z2515" s="126" t="str">
        <f t="shared" si="201"/>
        <v/>
      </c>
      <c r="AA2515" s="126" t="str">
        <f t="shared" si="201"/>
        <v/>
      </c>
    </row>
    <row r="2516" spans="16:27" x14ac:dyDescent="0.3">
      <c r="P2516" s="126" t="str">
        <f t="shared" si="201"/>
        <v/>
      </c>
      <c r="Q2516" s="126" t="str">
        <f t="shared" si="201"/>
        <v/>
      </c>
      <c r="R2516" s="126" t="str">
        <f t="shared" si="201"/>
        <v/>
      </c>
      <c r="S2516" s="126" t="str">
        <f t="shared" si="201"/>
        <v/>
      </c>
      <c r="T2516" s="126" t="str">
        <f t="shared" si="201"/>
        <v/>
      </c>
      <c r="U2516" s="126" t="str">
        <f t="shared" si="201"/>
        <v/>
      </c>
      <c r="V2516" s="126" t="str">
        <f t="shared" si="201"/>
        <v/>
      </c>
      <c r="W2516" s="126" t="str">
        <f t="shared" si="201"/>
        <v/>
      </c>
      <c r="X2516" s="126" t="str">
        <f t="shared" si="201"/>
        <v/>
      </c>
      <c r="Y2516" s="126" t="str">
        <f t="shared" si="201"/>
        <v/>
      </c>
      <c r="Z2516" s="126" t="str">
        <f t="shared" si="201"/>
        <v/>
      </c>
      <c r="AA2516" s="126" t="str">
        <f t="shared" si="201"/>
        <v/>
      </c>
    </row>
    <row r="2517" spans="16:27" x14ac:dyDescent="0.3">
      <c r="P2517" s="126" t="str">
        <f t="shared" si="201"/>
        <v/>
      </c>
      <c r="Q2517" s="126" t="str">
        <f t="shared" si="201"/>
        <v/>
      </c>
      <c r="R2517" s="126" t="str">
        <f t="shared" si="201"/>
        <v/>
      </c>
      <c r="S2517" s="126" t="str">
        <f t="shared" si="201"/>
        <v/>
      </c>
      <c r="T2517" s="126" t="str">
        <f t="shared" si="201"/>
        <v/>
      </c>
      <c r="U2517" s="126" t="str">
        <f t="shared" si="201"/>
        <v/>
      </c>
      <c r="V2517" s="126" t="str">
        <f t="shared" si="201"/>
        <v/>
      </c>
      <c r="W2517" s="126" t="str">
        <f t="shared" si="201"/>
        <v/>
      </c>
      <c r="X2517" s="126" t="str">
        <f t="shared" si="201"/>
        <v/>
      </c>
      <c r="Y2517" s="126" t="str">
        <f t="shared" si="201"/>
        <v/>
      </c>
      <c r="Z2517" s="126" t="str">
        <f t="shared" si="201"/>
        <v/>
      </c>
      <c r="AA2517" s="126" t="str">
        <f t="shared" si="201"/>
        <v/>
      </c>
    </row>
    <row r="2518" spans="16:27" x14ac:dyDescent="0.3">
      <c r="P2518" s="126" t="str">
        <f t="shared" si="201"/>
        <v/>
      </c>
      <c r="Q2518" s="126" t="str">
        <f t="shared" si="201"/>
        <v/>
      </c>
      <c r="R2518" s="126" t="str">
        <f t="shared" si="201"/>
        <v/>
      </c>
      <c r="S2518" s="126" t="str">
        <f t="shared" si="201"/>
        <v/>
      </c>
      <c r="T2518" s="126" t="str">
        <f t="shared" si="201"/>
        <v/>
      </c>
      <c r="U2518" s="126" t="str">
        <f t="shared" si="201"/>
        <v/>
      </c>
      <c r="V2518" s="126" t="str">
        <f t="shared" si="201"/>
        <v/>
      </c>
      <c r="W2518" s="126" t="str">
        <f t="shared" si="201"/>
        <v/>
      </c>
      <c r="X2518" s="126" t="str">
        <f t="shared" si="201"/>
        <v/>
      </c>
      <c r="Y2518" s="126" t="str">
        <f t="shared" si="201"/>
        <v/>
      </c>
      <c r="Z2518" s="126" t="str">
        <f t="shared" si="201"/>
        <v/>
      </c>
      <c r="AA2518" s="126" t="str">
        <f t="shared" si="201"/>
        <v/>
      </c>
    </row>
    <row r="2519" spans="16:27" x14ac:dyDescent="0.3">
      <c r="P2519" s="126" t="str">
        <f t="shared" si="201"/>
        <v/>
      </c>
      <c r="Q2519" s="126" t="str">
        <f t="shared" si="201"/>
        <v/>
      </c>
      <c r="R2519" s="126" t="str">
        <f t="shared" si="201"/>
        <v/>
      </c>
      <c r="S2519" s="126" t="str">
        <f t="shared" si="201"/>
        <v/>
      </c>
      <c r="T2519" s="126" t="str">
        <f t="shared" si="201"/>
        <v/>
      </c>
      <c r="U2519" s="126" t="str">
        <f t="shared" si="201"/>
        <v/>
      </c>
      <c r="V2519" s="126" t="str">
        <f t="shared" si="201"/>
        <v/>
      </c>
      <c r="W2519" s="126" t="str">
        <f t="shared" si="201"/>
        <v/>
      </c>
      <c r="X2519" s="126" t="str">
        <f t="shared" si="201"/>
        <v/>
      </c>
      <c r="Y2519" s="126" t="str">
        <f t="shared" si="201"/>
        <v/>
      </c>
      <c r="Z2519" s="126" t="str">
        <f t="shared" si="201"/>
        <v/>
      </c>
      <c r="AA2519" s="126" t="str">
        <f t="shared" si="201"/>
        <v/>
      </c>
    </row>
    <row r="2520" spans="16:27" x14ac:dyDescent="0.3">
      <c r="P2520" s="126" t="str">
        <f t="shared" si="201"/>
        <v/>
      </c>
      <c r="Q2520" s="126" t="str">
        <f t="shared" si="201"/>
        <v/>
      </c>
      <c r="R2520" s="126" t="str">
        <f t="shared" si="201"/>
        <v/>
      </c>
      <c r="S2520" s="126" t="str">
        <f t="shared" si="201"/>
        <v/>
      </c>
      <c r="T2520" s="126" t="str">
        <f t="shared" si="201"/>
        <v/>
      </c>
      <c r="U2520" s="126" t="str">
        <f t="shared" si="201"/>
        <v/>
      </c>
      <c r="V2520" s="126" t="str">
        <f t="shared" si="201"/>
        <v/>
      </c>
      <c r="W2520" s="126" t="str">
        <f t="shared" si="201"/>
        <v/>
      </c>
      <c r="X2520" s="126" t="str">
        <f t="shared" si="201"/>
        <v/>
      </c>
      <c r="Y2520" s="126" t="str">
        <f t="shared" si="201"/>
        <v/>
      </c>
      <c r="Z2520" s="126" t="str">
        <f t="shared" si="201"/>
        <v/>
      </c>
      <c r="AA2520" s="126" t="str">
        <f t="shared" si="201"/>
        <v/>
      </c>
    </row>
    <row r="2521" spans="16:27" x14ac:dyDescent="0.3">
      <c r="P2521" s="126" t="str">
        <f t="shared" si="201"/>
        <v/>
      </c>
      <c r="Q2521" s="126" t="str">
        <f t="shared" si="201"/>
        <v/>
      </c>
      <c r="R2521" s="126" t="str">
        <f t="shared" si="201"/>
        <v/>
      </c>
      <c r="S2521" s="126" t="str">
        <f t="shared" si="201"/>
        <v/>
      </c>
      <c r="T2521" s="126" t="str">
        <f t="shared" si="201"/>
        <v/>
      </c>
      <c r="U2521" s="126" t="str">
        <f t="shared" si="201"/>
        <v/>
      </c>
      <c r="V2521" s="126" t="str">
        <f t="shared" si="201"/>
        <v/>
      </c>
      <c r="W2521" s="126" t="str">
        <f t="shared" si="201"/>
        <v/>
      </c>
      <c r="X2521" s="126" t="str">
        <f t="shared" si="201"/>
        <v/>
      </c>
      <c r="Y2521" s="126" t="str">
        <f t="shared" si="201"/>
        <v/>
      </c>
      <c r="Z2521" s="126" t="str">
        <f t="shared" si="201"/>
        <v/>
      </c>
      <c r="AA2521" s="126" t="str">
        <f t="shared" si="201"/>
        <v/>
      </c>
    </row>
    <row r="2522" spans="16:27" x14ac:dyDescent="0.3">
      <c r="P2522" s="126" t="str">
        <f t="shared" si="201"/>
        <v/>
      </c>
      <c r="Q2522" s="126" t="str">
        <f t="shared" si="201"/>
        <v/>
      </c>
      <c r="R2522" s="126" t="str">
        <f t="shared" si="201"/>
        <v/>
      </c>
      <c r="S2522" s="126" t="str">
        <f t="shared" si="201"/>
        <v/>
      </c>
      <c r="T2522" s="126" t="str">
        <f t="shared" si="201"/>
        <v/>
      </c>
      <c r="U2522" s="126" t="str">
        <f t="shared" si="201"/>
        <v/>
      </c>
      <c r="V2522" s="126" t="str">
        <f t="shared" si="201"/>
        <v/>
      </c>
      <c r="W2522" s="126" t="str">
        <f t="shared" si="201"/>
        <v/>
      </c>
      <c r="X2522" s="126" t="str">
        <f t="shared" si="201"/>
        <v/>
      </c>
      <c r="Y2522" s="126" t="str">
        <f t="shared" si="201"/>
        <v/>
      </c>
      <c r="Z2522" s="126" t="str">
        <f t="shared" si="201"/>
        <v/>
      </c>
      <c r="AA2522" s="126" t="str">
        <f t="shared" si="201"/>
        <v/>
      </c>
    </row>
    <row r="2523" spans="16:27" x14ac:dyDescent="0.3">
      <c r="P2523" s="126" t="str">
        <f t="shared" si="201"/>
        <v/>
      </c>
      <c r="Q2523" s="126" t="str">
        <f t="shared" si="201"/>
        <v/>
      </c>
      <c r="R2523" s="126" t="str">
        <f t="shared" si="201"/>
        <v/>
      </c>
      <c r="S2523" s="126" t="str">
        <f t="shared" ref="Q2523:AA2546" si="202">IF($A2523="","",IF(OR($B2523=S$1,$C2523=S$1,$D2523=S$1,$E2523=S$1,$F2523=S$1),"Yes","No"))</f>
        <v/>
      </c>
      <c r="T2523" s="126" t="str">
        <f t="shared" si="202"/>
        <v/>
      </c>
      <c r="U2523" s="126" t="str">
        <f t="shared" si="202"/>
        <v/>
      </c>
      <c r="V2523" s="126" t="str">
        <f t="shared" si="202"/>
        <v/>
      </c>
      <c r="W2523" s="126" t="str">
        <f t="shared" si="202"/>
        <v/>
      </c>
      <c r="X2523" s="126" t="str">
        <f t="shared" si="202"/>
        <v/>
      </c>
      <c r="Y2523" s="126" t="str">
        <f t="shared" si="202"/>
        <v/>
      </c>
      <c r="Z2523" s="126" t="str">
        <f t="shared" si="202"/>
        <v/>
      </c>
      <c r="AA2523" s="126" t="str">
        <f t="shared" si="202"/>
        <v/>
      </c>
    </row>
    <row r="2524" spans="16:27" x14ac:dyDescent="0.3">
      <c r="P2524" s="126" t="str">
        <f t="shared" ref="P2524:P2587" si="203">IF($A2524="","",IF(OR($B2524=P$1,$C2524=P$1,$D2524=P$1,$E2524=P$1,$F2524=P$1),"Yes","No"))</f>
        <v/>
      </c>
      <c r="Q2524" s="126" t="str">
        <f t="shared" si="202"/>
        <v/>
      </c>
      <c r="R2524" s="126" t="str">
        <f t="shared" si="202"/>
        <v/>
      </c>
      <c r="S2524" s="126" t="str">
        <f t="shared" si="202"/>
        <v/>
      </c>
      <c r="T2524" s="126" t="str">
        <f t="shared" si="202"/>
        <v/>
      </c>
      <c r="U2524" s="126" t="str">
        <f t="shared" si="202"/>
        <v/>
      </c>
      <c r="V2524" s="126" t="str">
        <f t="shared" si="202"/>
        <v/>
      </c>
      <c r="W2524" s="126" t="str">
        <f t="shared" si="202"/>
        <v/>
      </c>
      <c r="X2524" s="126" t="str">
        <f t="shared" si="202"/>
        <v/>
      </c>
      <c r="Y2524" s="126" t="str">
        <f t="shared" si="202"/>
        <v/>
      </c>
      <c r="Z2524" s="126" t="str">
        <f t="shared" si="202"/>
        <v/>
      </c>
      <c r="AA2524" s="126" t="str">
        <f t="shared" si="202"/>
        <v/>
      </c>
    </row>
    <row r="2525" spans="16:27" x14ac:dyDescent="0.3">
      <c r="P2525" s="126" t="str">
        <f t="shared" si="203"/>
        <v/>
      </c>
      <c r="Q2525" s="126" t="str">
        <f t="shared" si="202"/>
        <v/>
      </c>
      <c r="R2525" s="126" t="str">
        <f t="shared" si="202"/>
        <v/>
      </c>
      <c r="S2525" s="126" t="str">
        <f t="shared" si="202"/>
        <v/>
      </c>
      <c r="T2525" s="126" t="str">
        <f t="shared" si="202"/>
        <v/>
      </c>
      <c r="U2525" s="126" t="str">
        <f t="shared" si="202"/>
        <v/>
      </c>
      <c r="V2525" s="126" t="str">
        <f t="shared" si="202"/>
        <v/>
      </c>
      <c r="W2525" s="126" t="str">
        <f t="shared" si="202"/>
        <v/>
      </c>
      <c r="X2525" s="126" t="str">
        <f t="shared" si="202"/>
        <v/>
      </c>
      <c r="Y2525" s="126" t="str">
        <f t="shared" si="202"/>
        <v/>
      </c>
      <c r="Z2525" s="126" t="str">
        <f t="shared" si="202"/>
        <v/>
      </c>
      <c r="AA2525" s="126" t="str">
        <f t="shared" si="202"/>
        <v/>
      </c>
    </row>
    <row r="2526" spans="16:27" x14ac:dyDescent="0.3">
      <c r="P2526" s="126" t="str">
        <f t="shared" si="203"/>
        <v/>
      </c>
      <c r="Q2526" s="126" t="str">
        <f t="shared" si="202"/>
        <v/>
      </c>
      <c r="R2526" s="126" t="str">
        <f t="shared" si="202"/>
        <v/>
      </c>
      <c r="S2526" s="126" t="str">
        <f t="shared" si="202"/>
        <v/>
      </c>
      <c r="T2526" s="126" t="str">
        <f t="shared" si="202"/>
        <v/>
      </c>
      <c r="U2526" s="126" t="str">
        <f t="shared" si="202"/>
        <v/>
      </c>
      <c r="V2526" s="126" t="str">
        <f t="shared" si="202"/>
        <v/>
      </c>
      <c r="W2526" s="126" t="str">
        <f t="shared" si="202"/>
        <v/>
      </c>
      <c r="X2526" s="126" t="str">
        <f t="shared" si="202"/>
        <v/>
      </c>
      <c r="Y2526" s="126" t="str">
        <f t="shared" si="202"/>
        <v/>
      </c>
      <c r="Z2526" s="126" t="str">
        <f t="shared" si="202"/>
        <v/>
      </c>
      <c r="AA2526" s="126" t="str">
        <f t="shared" si="202"/>
        <v/>
      </c>
    </row>
    <row r="2527" spans="16:27" x14ac:dyDescent="0.3">
      <c r="P2527" s="126" t="str">
        <f t="shared" si="203"/>
        <v/>
      </c>
      <c r="Q2527" s="126" t="str">
        <f t="shared" si="202"/>
        <v/>
      </c>
      <c r="R2527" s="126" t="str">
        <f t="shared" si="202"/>
        <v/>
      </c>
      <c r="S2527" s="126" t="str">
        <f t="shared" si="202"/>
        <v/>
      </c>
      <c r="T2527" s="126" t="str">
        <f t="shared" si="202"/>
        <v/>
      </c>
      <c r="U2527" s="126" t="str">
        <f t="shared" si="202"/>
        <v/>
      </c>
      <c r="V2527" s="126" t="str">
        <f t="shared" si="202"/>
        <v/>
      </c>
      <c r="W2527" s="126" t="str">
        <f t="shared" si="202"/>
        <v/>
      </c>
      <c r="X2527" s="126" t="str">
        <f t="shared" si="202"/>
        <v/>
      </c>
      <c r="Y2527" s="126" t="str">
        <f t="shared" si="202"/>
        <v/>
      </c>
      <c r="Z2527" s="126" t="str">
        <f t="shared" si="202"/>
        <v/>
      </c>
      <c r="AA2527" s="126" t="str">
        <f t="shared" si="202"/>
        <v/>
      </c>
    </row>
    <row r="2528" spans="16:27" x14ac:dyDescent="0.3">
      <c r="P2528" s="126" t="str">
        <f t="shared" si="203"/>
        <v/>
      </c>
      <c r="Q2528" s="126" t="str">
        <f t="shared" si="202"/>
        <v/>
      </c>
      <c r="R2528" s="126" t="str">
        <f t="shared" si="202"/>
        <v/>
      </c>
      <c r="S2528" s="126" t="str">
        <f t="shared" si="202"/>
        <v/>
      </c>
      <c r="T2528" s="126" t="str">
        <f t="shared" si="202"/>
        <v/>
      </c>
      <c r="U2528" s="126" t="str">
        <f t="shared" si="202"/>
        <v/>
      </c>
      <c r="V2528" s="126" t="str">
        <f t="shared" si="202"/>
        <v/>
      </c>
      <c r="W2528" s="126" t="str">
        <f t="shared" si="202"/>
        <v/>
      </c>
      <c r="X2528" s="126" t="str">
        <f t="shared" si="202"/>
        <v/>
      </c>
      <c r="Y2528" s="126" t="str">
        <f t="shared" si="202"/>
        <v/>
      </c>
      <c r="Z2528" s="126" t="str">
        <f t="shared" si="202"/>
        <v/>
      </c>
      <c r="AA2528" s="126" t="str">
        <f t="shared" si="202"/>
        <v/>
      </c>
    </row>
    <row r="2529" spans="16:27" x14ac:dyDescent="0.3">
      <c r="P2529" s="126" t="str">
        <f t="shared" si="203"/>
        <v/>
      </c>
      <c r="Q2529" s="126" t="str">
        <f t="shared" si="202"/>
        <v/>
      </c>
      <c r="R2529" s="126" t="str">
        <f t="shared" si="202"/>
        <v/>
      </c>
      <c r="S2529" s="126" t="str">
        <f t="shared" si="202"/>
        <v/>
      </c>
      <c r="T2529" s="126" t="str">
        <f t="shared" si="202"/>
        <v/>
      </c>
      <c r="U2529" s="126" t="str">
        <f t="shared" si="202"/>
        <v/>
      </c>
      <c r="V2529" s="126" t="str">
        <f t="shared" si="202"/>
        <v/>
      </c>
      <c r="W2529" s="126" t="str">
        <f t="shared" si="202"/>
        <v/>
      </c>
      <c r="X2529" s="126" t="str">
        <f t="shared" si="202"/>
        <v/>
      </c>
      <c r="Y2529" s="126" t="str">
        <f t="shared" si="202"/>
        <v/>
      </c>
      <c r="Z2529" s="126" t="str">
        <f t="shared" si="202"/>
        <v/>
      </c>
      <c r="AA2529" s="126" t="str">
        <f t="shared" si="202"/>
        <v/>
      </c>
    </row>
    <row r="2530" spans="16:27" x14ac:dyDescent="0.3">
      <c r="P2530" s="126" t="str">
        <f t="shared" si="203"/>
        <v/>
      </c>
      <c r="Q2530" s="126" t="str">
        <f t="shared" si="202"/>
        <v/>
      </c>
      <c r="R2530" s="126" t="str">
        <f t="shared" si="202"/>
        <v/>
      </c>
      <c r="S2530" s="126" t="str">
        <f t="shared" si="202"/>
        <v/>
      </c>
      <c r="T2530" s="126" t="str">
        <f t="shared" si="202"/>
        <v/>
      </c>
      <c r="U2530" s="126" t="str">
        <f t="shared" si="202"/>
        <v/>
      </c>
      <c r="V2530" s="126" t="str">
        <f t="shared" si="202"/>
        <v/>
      </c>
      <c r="W2530" s="126" t="str">
        <f t="shared" si="202"/>
        <v/>
      </c>
      <c r="X2530" s="126" t="str">
        <f t="shared" si="202"/>
        <v/>
      </c>
      <c r="Y2530" s="126" t="str">
        <f t="shared" si="202"/>
        <v/>
      </c>
      <c r="Z2530" s="126" t="str">
        <f t="shared" si="202"/>
        <v/>
      </c>
      <c r="AA2530" s="126" t="str">
        <f t="shared" si="202"/>
        <v/>
      </c>
    </row>
    <row r="2531" spans="16:27" x14ac:dyDescent="0.3">
      <c r="P2531" s="126" t="str">
        <f t="shared" si="203"/>
        <v/>
      </c>
      <c r="Q2531" s="126" t="str">
        <f t="shared" si="202"/>
        <v/>
      </c>
      <c r="R2531" s="126" t="str">
        <f t="shared" si="202"/>
        <v/>
      </c>
      <c r="S2531" s="126" t="str">
        <f t="shared" si="202"/>
        <v/>
      </c>
      <c r="T2531" s="126" t="str">
        <f t="shared" si="202"/>
        <v/>
      </c>
      <c r="U2531" s="126" t="str">
        <f t="shared" si="202"/>
        <v/>
      </c>
      <c r="V2531" s="126" t="str">
        <f t="shared" si="202"/>
        <v/>
      </c>
      <c r="W2531" s="126" t="str">
        <f t="shared" si="202"/>
        <v/>
      </c>
      <c r="X2531" s="126" t="str">
        <f t="shared" si="202"/>
        <v/>
      </c>
      <c r="Y2531" s="126" t="str">
        <f t="shared" si="202"/>
        <v/>
      </c>
      <c r="Z2531" s="126" t="str">
        <f t="shared" si="202"/>
        <v/>
      </c>
      <c r="AA2531" s="126" t="str">
        <f t="shared" si="202"/>
        <v/>
      </c>
    </row>
    <row r="2532" spans="16:27" x14ac:dyDescent="0.3">
      <c r="P2532" s="126" t="str">
        <f t="shared" si="203"/>
        <v/>
      </c>
      <c r="Q2532" s="126" t="str">
        <f t="shared" si="202"/>
        <v/>
      </c>
      <c r="R2532" s="126" t="str">
        <f t="shared" si="202"/>
        <v/>
      </c>
      <c r="S2532" s="126" t="str">
        <f t="shared" si="202"/>
        <v/>
      </c>
      <c r="T2532" s="126" t="str">
        <f t="shared" si="202"/>
        <v/>
      </c>
      <c r="U2532" s="126" t="str">
        <f t="shared" si="202"/>
        <v/>
      </c>
      <c r="V2532" s="126" t="str">
        <f t="shared" si="202"/>
        <v/>
      </c>
      <c r="W2532" s="126" t="str">
        <f t="shared" si="202"/>
        <v/>
      </c>
      <c r="X2532" s="126" t="str">
        <f t="shared" si="202"/>
        <v/>
      </c>
      <c r="Y2532" s="126" t="str">
        <f t="shared" si="202"/>
        <v/>
      </c>
      <c r="Z2532" s="126" t="str">
        <f t="shared" si="202"/>
        <v/>
      </c>
      <c r="AA2532" s="126" t="str">
        <f t="shared" si="202"/>
        <v/>
      </c>
    </row>
    <row r="2533" spans="16:27" x14ac:dyDescent="0.3">
      <c r="P2533" s="126" t="str">
        <f t="shared" si="203"/>
        <v/>
      </c>
      <c r="Q2533" s="126" t="str">
        <f t="shared" si="202"/>
        <v/>
      </c>
      <c r="R2533" s="126" t="str">
        <f t="shared" si="202"/>
        <v/>
      </c>
      <c r="S2533" s="126" t="str">
        <f t="shared" si="202"/>
        <v/>
      </c>
      <c r="T2533" s="126" t="str">
        <f t="shared" si="202"/>
        <v/>
      </c>
      <c r="U2533" s="126" t="str">
        <f t="shared" si="202"/>
        <v/>
      </c>
      <c r="V2533" s="126" t="str">
        <f t="shared" si="202"/>
        <v/>
      </c>
      <c r="W2533" s="126" t="str">
        <f t="shared" si="202"/>
        <v/>
      </c>
      <c r="X2533" s="126" t="str">
        <f t="shared" si="202"/>
        <v/>
      </c>
      <c r="Y2533" s="126" t="str">
        <f t="shared" si="202"/>
        <v/>
      </c>
      <c r="Z2533" s="126" t="str">
        <f t="shared" si="202"/>
        <v/>
      </c>
      <c r="AA2533" s="126" t="str">
        <f t="shared" si="202"/>
        <v/>
      </c>
    </row>
    <row r="2534" spans="16:27" x14ac:dyDescent="0.3">
      <c r="P2534" s="126" t="str">
        <f t="shared" si="203"/>
        <v/>
      </c>
      <c r="Q2534" s="126" t="str">
        <f t="shared" si="202"/>
        <v/>
      </c>
      <c r="R2534" s="126" t="str">
        <f t="shared" si="202"/>
        <v/>
      </c>
      <c r="S2534" s="126" t="str">
        <f t="shared" si="202"/>
        <v/>
      </c>
      <c r="T2534" s="126" t="str">
        <f t="shared" si="202"/>
        <v/>
      </c>
      <c r="U2534" s="126" t="str">
        <f t="shared" si="202"/>
        <v/>
      </c>
      <c r="V2534" s="126" t="str">
        <f t="shared" si="202"/>
        <v/>
      </c>
      <c r="W2534" s="126" t="str">
        <f t="shared" si="202"/>
        <v/>
      </c>
      <c r="X2534" s="126" t="str">
        <f t="shared" si="202"/>
        <v/>
      </c>
      <c r="Y2534" s="126" t="str">
        <f t="shared" si="202"/>
        <v/>
      </c>
      <c r="Z2534" s="126" t="str">
        <f t="shared" si="202"/>
        <v/>
      </c>
      <c r="AA2534" s="126" t="str">
        <f t="shared" si="202"/>
        <v/>
      </c>
    </row>
    <row r="2535" spans="16:27" x14ac:dyDescent="0.3">
      <c r="P2535" s="126" t="str">
        <f t="shared" si="203"/>
        <v/>
      </c>
      <c r="Q2535" s="126" t="str">
        <f t="shared" si="202"/>
        <v/>
      </c>
      <c r="R2535" s="126" t="str">
        <f t="shared" si="202"/>
        <v/>
      </c>
      <c r="S2535" s="126" t="str">
        <f t="shared" si="202"/>
        <v/>
      </c>
      <c r="T2535" s="126" t="str">
        <f t="shared" si="202"/>
        <v/>
      </c>
      <c r="U2535" s="126" t="str">
        <f t="shared" si="202"/>
        <v/>
      </c>
      <c r="V2535" s="126" t="str">
        <f t="shared" si="202"/>
        <v/>
      </c>
      <c r="W2535" s="126" t="str">
        <f t="shared" si="202"/>
        <v/>
      </c>
      <c r="X2535" s="126" t="str">
        <f t="shared" si="202"/>
        <v/>
      </c>
      <c r="Y2535" s="126" t="str">
        <f t="shared" si="202"/>
        <v/>
      </c>
      <c r="Z2535" s="126" t="str">
        <f t="shared" si="202"/>
        <v/>
      </c>
      <c r="AA2535" s="126" t="str">
        <f t="shared" si="202"/>
        <v/>
      </c>
    </row>
    <row r="2536" spans="16:27" x14ac:dyDescent="0.3">
      <c r="P2536" s="126" t="str">
        <f t="shared" si="203"/>
        <v/>
      </c>
      <c r="Q2536" s="126" t="str">
        <f t="shared" si="202"/>
        <v/>
      </c>
      <c r="R2536" s="126" t="str">
        <f t="shared" si="202"/>
        <v/>
      </c>
      <c r="S2536" s="126" t="str">
        <f t="shared" si="202"/>
        <v/>
      </c>
      <c r="T2536" s="126" t="str">
        <f t="shared" si="202"/>
        <v/>
      </c>
      <c r="U2536" s="126" t="str">
        <f t="shared" si="202"/>
        <v/>
      </c>
      <c r="V2536" s="126" t="str">
        <f t="shared" si="202"/>
        <v/>
      </c>
      <c r="W2536" s="126" t="str">
        <f t="shared" si="202"/>
        <v/>
      </c>
      <c r="X2536" s="126" t="str">
        <f t="shared" si="202"/>
        <v/>
      </c>
      <c r="Y2536" s="126" t="str">
        <f t="shared" si="202"/>
        <v/>
      </c>
      <c r="Z2536" s="126" t="str">
        <f t="shared" si="202"/>
        <v/>
      </c>
      <c r="AA2536" s="126" t="str">
        <f t="shared" si="202"/>
        <v/>
      </c>
    </row>
    <row r="2537" spans="16:27" x14ac:dyDescent="0.3">
      <c r="P2537" s="126" t="str">
        <f t="shared" si="203"/>
        <v/>
      </c>
      <c r="Q2537" s="126" t="str">
        <f t="shared" si="202"/>
        <v/>
      </c>
      <c r="R2537" s="126" t="str">
        <f t="shared" si="202"/>
        <v/>
      </c>
      <c r="S2537" s="126" t="str">
        <f t="shared" si="202"/>
        <v/>
      </c>
      <c r="T2537" s="126" t="str">
        <f t="shared" si="202"/>
        <v/>
      </c>
      <c r="U2537" s="126" t="str">
        <f t="shared" si="202"/>
        <v/>
      </c>
      <c r="V2537" s="126" t="str">
        <f t="shared" si="202"/>
        <v/>
      </c>
      <c r="W2537" s="126" t="str">
        <f t="shared" si="202"/>
        <v/>
      </c>
      <c r="X2537" s="126" t="str">
        <f t="shared" si="202"/>
        <v/>
      </c>
      <c r="Y2537" s="126" t="str">
        <f t="shared" si="202"/>
        <v/>
      </c>
      <c r="Z2537" s="126" t="str">
        <f t="shared" si="202"/>
        <v/>
      </c>
      <c r="AA2537" s="126" t="str">
        <f t="shared" si="202"/>
        <v/>
      </c>
    </row>
    <row r="2538" spans="16:27" x14ac:dyDescent="0.3">
      <c r="P2538" s="126" t="str">
        <f t="shared" si="203"/>
        <v/>
      </c>
      <c r="Q2538" s="126" t="str">
        <f t="shared" si="202"/>
        <v/>
      </c>
      <c r="R2538" s="126" t="str">
        <f t="shared" si="202"/>
        <v/>
      </c>
      <c r="S2538" s="126" t="str">
        <f t="shared" si="202"/>
        <v/>
      </c>
      <c r="T2538" s="126" t="str">
        <f t="shared" si="202"/>
        <v/>
      </c>
      <c r="U2538" s="126" t="str">
        <f t="shared" si="202"/>
        <v/>
      </c>
      <c r="V2538" s="126" t="str">
        <f t="shared" si="202"/>
        <v/>
      </c>
      <c r="W2538" s="126" t="str">
        <f t="shared" si="202"/>
        <v/>
      </c>
      <c r="X2538" s="126" t="str">
        <f t="shared" si="202"/>
        <v/>
      </c>
      <c r="Y2538" s="126" t="str">
        <f t="shared" si="202"/>
        <v/>
      </c>
      <c r="Z2538" s="126" t="str">
        <f t="shared" si="202"/>
        <v/>
      </c>
      <c r="AA2538" s="126" t="str">
        <f t="shared" si="202"/>
        <v/>
      </c>
    </row>
    <row r="2539" spans="16:27" x14ac:dyDescent="0.3">
      <c r="P2539" s="126" t="str">
        <f t="shared" si="203"/>
        <v/>
      </c>
      <c r="Q2539" s="126" t="str">
        <f t="shared" si="202"/>
        <v/>
      </c>
      <c r="R2539" s="126" t="str">
        <f t="shared" si="202"/>
        <v/>
      </c>
      <c r="S2539" s="126" t="str">
        <f t="shared" si="202"/>
        <v/>
      </c>
      <c r="T2539" s="126" t="str">
        <f t="shared" si="202"/>
        <v/>
      </c>
      <c r="U2539" s="126" t="str">
        <f t="shared" si="202"/>
        <v/>
      </c>
      <c r="V2539" s="126" t="str">
        <f t="shared" si="202"/>
        <v/>
      </c>
      <c r="W2539" s="126" t="str">
        <f t="shared" si="202"/>
        <v/>
      </c>
      <c r="X2539" s="126" t="str">
        <f t="shared" si="202"/>
        <v/>
      </c>
      <c r="Y2539" s="126" t="str">
        <f t="shared" si="202"/>
        <v/>
      </c>
      <c r="Z2539" s="126" t="str">
        <f t="shared" si="202"/>
        <v/>
      </c>
      <c r="AA2539" s="126" t="str">
        <f t="shared" si="202"/>
        <v/>
      </c>
    </row>
    <row r="2540" spans="16:27" x14ac:dyDescent="0.3">
      <c r="P2540" s="126" t="str">
        <f t="shared" si="203"/>
        <v/>
      </c>
      <c r="Q2540" s="126" t="str">
        <f t="shared" si="202"/>
        <v/>
      </c>
      <c r="R2540" s="126" t="str">
        <f t="shared" si="202"/>
        <v/>
      </c>
      <c r="S2540" s="126" t="str">
        <f t="shared" si="202"/>
        <v/>
      </c>
      <c r="T2540" s="126" t="str">
        <f t="shared" si="202"/>
        <v/>
      </c>
      <c r="U2540" s="126" t="str">
        <f t="shared" si="202"/>
        <v/>
      </c>
      <c r="V2540" s="126" t="str">
        <f t="shared" si="202"/>
        <v/>
      </c>
      <c r="W2540" s="126" t="str">
        <f t="shared" si="202"/>
        <v/>
      </c>
      <c r="X2540" s="126" t="str">
        <f t="shared" si="202"/>
        <v/>
      </c>
      <c r="Y2540" s="126" t="str">
        <f t="shared" si="202"/>
        <v/>
      </c>
      <c r="Z2540" s="126" t="str">
        <f t="shared" si="202"/>
        <v/>
      </c>
      <c r="AA2540" s="126" t="str">
        <f t="shared" si="202"/>
        <v/>
      </c>
    </row>
    <row r="2541" spans="16:27" x14ac:dyDescent="0.3">
      <c r="P2541" s="126" t="str">
        <f t="shared" si="203"/>
        <v/>
      </c>
      <c r="Q2541" s="126" t="str">
        <f t="shared" si="202"/>
        <v/>
      </c>
      <c r="R2541" s="126" t="str">
        <f t="shared" si="202"/>
        <v/>
      </c>
      <c r="S2541" s="126" t="str">
        <f t="shared" si="202"/>
        <v/>
      </c>
      <c r="T2541" s="126" t="str">
        <f t="shared" si="202"/>
        <v/>
      </c>
      <c r="U2541" s="126" t="str">
        <f t="shared" si="202"/>
        <v/>
      </c>
      <c r="V2541" s="126" t="str">
        <f t="shared" si="202"/>
        <v/>
      </c>
      <c r="W2541" s="126" t="str">
        <f t="shared" si="202"/>
        <v/>
      </c>
      <c r="X2541" s="126" t="str">
        <f t="shared" si="202"/>
        <v/>
      </c>
      <c r="Y2541" s="126" t="str">
        <f t="shared" si="202"/>
        <v/>
      </c>
      <c r="Z2541" s="126" t="str">
        <f t="shared" si="202"/>
        <v/>
      </c>
      <c r="AA2541" s="126" t="str">
        <f t="shared" si="202"/>
        <v/>
      </c>
    </row>
    <row r="2542" spans="16:27" x14ac:dyDescent="0.3">
      <c r="P2542" s="126" t="str">
        <f t="shared" si="203"/>
        <v/>
      </c>
      <c r="Q2542" s="126" t="str">
        <f t="shared" si="202"/>
        <v/>
      </c>
      <c r="R2542" s="126" t="str">
        <f t="shared" si="202"/>
        <v/>
      </c>
      <c r="S2542" s="126" t="str">
        <f t="shared" si="202"/>
        <v/>
      </c>
      <c r="T2542" s="126" t="str">
        <f t="shared" si="202"/>
        <v/>
      </c>
      <c r="U2542" s="126" t="str">
        <f t="shared" si="202"/>
        <v/>
      </c>
      <c r="V2542" s="126" t="str">
        <f t="shared" si="202"/>
        <v/>
      </c>
      <c r="W2542" s="126" t="str">
        <f t="shared" si="202"/>
        <v/>
      </c>
      <c r="X2542" s="126" t="str">
        <f t="shared" si="202"/>
        <v/>
      </c>
      <c r="Y2542" s="126" t="str">
        <f t="shared" si="202"/>
        <v/>
      </c>
      <c r="Z2542" s="126" t="str">
        <f t="shared" si="202"/>
        <v/>
      </c>
      <c r="AA2542" s="126" t="str">
        <f t="shared" si="202"/>
        <v/>
      </c>
    </row>
    <row r="2543" spans="16:27" x14ac:dyDescent="0.3">
      <c r="P2543" s="126" t="str">
        <f t="shared" si="203"/>
        <v/>
      </c>
      <c r="Q2543" s="126" t="str">
        <f t="shared" si="202"/>
        <v/>
      </c>
      <c r="R2543" s="126" t="str">
        <f t="shared" si="202"/>
        <v/>
      </c>
      <c r="S2543" s="126" t="str">
        <f t="shared" si="202"/>
        <v/>
      </c>
      <c r="T2543" s="126" t="str">
        <f t="shared" si="202"/>
        <v/>
      </c>
      <c r="U2543" s="126" t="str">
        <f t="shared" si="202"/>
        <v/>
      </c>
      <c r="V2543" s="126" t="str">
        <f t="shared" si="202"/>
        <v/>
      </c>
      <c r="W2543" s="126" t="str">
        <f t="shared" si="202"/>
        <v/>
      </c>
      <c r="X2543" s="126" t="str">
        <f t="shared" si="202"/>
        <v/>
      </c>
      <c r="Y2543" s="126" t="str">
        <f t="shared" si="202"/>
        <v/>
      </c>
      <c r="Z2543" s="126" t="str">
        <f t="shared" si="202"/>
        <v/>
      </c>
      <c r="AA2543" s="126" t="str">
        <f t="shared" si="202"/>
        <v/>
      </c>
    </row>
    <row r="2544" spans="16:27" x14ac:dyDescent="0.3">
      <c r="P2544" s="126" t="str">
        <f t="shared" si="203"/>
        <v/>
      </c>
      <c r="Q2544" s="126" t="str">
        <f t="shared" si="202"/>
        <v/>
      </c>
      <c r="R2544" s="126" t="str">
        <f t="shared" si="202"/>
        <v/>
      </c>
      <c r="S2544" s="126" t="str">
        <f t="shared" si="202"/>
        <v/>
      </c>
      <c r="T2544" s="126" t="str">
        <f t="shared" si="202"/>
        <v/>
      </c>
      <c r="U2544" s="126" t="str">
        <f t="shared" si="202"/>
        <v/>
      </c>
      <c r="V2544" s="126" t="str">
        <f t="shared" si="202"/>
        <v/>
      </c>
      <c r="W2544" s="126" t="str">
        <f t="shared" si="202"/>
        <v/>
      </c>
      <c r="X2544" s="126" t="str">
        <f t="shared" si="202"/>
        <v/>
      </c>
      <c r="Y2544" s="126" t="str">
        <f t="shared" si="202"/>
        <v/>
      </c>
      <c r="Z2544" s="126" t="str">
        <f t="shared" si="202"/>
        <v/>
      </c>
      <c r="AA2544" s="126" t="str">
        <f t="shared" si="202"/>
        <v/>
      </c>
    </row>
    <row r="2545" spans="16:27" x14ac:dyDescent="0.3">
      <c r="P2545" s="126" t="str">
        <f t="shared" si="203"/>
        <v/>
      </c>
      <c r="Q2545" s="126" t="str">
        <f t="shared" si="202"/>
        <v/>
      </c>
      <c r="R2545" s="126" t="str">
        <f t="shared" si="202"/>
        <v/>
      </c>
      <c r="S2545" s="126" t="str">
        <f t="shared" si="202"/>
        <v/>
      </c>
      <c r="T2545" s="126" t="str">
        <f t="shared" si="202"/>
        <v/>
      </c>
      <c r="U2545" s="126" t="str">
        <f t="shared" si="202"/>
        <v/>
      </c>
      <c r="V2545" s="126" t="str">
        <f t="shared" si="202"/>
        <v/>
      </c>
      <c r="W2545" s="126" t="str">
        <f t="shared" si="202"/>
        <v/>
      </c>
      <c r="X2545" s="126" t="str">
        <f t="shared" si="202"/>
        <v/>
      </c>
      <c r="Y2545" s="126" t="str">
        <f t="shared" si="202"/>
        <v/>
      </c>
      <c r="Z2545" s="126" t="str">
        <f t="shared" si="202"/>
        <v/>
      </c>
      <c r="AA2545" s="126" t="str">
        <f t="shared" si="202"/>
        <v/>
      </c>
    </row>
    <row r="2546" spans="16:27" x14ac:dyDescent="0.3">
      <c r="P2546" s="126" t="str">
        <f t="shared" si="203"/>
        <v/>
      </c>
      <c r="Q2546" s="126" t="str">
        <f t="shared" si="202"/>
        <v/>
      </c>
      <c r="R2546" s="126" t="str">
        <f t="shared" si="202"/>
        <v/>
      </c>
      <c r="S2546" s="126" t="str">
        <f t="shared" si="202"/>
        <v/>
      </c>
      <c r="T2546" s="126" t="str">
        <f t="shared" si="202"/>
        <v/>
      </c>
      <c r="U2546" s="126" t="str">
        <f t="shared" ref="Q2546:AA2569" si="204">IF($A2546="","",IF(OR($B2546=U$1,$C2546=U$1,$D2546=U$1,$E2546=U$1,$F2546=U$1),"Yes","No"))</f>
        <v/>
      </c>
      <c r="V2546" s="126" t="str">
        <f t="shared" si="204"/>
        <v/>
      </c>
      <c r="W2546" s="126" t="str">
        <f t="shared" si="204"/>
        <v/>
      </c>
      <c r="X2546" s="126" t="str">
        <f t="shared" si="204"/>
        <v/>
      </c>
      <c r="Y2546" s="126" t="str">
        <f t="shared" si="204"/>
        <v/>
      </c>
      <c r="Z2546" s="126" t="str">
        <f t="shared" si="204"/>
        <v/>
      </c>
      <c r="AA2546" s="126" t="str">
        <f t="shared" si="204"/>
        <v/>
      </c>
    </row>
    <row r="2547" spans="16:27" x14ac:dyDescent="0.3">
      <c r="P2547" s="126" t="str">
        <f t="shared" si="203"/>
        <v/>
      </c>
      <c r="Q2547" s="126" t="str">
        <f t="shared" si="204"/>
        <v/>
      </c>
      <c r="R2547" s="126" t="str">
        <f t="shared" si="204"/>
        <v/>
      </c>
      <c r="S2547" s="126" t="str">
        <f t="shared" si="204"/>
        <v/>
      </c>
      <c r="T2547" s="126" t="str">
        <f t="shared" si="204"/>
        <v/>
      </c>
      <c r="U2547" s="126" t="str">
        <f t="shared" si="204"/>
        <v/>
      </c>
      <c r="V2547" s="126" t="str">
        <f t="shared" si="204"/>
        <v/>
      </c>
      <c r="W2547" s="126" t="str">
        <f t="shared" si="204"/>
        <v/>
      </c>
      <c r="X2547" s="126" t="str">
        <f t="shared" si="204"/>
        <v/>
      </c>
      <c r="Y2547" s="126" t="str">
        <f t="shared" si="204"/>
        <v/>
      </c>
      <c r="Z2547" s="126" t="str">
        <f t="shared" si="204"/>
        <v/>
      </c>
      <c r="AA2547" s="126" t="str">
        <f t="shared" si="204"/>
        <v/>
      </c>
    </row>
    <row r="2548" spans="16:27" x14ac:dyDescent="0.3">
      <c r="P2548" s="126" t="str">
        <f t="shared" si="203"/>
        <v/>
      </c>
      <c r="Q2548" s="126" t="str">
        <f t="shared" si="204"/>
        <v/>
      </c>
      <c r="R2548" s="126" t="str">
        <f t="shared" si="204"/>
        <v/>
      </c>
      <c r="S2548" s="126" t="str">
        <f t="shared" si="204"/>
        <v/>
      </c>
      <c r="T2548" s="126" t="str">
        <f t="shared" si="204"/>
        <v/>
      </c>
      <c r="U2548" s="126" t="str">
        <f t="shared" si="204"/>
        <v/>
      </c>
      <c r="V2548" s="126" t="str">
        <f t="shared" si="204"/>
        <v/>
      </c>
      <c r="W2548" s="126" t="str">
        <f t="shared" si="204"/>
        <v/>
      </c>
      <c r="X2548" s="126" t="str">
        <f t="shared" si="204"/>
        <v/>
      </c>
      <c r="Y2548" s="126" t="str">
        <f t="shared" si="204"/>
        <v/>
      </c>
      <c r="Z2548" s="126" t="str">
        <f t="shared" si="204"/>
        <v/>
      </c>
      <c r="AA2548" s="126" t="str">
        <f t="shared" si="204"/>
        <v/>
      </c>
    </row>
    <row r="2549" spans="16:27" x14ac:dyDescent="0.3">
      <c r="P2549" s="126" t="str">
        <f t="shared" si="203"/>
        <v/>
      </c>
      <c r="Q2549" s="126" t="str">
        <f t="shared" si="204"/>
        <v/>
      </c>
      <c r="R2549" s="126" t="str">
        <f t="shared" si="204"/>
        <v/>
      </c>
      <c r="S2549" s="126" t="str">
        <f t="shared" si="204"/>
        <v/>
      </c>
      <c r="T2549" s="126" t="str">
        <f t="shared" si="204"/>
        <v/>
      </c>
      <c r="U2549" s="126" t="str">
        <f t="shared" si="204"/>
        <v/>
      </c>
      <c r="V2549" s="126" t="str">
        <f t="shared" si="204"/>
        <v/>
      </c>
      <c r="W2549" s="126" t="str">
        <f t="shared" si="204"/>
        <v/>
      </c>
      <c r="X2549" s="126" t="str">
        <f t="shared" si="204"/>
        <v/>
      </c>
      <c r="Y2549" s="126" t="str">
        <f t="shared" si="204"/>
        <v/>
      </c>
      <c r="Z2549" s="126" t="str">
        <f t="shared" si="204"/>
        <v/>
      </c>
      <c r="AA2549" s="126" t="str">
        <f t="shared" si="204"/>
        <v/>
      </c>
    </row>
    <row r="2550" spans="16:27" x14ac:dyDescent="0.3">
      <c r="P2550" s="126" t="str">
        <f t="shared" si="203"/>
        <v/>
      </c>
      <c r="Q2550" s="126" t="str">
        <f t="shared" si="204"/>
        <v/>
      </c>
      <c r="R2550" s="126" t="str">
        <f t="shared" si="204"/>
        <v/>
      </c>
      <c r="S2550" s="126" t="str">
        <f t="shared" si="204"/>
        <v/>
      </c>
      <c r="T2550" s="126" t="str">
        <f t="shared" si="204"/>
        <v/>
      </c>
      <c r="U2550" s="126" t="str">
        <f t="shared" si="204"/>
        <v/>
      </c>
      <c r="V2550" s="126" t="str">
        <f t="shared" si="204"/>
        <v/>
      </c>
      <c r="W2550" s="126" t="str">
        <f t="shared" si="204"/>
        <v/>
      </c>
      <c r="X2550" s="126" t="str">
        <f t="shared" si="204"/>
        <v/>
      </c>
      <c r="Y2550" s="126" t="str">
        <f t="shared" si="204"/>
        <v/>
      </c>
      <c r="Z2550" s="126" t="str">
        <f t="shared" si="204"/>
        <v/>
      </c>
      <c r="AA2550" s="126" t="str">
        <f t="shared" si="204"/>
        <v/>
      </c>
    </row>
    <row r="2551" spans="16:27" x14ac:dyDescent="0.3">
      <c r="P2551" s="126" t="str">
        <f t="shared" si="203"/>
        <v/>
      </c>
      <c r="Q2551" s="126" t="str">
        <f t="shared" si="204"/>
        <v/>
      </c>
      <c r="R2551" s="126" t="str">
        <f t="shared" si="204"/>
        <v/>
      </c>
      <c r="S2551" s="126" t="str">
        <f t="shared" si="204"/>
        <v/>
      </c>
      <c r="T2551" s="126" t="str">
        <f t="shared" si="204"/>
        <v/>
      </c>
      <c r="U2551" s="126" t="str">
        <f t="shared" si="204"/>
        <v/>
      </c>
      <c r="V2551" s="126" t="str">
        <f t="shared" si="204"/>
        <v/>
      </c>
      <c r="W2551" s="126" t="str">
        <f t="shared" si="204"/>
        <v/>
      </c>
      <c r="X2551" s="126" t="str">
        <f t="shared" si="204"/>
        <v/>
      </c>
      <c r="Y2551" s="126" t="str">
        <f t="shared" si="204"/>
        <v/>
      </c>
      <c r="Z2551" s="126" t="str">
        <f t="shared" si="204"/>
        <v/>
      </c>
      <c r="AA2551" s="126" t="str">
        <f t="shared" si="204"/>
        <v/>
      </c>
    </row>
    <row r="2552" spans="16:27" x14ac:dyDescent="0.3">
      <c r="P2552" s="126" t="str">
        <f t="shared" si="203"/>
        <v/>
      </c>
      <c r="Q2552" s="126" t="str">
        <f t="shared" si="204"/>
        <v/>
      </c>
      <c r="R2552" s="126" t="str">
        <f t="shared" si="204"/>
        <v/>
      </c>
      <c r="S2552" s="126" t="str">
        <f t="shared" si="204"/>
        <v/>
      </c>
      <c r="T2552" s="126" t="str">
        <f t="shared" si="204"/>
        <v/>
      </c>
      <c r="U2552" s="126" t="str">
        <f t="shared" si="204"/>
        <v/>
      </c>
      <c r="V2552" s="126" t="str">
        <f t="shared" si="204"/>
        <v/>
      </c>
      <c r="W2552" s="126" t="str">
        <f t="shared" si="204"/>
        <v/>
      </c>
      <c r="X2552" s="126" t="str">
        <f t="shared" si="204"/>
        <v/>
      </c>
      <c r="Y2552" s="126" t="str">
        <f t="shared" si="204"/>
        <v/>
      </c>
      <c r="Z2552" s="126" t="str">
        <f t="shared" si="204"/>
        <v/>
      </c>
      <c r="AA2552" s="126" t="str">
        <f t="shared" si="204"/>
        <v/>
      </c>
    </row>
    <row r="2553" spans="16:27" x14ac:dyDescent="0.3">
      <c r="P2553" s="126" t="str">
        <f t="shared" si="203"/>
        <v/>
      </c>
      <c r="Q2553" s="126" t="str">
        <f t="shared" si="204"/>
        <v/>
      </c>
      <c r="R2553" s="126" t="str">
        <f t="shared" si="204"/>
        <v/>
      </c>
      <c r="S2553" s="126" t="str">
        <f t="shared" si="204"/>
        <v/>
      </c>
      <c r="T2553" s="126" t="str">
        <f t="shared" si="204"/>
        <v/>
      </c>
      <c r="U2553" s="126" t="str">
        <f t="shared" si="204"/>
        <v/>
      </c>
      <c r="V2553" s="126" t="str">
        <f t="shared" si="204"/>
        <v/>
      </c>
      <c r="W2553" s="126" t="str">
        <f t="shared" si="204"/>
        <v/>
      </c>
      <c r="X2553" s="126" t="str">
        <f t="shared" si="204"/>
        <v/>
      </c>
      <c r="Y2553" s="126" t="str">
        <f t="shared" si="204"/>
        <v/>
      </c>
      <c r="Z2553" s="126" t="str">
        <f t="shared" si="204"/>
        <v/>
      </c>
      <c r="AA2553" s="126" t="str">
        <f t="shared" si="204"/>
        <v/>
      </c>
    </row>
    <row r="2554" spans="16:27" x14ac:dyDescent="0.3">
      <c r="P2554" s="126" t="str">
        <f t="shared" si="203"/>
        <v/>
      </c>
      <c r="Q2554" s="126" t="str">
        <f t="shared" si="204"/>
        <v/>
      </c>
      <c r="R2554" s="126" t="str">
        <f t="shared" si="204"/>
        <v/>
      </c>
      <c r="S2554" s="126" t="str">
        <f t="shared" si="204"/>
        <v/>
      </c>
      <c r="T2554" s="126" t="str">
        <f t="shared" si="204"/>
        <v/>
      </c>
      <c r="U2554" s="126" t="str">
        <f t="shared" si="204"/>
        <v/>
      </c>
      <c r="V2554" s="126" t="str">
        <f t="shared" si="204"/>
        <v/>
      </c>
      <c r="W2554" s="126" t="str">
        <f t="shared" si="204"/>
        <v/>
      </c>
      <c r="X2554" s="126" t="str">
        <f t="shared" si="204"/>
        <v/>
      </c>
      <c r="Y2554" s="126" t="str">
        <f t="shared" si="204"/>
        <v/>
      </c>
      <c r="Z2554" s="126" t="str">
        <f t="shared" si="204"/>
        <v/>
      </c>
      <c r="AA2554" s="126" t="str">
        <f t="shared" si="204"/>
        <v/>
      </c>
    </row>
    <row r="2555" spans="16:27" x14ac:dyDescent="0.3">
      <c r="P2555" s="126" t="str">
        <f t="shared" si="203"/>
        <v/>
      </c>
      <c r="Q2555" s="126" t="str">
        <f t="shared" si="204"/>
        <v/>
      </c>
      <c r="R2555" s="126" t="str">
        <f t="shared" si="204"/>
        <v/>
      </c>
      <c r="S2555" s="126" t="str">
        <f t="shared" si="204"/>
        <v/>
      </c>
      <c r="T2555" s="126" t="str">
        <f t="shared" si="204"/>
        <v/>
      </c>
      <c r="U2555" s="126" t="str">
        <f t="shared" si="204"/>
        <v/>
      </c>
      <c r="V2555" s="126" t="str">
        <f t="shared" si="204"/>
        <v/>
      </c>
      <c r="W2555" s="126" t="str">
        <f t="shared" si="204"/>
        <v/>
      </c>
      <c r="X2555" s="126" t="str">
        <f t="shared" si="204"/>
        <v/>
      </c>
      <c r="Y2555" s="126" t="str">
        <f t="shared" si="204"/>
        <v/>
      </c>
      <c r="Z2555" s="126" t="str">
        <f t="shared" si="204"/>
        <v/>
      </c>
      <c r="AA2555" s="126" t="str">
        <f t="shared" si="204"/>
        <v/>
      </c>
    </row>
    <row r="2556" spans="16:27" x14ac:dyDescent="0.3">
      <c r="P2556" s="126" t="str">
        <f t="shared" si="203"/>
        <v/>
      </c>
      <c r="Q2556" s="126" t="str">
        <f t="shared" si="204"/>
        <v/>
      </c>
      <c r="R2556" s="126" t="str">
        <f t="shared" si="204"/>
        <v/>
      </c>
      <c r="S2556" s="126" t="str">
        <f t="shared" si="204"/>
        <v/>
      </c>
      <c r="T2556" s="126" t="str">
        <f t="shared" si="204"/>
        <v/>
      </c>
      <c r="U2556" s="126" t="str">
        <f t="shared" si="204"/>
        <v/>
      </c>
      <c r="V2556" s="126" t="str">
        <f t="shared" si="204"/>
        <v/>
      </c>
      <c r="W2556" s="126" t="str">
        <f t="shared" si="204"/>
        <v/>
      </c>
      <c r="X2556" s="126" t="str">
        <f t="shared" si="204"/>
        <v/>
      </c>
      <c r="Y2556" s="126" t="str">
        <f t="shared" si="204"/>
        <v/>
      </c>
      <c r="Z2556" s="126" t="str">
        <f t="shared" si="204"/>
        <v/>
      </c>
      <c r="AA2556" s="126" t="str">
        <f t="shared" si="204"/>
        <v/>
      </c>
    </row>
    <row r="2557" spans="16:27" x14ac:dyDescent="0.3">
      <c r="P2557" s="126" t="str">
        <f t="shared" si="203"/>
        <v/>
      </c>
      <c r="Q2557" s="126" t="str">
        <f t="shared" si="204"/>
        <v/>
      </c>
      <c r="R2557" s="126" t="str">
        <f t="shared" si="204"/>
        <v/>
      </c>
      <c r="S2557" s="126" t="str">
        <f t="shared" si="204"/>
        <v/>
      </c>
      <c r="T2557" s="126" t="str">
        <f t="shared" si="204"/>
        <v/>
      </c>
      <c r="U2557" s="126" t="str">
        <f t="shared" si="204"/>
        <v/>
      </c>
      <c r="V2557" s="126" t="str">
        <f t="shared" si="204"/>
        <v/>
      </c>
      <c r="W2557" s="126" t="str">
        <f t="shared" si="204"/>
        <v/>
      </c>
      <c r="X2557" s="126" t="str">
        <f t="shared" si="204"/>
        <v/>
      </c>
      <c r="Y2557" s="126" t="str">
        <f t="shared" si="204"/>
        <v/>
      </c>
      <c r="Z2557" s="126" t="str">
        <f t="shared" si="204"/>
        <v/>
      </c>
      <c r="AA2557" s="126" t="str">
        <f t="shared" si="204"/>
        <v/>
      </c>
    </row>
    <row r="2558" spans="16:27" x14ac:dyDescent="0.3">
      <c r="P2558" s="126" t="str">
        <f t="shared" si="203"/>
        <v/>
      </c>
      <c r="Q2558" s="126" t="str">
        <f t="shared" si="204"/>
        <v/>
      </c>
      <c r="R2558" s="126" t="str">
        <f t="shared" si="204"/>
        <v/>
      </c>
      <c r="S2558" s="126" t="str">
        <f t="shared" si="204"/>
        <v/>
      </c>
      <c r="T2558" s="126" t="str">
        <f t="shared" si="204"/>
        <v/>
      </c>
      <c r="U2558" s="126" t="str">
        <f t="shared" si="204"/>
        <v/>
      </c>
      <c r="V2558" s="126" t="str">
        <f t="shared" si="204"/>
        <v/>
      </c>
      <c r="W2558" s="126" t="str">
        <f t="shared" si="204"/>
        <v/>
      </c>
      <c r="X2558" s="126" t="str">
        <f t="shared" si="204"/>
        <v/>
      </c>
      <c r="Y2558" s="126" t="str">
        <f t="shared" si="204"/>
        <v/>
      </c>
      <c r="Z2558" s="126" t="str">
        <f t="shared" si="204"/>
        <v/>
      </c>
      <c r="AA2558" s="126" t="str">
        <f t="shared" si="204"/>
        <v/>
      </c>
    </row>
    <row r="2559" spans="16:27" x14ac:dyDescent="0.3">
      <c r="P2559" s="126" t="str">
        <f t="shared" si="203"/>
        <v/>
      </c>
      <c r="Q2559" s="126" t="str">
        <f t="shared" si="204"/>
        <v/>
      </c>
      <c r="R2559" s="126" t="str">
        <f t="shared" si="204"/>
        <v/>
      </c>
      <c r="S2559" s="126" t="str">
        <f t="shared" si="204"/>
        <v/>
      </c>
      <c r="T2559" s="126" t="str">
        <f t="shared" si="204"/>
        <v/>
      </c>
      <c r="U2559" s="126" t="str">
        <f t="shared" si="204"/>
        <v/>
      </c>
      <c r="V2559" s="126" t="str">
        <f t="shared" si="204"/>
        <v/>
      </c>
      <c r="W2559" s="126" t="str">
        <f t="shared" si="204"/>
        <v/>
      </c>
      <c r="X2559" s="126" t="str">
        <f t="shared" si="204"/>
        <v/>
      </c>
      <c r="Y2559" s="126" t="str">
        <f t="shared" si="204"/>
        <v/>
      </c>
      <c r="Z2559" s="126" t="str">
        <f t="shared" si="204"/>
        <v/>
      </c>
      <c r="AA2559" s="126" t="str">
        <f t="shared" si="204"/>
        <v/>
      </c>
    </row>
    <row r="2560" spans="16:27" x14ac:dyDescent="0.3">
      <c r="P2560" s="126" t="str">
        <f t="shared" si="203"/>
        <v/>
      </c>
      <c r="Q2560" s="126" t="str">
        <f t="shared" si="204"/>
        <v/>
      </c>
      <c r="R2560" s="126" t="str">
        <f t="shared" si="204"/>
        <v/>
      </c>
      <c r="S2560" s="126" t="str">
        <f t="shared" si="204"/>
        <v/>
      </c>
      <c r="T2560" s="126" t="str">
        <f t="shared" si="204"/>
        <v/>
      </c>
      <c r="U2560" s="126" t="str">
        <f t="shared" si="204"/>
        <v/>
      </c>
      <c r="V2560" s="126" t="str">
        <f t="shared" si="204"/>
        <v/>
      </c>
      <c r="W2560" s="126" t="str">
        <f t="shared" si="204"/>
        <v/>
      </c>
      <c r="X2560" s="126" t="str">
        <f t="shared" si="204"/>
        <v/>
      </c>
      <c r="Y2560" s="126" t="str">
        <f t="shared" si="204"/>
        <v/>
      </c>
      <c r="Z2560" s="126" t="str">
        <f t="shared" si="204"/>
        <v/>
      </c>
      <c r="AA2560" s="126" t="str">
        <f t="shared" si="204"/>
        <v/>
      </c>
    </row>
    <row r="2561" spans="16:27" x14ac:dyDescent="0.3">
      <c r="P2561" s="126" t="str">
        <f t="shared" si="203"/>
        <v/>
      </c>
      <c r="Q2561" s="126" t="str">
        <f t="shared" si="204"/>
        <v/>
      </c>
      <c r="R2561" s="126" t="str">
        <f t="shared" si="204"/>
        <v/>
      </c>
      <c r="S2561" s="126" t="str">
        <f t="shared" si="204"/>
        <v/>
      </c>
      <c r="T2561" s="126" t="str">
        <f t="shared" si="204"/>
        <v/>
      </c>
      <c r="U2561" s="126" t="str">
        <f t="shared" si="204"/>
        <v/>
      </c>
      <c r="V2561" s="126" t="str">
        <f t="shared" si="204"/>
        <v/>
      </c>
      <c r="W2561" s="126" t="str">
        <f t="shared" si="204"/>
        <v/>
      </c>
      <c r="X2561" s="126" t="str">
        <f t="shared" si="204"/>
        <v/>
      </c>
      <c r="Y2561" s="126" t="str">
        <f t="shared" si="204"/>
        <v/>
      </c>
      <c r="Z2561" s="126" t="str">
        <f t="shared" si="204"/>
        <v/>
      </c>
      <c r="AA2561" s="126" t="str">
        <f t="shared" si="204"/>
        <v/>
      </c>
    </row>
    <row r="2562" spans="16:27" x14ac:dyDescent="0.3">
      <c r="P2562" s="126" t="str">
        <f t="shared" si="203"/>
        <v/>
      </c>
      <c r="Q2562" s="126" t="str">
        <f t="shared" si="204"/>
        <v/>
      </c>
      <c r="R2562" s="126" t="str">
        <f t="shared" si="204"/>
        <v/>
      </c>
      <c r="S2562" s="126" t="str">
        <f t="shared" si="204"/>
        <v/>
      </c>
      <c r="T2562" s="126" t="str">
        <f t="shared" si="204"/>
        <v/>
      </c>
      <c r="U2562" s="126" t="str">
        <f t="shared" si="204"/>
        <v/>
      </c>
      <c r="V2562" s="126" t="str">
        <f t="shared" si="204"/>
        <v/>
      </c>
      <c r="W2562" s="126" t="str">
        <f t="shared" si="204"/>
        <v/>
      </c>
      <c r="X2562" s="126" t="str">
        <f t="shared" si="204"/>
        <v/>
      </c>
      <c r="Y2562" s="126" t="str">
        <f t="shared" si="204"/>
        <v/>
      </c>
      <c r="Z2562" s="126" t="str">
        <f t="shared" si="204"/>
        <v/>
      </c>
      <c r="AA2562" s="126" t="str">
        <f t="shared" si="204"/>
        <v/>
      </c>
    </row>
    <row r="2563" spans="16:27" x14ac:dyDescent="0.3">
      <c r="P2563" s="126" t="str">
        <f t="shared" si="203"/>
        <v/>
      </c>
      <c r="Q2563" s="126" t="str">
        <f t="shared" si="204"/>
        <v/>
      </c>
      <c r="R2563" s="126" t="str">
        <f t="shared" si="204"/>
        <v/>
      </c>
      <c r="S2563" s="126" t="str">
        <f t="shared" si="204"/>
        <v/>
      </c>
      <c r="T2563" s="126" t="str">
        <f t="shared" si="204"/>
        <v/>
      </c>
      <c r="U2563" s="126" t="str">
        <f t="shared" si="204"/>
        <v/>
      </c>
      <c r="V2563" s="126" t="str">
        <f t="shared" si="204"/>
        <v/>
      </c>
      <c r="W2563" s="126" t="str">
        <f t="shared" si="204"/>
        <v/>
      </c>
      <c r="X2563" s="126" t="str">
        <f t="shared" si="204"/>
        <v/>
      </c>
      <c r="Y2563" s="126" t="str">
        <f t="shared" si="204"/>
        <v/>
      </c>
      <c r="Z2563" s="126" t="str">
        <f t="shared" si="204"/>
        <v/>
      </c>
      <c r="AA2563" s="126" t="str">
        <f t="shared" si="204"/>
        <v/>
      </c>
    </row>
    <row r="2564" spans="16:27" x14ac:dyDescent="0.3">
      <c r="P2564" s="126" t="str">
        <f t="shared" si="203"/>
        <v/>
      </c>
      <c r="Q2564" s="126" t="str">
        <f t="shared" si="204"/>
        <v/>
      </c>
      <c r="R2564" s="126" t="str">
        <f t="shared" si="204"/>
        <v/>
      </c>
      <c r="S2564" s="126" t="str">
        <f t="shared" si="204"/>
        <v/>
      </c>
      <c r="T2564" s="126" t="str">
        <f t="shared" si="204"/>
        <v/>
      </c>
      <c r="U2564" s="126" t="str">
        <f t="shared" si="204"/>
        <v/>
      </c>
      <c r="V2564" s="126" t="str">
        <f t="shared" si="204"/>
        <v/>
      </c>
      <c r="W2564" s="126" t="str">
        <f t="shared" si="204"/>
        <v/>
      </c>
      <c r="X2564" s="126" t="str">
        <f t="shared" si="204"/>
        <v/>
      </c>
      <c r="Y2564" s="126" t="str">
        <f t="shared" si="204"/>
        <v/>
      </c>
      <c r="Z2564" s="126" t="str">
        <f t="shared" si="204"/>
        <v/>
      </c>
      <c r="AA2564" s="126" t="str">
        <f t="shared" si="204"/>
        <v/>
      </c>
    </row>
    <row r="2565" spans="16:27" x14ac:dyDescent="0.3">
      <c r="P2565" s="126" t="str">
        <f t="shared" si="203"/>
        <v/>
      </c>
      <c r="Q2565" s="126" t="str">
        <f t="shared" si="204"/>
        <v/>
      </c>
      <c r="R2565" s="126" t="str">
        <f t="shared" si="204"/>
        <v/>
      </c>
      <c r="S2565" s="126" t="str">
        <f t="shared" si="204"/>
        <v/>
      </c>
      <c r="T2565" s="126" t="str">
        <f t="shared" si="204"/>
        <v/>
      </c>
      <c r="U2565" s="126" t="str">
        <f t="shared" si="204"/>
        <v/>
      </c>
      <c r="V2565" s="126" t="str">
        <f t="shared" si="204"/>
        <v/>
      </c>
      <c r="W2565" s="126" t="str">
        <f t="shared" si="204"/>
        <v/>
      </c>
      <c r="X2565" s="126" t="str">
        <f t="shared" si="204"/>
        <v/>
      </c>
      <c r="Y2565" s="126" t="str">
        <f t="shared" si="204"/>
        <v/>
      </c>
      <c r="Z2565" s="126" t="str">
        <f t="shared" si="204"/>
        <v/>
      </c>
      <c r="AA2565" s="126" t="str">
        <f t="shared" si="204"/>
        <v/>
      </c>
    </row>
    <row r="2566" spans="16:27" x14ac:dyDescent="0.3">
      <c r="P2566" s="126" t="str">
        <f t="shared" si="203"/>
        <v/>
      </c>
      <c r="Q2566" s="126" t="str">
        <f t="shared" si="204"/>
        <v/>
      </c>
      <c r="R2566" s="126" t="str">
        <f t="shared" si="204"/>
        <v/>
      </c>
      <c r="S2566" s="126" t="str">
        <f t="shared" si="204"/>
        <v/>
      </c>
      <c r="T2566" s="126" t="str">
        <f t="shared" si="204"/>
        <v/>
      </c>
      <c r="U2566" s="126" t="str">
        <f t="shared" si="204"/>
        <v/>
      </c>
      <c r="V2566" s="126" t="str">
        <f t="shared" si="204"/>
        <v/>
      </c>
      <c r="W2566" s="126" t="str">
        <f t="shared" si="204"/>
        <v/>
      </c>
      <c r="X2566" s="126" t="str">
        <f t="shared" si="204"/>
        <v/>
      </c>
      <c r="Y2566" s="126" t="str">
        <f t="shared" si="204"/>
        <v/>
      </c>
      <c r="Z2566" s="126" t="str">
        <f t="shared" si="204"/>
        <v/>
      </c>
      <c r="AA2566" s="126" t="str">
        <f t="shared" si="204"/>
        <v/>
      </c>
    </row>
    <row r="2567" spans="16:27" x14ac:dyDescent="0.3">
      <c r="P2567" s="126" t="str">
        <f t="shared" si="203"/>
        <v/>
      </c>
      <c r="Q2567" s="126" t="str">
        <f t="shared" si="204"/>
        <v/>
      </c>
      <c r="R2567" s="126" t="str">
        <f t="shared" si="204"/>
        <v/>
      </c>
      <c r="S2567" s="126" t="str">
        <f t="shared" si="204"/>
        <v/>
      </c>
      <c r="T2567" s="126" t="str">
        <f t="shared" si="204"/>
        <v/>
      </c>
      <c r="U2567" s="126" t="str">
        <f t="shared" si="204"/>
        <v/>
      </c>
      <c r="V2567" s="126" t="str">
        <f t="shared" si="204"/>
        <v/>
      </c>
      <c r="W2567" s="126" t="str">
        <f t="shared" si="204"/>
        <v/>
      </c>
      <c r="X2567" s="126" t="str">
        <f t="shared" si="204"/>
        <v/>
      </c>
      <c r="Y2567" s="126" t="str">
        <f t="shared" si="204"/>
        <v/>
      </c>
      <c r="Z2567" s="126" t="str">
        <f t="shared" si="204"/>
        <v/>
      </c>
      <c r="AA2567" s="126" t="str">
        <f t="shared" si="204"/>
        <v/>
      </c>
    </row>
    <row r="2568" spans="16:27" x14ac:dyDescent="0.3">
      <c r="P2568" s="126" t="str">
        <f t="shared" si="203"/>
        <v/>
      </c>
      <c r="Q2568" s="126" t="str">
        <f t="shared" si="204"/>
        <v/>
      </c>
      <c r="R2568" s="126" t="str">
        <f t="shared" si="204"/>
        <v/>
      </c>
      <c r="S2568" s="126" t="str">
        <f t="shared" si="204"/>
        <v/>
      </c>
      <c r="T2568" s="126" t="str">
        <f t="shared" si="204"/>
        <v/>
      </c>
      <c r="U2568" s="126" t="str">
        <f t="shared" si="204"/>
        <v/>
      </c>
      <c r="V2568" s="126" t="str">
        <f t="shared" si="204"/>
        <v/>
      </c>
      <c r="W2568" s="126" t="str">
        <f t="shared" si="204"/>
        <v/>
      </c>
      <c r="X2568" s="126" t="str">
        <f t="shared" si="204"/>
        <v/>
      </c>
      <c r="Y2568" s="126" t="str">
        <f t="shared" si="204"/>
        <v/>
      </c>
      <c r="Z2568" s="126" t="str">
        <f t="shared" si="204"/>
        <v/>
      </c>
      <c r="AA2568" s="126" t="str">
        <f t="shared" si="204"/>
        <v/>
      </c>
    </row>
    <row r="2569" spans="16:27" x14ac:dyDescent="0.3">
      <c r="P2569" s="126" t="str">
        <f t="shared" si="203"/>
        <v/>
      </c>
      <c r="Q2569" s="126" t="str">
        <f t="shared" si="204"/>
        <v/>
      </c>
      <c r="R2569" s="126" t="str">
        <f t="shared" si="204"/>
        <v/>
      </c>
      <c r="S2569" s="126" t="str">
        <f t="shared" si="204"/>
        <v/>
      </c>
      <c r="T2569" s="126" t="str">
        <f t="shared" si="204"/>
        <v/>
      </c>
      <c r="U2569" s="126" t="str">
        <f t="shared" si="204"/>
        <v/>
      </c>
      <c r="V2569" s="126" t="str">
        <f t="shared" si="204"/>
        <v/>
      </c>
      <c r="W2569" s="126" t="str">
        <f t="shared" ref="Q2569:AA2592" si="205">IF($A2569="","",IF(OR($B2569=W$1,$C2569=W$1,$D2569=W$1,$E2569=W$1,$F2569=W$1),"Yes","No"))</f>
        <v/>
      </c>
      <c r="X2569" s="126" t="str">
        <f t="shared" si="205"/>
        <v/>
      </c>
      <c r="Y2569" s="126" t="str">
        <f t="shared" si="205"/>
        <v/>
      </c>
      <c r="Z2569" s="126" t="str">
        <f t="shared" si="205"/>
        <v/>
      </c>
      <c r="AA2569" s="126" t="str">
        <f t="shared" si="205"/>
        <v/>
      </c>
    </row>
    <row r="2570" spans="16:27" x14ac:dyDescent="0.3">
      <c r="P2570" s="126" t="str">
        <f t="shared" si="203"/>
        <v/>
      </c>
      <c r="Q2570" s="126" t="str">
        <f t="shared" si="205"/>
        <v/>
      </c>
      <c r="R2570" s="126" t="str">
        <f t="shared" si="205"/>
        <v/>
      </c>
      <c r="S2570" s="126" t="str">
        <f t="shared" si="205"/>
        <v/>
      </c>
      <c r="T2570" s="126" t="str">
        <f t="shared" si="205"/>
        <v/>
      </c>
      <c r="U2570" s="126" t="str">
        <f t="shared" si="205"/>
        <v/>
      </c>
      <c r="V2570" s="126" t="str">
        <f t="shared" si="205"/>
        <v/>
      </c>
      <c r="W2570" s="126" t="str">
        <f t="shared" si="205"/>
        <v/>
      </c>
      <c r="X2570" s="126" t="str">
        <f t="shared" si="205"/>
        <v/>
      </c>
      <c r="Y2570" s="126" t="str">
        <f t="shared" si="205"/>
        <v/>
      </c>
      <c r="Z2570" s="126" t="str">
        <f t="shared" si="205"/>
        <v/>
      </c>
      <c r="AA2570" s="126" t="str">
        <f t="shared" si="205"/>
        <v/>
      </c>
    </row>
    <row r="2571" spans="16:27" x14ac:dyDescent="0.3">
      <c r="P2571" s="126" t="str">
        <f t="shared" si="203"/>
        <v/>
      </c>
      <c r="Q2571" s="126" t="str">
        <f t="shared" si="205"/>
        <v/>
      </c>
      <c r="R2571" s="126" t="str">
        <f t="shared" si="205"/>
        <v/>
      </c>
      <c r="S2571" s="126" t="str">
        <f t="shared" si="205"/>
        <v/>
      </c>
      <c r="T2571" s="126" t="str">
        <f t="shared" si="205"/>
        <v/>
      </c>
      <c r="U2571" s="126" t="str">
        <f t="shared" si="205"/>
        <v/>
      </c>
      <c r="V2571" s="126" t="str">
        <f t="shared" si="205"/>
        <v/>
      </c>
      <c r="W2571" s="126" t="str">
        <f t="shared" si="205"/>
        <v/>
      </c>
      <c r="X2571" s="126" t="str">
        <f t="shared" si="205"/>
        <v/>
      </c>
      <c r="Y2571" s="126" t="str">
        <f t="shared" si="205"/>
        <v/>
      </c>
      <c r="Z2571" s="126" t="str">
        <f t="shared" si="205"/>
        <v/>
      </c>
      <c r="AA2571" s="126" t="str">
        <f t="shared" si="205"/>
        <v/>
      </c>
    </row>
    <row r="2572" spans="16:27" x14ac:dyDescent="0.3">
      <c r="P2572" s="126" t="str">
        <f t="shared" si="203"/>
        <v/>
      </c>
      <c r="Q2572" s="126" t="str">
        <f t="shared" si="205"/>
        <v/>
      </c>
      <c r="R2572" s="126" t="str">
        <f t="shared" si="205"/>
        <v/>
      </c>
      <c r="S2572" s="126" t="str">
        <f t="shared" si="205"/>
        <v/>
      </c>
      <c r="T2572" s="126" t="str">
        <f t="shared" si="205"/>
        <v/>
      </c>
      <c r="U2572" s="126" t="str">
        <f t="shared" si="205"/>
        <v/>
      </c>
      <c r="V2572" s="126" t="str">
        <f t="shared" si="205"/>
        <v/>
      </c>
      <c r="W2572" s="126" t="str">
        <f t="shared" si="205"/>
        <v/>
      </c>
      <c r="X2572" s="126" t="str">
        <f t="shared" si="205"/>
        <v/>
      </c>
      <c r="Y2572" s="126" t="str">
        <f t="shared" si="205"/>
        <v/>
      </c>
      <c r="Z2572" s="126" t="str">
        <f t="shared" si="205"/>
        <v/>
      </c>
      <c r="AA2572" s="126" t="str">
        <f t="shared" si="205"/>
        <v/>
      </c>
    </row>
    <row r="2573" spans="16:27" x14ac:dyDescent="0.3">
      <c r="P2573" s="126" t="str">
        <f t="shared" si="203"/>
        <v/>
      </c>
      <c r="Q2573" s="126" t="str">
        <f t="shared" si="205"/>
        <v/>
      </c>
      <c r="R2573" s="126" t="str">
        <f t="shared" si="205"/>
        <v/>
      </c>
      <c r="S2573" s="126" t="str">
        <f t="shared" si="205"/>
        <v/>
      </c>
      <c r="T2573" s="126" t="str">
        <f t="shared" si="205"/>
        <v/>
      </c>
      <c r="U2573" s="126" t="str">
        <f t="shared" si="205"/>
        <v/>
      </c>
      <c r="V2573" s="126" t="str">
        <f t="shared" si="205"/>
        <v/>
      </c>
      <c r="W2573" s="126" t="str">
        <f t="shared" si="205"/>
        <v/>
      </c>
      <c r="X2573" s="126" t="str">
        <f t="shared" si="205"/>
        <v/>
      </c>
      <c r="Y2573" s="126" t="str">
        <f t="shared" si="205"/>
        <v/>
      </c>
      <c r="Z2573" s="126" t="str">
        <f t="shared" si="205"/>
        <v/>
      </c>
      <c r="AA2573" s="126" t="str">
        <f t="shared" si="205"/>
        <v/>
      </c>
    </row>
    <row r="2574" spans="16:27" x14ac:dyDescent="0.3">
      <c r="P2574" s="126" t="str">
        <f t="shared" si="203"/>
        <v/>
      </c>
      <c r="Q2574" s="126" t="str">
        <f t="shared" si="205"/>
        <v/>
      </c>
      <c r="R2574" s="126" t="str">
        <f t="shared" si="205"/>
        <v/>
      </c>
      <c r="S2574" s="126" t="str">
        <f t="shared" si="205"/>
        <v/>
      </c>
      <c r="T2574" s="126" t="str">
        <f t="shared" si="205"/>
        <v/>
      </c>
      <c r="U2574" s="126" t="str">
        <f t="shared" si="205"/>
        <v/>
      </c>
      <c r="V2574" s="126" t="str">
        <f t="shared" si="205"/>
        <v/>
      </c>
      <c r="W2574" s="126" t="str">
        <f t="shared" si="205"/>
        <v/>
      </c>
      <c r="X2574" s="126" t="str">
        <f t="shared" si="205"/>
        <v/>
      </c>
      <c r="Y2574" s="126" t="str">
        <f t="shared" si="205"/>
        <v/>
      </c>
      <c r="Z2574" s="126" t="str">
        <f t="shared" si="205"/>
        <v/>
      </c>
      <c r="AA2574" s="126" t="str">
        <f t="shared" si="205"/>
        <v/>
      </c>
    </row>
    <row r="2575" spans="16:27" x14ac:dyDescent="0.3">
      <c r="P2575" s="126" t="str">
        <f t="shared" si="203"/>
        <v/>
      </c>
      <c r="Q2575" s="126" t="str">
        <f t="shared" si="205"/>
        <v/>
      </c>
      <c r="R2575" s="126" t="str">
        <f t="shared" si="205"/>
        <v/>
      </c>
      <c r="S2575" s="126" t="str">
        <f t="shared" si="205"/>
        <v/>
      </c>
      <c r="T2575" s="126" t="str">
        <f t="shared" si="205"/>
        <v/>
      </c>
      <c r="U2575" s="126" t="str">
        <f t="shared" si="205"/>
        <v/>
      </c>
      <c r="V2575" s="126" t="str">
        <f t="shared" si="205"/>
        <v/>
      </c>
      <c r="W2575" s="126" t="str">
        <f t="shared" si="205"/>
        <v/>
      </c>
      <c r="X2575" s="126" t="str">
        <f t="shared" si="205"/>
        <v/>
      </c>
      <c r="Y2575" s="126" t="str">
        <f t="shared" si="205"/>
        <v/>
      </c>
      <c r="Z2575" s="126" t="str">
        <f t="shared" si="205"/>
        <v/>
      </c>
      <c r="AA2575" s="126" t="str">
        <f t="shared" si="205"/>
        <v/>
      </c>
    </row>
    <row r="2576" spans="16:27" x14ac:dyDescent="0.3">
      <c r="P2576" s="126" t="str">
        <f t="shared" si="203"/>
        <v/>
      </c>
      <c r="Q2576" s="126" t="str">
        <f t="shared" si="205"/>
        <v/>
      </c>
      <c r="R2576" s="126" t="str">
        <f t="shared" si="205"/>
        <v/>
      </c>
      <c r="S2576" s="126" t="str">
        <f t="shared" si="205"/>
        <v/>
      </c>
      <c r="T2576" s="126" t="str">
        <f t="shared" si="205"/>
        <v/>
      </c>
      <c r="U2576" s="126" t="str">
        <f t="shared" si="205"/>
        <v/>
      </c>
      <c r="V2576" s="126" t="str">
        <f t="shared" si="205"/>
        <v/>
      </c>
      <c r="W2576" s="126" t="str">
        <f t="shared" si="205"/>
        <v/>
      </c>
      <c r="X2576" s="126" t="str">
        <f t="shared" si="205"/>
        <v/>
      </c>
      <c r="Y2576" s="126" t="str">
        <f t="shared" si="205"/>
        <v/>
      </c>
      <c r="Z2576" s="126" t="str">
        <f t="shared" si="205"/>
        <v/>
      </c>
      <c r="AA2576" s="126" t="str">
        <f t="shared" si="205"/>
        <v/>
      </c>
    </row>
    <row r="2577" spans="16:27" x14ac:dyDescent="0.3">
      <c r="P2577" s="126" t="str">
        <f t="shared" si="203"/>
        <v/>
      </c>
      <c r="Q2577" s="126" t="str">
        <f t="shared" si="205"/>
        <v/>
      </c>
      <c r="R2577" s="126" t="str">
        <f t="shared" si="205"/>
        <v/>
      </c>
      <c r="S2577" s="126" t="str">
        <f t="shared" si="205"/>
        <v/>
      </c>
      <c r="T2577" s="126" t="str">
        <f t="shared" si="205"/>
        <v/>
      </c>
      <c r="U2577" s="126" t="str">
        <f t="shared" si="205"/>
        <v/>
      </c>
      <c r="V2577" s="126" t="str">
        <f t="shared" si="205"/>
        <v/>
      </c>
      <c r="W2577" s="126" t="str">
        <f t="shared" si="205"/>
        <v/>
      </c>
      <c r="X2577" s="126" t="str">
        <f t="shared" si="205"/>
        <v/>
      </c>
      <c r="Y2577" s="126" t="str">
        <f t="shared" si="205"/>
        <v/>
      </c>
      <c r="Z2577" s="126" t="str">
        <f t="shared" si="205"/>
        <v/>
      </c>
      <c r="AA2577" s="126" t="str">
        <f t="shared" si="205"/>
        <v/>
      </c>
    </row>
    <row r="2578" spans="16:27" x14ac:dyDescent="0.3">
      <c r="P2578" s="126" t="str">
        <f t="shared" si="203"/>
        <v/>
      </c>
      <c r="Q2578" s="126" t="str">
        <f t="shared" si="205"/>
        <v/>
      </c>
      <c r="R2578" s="126" t="str">
        <f t="shared" si="205"/>
        <v/>
      </c>
      <c r="S2578" s="126" t="str">
        <f t="shared" si="205"/>
        <v/>
      </c>
      <c r="T2578" s="126" t="str">
        <f t="shared" si="205"/>
        <v/>
      </c>
      <c r="U2578" s="126" t="str">
        <f t="shared" si="205"/>
        <v/>
      </c>
      <c r="V2578" s="126" t="str">
        <f t="shared" si="205"/>
        <v/>
      </c>
      <c r="W2578" s="126" t="str">
        <f t="shared" si="205"/>
        <v/>
      </c>
      <c r="X2578" s="126" t="str">
        <f t="shared" si="205"/>
        <v/>
      </c>
      <c r="Y2578" s="126" t="str">
        <f t="shared" si="205"/>
        <v/>
      </c>
      <c r="Z2578" s="126" t="str">
        <f t="shared" si="205"/>
        <v/>
      </c>
      <c r="AA2578" s="126" t="str">
        <f t="shared" si="205"/>
        <v/>
      </c>
    </row>
    <row r="2579" spans="16:27" x14ac:dyDescent="0.3">
      <c r="P2579" s="126" t="str">
        <f t="shared" si="203"/>
        <v/>
      </c>
      <c r="Q2579" s="126" t="str">
        <f t="shared" si="205"/>
        <v/>
      </c>
      <c r="R2579" s="126" t="str">
        <f t="shared" si="205"/>
        <v/>
      </c>
      <c r="S2579" s="126" t="str">
        <f t="shared" si="205"/>
        <v/>
      </c>
      <c r="T2579" s="126" t="str">
        <f t="shared" si="205"/>
        <v/>
      </c>
      <c r="U2579" s="126" t="str">
        <f t="shared" si="205"/>
        <v/>
      </c>
      <c r="V2579" s="126" t="str">
        <f t="shared" si="205"/>
        <v/>
      </c>
      <c r="W2579" s="126" t="str">
        <f t="shared" si="205"/>
        <v/>
      </c>
      <c r="X2579" s="126" t="str">
        <f t="shared" si="205"/>
        <v/>
      </c>
      <c r="Y2579" s="126" t="str">
        <f t="shared" si="205"/>
        <v/>
      </c>
      <c r="Z2579" s="126" t="str">
        <f t="shared" si="205"/>
        <v/>
      </c>
      <c r="AA2579" s="126" t="str">
        <f t="shared" si="205"/>
        <v/>
      </c>
    </row>
    <row r="2580" spans="16:27" x14ac:dyDescent="0.3">
      <c r="P2580" s="126" t="str">
        <f t="shared" si="203"/>
        <v/>
      </c>
      <c r="Q2580" s="126" t="str">
        <f t="shared" si="205"/>
        <v/>
      </c>
      <c r="R2580" s="126" t="str">
        <f t="shared" si="205"/>
        <v/>
      </c>
      <c r="S2580" s="126" t="str">
        <f t="shared" si="205"/>
        <v/>
      </c>
      <c r="T2580" s="126" t="str">
        <f t="shared" si="205"/>
        <v/>
      </c>
      <c r="U2580" s="126" t="str">
        <f t="shared" si="205"/>
        <v/>
      </c>
      <c r="V2580" s="126" t="str">
        <f t="shared" si="205"/>
        <v/>
      </c>
      <c r="W2580" s="126" t="str">
        <f t="shared" si="205"/>
        <v/>
      </c>
      <c r="X2580" s="126" t="str">
        <f t="shared" si="205"/>
        <v/>
      </c>
      <c r="Y2580" s="126" t="str">
        <f t="shared" si="205"/>
        <v/>
      </c>
      <c r="Z2580" s="126" t="str">
        <f t="shared" si="205"/>
        <v/>
      </c>
      <c r="AA2580" s="126" t="str">
        <f t="shared" si="205"/>
        <v/>
      </c>
    </row>
    <row r="2581" spans="16:27" x14ac:dyDescent="0.3">
      <c r="P2581" s="126" t="str">
        <f t="shared" si="203"/>
        <v/>
      </c>
      <c r="Q2581" s="126" t="str">
        <f t="shared" si="205"/>
        <v/>
      </c>
      <c r="R2581" s="126" t="str">
        <f t="shared" si="205"/>
        <v/>
      </c>
      <c r="S2581" s="126" t="str">
        <f t="shared" si="205"/>
        <v/>
      </c>
      <c r="T2581" s="126" t="str">
        <f t="shared" si="205"/>
        <v/>
      </c>
      <c r="U2581" s="126" t="str">
        <f t="shared" si="205"/>
        <v/>
      </c>
      <c r="V2581" s="126" t="str">
        <f t="shared" si="205"/>
        <v/>
      </c>
      <c r="W2581" s="126" t="str">
        <f t="shared" si="205"/>
        <v/>
      </c>
      <c r="X2581" s="126" t="str">
        <f t="shared" si="205"/>
        <v/>
      </c>
      <c r="Y2581" s="126" t="str">
        <f t="shared" si="205"/>
        <v/>
      </c>
      <c r="Z2581" s="126" t="str">
        <f t="shared" si="205"/>
        <v/>
      </c>
      <c r="AA2581" s="126" t="str">
        <f t="shared" si="205"/>
        <v/>
      </c>
    </row>
    <row r="2582" spans="16:27" x14ac:dyDescent="0.3">
      <c r="P2582" s="126" t="str">
        <f t="shared" si="203"/>
        <v/>
      </c>
      <c r="Q2582" s="126" t="str">
        <f t="shared" si="205"/>
        <v/>
      </c>
      <c r="R2582" s="126" t="str">
        <f t="shared" si="205"/>
        <v/>
      </c>
      <c r="S2582" s="126" t="str">
        <f t="shared" si="205"/>
        <v/>
      </c>
      <c r="T2582" s="126" t="str">
        <f t="shared" si="205"/>
        <v/>
      </c>
      <c r="U2582" s="126" t="str">
        <f t="shared" si="205"/>
        <v/>
      </c>
      <c r="V2582" s="126" t="str">
        <f t="shared" si="205"/>
        <v/>
      </c>
      <c r="W2582" s="126" t="str">
        <f t="shared" si="205"/>
        <v/>
      </c>
      <c r="X2582" s="126" t="str">
        <f t="shared" si="205"/>
        <v/>
      </c>
      <c r="Y2582" s="126" t="str">
        <f t="shared" si="205"/>
        <v/>
      </c>
      <c r="Z2582" s="126" t="str">
        <f t="shared" si="205"/>
        <v/>
      </c>
      <c r="AA2582" s="126" t="str">
        <f t="shared" si="205"/>
        <v/>
      </c>
    </row>
    <row r="2583" spans="16:27" x14ac:dyDescent="0.3">
      <c r="P2583" s="126" t="str">
        <f t="shared" si="203"/>
        <v/>
      </c>
      <c r="Q2583" s="126" t="str">
        <f t="shared" si="205"/>
        <v/>
      </c>
      <c r="R2583" s="126" t="str">
        <f t="shared" si="205"/>
        <v/>
      </c>
      <c r="S2583" s="126" t="str">
        <f t="shared" si="205"/>
        <v/>
      </c>
      <c r="T2583" s="126" t="str">
        <f t="shared" si="205"/>
        <v/>
      </c>
      <c r="U2583" s="126" t="str">
        <f t="shared" si="205"/>
        <v/>
      </c>
      <c r="V2583" s="126" t="str">
        <f t="shared" si="205"/>
        <v/>
      </c>
      <c r="W2583" s="126" t="str">
        <f t="shared" si="205"/>
        <v/>
      </c>
      <c r="X2583" s="126" t="str">
        <f t="shared" si="205"/>
        <v/>
      </c>
      <c r="Y2583" s="126" t="str">
        <f t="shared" si="205"/>
        <v/>
      </c>
      <c r="Z2583" s="126" t="str">
        <f t="shared" si="205"/>
        <v/>
      </c>
      <c r="AA2583" s="126" t="str">
        <f t="shared" si="205"/>
        <v/>
      </c>
    </row>
    <row r="2584" spans="16:27" x14ac:dyDescent="0.3">
      <c r="P2584" s="126" t="str">
        <f t="shared" si="203"/>
        <v/>
      </c>
      <c r="Q2584" s="126" t="str">
        <f t="shared" si="205"/>
        <v/>
      </c>
      <c r="R2584" s="126" t="str">
        <f t="shared" si="205"/>
        <v/>
      </c>
      <c r="S2584" s="126" t="str">
        <f t="shared" si="205"/>
        <v/>
      </c>
      <c r="T2584" s="126" t="str">
        <f t="shared" si="205"/>
        <v/>
      </c>
      <c r="U2584" s="126" t="str">
        <f t="shared" si="205"/>
        <v/>
      </c>
      <c r="V2584" s="126" t="str">
        <f t="shared" si="205"/>
        <v/>
      </c>
      <c r="W2584" s="126" t="str">
        <f t="shared" si="205"/>
        <v/>
      </c>
      <c r="X2584" s="126" t="str">
        <f t="shared" si="205"/>
        <v/>
      </c>
      <c r="Y2584" s="126" t="str">
        <f t="shared" si="205"/>
        <v/>
      </c>
      <c r="Z2584" s="126" t="str">
        <f t="shared" si="205"/>
        <v/>
      </c>
      <c r="AA2584" s="126" t="str">
        <f t="shared" si="205"/>
        <v/>
      </c>
    </row>
    <row r="2585" spans="16:27" x14ac:dyDescent="0.3">
      <c r="P2585" s="126" t="str">
        <f t="shared" si="203"/>
        <v/>
      </c>
      <c r="Q2585" s="126" t="str">
        <f t="shared" si="205"/>
        <v/>
      </c>
      <c r="R2585" s="126" t="str">
        <f t="shared" si="205"/>
        <v/>
      </c>
      <c r="S2585" s="126" t="str">
        <f t="shared" si="205"/>
        <v/>
      </c>
      <c r="T2585" s="126" t="str">
        <f t="shared" si="205"/>
        <v/>
      </c>
      <c r="U2585" s="126" t="str">
        <f t="shared" si="205"/>
        <v/>
      </c>
      <c r="V2585" s="126" t="str">
        <f t="shared" si="205"/>
        <v/>
      </c>
      <c r="W2585" s="126" t="str">
        <f t="shared" si="205"/>
        <v/>
      </c>
      <c r="X2585" s="126" t="str">
        <f t="shared" si="205"/>
        <v/>
      </c>
      <c r="Y2585" s="126" t="str">
        <f t="shared" si="205"/>
        <v/>
      </c>
      <c r="Z2585" s="126" t="str">
        <f t="shared" si="205"/>
        <v/>
      </c>
      <c r="AA2585" s="126" t="str">
        <f t="shared" si="205"/>
        <v/>
      </c>
    </row>
    <row r="2586" spans="16:27" x14ac:dyDescent="0.3">
      <c r="P2586" s="126" t="str">
        <f t="shared" si="203"/>
        <v/>
      </c>
      <c r="Q2586" s="126" t="str">
        <f t="shared" si="205"/>
        <v/>
      </c>
      <c r="R2586" s="126" t="str">
        <f t="shared" si="205"/>
        <v/>
      </c>
      <c r="S2586" s="126" t="str">
        <f t="shared" si="205"/>
        <v/>
      </c>
      <c r="T2586" s="126" t="str">
        <f t="shared" si="205"/>
        <v/>
      </c>
      <c r="U2586" s="126" t="str">
        <f t="shared" si="205"/>
        <v/>
      </c>
      <c r="V2586" s="126" t="str">
        <f t="shared" si="205"/>
        <v/>
      </c>
      <c r="W2586" s="126" t="str">
        <f t="shared" si="205"/>
        <v/>
      </c>
      <c r="X2586" s="126" t="str">
        <f t="shared" si="205"/>
        <v/>
      </c>
      <c r="Y2586" s="126" t="str">
        <f t="shared" si="205"/>
        <v/>
      </c>
      <c r="Z2586" s="126" t="str">
        <f t="shared" si="205"/>
        <v/>
      </c>
      <c r="AA2586" s="126" t="str">
        <f t="shared" si="205"/>
        <v/>
      </c>
    </row>
    <row r="2587" spans="16:27" x14ac:dyDescent="0.3">
      <c r="P2587" s="126" t="str">
        <f t="shared" si="203"/>
        <v/>
      </c>
      <c r="Q2587" s="126" t="str">
        <f t="shared" si="205"/>
        <v/>
      </c>
      <c r="R2587" s="126" t="str">
        <f t="shared" si="205"/>
        <v/>
      </c>
      <c r="S2587" s="126" t="str">
        <f t="shared" si="205"/>
        <v/>
      </c>
      <c r="T2587" s="126" t="str">
        <f t="shared" si="205"/>
        <v/>
      </c>
      <c r="U2587" s="126" t="str">
        <f t="shared" si="205"/>
        <v/>
      </c>
      <c r="V2587" s="126" t="str">
        <f t="shared" si="205"/>
        <v/>
      </c>
      <c r="W2587" s="126" t="str">
        <f t="shared" si="205"/>
        <v/>
      </c>
      <c r="X2587" s="126" t="str">
        <f t="shared" si="205"/>
        <v/>
      </c>
      <c r="Y2587" s="126" t="str">
        <f t="shared" si="205"/>
        <v/>
      </c>
      <c r="Z2587" s="126" t="str">
        <f t="shared" si="205"/>
        <v/>
      </c>
      <c r="AA2587" s="126" t="str">
        <f t="shared" si="205"/>
        <v/>
      </c>
    </row>
    <row r="2588" spans="16:27" x14ac:dyDescent="0.3">
      <c r="P2588" s="126" t="str">
        <f t="shared" ref="P2588:P2614" si="206">IF($A2588="","",IF(OR($B2588=P$1,$C2588=P$1,$D2588=P$1,$E2588=P$1,$F2588=P$1),"Yes","No"))</f>
        <v/>
      </c>
      <c r="Q2588" s="126" t="str">
        <f t="shared" si="205"/>
        <v/>
      </c>
      <c r="R2588" s="126" t="str">
        <f t="shared" si="205"/>
        <v/>
      </c>
      <c r="S2588" s="126" t="str">
        <f t="shared" si="205"/>
        <v/>
      </c>
      <c r="T2588" s="126" t="str">
        <f t="shared" si="205"/>
        <v/>
      </c>
      <c r="U2588" s="126" t="str">
        <f t="shared" si="205"/>
        <v/>
      </c>
      <c r="V2588" s="126" t="str">
        <f t="shared" si="205"/>
        <v/>
      </c>
      <c r="W2588" s="126" t="str">
        <f t="shared" si="205"/>
        <v/>
      </c>
      <c r="X2588" s="126" t="str">
        <f t="shared" si="205"/>
        <v/>
      </c>
      <c r="Y2588" s="126" t="str">
        <f t="shared" si="205"/>
        <v/>
      </c>
      <c r="Z2588" s="126" t="str">
        <f t="shared" si="205"/>
        <v/>
      </c>
      <c r="AA2588" s="126" t="str">
        <f t="shared" si="205"/>
        <v/>
      </c>
    </row>
    <row r="2589" spans="16:27" x14ac:dyDescent="0.3">
      <c r="P2589" s="126" t="str">
        <f t="shared" si="206"/>
        <v/>
      </c>
      <c r="Q2589" s="126" t="str">
        <f t="shared" si="205"/>
        <v/>
      </c>
      <c r="R2589" s="126" t="str">
        <f t="shared" si="205"/>
        <v/>
      </c>
      <c r="S2589" s="126" t="str">
        <f t="shared" si="205"/>
        <v/>
      </c>
      <c r="T2589" s="126" t="str">
        <f t="shared" si="205"/>
        <v/>
      </c>
      <c r="U2589" s="126" t="str">
        <f t="shared" si="205"/>
        <v/>
      </c>
      <c r="V2589" s="126" t="str">
        <f t="shared" si="205"/>
        <v/>
      </c>
      <c r="W2589" s="126" t="str">
        <f t="shared" si="205"/>
        <v/>
      </c>
      <c r="X2589" s="126" t="str">
        <f t="shared" si="205"/>
        <v/>
      </c>
      <c r="Y2589" s="126" t="str">
        <f t="shared" si="205"/>
        <v/>
      </c>
      <c r="Z2589" s="126" t="str">
        <f t="shared" si="205"/>
        <v/>
      </c>
      <c r="AA2589" s="126" t="str">
        <f t="shared" si="205"/>
        <v/>
      </c>
    </row>
    <row r="2590" spans="16:27" x14ac:dyDescent="0.3">
      <c r="P2590" s="126" t="str">
        <f t="shared" si="206"/>
        <v/>
      </c>
      <c r="Q2590" s="126" t="str">
        <f t="shared" si="205"/>
        <v/>
      </c>
      <c r="R2590" s="126" t="str">
        <f t="shared" si="205"/>
        <v/>
      </c>
      <c r="S2590" s="126" t="str">
        <f t="shared" si="205"/>
        <v/>
      </c>
      <c r="T2590" s="126" t="str">
        <f t="shared" si="205"/>
        <v/>
      </c>
      <c r="U2590" s="126" t="str">
        <f t="shared" si="205"/>
        <v/>
      </c>
      <c r="V2590" s="126" t="str">
        <f t="shared" si="205"/>
        <v/>
      </c>
      <c r="W2590" s="126" t="str">
        <f t="shared" si="205"/>
        <v/>
      </c>
      <c r="X2590" s="126" t="str">
        <f t="shared" si="205"/>
        <v/>
      </c>
      <c r="Y2590" s="126" t="str">
        <f t="shared" si="205"/>
        <v/>
      </c>
      <c r="Z2590" s="126" t="str">
        <f t="shared" si="205"/>
        <v/>
      </c>
      <c r="AA2590" s="126" t="str">
        <f t="shared" si="205"/>
        <v/>
      </c>
    </row>
    <row r="2591" spans="16:27" x14ac:dyDescent="0.3">
      <c r="P2591" s="126" t="str">
        <f t="shared" si="206"/>
        <v/>
      </c>
      <c r="Q2591" s="126" t="str">
        <f t="shared" si="205"/>
        <v/>
      </c>
      <c r="R2591" s="126" t="str">
        <f t="shared" si="205"/>
        <v/>
      </c>
      <c r="S2591" s="126" t="str">
        <f t="shared" si="205"/>
        <v/>
      </c>
      <c r="T2591" s="126" t="str">
        <f t="shared" si="205"/>
        <v/>
      </c>
      <c r="U2591" s="126" t="str">
        <f t="shared" si="205"/>
        <v/>
      </c>
      <c r="V2591" s="126" t="str">
        <f t="shared" si="205"/>
        <v/>
      </c>
      <c r="W2591" s="126" t="str">
        <f t="shared" si="205"/>
        <v/>
      </c>
      <c r="X2591" s="126" t="str">
        <f t="shared" si="205"/>
        <v/>
      </c>
      <c r="Y2591" s="126" t="str">
        <f t="shared" si="205"/>
        <v/>
      </c>
      <c r="Z2591" s="126" t="str">
        <f t="shared" si="205"/>
        <v/>
      </c>
      <c r="AA2591" s="126" t="str">
        <f t="shared" si="205"/>
        <v/>
      </c>
    </row>
    <row r="2592" spans="16:27" x14ac:dyDescent="0.3">
      <c r="P2592" s="126" t="str">
        <f t="shared" si="206"/>
        <v/>
      </c>
      <c r="Q2592" s="126" t="str">
        <f t="shared" si="205"/>
        <v/>
      </c>
      <c r="R2592" s="126" t="str">
        <f t="shared" si="205"/>
        <v/>
      </c>
      <c r="S2592" s="126" t="str">
        <f t="shared" si="205"/>
        <v/>
      </c>
      <c r="T2592" s="126" t="str">
        <f t="shared" si="205"/>
        <v/>
      </c>
      <c r="U2592" s="126" t="str">
        <f t="shared" si="205"/>
        <v/>
      </c>
      <c r="V2592" s="126" t="str">
        <f t="shared" si="205"/>
        <v/>
      </c>
      <c r="W2592" s="126" t="str">
        <f t="shared" si="205"/>
        <v/>
      </c>
      <c r="X2592" s="126" t="str">
        <f t="shared" si="205"/>
        <v/>
      </c>
      <c r="Y2592" s="126" t="str">
        <f t="shared" ref="Q2592:AA2614" si="207">IF($A2592="","",IF(OR($B2592=Y$1,$C2592=Y$1,$D2592=Y$1,$E2592=Y$1,$F2592=Y$1),"Yes","No"))</f>
        <v/>
      </c>
      <c r="Z2592" s="126" t="str">
        <f t="shared" si="207"/>
        <v/>
      </c>
      <c r="AA2592" s="126" t="str">
        <f t="shared" si="207"/>
        <v/>
      </c>
    </row>
    <row r="2593" spans="16:27" x14ac:dyDescent="0.3">
      <c r="P2593" s="126" t="str">
        <f t="shared" si="206"/>
        <v/>
      </c>
      <c r="Q2593" s="126" t="str">
        <f t="shared" si="207"/>
        <v/>
      </c>
      <c r="R2593" s="126" t="str">
        <f t="shared" si="207"/>
        <v/>
      </c>
      <c r="S2593" s="126" t="str">
        <f t="shared" si="207"/>
        <v/>
      </c>
      <c r="T2593" s="126" t="str">
        <f t="shared" si="207"/>
        <v/>
      </c>
      <c r="U2593" s="126" t="str">
        <f t="shared" si="207"/>
        <v/>
      </c>
      <c r="V2593" s="126" t="str">
        <f t="shared" si="207"/>
        <v/>
      </c>
      <c r="W2593" s="126" t="str">
        <f t="shared" si="207"/>
        <v/>
      </c>
      <c r="X2593" s="126" t="str">
        <f t="shared" si="207"/>
        <v/>
      </c>
      <c r="Y2593" s="126" t="str">
        <f t="shared" si="207"/>
        <v/>
      </c>
      <c r="Z2593" s="126" t="str">
        <f t="shared" si="207"/>
        <v/>
      </c>
      <c r="AA2593" s="126" t="str">
        <f t="shared" si="207"/>
        <v/>
      </c>
    </row>
    <row r="2594" spans="16:27" x14ac:dyDescent="0.3">
      <c r="P2594" s="126" t="str">
        <f t="shared" si="206"/>
        <v/>
      </c>
      <c r="Q2594" s="126" t="str">
        <f t="shared" si="207"/>
        <v/>
      </c>
      <c r="R2594" s="126" t="str">
        <f t="shared" si="207"/>
        <v/>
      </c>
      <c r="S2594" s="126" t="str">
        <f t="shared" si="207"/>
        <v/>
      </c>
      <c r="T2594" s="126" t="str">
        <f t="shared" si="207"/>
        <v/>
      </c>
      <c r="U2594" s="126" t="str">
        <f t="shared" si="207"/>
        <v/>
      </c>
      <c r="V2594" s="126" t="str">
        <f t="shared" si="207"/>
        <v/>
      </c>
      <c r="W2594" s="126" t="str">
        <f t="shared" si="207"/>
        <v/>
      </c>
      <c r="X2594" s="126" t="str">
        <f t="shared" si="207"/>
        <v/>
      </c>
      <c r="Y2594" s="126" t="str">
        <f t="shared" si="207"/>
        <v/>
      </c>
      <c r="Z2594" s="126" t="str">
        <f t="shared" si="207"/>
        <v/>
      </c>
      <c r="AA2594" s="126" t="str">
        <f t="shared" si="207"/>
        <v/>
      </c>
    </row>
    <row r="2595" spans="16:27" x14ac:dyDescent="0.3">
      <c r="P2595" s="126" t="str">
        <f t="shared" si="206"/>
        <v/>
      </c>
      <c r="Q2595" s="126" t="str">
        <f t="shared" si="207"/>
        <v/>
      </c>
      <c r="R2595" s="126" t="str">
        <f t="shared" si="207"/>
        <v/>
      </c>
      <c r="S2595" s="126" t="str">
        <f t="shared" si="207"/>
        <v/>
      </c>
      <c r="T2595" s="126" t="str">
        <f t="shared" si="207"/>
        <v/>
      </c>
      <c r="U2595" s="126" t="str">
        <f t="shared" si="207"/>
        <v/>
      </c>
      <c r="V2595" s="126" t="str">
        <f t="shared" si="207"/>
        <v/>
      </c>
      <c r="W2595" s="126" t="str">
        <f t="shared" si="207"/>
        <v/>
      </c>
      <c r="X2595" s="126" t="str">
        <f t="shared" si="207"/>
        <v/>
      </c>
      <c r="Y2595" s="126" t="str">
        <f t="shared" si="207"/>
        <v/>
      </c>
      <c r="Z2595" s="126" t="str">
        <f t="shared" si="207"/>
        <v/>
      </c>
      <c r="AA2595" s="126" t="str">
        <f t="shared" si="207"/>
        <v/>
      </c>
    </row>
    <row r="2596" spans="16:27" x14ac:dyDescent="0.3">
      <c r="P2596" s="126" t="str">
        <f t="shared" si="206"/>
        <v/>
      </c>
      <c r="Q2596" s="126" t="str">
        <f t="shared" si="207"/>
        <v/>
      </c>
      <c r="R2596" s="126" t="str">
        <f t="shared" si="207"/>
        <v/>
      </c>
      <c r="S2596" s="126" t="str">
        <f t="shared" si="207"/>
        <v/>
      </c>
      <c r="T2596" s="126" t="str">
        <f t="shared" si="207"/>
        <v/>
      </c>
      <c r="U2596" s="126" t="str">
        <f t="shared" si="207"/>
        <v/>
      </c>
      <c r="V2596" s="126" t="str">
        <f t="shared" si="207"/>
        <v/>
      </c>
      <c r="W2596" s="126" t="str">
        <f t="shared" si="207"/>
        <v/>
      </c>
      <c r="X2596" s="126" t="str">
        <f t="shared" si="207"/>
        <v/>
      </c>
      <c r="Y2596" s="126" t="str">
        <f t="shared" si="207"/>
        <v/>
      </c>
      <c r="Z2596" s="126" t="str">
        <f t="shared" si="207"/>
        <v/>
      </c>
      <c r="AA2596" s="126" t="str">
        <f t="shared" si="207"/>
        <v/>
      </c>
    </row>
    <row r="2597" spans="16:27" x14ac:dyDescent="0.3">
      <c r="P2597" s="126" t="str">
        <f t="shared" si="206"/>
        <v/>
      </c>
      <c r="Q2597" s="126" t="str">
        <f t="shared" si="207"/>
        <v/>
      </c>
      <c r="R2597" s="126" t="str">
        <f t="shared" si="207"/>
        <v/>
      </c>
      <c r="S2597" s="126" t="str">
        <f t="shared" si="207"/>
        <v/>
      </c>
      <c r="T2597" s="126" t="str">
        <f t="shared" si="207"/>
        <v/>
      </c>
      <c r="U2597" s="126" t="str">
        <f t="shared" si="207"/>
        <v/>
      </c>
      <c r="V2597" s="126" t="str">
        <f t="shared" si="207"/>
        <v/>
      </c>
      <c r="W2597" s="126" t="str">
        <f t="shared" si="207"/>
        <v/>
      </c>
      <c r="X2597" s="126" t="str">
        <f t="shared" si="207"/>
        <v/>
      </c>
      <c r="Y2597" s="126" t="str">
        <f t="shared" si="207"/>
        <v/>
      </c>
      <c r="Z2597" s="126" t="str">
        <f t="shared" si="207"/>
        <v/>
      </c>
      <c r="AA2597" s="126" t="str">
        <f t="shared" si="207"/>
        <v/>
      </c>
    </row>
    <row r="2598" spans="16:27" x14ac:dyDescent="0.3">
      <c r="P2598" s="126" t="str">
        <f t="shared" si="206"/>
        <v/>
      </c>
      <c r="Q2598" s="126" t="str">
        <f t="shared" si="207"/>
        <v/>
      </c>
      <c r="R2598" s="126" t="str">
        <f t="shared" si="207"/>
        <v/>
      </c>
      <c r="S2598" s="126" t="str">
        <f t="shared" si="207"/>
        <v/>
      </c>
      <c r="T2598" s="126" t="str">
        <f t="shared" si="207"/>
        <v/>
      </c>
      <c r="U2598" s="126" t="str">
        <f t="shared" si="207"/>
        <v/>
      </c>
      <c r="V2598" s="126" t="str">
        <f t="shared" si="207"/>
        <v/>
      </c>
      <c r="W2598" s="126" t="str">
        <f t="shared" si="207"/>
        <v/>
      </c>
      <c r="X2598" s="126" t="str">
        <f t="shared" si="207"/>
        <v/>
      </c>
      <c r="Y2598" s="126" t="str">
        <f t="shared" si="207"/>
        <v/>
      </c>
      <c r="Z2598" s="126" t="str">
        <f t="shared" si="207"/>
        <v/>
      </c>
      <c r="AA2598" s="126" t="str">
        <f t="shared" si="207"/>
        <v/>
      </c>
    </row>
    <row r="2599" spans="16:27" x14ac:dyDescent="0.3">
      <c r="P2599" s="126" t="str">
        <f t="shared" si="206"/>
        <v/>
      </c>
      <c r="Q2599" s="126" t="str">
        <f t="shared" si="207"/>
        <v/>
      </c>
      <c r="R2599" s="126" t="str">
        <f t="shared" si="207"/>
        <v/>
      </c>
      <c r="S2599" s="126" t="str">
        <f t="shared" si="207"/>
        <v/>
      </c>
      <c r="T2599" s="126" t="str">
        <f t="shared" si="207"/>
        <v/>
      </c>
      <c r="U2599" s="126" t="str">
        <f t="shared" si="207"/>
        <v/>
      </c>
      <c r="V2599" s="126" t="str">
        <f t="shared" si="207"/>
        <v/>
      </c>
      <c r="W2599" s="126" t="str">
        <f t="shared" si="207"/>
        <v/>
      </c>
      <c r="X2599" s="126" t="str">
        <f t="shared" si="207"/>
        <v/>
      </c>
      <c r="Y2599" s="126" t="str">
        <f t="shared" si="207"/>
        <v/>
      </c>
      <c r="Z2599" s="126" t="str">
        <f t="shared" si="207"/>
        <v/>
      </c>
      <c r="AA2599" s="126" t="str">
        <f t="shared" si="207"/>
        <v/>
      </c>
    </row>
    <row r="2600" spans="16:27" x14ac:dyDescent="0.3">
      <c r="P2600" s="126" t="str">
        <f t="shared" si="206"/>
        <v/>
      </c>
      <c r="Q2600" s="126" t="str">
        <f t="shared" si="207"/>
        <v/>
      </c>
      <c r="R2600" s="126" t="str">
        <f t="shared" si="207"/>
        <v/>
      </c>
      <c r="S2600" s="126" t="str">
        <f t="shared" si="207"/>
        <v/>
      </c>
      <c r="T2600" s="126" t="str">
        <f t="shared" si="207"/>
        <v/>
      </c>
      <c r="U2600" s="126" t="str">
        <f t="shared" si="207"/>
        <v/>
      </c>
      <c r="V2600" s="126" t="str">
        <f t="shared" si="207"/>
        <v/>
      </c>
      <c r="W2600" s="126" t="str">
        <f t="shared" si="207"/>
        <v/>
      </c>
      <c r="X2600" s="126" t="str">
        <f t="shared" si="207"/>
        <v/>
      </c>
      <c r="Y2600" s="126" t="str">
        <f t="shared" si="207"/>
        <v/>
      </c>
      <c r="Z2600" s="126" t="str">
        <f t="shared" si="207"/>
        <v/>
      </c>
      <c r="AA2600" s="126" t="str">
        <f t="shared" si="207"/>
        <v/>
      </c>
    </row>
    <row r="2601" spans="16:27" x14ac:dyDescent="0.3">
      <c r="P2601" s="126" t="str">
        <f t="shared" si="206"/>
        <v/>
      </c>
      <c r="Q2601" s="126" t="str">
        <f t="shared" si="207"/>
        <v/>
      </c>
      <c r="R2601" s="126" t="str">
        <f t="shared" si="207"/>
        <v/>
      </c>
      <c r="S2601" s="126" t="str">
        <f t="shared" si="207"/>
        <v/>
      </c>
      <c r="T2601" s="126" t="str">
        <f t="shared" si="207"/>
        <v/>
      </c>
      <c r="U2601" s="126" t="str">
        <f t="shared" si="207"/>
        <v/>
      </c>
      <c r="V2601" s="126" t="str">
        <f t="shared" si="207"/>
        <v/>
      </c>
      <c r="W2601" s="126" t="str">
        <f t="shared" si="207"/>
        <v/>
      </c>
      <c r="X2601" s="126" t="str">
        <f t="shared" si="207"/>
        <v/>
      </c>
      <c r="Y2601" s="126" t="str">
        <f t="shared" si="207"/>
        <v/>
      </c>
      <c r="Z2601" s="126" t="str">
        <f t="shared" si="207"/>
        <v/>
      </c>
      <c r="AA2601" s="126" t="str">
        <f t="shared" si="207"/>
        <v/>
      </c>
    </row>
    <row r="2602" spans="16:27" x14ac:dyDescent="0.3">
      <c r="P2602" s="126" t="str">
        <f t="shared" si="206"/>
        <v/>
      </c>
      <c r="Q2602" s="126" t="str">
        <f t="shared" si="207"/>
        <v/>
      </c>
      <c r="R2602" s="126" t="str">
        <f t="shared" si="207"/>
        <v/>
      </c>
      <c r="S2602" s="126" t="str">
        <f t="shared" si="207"/>
        <v/>
      </c>
      <c r="T2602" s="126" t="str">
        <f t="shared" si="207"/>
        <v/>
      </c>
      <c r="U2602" s="126" t="str">
        <f t="shared" si="207"/>
        <v/>
      </c>
      <c r="V2602" s="126" t="str">
        <f t="shared" si="207"/>
        <v/>
      </c>
      <c r="W2602" s="126" t="str">
        <f t="shared" si="207"/>
        <v/>
      </c>
      <c r="X2602" s="126" t="str">
        <f t="shared" si="207"/>
        <v/>
      </c>
      <c r="Y2602" s="126" t="str">
        <f t="shared" si="207"/>
        <v/>
      </c>
      <c r="Z2602" s="126" t="str">
        <f t="shared" si="207"/>
        <v/>
      </c>
      <c r="AA2602" s="126" t="str">
        <f t="shared" si="207"/>
        <v/>
      </c>
    </row>
    <row r="2603" spans="16:27" x14ac:dyDescent="0.3">
      <c r="P2603" s="126" t="str">
        <f t="shared" si="206"/>
        <v/>
      </c>
      <c r="Q2603" s="126" t="str">
        <f t="shared" si="207"/>
        <v/>
      </c>
      <c r="R2603" s="126" t="str">
        <f t="shared" si="207"/>
        <v/>
      </c>
      <c r="S2603" s="126" t="str">
        <f t="shared" si="207"/>
        <v/>
      </c>
      <c r="T2603" s="126" t="str">
        <f t="shared" si="207"/>
        <v/>
      </c>
      <c r="U2603" s="126" t="str">
        <f t="shared" si="207"/>
        <v/>
      </c>
      <c r="V2603" s="126" t="str">
        <f t="shared" si="207"/>
        <v/>
      </c>
      <c r="W2603" s="126" t="str">
        <f t="shared" si="207"/>
        <v/>
      </c>
      <c r="X2603" s="126" t="str">
        <f t="shared" si="207"/>
        <v/>
      </c>
      <c r="Y2603" s="126" t="str">
        <f t="shared" si="207"/>
        <v/>
      </c>
      <c r="Z2603" s="126" t="str">
        <f t="shared" si="207"/>
        <v/>
      </c>
      <c r="AA2603" s="126" t="str">
        <f t="shared" si="207"/>
        <v/>
      </c>
    </row>
    <row r="2604" spans="16:27" x14ac:dyDescent="0.3">
      <c r="P2604" s="126" t="str">
        <f t="shared" si="206"/>
        <v/>
      </c>
      <c r="Q2604" s="126" t="str">
        <f t="shared" si="207"/>
        <v/>
      </c>
      <c r="R2604" s="126" t="str">
        <f t="shared" si="207"/>
        <v/>
      </c>
      <c r="S2604" s="126" t="str">
        <f t="shared" si="207"/>
        <v/>
      </c>
      <c r="T2604" s="126" t="str">
        <f t="shared" si="207"/>
        <v/>
      </c>
      <c r="U2604" s="126" t="str">
        <f t="shared" si="207"/>
        <v/>
      </c>
      <c r="V2604" s="126" t="str">
        <f t="shared" si="207"/>
        <v/>
      </c>
      <c r="W2604" s="126" t="str">
        <f t="shared" si="207"/>
        <v/>
      </c>
      <c r="X2604" s="126" t="str">
        <f t="shared" si="207"/>
        <v/>
      </c>
      <c r="Y2604" s="126" t="str">
        <f t="shared" si="207"/>
        <v/>
      </c>
      <c r="Z2604" s="126" t="str">
        <f t="shared" si="207"/>
        <v/>
      </c>
      <c r="AA2604" s="126" t="str">
        <f t="shared" si="207"/>
        <v/>
      </c>
    </row>
    <row r="2605" spans="16:27" x14ac:dyDescent="0.3">
      <c r="P2605" s="126" t="str">
        <f t="shared" si="206"/>
        <v/>
      </c>
      <c r="Q2605" s="126" t="str">
        <f t="shared" si="207"/>
        <v/>
      </c>
      <c r="R2605" s="126" t="str">
        <f t="shared" si="207"/>
        <v/>
      </c>
      <c r="S2605" s="126" t="str">
        <f t="shared" si="207"/>
        <v/>
      </c>
      <c r="T2605" s="126" t="str">
        <f t="shared" si="207"/>
        <v/>
      </c>
      <c r="U2605" s="126" t="str">
        <f t="shared" si="207"/>
        <v/>
      </c>
      <c r="V2605" s="126" t="str">
        <f t="shared" si="207"/>
        <v/>
      </c>
      <c r="W2605" s="126" t="str">
        <f t="shared" si="207"/>
        <v/>
      </c>
      <c r="X2605" s="126" t="str">
        <f t="shared" si="207"/>
        <v/>
      </c>
      <c r="Y2605" s="126" t="str">
        <f t="shared" si="207"/>
        <v/>
      </c>
      <c r="Z2605" s="126" t="str">
        <f t="shared" si="207"/>
        <v/>
      </c>
      <c r="AA2605" s="126" t="str">
        <f t="shared" si="207"/>
        <v/>
      </c>
    </row>
    <row r="2606" spans="16:27" x14ac:dyDescent="0.3">
      <c r="P2606" s="126" t="str">
        <f t="shared" si="206"/>
        <v/>
      </c>
      <c r="Q2606" s="126" t="str">
        <f t="shared" si="207"/>
        <v/>
      </c>
      <c r="R2606" s="126" t="str">
        <f t="shared" si="207"/>
        <v/>
      </c>
      <c r="S2606" s="126" t="str">
        <f t="shared" si="207"/>
        <v/>
      </c>
      <c r="T2606" s="126" t="str">
        <f t="shared" si="207"/>
        <v/>
      </c>
      <c r="U2606" s="126" t="str">
        <f t="shared" si="207"/>
        <v/>
      </c>
      <c r="V2606" s="126" t="str">
        <f t="shared" si="207"/>
        <v/>
      </c>
      <c r="W2606" s="126" t="str">
        <f t="shared" si="207"/>
        <v/>
      </c>
      <c r="X2606" s="126" t="str">
        <f t="shared" si="207"/>
        <v/>
      </c>
      <c r="Y2606" s="126" t="str">
        <f t="shared" si="207"/>
        <v/>
      </c>
      <c r="Z2606" s="126" t="str">
        <f t="shared" si="207"/>
        <v/>
      </c>
      <c r="AA2606" s="126" t="str">
        <f t="shared" si="207"/>
        <v/>
      </c>
    </row>
    <row r="2607" spans="16:27" x14ac:dyDescent="0.3">
      <c r="P2607" s="126" t="str">
        <f t="shared" si="206"/>
        <v/>
      </c>
      <c r="Q2607" s="126" t="str">
        <f t="shared" si="207"/>
        <v/>
      </c>
      <c r="R2607" s="126" t="str">
        <f t="shared" si="207"/>
        <v/>
      </c>
      <c r="S2607" s="126" t="str">
        <f t="shared" si="207"/>
        <v/>
      </c>
      <c r="T2607" s="126" t="str">
        <f t="shared" si="207"/>
        <v/>
      </c>
      <c r="U2607" s="126" t="str">
        <f t="shared" si="207"/>
        <v/>
      </c>
      <c r="V2607" s="126" t="str">
        <f t="shared" si="207"/>
        <v/>
      </c>
      <c r="W2607" s="126" t="str">
        <f t="shared" si="207"/>
        <v/>
      </c>
      <c r="X2607" s="126" t="str">
        <f t="shared" si="207"/>
        <v/>
      </c>
      <c r="Y2607" s="126" t="str">
        <f t="shared" si="207"/>
        <v/>
      </c>
      <c r="Z2607" s="126" t="str">
        <f t="shared" si="207"/>
        <v/>
      </c>
      <c r="AA2607" s="126" t="str">
        <f t="shared" si="207"/>
        <v/>
      </c>
    </row>
    <row r="2608" spans="16:27" x14ac:dyDescent="0.3">
      <c r="P2608" s="126" t="str">
        <f t="shared" si="206"/>
        <v/>
      </c>
      <c r="Q2608" s="126" t="str">
        <f t="shared" si="207"/>
        <v/>
      </c>
      <c r="R2608" s="126" t="str">
        <f t="shared" si="207"/>
        <v/>
      </c>
      <c r="S2608" s="126" t="str">
        <f t="shared" si="207"/>
        <v/>
      </c>
      <c r="T2608" s="126" t="str">
        <f t="shared" si="207"/>
        <v/>
      </c>
      <c r="U2608" s="126" t="str">
        <f t="shared" si="207"/>
        <v/>
      </c>
      <c r="V2608" s="126" t="str">
        <f t="shared" si="207"/>
        <v/>
      </c>
      <c r="W2608" s="126" t="str">
        <f t="shared" si="207"/>
        <v/>
      </c>
      <c r="X2608" s="126" t="str">
        <f t="shared" si="207"/>
        <v/>
      </c>
      <c r="Y2608" s="126" t="str">
        <f t="shared" si="207"/>
        <v/>
      </c>
      <c r="Z2608" s="126" t="str">
        <f t="shared" si="207"/>
        <v/>
      </c>
      <c r="AA2608" s="126" t="str">
        <f t="shared" si="207"/>
        <v/>
      </c>
    </row>
    <row r="2609" spans="16:27" x14ac:dyDescent="0.3">
      <c r="P2609" s="126" t="str">
        <f t="shared" si="206"/>
        <v/>
      </c>
      <c r="Q2609" s="126" t="str">
        <f t="shared" si="207"/>
        <v/>
      </c>
      <c r="R2609" s="126" t="str">
        <f t="shared" si="207"/>
        <v/>
      </c>
      <c r="S2609" s="126" t="str">
        <f t="shared" si="207"/>
        <v/>
      </c>
      <c r="T2609" s="126" t="str">
        <f t="shared" si="207"/>
        <v/>
      </c>
      <c r="U2609" s="126" t="str">
        <f t="shared" si="207"/>
        <v/>
      </c>
      <c r="V2609" s="126" t="str">
        <f t="shared" si="207"/>
        <v/>
      </c>
      <c r="W2609" s="126" t="str">
        <f t="shared" si="207"/>
        <v/>
      </c>
      <c r="X2609" s="126" t="str">
        <f t="shared" si="207"/>
        <v/>
      </c>
      <c r="Y2609" s="126" t="str">
        <f t="shared" si="207"/>
        <v/>
      </c>
      <c r="Z2609" s="126" t="str">
        <f t="shared" si="207"/>
        <v/>
      </c>
      <c r="AA2609" s="126" t="str">
        <f t="shared" si="207"/>
        <v/>
      </c>
    </row>
    <row r="2610" spans="16:27" x14ac:dyDescent="0.3">
      <c r="P2610" s="126" t="str">
        <f t="shared" si="206"/>
        <v/>
      </c>
      <c r="Q2610" s="126" t="str">
        <f t="shared" si="207"/>
        <v/>
      </c>
      <c r="R2610" s="126" t="str">
        <f t="shared" si="207"/>
        <v/>
      </c>
      <c r="S2610" s="126" t="str">
        <f t="shared" si="207"/>
        <v/>
      </c>
      <c r="T2610" s="126" t="str">
        <f t="shared" si="207"/>
        <v/>
      </c>
      <c r="U2610" s="126" t="str">
        <f t="shared" si="207"/>
        <v/>
      </c>
      <c r="V2610" s="126" t="str">
        <f t="shared" si="207"/>
        <v/>
      </c>
      <c r="W2610" s="126" t="str">
        <f t="shared" si="207"/>
        <v/>
      </c>
      <c r="X2610" s="126" t="str">
        <f t="shared" si="207"/>
        <v/>
      </c>
      <c r="Y2610" s="126" t="str">
        <f t="shared" si="207"/>
        <v/>
      </c>
      <c r="Z2610" s="126" t="str">
        <f t="shared" si="207"/>
        <v/>
      </c>
      <c r="AA2610" s="126" t="str">
        <f t="shared" si="207"/>
        <v/>
      </c>
    </row>
    <row r="2611" spans="16:27" x14ac:dyDescent="0.3">
      <c r="P2611" s="126" t="str">
        <f t="shared" si="206"/>
        <v/>
      </c>
      <c r="Q2611" s="126" t="str">
        <f t="shared" si="207"/>
        <v/>
      </c>
      <c r="R2611" s="126" t="str">
        <f t="shared" si="207"/>
        <v/>
      </c>
      <c r="S2611" s="126" t="str">
        <f t="shared" si="207"/>
        <v/>
      </c>
      <c r="T2611" s="126" t="str">
        <f t="shared" si="207"/>
        <v/>
      </c>
      <c r="U2611" s="126" t="str">
        <f t="shared" si="207"/>
        <v/>
      </c>
      <c r="V2611" s="126" t="str">
        <f t="shared" si="207"/>
        <v/>
      </c>
      <c r="W2611" s="126" t="str">
        <f t="shared" si="207"/>
        <v/>
      </c>
      <c r="X2611" s="126" t="str">
        <f t="shared" si="207"/>
        <v/>
      </c>
      <c r="Y2611" s="126" t="str">
        <f t="shared" si="207"/>
        <v/>
      </c>
      <c r="Z2611" s="126" t="str">
        <f t="shared" si="207"/>
        <v/>
      </c>
      <c r="AA2611" s="126" t="str">
        <f t="shared" si="207"/>
        <v/>
      </c>
    </row>
    <row r="2612" spans="16:27" x14ac:dyDescent="0.3">
      <c r="P2612" s="126" t="str">
        <f t="shared" si="206"/>
        <v/>
      </c>
      <c r="Q2612" s="126" t="str">
        <f t="shared" si="207"/>
        <v/>
      </c>
      <c r="R2612" s="126" t="str">
        <f t="shared" si="207"/>
        <v/>
      </c>
      <c r="S2612" s="126" t="str">
        <f t="shared" si="207"/>
        <v/>
      </c>
      <c r="T2612" s="126" t="str">
        <f t="shared" si="207"/>
        <v/>
      </c>
      <c r="U2612" s="126" t="str">
        <f t="shared" si="207"/>
        <v/>
      </c>
      <c r="V2612" s="126" t="str">
        <f t="shared" si="207"/>
        <v/>
      </c>
      <c r="W2612" s="126" t="str">
        <f t="shared" si="207"/>
        <v/>
      </c>
      <c r="X2612" s="126" t="str">
        <f t="shared" si="207"/>
        <v/>
      </c>
      <c r="Y2612" s="126" t="str">
        <f t="shared" si="207"/>
        <v/>
      </c>
      <c r="Z2612" s="126" t="str">
        <f t="shared" si="207"/>
        <v/>
      </c>
      <c r="AA2612" s="126" t="str">
        <f t="shared" si="207"/>
        <v/>
      </c>
    </row>
    <row r="2613" spans="16:27" x14ac:dyDescent="0.3">
      <c r="P2613" s="126" t="str">
        <f t="shared" si="206"/>
        <v/>
      </c>
      <c r="Q2613" s="126" t="str">
        <f t="shared" si="207"/>
        <v/>
      </c>
      <c r="R2613" s="126" t="str">
        <f t="shared" si="207"/>
        <v/>
      </c>
      <c r="S2613" s="126" t="str">
        <f t="shared" si="207"/>
        <v/>
      </c>
      <c r="T2613" s="126" t="str">
        <f t="shared" si="207"/>
        <v/>
      </c>
      <c r="U2613" s="126" t="str">
        <f t="shared" si="207"/>
        <v/>
      </c>
      <c r="V2613" s="126" t="str">
        <f t="shared" si="207"/>
        <v/>
      </c>
      <c r="W2613" s="126" t="str">
        <f t="shared" si="207"/>
        <v/>
      </c>
      <c r="X2613" s="126" t="str">
        <f t="shared" si="207"/>
        <v/>
      </c>
      <c r="Y2613" s="126" t="str">
        <f t="shared" si="207"/>
        <v/>
      </c>
      <c r="Z2613" s="126" t="str">
        <f t="shared" si="207"/>
        <v/>
      </c>
      <c r="AA2613" s="126" t="str">
        <f t="shared" si="207"/>
        <v/>
      </c>
    </row>
    <row r="2614" spans="16:27" x14ac:dyDescent="0.3">
      <c r="P2614" s="126" t="str">
        <f t="shared" si="206"/>
        <v/>
      </c>
      <c r="Q2614" s="126" t="str">
        <f t="shared" si="207"/>
        <v/>
      </c>
      <c r="R2614" s="126" t="str">
        <f t="shared" si="207"/>
        <v/>
      </c>
      <c r="S2614" s="126" t="str">
        <f t="shared" si="207"/>
        <v/>
      </c>
      <c r="T2614" s="126" t="str">
        <f t="shared" si="207"/>
        <v/>
      </c>
      <c r="U2614" s="126" t="str">
        <f t="shared" si="207"/>
        <v/>
      </c>
      <c r="V2614" s="126" t="str">
        <f t="shared" si="207"/>
        <v/>
      </c>
      <c r="W2614" s="126" t="str">
        <f t="shared" si="207"/>
        <v/>
      </c>
      <c r="X2614" s="126" t="str">
        <f t="shared" si="207"/>
        <v/>
      </c>
      <c r="Y2614" s="126" t="str">
        <f t="shared" si="207"/>
        <v/>
      </c>
      <c r="Z2614" s="126" t="str">
        <f t="shared" si="207"/>
        <v/>
      </c>
      <c r="AA2614" s="126" t="str">
        <f t="shared" si="207"/>
        <v/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6A9AB4-3D6E-4B65-B322-6DD906365B1E}">
  <sheetPr>
    <pageSetUpPr fitToPage="1"/>
  </sheetPr>
  <dimension ref="A1:U31"/>
  <sheetViews>
    <sheetView showGridLines="0" zoomScale="80" zoomScaleNormal="80" workbookViewId="0">
      <selection activeCell="E14" sqref="E14"/>
    </sheetView>
  </sheetViews>
  <sheetFormatPr defaultRowHeight="14.4" x14ac:dyDescent="0.3"/>
  <cols>
    <col min="1" max="1" width="10.88671875" style="13" customWidth="1"/>
    <col min="2" max="2" width="10.44140625" customWidth="1"/>
    <col min="3" max="3" width="17.21875" customWidth="1"/>
    <col min="4" max="4" width="9.77734375" customWidth="1"/>
    <col min="5" max="5" width="18.6640625" customWidth="1"/>
    <col min="6" max="6" width="8.77734375" customWidth="1"/>
    <col min="7" max="7" width="8" customWidth="1"/>
    <col min="8" max="8" width="9.5546875" customWidth="1"/>
    <col min="9" max="9" width="7.88671875" bestFit="1" customWidth="1"/>
    <col min="10" max="11" width="8" customWidth="1"/>
    <col min="12" max="12" width="10.44140625" customWidth="1"/>
    <col min="13" max="13" width="8.21875" bestFit="1" customWidth="1"/>
    <col min="14" max="14" width="9.21875" customWidth="1"/>
    <col min="15" max="15" width="8" bestFit="1" customWidth="1"/>
    <col min="16" max="16" width="8.109375" customWidth="1"/>
    <col min="17" max="17" width="10.33203125" customWidth="1"/>
    <col min="18" max="18" width="17.21875" hidden="1" customWidth="1"/>
    <col min="19" max="19" width="20.33203125" customWidth="1"/>
    <col min="20" max="20" width="14" customWidth="1"/>
    <col min="21" max="21" width="10.5546875" customWidth="1"/>
  </cols>
  <sheetData>
    <row r="1" spans="1:21" ht="21" x14ac:dyDescent="0.4">
      <c r="A1" s="117" t="s">
        <v>100</v>
      </c>
    </row>
    <row r="2" spans="1:21" ht="18" x14ac:dyDescent="0.35">
      <c r="A2" s="11" t="s">
        <v>23</v>
      </c>
      <c r="P2" t="s">
        <v>234</v>
      </c>
    </row>
    <row r="3" spans="1:21" s="1" customFormat="1" ht="18" x14ac:dyDescent="0.35">
      <c r="A3" s="28" t="s">
        <v>5</v>
      </c>
      <c r="B3" s="2" t="s">
        <v>42</v>
      </c>
      <c r="C3" s="114" t="s">
        <v>132</v>
      </c>
      <c r="D3" s="114" t="s">
        <v>133</v>
      </c>
      <c r="P3" s="11" t="s">
        <v>232</v>
      </c>
      <c r="T3"/>
      <c r="U3"/>
    </row>
    <row r="4" spans="1:21" x14ac:dyDescent="0.3">
      <c r="A4" s="13">
        <v>0</v>
      </c>
      <c r="B4">
        <f>COUNTIF('Defense Log'!$G$2:$G$3001,A4)</f>
        <v>930</v>
      </c>
      <c r="C4" s="5">
        <f>IFERROR(COUNTIFS('Defense Log'!$N$2:$N$3001,"Yes",'Defense Log'!$G$2:$G$3001,'Defense Summary Statistics'!A4)/COUNTIF('Defense Log'!$G$2:$G$3001,A4),"N/A")</f>
        <v>0.28279569892473116</v>
      </c>
      <c r="D4" s="6">
        <f>IFERROR(AVERAGEIF('Defense Log'!$G$2:$G$3001,'Defense Summary Statistics'!A4,'Defense Log'!$M$2:$M$3001),"N/A")</f>
        <v>0.71612903225806457</v>
      </c>
      <c r="E4" s="6"/>
      <c r="L4" s="1"/>
      <c r="N4" s="7"/>
      <c r="P4" s="114"/>
      <c r="Q4" s="2" t="s">
        <v>42</v>
      </c>
      <c r="S4" s="114" t="s">
        <v>132</v>
      </c>
      <c r="T4" s="114" t="s">
        <v>133</v>
      </c>
    </row>
    <row r="5" spans="1:21" x14ac:dyDescent="0.3">
      <c r="A5" s="13">
        <v>1</v>
      </c>
      <c r="B5">
        <f>COUNTIF('Defense Log'!$G$2:$G$3001,A5)</f>
        <v>1010</v>
      </c>
      <c r="C5" s="5">
        <f>IFERROR(COUNTIFS('Defense Log'!$N$2:$N$3001,"Yes",'Defense Log'!$G$2:$G$3001,'Defense Summary Statistics'!A5)/COUNTIF('Defense Log'!$G$2:$G$3001,A5),"N/A")</f>
        <v>0.43861386138613861</v>
      </c>
      <c r="D5" s="6">
        <f>IFERROR(AVERAGEIF('Defense Log'!$G$2:$G$3001,'Defense Summary Statistics'!A5,'Defense Log'!$M$2:$M$3001),"N/A")</f>
        <v>0.8693069306930693</v>
      </c>
      <c r="E5" s="6"/>
      <c r="P5" s="3" t="s">
        <v>233</v>
      </c>
      <c r="Q5">
        <f>COUNTIFS('Defense Log'!$J$2:$J$3001,"Yes")</f>
        <v>84</v>
      </c>
      <c r="S5" s="15">
        <f>IFERROR(COUNTIFS('Defense Log'!$N$2:$N$3001,"Yes",'Defense Log'!$J$2:$J$3001,"Yes")/COUNTIFS('Defense Log'!$J$2:$J$3001,"Yes"),"N/A")</f>
        <v>0.54761904761904767</v>
      </c>
      <c r="T5" s="6">
        <f>IFERROR(AVERAGEIFS('Defense Log'!$M$2:$M$3001,'Defense Log'!$J$2:$J$3001,"Yes"),"N/A")</f>
        <v>1.0714285714285714</v>
      </c>
    </row>
    <row r="6" spans="1:21" x14ac:dyDescent="0.3">
      <c r="A6" s="13">
        <v>2</v>
      </c>
      <c r="B6">
        <f>COUNTIF('Defense Log'!$G$2:$G$3001,A6)</f>
        <v>152</v>
      </c>
      <c r="C6" s="5">
        <f>IFERROR(COUNTIFS('Defense Log'!$N$2:$N$3001,"Yes",'Defense Log'!$G$2:$G$3001,'Defense Summary Statistics'!A6)/COUNTIF('Defense Log'!$G$2:$G$3001,A6),"N/A")</f>
        <v>0.57894736842105265</v>
      </c>
      <c r="D6" s="6">
        <f>IFERROR(AVERAGEIF('Defense Log'!$G$2:$G$3001,'Defense Summary Statistics'!A6,'Defense Log'!$M$2:$M$3001),"N/A")</f>
        <v>1.1052631578947369</v>
      </c>
      <c r="E6" s="6"/>
      <c r="H6" s="3"/>
      <c r="P6" s="3" t="s">
        <v>231</v>
      </c>
      <c r="Q6">
        <f>COUNTIFS('Defense Log'!$K$2:$K$3001,"Yes")</f>
        <v>84</v>
      </c>
      <c r="S6" s="15">
        <f>IFERROR(COUNTIFS('Defense Log'!$N$2:$N$3001,"Yes",'Defense Log'!$K$2:$K$3001,"Yes")/COUNTIFS('Defense Log'!$K$2:$K$3001,"Yes"),"N/A")</f>
        <v>0.32142857142857145</v>
      </c>
      <c r="T6" s="6">
        <f>IFERROR(AVERAGEIFS('Defense Log'!$M$2:$M$3001,'Defense Log'!$K$2:$K$3001,"Yes"),"N/A")</f>
        <v>0.75</v>
      </c>
    </row>
    <row r="7" spans="1:21" x14ac:dyDescent="0.3">
      <c r="A7" s="13">
        <v>3</v>
      </c>
      <c r="B7">
        <f>COUNTIF('Defense Log'!$G$2:$G$3001,A7)</f>
        <v>12</v>
      </c>
      <c r="C7" s="5">
        <f>IFERROR(COUNTIFS('Defense Log'!$N$2:$N$3001,"Yes",'Defense Log'!$G$2:$G$3001,'Defense Summary Statistics'!A7)/COUNTIF('Defense Log'!$G$2:$G$3001,A7),"N/A")</f>
        <v>0.58333333333333337</v>
      </c>
      <c r="D7" s="6">
        <f>IFERROR(AVERAGEIF('Defense Log'!$G$2:$G$3001,'Defense Summary Statistics'!A7,'Defense Log'!$M$2:$M$3001),"N/A")</f>
        <v>1.1666666666666667</v>
      </c>
      <c r="E7" s="6"/>
      <c r="H7" s="5"/>
    </row>
    <row r="8" spans="1:21" x14ac:dyDescent="0.3">
      <c r="A8" s="13">
        <v>4</v>
      </c>
      <c r="B8">
        <f>COUNTIF('Defense Log'!$G$2:$G$3001,A8)</f>
        <v>1</v>
      </c>
      <c r="C8" s="5">
        <f>IFERROR(COUNTIFS('Defense Log'!$N$2:$N$3001,"Yes",'Defense Log'!$G$2:$G$3001,'Defense Summary Statistics'!A8)/COUNTIF('Defense Log'!$G$2:$G$3001,A8),"N/A")</f>
        <v>0</v>
      </c>
      <c r="D8" s="6">
        <f>IFERROR(AVERAGEIF('Defense Log'!$G$2:$G$3001,'Defense Summary Statistics'!A8,'Defense Log'!$M$2:$M$3001),"N/A")</f>
        <v>0</v>
      </c>
      <c r="E8" s="6"/>
      <c r="F8" s="3"/>
      <c r="H8" s="5"/>
    </row>
    <row r="9" spans="1:21" x14ac:dyDescent="0.3">
      <c r="A9" s="13">
        <v>5</v>
      </c>
      <c r="B9">
        <f>COUNTIF('Defense Log'!$G$2:$G$3001,A9)</f>
        <v>0</v>
      </c>
      <c r="C9" s="5" t="str">
        <f>IFERROR(COUNTIFS('Defense Log'!$N$2:$N$3001,"Yes",'Defense Log'!$G$2:$G$3001,'Defense Summary Statistics'!A9)/COUNTIF('Defense Log'!$G$2:$G$3001,A9),"N/A")</f>
        <v>N/A</v>
      </c>
      <c r="D9" s="6" t="str">
        <f>IFERROR(AVERAGEIF('Defense Log'!$G$2:$G$3001,'Defense Summary Statistics'!A9,'Defense Log'!$M$2:$M$3001),"N/A")</f>
        <v>N/A</v>
      </c>
      <c r="E9" s="6"/>
      <c r="F9" s="3"/>
      <c r="H9" s="5"/>
    </row>
    <row r="11" spans="1:21" ht="18" x14ac:dyDescent="0.35">
      <c r="A11" s="11" t="s">
        <v>25</v>
      </c>
      <c r="C11" t="s">
        <v>111</v>
      </c>
    </row>
    <row r="12" spans="1:21" s="29" customFormat="1" ht="13.8" x14ac:dyDescent="0.3">
      <c r="A12" s="27" t="s">
        <v>26</v>
      </c>
      <c r="B12" s="28" t="s">
        <v>5</v>
      </c>
      <c r="C12" s="28" t="s">
        <v>132</v>
      </c>
      <c r="D12" s="28" t="s">
        <v>133</v>
      </c>
      <c r="E12" s="28" t="s">
        <v>135</v>
      </c>
      <c r="F12" s="28" t="s">
        <v>36</v>
      </c>
      <c r="G12" s="28" t="s">
        <v>28</v>
      </c>
      <c r="H12" s="28" t="s">
        <v>37</v>
      </c>
      <c r="I12" s="28" t="s">
        <v>29</v>
      </c>
      <c r="J12" s="28" t="s">
        <v>38</v>
      </c>
      <c r="K12" s="28" t="s">
        <v>30</v>
      </c>
      <c r="L12" s="28" t="s">
        <v>39</v>
      </c>
      <c r="M12" s="28" t="s">
        <v>31</v>
      </c>
      <c r="N12" s="28" t="s">
        <v>40</v>
      </c>
      <c r="O12" s="28" t="s">
        <v>32</v>
      </c>
      <c r="P12" s="28" t="s">
        <v>41</v>
      </c>
      <c r="Q12" s="28" t="s">
        <v>134</v>
      </c>
      <c r="R12" s="28" t="s">
        <v>136</v>
      </c>
      <c r="S12" s="28" t="s">
        <v>229</v>
      </c>
      <c r="T12" s="28" t="s">
        <v>216</v>
      </c>
      <c r="U12" s="27" t="s">
        <v>159</v>
      </c>
    </row>
    <row r="13" spans="1:21" x14ac:dyDescent="0.3">
      <c r="A13" s="13" t="s">
        <v>13</v>
      </c>
      <c r="B13" s="6">
        <f>IFERROR((SUMIFS('Defense Log'!$G$2:$G$3001,'Defense Log'!$B$2:$B$3001,'Defense Summary Statistics'!A13)+SUMIFS('Defense Log'!$G$2:$G$3001,'Defense Log'!$C$2:$C$3001,'Defense Summary Statistics'!A13)+SUMIFS('Defense Log'!$G$2:$G$3001,'Defense Log'!$D$2:$D$3001,'Defense Summary Statistics'!A13)+SUMIFS('Defense Log'!$G$2:$G$3001,'Defense Log'!$E$2:$E$3001,'Defense Summary Statistics'!A13)+SUMIFS('Defense Log'!$G$2:$G$3001,'Defense Log'!$F$2:$F$3001,'Defense Summary Statistics'!A13))
/(COUNTIF('Defense Log'!$F$2:$F$3001,'Defense Summary Statistics'!A13)+(COUNTIF('Defense Log'!$E$2:$E$3001,'Defense Summary Statistics'!A13)+(COUNTIF('Defense Log'!$D$2:$D$3001,'Defense Summary Statistics'!A13)+(COUNTIF('Defense Log'!$C$2:$C$3001,'Defense Summary Statistics'!A13)+(COUNTIF('Defense Log'!$B$2:$B$3001,'Defense Summary Statistics'!A13)))))),0)</f>
        <v>0.62864228146311218</v>
      </c>
      <c r="C13" s="5">
        <f>IFERROR((COUNTIFS('Defense Log'!$N$2:$N$3001,"Yes",'Defense Log'!$B$2:$B$3001,'Defense Summary Statistics'!A13)+COUNTIFS('Defense Log'!$N$2:$N$3001,"Yes",'Defense Log'!$C$2:$C$3001,'Defense Summary Statistics'!A13)+COUNTIFS('Defense Log'!$N$2:$N$3001,"Yes",'Defense Log'!$D$2:$D$3001,'Defense Summary Statistics'!A13)+COUNTIFS('Defense Log'!$N$2:$N$3001,"Yes",'Defense Log'!$E$2:$E$3001,'Defense Summary Statistics'!A13)+COUNTIFS('Defense Log'!$N$2:$N$3001,"Yes",'Defense Log'!$F$2:$F$3001,'Defense Summary Statistics'!A13))
/((COUNTIF('Defense Log'!$B$2:$B$3001,'Defense Summary Statistics'!A13)+COUNTIF('Defense Log'!$C$2:$C$3001,'Defense Summary Statistics'!A13)+COUNTIF('Defense Log'!$D$2:$D$3001,'Defense Summary Statistics'!A13)+COUNTIF('Defense Log'!$E$2:$E$3001,'Defense Summary Statistics'!A13)+COUNTIF('Defense Log'!$F$2:$F$3001,'Defense Summary Statistics'!A13))),0)</f>
        <v>0.38127712337259767</v>
      </c>
      <c r="D13" s="85">
        <f ca="1">IFERROR(AVERAGEIFS('Defense Log'!$M$2:$M$2999,OFFSET('Defense Log'!$P$2:$P$2999,0,INDEX(Reference!$A$1:$B$12,MATCH($A13,Reference!$A$1:$A$12,0),2)),"Yes"),"N/A")</f>
        <v>0.8169975186104218</v>
      </c>
      <c r="E13" s="5">
        <f>IFERROR(COUNTIF('Defense Log'!$H$2:$H$3001,'Defense Summary Statistics'!A13)/(COUNTIF('Defense Log'!$B$2:$B$3001,'Defense Summary Statistics'!A13)+(COUNTIF('Defense Log'!$C$2:$C$3001,'Defense Summary Statistics'!A13)+(COUNTIF('Defense Log'!$D$2:$D$3001,'Defense Summary Statistics'!A13)+(COUNTIF('Defense Log'!$E$2:$E$3001,'Defense Summary Statistics'!A13)+(COUNTIF('Defense Log'!$F$2:$F$3001,'Defense Summary Statistics'!A13)))))),"N/A")</f>
        <v>0.1903285802851829</v>
      </c>
      <c r="F13" s="5">
        <f>IFERROR(COUNTIFS('Defense Log'!$H$2:$H$3001,$A13,'Defense Log'!$I$2:$I$3001,"&lt;&gt;Foul",'Defense Log'!$I$2:$I$3001,"&lt;&gt;Turnover",'Defense Log'!$I$2:$I$3001,"Layup")/COUNTIFS('Defense Log'!$H$2:$H$3001,$A13,'Defense Log'!$I$2:$I$3001,"&lt;&gt;Foul",'Defense Log'!$I$2:$I$3001,"&lt;&gt;Turnover"),0)</f>
        <v>0.23762376237623761</v>
      </c>
      <c r="G13" s="5">
        <f>IFERROR(COUNTIFS('Defense Log'!$H$2:$H$3001,$A13,'Defense Log'!$I$2:$I$3001,"Layup",'Defense Log'!$N$2:$N$3001,"Yes")/COUNTIFS('Defense Log'!$H$2:$H$3001,$A13,'Defense Log'!$I$2:$I$3001,"Layup"),0)</f>
        <v>0.625</v>
      </c>
      <c r="H13" s="5">
        <f>IFERROR(COUNTIFS('Defense Log'!$H$2:$H$3001,$A13,'Defense Log'!$I$2:$I$3001,"&lt;&gt;Foul",'Defense Log'!$I$2:$I$3001,"&lt;&gt;Turnover",'Defense Log'!$I$2:$I$3001,"Floater")/COUNTIFS('Defense Log'!$H$2:$H$3001,$A13,'Defense Log'!$I$2:$I$3001,"&lt;&gt;Foul",'Defense Log'!$I$2:$I$3001,"&lt;&gt;Turnover"),0)</f>
        <v>8.9108910891089105E-2</v>
      </c>
      <c r="I13" s="5">
        <f>IFERROR(COUNTIFS('Defense Log'!$H$2:$H$3001,$A13,'Defense Log'!$I$2:$I$3001,"Floater",'Defense Log'!$N$2:$N$3001,"Yes")/COUNTIFS('Defense Log'!$H$2:$H$3001,$A13,'Defense Log'!$I$2:$I$3001,"Floater"),0)</f>
        <v>0.33333333333333331</v>
      </c>
      <c r="J13" s="5">
        <f>IFERROR(COUNTIFS('Defense Log'!$H$2:$H$3001,$A13,'Defense Log'!$I$2:$I$3001,"&lt;&gt;Foul",'Defense Log'!$I$2:$I$3001,"&lt;&gt;Turnover",'Defense Log'!$I$2:$I$3001,"Hook")/COUNTIFS('Defense Log'!$H$2:$H$3001,$A13,'Defense Log'!$I$2:$I$3001,"&lt;&gt;Foul",'Defense Log'!$I$2:$I$3001,"&lt;&gt;Turnover"),0)</f>
        <v>1.4851485148514851E-2</v>
      </c>
      <c r="K13" s="5">
        <f>IFERROR(COUNTIFS('Defense Log'!$H$2:$H$3001,$A13,'Defense Log'!$I$2:$I$3001,"Hook",'Defense Log'!$N$2:$N$3001,"Yes")/COUNTIFS('Defense Log'!$H$2:$H$3001,$A13,'Defense Log'!$I$2:$I$3001,"Hook"),0)</f>
        <v>0</v>
      </c>
      <c r="L13" s="5">
        <f>IFERROR(COUNTIFS('Defense Log'!$H$2:$H$3001,$A13,'Defense Log'!$I$2:$I$3001,"&lt;&gt;Foul",'Defense Log'!$I$2:$I$3001,"&lt;&gt;Turnover",'Defense Log'!$I$2:$I$3001,"Jumper")/COUNTIFS('Defense Log'!$H$2:$H$3001,$A13,'Defense Log'!$I$2:$I$3001,"&lt;&gt;Foul",'Defense Log'!$I$2:$I$3001,"&lt;&gt;Turnover"),0)</f>
        <v>0.20297029702970298</v>
      </c>
      <c r="M13" s="5">
        <f>IFERROR(COUNTIFS('Defense Log'!$H$2:$H$3001,$A13,'Defense Log'!$I$2:$I$3001,"Jumper",'Defense Log'!$N$2:$N$3001,"Yes")/COUNTIFS('Defense Log'!$H$2:$H$3001,$A13,'Defense Log'!$I$2:$I$3001,"Jumper"),0)</f>
        <v>0.31707317073170732</v>
      </c>
      <c r="N13" s="5">
        <f>IFERROR(COUNTIFS('Defense Log'!$H$2:$H$3001,$A13,'Defense Log'!$I$2:$I$3001,"&lt;&gt;Foul",'Defense Log'!$I$2:$I$3001,"&lt;&gt;Turnover",'Defense Log'!$I$2:$I$3001,"Three")/COUNTIFS('Defense Log'!$H$2:$H$3001,$A13,'Defense Log'!$I$2:$I$3001,"&lt;&gt;Foul",'Defense Log'!$I$2:$I$3001,"&lt;&gt;Turnover"),0)</f>
        <v>0.4405940594059406</v>
      </c>
      <c r="O13" s="5">
        <f>IFERROR(COUNTIFS('Defense Log'!$H$2:$H$3001,$A13,'Defense Log'!$I$2:$I$3001,"Three",'Defense Log'!$N$2:$N$3001,"Yes")/COUNTIFS('Defense Log'!$H$2:$H$3001,$A13,'Defense Log'!$I$2:$I$3001,"Three"),0)</f>
        <v>0.29213483146067415</v>
      </c>
      <c r="P13" s="5">
        <f>IFERROR(COUNTIFS('Defense Log'!$H$2:$H$3001,$A13,'Defense Log'!$I$2:$I$3001,"&lt;&gt;Foul",'Defense Log'!$I$2:$I$3001,"&lt;&gt;Turnover",'Defense Log'!$I$2:$I$3001,"Dunk")/COUNTIFS('Defense Log'!$H$2:$H$3001,$A13,'Defense Log'!$I$2:$I$3001,"&lt;&gt;Foul",'Defense Log'!$I$2:$I$3001,"&lt;&gt;Turnover"),0)</f>
        <v>1.4851485148514851E-2</v>
      </c>
      <c r="Q13" s="5">
        <f>IFERROR(COUNTIFS('Defense Log'!$H$2:$H$3001,$A13,'Defense Log'!$N$2:$N$3001,"Yes",'Defense Log'!$I$2:$I$3001,"&lt;&gt;Foul",'Defense Log'!$I$2:$I$3001,"&lt;&gt;Turnover")/COUNTIFS('Defense Log'!$H$2:$H$3001,$A13,'Defense Log'!$I$2:$I$3001,"&lt;&gt;Foul",'Defense Log'!$I$2:$I$3001,"&lt;&gt;Turnover"),"N/A")</f>
        <v>0.38613861386138615</v>
      </c>
      <c r="R13" s="5">
        <f>IFERROR(COUNTIFS('Defense Log'!$H$2:$H$3001,'Defense Summary Statistics'!A13,'Defense Log'!$I$2:$I$3001,"Turnover")/(COUNTIF('Defense Log'!$B$2:$B$3001,'Defense Summary Statistics'!A13)+(COUNTIF('Defense Log'!$C$2:$C$3001,'Defense Summary Statistics'!A13)+(COUNTIF('Defense Log'!$D$2:$D$3001,'Defense Summary Statistics'!A13)+(COUNTIF('Defense Log'!$E$2:$E$3001,'Defense Summary Statistics'!A13)+(COUNTIF('Defense Log'!$F$2:$F$3001,'Defense Summary Statistics'!A13)))))),0)</f>
        <v>4.091754494730316E-2</v>
      </c>
      <c r="S13" s="5">
        <f>IFERROR(R13*0.2/E13,"N/A")</f>
        <v>4.2996742671009766E-2</v>
      </c>
      <c r="T13" s="6">
        <f>IFERROR(SUMIFS('Defense Log'!$M$2:$M$3001,'Defense Log'!$H$2:$H$3001,$A13)/(INDEX('Player Stats'!$B$4:$B$15,MATCH('Defense Summary Statistics'!$A13,'Player Stats'!$A$4:$A$15,0),1)),"N/A")</f>
        <v>7.2424242424242422</v>
      </c>
      <c r="U13" s="6">
        <f>IFERROR(COUNTIFS('Defense Log'!$H$2:$H$3001,'Defense Summary Statistics'!A13,'Defense Log'!$I$2:$I$3001,"Turnover")/(INDEX('Player Stats'!$B$4:$B$15,MATCH('Defense Summary Statistics'!$A13,'Player Stats'!$A$4:$A$15,0),1)),"N/A")</f>
        <v>2</v>
      </c>
    </row>
    <row r="14" spans="1:21" x14ac:dyDescent="0.3">
      <c r="A14" s="13" t="s">
        <v>9</v>
      </c>
      <c r="B14" s="6">
        <f>IFERROR((SUMIFS('Defense Log'!$G$2:$G$3001,'Defense Log'!$B$2:$B$3001,'Defense Summary Statistics'!A14)+SUMIFS('Defense Log'!$G$2:$G$3001,'Defense Log'!$C$2:$C$3001,'Defense Summary Statistics'!A14)+SUMIFS('Defense Log'!$G$2:$G$3001,'Defense Log'!$D$2:$D$3001,'Defense Summary Statistics'!A14)+SUMIFS('Defense Log'!$G$2:$G$3001,'Defense Log'!$E$2:$E$3001,'Defense Summary Statistics'!A14)+SUMIFS('Defense Log'!$G$2:$G$3001,'Defense Log'!$F$2:$F$3001,'Defense Summary Statistics'!A14))
/(COUNTIF('Defense Log'!$F$2:$F$3001,'Defense Summary Statistics'!A14)+(COUNTIF('Defense Log'!$E$2:$E$3001,'Defense Summary Statistics'!A14)+(COUNTIF('Defense Log'!$D$2:$D$3001,'Defense Summary Statistics'!A14)+(COUNTIF('Defense Log'!$C$2:$C$3001,'Defense Summary Statistics'!A14)+(COUNTIF('Defense Log'!$B$2:$B$3001,'Defense Summary Statistics'!A14)))))),0)</f>
        <v>0.65294117647058825</v>
      </c>
      <c r="C14" s="5">
        <f>IFERROR((COUNTIFS('Defense Log'!$N$2:$N$3001,"Yes",'Defense Log'!$B$2:$B$3001,'Defense Summary Statistics'!A14)+COUNTIFS('Defense Log'!$N$2:$N$3001,"Yes",'Defense Log'!$C$2:$C$3001,'Defense Summary Statistics'!A14)+COUNTIFS('Defense Log'!$N$2:$N$3001,"Yes",'Defense Log'!$D$2:$D$3001,'Defense Summary Statistics'!A14)+COUNTIFS('Defense Log'!$N$2:$N$3001,"Yes",'Defense Log'!$E$2:$E$3001,'Defense Summary Statistics'!A14)+COUNTIFS('Defense Log'!$N$2:$N$3001,"Yes",'Defense Log'!$F$2:$F$3001,'Defense Summary Statistics'!A14))
/((COUNTIF('Defense Log'!$B$2:$B$3001,'Defense Summary Statistics'!A14)+COUNTIF('Defense Log'!$C$2:$C$3001,'Defense Summary Statistics'!A14)+COUNTIF('Defense Log'!$D$2:$D$3001,'Defense Summary Statistics'!A14)+COUNTIF('Defense Log'!$E$2:$E$3001,'Defense Summary Statistics'!A14)+COUNTIF('Defense Log'!$F$2:$F$3001,'Defense Summary Statistics'!A14))),0)</f>
        <v>0.38366013071895427</v>
      </c>
      <c r="D14" s="85">
        <f ca="1">IFERROR(AVERAGEIFS('Defense Log'!$M$2:$M$2999,OFFSET('Defense Log'!$P$2:$P$2999,0,INDEX(Reference!$A$1:$B$12,MATCH($A14,Reference!$A$1:$A$12,0),2)),"Yes"),"N/A")</f>
        <v>0.82257012393998696</v>
      </c>
      <c r="E14" s="5">
        <f>IFERROR(COUNTIF('Defense Log'!$H$2:$H$3001,'Defense Summary Statistics'!A14)/(COUNTIF('Defense Log'!$B$2:$B$3001,'Defense Summary Statistics'!A14)+(COUNTIF('Defense Log'!$C$2:$C$3001,'Defense Summary Statistics'!A14)+(COUNTIF('Defense Log'!$D$2:$D$3001,'Defense Summary Statistics'!A14)+(COUNTIF('Defense Log'!$E$2:$E$3001,'Defense Summary Statistics'!A14)+(COUNTIF('Defense Log'!$F$2:$F$3001,'Defense Summary Statistics'!A14)))))),"N/A")</f>
        <v>0.15620915032679739</v>
      </c>
      <c r="F14" s="5">
        <f>IFERROR(COUNTIFS('Defense Log'!$H$2:$H$3001,$A14,'Defense Log'!$I$2:$I$3001,"&lt;&gt;Foul",'Defense Log'!$I$2:$I$3001,"&lt;&gt;Turnover",'Defense Log'!$I$2:$I$3001,"Layup")/COUNTIFS('Defense Log'!$H$2:$H$3001,$A14,'Defense Log'!$I$2:$I$3001,"&lt;&gt;Foul",'Defense Log'!$I$2:$I$3001,"&lt;&gt;Turnover"),0)</f>
        <v>0.21276595744680851</v>
      </c>
      <c r="G14" s="5">
        <f>IFERROR(COUNTIFS('Defense Log'!$H$2:$H$3001,$A14,'Defense Log'!$I$2:$I$3001,"Layup",'Defense Log'!$N$2:$N$3001,"Yes")/COUNTIFS('Defense Log'!$H$2:$H$3001,$A14,'Defense Log'!$I$2:$I$3001,"Layup"),0)</f>
        <v>0.72499999999999998</v>
      </c>
      <c r="H14" s="5">
        <f>IFERROR(COUNTIFS('Defense Log'!$H$2:$H$3001,$A14,'Defense Log'!$I$2:$I$3001,"&lt;&gt;Foul",'Defense Log'!$I$2:$I$3001,"&lt;&gt;Turnover",'Defense Log'!$I$2:$I$3001,"Floater")/COUNTIFS('Defense Log'!$H$2:$H$3001,$A14,'Defense Log'!$I$2:$I$3001,"&lt;&gt;Foul",'Defense Log'!$I$2:$I$3001,"&lt;&gt;Turnover"),0)</f>
        <v>0.10638297872340426</v>
      </c>
      <c r="I14" s="5">
        <f>IFERROR(COUNTIFS('Defense Log'!$H$2:$H$3001,$A14,'Defense Log'!$I$2:$I$3001,"Floater",'Defense Log'!$N$2:$N$3001,"Yes")/COUNTIFS('Defense Log'!$H$2:$H$3001,$A14,'Defense Log'!$I$2:$I$3001,"Floater"),0)</f>
        <v>0.3</v>
      </c>
      <c r="J14" s="5">
        <f>IFERROR(COUNTIFS('Defense Log'!$H$2:$H$3001,$A14,'Defense Log'!$I$2:$I$3001,"&lt;&gt;Foul",'Defense Log'!$I$2:$I$3001,"&lt;&gt;Turnover",'Defense Log'!$I$2:$I$3001,"Hook")/COUNTIFS('Defense Log'!$H$2:$H$3001,$A14,'Defense Log'!$I$2:$I$3001,"&lt;&gt;Foul",'Defense Log'!$I$2:$I$3001,"&lt;&gt;Turnover"),0)</f>
        <v>2.6595744680851064E-2</v>
      </c>
      <c r="K14" s="5">
        <f>IFERROR(COUNTIFS('Defense Log'!$H$2:$H$3001,$A14,'Defense Log'!$I$2:$I$3001,"Hook",'Defense Log'!$N$2:$N$3001,"Yes")/COUNTIFS('Defense Log'!$H$2:$H$3001,$A14,'Defense Log'!$I$2:$I$3001,"Hook"),0)</f>
        <v>0.6</v>
      </c>
      <c r="L14" s="5">
        <f>IFERROR(COUNTIFS('Defense Log'!$H$2:$H$3001,$A14,'Defense Log'!$I$2:$I$3001,"&lt;&gt;Foul",'Defense Log'!$I$2:$I$3001,"&lt;&gt;Turnover",'Defense Log'!$I$2:$I$3001,"Jumper")/COUNTIFS('Defense Log'!$H$2:$H$3001,$A14,'Defense Log'!$I$2:$I$3001,"&lt;&gt;Foul",'Defense Log'!$I$2:$I$3001,"&lt;&gt;Turnover"),0)</f>
        <v>0.1702127659574468</v>
      </c>
      <c r="M14" s="5">
        <f>IFERROR(COUNTIFS('Defense Log'!$H$2:$H$3001,$A14,'Defense Log'!$I$2:$I$3001,"Jumper",'Defense Log'!$N$2:$N$3001,"Yes")/COUNTIFS('Defense Log'!$H$2:$H$3001,$A14,'Defense Log'!$I$2:$I$3001,"Jumper"),0)</f>
        <v>0.15625</v>
      </c>
      <c r="N14" s="5">
        <f>IFERROR(COUNTIFS('Defense Log'!$H$2:$H$3001,$A14,'Defense Log'!$I$2:$I$3001,"&lt;&gt;Foul",'Defense Log'!$I$2:$I$3001,"&lt;&gt;Turnover",'Defense Log'!$I$2:$I$3001,"Three")/COUNTIFS('Defense Log'!$H$2:$H$3001,$A14,'Defense Log'!$I$2:$I$3001,"&lt;&gt;Foul",'Defense Log'!$I$2:$I$3001,"&lt;&gt;Turnover"),0)</f>
        <v>0.46808510638297873</v>
      </c>
      <c r="O14" s="5">
        <f>IFERROR(COUNTIFS('Defense Log'!$H$2:$H$3001,$A14,'Defense Log'!$I$2:$I$3001,"Three",'Defense Log'!$N$2:$N$3001,"Yes")/COUNTIFS('Defense Log'!$H$2:$H$3001,$A14,'Defense Log'!$I$2:$I$3001,"Three"),0)</f>
        <v>0.28409090909090912</v>
      </c>
      <c r="P14" s="5">
        <f>IFERROR(COUNTIFS('Defense Log'!$H$2:$H$3001,$A14,'Defense Log'!$I$2:$I$3001,"&lt;&gt;Foul",'Defense Log'!$I$2:$I$3001,"&lt;&gt;Turnover",'Defense Log'!$I$2:$I$3001,"Dunk")/COUNTIFS('Defense Log'!$H$2:$H$3001,$A14,'Defense Log'!$I$2:$I$3001,"&lt;&gt;Foul",'Defense Log'!$I$2:$I$3001,"&lt;&gt;Turnover"),0)</f>
        <v>1.5957446808510637E-2</v>
      </c>
      <c r="Q14" s="5">
        <f>IFERROR(COUNTIFS('Defense Log'!$H$2:$H$3001,$A14,'Defense Log'!$N$2:$N$3001,"Yes",'Defense Log'!$I$2:$I$3001,"&lt;&gt;Foul",'Defense Log'!$I$2:$I$3001,"&lt;&gt;Turnover")/COUNTIFS('Defense Log'!$H$2:$H$3001,$A14,'Defense Log'!$I$2:$I$3001,"&lt;&gt;Foul",'Defense Log'!$I$2:$I$3001,"&lt;&gt;Turnover"),"N/A")</f>
        <v>0.37765957446808512</v>
      </c>
      <c r="R14" s="5">
        <f>IFERROR(COUNTIFS('Defense Log'!$H$2:$H$3001,'Defense Summary Statistics'!A14,'Defense Log'!$I$2:$I$3001,"Turnover")/(COUNTIF('Defense Log'!$B$2:$B$3001,'Defense Summary Statistics'!A14)+(COUNTIF('Defense Log'!$C$2:$C$3001,'Defense Summary Statistics'!A14)+(COUNTIF('Defense Log'!$D$2:$D$3001,'Defense Summary Statistics'!A14)+(COUNTIF('Defense Log'!$E$2:$E$3001,'Defense Summary Statistics'!A14)+(COUNTIF('Defense Log'!$F$2:$F$3001,'Defense Summary Statistics'!A14)))))),0)</f>
        <v>2.2222222222222223E-2</v>
      </c>
      <c r="S14" s="5">
        <f t="shared" ref="S14:S24" si="0">IFERROR(R14*0.2/E14,"N/A")</f>
        <v>2.8451882845188285E-2</v>
      </c>
      <c r="T14" s="6">
        <f>IFERROR(SUMIFS('Defense Log'!$M$2:$M$3001,'Defense Log'!$H$2:$H$3001,$A14)/(INDEX('Player Stats'!$B$4:$B$15,MATCH('Defense Summary Statistics'!$A14,'Player Stats'!$A$4:$A$15,0),1)),"N/A")</f>
        <v>5.5588235294117645</v>
      </c>
      <c r="U14" s="6">
        <f>IFERROR(COUNTIFS('Defense Log'!$H$2:$H$3001,'Defense Summary Statistics'!A14,'Defense Log'!$I$2:$I$3001,"Turnover")/(INDEX('Player Stats'!$B$4:$B$15,MATCH('Defense Summary Statistics'!$A14,'Player Stats'!$A$4:$A$15,0),1)),"N/A")</f>
        <v>1</v>
      </c>
    </row>
    <row r="15" spans="1:21" x14ac:dyDescent="0.3">
      <c r="A15" s="13" t="s">
        <v>8</v>
      </c>
      <c r="B15" s="6">
        <f>IFERROR((SUMIFS('Defense Log'!$G$2:$G$3001,'Defense Log'!$B$2:$B$3001,'Defense Summary Statistics'!A15)+SUMIFS('Defense Log'!$G$2:$G$3001,'Defense Log'!$C$2:$C$3001,'Defense Summary Statistics'!A15)+SUMIFS('Defense Log'!$G$2:$G$3001,'Defense Log'!$D$2:$D$3001,'Defense Summary Statistics'!A15)+SUMIFS('Defense Log'!$G$2:$G$3001,'Defense Log'!$E$2:$E$3001,'Defense Summary Statistics'!A15)+SUMIFS('Defense Log'!$G$2:$G$3001,'Defense Log'!$F$2:$F$3001,'Defense Summary Statistics'!A15))
/(COUNTIF('Defense Log'!$F$2:$F$3001,'Defense Summary Statistics'!A15)+(COUNTIF('Defense Log'!$E$2:$E$3001,'Defense Summary Statistics'!A15)+(COUNTIF('Defense Log'!$D$2:$D$3001,'Defense Summary Statistics'!A15)+(COUNTIF('Defense Log'!$C$2:$C$3001,'Defense Summary Statistics'!A15)+(COUNTIF('Defense Log'!$B$2:$B$3001,'Defense Summary Statistics'!A15)))))),0)</f>
        <v>0.62522522522522528</v>
      </c>
      <c r="C15" s="5">
        <f>IFERROR((COUNTIFS('Defense Log'!$N$2:$N$3001,"Yes",'Defense Log'!$B$2:$B$3001,'Defense Summary Statistics'!A15)+COUNTIFS('Defense Log'!$N$2:$N$3001,"Yes",'Defense Log'!$C$2:$C$3001,'Defense Summary Statistics'!A15)+COUNTIFS('Defense Log'!$N$2:$N$3001,"Yes",'Defense Log'!$D$2:$D$3001,'Defense Summary Statistics'!A15)+COUNTIFS('Defense Log'!$N$2:$N$3001,"Yes",'Defense Log'!$E$2:$E$3001,'Defense Summary Statistics'!A15)+COUNTIFS('Defense Log'!$N$2:$N$3001,"Yes",'Defense Log'!$F$2:$F$3001,'Defense Summary Statistics'!A15))
/((COUNTIF('Defense Log'!$B$2:$B$3001,'Defense Summary Statistics'!A15)+COUNTIF('Defense Log'!$C$2:$C$3001,'Defense Summary Statistics'!A15)+COUNTIF('Defense Log'!$D$2:$D$3001,'Defense Summary Statistics'!A15)+COUNTIF('Defense Log'!$E$2:$E$3001,'Defense Summary Statistics'!A15)+COUNTIF('Defense Log'!$F$2:$F$3001,'Defense Summary Statistics'!A15))),0)</f>
        <v>0.38378378378378381</v>
      </c>
      <c r="D15" s="85">
        <f ca="1">IFERROR(AVERAGEIFS('Defense Log'!$M$2:$M$2999,OFFSET('Defense Log'!$P$2:$P$2999,0,INDEX(Reference!$A$1:$B$12,MATCH($A15,Reference!$A$1:$A$12,0),2)),"Yes"),"N/A")</f>
        <v>0.833033033033033</v>
      </c>
      <c r="E15" s="5">
        <f>IFERROR(COUNTIF('Defense Log'!$H$2:$H$3001,'Defense Summary Statistics'!A15)/(COUNTIF('Defense Log'!$B$2:$B$3001,'Defense Summary Statistics'!A15)+(COUNTIF('Defense Log'!$C$2:$C$3001,'Defense Summary Statistics'!A15)+(COUNTIF('Defense Log'!$D$2:$D$3001,'Defense Summary Statistics'!A15)+(COUNTIF('Defense Log'!$E$2:$E$3001,'Defense Summary Statistics'!A15)+(COUNTIF('Defense Log'!$F$2:$F$3001,'Defense Summary Statistics'!A15)))))),"N/A")</f>
        <v>0.17897897897897899</v>
      </c>
      <c r="F15" s="5">
        <f>IFERROR(COUNTIFS('Defense Log'!$H$2:$H$3001,$A15,'Defense Log'!$I$2:$I$3001,"&lt;&gt;Foul",'Defense Log'!$I$2:$I$3001,"&lt;&gt;Turnover",'Defense Log'!$I$2:$I$3001,"Layup")/COUNTIFS('Defense Log'!$H$2:$H$3001,$A15,'Defense Log'!$I$2:$I$3001,"&lt;&gt;Foul",'Defense Log'!$I$2:$I$3001,"&lt;&gt;Turnover"),0)</f>
        <v>0.189873417721519</v>
      </c>
      <c r="G15" s="5">
        <f>IFERROR(COUNTIFS('Defense Log'!$H$2:$H$3001,$A15,'Defense Log'!$I$2:$I$3001,"Layup",'Defense Log'!$N$2:$N$3001,"Yes")/COUNTIFS('Defense Log'!$H$2:$H$3001,$A15,'Defense Log'!$I$2:$I$3001,"Layup"),0)</f>
        <v>0.48888888888888887</v>
      </c>
      <c r="H15" s="5">
        <f>IFERROR(COUNTIFS('Defense Log'!$H$2:$H$3001,$A15,'Defense Log'!$I$2:$I$3001,"&lt;&gt;Foul",'Defense Log'!$I$2:$I$3001,"&lt;&gt;Turnover",'Defense Log'!$I$2:$I$3001,"Floater")/COUNTIFS('Defense Log'!$H$2:$H$3001,$A15,'Defense Log'!$I$2:$I$3001,"&lt;&gt;Foul",'Defense Log'!$I$2:$I$3001,"&lt;&gt;Turnover"),0)</f>
        <v>6.3291139240506333E-2</v>
      </c>
      <c r="I15" s="5">
        <f>IFERROR(COUNTIFS('Defense Log'!$H$2:$H$3001,$A15,'Defense Log'!$I$2:$I$3001,"Floater",'Defense Log'!$N$2:$N$3001,"Yes")/COUNTIFS('Defense Log'!$H$2:$H$3001,$A15,'Defense Log'!$I$2:$I$3001,"Floater"),0)</f>
        <v>0.4</v>
      </c>
      <c r="J15" s="5">
        <f>IFERROR(COUNTIFS('Defense Log'!$H$2:$H$3001,$A15,'Defense Log'!$I$2:$I$3001,"&lt;&gt;Foul",'Defense Log'!$I$2:$I$3001,"&lt;&gt;Turnover",'Defense Log'!$I$2:$I$3001,"Hook")/COUNTIFS('Defense Log'!$H$2:$H$3001,$A15,'Defense Log'!$I$2:$I$3001,"&lt;&gt;Foul",'Defense Log'!$I$2:$I$3001,"&lt;&gt;Turnover"),0)</f>
        <v>2.9535864978902954E-2</v>
      </c>
      <c r="K15" s="5">
        <f>IFERROR(COUNTIFS('Defense Log'!$H$2:$H$3001,$A15,'Defense Log'!$I$2:$I$3001,"Hook",'Defense Log'!$N$2:$N$3001,"Yes")/COUNTIFS('Defense Log'!$H$2:$H$3001,$A15,'Defense Log'!$I$2:$I$3001,"Hook"),0)</f>
        <v>0.2857142857142857</v>
      </c>
      <c r="L15" s="5">
        <f>IFERROR(COUNTIFS('Defense Log'!$H$2:$H$3001,$A15,'Defense Log'!$I$2:$I$3001,"&lt;&gt;Foul",'Defense Log'!$I$2:$I$3001,"&lt;&gt;Turnover",'Defense Log'!$I$2:$I$3001,"Jumper")/COUNTIFS('Defense Log'!$H$2:$H$3001,$A15,'Defense Log'!$I$2:$I$3001,"&lt;&gt;Foul",'Defense Log'!$I$2:$I$3001,"&lt;&gt;Turnover"),0)</f>
        <v>0.13924050632911392</v>
      </c>
      <c r="M15" s="5">
        <f>IFERROR(COUNTIFS('Defense Log'!$H$2:$H$3001,$A15,'Defense Log'!$I$2:$I$3001,"Jumper",'Defense Log'!$N$2:$N$3001,"Yes")/COUNTIFS('Defense Log'!$H$2:$H$3001,$A15,'Defense Log'!$I$2:$I$3001,"Jumper"),0)</f>
        <v>0.36363636363636365</v>
      </c>
      <c r="N15" s="5">
        <f>IFERROR(COUNTIFS('Defense Log'!$H$2:$H$3001,$A15,'Defense Log'!$I$2:$I$3001,"&lt;&gt;Foul",'Defense Log'!$I$2:$I$3001,"&lt;&gt;Turnover",'Defense Log'!$I$2:$I$3001,"Three")/COUNTIFS('Defense Log'!$H$2:$H$3001,$A15,'Defense Log'!$I$2:$I$3001,"&lt;&gt;Foul",'Defense Log'!$I$2:$I$3001,"&lt;&gt;Turnover"),0)</f>
        <v>0.56540084388185652</v>
      </c>
      <c r="O15" s="5">
        <f>IFERROR(COUNTIFS('Defense Log'!$H$2:$H$3001,$A15,'Defense Log'!$I$2:$I$3001,"Three",'Defense Log'!$N$2:$N$3001,"Yes")/COUNTIFS('Defense Log'!$H$2:$H$3001,$A15,'Defense Log'!$I$2:$I$3001,"Three"),0)</f>
        <v>0.29850746268656714</v>
      </c>
      <c r="P15" s="5">
        <f>IFERROR(COUNTIFS('Defense Log'!$H$2:$H$3001,$A15,'Defense Log'!$I$2:$I$3001,"&lt;&gt;Foul",'Defense Log'!$I$2:$I$3001,"&lt;&gt;Turnover",'Defense Log'!$I$2:$I$3001,"Dunk")/COUNTIFS('Defense Log'!$H$2:$H$3001,$A15,'Defense Log'!$I$2:$I$3001,"&lt;&gt;Foul",'Defense Log'!$I$2:$I$3001,"&lt;&gt;Turnover"),0)</f>
        <v>1.2658227848101266E-2</v>
      </c>
      <c r="Q15" s="5">
        <f>IFERROR(COUNTIFS('Defense Log'!$H$2:$H$3001,$A15,'Defense Log'!$N$2:$N$3001,"Yes",'Defense Log'!$I$2:$I$3001,"&lt;&gt;Foul",'Defense Log'!$I$2:$I$3001,"&lt;&gt;Turnover")/COUNTIFS('Defense Log'!$H$2:$H$3001,$A15,'Defense Log'!$I$2:$I$3001,"&lt;&gt;Foul",'Defense Log'!$I$2:$I$3001,"&lt;&gt;Turnover"),"N/A")</f>
        <v>0.35864978902953587</v>
      </c>
      <c r="R15" s="5">
        <f>IFERROR(COUNTIFS('Defense Log'!$H$2:$H$3001,'Defense Summary Statistics'!A15,'Defense Log'!$I$2:$I$3001,"Turnover")/(COUNTIF('Defense Log'!$B$2:$B$3001,'Defense Summary Statistics'!A15)+(COUNTIF('Defense Log'!$C$2:$C$3001,'Defense Summary Statistics'!A15)+(COUNTIF('Defense Log'!$D$2:$D$3001,'Defense Summary Statistics'!A15)+(COUNTIF('Defense Log'!$E$2:$E$3001,'Defense Summary Statistics'!A15)+(COUNTIF('Defense Log'!$F$2:$F$3001,'Defense Summary Statistics'!A15)))))),0)</f>
        <v>2.4624624624624624E-2</v>
      </c>
      <c r="S15" s="5">
        <f t="shared" si="0"/>
        <v>2.7516778523489934E-2</v>
      </c>
      <c r="T15" s="6">
        <f>IFERROR(SUMIFS('Defense Log'!$M$2:$M$3001,'Defense Log'!$H$2:$H$3001,$A15)/(INDEX('Player Stats'!$B$4:$B$15,MATCH('Defense Summary Statistics'!$A15,'Player Stats'!$A$4:$A$15,0),1)),"N/A")</f>
        <v>7.3636363636363633</v>
      </c>
      <c r="U15" s="6">
        <f>IFERROR(COUNTIFS('Defense Log'!$H$2:$H$3001,'Defense Summary Statistics'!A15,'Defense Log'!$I$2:$I$3001,"Turnover")/(INDEX('Player Stats'!$B$4:$B$15,MATCH('Defense Summary Statistics'!$A15,'Player Stats'!$A$4:$A$15,0),1)),"N/A")</f>
        <v>1.2424242424242424</v>
      </c>
    </row>
    <row r="16" spans="1:21" x14ac:dyDescent="0.3">
      <c r="A16" s="13" t="s">
        <v>70</v>
      </c>
      <c r="B16" s="6">
        <f>IFERROR((SUMIFS('Defense Log'!$G$2:$G$3001,'Defense Log'!$B$2:$B$3001,'Defense Summary Statistics'!A16)+SUMIFS('Defense Log'!$G$2:$G$3001,'Defense Log'!$C$2:$C$3001,'Defense Summary Statistics'!A16)+SUMIFS('Defense Log'!$G$2:$G$3001,'Defense Log'!$D$2:$D$3001,'Defense Summary Statistics'!A16)+SUMIFS('Defense Log'!$G$2:$G$3001,'Defense Log'!$E$2:$E$3001,'Defense Summary Statistics'!A16)+SUMIFS('Defense Log'!$G$2:$G$3001,'Defense Log'!$F$2:$F$3001,'Defense Summary Statistics'!A16))
/(COUNTIF('Defense Log'!$F$2:$F$3001,'Defense Summary Statistics'!A16)+(COUNTIF('Defense Log'!$E$2:$E$3001,'Defense Summary Statistics'!A16)+(COUNTIF('Defense Log'!$D$2:$D$3001,'Defense Summary Statistics'!A16)+(COUNTIF('Defense Log'!$C$2:$C$3001,'Defense Summary Statistics'!A16)+(COUNTIF('Defense Log'!$B$2:$B$3001,'Defense Summary Statistics'!A16)))))),0)</f>
        <v>0.67201834862385323</v>
      </c>
      <c r="C16" s="5">
        <f>IFERROR((COUNTIFS('Defense Log'!$N$2:$N$3001,"Yes",'Defense Log'!$B$2:$B$3001,'Defense Summary Statistics'!A16)+COUNTIFS('Defense Log'!$N$2:$N$3001,"Yes",'Defense Log'!$C$2:$C$3001,'Defense Summary Statistics'!A16)+COUNTIFS('Defense Log'!$N$2:$N$3001,"Yes",'Defense Log'!$D$2:$D$3001,'Defense Summary Statistics'!A16)+COUNTIFS('Defense Log'!$N$2:$N$3001,"Yes",'Defense Log'!$E$2:$E$3001,'Defense Summary Statistics'!A16)+COUNTIFS('Defense Log'!$N$2:$N$3001,"Yes",'Defense Log'!$F$2:$F$3001,'Defense Summary Statistics'!A16))
/((COUNTIF('Defense Log'!$B$2:$B$3001,'Defense Summary Statistics'!A16)+COUNTIF('Defense Log'!$C$2:$C$3001,'Defense Summary Statistics'!A16)+COUNTIF('Defense Log'!$D$2:$D$3001,'Defense Summary Statistics'!A16)+COUNTIF('Defense Log'!$E$2:$E$3001,'Defense Summary Statistics'!A16)+COUNTIF('Defense Log'!$F$2:$F$3001,'Defense Summary Statistics'!A16))),0)</f>
        <v>0.36582568807339449</v>
      </c>
      <c r="D16" s="85">
        <f ca="1">IFERROR(AVERAGEIFS('Defense Log'!$M$2:$M$2999,OFFSET('Defense Log'!$P$2:$P$2999,0,INDEX(Reference!$A$1:$B$12,MATCH($A16,Reference!$A$1:$A$12,0),2)),"Yes"),"N/A")</f>
        <v>0.77330264672036819</v>
      </c>
      <c r="E16" s="5">
        <f>IFERROR(COUNTIF('Defense Log'!$H$2:$H$3001,'Defense Summary Statistics'!A16)/(COUNTIF('Defense Log'!$B$2:$B$3001,'Defense Summary Statistics'!A16)+(COUNTIF('Defense Log'!$C$2:$C$3001,'Defense Summary Statistics'!A16)+(COUNTIF('Defense Log'!$D$2:$D$3001,'Defense Summary Statistics'!A16)+(COUNTIF('Defense Log'!$E$2:$E$3001,'Defense Summary Statistics'!A16)+(COUNTIF('Defense Log'!$F$2:$F$3001,'Defense Summary Statistics'!A16)))))),"N/A")</f>
        <v>0.15825688073394495</v>
      </c>
      <c r="F16" s="5">
        <f>IFERROR(COUNTIFS('Defense Log'!$H$2:$H$3001,$A16,'Defense Log'!$I$2:$I$3001,"&lt;&gt;Foul",'Defense Log'!$I$2:$I$3001,"&lt;&gt;Turnover",'Defense Log'!$I$2:$I$3001,"Layup")/COUNTIFS('Defense Log'!$H$2:$H$3001,$A16,'Defense Log'!$I$2:$I$3001,"&lt;&gt;Foul",'Defense Log'!$I$2:$I$3001,"&lt;&gt;Turnover"),0)</f>
        <v>0.22222222222222221</v>
      </c>
      <c r="G16" s="5">
        <f>IFERROR(COUNTIFS('Defense Log'!$H$2:$H$3001,$A16,'Defense Log'!$I$2:$I$3001,"Layup",'Defense Log'!$N$2:$N$3001,"Yes")/COUNTIFS('Defense Log'!$H$2:$H$3001,$A16,'Defense Log'!$I$2:$I$3001,"Layup"),0)</f>
        <v>0.54166666666666663</v>
      </c>
      <c r="H16" s="5">
        <f>IFERROR(COUNTIFS('Defense Log'!$H$2:$H$3001,$A16,'Defense Log'!$I$2:$I$3001,"&lt;&gt;Foul",'Defense Log'!$I$2:$I$3001,"&lt;&gt;Turnover",'Defense Log'!$I$2:$I$3001,"Floater")/COUNTIFS('Defense Log'!$H$2:$H$3001,$A16,'Defense Log'!$I$2:$I$3001,"&lt;&gt;Foul",'Defense Log'!$I$2:$I$3001,"&lt;&gt;Turnover"),0)</f>
        <v>0.1111111111111111</v>
      </c>
      <c r="I16" s="5">
        <f>IFERROR(COUNTIFS('Defense Log'!$H$2:$H$3001,$A16,'Defense Log'!$I$2:$I$3001,"Floater",'Defense Log'!$N$2:$N$3001,"Yes")/COUNTIFS('Defense Log'!$H$2:$H$3001,$A16,'Defense Log'!$I$2:$I$3001,"Floater"),0)</f>
        <v>0.33333333333333331</v>
      </c>
      <c r="J16" s="5">
        <f>IFERROR(COUNTIFS('Defense Log'!$H$2:$H$3001,$A16,'Defense Log'!$I$2:$I$3001,"&lt;&gt;Foul",'Defense Log'!$I$2:$I$3001,"&lt;&gt;Turnover",'Defense Log'!$I$2:$I$3001,"Hook")/COUNTIFS('Defense Log'!$H$2:$H$3001,$A16,'Defense Log'!$I$2:$I$3001,"&lt;&gt;Foul",'Defense Log'!$I$2:$I$3001,"&lt;&gt;Turnover"),0)</f>
        <v>1.8518518518518517E-2</v>
      </c>
      <c r="K16" s="5">
        <f>IFERROR(COUNTIFS('Defense Log'!$H$2:$H$3001,$A16,'Defense Log'!$I$2:$I$3001,"Hook",'Defense Log'!$N$2:$N$3001,"Yes")/COUNTIFS('Defense Log'!$H$2:$H$3001,$A16,'Defense Log'!$I$2:$I$3001,"Hook"),0)</f>
        <v>1</v>
      </c>
      <c r="L16" s="5">
        <f>IFERROR(COUNTIFS('Defense Log'!$H$2:$H$3001,$A16,'Defense Log'!$I$2:$I$3001,"&lt;&gt;Foul",'Defense Log'!$I$2:$I$3001,"&lt;&gt;Turnover",'Defense Log'!$I$2:$I$3001,"Jumper")/COUNTIFS('Defense Log'!$H$2:$H$3001,$A16,'Defense Log'!$I$2:$I$3001,"&lt;&gt;Foul",'Defense Log'!$I$2:$I$3001,"&lt;&gt;Turnover"),0)</f>
        <v>0.20370370370370369</v>
      </c>
      <c r="M16" s="5">
        <f>IFERROR(COUNTIFS('Defense Log'!$H$2:$H$3001,$A16,'Defense Log'!$I$2:$I$3001,"Jumper",'Defense Log'!$N$2:$N$3001,"Yes")/COUNTIFS('Defense Log'!$H$2:$H$3001,$A16,'Defense Log'!$I$2:$I$3001,"Jumper"),0)</f>
        <v>0.27272727272727271</v>
      </c>
      <c r="N16" s="5">
        <f>IFERROR(COUNTIFS('Defense Log'!$H$2:$H$3001,$A16,'Defense Log'!$I$2:$I$3001,"&lt;&gt;Foul",'Defense Log'!$I$2:$I$3001,"&lt;&gt;Turnover",'Defense Log'!$I$2:$I$3001,"Three")/COUNTIFS('Defense Log'!$H$2:$H$3001,$A16,'Defense Log'!$I$2:$I$3001,"&lt;&gt;Foul",'Defense Log'!$I$2:$I$3001,"&lt;&gt;Turnover"),0)</f>
        <v>0.43518518518518517</v>
      </c>
      <c r="O16" s="5">
        <f>IFERROR(COUNTIFS('Defense Log'!$H$2:$H$3001,$A16,'Defense Log'!$I$2:$I$3001,"Three",'Defense Log'!$N$2:$N$3001,"Yes")/COUNTIFS('Defense Log'!$H$2:$H$3001,$A16,'Defense Log'!$I$2:$I$3001,"Three"),0)</f>
        <v>0.2978723404255319</v>
      </c>
      <c r="P16" s="5">
        <f>IFERROR(COUNTIFS('Defense Log'!$H$2:$H$3001,$A16,'Defense Log'!$I$2:$I$3001,"&lt;&gt;Foul",'Defense Log'!$I$2:$I$3001,"&lt;&gt;Turnover",'Defense Log'!$I$2:$I$3001,"Dunk")/COUNTIFS('Defense Log'!$H$2:$H$3001,$A16,'Defense Log'!$I$2:$I$3001,"&lt;&gt;Foul",'Defense Log'!$I$2:$I$3001,"&lt;&gt;Turnover"),0)</f>
        <v>9.2592592592592587E-3</v>
      </c>
      <c r="Q16" s="5">
        <f>IFERROR(COUNTIFS('Defense Log'!$H$2:$H$3001,$A16,'Defense Log'!$N$2:$N$3001,"Yes",'Defense Log'!$I$2:$I$3001,"&lt;&gt;Foul",'Defense Log'!$I$2:$I$3001,"&lt;&gt;Turnover")/COUNTIFS('Defense Log'!$H$2:$H$3001,$A16,'Defense Log'!$I$2:$I$3001,"&lt;&gt;Foul",'Defense Log'!$I$2:$I$3001,"&lt;&gt;Turnover"),"N/A")</f>
        <v>0.37037037037037035</v>
      </c>
      <c r="R16" s="5">
        <f>IFERROR(COUNTIFS('Defense Log'!$H$2:$H$3001,'Defense Summary Statistics'!A16,'Defense Log'!$I$2:$I$3001,"Turnover")/(COUNTIF('Defense Log'!$B$2:$B$3001,'Defense Summary Statistics'!A16)+(COUNTIF('Defense Log'!$C$2:$C$3001,'Defense Summary Statistics'!A16)+(COUNTIF('Defense Log'!$D$2:$D$3001,'Defense Summary Statistics'!A16)+(COUNTIF('Defense Log'!$E$2:$E$3001,'Defense Summary Statistics'!A16)+(COUNTIF('Defense Log'!$F$2:$F$3001,'Defense Summary Statistics'!A16)))))),0)</f>
        <v>1.834862385321101E-2</v>
      </c>
      <c r="S16" s="5">
        <f t="shared" si="0"/>
        <v>2.3188405797101453E-2</v>
      </c>
      <c r="T16" s="6">
        <f>IFERROR(SUMIFS('Defense Log'!$M$2:$M$3001,'Defense Log'!$H$2:$H$3001,$A16)/(INDEX('Player Stats'!$B$4:$B$15,MATCH('Defense Summary Statistics'!$A16,'Player Stats'!$A$4:$A$15,0),1)),"N/A")</f>
        <v>3.903225806451613</v>
      </c>
      <c r="U16" s="6">
        <f>IFERROR(COUNTIFS('Defense Log'!$H$2:$H$3001,'Defense Summary Statistics'!A16,'Defense Log'!$I$2:$I$3001,"Turnover")/(INDEX('Player Stats'!$B$4:$B$15,MATCH('Defense Summary Statistics'!$A16,'Player Stats'!$A$4:$A$15,0),1)),"N/A")</f>
        <v>0.5161290322580645</v>
      </c>
    </row>
    <row r="17" spans="1:21" x14ac:dyDescent="0.3">
      <c r="A17" s="13" t="s">
        <v>10</v>
      </c>
      <c r="B17" s="6">
        <f>IFERROR((SUMIFS('Defense Log'!$G$2:$G$3001,'Defense Log'!$B$2:$B$3001,'Defense Summary Statistics'!A17)+SUMIFS('Defense Log'!$G$2:$G$3001,'Defense Log'!$C$2:$C$3001,'Defense Summary Statistics'!A17)+SUMIFS('Defense Log'!$G$2:$G$3001,'Defense Log'!$D$2:$D$3001,'Defense Summary Statistics'!A17)+SUMIFS('Defense Log'!$G$2:$G$3001,'Defense Log'!$E$2:$E$3001,'Defense Summary Statistics'!A17)+SUMIFS('Defense Log'!$G$2:$G$3001,'Defense Log'!$F$2:$F$3001,'Defense Summary Statistics'!A17))
/(COUNTIF('Defense Log'!$F$2:$F$3001,'Defense Summary Statistics'!A17)+(COUNTIF('Defense Log'!$E$2:$E$3001,'Defense Summary Statistics'!A17)+(COUNTIF('Defense Log'!$D$2:$D$3001,'Defense Summary Statistics'!A17)+(COUNTIF('Defense Log'!$C$2:$C$3001,'Defense Summary Statistics'!A17)+(COUNTIF('Defense Log'!$B$2:$B$3001,'Defense Summary Statistics'!A17)))))),0)</f>
        <v>0.65121580547112456</v>
      </c>
      <c r="C17" s="5">
        <f>IFERROR((COUNTIFS('Defense Log'!$N$2:$N$3001,"Yes",'Defense Log'!$B$2:$B$3001,'Defense Summary Statistics'!A17)+COUNTIFS('Defense Log'!$N$2:$N$3001,"Yes",'Defense Log'!$C$2:$C$3001,'Defense Summary Statistics'!A17)+COUNTIFS('Defense Log'!$N$2:$N$3001,"Yes",'Defense Log'!$D$2:$D$3001,'Defense Summary Statistics'!A17)+COUNTIFS('Defense Log'!$N$2:$N$3001,"Yes",'Defense Log'!$E$2:$E$3001,'Defense Summary Statistics'!A17)+COUNTIFS('Defense Log'!$N$2:$N$3001,"Yes",'Defense Log'!$F$2:$F$3001,'Defense Summary Statistics'!A17))
/((COUNTIF('Defense Log'!$B$2:$B$3001,'Defense Summary Statistics'!A17)+COUNTIF('Defense Log'!$C$2:$C$3001,'Defense Summary Statistics'!A17)+COUNTIF('Defense Log'!$D$2:$D$3001,'Defense Summary Statistics'!A17)+COUNTIF('Defense Log'!$E$2:$E$3001,'Defense Summary Statistics'!A17)+COUNTIF('Defense Log'!$F$2:$F$3001,'Defense Summary Statistics'!A17))),0)</f>
        <v>0.38525835866261399</v>
      </c>
      <c r="D17" s="85">
        <f ca="1">IFERROR(AVERAGEIFS('Defense Log'!$M$2:$M$2999,OFFSET('Defense Log'!$P$2:$P$2999,0,INDEX(Reference!$A$1:$B$12,MATCH($A17,Reference!$A$1:$A$12,0),2)),"Yes"),"N/A")</f>
        <v>0.82625189681335354</v>
      </c>
      <c r="E17" s="5">
        <f>IFERROR(COUNTIF('Defense Log'!$H$2:$H$3001,'Defense Summary Statistics'!A17)/(COUNTIF('Defense Log'!$B$2:$B$3001,'Defense Summary Statistics'!A17)+(COUNTIF('Defense Log'!$C$2:$C$3001,'Defense Summary Statistics'!A17)+(COUNTIF('Defense Log'!$D$2:$D$3001,'Defense Summary Statistics'!A17)+(COUNTIF('Defense Log'!$E$2:$E$3001,'Defense Summary Statistics'!A17)+(COUNTIF('Defense Log'!$F$2:$F$3001,'Defense Summary Statistics'!A17)))))),"N/A")</f>
        <v>0.26671732522796354</v>
      </c>
      <c r="F17" s="5">
        <f>IFERROR(COUNTIFS('Defense Log'!$H$2:$H$3001,$A17,'Defense Log'!$I$2:$I$3001,"&lt;&gt;Foul",'Defense Log'!$I$2:$I$3001,"&lt;&gt;Turnover",'Defense Log'!$I$2:$I$3001,"Layup")/COUNTIFS('Defense Log'!$H$2:$H$3001,$A17,'Defense Log'!$I$2:$I$3001,"&lt;&gt;Foul",'Defense Log'!$I$2:$I$3001,"&lt;&gt;Turnover"),0)</f>
        <v>0.34551495016611294</v>
      </c>
      <c r="G17" s="5">
        <f>IFERROR(COUNTIFS('Defense Log'!$H$2:$H$3001,$A17,'Defense Log'!$I$2:$I$3001,"Layup",'Defense Log'!$N$2:$N$3001,"Yes")/COUNTIFS('Defense Log'!$H$2:$H$3001,$A17,'Defense Log'!$I$2:$I$3001,"Layup"),0)</f>
        <v>0.35576923076923078</v>
      </c>
      <c r="H17" s="5">
        <f>IFERROR(COUNTIFS('Defense Log'!$H$2:$H$3001,$A17,'Defense Log'!$I$2:$I$3001,"&lt;&gt;Foul",'Defense Log'!$I$2:$I$3001,"&lt;&gt;Turnover",'Defense Log'!$I$2:$I$3001,"Floater")/COUNTIFS('Defense Log'!$H$2:$H$3001,$A17,'Defense Log'!$I$2:$I$3001,"&lt;&gt;Foul",'Defense Log'!$I$2:$I$3001,"&lt;&gt;Turnover"),0)</f>
        <v>6.3122923588039864E-2</v>
      </c>
      <c r="I17" s="5">
        <f>IFERROR(COUNTIFS('Defense Log'!$H$2:$H$3001,$A17,'Defense Log'!$I$2:$I$3001,"Floater",'Defense Log'!$N$2:$N$3001,"Yes")/COUNTIFS('Defense Log'!$H$2:$H$3001,$A17,'Defense Log'!$I$2:$I$3001,"Floater"),0)</f>
        <v>0.36842105263157893</v>
      </c>
      <c r="J17" s="5">
        <f>IFERROR(COUNTIFS('Defense Log'!$H$2:$H$3001,$A17,'Defense Log'!$I$2:$I$3001,"&lt;&gt;Foul",'Defense Log'!$I$2:$I$3001,"&lt;&gt;Turnover",'Defense Log'!$I$2:$I$3001,"Hook")/COUNTIFS('Defense Log'!$H$2:$H$3001,$A17,'Defense Log'!$I$2:$I$3001,"&lt;&gt;Foul",'Defense Log'!$I$2:$I$3001,"&lt;&gt;Turnover"),0)</f>
        <v>0.10631229235880399</v>
      </c>
      <c r="K17" s="5">
        <f>IFERROR(COUNTIFS('Defense Log'!$H$2:$H$3001,$A17,'Defense Log'!$I$2:$I$3001,"Hook",'Defense Log'!$N$2:$N$3001,"Yes")/COUNTIFS('Defense Log'!$H$2:$H$3001,$A17,'Defense Log'!$I$2:$I$3001,"Hook"),0)</f>
        <v>0.5</v>
      </c>
      <c r="L17" s="5">
        <f>IFERROR(COUNTIFS('Defense Log'!$H$2:$H$3001,$A17,'Defense Log'!$I$2:$I$3001,"&lt;&gt;Foul",'Defense Log'!$I$2:$I$3001,"&lt;&gt;Turnover",'Defense Log'!$I$2:$I$3001,"Jumper")/COUNTIFS('Defense Log'!$H$2:$H$3001,$A17,'Defense Log'!$I$2:$I$3001,"&lt;&gt;Foul",'Defense Log'!$I$2:$I$3001,"&lt;&gt;Turnover"),0)</f>
        <v>0.20265780730897009</v>
      </c>
      <c r="M17" s="5">
        <f>IFERROR(COUNTIFS('Defense Log'!$H$2:$H$3001,$A17,'Defense Log'!$I$2:$I$3001,"Jumper",'Defense Log'!$N$2:$N$3001,"Yes")/COUNTIFS('Defense Log'!$H$2:$H$3001,$A17,'Defense Log'!$I$2:$I$3001,"Jumper"),0)</f>
        <v>0.54098360655737709</v>
      </c>
      <c r="N17" s="5">
        <f>IFERROR(COUNTIFS('Defense Log'!$H$2:$H$3001,$A17,'Defense Log'!$I$2:$I$3001,"&lt;&gt;Foul",'Defense Log'!$I$2:$I$3001,"&lt;&gt;Turnover",'Defense Log'!$I$2:$I$3001,"Three")/COUNTIFS('Defense Log'!$H$2:$H$3001,$A17,'Defense Log'!$I$2:$I$3001,"&lt;&gt;Foul",'Defense Log'!$I$2:$I$3001,"&lt;&gt;Turnover"),0)</f>
        <v>0.27906976744186046</v>
      </c>
      <c r="O17" s="5">
        <f>IFERROR(COUNTIFS('Defense Log'!$H$2:$H$3001,$A17,'Defense Log'!$I$2:$I$3001,"Three",'Defense Log'!$N$2:$N$3001,"Yes")/COUNTIFS('Defense Log'!$H$2:$H$3001,$A17,'Defense Log'!$I$2:$I$3001,"Three"),0)</f>
        <v>0.33333333333333331</v>
      </c>
      <c r="P17" s="5">
        <f>IFERROR(COUNTIFS('Defense Log'!$H$2:$H$3001,$A17,'Defense Log'!$I$2:$I$3001,"&lt;&gt;Foul",'Defense Log'!$I$2:$I$3001,"&lt;&gt;Turnover",'Defense Log'!$I$2:$I$3001,"Dunk")/COUNTIFS('Defense Log'!$H$2:$H$3001,$A17,'Defense Log'!$I$2:$I$3001,"&lt;&gt;Foul",'Defense Log'!$I$2:$I$3001,"&lt;&gt;Turnover"),0)</f>
        <v>3.3222591362126247E-3</v>
      </c>
      <c r="Q17" s="5">
        <f>IFERROR(COUNTIFS('Defense Log'!$H$2:$H$3001,$A17,'Defense Log'!$N$2:$N$3001,"Yes",'Defense Log'!$I$2:$I$3001,"&lt;&gt;Foul",'Defense Log'!$I$2:$I$3001,"&lt;&gt;Turnover")/COUNTIFS('Defense Log'!$H$2:$H$3001,$A17,'Defense Log'!$I$2:$I$3001,"&lt;&gt;Foul",'Defense Log'!$I$2:$I$3001,"&lt;&gt;Turnover"),"N/A")</f>
        <v>0.40531561461794019</v>
      </c>
      <c r="R17" s="5">
        <f>IFERROR(COUNTIFS('Defense Log'!$H$2:$H$3001,'Defense Summary Statistics'!A17,'Defense Log'!$I$2:$I$3001,"Turnover")/(COUNTIF('Defense Log'!$B$2:$B$3001,'Defense Summary Statistics'!A17)+(COUNTIF('Defense Log'!$C$2:$C$3001,'Defense Summary Statistics'!A17)+(COUNTIF('Defense Log'!$D$2:$D$3001,'Defense Summary Statistics'!A17)+(COUNTIF('Defense Log'!$E$2:$E$3001,'Defense Summary Statistics'!A17)+(COUNTIF('Defense Log'!$F$2:$F$3001,'Defense Summary Statistics'!A17)))))),0)</f>
        <v>2.2036474164133738E-2</v>
      </c>
      <c r="S17" s="5">
        <f t="shared" si="0"/>
        <v>1.6524216524216522E-2</v>
      </c>
      <c r="T17" s="6">
        <f>IFERROR(SUMIFS('Defense Log'!$M$2:$M$3001,'Defense Log'!$H$2:$H$3001,$A17)/(INDEX('Player Stats'!$B$4:$B$15,MATCH('Defense Summary Statistics'!$A17,'Player Stats'!$A$4:$A$15,0),1)),"N/A")</f>
        <v>8.8235294117647065</v>
      </c>
      <c r="U17" s="6">
        <f>IFERROR(COUNTIFS('Defense Log'!$H$2:$H$3001,'Defense Summary Statistics'!A17,'Defense Log'!$I$2:$I$3001,"Turnover")/(INDEX('Player Stats'!$B$4:$B$15,MATCH('Defense Summary Statistics'!$A17,'Player Stats'!$A$4:$A$15,0),1)),"N/A")</f>
        <v>0.8529411764705882</v>
      </c>
    </row>
    <row r="18" spans="1:21" x14ac:dyDescent="0.3">
      <c r="A18" s="13" t="s">
        <v>11</v>
      </c>
      <c r="B18" s="6">
        <f>IFERROR((SUMIFS('Defense Log'!$G$2:$G$3001,'Defense Log'!$B$2:$B$3001,'Defense Summary Statistics'!A18)+SUMIFS('Defense Log'!$G$2:$G$3001,'Defense Log'!$C$2:$C$3001,'Defense Summary Statistics'!A18)+SUMIFS('Defense Log'!$G$2:$G$3001,'Defense Log'!$D$2:$D$3001,'Defense Summary Statistics'!A18)+SUMIFS('Defense Log'!$G$2:$G$3001,'Defense Log'!$E$2:$E$3001,'Defense Summary Statistics'!A18)+SUMIFS('Defense Log'!$G$2:$G$3001,'Defense Log'!$F$2:$F$3001,'Defense Summary Statistics'!A18))
/(COUNTIF('Defense Log'!$F$2:$F$3001,'Defense Summary Statistics'!A18)+(COUNTIF('Defense Log'!$E$2:$E$3001,'Defense Summary Statistics'!A18)+(COUNTIF('Defense Log'!$D$2:$D$3001,'Defense Summary Statistics'!A18)+(COUNTIF('Defense Log'!$C$2:$C$3001,'Defense Summary Statistics'!A18)+(COUNTIF('Defense Log'!$B$2:$B$3001,'Defense Summary Statistics'!A18)))))),0)</f>
        <v>0.64919093851132681</v>
      </c>
      <c r="C18" s="5">
        <f>IFERROR((COUNTIFS('Defense Log'!$N$2:$N$3001,"Yes",'Defense Log'!$B$2:$B$3001,'Defense Summary Statistics'!A18)+COUNTIFS('Defense Log'!$N$2:$N$3001,"Yes",'Defense Log'!$C$2:$C$3001,'Defense Summary Statistics'!A18)+COUNTIFS('Defense Log'!$N$2:$N$3001,"Yes",'Defense Log'!$D$2:$D$3001,'Defense Summary Statistics'!A18)+COUNTIFS('Defense Log'!$N$2:$N$3001,"Yes",'Defense Log'!$E$2:$E$3001,'Defense Summary Statistics'!A18)+COUNTIFS('Defense Log'!$N$2:$N$3001,"Yes",'Defense Log'!$F$2:$F$3001,'Defense Summary Statistics'!A18))
/((COUNTIF('Defense Log'!$B$2:$B$3001,'Defense Summary Statistics'!A18)+COUNTIF('Defense Log'!$C$2:$C$3001,'Defense Summary Statistics'!A18)+COUNTIF('Defense Log'!$D$2:$D$3001,'Defense Summary Statistics'!A18)+COUNTIF('Defense Log'!$E$2:$E$3001,'Defense Summary Statistics'!A18)+COUNTIF('Defense Log'!$F$2:$F$3001,'Defense Summary Statistics'!A18))),0)</f>
        <v>0.38899676375404529</v>
      </c>
      <c r="D18" s="85">
        <f ca="1">IFERROR(AVERAGEIFS('Defense Log'!$M$2:$M$2999,OFFSET('Defense Log'!$P$2:$P$2999,0,INDEX(Reference!$A$1:$B$12,MATCH($A18,Reference!$A$1:$A$12,0),2)),"Yes"),"N/A")</f>
        <v>0.84237726098191212</v>
      </c>
      <c r="E18" s="5">
        <f>IFERROR(COUNTIF('Defense Log'!$H$2:$H$3001,'Defense Summary Statistics'!A18)/(COUNTIF('Defense Log'!$B$2:$B$3001,'Defense Summary Statistics'!A18)+(COUNTIF('Defense Log'!$C$2:$C$3001,'Defense Summary Statistics'!A18)+(COUNTIF('Defense Log'!$D$2:$D$3001,'Defense Summary Statistics'!A18)+(COUNTIF('Defense Log'!$E$2:$E$3001,'Defense Summary Statistics'!A18)+(COUNTIF('Defense Log'!$F$2:$F$3001,'Defense Summary Statistics'!A18)))))),"N/A")</f>
        <v>0.18770226537216828</v>
      </c>
      <c r="F18" s="5">
        <f>IFERROR(COUNTIFS('Defense Log'!$H$2:$H$3001,$A18,'Defense Log'!$I$2:$I$3001,"&lt;&gt;Foul",'Defense Log'!$I$2:$I$3001,"&lt;&gt;Turnover",'Defense Log'!$I$2:$I$3001,"Layup")/COUNTIFS('Defense Log'!$H$2:$H$3001,$A18,'Defense Log'!$I$2:$I$3001,"&lt;&gt;Foul",'Defense Log'!$I$2:$I$3001,"&lt;&gt;Turnover"),0)</f>
        <v>0.24186046511627907</v>
      </c>
      <c r="G18" s="5">
        <f>IFERROR(COUNTIFS('Defense Log'!$H$2:$H$3001,$A18,'Defense Log'!$I$2:$I$3001,"Layup",'Defense Log'!$N$2:$N$3001,"Yes")/COUNTIFS('Defense Log'!$H$2:$H$3001,$A18,'Defense Log'!$I$2:$I$3001,"Layup"),0)</f>
        <v>0.59615384615384615</v>
      </c>
      <c r="H18" s="5">
        <f>IFERROR(COUNTIFS('Defense Log'!$H$2:$H$3001,$A18,'Defense Log'!$I$2:$I$3001,"&lt;&gt;Foul",'Defense Log'!$I$2:$I$3001,"&lt;&gt;Turnover",'Defense Log'!$I$2:$I$3001,"Floater")/COUNTIFS('Defense Log'!$H$2:$H$3001,$A18,'Defense Log'!$I$2:$I$3001,"&lt;&gt;Foul",'Defense Log'!$I$2:$I$3001,"&lt;&gt;Turnover"),0)</f>
        <v>8.8372093023255813E-2</v>
      </c>
      <c r="I18" s="5">
        <f>IFERROR(COUNTIFS('Defense Log'!$H$2:$H$3001,$A18,'Defense Log'!$I$2:$I$3001,"Floater",'Defense Log'!$N$2:$N$3001,"Yes")/COUNTIFS('Defense Log'!$H$2:$H$3001,$A18,'Defense Log'!$I$2:$I$3001,"Floater"),0)</f>
        <v>0.42105263157894735</v>
      </c>
      <c r="J18" s="5">
        <f>IFERROR(COUNTIFS('Defense Log'!$H$2:$H$3001,$A18,'Defense Log'!$I$2:$I$3001,"&lt;&gt;Foul",'Defense Log'!$I$2:$I$3001,"&lt;&gt;Turnover",'Defense Log'!$I$2:$I$3001,"Hook")/COUNTIFS('Defense Log'!$H$2:$H$3001,$A18,'Defense Log'!$I$2:$I$3001,"&lt;&gt;Foul",'Defense Log'!$I$2:$I$3001,"&lt;&gt;Turnover"),0)</f>
        <v>6.5116279069767441E-2</v>
      </c>
      <c r="K18" s="5">
        <f>IFERROR(COUNTIFS('Defense Log'!$H$2:$H$3001,$A18,'Defense Log'!$I$2:$I$3001,"Hook",'Defense Log'!$N$2:$N$3001,"Yes")/COUNTIFS('Defense Log'!$H$2:$H$3001,$A18,'Defense Log'!$I$2:$I$3001,"Hook"),0)</f>
        <v>0.42857142857142855</v>
      </c>
      <c r="L18" s="5">
        <f>IFERROR(COUNTIFS('Defense Log'!$H$2:$H$3001,$A18,'Defense Log'!$I$2:$I$3001,"&lt;&gt;Foul",'Defense Log'!$I$2:$I$3001,"&lt;&gt;Turnover",'Defense Log'!$I$2:$I$3001,"Jumper")/COUNTIFS('Defense Log'!$H$2:$H$3001,$A18,'Defense Log'!$I$2:$I$3001,"&lt;&gt;Foul",'Defense Log'!$I$2:$I$3001,"&lt;&gt;Turnover"),0)</f>
        <v>0.2558139534883721</v>
      </c>
      <c r="M18" s="5">
        <f>IFERROR(COUNTIFS('Defense Log'!$H$2:$H$3001,$A18,'Defense Log'!$I$2:$I$3001,"Jumper",'Defense Log'!$N$2:$N$3001,"Yes")/COUNTIFS('Defense Log'!$H$2:$H$3001,$A18,'Defense Log'!$I$2:$I$3001,"Jumper"),0)</f>
        <v>0.34545454545454546</v>
      </c>
      <c r="N18" s="5">
        <f>IFERROR(COUNTIFS('Defense Log'!$H$2:$H$3001,$A18,'Defense Log'!$I$2:$I$3001,"&lt;&gt;Foul",'Defense Log'!$I$2:$I$3001,"&lt;&gt;Turnover",'Defense Log'!$I$2:$I$3001,"Three")/COUNTIFS('Defense Log'!$H$2:$H$3001,$A18,'Defense Log'!$I$2:$I$3001,"&lt;&gt;Foul",'Defense Log'!$I$2:$I$3001,"&lt;&gt;Turnover"),0)</f>
        <v>0.33953488372093021</v>
      </c>
      <c r="O18" s="5">
        <f>IFERROR(COUNTIFS('Defense Log'!$H$2:$H$3001,$A18,'Defense Log'!$I$2:$I$3001,"Three",'Defense Log'!$N$2:$N$3001,"Yes")/COUNTIFS('Defense Log'!$H$2:$H$3001,$A18,'Defense Log'!$I$2:$I$3001,"Three"),0)</f>
        <v>0.38356164383561642</v>
      </c>
      <c r="P18" s="5">
        <f>IFERROR(COUNTIFS('Defense Log'!$H$2:$H$3001,$A18,'Defense Log'!$I$2:$I$3001,"&lt;&gt;Foul",'Defense Log'!$I$2:$I$3001,"&lt;&gt;Turnover",'Defense Log'!$I$2:$I$3001,"Dunk")/COUNTIFS('Defense Log'!$H$2:$H$3001,$A18,'Defense Log'!$I$2:$I$3001,"&lt;&gt;Foul",'Defense Log'!$I$2:$I$3001,"&lt;&gt;Turnover"),0)</f>
        <v>9.3023255813953487E-3</v>
      </c>
      <c r="Q18" s="5">
        <f>IFERROR(COUNTIFS('Defense Log'!$H$2:$H$3001,$A18,'Defense Log'!$N$2:$N$3001,"Yes",'Defense Log'!$I$2:$I$3001,"&lt;&gt;Foul",'Defense Log'!$I$2:$I$3001,"&lt;&gt;Turnover")/COUNTIFS('Defense Log'!$H$2:$H$3001,$A18,'Defense Log'!$I$2:$I$3001,"&lt;&gt;Foul",'Defense Log'!$I$2:$I$3001,"&lt;&gt;Turnover"),"N/A")</f>
        <v>0.43720930232558142</v>
      </c>
      <c r="R18" s="5">
        <f>IFERROR(COUNTIFS('Defense Log'!$H$2:$H$3001,'Defense Summary Statistics'!A18,'Defense Log'!$I$2:$I$3001,"Turnover")/(COUNTIF('Defense Log'!$B$2:$B$3001,'Defense Summary Statistics'!A18)+(COUNTIF('Defense Log'!$C$2:$C$3001,'Defense Summary Statistics'!A18)+(COUNTIF('Defense Log'!$D$2:$D$3001,'Defense Summary Statistics'!A18)+(COUNTIF('Defense Log'!$E$2:$E$3001,'Defense Summary Statistics'!A18)+(COUNTIF('Defense Log'!$F$2:$F$3001,'Defense Summary Statistics'!A18)))))),0)</f>
        <v>3.4304207119741102E-2</v>
      </c>
      <c r="S18" s="5">
        <f t="shared" si="0"/>
        <v>3.6551724137931042E-2</v>
      </c>
      <c r="T18" s="6">
        <f>IFERROR(SUMIFS('Defense Log'!$M$2:$M$3001,'Defense Log'!$H$2:$H$3001,$A18)/(INDEX('Player Stats'!$B$4:$B$15,MATCH('Defense Summary Statistics'!$A18,'Player Stats'!$A$4:$A$15,0),1)),"N/A")</f>
        <v>7.4411764705882355</v>
      </c>
      <c r="U18" s="6">
        <f>IFERROR(COUNTIFS('Defense Log'!$H$2:$H$3001,'Defense Summary Statistics'!A18,'Defense Log'!$I$2:$I$3001,"Turnover")/(INDEX('Player Stats'!$B$4:$B$15,MATCH('Defense Summary Statistics'!$A18,'Player Stats'!$A$4:$A$15,0),1)),"N/A")</f>
        <v>1.5588235294117647</v>
      </c>
    </row>
    <row r="19" spans="1:21" x14ac:dyDescent="0.3">
      <c r="A19" s="13" t="s">
        <v>71</v>
      </c>
      <c r="B19" s="6">
        <f>IFERROR((SUMIFS('Defense Log'!$G$2:$G$3001,'Defense Log'!$B$2:$B$3001,'Defense Summary Statistics'!A19)+SUMIFS('Defense Log'!$G$2:$G$3001,'Defense Log'!$C$2:$C$3001,'Defense Summary Statistics'!A19)+SUMIFS('Defense Log'!$G$2:$G$3001,'Defense Log'!$D$2:$D$3001,'Defense Summary Statistics'!A19)+SUMIFS('Defense Log'!$G$2:$G$3001,'Defense Log'!$E$2:$E$3001,'Defense Summary Statistics'!A19)+SUMIFS('Defense Log'!$G$2:$G$3001,'Defense Log'!$F$2:$F$3001,'Defense Summary Statistics'!A19))
/(COUNTIF('Defense Log'!$F$2:$F$3001,'Defense Summary Statistics'!A19)+(COUNTIF('Defense Log'!$E$2:$E$3001,'Defense Summary Statistics'!A19)+(COUNTIF('Defense Log'!$D$2:$D$3001,'Defense Summary Statistics'!A19)+(COUNTIF('Defense Log'!$C$2:$C$3001,'Defense Summary Statistics'!A19)+(COUNTIF('Defense Log'!$B$2:$B$3001,'Defense Summary Statistics'!A19)))))),0)</f>
        <v>0.69230769230769229</v>
      </c>
      <c r="C19" s="5">
        <f>IFERROR((COUNTIFS('Defense Log'!$N$2:$N$3001,"Yes",'Defense Log'!$B$2:$B$3001,'Defense Summary Statistics'!A19)+COUNTIFS('Defense Log'!$N$2:$N$3001,"Yes",'Defense Log'!$C$2:$C$3001,'Defense Summary Statistics'!A19)+COUNTIFS('Defense Log'!$N$2:$N$3001,"Yes",'Defense Log'!$D$2:$D$3001,'Defense Summary Statistics'!A19)+COUNTIFS('Defense Log'!$N$2:$N$3001,"Yes",'Defense Log'!$E$2:$E$3001,'Defense Summary Statistics'!A19)+COUNTIFS('Defense Log'!$N$2:$N$3001,"Yes",'Defense Log'!$F$2:$F$3001,'Defense Summary Statistics'!A19))
/((COUNTIF('Defense Log'!$B$2:$B$3001,'Defense Summary Statistics'!A19)+COUNTIF('Defense Log'!$C$2:$C$3001,'Defense Summary Statistics'!A19)+COUNTIF('Defense Log'!$D$2:$D$3001,'Defense Summary Statistics'!A19)+COUNTIF('Defense Log'!$E$2:$E$3001,'Defense Summary Statistics'!A19)+COUNTIF('Defense Log'!$F$2:$F$3001,'Defense Summary Statistics'!A19))),0)</f>
        <v>0.38461538461538464</v>
      </c>
      <c r="D19" s="85">
        <f ca="1">IFERROR(AVERAGEIFS('Defense Log'!$M$2:$M$2999,OFFSET('Defense Log'!$P$2:$P$2999,0,INDEX(Reference!$A$1:$B$12,MATCH($A19,Reference!$A$1:$A$12,0),2)),"Yes"),"N/A")</f>
        <v>0.85239852398523985</v>
      </c>
      <c r="E19" s="5">
        <f>IFERROR(COUNTIF('Defense Log'!$H$2:$H$3001,'Defense Summary Statistics'!A19)/(COUNTIF('Defense Log'!$B$2:$B$3001,'Defense Summary Statistics'!A19)+(COUNTIF('Defense Log'!$C$2:$C$3001,'Defense Summary Statistics'!A19)+(COUNTIF('Defense Log'!$D$2:$D$3001,'Defense Summary Statistics'!A19)+(COUNTIF('Defense Log'!$E$2:$E$3001,'Defense Summary Statistics'!A19)+(COUNTIF('Defense Log'!$F$2:$F$3001,'Defense Summary Statistics'!A19)))))),"N/A")</f>
        <v>0.23443223443223443</v>
      </c>
      <c r="F19" s="5">
        <f>IFERROR(COUNTIFS('Defense Log'!$H$2:$H$3001,$A19,'Defense Log'!$I$2:$I$3001,"&lt;&gt;Foul",'Defense Log'!$I$2:$I$3001,"&lt;&gt;Turnover",'Defense Log'!$I$2:$I$3001,"Layup")/COUNTIFS('Defense Log'!$H$2:$H$3001,$A19,'Defense Log'!$I$2:$I$3001,"&lt;&gt;Foul",'Defense Log'!$I$2:$I$3001,"&lt;&gt;Turnover"),0)</f>
        <v>0.34693877551020408</v>
      </c>
      <c r="G19" s="5">
        <f>IFERROR(COUNTIFS('Defense Log'!$H$2:$H$3001,$A19,'Defense Log'!$I$2:$I$3001,"Layup",'Defense Log'!$N$2:$N$3001,"Yes")/COUNTIFS('Defense Log'!$H$2:$H$3001,$A19,'Defense Log'!$I$2:$I$3001,"Layup"),0)</f>
        <v>0.47058823529411764</v>
      </c>
      <c r="H19" s="5">
        <f>IFERROR(COUNTIFS('Defense Log'!$H$2:$H$3001,$A19,'Defense Log'!$I$2:$I$3001,"&lt;&gt;Foul",'Defense Log'!$I$2:$I$3001,"&lt;&gt;Turnover",'Defense Log'!$I$2:$I$3001,"Floater")/COUNTIFS('Defense Log'!$H$2:$H$3001,$A19,'Defense Log'!$I$2:$I$3001,"&lt;&gt;Foul",'Defense Log'!$I$2:$I$3001,"&lt;&gt;Turnover"),0)</f>
        <v>0.12244897959183673</v>
      </c>
      <c r="I19" s="5">
        <f>IFERROR(COUNTIFS('Defense Log'!$H$2:$H$3001,$A19,'Defense Log'!$I$2:$I$3001,"Floater",'Defense Log'!$N$2:$N$3001,"Yes")/COUNTIFS('Defense Log'!$H$2:$H$3001,$A19,'Defense Log'!$I$2:$I$3001,"Floater"),0)</f>
        <v>0.5</v>
      </c>
      <c r="J19" s="5">
        <f>IFERROR(COUNTIFS('Defense Log'!$H$2:$H$3001,$A19,'Defense Log'!$I$2:$I$3001,"&lt;&gt;Foul",'Defense Log'!$I$2:$I$3001,"&lt;&gt;Turnover",'Defense Log'!$I$2:$I$3001,"Hook")/COUNTIFS('Defense Log'!$H$2:$H$3001,$A19,'Defense Log'!$I$2:$I$3001,"&lt;&gt;Foul",'Defense Log'!$I$2:$I$3001,"&lt;&gt;Turnover"),0)</f>
        <v>0.10204081632653061</v>
      </c>
      <c r="K19" s="5">
        <f>IFERROR(COUNTIFS('Defense Log'!$H$2:$H$3001,$A19,'Defense Log'!$I$2:$I$3001,"Hook",'Defense Log'!$N$2:$N$3001,"Yes")/COUNTIFS('Defense Log'!$H$2:$H$3001,$A19,'Defense Log'!$I$2:$I$3001,"Hook"),0)</f>
        <v>0.8</v>
      </c>
      <c r="L19" s="5">
        <f>IFERROR(COUNTIFS('Defense Log'!$H$2:$H$3001,$A19,'Defense Log'!$I$2:$I$3001,"&lt;&gt;Foul",'Defense Log'!$I$2:$I$3001,"&lt;&gt;Turnover",'Defense Log'!$I$2:$I$3001,"Jumper")/COUNTIFS('Defense Log'!$H$2:$H$3001,$A19,'Defense Log'!$I$2:$I$3001,"&lt;&gt;Foul",'Defense Log'!$I$2:$I$3001,"&lt;&gt;Turnover"),0)</f>
        <v>0.14285714285714285</v>
      </c>
      <c r="M19" s="5">
        <f>IFERROR(COUNTIFS('Defense Log'!$H$2:$H$3001,$A19,'Defense Log'!$I$2:$I$3001,"Jumper",'Defense Log'!$N$2:$N$3001,"Yes")/COUNTIFS('Defense Log'!$H$2:$H$3001,$A19,'Defense Log'!$I$2:$I$3001,"Jumper"),0)</f>
        <v>0.2857142857142857</v>
      </c>
      <c r="N19" s="5">
        <f>IFERROR(COUNTIFS('Defense Log'!$H$2:$H$3001,$A19,'Defense Log'!$I$2:$I$3001,"&lt;&gt;Foul",'Defense Log'!$I$2:$I$3001,"&lt;&gt;Turnover",'Defense Log'!$I$2:$I$3001,"Three")/COUNTIFS('Defense Log'!$H$2:$H$3001,$A19,'Defense Log'!$I$2:$I$3001,"&lt;&gt;Foul",'Defense Log'!$I$2:$I$3001,"&lt;&gt;Turnover"),0)</f>
        <v>0.2857142857142857</v>
      </c>
      <c r="O19" s="5">
        <f>IFERROR(COUNTIFS('Defense Log'!$H$2:$H$3001,$A19,'Defense Log'!$I$2:$I$3001,"Three",'Defense Log'!$N$2:$N$3001,"Yes")/COUNTIFS('Defense Log'!$H$2:$H$3001,$A19,'Defense Log'!$I$2:$I$3001,"Three"),0)</f>
        <v>0.42857142857142855</v>
      </c>
      <c r="P19" s="5">
        <f>IFERROR(COUNTIFS('Defense Log'!$H$2:$H$3001,$A19,'Defense Log'!$I$2:$I$3001,"&lt;&gt;Foul",'Defense Log'!$I$2:$I$3001,"&lt;&gt;Turnover",'Defense Log'!$I$2:$I$3001,"Dunk")/COUNTIFS('Defense Log'!$H$2:$H$3001,$A19,'Defense Log'!$I$2:$I$3001,"&lt;&gt;Foul",'Defense Log'!$I$2:$I$3001,"&lt;&gt;Turnover"),0)</f>
        <v>0</v>
      </c>
      <c r="Q19" s="5">
        <f>IFERROR(COUNTIFS('Defense Log'!$H$2:$H$3001,$A19,'Defense Log'!$N$2:$N$3001,"Yes",'Defense Log'!$I$2:$I$3001,"&lt;&gt;Foul",'Defense Log'!$I$2:$I$3001,"&lt;&gt;Turnover")/COUNTIFS('Defense Log'!$H$2:$H$3001,$A19,'Defense Log'!$I$2:$I$3001,"&lt;&gt;Foul",'Defense Log'!$I$2:$I$3001,"&lt;&gt;Turnover"),"N/A")</f>
        <v>0.46938775510204084</v>
      </c>
      <c r="R19" s="5">
        <f>IFERROR(COUNTIFS('Defense Log'!$H$2:$H$3001,'Defense Summary Statistics'!A19,'Defense Log'!$I$2:$I$3001,"Turnover")/(COUNTIF('Defense Log'!$B$2:$B$3001,'Defense Summary Statistics'!A19)+(COUNTIF('Defense Log'!$C$2:$C$3001,'Defense Summary Statistics'!A19)+(COUNTIF('Defense Log'!$D$2:$D$3001,'Defense Summary Statistics'!A19)+(COUNTIF('Defense Log'!$E$2:$E$3001,'Defense Summary Statistics'!A19)+(COUNTIF('Defense Log'!$F$2:$F$3001,'Defense Summary Statistics'!A19)))))),0)</f>
        <v>3.6630036630036632E-2</v>
      </c>
      <c r="S19" s="5">
        <f t="shared" si="0"/>
        <v>3.1250000000000007E-2</v>
      </c>
      <c r="T19" s="6">
        <f>IFERROR(SUMIFS('Defense Log'!$M$2:$M$3001,'Defense Log'!$H$2:$H$3001,$A19)/(INDEX('Player Stats'!$B$4:$B$15,MATCH('Defense Summary Statistics'!$A19,'Player Stats'!$A$4:$A$15,0),1)),"N/A")</f>
        <v>2.6363636363636362</v>
      </c>
      <c r="U19" s="6">
        <f>IFERROR(COUNTIFS('Defense Log'!$H$2:$H$3001,'Defense Summary Statistics'!A19,'Defense Log'!$I$2:$I$3001,"Turnover")/(INDEX('Player Stats'!$B$4:$B$15,MATCH('Defense Summary Statistics'!$A19,'Player Stats'!$A$4:$A$15,0),1)),"N/A")</f>
        <v>0.45454545454545453</v>
      </c>
    </row>
    <row r="20" spans="1:21" x14ac:dyDescent="0.3">
      <c r="A20" s="13" t="s">
        <v>72</v>
      </c>
      <c r="B20" s="6">
        <f>IFERROR((SUMIFS('Defense Log'!$G$2:$G$3001,'Defense Log'!$B$2:$B$3001,'Defense Summary Statistics'!A20)+SUMIFS('Defense Log'!$G$2:$G$3001,'Defense Log'!$C$2:$C$3001,'Defense Summary Statistics'!A20)+SUMIFS('Defense Log'!$G$2:$G$3001,'Defense Log'!$D$2:$D$3001,'Defense Summary Statistics'!A20)+SUMIFS('Defense Log'!$G$2:$G$3001,'Defense Log'!$E$2:$E$3001,'Defense Summary Statistics'!A20)+SUMIFS('Defense Log'!$G$2:$G$3001,'Defense Log'!$F$2:$F$3001,'Defense Summary Statistics'!A20))
/(COUNTIF('Defense Log'!$F$2:$F$3001,'Defense Summary Statistics'!A20)+(COUNTIF('Defense Log'!$E$2:$E$3001,'Defense Summary Statistics'!A20)+(COUNTIF('Defense Log'!$D$2:$D$3001,'Defense Summary Statistics'!A20)+(COUNTIF('Defense Log'!$C$2:$C$3001,'Defense Summary Statistics'!A20)+(COUNTIF('Defense Log'!$B$2:$B$3001,'Defense Summary Statistics'!A20)))))),0)</f>
        <v>0.72972972972972971</v>
      </c>
      <c r="C20" s="5">
        <f>IFERROR((COUNTIFS('Defense Log'!$N$2:$N$3001,"Yes",'Defense Log'!$B$2:$B$3001,'Defense Summary Statistics'!A20)+COUNTIFS('Defense Log'!$N$2:$N$3001,"Yes",'Defense Log'!$C$2:$C$3001,'Defense Summary Statistics'!A20)+COUNTIFS('Defense Log'!$N$2:$N$3001,"Yes",'Defense Log'!$D$2:$D$3001,'Defense Summary Statistics'!A20)+COUNTIFS('Defense Log'!$N$2:$N$3001,"Yes",'Defense Log'!$E$2:$E$3001,'Defense Summary Statistics'!A20)+COUNTIFS('Defense Log'!$N$2:$N$3001,"Yes",'Defense Log'!$F$2:$F$3001,'Defense Summary Statistics'!A20))
/((COUNTIF('Defense Log'!$B$2:$B$3001,'Defense Summary Statistics'!A20)+COUNTIF('Defense Log'!$C$2:$C$3001,'Defense Summary Statistics'!A20)+COUNTIF('Defense Log'!$D$2:$D$3001,'Defense Summary Statistics'!A20)+COUNTIF('Defense Log'!$E$2:$E$3001,'Defense Summary Statistics'!A20)+COUNTIF('Defense Log'!$F$2:$F$3001,'Defense Summary Statistics'!A20))),0)</f>
        <v>0.40540540540540543</v>
      </c>
      <c r="D20" s="85">
        <f ca="1">IFERROR(AVERAGEIFS('Defense Log'!$M$2:$M$2999,OFFSET('Defense Log'!$P$2:$P$2999,0,INDEX(Reference!$A$1:$B$12,MATCH($A20,Reference!$A$1:$A$12,0),2)),"Yes"),"N/A")</f>
        <v>0.72972972972972971</v>
      </c>
      <c r="E20" s="5">
        <f>IFERROR(COUNTIF('Defense Log'!$H$2:$H$3001,'Defense Summary Statistics'!A20)/(COUNTIF('Defense Log'!$B$2:$B$3001,'Defense Summary Statistics'!A20)+(COUNTIF('Defense Log'!$C$2:$C$3001,'Defense Summary Statistics'!A20)+(COUNTIF('Defense Log'!$D$2:$D$3001,'Defense Summary Statistics'!A20)+(COUNTIF('Defense Log'!$E$2:$E$3001,'Defense Summary Statistics'!A20)+(COUNTIF('Defense Log'!$F$2:$F$3001,'Defense Summary Statistics'!A20)))))),"N/A")</f>
        <v>0.1891891891891892</v>
      </c>
      <c r="F20" s="5">
        <f>IFERROR(COUNTIFS('Defense Log'!$H$2:$H$3001,$A20,'Defense Log'!$I$2:$I$3001,"&lt;&gt;Foul",'Defense Log'!$I$2:$I$3001,"&lt;&gt;Turnover",'Defense Log'!$I$2:$I$3001,"Layup")/COUNTIFS('Defense Log'!$H$2:$H$3001,$A20,'Defense Log'!$I$2:$I$3001,"&lt;&gt;Foul",'Defense Log'!$I$2:$I$3001,"&lt;&gt;Turnover"),0)</f>
        <v>0.2</v>
      </c>
      <c r="G20" s="5">
        <f>IFERROR(COUNTIFS('Defense Log'!$H$2:$H$3001,$A20,'Defense Log'!$I$2:$I$3001,"Layup",'Defense Log'!$N$2:$N$3001,"Yes")/COUNTIFS('Defense Log'!$H$2:$H$3001,$A20,'Defense Log'!$I$2:$I$3001,"Layup"),0)</f>
        <v>0</v>
      </c>
      <c r="H20" s="5">
        <f>IFERROR(COUNTIFS('Defense Log'!$H$2:$H$3001,$A20,'Defense Log'!$I$2:$I$3001,"&lt;&gt;Foul",'Defense Log'!$I$2:$I$3001,"&lt;&gt;Turnover",'Defense Log'!$I$2:$I$3001,"Floater")/COUNTIFS('Defense Log'!$H$2:$H$3001,$A20,'Defense Log'!$I$2:$I$3001,"&lt;&gt;Foul",'Defense Log'!$I$2:$I$3001,"&lt;&gt;Turnover"),0)</f>
        <v>0</v>
      </c>
      <c r="I20" s="5">
        <f>IFERROR(COUNTIFS('Defense Log'!$H$2:$H$3001,$A20,'Defense Log'!$I$2:$I$3001,"Floater",'Defense Log'!$N$2:$N$3001,"Yes")/COUNTIFS('Defense Log'!$H$2:$H$3001,$A20,'Defense Log'!$I$2:$I$3001,"Floater"),0)</f>
        <v>0</v>
      </c>
      <c r="J20" s="5">
        <f>IFERROR(COUNTIFS('Defense Log'!$H$2:$H$3001,$A20,'Defense Log'!$I$2:$I$3001,"&lt;&gt;Foul",'Defense Log'!$I$2:$I$3001,"&lt;&gt;Turnover",'Defense Log'!$I$2:$I$3001,"Hook")/COUNTIFS('Defense Log'!$H$2:$H$3001,$A20,'Defense Log'!$I$2:$I$3001,"&lt;&gt;Foul",'Defense Log'!$I$2:$I$3001,"&lt;&gt;Turnover"),0)</f>
        <v>0.2</v>
      </c>
      <c r="K20" s="5">
        <f>IFERROR(COUNTIFS('Defense Log'!$H$2:$H$3001,$A20,'Defense Log'!$I$2:$I$3001,"Hook",'Defense Log'!$N$2:$N$3001,"Yes")/COUNTIFS('Defense Log'!$H$2:$H$3001,$A20,'Defense Log'!$I$2:$I$3001,"Hook"),0)</f>
        <v>0</v>
      </c>
      <c r="L20" s="5">
        <f>IFERROR(COUNTIFS('Defense Log'!$H$2:$H$3001,$A20,'Defense Log'!$I$2:$I$3001,"&lt;&gt;Foul",'Defense Log'!$I$2:$I$3001,"&lt;&gt;Turnover",'Defense Log'!$I$2:$I$3001,"Jumper")/COUNTIFS('Defense Log'!$H$2:$H$3001,$A20,'Defense Log'!$I$2:$I$3001,"&lt;&gt;Foul",'Defense Log'!$I$2:$I$3001,"&lt;&gt;Turnover"),0)</f>
        <v>0</v>
      </c>
      <c r="M20" s="5">
        <f>IFERROR(COUNTIFS('Defense Log'!$H$2:$H$3001,$A20,'Defense Log'!$I$2:$I$3001,"Jumper",'Defense Log'!$N$2:$N$3001,"Yes")/COUNTIFS('Defense Log'!$H$2:$H$3001,$A20,'Defense Log'!$I$2:$I$3001,"Jumper"),0)</f>
        <v>0</v>
      </c>
      <c r="N20" s="5">
        <f>IFERROR(COUNTIFS('Defense Log'!$H$2:$H$3001,$A20,'Defense Log'!$I$2:$I$3001,"&lt;&gt;Foul",'Defense Log'!$I$2:$I$3001,"&lt;&gt;Turnover",'Defense Log'!$I$2:$I$3001,"Three")/COUNTIFS('Defense Log'!$H$2:$H$3001,$A20,'Defense Log'!$I$2:$I$3001,"&lt;&gt;Foul",'Defense Log'!$I$2:$I$3001,"&lt;&gt;Turnover"),0)</f>
        <v>0.6</v>
      </c>
      <c r="O20" s="5">
        <f>IFERROR(COUNTIFS('Defense Log'!$H$2:$H$3001,$A20,'Defense Log'!$I$2:$I$3001,"Three",'Defense Log'!$N$2:$N$3001,"Yes")/COUNTIFS('Defense Log'!$H$2:$H$3001,$A20,'Defense Log'!$I$2:$I$3001,"Three"),0)</f>
        <v>0.33333333333333331</v>
      </c>
      <c r="P20" s="5">
        <f>IFERROR(COUNTIFS('Defense Log'!$H$2:$H$3001,$A20,'Defense Log'!$I$2:$I$3001,"&lt;&gt;Foul",'Defense Log'!$I$2:$I$3001,"&lt;&gt;Turnover",'Defense Log'!$I$2:$I$3001,"Dunk")/COUNTIFS('Defense Log'!$H$2:$H$3001,$A20,'Defense Log'!$I$2:$I$3001,"&lt;&gt;Foul",'Defense Log'!$I$2:$I$3001,"&lt;&gt;Turnover"),0)</f>
        <v>0</v>
      </c>
      <c r="Q20" s="5">
        <f>IFERROR(COUNTIFS('Defense Log'!$H$2:$H$3001,$A20,'Defense Log'!$N$2:$N$3001,"Yes",'Defense Log'!$I$2:$I$3001,"&lt;&gt;Foul",'Defense Log'!$I$2:$I$3001,"&lt;&gt;Turnover")/COUNTIFS('Defense Log'!$H$2:$H$3001,$A20,'Defense Log'!$I$2:$I$3001,"&lt;&gt;Foul",'Defense Log'!$I$2:$I$3001,"&lt;&gt;Turnover"),"N/A")</f>
        <v>0.2</v>
      </c>
      <c r="R20" s="5">
        <f>IFERROR(COUNTIFS('Defense Log'!$H$2:$H$3001,'Defense Summary Statistics'!A20,'Defense Log'!$I$2:$I$3001,"Turnover")/(COUNTIF('Defense Log'!$B$2:$B$3001,'Defense Summary Statistics'!A20)+(COUNTIF('Defense Log'!$C$2:$C$3001,'Defense Summary Statistics'!A20)+(COUNTIF('Defense Log'!$D$2:$D$3001,'Defense Summary Statistics'!A20)+(COUNTIF('Defense Log'!$E$2:$E$3001,'Defense Summary Statistics'!A20)+(COUNTIF('Defense Log'!$F$2:$F$3001,'Defense Summary Statistics'!A20)))))),0)</f>
        <v>0</v>
      </c>
      <c r="S20" s="5">
        <f t="shared" si="0"/>
        <v>0</v>
      </c>
      <c r="T20" s="6">
        <f>IFERROR(SUMIFS('Defense Log'!$M$2:$M$3001,'Defense Log'!$H$2:$H$3001,$A20)/(INDEX('Player Stats'!$B$4:$B$15,MATCH('Defense Summary Statistics'!$A20,'Player Stats'!$A$4:$A$15,0),1)),"N/A")</f>
        <v>0.45454545454545453</v>
      </c>
      <c r="U20" s="6">
        <f>IFERROR(COUNTIFS('Defense Log'!$H$2:$H$3001,'Defense Summary Statistics'!A20,'Defense Log'!$I$2:$I$3001,"Turnover")/(INDEX('Player Stats'!$B$4:$B$15,MATCH('Defense Summary Statistics'!$A20,'Player Stats'!$A$4:$A$15,0),1)),"N/A")</f>
        <v>0</v>
      </c>
    </row>
    <row r="21" spans="1:21" x14ac:dyDescent="0.3">
      <c r="A21" s="13" t="s">
        <v>130</v>
      </c>
      <c r="B21" s="6">
        <f>IFERROR((SUMIFS('Defense Log'!$G$2:$G$3001,'Defense Log'!$B$2:$B$3001,'Defense Summary Statistics'!A21)+SUMIFS('Defense Log'!$G$2:$G$3001,'Defense Log'!$C$2:$C$3001,'Defense Summary Statistics'!A21)+SUMIFS('Defense Log'!$G$2:$G$3001,'Defense Log'!$D$2:$D$3001,'Defense Summary Statistics'!A21)+SUMIFS('Defense Log'!$G$2:$G$3001,'Defense Log'!$E$2:$E$3001,'Defense Summary Statistics'!A21)+SUMIFS('Defense Log'!$G$2:$G$3001,'Defense Log'!$F$2:$F$3001,'Defense Summary Statistics'!A21))
/(COUNTIF('Defense Log'!$F$2:$F$3001,'Defense Summary Statistics'!A21)+(COUNTIF('Defense Log'!$E$2:$E$3001,'Defense Summary Statistics'!A21)+(COUNTIF('Defense Log'!$D$2:$D$3001,'Defense Summary Statistics'!A21)+(COUNTIF('Defense Log'!$C$2:$C$3001,'Defense Summary Statistics'!A21)+(COUNTIF('Defense Log'!$B$2:$B$3001,'Defense Summary Statistics'!A21)))))),0)</f>
        <v>0.63949843260188088</v>
      </c>
      <c r="C21" s="5">
        <f>IFERROR((COUNTIFS('Defense Log'!$N$2:$N$3001,"Yes",'Defense Log'!$B$2:$B$3001,'Defense Summary Statistics'!A21)+COUNTIFS('Defense Log'!$N$2:$N$3001,"Yes",'Defense Log'!$C$2:$C$3001,'Defense Summary Statistics'!A21)+COUNTIFS('Defense Log'!$N$2:$N$3001,"Yes",'Defense Log'!$D$2:$D$3001,'Defense Summary Statistics'!A21)+COUNTIFS('Defense Log'!$N$2:$N$3001,"Yes",'Defense Log'!$E$2:$E$3001,'Defense Summary Statistics'!A21)+COUNTIFS('Defense Log'!$N$2:$N$3001,"Yes",'Defense Log'!$F$2:$F$3001,'Defense Summary Statistics'!A21))
/((COUNTIF('Defense Log'!$B$2:$B$3001,'Defense Summary Statistics'!A21)+COUNTIF('Defense Log'!$C$2:$C$3001,'Defense Summary Statistics'!A21)+COUNTIF('Defense Log'!$D$2:$D$3001,'Defense Summary Statistics'!A21)+COUNTIF('Defense Log'!$E$2:$E$3001,'Defense Summary Statistics'!A21)+COUNTIF('Defense Log'!$F$2:$F$3001,'Defense Summary Statistics'!A21))),0)</f>
        <v>0.37408568443051204</v>
      </c>
      <c r="D21" s="85">
        <f ca="1">IFERROR(AVERAGEIFS('Defense Log'!$M$2:$M$2999,OFFSET('Defense Log'!$P$2:$P$2999,0,INDEX(Reference!$A$1:$B$12,MATCH($A21,Reference!$A$1:$A$12,0),2)),"Yes"),"N/A")</f>
        <v>0.81465968586387438</v>
      </c>
      <c r="E21" s="5">
        <f>IFERROR(COUNTIF('Defense Log'!$H$2:$H$3001,'Defense Summary Statistics'!A21)/(COUNTIF('Defense Log'!$B$2:$B$3001,'Defense Summary Statistics'!A21)+(COUNTIF('Defense Log'!$C$2:$C$3001,'Defense Summary Statistics'!A21)+(COUNTIF('Defense Log'!$D$2:$D$3001,'Defense Summary Statistics'!A21)+(COUNTIF('Defense Log'!$E$2:$E$3001,'Defense Summary Statistics'!A21)+(COUNTIF('Defense Log'!$F$2:$F$3001,'Defense Summary Statistics'!A21)))))),"N/A")</f>
        <v>0.25391849529780564</v>
      </c>
      <c r="F21" s="5">
        <f>IFERROR(COUNTIFS('Defense Log'!$H$2:$H$3001,$A21,'Defense Log'!$I$2:$I$3001,"&lt;&gt;Foul",'Defense Log'!$I$2:$I$3001,"&lt;&gt;Turnover",'Defense Log'!$I$2:$I$3001,"Layup")/COUNTIFS('Defense Log'!$H$2:$H$3001,$A21,'Defense Log'!$I$2:$I$3001,"&lt;&gt;Foul",'Defense Log'!$I$2:$I$3001,"&lt;&gt;Turnover"),0)</f>
        <v>0.19393939393939394</v>
      </c>
      <c r="G21" s="5">
        <f>IFERROR(COUNTIFS('Defense Log'!$H$2:$H$3001,$A21,'Defense Log'!$I$2:$I$3001,"Layup",'Defense Log'!$N$2:$N$3001,"Yes")/COUNTIFS('Defense Log'!$H$2:$H$3001,$A21,'Defense Log'!$I$2:$I$3001,"Layup"),0)</f>
        <v>0.65625</v>
      </c>
      <c r="H21" s="5">
        <f>IFERROR(COUNTIFS('Defense Log'!$H$2:$H$3001,$A21,'Defense Log'!$I$2:$I$3001,"&lt;&gt;Foul",'Defense Log'!$I$2:$I$3001,"&lt;&gt;Turnover",'Defense Log'!$I$2:$I$3001,"Floater")/COUNTIFS('Defense Log'!$H$2:$H$3001,$A21,'Defense Log'!$I$2:$I$3001,"&lt;&gt;Foul",'Defense Log'!$I$2:$I$3001,"&lt;&gt;Turnover"),0)</f>
        <v>6.6666666666666666E-2</v>
      </c>
      <c r="I21" s="5">
        <f>IFERROR(COUNTIFS('Defense Log'!$H$2:$H$3001,$A21,'Defense Log'!$I$2:$I$3001,"Floater",'Defense Log'!$N$2:$N$3001,"Yes")/COUNTIFS('Defense Log'!$H$2:$H$3001,$A21,'Defense Log'!$I$2:$I$3001,"Floater"),0)</f>
        <v>0.36363636363636365</v>
      </c>
      <c r="J21" s="5">
        <f>IFERROR(COUNTIFS('Defense Log'!$H$2:$H$3001,$A21,'Defense Log'!$I$2:$I$3001,"&lt;&gt;Foul",'Defense Log'!$I$2:$I$3001,"&lt;&gt;Turnover",'Defense Log'!$I$2:$I$3001,"Hook")/COUNTIFS('Defense Log'!$H$2:$H$3001,$A21,'Defense Log'!$I$2:$I$3001,"&lt;&gt;Foul",'Defense Log'!$I$2:$I$3001,"&lt;&gt;Turnover"),0)</f>
        <v>2.4242424242424242E-2</v>
      </c>
      <c r="K21" s="5">
        <f>IFERROR(COUNTIFS('Defense Log'!$H$2:$H$3001,$A21,'Defense Log'!$I$2:$I$3001,"Hook",'Defense Log'!$N$2:$N$3001,"Yes")/COUNTIFS('Defense Log'!$H$2:$H$3001,$A21,'Defense Log'!$I$2:$I$3001,"Hook"),0)</f>
        <v>0.5</v>
      </c>
      <c r="L21" s="5">
        <f>IFERROR(COUNTIFS('Defense Log'!$H$2:$H$3001,$A21,'Defense Log'!$I$2:$I$3001,"&lt;&gt;Foul",'Defense Log'!$I$2:$I$3001,"&lt;&gt;Turnover",'Defense Log'!$I$2:$I$3001,"Jumper")/COUNTIFS('Defense Log'!$H$2:$H$3001,$A21,'Defense Log'!$I$2:$I$3001,"&lt;&gt;Foul",'Defense Log'!$I$2:$I$3001,"&lt;&gt;Turnover"),0)</f>
        <v>0.22424242424242424</v>
      </c>
      <c r="M21" s="5">
        <f>IFERROR(COUNTIFS('Defense Log'!$H$2:$H$3001,$A21,'Defense Log'!$I$2:$I$3001,"Jumper",'Defense Log'!$N$2:$N$3001,"Yes")/COUNTIFS('Defense Log'!$H$2:$H$3001,$A21,'Defense Log'!$I$2:$I$3001,"Jumper"),0)</f>
        <v>0.40540540540540543</v>
      </c>
      <c r="N21" s="5">
        <f>IFERROR(COUNTIFS('Defense Log'!$H$2:$H$3001,$A21,'Defense Log'!$I$2:$I$3001,"&lt;&gt;Foul",'Defense Log'!$I$2:$I$3001,"&lt;&gt;Turnover",'Defense Log'!$I$2:$I$3001,"Three")/COUNTIFS('Defense Log'!$H$2:$H$3001,$A21,'Defense Log'!$I$2:$I$3001,"&lt;&gt;Foul",'Defense Log'!$I$2:$I$3001,"&lt;&gt;Turnover"),0)</f>
        <v>0.48484848484848486</v>
      </c>
      <c r="O21" s="5">
        <f>IFERROR(COUNTIFS('Defense Log'!$H$2:$H$3001,$A21,'Defense Log'!$I$2:$I$3001,"Three",'Defense Log'!$N$2:$N$3001,"Yes")/COUNTIFS('Defense Log'!$H$2:$H$3001,$A21,'Defense Log'!$I$2:$I$3001,"Three"),0)</f>
        <v>0.35</v>
      </c>
      <c r="P21" s="5">
        <f>IFERROR(COUNTIFS('Defense Log'!$H$2:$H$3001,$A21,'Defense Log'!$I$2:$I$3001,"&lt;&gt;Foul",'Defense Log'!$I$2:$I$3001,"&lt;&gt;Turnover",'Defense Log'!$I$2:$I$3001,"Dunk")/COUNTIFS('Defense Log'!$H$2:$H$3001,$A21,'Defense Log'!$I$2:$I$3001,"&lt;&gt;Foul",'Defense Log'!$I$2:$I$3001,"&lt;&gt;Turnover"),0)</f>
        <v>6.0606060606060606E-3</v>
      </c>
      <c r="Q21" s="5">
        <f>IFERROR(COUNTIFS('Defense Log'!$H$2:$H$3001,$A21,'Defense Log'!$N$2:$N$3001,"Yes",'Defense Log'!$I$2:$I$3001,"&lt;&gt;Foul",'Defense Log'!$I$2:$I$3001,"&lt;&gt;Turnover")/COUNTIFS('Defense Log'!$H$2:$H$3001,$A21,'Defense Log'!$I$2:$I$3001,"&lt;&gt;Foul",'Defense Log'!$I$2:$I$3001,"&lt;&gt;Turnover"),"N/A")</f>
        <v>0.4303030303030303</v>
      </c>
      <c r="R21" s="5">
        <f>IFERROR(COUNTIFS('Defense Log'!$H$2:$H$3001,'Defense Summary Statistics'!A21,'Defense Log'!$I$2:$I$3001,"Turnover")/(COUNTIF('Defense Log'!$B$2:$B$3001,'Defense Summary Statistics'!A21)+(COUNTIF('Defense Log'!$C$2:$C$3001,'Defense Summary Statistics'!A21)+(COUNTIF('Defense Log'!$D$2:$D$3001,'Defense Summary Statistics'!A21)+(COUNTIF('Defense Log'!$E$2:$E$3001,'Defense Summary Statistics'!A21)+(COUNTIF('Defense Log'!$F$2:$F$3001,'Defense Summary Statistics'!A21)))))),0)</f>
        <v>6.5830721003134793E-2</v>
      </c>
      <c r="S21" s="5">
        <f t="shared" si="0"/>
        <v>5.185185185185185E-2</v>
      </c>
      <c r="T21" s="6">
        <f>IFERROR(SUMIFS('Defense Log'!$M$2:$M$3001,'Defense Log'!$H$2:$H$3001,$A21)/(INDEX('Player Stats'!$B$4:$B$15,MATCH('Defense Summary Statistics'!$A21,'Player Stats'!$A$4:$A$15,0),1)),"N/A")</f>
        <v>5.7647058823529411</v>
      </c>
      <c r="U21" s="6">
        <f>IFERROR(COUNTIFS('Defense Log'!$H$2:$H$3001,'Defense Summary Statistics'!A21,'Defense Log'!$I$2:$I$3001,"Turnover")/(INDEX('Player Stats'!$B$4:$B$15,MATCH('Defense Summary Statistics'!$A21,'Player Stats'!$A$4:$A$15,0),1)),"N/A")</f>
        <v>1.8529411764705883</v>
      </c>
    </row>
    <row r="22" spans="1:21" x14ac:dyDescent="0.3">
      <c r="A22" s="13" t="s">
        <v>14</v>
      </c>
      <c r="B22" s="6">
        <f>IFERROR((SUMIFS('Defense Log'!$G$2:$G$3001,'Defense Log'!$B$2:$B$3001,'Defense Summary Statistics'!A22)+SUMIFS('Defense Log'!$G$2:$G$3001,'Defense Log'!$C$2:$C$3001,'Defense Summary Statistics'!A22)+SUMIFS('Defense Log'!$G$2:$G$3001,'Defense Log'!$D$2:$D$3001,'Defense Summary Statistics'!A22)+SUMIFS('Defense Log'!$G$2:$G$3001,'Defense Log'!$E$2:$E$3001,'Defense Summary Statistics'!A22)+SUMIFS('Defense Log'!$G$2:$G$3001,'Defense Log'!$F$2:$F$3001,'Defense Summary Statistics'!A22))
/(COUNTIF('Defense Log'!$F$2:$F$3001,'Defense Summary Statistics'!A22)+(COUNTIF('Defense Log'!$E$2:$E$3001,'Defense Summary Statistics'!A22)+(COUNTIF('Defense Log'!$D$2:$D$3001,'Defense Summary Statistics'!A22)+(COUNTIF('Defense Log'!$C$2:$C$3001,'Defense Summary Statistics'!A22)+(COUNTIF('Defense Log'!$B$2:$B$3001,'Defense Summary Statistics'!A22)))))),0)</f>
        <v>0.62222222222222223</v>
      </c>
      <c r="C22" s="5">
        <f>IFERROR((COUNTIFS('Defense Log'!$N$2:$N$3001,"Yes",'Defense Log'!$B$2:$B$3001,'Defense Summary Statistics'!A22)+COUNTIFS('Defense Log'!$N$2:$N$3001,"Yes",'Defense Log'!$C$2:$C$3001,'Defense Summary Statistics'!A22)+COUNTIFS('Defense Log'!$N$2:$N$3001,"Yes",'Defense Log'!$D$2:$D$3001,'Defense Summary Statistics'!A22)+COUNTIFS('Defense Log'!$N$2:$N$3001,"Yes",'Defense Log'!$E$2:$E$3001,'Defense Summary Statistics'!A22)+COUNTIFS('Defense Log'!$N$2:$N$3001,"Yes",'Defense Log'!$F$2:$F$3001,'Defense Summary Statistics'!A22))
/((COUNTIF('Defense Log'!$B$2:$B$3001,'Defense Summary Statistics'!A22)+COUNTIF('Defense Log'!$C$2:$C$3001,'Defense Summary Statistics'!A22)+COUNTIF('Defense Log'!$D$2:$D$3001,'Defense Summary Statistics'!A22)+COUNTIF('Defense Log'!$E$2:$E$3001,'Defense Summary Statistics'!A22)+COUNTIF('Defense Log'!$F$2:$F$3001,'Defense Summary Statistics'!A22))),0)</f>
        <v>0.36296296296296299</v>
      </c>
      <c r="D22" s="85">
        <f ca="1">IFERROR(AVERAGEIFS('Defense Log'!$M$2:$M$2999,OFFSET('Defense Log'!$P$2:$P$2999,0,INDEX(Reference!$A$1:$B$12,MATCH($A22,Reference!$A$1:$A$12,0),2)),"Yes"),"N/A")</f>
        <v>0.78148148148148144</v>
      </c>
      <c r="E22" s="5">
        <f>IFERROR(COUNTIF('Defense Log'!$H$2:$H$3001,'Defense Summary Statistics'!A22)/(COUNTIF('Defense Log'!$B$2:$B$3001,'Defense Summary Statistics'!A22)+(COUNTIF('Defense Log'!$C$2:$C$3001,'Defense Summary Statistics'!A22)+(COUNTIF('Defense Log'!$D$2:$D$3001,'Defense Summary Statistics'!A22)+(COUNTIF('Defense Log'!$E$2:$E$3001,'Defense Summary Statistics'!A22)+(COUNTIF('Defense Log'!$F$2:$F$3001,'Defense Summary Statistics'!A22)))))),"N/A")</f>
        <v>0.12592592592592591</v>
      </c>
      <c r="F22" s="5">
        <f>IFERROR(COUNTIFS('Defense Log'!$H$2:$H$3001,$A22,'Defense Log'!$I$2:$I$3001,"&lt;&gt;Foul",'Defense Log'!$I$2:$I$3001,"&lt;&gt;Turnover",'Defense Log'!$I$2:$I$3001,"Layup")/COUNTIFS('Defense Log'!$H$2:$H$3001,$A22,'Defense Log'!$I$2:$I$3001,"&lt;&gt;Foul",'Defense Log'!$I$2:$I$3001,"&lt;&gt;Turnover"),0)</f>
        <v>0.10344827586206896</v>
      </c>
      <c r="G22" s="5">
        <f>IFERROR(COUNTIFS('Defense Log'!$H$2:$H$3001,$A22,'Defense Log'!$I$2:$I$3001,"Layup",'Defense Log'!$N$2:$N$3001,"Yes")/COUNTIFS('Defense Log'!$H$2:$H$3001,$A22,'Defense Log'!$I$2:$I$3001,"Layup"),0)</f>
        <v>1</v>
      </c>
      <c r="H22" s="5">
        <f>IFERROR(COUNTIFS('Defense Log'!$H$2:$H$3001,$A22,'Defense Log'!$I$2:$I$3001,"&lt;&gt;Foul",'Defense Log'!$I$2:$I$3001,"&lt;&gt;Turnover",'Defense Log'!$I$2:$I$3001,"Floater")/COUNTIFS('Defense Log'!$H$2:$H$3001,$A22,'Defense Log'!$I$2:$I$3001,"&lt;&gt;Foul",'Defense Log'!$I$2:$I$3001,"&lt;&gt;Turnover"),0)</f>
        <v>0.13793103448275862</v>
      </c>
      <c r="I22" s="5">
        <f>IFERROR(COUNTIFS('Defense Log'!$H$2:$H$3001,$A22,'Defense Log'!$I$2:$I$3001,"Floater",'Defense Log'!$N$2:$N$3001,"Yes")/COUNTIFS('Defense Log'!$H$2:$H$3001,$A22,'Defense Log'!$I$2:$I$3001,"Floater"),0)</f>
        <v>0.5</v>
      </c>
      <c r="J22" s="5">
        <f>IFERROR(COUNTIFS('Defense Log'!$H$2:$H$3001,$A22,'Defense Log'!$I$2:$I$3001,"&lt;&gt;Foul",'Defense Log'!$I$2:$I$3001,"&lt;&gt;Turnover",'Defense Log'!$I$2:$I$3001,"Hook")/COUNTIFS('Defense Log'!$H$2:$H$3001,$A22,'Defense Log'!$I$2:$I$3001,"&lt;&gt;Foul",'Defense Log'!$I$2:$I$3001,"&lt;&gt;Turnover"),0)</f>
        <v>6.8965517241379309E-2</v>
      </c>
      <c r="K22" s="5">
        <f>IFERROR(COUNTIFS('Defense Log'!$H$2:$H$3001,$A22,'Defense Log'!$I$2:$I$3001,"Hook",'Defense Log'!$N$2:$N$3001,"Yes")/COUNTIFS('Defense Log'!$H$2:$H$3001,$A22,'Defense Log'!$I$2:$I$3001,"Hook"),0)</f>
        <v>0.5</v>
      </c>
      <c r="L22" s="5">
        <f>IFERROR(COUNTIFS('Defense Log'!$H$2:$H$3001,$A22,'Defense Log'!$I$2:$I$3001,"&lt;&gt;Foul",'Defense Log'!$I$2:$I$3001,"&lt;&gt;Turnover",'Defense Log'!$I$2:$I$3001,"Jumper")/COUNTIFS('Defense Log'!$H$2:$H$3001,$A22,'Defense Log'!$I$2:$I$3001,"&lt;&gt;Foul",'Defense Log'!$I$2:$I$3001,"&lt;&gt;Turnover"),0)</f>
        <v>0.41379310344827586</v>
      </c>
      <c r="M22" s="5">
        <f>IFERROR(COUNTIFS('Defense Log'!$H$2:$H$3001,$A22,'Defense Log'!$I$2:$I$3001,"Jumper",'Defense Log'!$N$2:$N$3001,"Yes")/COUNTIFS('Defense Log'!$H$2:$H$3001,$A22,'Defense Log'!$I$2:$I$3001,"Jumper"),0)</f>
        <v>0.5</v>
      </c>
      <c r="N22" s="5">
        <f>IFERROR(COUNTIFS('Defense Log'!$H$2:$H$3001,$A22,'Defense Log'!$I$2:$I$3001,"&lt;&gt;Foul",'Defense Log'!$I$2:$I$3001,"&lt;&gt;Turnover",'Defense Log'!$I$2:$I$3001,"Three")/COUNTIFS('Defense Log'!$H$2:$H$3001,$A22,'Defense Log'!$I$2:$I$3001,"&lt;&gt;Foul",'Defense Log'!$I$2:$I$3001,"&lt;&gt;Turnover"),0)</f>
        <v>0.27586206896551724</v>
      </c>
      <c r="O22" s="5">
        <f>IFERROR(COUNTIFS('Defense Log'!$H$2:$H$3001,$A22,'Defense Log'!$I$2:$I$3001,"Three",'Defense Log'!$N$2:$N$3001,"Yes")/COUNTIFS('Defense Log'!$H$2:$H$3001,$A22,'Defense Log'!$I$2:$I$3001,"Three"),0)</f>
        <v>0.125</v>
      </c>
      <c r="P22" s="5">
        <f>IFERROR(COUNTIFS('Defense Log'!$H$2:$H$3001,$A22,'Defense Log'!$I$2:$I$3001,"&lt;&gt;Foul",'Defense Log'!$I$2:$I$3001,"&lt;&gt;Turnover",'Defense Log'!$I$2:$I$3001,"Dunk")/COUNTIFS('Defense Log'!$H$2:$H$3001,$A22,'Defense Log'!$I$2:$I$3001,"&lt;&gt;Foul",'Defense Log'!$I$2:$I$3001,"&lt;&gt;Turnover"),0)</f>
        <v>0</v>
      </c>
      <c r="Q22" s="5">
        <f>IFERROR(COUNTIFS('Defense Log'!$H$2:$H$3001,$A22,'Defense Log'!$N$2:$N$3001,"Yes",'Defense Log'!$I$2:$I$3001,"&lt;&gt;Foul",'Defense Log'!$I$2:$I$3001,"&lt;&gt;Turnover")/COUNTIFS('Defense Log'!$H$2:$H$3001,$A22,'Defense Log'!$I$2:$I$3001,"&lt;&gt;Foul",'Defense Log'!$I$2:$I$3001,"&lt;&gt;Turnover"),"N/A")</f>
        <v>0.44827586206896552</v>
      </c>
      <c r="R22" s="5">
        <f>IFERROR(COUNTIFS('Defense Log'!$H$2:$H$3001,'Defense Summary Statistics'!A22,'Defense Log'!$I$2:$I$3001,"Turnover")/(COUNTIF('Defense Log'!$B$2:$B$3001,'Defense Summary Statistics'!A22)+(COUNTIF('Defense Log'!$C$2:$C$3001,'Defense Summary Statistics'!A22)+(COUNTIF('Defense Log'!$D$2:$D$3001,'Defense Summary Statistics'!A22)+(COUNTIF('Defense Log'!$E$2:$E$3001,'Defense Summary Statistics'!A22)+(COUNTIF('Defense Log'!$F$2:$F$3001,'Defense Summary Statistics'!A22)))))),0)</f>
        <v>1.1111111111111112E-2</v>
      </c>
      <c r="S22" s="5">
        <f t="shared" si="0"/>
        <v>1.7647058823529415E-2</v>
      </c>
      <c r="T22" s="6">
        <f>IFERROR(SUMIFS('Defense Log'!$M$2:$M$3001,'Defense Log'!$H$2:$H$3001,$A22)/(INDEX('Player Stats'!$B$4:$B$15,MATCH('Defense Summary Statistics'!$A22,'Player Stats'!$A$4:$A$15,0),1)),"N/A")</f>
        <v>1.1599999999999999</v>
      </c>
      <c r="U22" s="6">
        <f>IFERROR(COUNTIFS('Defense Log'!$H$2:$H$3001,'Defense Summary Statistics'!A22,'Defense Log'!$I$2:$I$3001,"Turnover")/(INDEX('Player Stats'!$B$4:$B$15,MATCH('Defense Summary Statistics'!$A22,'Player Stats'!$A$4:$A$15,0),1)),"N/A")</f>
        <v>0.12</v>
      </c>
    </row>
    <row r="23" spans="1:21" x14ac:dyDescent="0.3">
      <c r="A23" s="13" t="s">
        <v>131</v>
      </c>
      <c r="B23" s="6">
        <f>IFERROR((SUMIFS('Defense Log'!$G$2:$G$3001,'Defense Log'!$B$2:$B$3001,'Defense Summary Statistics'!A23)+SUMIFS('Defense Log'!$G$2:$G$3001,'Defense Log'!$C$2:$C$3001,'Defense Summary Statistics'!A23)+SUMIFS('Defense Log'!$G$2:$G$3001,'Defense Log'!$D$2:$D$3001,'Defense Summary Statistics'!A23)+SUMIFS('Defense Log'!$G$2:$G$3001,'Defense Log'!$E$2:$E$3001,'Defense Summary Statistics'!A23)+SUMIFS('Defense Log'!$G$2:$G$3001,'Defense Log'!$F$2:$F$3001,'Defense Summary Statistics'!A23))
/(COUNTIF('Defense Log'!$F$2:$F$3001,'Defense Summary Statistics'!A23)+(COUNTIF('Defense Log'!$E$2:$E$3001,'Defense Summary Statistics'!A23)+(COUNTIF('Defense Log'!$D$2:$D$3001,'Defense Summary Statistics'!A23)+(COUNTIF('Defense Log'!$C$2:$C$3001,'Defense Summary Statistics'!A23)+(COUNTIF('Defense Log'!$B$2:$B$3001,'Defense Summary Statistics'!A23)))))),0)</f>
        <v>0.61297539149888147</v>
      </c>
      <c r="C23" s="5">
        <f>IFERROR((COUNTIFS('Defense Log'!$N$2:$N$3001,"Yes",'Defense Log'!$B$2:$B$3001,'Defense Summary Statistics'!A23)+COUNTIFS('Defense Log'!$N$2:$N$3001,"Yes",'Defense Log'!$C$2:$C$3001,'Defense Summary Statistics'!A23)+COUNTIFS('Defense Log'!$N$2:$N$3001,"Yes",'Defense Log'!$D$2:$D$3001,'Defense Summary Statistics'!A23)+COUNTIFS('Defense Log'!$N$2:$N$3001,"Yes",'Defense Log'!$E$2:$E$3001,'Defense Summary Statistics'!A23)+COUNTIFS('Defense Log'!$N$2:$N$3001,"Yes",'Defense Log'!$F$2:$F$3001,'Defense Summary Statistics'!A23))
/((COUNTIF('Defense Log'!$B$2:$B$3001,'Defense Summary Statistics'!A23)+COUNTIF('Defense Log'!$C$2:$C$3001,'Defense Summary Statistics'!A23)+COUNTIF('Defense Log'!$D$2:$D$3001,'Defense Summary Statistics'!A23)+COUNTIF('Defense Log'!$E$2:$E$3001,'Defense Summary Statistics'!A23)+COUNTIF('Defense Log'!$F$2:$F$3001,'Defense Summary Statistics'!A23))),0)</f>
        <v>0.36017897091722595</v>
      </c>
      <c r="D23" s="85">
        <f ca="1">IFERROR(AVERAGEIFS('Defense Log'!$M$2:$M$2999,OFFSET('Defense Log'!$P$2:$P$2999,0,INDEX(Reference!$A$1:$B$12,MATCH($A23,Reference!$A$1:$A$12,0),2)),"Yes"),"N/A")</f>
        <v>0.78523489932885904</v>
      </c>
      <c r="E23" s="5">
        <f>IFERROR(COUNTIF('Defense Log'!$H$2:$H$3001,'Defense Summary Statistics'!A23)/(COUNTIF('Defense Log'!$B$2:$B$3001,'Defense Summary Statistics'!A23)+(COUNTIF('Defense Log'!$C$2:$C$3001,'Defense Summary Statistics'!A23)+(COUNTIF('Defense Log'!$D$2:$D$3001,'Defense Summary Statistics'!A23)+(COUNTIF('Defense Log'!$E$2:$E$3001,'Defense Summary Statistics'!A23)+(COUNTIF('Defense Log'!$F$2:$F$3001,'Defense Summary Statistics'!A23)))))),"N/A")</f>
        <v>0.29082774049217003</v>
      </c>
      <c r="F23" s="5">
        <f>IFERROR(COUNTIFS('Defense Log'!$H$2:$H$3001,$A23,'Defense Log'!$I$2:$I$3001,"&lt;&gt;Foul",'Defense Log'!$I$2:$I$3001,"&lt;&gt;Turnover",'Defense Log'!$I$2:$I$3001,"Layup")/COUNTIFS('Defense Log'!$H$2:$H$3001,$A23,'Defense Log'!$I$2:$I$3001,"&lt;&gt;Foul",'Defense Log'!$I$2:$I$3001,"&lt;&gt;Turnover"),0)</f>
        <v>0.37037037037037035</v>
      </c>
      <c r="G23" s="5">
        <f>IFERROR(COUNTIFS('Defense Log'!$H$2:$H$3001,$A23,'Defense Log'!$I$2:$I$3001,"Layup",'Defense Log'!$N$2:$N$3001,"Yes")/COUNTIFS('Defense Log'!$H$2:$H$3001,$A23,'Defense Log'!$I$2:$I$3001,"Layup"),0)</f>
        <v>0.32500000000000001</v>
      </c>
      <c r="H23" s="5">
        <f>IFERROR(COUNTIFS('Defense Log'!$H$2:$H$3001,$A23,'Defense Log'!$I$2:$I$3001,"&lt;&gt;Foul",'Defense Log'!$I$2:$I$3001,"&lt;&gt;Turnover",'Defense Log'!$I$2:$I$3001,"Floater")/COUNTIFS('Defense Log'!$H$2:$H$3001,$A23,'Defense Log'!$I$2:$I$3001,"&lt;&gt;Foul",'Defense Log'!$I$2:$I$3001,"&lt;&gt;Turnover"),0)</f>
        <v>8.3333333333333329E-2</v>
      </c>
      <c r="I23" s="5">
        <f>IFERROR(COUNTIFS('Defense Log'!$H$2:$H$3001,$A23,'Defense Log'!$I$2:$I$3001,"Floater",'Defense Log'!$N$2:$N$3001,"Yes")/COUNTIFS('Defense Log'!$H$2:$H$3001,$A23,'Defense Log'!$I$2:$I$3001,"Floater"),0)</f>
        <v>0.44444444444444442</v>
      </c>
      <c r="J23" s="5">
        <f>IFERROR(COUNTIFS('Defense Log'!$H$2:$H$3001,$A23,'Defense Log'!$I$2:$I$3001,"&lt;&gt;Foul",'Defense Log'!$I$2:$I$3001,"&lt;&gt;Turnover",'Defense Log'!$I$2:$I$3001,"Hook")/COUNTIFS('Defense Log'!$H$2:$H$3001,$A23,'Defense Log'!$I$2:$I$3001,"&lt;&gt;Foul",'Defense Log'!$I$2:$I$3001,"&lt;&gt;Turnover"),0)</f>
        <v>9.2592592592592587E-2</v>
      </c>
      <c r="K23" s="5">
        <f>IFERROR(COUNTIFS('Defense Log'!$H$2:$H$3001,$A23,'Defense Log'!$I$2:$I$3001,"Hook",'Defense Log'!$N$2:$N$3001,"Yes")/COUNTIFS('Defense Log'!$H$2:$H$3001,$A23,'Defense Log'!$I$2:$I$3001,"Hook"),0)</f>
        <v>0.5</v>
      </c>
      <c r="L23" s="5">
        <f>IFERROR(COUNTIFS('Defense Log'!$H$2:$H$3001,$A23,'Defense Log'!$I$2:$I$3001,"&lt;&gt;Foul",'Defense Log'!$I$2:$I$3001,"&lt;&gt;Turnover",'Defense Log'!$I$2:$I$3001,"Jumper")/COUNTIFS('Defense Log'!$H$2:$H$3001,$A23,'Defense Log'!$I$2:$I$3001,"&lt;&gt;Foul",'Defense Log'!$I$2:$I$3001,"&lt;&gt;Turnover"),0)</f>
        <v>0.24074074074074073</v>
      </c>
      <c r="M23" s="5">
        <f>IFERROR(COUNTIFS('Defense Log'!$H$2:$H$3001,$A23,'Defense Log'!$I$2:$I$3001,"Jumper",'Defense Log'!$N$2:$N$3001,"Yes")/COUNTIFS('Defense Log'!$H$2:$H$3001,$A23,'Defense Log'!$I$2:$I$3001,"Jumper"),0)</f>
        <v>0.34615384615384615</v>
      </c>
      <c r="N23" s="5">
        <f>IFERROR(COUNTIFS('Defense Log'!$H$2:$H$3001,$A23,'Defense Log'!$I$2:$I$3001,"&lt;&gt;Foul",'Defense Log'!$I$2:$I$3001,"&lt;&gt;Turnover",'Defense Log'!$I$2:$I$3001,"Three")/COUNTIFS('Defense Log'!$H$2:$H$3001,$A23,'Defense Log'!$I$2:$I$3001,"&lt;&gt;Foul",'Defense Log'!$I$2:$I$3001,"&lt;&gt;Turnover"),0)</f>
        <v>0.19444444444444445</v>
      </c>
      <c r="O23" s="5">
        <f>IFERROR(COUNTIFS('Defense Log'!$H$2:$H$3001,$A23,'Defense Log'!$I$2:$I$3001,"Three",'Defense Log'!$N$2:$N$3001,"Yes")/COUNTIFS('Defense Log'!$H$2:$H$3001,$A23,'Defense Log'!$I$2:$I$3001,"Three"),0)</f>
        <v>0.19047619047619047</v>
      </c>
      <c r="P23" s="5">
        <f>IFERROR(COUNTIFS('Defense Log'!$H$2:$H$3001,$A23,'Defense Log'!$I$2:$I$3001,"&lt;&gt;Foul",'Defense Log'!$I$2:$I$3001,"&lt;&gt;Turnover",'Defense Log'!$I$2:$I$3001,"Dunk")/COUNTIFS('Defense Log'!$H$2:$H$3001,$A23,'Defense Log'!$I$2:$I$3001,"&lt;&gt;Foul",'Defense Log'!$I$2:$I$3001,"&lt;&gt;Turnover"),0)</f>
        <v>1.8518518518518517E-2</v>
      </c>
      <c r="Q23" s="5">
        <f>IFERROR(COUNTIFS('Defense Log'!$H$2:$H$3001,$A23,'Defense Log'!$N$2:$N$3001,"Yes",'Defense Log'!$I$2:$I$3001,"&lt;&gt;Foul",'Defense Log'!$I$2:$I$3001,"&lt;&gt;Turnover")/COUNTIFS('Defense Log'!$H$2:$H$3001,$A23,'Defense Log'!$I$2:$I$3001,"&lt;&gt;Foul",'Defense Log'!$I$2:$I$3001,"&lt;&gt;Turnover"),"N/A")</f>
        <v>0.33333333333333331</v>
      </c>
      <c r="R23" s="5">
        <f>IFERROR(COUNTIFS('Defense Log'!$H$2:$H$3001,'Defense Summary Statistics'!A23,'Defense Log'!$I$2:$I$3001,"Turnover")/(COUNTIF('Defense Log'!$B$2:$B$3001,'Defense Summary Statistics'!A23)+(COUNTIF('Defense Log'!$C$2:$C$3001,'Defense Summary Statistics'!A23)+(COUNTIF('Defense Log'!$D$2:$D$3001,'Defense Summary Statistics'!A23)+(COUNTIF('Defense Log'!$E$2:$E$3001,'Defense Summary Statistics'!A23)+(COUNTIF('Defense Log'!$F$2:$F$3001,'Defense Summary Statistics'!A23)))))),0)</f>
        <v>2.6845637583892617E-2</v>
      </c>
      <c r="S23" s="5">
        <f t="shared" si="0"/>
        <v>1.8461538461538463E-2</v>
      </c>
      <c r="T23" s="6">
        <f>IFERROR(SUMIFS('Defense Log'!$M$2:$M$3001,'Defense Log'!$H$2:$H$3001,$A23)/(INDEX('Player Stats'!$B$4:$B$15,MATCH('Defense Summary Statistics'!$A23,'Player Stats'!$A$4:$A$15,0),1)),"N/A")</f>
        <v>3.5769230769230771</v>
      </c>
      <c r="U23" s="6">
        <f>IFERROR(COUNTIFS('Defense Log'!$H$2:$H$3001,'Defense Summary Statistics'!A23,'Defense Log'!$I$2:$I$3001,"Turnover")/(INDEX('Player Stats'!$B$4:$B$15,MATCH('Defense Summary Statistics'!$A23,'Player Stats'!$A$4:$A$15,0),1)),"N/A")</f>
        <v>0.46153846153846156</v>
      </c>
    </row>
    <row r="24" spans="1:21" x14ac:dyDescent="0.3">
      <c r="A24" s="13" t="s">
        <v>73</v>
      </c>
      <c r="B24" s="6">
        <f>IFERROR((SUMIFS('Defense Log'!$G$2:$G$3001,'Defense Log'!$B$2:$B$3001,'Defense Summary Statistics'!A24)+SUMIFS('Defense Log'!$G$2:$G$3001,'Defense Log'!$C$2:$C$3001,'Defense Summary Statistics'!A24)+SUMIFS('Defense Log'!$G$2:$G$3001,'Defense Log'!$D$2:$D$3001,'Defense Summary Statistics'!A24)+SUMIFS('Defense Log'!$G$2:$G$3001,'Defense Log'!$E$2:$E$3001,'Defense Summary Statistics'!A24)+SUMIFS('Defense Log'!$G$2:$G$3001,'Defense Log'!$F$2:$F$3001,'Defense Summary Statistics'!A24))
/(COUNTIF('Defense Log'!$F$2:$F$3001,'Defense Summary Statistics'!A24)+(COUNTIF('Defense Log'!$E$2:$E$3001,'Defense Summary Statistics'!A24)+(COUNTIF('Defense Log'!$D$2:$D$3001,'Defense Summary Statistics'!A24)+(COUNTIF('Defense Log'!$C$2:$C$3001,'Defense Summary Statistics'!A24)+(COUNTIF('Defense Log'!$B$2:$B$3001,'Defense Summary Statistics'!A24)))))),0)</f>
        <v>0</v>
      </c>
      <c r="C24" s="5">
        <f>IFERROR((COUNTIFS('Defense Log'!$N$2:$N$3001,"Yes",'Defense Log'!$B$2:$B$3001,'Defense Summary Statistics'!A24)+COUNTIFS('Defense Log'!$N$2:$N$3001,"Yes",'Defense Log'!$C$2:$C$3001,'Defense Summary Statistics'!A24)+COUNTIFS('Defense Log'!$N$2:$N$3001,"Yes",'Defense Log'!$D$2:$D$3001,'Defense Summary Statistics'!A24)+COUNTIFS('Defense Log'!$N$2:$N$3001,"Yes",'Defense Log'!$E$2:$E$3001,'Defense Summary Statistics'!A24)+COUNTIFS('Defense Log'!$N$2:$N$3001,"Yes",'Defense Log'!$F$2:$F$3001,'Defense Summary Statistics'!A24))
/((COUNTIF('Defense Log'!$B$2:$B$3001,'Defense Summary Statistics'!A24)+COUNTIF('Defense Log'!$C$2:$C$3001,'Defense Summary Statistics'!A24)+COUNTIF('Defense Log'!$D$2:$D$3001,'Defense Summary Statistics'!A24)+COUNTIF('Defense Log'!$E$2:$E$3001,'Defense Summary Statistics'!A24)+COUNTIF('Defense Log'!$F$2:$F$3001,'Defense Summary Statistics'!A24))),0)</f>
        <v>0</v>
      </c>
      <c r="D24" s="85" t="str">
        <f ca="1">IFERROR(AVERAGEIFS('Defense Log'!$M$2:$M$2999,OFFSET('Defense Log'!$P$2:$P$2999,0,INDEX(Reference!$A$1:$B$12,MATCH($A24,Reference!$A$1:$A$12,0),2)),"Yes"),"N/A")</f>
        <v>N/A</v>
      </c>
      <c r="E24" s="5" t="str">
        <f>IFERROR(COUNTIF('Defense Log'!$H$2:$H$3001,'Defense Summary Statistics'!A24)/(COUNTIF('Defense Log'!$B$2:$B$3001,'Defense Summary Statistics'!A24)+(COUNTIF('Defense Log'!$C$2:$C$3001,'Defense Summary Statistics'!A24)+(COUNTIF('Defense Log'!$D$2:$D$3001,'Defense Summary Statistics'!A24)+(COUNTIF('Defense Log'!$E$2:$E$3001,'Defense Summary Statistics'!A24)+(COUNTIF('Defense Log'!$F$2:$F$3001,'Defense Summary Statistics'!A24)))))),"N/A")</f>
        <v>N/A</v>
      </c>
      <c r="F24" s="5">
        <f>IFERROR(COUNTIFS('Defense Log'!$H$2:$H$3001,$A24,'Defense Log'!$I$2:$I$3001,"&lt;&gt;Foul",'Defense Log'!$I$2:$I$3001,"&lt;&gt;Turnover",'Defense Log'!$I$2:$I$3001,"Layup")/COUNTIFS('Defense Log'!$H$2:$H$3001,$A24,'Defense Log'!$I$2:$I$3001,"&lt;&gt;Foul",'Defense Log'!$I$2:$I$3001,"&lt;&gt;Turnover"),0)</f>
        <v>0</v>
      </c>
      <c r="G24" s="5">
        <f>IFERROR(COUNTIFS('Defense Log'!$H$2:$H$3001,$A24,'Defense Log'!$I$2:$I$3001,"Layup",'Defense Log'!$N$2:$N$3001,"Yes")/COUNTIFS('Defense Log'!$H$2:$H$3001,$A24,'Defense Log'!$I$2:$I$3001,"Layup"),0)</f>
        <v>0</v>
      </c>
      <c r="H24" s="5">
        <f>IFERROR(COUNTIFS('Defense Log'!$H$2:$H$3001,$A24,'Defense Log'!$I$2:$I$3001,"&lt;&gt;Foul",'Defense Log'!$I$2:$I$3001,"&lt;&gt;Turnover",'Defense Log'!$I$2:$I$3001,"Floater")/COUNTIFS('Defense Log'!$H$2:$H$3001,$A24,'Defense Log'!$I$2:$I$3001,"&lt;&gt;Foul",'Defense Log'!$I$2:$I$3001,"&lt;&gt;Turnover"),0)</f>
        <v>0</v>
      </c>
      <c r="I24" s="5">
        <f>IFERROR(COUNTIFS('Defense Log'!$H$2:$H$3001,$A24,'Defense Log'!$I$2:$I$3001,"Floater",'Defense Log'!$N$2:$N$3001,"Yes")/COUNTIFS('Defense Log'!$H$2:$H$3001,$A24,'Defense Log'!$I$2:$I$3001,"Floater"),0)</f>
        <v>0</v>
      </c>
      <c r="J24" s="5">
        <f>IFERROR(COUNTIFS('Defense Log'!$H$2:$H$3001,$A24,'Defense Log'!$I$2:$I$3001,"&lt;&gt;Foul",'Defense Log'!$I$2:$I$3001,"&lt;&gt;Turnover",'Defense Log'!$I$2:$I$3001,"Hook")/COUNTIFS('Defense Log'!$H$2:$H$3001,$A24,'Defense Log'!$I$2:$I$3001,"&lt;&gt;Foul",'Defense Log'!$I$2:$I$3001,"&lt;&gt;Turnover"),0)</f>
        <v>0</v>
      </c>
      <c r="K24" s="5">
        <f>IFERROR(COUNTIFS('Defense Log'!$H$2:$H$3001,$A24,'Defense Log'!$I$2:$I$3001,"Hook",'Defense Log'!$N$2:$N$3001,"Yes")/COUNTIFS('Defense Log'!$H$2:$H$3001,$A24,'Defense Log'!$I$2:$I$3001,"Hook"),0)</f>
        <v>0</v>
      </c>
      <c r="L24" s="5">
        <f>IFERROR(COUNTIFS('Defense Log'!$H$2:$H$3001,$A24,'Defense Log'!$I$2:$I$3001,"&lt;&gt;Foul",'Defense Log'!$I$2:$I$3001,"&lt;&gt;Turnover",'Defense Log'!$I$2:$I$3001,"Jumper")/COUNTIFS('Defense Log'!$H$2:$H$3001,$A24,'Defense Log'!$I$2:$I$3001,"&lt;&gt;Foul",'Defense Log'!$I$2:$I$3001,"&lt;&gt;Turnover"),0)</f>
        <v>0</v>
      </c>
      <c r="M24" s="5">
        <f>IFERROR(COUNTIFS('Defense Log'!$H$2:$H$3001,$A24,'Defense Log'!$I$2:$I$3001,"Jumper",'Defense Log'!$N$2:$N$3001,"Yes")/COUNTIFS('Defense Log'!$H$2:$H$3001,$A24,'Defense Log'!$I$2:$I$3001,"Jumper"),0)</f>
        <v>0</v>
      </c>
      <c r="N24" s="5">
        <f>IFERROR(COUNTIFS('Defense Log'!$H$2:$H$3001,$A24,'Defense Log'!$I$2:$I$3001,"&lt;&gt;Foul",'Defense Log'!$I$2:$I$3001,"&lt;&gt;Turnover",'Defense Log'!$I$2:$I$3001,"Three")/COUNTIFS('Defense Log'!$H$2:$H$3001,$A24,'Defense Log'!$I$2:$I$3001,"&lt;&gt;Foul",'Defense Log'!$I$2:$I$3001,"&lt;&gt;Turnover"),0)</f>
        <v>0</v>
      </c>
      <c r="O24" s="5">
        <f>IFERROR(COUNTIFS('Defense Log'!$H$2:$H$3001,$A24,'Defense Log'!$I$2:$I$3001,"Three",'Defense Log'!$N$2:$N$3001,"Yes")/COUNTIFS('Defense Log'!$H$2:$H$3001,$A24,'Defense Log'!$I$2:$I$3001,"Three"),0)</f>
        <v>0</v>
      </c>
      <c r="P24" s="5">
        <f>IFERROR(COUNTIFS('Defense Log'!$H$2:$H$3001,$A24,'Defense Log'!$I$2:$I$3001,"&lt;&gt;Foul",'Defense Log'!$I$2:$I$3001,"&lt;&gt;Turnover",'Defense Log'!$I$2:$I$3001,"Dunk")/COUNTIFS('Defense Log'!$H$2:$H$3001,$A24,'Defense Log'!$I$2:$I$3001,"&lt;&gt;Foul",'Defense Log'!$I$2:$I$3001,"&lt;&gt;Turnover"),0)</f>
        <v>0</v>
      </c>
      <c r="Q24" s="5" t="str">
        <f>IFERROR(COUNTIFS('Defense Log'!$H$2:$H$3001,$A24,'Defense Log'!$N$2:$N$3001,"Yes",'Defense Log'!$I$2:$I$3001,"&lt;&gt;Foul",'Defense Log'!$I$2:$I$3001,"&lt;&gt;Turnover")/COUNTIFS('Defense Log'!$H$2:$H$3001,$A24,'Defense Log'!$I$2:$I$3001,"&lt;&gt;Foul",'Defense Log'!$I$2:$I$3001,"&lt;&gt;Turnover"),"N/A")</f>
        <v>N/A</v>
      </c>
      <c r="R24" s="5">
        <f>IFERROR(COUNTIFS('Defense Log'!$H$2:$H$3001,'Defense Summary Statistics'!A24,'Defense Log'!$I$2:$I$3001,"Turnover")/(COUNTIF('Defense Log'!$B$2:$B$3001,'Defense Summary Statistics'!A24)+(COUNTIF('Defense Log'!$C$2:$C$3001,'Defense Summary Statistics'!A24)+(COUNTIF('Defense Log'!$D$2:$D$3001,'Defense Summary Statistics'!A24)+(COUNTIF('Defense Log'!$E$2:$E$3001,'Defense Summary Statistics'!A24)+(COUNTIF('Defense Log'!$F$2:$F$3001,'Defense Summary Statistics'!A24)))))),0)</f>
        <v>0</v>
      </c>
      <c r="S24" s="5" t="str">
        <f t="shared" si="0"/>
        <v>N/A</v>
      </c>
      <c r="T24" s="6" t="str">
        <f>IFERROR(SUMIFS('Defense Log'!$M$2:$M$3001,'Defense Log'!$H$2:$H$3001,$A24)/(INDEX('Player Stats'!$B$4:$B$15,MATCH('Defense Summary Statistics'!$A24,'Player Stats'!$A$4:$A$15,0),1)),"N/A")</f>
        <v>N/A</v>
      </c>
      <c r="U24" s="6" t="str">
        <f>IFERROR(COUNTIFS('Defense Log'!$H$2:$H$3001,'Defense Summary Statistics'!A24,'Defense Log'!$I$2:$I$3001,"Turnover")/(INDEX('Player Stats'!$B$4:$B$15,MATCH('Defense Summary Statistics'!$A24,'Player Stats'!$A$4:$A$15,0),1)),"N/A")</f>
        <v>N/A</v>
      </c>
    </row>
    <row r="25" spans="1:21" s="1" customFormat="1" x14ac:dyDescent="0.3">
      <c r="A25" s="12" t="s">
        <v>23</v>
      </c>
      <c r="B25" s="8">
        <f>IFERROR(AVERAGE('Defense Log'!$G$2:$G$3001),0)</f>
        <v>0.64323040380047503</v>
      </c>
      <c r="C25" s="9">
        <f>IFERROR(COUNTIF('Defense Log'!$N$2:$N$3001,"Yes")/(COUNTIF('Defense Log'!$N$2:$N$3001,"Yes")+COUNTIF('Defense Log'!$N$2:$N$3001,"No")),0)</f>
        <v>0.38052256532066508</v>
      </c>
      <c r="D25" s="18">
        <f>IFERROR(AVERAGE('Defense Log'!$M$2:$M$3001),0)</f>
        <v>0.81995249406175774</v>
      </c>
      <c r="E25" s="18"/>
      <c r="F25" s="9">
        <f>IFERROR(COUNTIF('Defense Log'!$I$2:$I$3001,"Layup")/COUNTIFS('Defense Log'!$I$2:$I$3001,"&lt;&gt;Turnover",'Defense Log'!$I$2:$I$3001,"&lt;&gt;Foul",'Defense Log'!$I$2:$I$3001,"&lt;&gt;"),0)</f>
        <v>0.25264467952706909</v>
      </c>
      <c r="G25" s="9">
        <f>IFERROR((COUNTIFS('Defense Log'!$I$2:$I$3001,"Layup",'Defense Log'!$N$2:$N$3001,"Yes"))/(COUNTIFS('Defense Log'!$I$2:$I$3001,"Layup")),0)</f>
        <v>0.50985221674876846</v>
      </c>
      <c r="H25" s="9">
        <f>IFERROR(COUNTIF('Defense Log'!$I$2:$I$3001,"Floater")/COUNTIFS('Defense Log'!$I$2:$I$3001,"&lt;&gt;Turnover",'Defense Log'!$I$2:$I$3001,"&lt;&gt;Foul",'Defense Log'!$I$2:$I$3001,"&lt;&gt;"),0)</f>
        <v>8.2762912258867449E-2</v>
      </c>
      <c r="I25" s="9">
        <f>IFERROR((COUNTIFS('Defense Log'!$I$2:$I$3001,"Floater",'Defense Log'!$N$2:$N$3001,"Yes"))/(COUNTIFS('Defense Log'!$I$2:$I$3001,"Floater")),0)</f>
        <v>0.37593984962406013</v>
      </c>
      <c r="J25" s="9">
        <f>IFERROR(COUNTIF('Defense Log'!$I$2:$I$3001,"Hook")/COUNTIFS('Defense Log'!$I$2:$I$3001,"&lt;&gt;Turnover",'Defense Log'!$I$2:$I$3001,"&lt;&gt;Foul",'Defense Log'!$I$2:$I$3001,"&lt;&gt;"),0)</f>
        <v>5.2893590541381458E-2</v>
      </c>
      <c r="K25" s="9">
        <f>IFERROR((COUNTIFS('Defense Log'!$I$2:$I$3001,"Hook",'Defense Log'!$N$2:$N$3001,"Yes"))/(COUNTIFS('Defense Log'!$I$2:$I$3001,"Hook")),0)</f>
        <v>0.4823529411764706</v>
      </c>
      <c r="L25" s="9">
        <f>IFERROR(COUNTIF('Defense Log'!$I$2:$I$3001,"Jumper")/COUNTIFS('Defense Log'!$I$2:$I$3001,"&lt;&gt;Turnover",'Defense Log'!$I$2:$I$3001,"&lt;&gt;Foul",'Defense Log'!$I$2:$I$3001,"&lt;&gt;"),0)</f>
        <v>0.20286247666459239</v>
      </c>
      <c r="M25" s="9">
        <f>IFERROR((COUNTIFS('Defense Log'!$I$2:$I$3001,"Jumper",'Defense Log'!$N$2:$N$3001,"Yes"))/(COUNTIFS('Defense Log'!$I$2:$I$3001,"Jumper")),0)</f>
        <v>0.36809815950920244</v>
      </c>
      <c r="N25" s="9">
        <f>IFERROR(COUNTIF('Defense Log'!$I$2:$I$3001,"Three")/COUNTIFS('Defense Log'!$I$2:$I$3001,"&lt;&gt;Turnover",'Defense Log'!$I$2:$I$3001,"&lt;&gt;Foul",'Defense Log'!$I$2:$I$3001,"&lt;&gt;"),0)</f>
        <v>0.39887990043559429</v>
      </c>
      <c r="O25" s="9">
        <f>IFERROR((COUNTIFS('Defense Log'!$I$2:$I$3001,"Three",'Defense Log'!$N$2:$N$3001,"Yes"))/(COUNTIFS('Defense Log'!$I$2:$I$3001,"Three")),0)</f>
        <v>0.31357254290171604</v>
      </c>
      <c r="P25" s="9">
        <f>IFERROR(COUNTIF('Defense Log'!$I$2:$I$3001,"Dunk")/COUNTIFS('Defense Log'!$I$2:$I$3001,"&lt;&gt;Turnover",'Defense Log'!$I$2:$I$3001,"&lt;&gt;Foul",'Defense Log'!$I$2:$I$3001,"&lt;&gt;"),0)</f>
        <v>9.9564405724953328E-3</v>
      </c>
      <c r="Q25" s="9">
        <f>IFERROR(COUNTIFS('Defense Log'!$I$2:$I$3001,"&lt;&gt;Turnover",'Defense Log'!$I$2:$I$3001,"&lt;&gt;Foul",'Defense Log'!$N$2:$N$3001,"Yes")/COUNTIFS('Defense Log'!$I$2:$I$3001,"&lt;&gt;Turnover",'Defense Log'!$I$2:$I$3001,"&lt;&gt;Foul",'Defense Log'!$I$2:$I$3001,"&lt;&gt;"),0)</f>
        <v>0.39452395768512755</v>
      </c>
      <c r="R25" s="9">
        <f>IFERROR(COUNTIF('Defense Log'!$I$2:$I$3001,"Turnover")/COUNTA('Defense Log'!$I$2:$I$3001),0)</f>
        <v>0.15724465558194775</v>
      </c>
      <c r="S25" s="4"/>
      <c r="T25" s="8">
        <f>SUM('Defense Log'!$M$2:$M$3001)/'Player Stats'!$B$16</f>
        <v>50.764705882352942</v>
      </c>
      <c r="U25" s="8">
        <f>COUNTIFS('Defense Log'!$I$2:$I$3001,"Turnover")/'Player Stats'!$B$16</f>
        <v>9.735294117647058</v>
      </c>
    </row>
    <row r="28" spans="1:21" ht="18" x14ac:dyDescent="0.35">
      <c r="A28" s="11" t="s">
        <v>49</v>
      </c>
      <c r="B28" s="7"/>
    </row>
    <row r="29" spans="1:21" s="29" customFormat="1" ht="13.8" x14ac:dyDescent="0.3">
      <c r="A29" s="27"/>
      <c r="B29" s="36" t="s">
        <v>5</v>
      </c>
      <c r="C29" s="28" t="s">
        <v>33</v>
      </c>
      <c r="D29" s="27" t="s">
        <v>27</v>
      </c>
      <c r="E29" s="28"/>
      <c r="F29" s="28" t="s">
        <v>36</v>
      </c>
      <c r="G29" s="28" t="s">
        <v>28</v>
      </c>
      <c r="H29" s="28" t="s">
        <v>37</v>
      </c>
      <c r="I29" s="28" t="s">
        <v>29</v>
      </c>
      <c r="J29" s="28" t="s">
        <v>38</v>
      </c>
      <c r="K29" s="28" t="s">
        <v>30</v>
      </c>
      <c r="L29" s="28" t="s">
        <v>39</v>
      </c>
      <c r="M29" s="28" t="s">
        <v>31</v>
      </c>
      <c r="N29" s="28" t="s">
        <v>40</v>
      </c>
      <c r="O29" s="28" t="s">
        <v>32</v>
      </c>
      <c r="P29" s="28" t="s">
        <v>41</v>
      </c>
      <c r="Q29" s="28" t="s">
        <v>44</v>
      </c>
      <c r="R29" s="28" t="s">
        <v>35</v>
      </c>
      <c r="S29" s="28"/>
    </row>
    <row r="30" spans="1:21" x14ac:dyDescent="0.3">
      <c r="A30" s="13" t="s">
        <v>47</v>
      </c>
      <c r="B30" s="7">
        <f>IFERROR(AVERAGEIF('Defense Log'!$O$2:$O$3001,"W",'Defense Log'!$G$2:$G$3001),0)</f>
        <v>0.64691358024691359</v>
      </c>
      <c r="C30" s="4">
        <f>IFERROR(COUNTIFS('Defense Log'!$N$2:$N$3001,"Yes",'Defense Log'!$O$2:$O$3001,"W")/COUNTIFS('Defense Log'!$O$2:$O$3001,"W"),0)</f>
        <v>0.37469135802469133</v>
      </c>
      <c r="D30" s="7">
        <f>IFERROR(AVERAGEIF('Defense Log'!$O$2:$O$3001,"W",'Defense Log'!$M$2:$M$3001),0)</f>
        <v>0.8012345679012346</v>
      </c>
      <c r="E30" s="7"/>
      <c r="F30" s="4">
        <f>IFERROR(COUNTIFS('Defense Log'!$I$2:$I$3001,"Layup",'Defense Log'!$O$2:$O$3001,"W")/COUNTIFS('Defense Log'!$I$2:$I$3001,"&lt;&gt;Turnover",'Defense Log'!$I$2:$I$3001,"&lt;&gt;Foul",'Defense Log'!$I$2:$I$3001,"&lt;&gt;",'Defense Log'!$O$2:$O$3001,"W"),0)</f>
        <v>0.25381526104417673</v>
      </c>
      <c r="G30" s="4">
        <f>IFERROR((COUNTIFS('Defense Log'!$I$2:$I$3001,"Layup",'Defense Log'!$N$2:$N$3001,"Yes",'Defense Log'!$O$2:$O$3001,"W"))/(COUNTIFS('Defense Log'!$I$2:$I$3001,"Layup",'Defense Log'!$O$2:$O$3001,"W")),0)</f>
        <v>0.50316455696202533</v>
      </c>
      <c r="H30" s="4">
        <f>IFERROR(COUNTIFS('Defense Log'!$I$2:$I$3001,"Floater",'Defense Log'!$O$2:$O$3001,"W")/COUNTIFS('Defense Log'!$I$2:$I$3001,"&lt;&gt;Turnover",'Defense Log'!$I$2:$I$3001,"&lt;&gt;Foul",'Defense Log'!$I$2:$I$3001,"&lt;&gt;",'Defense Log'!$O$2:$O$3001,"W"),0)</f>
        <v>8.6746987951807228E-2</v>
      </c>
      <c r="I30" s="4">
        <f>IFERROR((COUNTIFS('Defense Log'!$I$2:$I$3001,"Floater",'Defense Log'!$N$2:$N$3001,"Yes",'Defense Log'!$O$2:$O$3001,"W"))/(COUNTIFS('Defense Log'!$I$2:$I$3001,"Floater",'Defense Log'!$O$2:$O$3001,"W")),0)</f>
        <v>0.37037037037037035</v>
      </c>
      <c r="J30" s="4">
        <f>IFERROR(COUNTIFS('Defense Log'!$I$2:$I$3001,"Hook",'Defense Log'!$O$2:$O$3001,"W")/COUNTIFS('Defense Log'!$I$2:$I$3001,"&lt;&gt;Turnover",'Defense Log'!$I$2:$I$3001,"&lt;&gt;Foul",'Defense Log'!$I$2:$I$3001,"&lt;&gt;",'Defense Log'!$O$2:$O$3001,"W"),0)</f>
        <v>4.4979919678714862E-2</v>
      </c>
      <c r="K30" s="4">
        <f>IFERROR((COUNTIFS('Defense Log'!$I$2:$I$3001,"Hook",'Defense Log'!$N$2:$N$3001,"Yes",'Defense Log'!$O$2:$O$3001,"W"))/(COUNTIFS('Defense Log'!$I$2:$I$3001,"Hook",'Defense Log'!$O$2:$O$3001,"W")),0)</f>
        <v>0.4642857142857143</v>
      </c>
      <c r="L30" s="4">
        <f>IFERROR(COUNTIFS('Defense Log'!$I$2:$I$3001,"Jumper",'Defense Log'!$O$2:$O$3001,"W")/COUNTIFS('Defense Log'!$I$2:$I$3001,"&lt;&gt;Turnover",'Defense Log'!$I$2:$I$3001,"&lt;&gt;Foul",'Defense Log'!$I$2:$I$3001,"&lt;&gt;",'Defense Log'!$O$2:$O$3001,"W"),0)</f>
        <v>0.21767068273092369</v>
      </c>
      <c r="M30" s="4">
        <f>IFERROR((COUNTIFS('Defense Log'!$I$2:$I$3001,"Jumper",'Defense Log'!$N$2:$N$3001,"Yes",'Defense Log'!$O$2:$O$3001,"W"))/(COUNTIFS('Defense Log'!$I$2:$I$3001,"Jumper",'Defense Log'!$O$2:$O$3001,"W")),0)</f>
        <v>0.37269372693726938</v>
      </c>
      <c r="N30" s="4">
        <f>IFERROR(COUNTIFS('Defense Log'!$I$2:$I$3001,"Three",'Defense Log'!$O$2:$O$3001,"W")/COUNTIFS('Defense Log'!$I$2:$I$3001,"&lt;&gt;Turnover",'Defense Log'!$I$2:$I$3001,"&lt;&gt;Foul",'Defense Log'!$I$2:$I$3001,"&lt;&gt;",'Defense Log'!$O$2:$O$3001,"W"),0)</f>
        <v>0.38634538152610443</v>
      </c>
      <c r="O30" s="4">
        <f>IFERROR((COUNTIFS('Defense Log'!$I$2:$I$3001,"Three",'Defense Log'!$N$2:$N$3001,"Yes",'Defense Log'!$O$2:$O$3001,"W"))/(COUNTIFS('Defense Log'!$I$2:$I$3001,"Three",'Defense Log'!$O$2:$O$3001,"W")),0)</f>
        <v>0.30353430353430355</v>
      </c>
      <c r="P30" s="4">
        <f>IFERROR(COUNTIFS('Defense Log'!$I$2:$I$3001,"Dunk",'Defense Log'!$O$2:$O$3001,"W")/COUNTIFS('Defense Log'!$I$2:$I$3001,"&lt;&gt;Turnover",'Defense Log'!$I$2:$I$3001,"&lt;&gt;Foul",'Defense Log'!$I$2:$I$3001,"&lt;&gt;",'Defense Log'!$O$2:$O$3001,"W"),0)</f>
        <v>1.0441767068273093E-2</v>
      </c>
      <c r="Q30" s="4">
        <f>IFERROR(COUNTIFS('Defense Log'!$I$2:$I$3001,"&lt;&gt;Turnover",'Defense Log'!$I$2:$I$3001,"&lt;&gt;Foul",'Defense Log'!$N$2:$N$3001,"Yes",'Defense Log'!$O$2:$O$3001,"W")/COUNTIFS('Defense Log'!$I$2:$I$3001,"&lt;&gt;Turnover",'Defense Log'!$I$2:$I$3001,"&lt;&gt;Foul",'Defense Log'!$I$2:$I$3001,"&lt;&gt;",'Defense Log'!$O$2:$O$3001,"W"),0)</f>
        <v>0.38875502008032131</v>
      </c>
      <c r="R30" s="4">
        <f>IFERROR(COUNTIFS('Defense Log'!$I$2:$I$3001,"Turnover",'Defense Log'!$O$2:$O$3001,"W")/COUNTIF('Defense Log'!$O$2:$O$3001,"W"),0)</f>
        <v>0.15555555555555556</v>
      </c>
    </row>
    <row r="31" spans="1:21" x14ac:dyDescent="0.3">
      <c r="A31" s="13" t="s">
        <v>48</v>
      </c>
      <c r="B31" s="7">
        <f>IFERROR(AVERAGEIF('Defense Log'!$O$2:$O$3001,"L",'Defense Log'!$G$2:$G$3001),0)</f>
        <v>0.63223140495867769</v>
      </c>
      <c r="C31" s="4">
        <f>IFERROR(COUNTIFS('Defense Log'!$N$2:$N$3001,"Yes",'Defense Log'!$O$2:$O$3001,"L")/COUNTIFS('Defense Log'!$O$2:$O$3001,"L"),0)</f>
        <v>0.3987603305785124</v>
      </c>
      <c r="D31" s="7">
        <f>IFERROR(AVERAGEIF('Defense Log'!$O$2:$O$3001,"L",'Defense Log'!$M$2:$M$3001),0)</f>
        <v>0.8801652892561983</v>
      </c>
      <c r="E31" s="7"/>
      <c r="F31" s="4">
        <f>IFERROR(COUNTIFS('Defense Log'!$I$2:$I$3001,"Layup",'Defense Log'!$O$2:$O$3001,"L")/COUNTIFS('Defense Log'!$I$2:$I$3001,"&lt;&gt;Turnover",'Defense Log'!$I$2:$I$3001,"&lt;&gt;Foul",'Defense Log'!$I$2:$I$3001,"&lt;&gt;",'Defense Log'!$O$2:$O$3001,"L"),0)</f>
        <v>0.24930747922437674</v>
      </c>
      <c r="G31" s="4">
        <f>IFERROR((COUNTIFS('Defense Log'!$I$2:$I$3001,"Layup",'Defense Log'!$N$2:$N$3001,"Yes",'Defense Log'!$O$2:$O$3001,"L"))/(COUNTIFS('Defense Log'!$I$2:$I$3001,"Layup",'Defense Log'!$O$2:$O$3001,"L")),0)</f>
        <v>0.53333333333333333</v>
      </c>
      <c r="H31" s="4">
        <f>IFERROR(COUNTIFS('Defense Log'!$I$2:$I$3001,"Floater",'Defense Log'!$O$2:$O$3001,"L")/COUNTIFS('Defense Log'!$I$2:$I$3001,"&lt;&gt;Turnover",'Defense Log'!$I$2:$I$3001,"&lt;&gt;Foul",'Defense Log'!$I$2:$I$3001,"&lt;&gt;",'Defense Log'!$O$2:$O$3001,"L"),0)</f>
        <v>6.9252077562326875E-2</v>
      </c>
      <c r="I31" s="4">
        <f>IFERROR((COUNTIFS('Defense Log'!$I$2:$I$3001,"Floater",'Defense Log'!$N$2:$N$3001,"Yes",'Defense Log'!$O$2:$O$3001,"L"))/(COUNTIFS('Defense Log'!$I$2:$I$3001,"Floater",'Defense Log'!$O$2:$O$3001,"L")),0)</f>
        <v>0.4</v>
      </c>
      <c r="J31" s="4">
        <f>IFERROR(COUNTIFS('Defense Log'!$I$2:$I$3001,"Hook",'Defense Log'!$O$2:$O$3001,"L")/COUNTIFS('Defense Log'!$I$2:$I$3001,"&lt;&gt;Turnover",'Defense Log'!$I$2:$I$3001,"&lt;&gt;Foul",'Defense Log'!$I$2:$I$3001,"&lt;&gt;",'Defense Log'!$O$2:$O$3001,"L"),0)</f>
        <v>8.0332409972299165E-2</v>
      </c>
      <c r="K31" s="4">
        <f>IFERROR((COUNTIFS('Defense Log'!$I$2:$I$3001,"Hook",'Defense Log'!$N$2:$N$3001,"Yes",'Defense Log'!$O$2:$O$3001,"L"))/(COUNTIFS('Defense Log'!$I$2:$I$3001,"Hook",'Defense Log'!$O$2:$O$3001,"L")),0)</f>
        <v>0.51724137931034486</v>
      </c>
      <c r="L31" s="4">
        <f>IFERROR(COUNTIFS('Defense Log'!$I$2:$I$3001,"Jumper",'Defense Log'!$O$2:$O$3001,"L")/COUNTIFS('Defense Log'!$I$2:$I$3001,"&lt;&gt;Turnover",'Defense Log'!$I$2:$I$3001,"&lt;&gt;Foul",'Defense Log'!$I$2:$I$3001,"&lt;&gt;",'Defense Log'!$O$2:$O$3001,"L"),0)</f>
        <v>0.14958448753462603</v>
      </c>
      <c r="M31" s="4">
        <f>IFERROR((COUNTIFS('Defense Log'!$I$2:$I$3001,"Jumper",'Defense Log'!$N$2:$N$3001,"Yes",'Defense Log'!$O$2:$O$3001,"L"))/(COUNTIFS('Defense Log'!$I$2:$I$3001,"Jumper",'Defense Log'!$O$2:$O$3001,"L")),0)</f>
        <v>0.33333333333333331</v>
      </c>
      <c r="N31" s="4">
        <f>IFERROR(COUNTIFS('Defense Log'!$I$2:$I$3001,"Three",'Defense Log'!$O$2:$O$3001,"L")/COUNTIFS('Defense Log'!$I$2:$I$3001,"&lt;&gt;Turnover",'Defense Log'!$I$2:$I$3001,"&lt;&gt;Foul",'Defense Log'!$I$2:$I$3001,"&lt;&gt;",'Defense Log'!$O$2:$O$3001,"L"),0)</f>
        <v>0.44321329639889195</v>
      </c>
      <c r="O31" s="4">
        <f>IFERROR((COUNTIFS('Defense Log'!$I$2:$I$3001,"Three",'Defense Log'!$N$2:$N$3001,"Yes",'Defense Log'!$O$2:$O$3001,"L"))/(COUNTIFS('Defense Log'!$I$2:$I$3001,"Three",'Defense Log'!$O$2:$O$3001,"L")),0)</f>
        <v>0.34375</v>
      </c>
      <c r="P31" s="4">
        <f>IFERROR(COUNTIFS('Defense Log'!$I$2:$I$3001,"Dunk",'Defense Log'!$O$2:$O$3001,"L")/COUNTIFS('Defense Log'!$I$2:$I$3001,"&lt;&gt;Turnover",'Defense Log'!$I$2:$I$3001,"&lt;&gt;Foul",'Defense Log'!$I$2:$I$3001,"&lt;&gt;",'Defense Log'!$O$2:$O$3001,"L"),0)</f>
        <v>8.3102493074792248E-3</v>
      </c>
      <c r="Q31" s="4">
        <f>IFERROR(COUNTIFS('Defense Log'!$I$2:$I$3001,"&lt;&gt;Turnover",'Defense Log'!$I$2:$I$3001,"&lt;&gt;Foul",'Defense Log'!$N$2:$N$3001,"Yes",'Defense Log'!$O$2:$O$3001,"L")/COUNTIFS('Defense Log'!$I$2:$I$3001,"&lt;&gt;Turnover",'Defense Log'!$I$2:$I$3001,"&lt;&gt;Foul",'Defense Log'!$I$2:$I$3001,"&lt;&gt;",'Defense Log'!$O$2:$O$3001,"L"),0)</f>
        <v>0.41274238227146814</v>
      </c>
      <c r="R31" s="4">
        <f>IFERROR(COUNTIFS('Defense Log'!$I$2:$I$3001,"Turnover",'Defense Log'!$O$2:$O$3001,"L")/COUNTIF('Defense Log'!$O$2:$O$3001,"L"),0)</f>
        <v>0.16322314049586778</v>
      </c>
    </row>
  </sheetData>
  <pageMargins left="0" right="0" top="0" bottom="0" header="0.05" footer="0.05"/>
  <pageSetup scale="62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14420-738B-460E-8790-E4DECABF8B01}">
  <sheetPr>
    <pageSetUpPr fitToPage="1"/>
  </sheetPr>
  <dimension ref="A1:R44"/>
  <sheetViews>
    <sheetView showGridLines="0" zoomScale="90" zoomScaleNormal="90" workbookViewId="0">
      <selection activeCell="O37" sqref="O37"/>
    </sheetView>
  </sheetViews>
  <sheetFormatPr defaultRowHeight="14.4" outlineLevelCol="2" x14ac:dyDescent="0.3"/>
  <cols>
    <col min="1" max="1" width="12.109375" bestFit="1" customWidth="1"/>
    <col min="2" max="2" width="12" customWidth="1"/>
    <col min="3" max="3" width="19.109375" bestFit="1" customWidth="1"/>
    <col min="4" max="4" width="20.77734375" customWidth="1"/>
    <col min="5" max="5" width="13" hidden="1" customWidth="1" outlineLevel="1"/>
    <col min="6" max="6" width="13.33203125" hidden="1" customWidth="1" outlineLevel="1"/>
    <col min="7" max="12" width="13.33203125" hidden="1" customWidth="1" outlineLevel="2"/>
    <col min="13" max="13" width="15.21875" hidden="1" customWidth="1" outlineLevel="1" collapsed="1"/>
    <col min="14" max="14" width="10.109375" hidden="1" customWidth="1" outlineLevel="1"/>
    <col min="15" max="15" width="16.33203125" hidden="1" customWidth="1" outlineLevel="1"/>
    <col min="16" max="16" width="18.6640625" hidden="1" customWidth="1" outlineLevel="1"/>
    <col min="17" max="17" width="10" customWidth="1" collapsed="1"/>
    <col min="18" max="21" width="10" customWidth="1"/>
    <col min="22" max="22" width="16" customWidth="1"/>
    <col min="23" max="23" width="18.109375" customWidth="1"/>
  </cols>
  <sheetData>
    <row r="1" spans="1:18" ht="18" x14ac:dyDescent="0.35">
      <c r="A1" s="110" t="s">
        <v>187</v>
      </c>
      <c r="D1" t="s">
        <v>191</v>
      </c>
    </row>
    <row r="2" spans="1:18" x14ac:dyDescent="0.3">
      <c r="A2" s="2" t="s">
        <v>0</v>
      </c>
      <c r="B2" s="2" t="s">
        <v>1</v>
      </c>
      <c r="C2" s="115" t="s">
        <v>189</v>
      </c>
      <c r="D2" s="2" t="s">
        <v>190</v>
      </c>
      <c r="E2" s="2" t="s">
        <v>138</v>
      </c>
      <c r="F2" s="2" t="s">
        <v>100</v>
      </c>
      <c r="G2" s="2" t="s">
        <v>243</v>
      </c>
      <c r="H2" s="2" t="s">
        <v>245</v>
      </c>
      <c r="I2" s="2" t="s">
        <v>246</v>
      </c>
      <c r="J2" s="2" t="s">
        <v>244</v>
      </c>
      <c r="K2" s="2" t="s">
        <v>247</v>
      </c>
      <c r="L2" s="2" t="s">
        <v>248</v>
      </c>
      <c r="M2" s="2" t="s">
        <v>238</v>
      </c>
      <c r="N2" s="2" t="s">
        <v>239</v>
      </c>
      <c r="O2" s="2" t="s">
        <v>240</v>
      </c>
      <c r="P2" s="2" t="s">
        <v>241</v>
      </c>
    </row>
    <row r="3" spans="1:18" hidden="1" x14ac:dyDescent="0.3">
      <c r="A3" t="s">
        <v>131</v>
      </c>
      <c r="B3" s="13" t="s">
        <v>14</v>
      </c>
      <c r="C3" s="7">
        <f ca="1">(AVERAGEIFS('Offense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 'Offense Log'!$A$2:$A$2999, "&lt;&gt;")
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2]],Reference!$A$1:$A$12,0),2)),"Yes", 'Defense Log'!$A$2:$A$2999, "&lt;&gt;"))*40</f>
        <v>20.355603448275865</v>
      </c>
      <c r="D3">
        <f ca="1">Table4[[#This Row],[Offense]]+Table4[[#This Row],[Defense]]</f>
        <v>273</v>
      </c>
      <c r="E3">
        <f ca="1">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</f>
        <v>128</v>
      </c>
      <c r="F3">
        <f ca="1">COUNTIFS(OFFSET('Defense Log'!$P$2:$P$2999,0,INDEX(Reference!$A$1:$B$12,MATCH(Table4[[#This Row],[Player 1]],Reference!$A$1:$A$12,0),2)),"Yes",OFFSET('Defense Log'!$P$2:$P$2999,0,INDEX(Reference!$A$1:$B$12,MATCH(Table4[[#This Row],[Player 2]],Reference!$A$1:$A$12,0),2)),"Yes")</f>
        <v>145</v>
      </c>
      <c r="G3" s="7">
        <f ca="1">(AVERAGEIFS('Offense Log'!$M$2:$M$2999,OFFSET('Offense Log'!$P$2:$P$2999,0,INDEX(Reference!$A$1:$B$12,MATCH(Table4[[#This Row],[Player 1]],Reference!$A$1:$A$12,0),2)),"No",OFFSET('Offense Log'!$P$2:$P$2999,0,INDEX(Reference!$A$1:$B$12,MATCH(Table4[[#This Row],[Player 2]],Reference!$A$1:$A$12,0),2)),"Yes",'Offense Log'!$J$2:$J$2999,"HC", 'Offense Log'!$A$2:$A$2999, "&lt;&gt;")
-AVERAGEIFS('Defense Log'!$M$2:$M$2999,OFFSET('Defense Log'!$P$2:$P$2999,0,INDEX(Reference!$A$1:$B$12,MATCH(Table4[[#This Row],[Player 1]],Reference!$A$1:$A$12,0),2)),"No",OFFSET('Defense Log'!$P$2:$P$2999,0,INDEX(Reference!$A$1:$B$12,MATCH(Table4[[#This Row],[Player 2]],Reference!$A$1:$A$12,0),2)),"Yes", 'Defense Log'!$A$2:$A$2999, "&lt;&gt;"))*40</f>
        <v>-2.199365079365081</v>
      </c>
      <c r="H3">
        <f ca="1">COUNTIFS(OFFSET('Offense Log'!$P$2:$P$2999,0,INDEX(Reference!$A$1:$B$12,MATCH(Table4[[#This Row],[Player 1]],Reference!$A$1:$A$12,0),2)),"No",OFFSET('Offense Log'!$P$2:$P$2999,0,INDEX(Reference!$A$1:$B$12,MATCH(Table4[[#This Row],[Player 2]],Reference!$A$1:$A$12,0),2)),"Yes",'Offense Log'!$J$2:$J$2999,"HC")</f>
        <v>126</v>
      </c>
      <c r="I3">
        <f ca="1">COUNTIFS(OFFSET('Defense Log'!$P$2:$P$2999,0,INDEX(Reference!$A$1:$B$12,MATCH(Table4[[#This Row],[Player 1]],Reference!$A$1:$A$12,0),2)),"No",OFFSET('Defense Log'!$P$2:$P$2999,0,INDEX(Reference!$A$1:$B$12,MATCH(Table4[[#This Row],[Player 2]],Reference!$A$1:$A$12,0),2)),"Yes")</f>
        <v>125</v>
      </c>
      <c r="J3" s="7">
        <f ca="1">(AVERAGEIFS('Offense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2]],Reference!$A$1:$A$12,0),2)),"No",'Offense Log'!$J$2:$J$2999,"HC", 'Offense Log'!$A$2:$A$2999, "&lt;&gt;")
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2]],Reference!$A$1:$A$12,0),2)),"No", 'Defense Log'!$A$2:$A$2999, "&lt;&gt;"))*40</f>
        <v>7.9914494090032706</v>
      </c>
      <c r="K3" s="34">
        <f ca="1">COUNTIFS(OFFSET('Offense Log'!$P$2:$P$2999,0,INDEX(Reference!$A$1:$B$12,MATCH(Table4[[#This Row],[Player 1]],Reference!$A$1:$A$12,0),2)),"Yes",OFFSET('Offense Log'!$P$2:$P$2999,0,INDEX(Reference!$A$1:$B$12,MATCH(Table4[[#This Row],[Player 2]],Reference!$A$1:$A$12,0),2)),"No",'Offense Log'!$J$2:$J$2999,"HC")</f>
        <v>316</v>
      </c>
      <c r="L3" s="34">
        <f ca="1">COUNTIFS(OFFSET('Defense Log'!$P$2:$P$2999,0,INDEX(Reference!$A$1:$B$12,MATCH(Table4[[#This Row],[Player 1]],Reference!$A$1:$A$12,0),2)),"Yes",OFFSET('Defense Log'!$P$2:$P$2999,0,INDEX(Reference!$A$1:$B$12,MATCH(Table4[[#This Row],[Player 2]],Reference!$A$1:$A$12,0),2)),"No")</f>
        <v>302</v>
      </c>
      <c r="M3">
        <f ca="1">Table4[[#This Row],[+/- Per 40 Poss]]/40
-(AVERAGEIFS('Offense Log'!$M$2:$M$2999,'Offense Log'!$J$2:$J$2999,"HC")-AVERAGE('Defense Log'!$M$2:$M$2999))</f>
        <v>0.35734380876988281</v>
      </c>
      <c r="N3">
        <f ca="1">IFERROR(SQRT((COUNTIFS(OFFSET('Offense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Log'!$M$2:$M$2999,3)*ABS((3-AVERAGEIFS('Offense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Log'!$M$2:$M$2999,2)*ABS((2-AVERAGEIFS('Offense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Log'!$M$2:$M$2999,1)*ABS((1-AVERAGEIFS('Offense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Log'!$M$2:$M$2999,0)*(ABS((0-AVERAGEIFS('Offense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Log'!$J$2:$J$2999,"HC"))))^2)/(Table4[[#This Row],[Offense]]-1)),0)</f>
        <v>1.2152401256509455</v>
      </c>
      <c r="O3">
        <f ca="1">IFERROR(SQRT((COUNTIFS(OFFSET('Defense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Log'!$M$2:$M$2999,3)*ABS((3-AVERAGEIFS('Defense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Log'!$M$2:$M$2999,2)*ABS((2-AVERAGEIFS('Defense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Log'!$M$2:$M$2999,1)*ABS((1-AVERAGEIFS('Defense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Log'!$M$2:$M$2999,0)*ABS((0-AVERAGEIFS('Defense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2]],Reference!$A$1:$A$12,0),2)),"Yes")))^2)/(Table4[[#This Row],[Defense]]-1)),0)</f>
        <v>1.0231983512009699</v>
      </c>
      <c r="P3">
        <f ca="1">IFERROR(Table4[[#This Row],[Difference]]/SQRT((Table4[[#This Row],[STDO]]^2)/Table4[[#This Row],[Offense]]+(Table4[[#This Row],[STDD]]^2)/Table4[[#This Row],[Defense]]),0)</f>
        <v>2.6091270444964478</v>
      </c>
    </row>
    <row r="4" spans="1:18" hidden="1" x14ac:dyDescent="0.3">
      <c r="A4" t="s">
        <v>13</v>
      </c>
      <c r="B4" s="13" t="s">
        <v>14</v>
      </c>
      <c r="C4" s="7">
        <f ca="1">(AVERAGEIFS('Offense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 'Offense Log'!$A$2:$A$2999, "&lt;&gt;")
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2]],Reference!$A$1:$A$12,0),2)),"Yes", 'Defense Log'!$A$2:$A$2999, "&lt;&gt;"))*40</f>
        <v>16.95262483994879</v>
      </c>
      <c r="D4">
        <f ca="1">Table4[[#This Row],[Offense]]+Table4[[#This Row],[Defense]]</f>
        <v>296</v>
      </c>
      <c r="E4">
        <f ca="1">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</f>
        <v>142</v>
      </c>
      <c r="F4">
        <f ca="1">COUNTIFS(OFFSET('Defense Log'!$P$2:$P$2999,0,INDEX(Reference!$A$1:$B$12,MATCH(Table4[[#This Row],[Player 1]],Reference!$A$1:$A$12,0),2)),"Yes",OFFSET('Defense Log'!$P$2:$P$2999,0,INDEX(Reference!$A$1:$B$12,MATCH(Table4[[#This Row],[Player 2]],Reference!$A$1:$A$12,0),2)),"Yes")</f>
        <v>154</v>
      </c>
      <c r="G4" s="7">
        <f ca="1">(AVERAGEIFS('Offense Log'!$M$2:$M$2999,OFFSET('Offense Log'!$P$2:$P$2999,0,INDEX(Reference!$A$1:$B$12,MATCH(Table4[[#This Row],[Player 1]],Reference!$A$1:$A$12,0),2)),"No",OFFSET('Offense Log'!$P$2:$P$2999,0,INDEX(Reference!$A$1:$B$12,MATCH(Table4[[#This Row],[Player 2]],Reference!$A$1:$A$12,0),2)),"Yes",'Offense Log'!$J$2:$J$2999,"HC", 'Offense Log'!$A$2:$A$2999, "&lt;&gt;")
-AVERAGEIFS('Defense Log'!$M$2:$M$2999,OFFSET('Defense Log'!$P$2:$P$2999,0,INDEX(Reference!$A$1:$B$12,MATCH(Table4[[#This Row],[Player 1]],Reference!$A$1:$A$12,0),2)),"No",OFFSET('Defense Log'!$P$2:$P$2999,0,INDEX(Reference!$A$1:$B$12,MATCH(Table4[[#This Row],[Player 2]],Reference!$A$1:$A$12,0),2)),"Yes", 'Defense Log'!$A$2:$A$2999, "&lt;&gt;"))*40</f>
        <v>-0.12315270935960854</v>
      </c>
      <c r="H4">
        <f ca="1">COUNTIFS(OFFSET('Offense Log'!$P$2:$P$2999,0,INDEX(Reference!$A$1:$B$12,MATCH(Table4[[#This Row],[Player 1]],Reference!$A$1:$A$12,0),2)),"No",OFFSET('Offense Log'!$P$2:$P$2999,0,INDEX(Reference!$A$1:$B$12,MATCH(Table4[[#This Row],[Player 2]],Reference!$A$1:$A$12,0),2)),"Yes",'Offense Log'!$J$2:$J$2999,"HC")</f>
        <v>112</v>
      </c>
      <c r="I4">
        <f ca="1">COUNTIFS(OFFSET('Defense Log'!$P$2:$P$2999,0,INDEX(Reference!$A$1:$B$12,MATCH(Table4[[#This Row],[Player 1]],Reference!$A$1:$A$12,0),2)),"No",OFFSET('Defense Log'!$P$2:$P$2999,0,INDEX(Reference!$A$1:$B$12,MATCH(Table4[[#This Row],[Player 2]],Reference!$A$1:$A$12,0),2)),"Yes")</f>
        <v>116</v>
      </c>
      <c r="J4" s="7">
        <f ca="1">(AVERAGEIFS('Offense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2]],Reference!$A$1:$A$12,0),2)),"No",'Offense Log'!$J$2:$J$2999,"HC", 'Offense Log'!$A$2:$A$2999, "&lt;&gt;")
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2]],Reference!$A$1:$A$12,0),2)),"No", 'Defense Log'!$A$2:$A$2999, "&lt;&gt;"))*40</f>
        <v>5.0282377660531541</v>
      </c>
      <c r="K4" s="34">
        <f ca="1">COUNTIFS(OFFSET('Offense Log'!$P$2:$P$2999,0,INDEX(Reference!$A$1:$B$12,MATCH(Table4[[#This Row],[Player 1]],Reference!$A$1:$A$12,0),2)),"Yes",OFFSET('Offense Log'!$P$2:$P$2999,0,INDEX(Reference!$A$1:$B$12,MATCH(Table4[[#This Row],[Player 2]],Reference!$A$1:$A$12,0),2)),"No",'Offense Log'!$J$2:$J$2999,"HC")</f>
        <v>1418</v>
      </c>
      <c r="L4" s="34">
        <f ca="1">COUNTIFS(OFFSET('Defense Log'!$P$2:$P$2999,0,INDEX(Reference!$A$1:$B$12,MATCH(Table4[[#This Row],[Player 1]],Reference!$A$1:$A$12,0),2)),"Yes",OFFSET('Defense Log'!$P$2:$P$2999,0,INDEX(Reference!$A$1:$B$12,MATCH(Table4[[#This Row],[Player 2]],Reference!$A$1:$A$12,0),2)),"No")</f>
        <v>1458</v>
      </c>
      <c r="M4">
        <f ca="1">Table4[[#This Row],[+/- Per 40 Poss]]/40
-(AVERAGEIFS('Offense Log'!$M$2:$M$2999,'Offense Log'!$J$2:$J$2999,"HC")-AVERAGE('Defense Log'!$M$2:$M$2999))</f>
        <v>0.27226934356170596</v>
      </c>
      <c r="N4">
        <f ca="1">IFERROR(SQRT((COUNTIFS(OFFSET('Offense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Log'!$M$2:$M$2999,3)*ABS((3-AVERAGEIFS('Offense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Log'!$M$2:$M$2999,2)*ABS((2-AVERAGEIFS('Offense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Log'!$M$2:$M$2999,1)*ABS((1-AVERAGEIFS('Offense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Log'!$M$2:$M$2999,0)*(ABS((0-AVERAGEIFS('Offense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Log'!$J$2:$J$2999,"HC"))))^2)/(Table4[[#This Row],[Offense]]-1)),0)</f>
        <v>1.1892410505427713</v>
      </c>
      <c r="O4">
        <f ca="1">IFERROR(SQRT((COUNTIFS(OFFSET('Defense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Log'!$M$2:$M$2999,3)*ABS((3-AVERAGEIFS('Defense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Log'!$M$2:$M$2999,2)*ABS((2-AVERAGEIFS('Defense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Log'!$M$2:$M$2999,1)*ABS((1-AVERAGEIFS('Defense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Log'!$M$2:$M$2999,0)*ABS((0-AVERAGEIFS('Defense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2]],Reference!$A$1:$A$12,0),2)),"Yes")))^2)/(Table4[[#This Row],[Defense]]-1)),0)</f>
        <v>1.0646092010873331</v>
      </c>
      <c r="P4">
        <f ca="1">IFERROR(Table4[[#This Row],[Difference]]/SQRT((Table4[[#This Row],[STDO]]^2)/Table4[[#This Row],[Offense]]+(Table4[[#This Row],[STDD]]^2)/Table4[[#This Row],[Defense]]),0)</f>
        <v>2.0688591206403615</v>
      </c>
      <c r="R4" s="19"/>
    </row>
    <row r="5" spans="1:18" x14ac:dyDescent="0.3">
      <c r="A5" s="13" t="s">
        <v>131</v>
      </c>
      <c r="B5" s="13" t="s">
        <v>130</v>
      </c>
      <c r="C5" s="7">
        <f ca="1">(AVERAGEIFS('Offense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 'Offense Log'!$A$2:$A$2999, "&lt;&gt;")
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2]],Reference!$A$1:$A$12,0),2)),"Yes", 'Defense Log'!$A$2:$A$2999, "&lt;&gt;"))*40</f>
        <v>14.057838524827755</v>
      </c>
      <c r="D5">
        <f ca="1">Table4[[#This Row],[Offense]]+Table4[[#This Row],[Defense]]</f>
        <v>599</v>
      </c>
      <c r="E5">
        <f ca="1">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</f>
        <v>301</v>
      </c>
      <c r="F5">
        <f ca="1">COUNTIFS(OFFSET('Defense Log'!$P$2:$P$2999,0,INDEX(Reference!$A$1:$B$12,MATCH(Table4[[#This Row],[Player 1]],Reference!$A$1:$A$12,0),2)),"Yes",OFFSET('Defense Log'!$P$2:$P$2999,0,INDEX(Reference!$A$1:$B$12,MATCH(Table4[[#This Row],[Player 2]],Reference!$A$1:$A$12,0),2)),"Yes")</f>
        <v>298</v>
      </c>
      <c r="G5" s="7">
        <f ca="1">(AVERAGEIFS('Offense Log'!$M$2:$M$2999,OFFSET('Offense Log'!$P$2:$P$2999,0,INDEX(Reference!$A$1:$B$12,MATCH(Table4[[#This Row],[Player 1]],Reference!$A$1:$A$12,0),2)),"No",OFFSET('Offense Log'!$P$2:$P$2999,0,INDEX(Reference!$A$1:$B$12,MATCH(Table4[[#This Row],[Player 2]],Reference!$A$1:$A$12,0),2)),"Yes",'Offense Log'!$J$2:$J$2999,"HC", 'Offense Log'!$A$2:$A$2999, "&lt;&gt;")
-AVERAGEIFS('Defense Log'!$M$2:$M$2999,OFFSET('Defense Log'!$P$2:$P$2999,0,INDEX(Reference!$A$1:$B$12,MATCH(Table4[[#This Row],[Player 1]],Reference!$A$1:$A$12,0),2)),"No",OFFSET('Defense Log'!$P$2:$P$2999,0,INDEX(Reference!$A$1:$B$12,MATCH(Table4[[#This Row],[Player 2]],Reference!$A$1:$A$12,0),2)),"Yes", 'Defense Log'!$A$2:$A$2999, "&lt;&gt;"))*40</f>
        <v>4.8661069376933286</v>
      </c>
      <c r="H5">
        <f ca="1">COUNTIFS(OFFSET('Offense Log'!$P$2:$P$2999,0,INDEX(Reference!$A$1:$B$12,MATCH(Table4[[#This Row],[Player 1]],Reference!$A$1:$A$12,0),2)),"No",OFFSET('Offense Log'!$P$2:$P$2999,0,INDEX(Reference!$A$1:$B$12,MATCH(Table4[[#This Row],[Player 2]],Reference!$A$1:$A$12,0),2)),"Yes",'Offense Log'!$J$2:$J$2999,"HC")</f>
        <v>620</v>
      </c>
      <c r="I5">
        <f ca="1">COUNTIFS(OFFSET('Defense Log'!$P$2:$P$2999,0,INDEX(Reference!$A$1:$B$12,MATCH(Table4[[#This Row],[Player 1]],Reference!$A$1:$A$12,0),2)),"No",OFFSET('Defense Log'!$P$2:$P$2999,0,INDEX(Reference!$A$1:$B$12,MATCH(Table4[[#This Row],[Player 2]],Reference!$A$1:$A$12,0),2)),"Yes")</f>
        <v>657</v>
      </c>
      <c r="J5" s="7">
        <f ca="1">(AVERAGEIFS('Offense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2]],Reference!$A$1:$A$12,0),2)),"No",'Offense Log'!$J$2:$J$2999,"HC", 'Offense Log'!$A$2:$A$2999, "&lt;&gt;")
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2]],Reference!$A$1:$A$12,0),2)),"No", 'Defense Log'!$A$2:$A$2999, "&lt;&gt;"))*40</f>
        <v>7.3496972825831897</v>
      </c>
      <c r="K5" s="34">
        <f ca="1">COUNTIFS(OFFSET('Offense Log'!$P$2:$P$2999,0,INDEX(Reference!$A$1:$B$12,MATCH(Table4[[#This Row],[Player 1]],Reference!$A$1:$A$12,0),2)),"Yes",OFFSET('Offense Log'!$P$2:$P$2999,0,INDEX(Reference!$A$1:$B$12,MATCH(Table4[[#This Row],[Player 2]],Reference!$A$1:$A$12,0),2)),"No",'Offense Log'!$J$2:$J$2999,"HC")</f>
        <v>143</v>
      </c>
      <c r="L5" s="34">
        <f ca="1">COUNTIFS(OFFSET('Defense Log'!$P$2:$P$2999,0,INDEX(Reference!$A$1:$B$12,MATCH(Table4[[#This Row],[Player 1]],Reference!$A$1:$A$12,0),2)),"Yes",OFFSET('Defense Log'!$P$2:$P$2999,0,INDEX(Reference!$A$1:$B$12,MATCH(Table4[[#This Row],[Player 2]],Reference!$A$1:$A$12,0),2)),"No")</f>
        <v>149</v>
      </c>
      <c r="M5">
        <f ca="1">Table4[[#This Row],[+/- Per 40 Poss]]/40
-(AVERAGEIFS('Offense Log'!$M$2:$M$2999,'Offense Log'!$J$2:$J$2999,"HC")-AVERAGE('Defense Log'!$M$2:$M$2999))</f>
        <v>0.19989968568368011</v>
      </c>
      <c r="N5">
        <f ca="1">IFERROR(SQRT((COUNTIFS(OFFSET('Offense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Log'!$M$2:$M$2999,3)*ABS((3-AVERAGEIFS('Offense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Log'!$M$2:$M$2999,2)*ABS((2-AVERAGEIFS('Offense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Log'!$M$2:$M$2999,1)*ABS((1-AVERAGEIFS('Offense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Log'!$M$2:$M$2999,0)*(ABS((0-AVERAGEIFS('Offense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Log'!$J$2:$J$2999,"HC"))))^2)/(Table4[[#This Row],[Offense]]-1)),0)</f>
        <v>1.2008026108811569</v>
      </c>
      <c r="O5">
        <f ca="1">IFERROR(SQRT((COUNTIFS(OFFSET('Defense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Log'!$M$2:$M$2999,3)*ABS((3-AVERAGEIFS('Defense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Log'!$M$2:$M$2999,2)*ABS((2-AVERAGEIFS('Defense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Log'!$M$2:$M$2999,1)*ABS((1-AVERAGEIFS('Defense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Log'!$M$2:$M$2999,0)*ABS((0-AVERAGEIFS('Defense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2]],Reference!$A$1:$A$12,0),2)),"Yes")))^2)/(Table4[[#This Row],[Defense]]-1)),0)</f>
        <v>1.0818115070376584</v>
      </c>
      <c r="P5">
        <f ca="1">IFERROR(Table4[[#This Row],[Difference]]/SQRT((Table4[[#This Row],[STDO]]^2)/Table4[[#This Row],[Offense]]+(Table4[[#This Row],[STDD]]^2)/Table4[[#This Row],[Defense]]),0)</f>
        <v>2.1409740099681298</v>
      </c>
    </row>
    <row r="6" spans="1:18" x14ac:dyDescent="0.3">
      <c r="A6" t="s">
        <v>131</v>
      </c>
      <c r="B6" s="13" t="s">
        <v>9</v>
      </c>
      <c r="C6" s="7">
        <f ca="1">(AVERAGEIFS('Offense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 'Offense Log'!$A$2:$A$2999, "&lt;&gt;")
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2]],Reference!$A$1:$A$12,0),2)),"Yes", 'Defense Log'!$A$2:$A$2999, "&lt;&gt;"))*40</f>
        <v>11.372341957471317</v>
      </c>
      <c r="D6">
        <f ca="1">Table4[[#This Row],[Offense]]+Table4[[#This Row],[Defense]]</f>
        <v>500</v>
      </c>
      <c r="E6">
        <f ca="1">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</f>
        <v>251</v>
      </c>
      <c r="F6">
        <f ca="1">COUNTIFS(OFFSET('Defense Log'!$P$2:$P$2999,0,INDEX(Reference!$A$1:$B$12,MATCH(Table4[[#This Row],[Player 1]],Reference!$A$1:$A$12,0),2)),"Yes",OFFSET('Defense Log'!$P$2:$P$2999,0,INDEX(Reference!$A$1:$B$12,MATCH(Table4[[#This Row],[Player 2]],Reference!$A$1:$A$12,0),2)),"Yes")</f>
        <v>249</v>
      </c>
      <c r="G6" s="7">
        <f ca="1">(AVERAGEIFS('Offense Log'!$M$2:$M$2999,OFFSET('Offense Log'!$P$2:$P$2999,0,INDEX(Reference!$A$1:$B$12,MATCH(Table4[[#This Row],[Player 1]],Reference!$A$1:$A$12,0),2)),"No",OFFSET('Offense Log'!$P$2:$P$2999,0,INDEX(Reference!$A$1:$B$12,MATCH(Table4[[#This Row],[Player 2]],Reference!$A$1:$A$12,0),2)),"Yes",'Offense Log'!$J$2:$J$2999,"HC", 'Offense Log'!$A$2:$A$2999, "&lt;&gt;")
-AVERAGEIFS('Defense Log'!$M$2:$M$2999,OFFSET('Defense Log'!$P$2:$P$2999,0,INDEX(Reference!$A$1:$B$12,MATCH(Table4[[#This Row],[Player 1]],Reference!$A$1:$A$12,0),2)),"No",OFFSET('Defense Log'!$P$2:$P$2999,0,INDEX(Reference!$A$1:$B$12,MATCH(Table4[[#This Row],[Player 2]],Reference!$A$1:$A$12,0),2)),"Yes", 'Defense Log'!$A$2:$A$2999, "&lt;&gt;"))*40</f>
        <v>4.9801478223688234</v>
      </c>
      <c r="H6">
        <f ca="1">COUNTIFS(OFFSET('Offense Log'!$P$2:$P$2999,0,INDEX(Reference!$A$1:$B$12,MATCH(Table4[[#This Row],[Player 1]],Reference!$A$1:$A$12,0),2)),"No",OFFSET('Offense Log'!$P$2:$P$2999,0,INDEX(Reference!$A$1:$B$12,MATCH(Table4[[#This Row],[Player 2]],Reference!$A$1:$A$12,0),2)),"Yes",'Offense Log'!$J$2:$J$2999,"HC")</f>
        <v>1224</v>
      </c>
      <c r="I6">
        <f ca="1">COUNTIFS(OFFSET('Defense Log'!$P$2:$P$2999,0,INDEX(Reference!$A$1:$B$12,MATCH(Table4[[#This Row],[Player 1]],Reference!$A$1:$A$12,0),2)),"No",OFFSET('Defense Log'!$P$2:$P$2999,0,INDEX(Reference!$A$1:$B$12,MATCH(Table4[[#This Row],[Player 2]],Reference!$A$1:$A$12,0),2)),"Yes")</f>
        <v>1284</v>
      </c>
      <c r="J6" s="7">
        <f ca="1">(AVERAGEIFS('Offense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2]],Reference!$A$1:$A$12,0),2)),"No",'Offense Log'!$J$2:$J$2999,"HC", 'Offense Log'!$A$2:$A$2999, "&lt;&gt;")
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2]],Reference!$A$1:$A$12,0),2)),"No", 'Defense Log'!$A$2:$A$2999, "&lt;&gt;"))*40</f>
        <v>12.375569163133928</v>
      </c>
      <c r="K6" s="34">
        <f ca="1">COUNTIFS(OFFSET('Offense Log'!$P$2:$P$2999,0,INDEX(Reference!$A$1:$B$12,MATCH(Table4[[#This Row],[Player 1]],Reference!$A$1:$A$12,0),2)),"Yes",OFFSET('Offense Log'!$P$2:$P$2999,0,INDEX(Reference!$A$1:$B$12,MATCH(Table4[[#This Row],[Player 2]],Reference!$A$1:$A$12,0),2)),"No",'Offense Log'!$J$2:$J$2999,"HC")</f>
        <v>193</v>
      </c>
      <c r="L6" s="34">
        <f ca="1">COUNTIFS(OFFSET('Defense Log'!$P$2:$P$2999,0,INDEX(Reference!$A$1:$B$12,MATCH(Table4[[#This Row],[Player 1]],Reference!$A$1:$A$12,0),2)),"Yes",OFFSET('Defense Log'!$P$2:$P$2999,0,INDEX(Reference!$A$1:$B$12,MATCH(Table4[[#This Row],[Player 2]],Reference!$A$1:$A$12,0),2)),"No")</f>
        <v>198</v>
      </c>
      <c r="M6">
        <f ca="1">Table4[[#This Row],[+/- Per 40 Poss]]/40
-(AVERAGEIFS('Offense Log'!$M$2:$M$2999,'Offense Log'!$J$2:$J$2999,"HC")-AVERAGE('Defense Log'!$M$2:$M$2999))</f>
        <v>0.13276227149976916</v>
      </c>
      <c r="N6">
        <f ca="1">IFERROR(SQRT((COUNTIFS(OFFSET('Offense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Log'!$M$2:$M$2999,3)*ABS((3-AVERAGEIFS('Offense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Log'!$M$2:$M$2999,2)*ABS((2-AVERAGEIFS('Offense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Log'!$M$2:$M$2999,1)*ABS((1-AVERAGEIFS('Offense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Log'!$M$2:$M$2999,0)*(ABS((0-AVERAGEIFS('Offense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Log'!$J$2:$J$2999,"HC"))))^2)/(Table4[[#This Row],[Offense]]-1)),0)</f>
        <v>1.1914991512614297</v>
      </c>
      <c r="O6">
        <f ca="1">IFERROR(SQRT((COUNTIFS(OFFSET('Defense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Log'!$M$2:$M$2999,3)*ABS((3-AVERAGEIFS('Defense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Log'!$M$2:$M$2999,2)*ABS((2-AVERAGEIFS('Defense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Log'!$M$2:$M$2999,1)*ABS((1-AVERAGEIFS('Defense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Log'!$M$2:$M$2999,0)*ABS((0-AVERAGEIFS('Defense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2]],Reference!$A$1:$A$12,0),2)),"Yes")))^2)/(Table4[[#This Row],[Defense]]-1)),0)</f>
        <v>1.115989850441472</v>
      </c>
      <c r="P6">
        <f ca="1">IFERROR(Table4[[#This Row],[Difference]]/SQRT((Table4[[#This Row],[STDO]]^2)/Table4[[#This Row],[Offense]]+(Table4[[#This Row],[STDD]]^2)/Table4[[#This Row],[Defense]]),0)</f>
        <v>1.2859999502900312</v>
      </c>
    </row>
    <row r="7" spans="1:18" x14ac:dyDescent="0.3">
      <c r="A7" t="s">
        <v>131</v>
      </c>
      <c r="B7" s="13" t="s">
        <v>70</v>
      </c>
      <c r="C7" s="7">
        <f ca="1">(AVERAGEIFS('Offense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 'Offense Log'!$A$2:$A$2999, "&lt;&gt;")
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2]],Reference!$A$1:$A$12,0),2)),"Yes", 'Defense Log'!$A$2:$A$2999, "&lt;&gt;"))*40</f>
        <v>10.468545216251641</v>
      </c>
      <c r="D7">
        <f ca="1">Table4[[#This Row],[Offense]]+Table4[[#This Row],[Defense]]</f>
        <v>442</v>
      </c>
      <c r="E7">
        <f ca="1">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</f>
        <v>224</v>
      </c>
      <c r="F7">
        <f ca="1">COUNTIFS(OFFSET('Defense Log'!$P$2:$P$2999,0,INDEX(Reference!$A$1:$B$12,MATCH(Table4[[#This Row],[Player 1]],Reference!$A$1:$A$12,0),2)),"Yes",OFFSET('Defense Log'!$P$2:$P$2999,0,INDEX(Reference!$A$1:$B$12,MATCH(Table4[[#This Row],[Player 2]],Reference!$A$1:$A$12,0),2)),"Yes")</f>
        <v>218</v>
      </c>
      <c r="G7" s="7">
        <f ca="1">(AVERAGEIFS('Offense Log'!$M$2:$M$2999,OFFSET('Offense Log'!$P$2:$P$2999,0,INDEX(Reference!$A$1:$B$12,MATCH(Table4[[#This Row],[Player 1]],Reference!$A$1:$A$12,0),2)),"No",OFFSET('Offense Log'!$P$2:$P$2999,0,INDEX(Reference!$A$1:$B$12,MATCH(Table4[[#This Row],[Player 2]],Reference!$A$1:$A$12,0),2)),"Yes",'Offense Log'!$J$2:$J$2999,"HC", 'Offense Log'!$A$2:$A$2999, "&lt;&gt;")
-AVERAGEIFS('Defense Log'!$M$2:$M$2999,OFFSET('Defense Log'!$P$2:$P$2999,0,INDEX(Reference!$A$1:$B$12,MATCH(Table4[[#This Row],[Player 1]],Reference!$A$1:$A$12,0),2)),"No",OFFSET('Defense Log'!$P$2:$P$2999,0,INDEX(Reference!$A$1:$B$12,MATCH(Table4[[#This Row],[Player 2]],Reference!$A$1:$A$12,0),2)),"Yes", 'Defense Log'!$A$2:$A$2999, "&lt;&gt;"))*40</f>
        <v>3.2534562211981566</v>
      </c>
      <c r="H7">
        <f ca="1">COUNTIFS(OFFSET('Offense Log'!$P$2:$P$2999,0,INDEX(Reference!$A$1:$B$12,MATCH(Table4[[#This Row],[Player 1]],Reference!$A$1:$A$12,0),2)),"No",OFFSET('Offense Log'!$P$2:$P$2999,0,INDEX(Reference!$A$1:$B$12,MATCH(Table4[[#This Row],[Player 2]],Reference!$A$1:$A$12,0),2)),"Yes",'Offense Log'!$J$2:$J$2999,"HC")</f>
        <v>620</v>
      </c>
      <c r="I7">
        <f ca="1">COUNTIFS(OFFSET('Defense Log'!$P$2:$P$2999,0,INDEX(Reference!$A$1:$B$12,MATCH(Table4[[#This Row],[Player 1]],Reference!$A$1:$A$12,0),2)),"No",OFFSET('Defense Log'!$P$2:$P$2999,0,INDEX(Reference!$A$1:$B$12,MATCH(Table4[[#This Row],[Player 2]],Reference!$A$1:$A$12,0),2)),"Yes")</f>
        <v>651</v>
      </c>
      <c r="J7" s="7">
        <f ca="1">(AVERAGEIFS('Offense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2]],Reference!$A$1:$A$12,0),2)),"No",'Offense Log'!$J$2:$J$2999,"HC", 'Offense Log'!$A$2:$A$2999, "&lt;&gt;")
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2]],Reference!$A$1:$A$12,0),2)),"No", 'Defense Log'!$A$2:$A$2999, "&lt;&gt;"))*40</f>
        <v>13.371973005160775</v>
      </c>
      <c r="K7" s="34">
        <f ca="1">COUNTIFS(OFFSET('Offense Log'!$P$2:$P$2999,0,INDEX(Reference!$A$1:$B$12,MATCH(Table4[[#This Row],[Player 1]],Reference!$A$1:$A$12,0),2)),"Yes",OFFSET('Offense Log'!$P$2:$P$2999,0,INDEX(Reference!$A$1:$B$12,MATCH(Table4[[#This Row],[Player 2]],Reference!$A$1:$A$12,0),2)),"No",'Offense Log'!$J$2:$J$2999,"HC")</f>
        <v>220</v>
      </c>
      <c r="L7" s="34">
        <f ca="1">COUNTIFS(OFFSET('Defense Log'!$P$2:$P$2999,0,INDEX(Reference!$A$1:$B$12,MATCH(Table4[[#This Row],[Player 1]],Reference!$A$1:$A$12,0),2)),"Yes",OFFSET('Defense Log'!$P$2:$P$2999,0,INDEX(Reference!$A$1:$B$12,MATCH(Table4[[#This Row],[Player 2]],Reference!$A$1:$A$12,0),2)),"No")</f>
        <v>229</v>
      </c>
      <c r="M7">
        <f ca="1">Table4[[#This Row],[+/- Per 40 Poss]]/40
-(AVERAGEIFS('Offense Log'!$M$2:$M$2999,'Offense Log'!$J$2:$J$2999,"HC")-AVERAGE('Defense Log'!$M$2:$M$2999))</f>
        <v>0.11016735296927727</v>
      </c>
      <c r="N7">
        <f ca="1">IFERROR(SQRT((COUNTIFS(OFFSET('Offense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Log'!$M$2:$M$2999,3)*ABS((3-AVERAGEIFS('Offense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Log'!$M$2:$M$2999,2)*ABS((2-AVERAGEIFS('Offense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Log'!$M$2:$M$2999,1)*ABS((1-AVERAGEIFS('Offense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Log'!$M$2:$M$2999,0)*(ABS((0-AVERAGEIFS('Offense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Log'!$J$2:$J$2999,"HC"))))^2)/(Table4[[#This Row],[Offense]]-1)),0)</f>
        <v>1.1713740788250528</v>
      </c>
      <c r="O7">
        <f ca="1">IFERROR(SQRT((COUNTIFS(OFFSET('Defense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Log'!$M$2:$M$2999,3)*ABS((3-AVERAGEIFS('Defense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Log'!$M$2:$M$2999,2)*ABS((2-AVERAGEIFS('Defense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Log'!$M$2:$M$2999,1)*ABS((1-AVERAGEIFS('Defense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Log'!$M$2:$M$2999,0)*ABS((0-AVERAGEIFS('Defense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2]],Reference!$A$1:$A$12,0),2)),"Yes")))^2)/(Table4[[#This Row],[Defense]]-1)),0)</f>
        <v>1.0626289243369607</v>
      </c>
      <c r="P7">
        <f ca="1">IFERROR(Table4[[#This Row],[Difference]]/SQRT((Table4[[#This Row],[STDO]]^2)/Table4[[#This Row],[Offense]]+(Table4[[#This Row],[STDD]]^2)/Table4[[#This Row],[Defense]]),0)</f>
        <v>1.0361266515080929</v>
      </c>
    </row>
    <row r="8" spans="1:18" x14ac:dyDescent="0.3">
      <c r="A8" t="s">
        <v>131</v>
      </c>
      <c r="B8" s="13" t="s">
        <v>11</v>
      </c>
      <c r="C8" s="7">
        <f ca="1">(AVERAGEIFS('Offense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 'Offense Log'!$A$2:$A$2999, "&lt;&gt;")
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2]],Reference!$A$1:$A$12,0),2)),"Yes", 'Defense Log'!$A$2:$A$2999, "&lt;&gt;"))*40</f>
        <v>10.46384609113883</v>
      </c>
      <c r="D8">
        <f ca="1">Table4[[#This Row],[Offense]]+Table4[[#This Row],[Defense]]</f>
        <v>543</v>
      </c>
      <c r="E8">
        <f ca="1">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</f>
        <v>261</v>
      </c>
      <c r="F8">
        <f ca="1">COUNTIFS(OFFSET('Defense Log'!$P$2:$P$2999,0,INDEX(Reference!$A$1:$B$12,MATCH(Table4[[#This Row],[Player 1]],Reference!$A$1:$A$12,0),2)),"Yes",OFFSET('Defense Log'!$P$2:$P$2999,0,INDEX(Reference!$A$1:$B$12,MATCH(Table4[[#This Row],[Player 2]],Reference!$A$1:$A$12,0),2)),"Yes")</f>
        <v>282</v>
      </c>
      <c r="G8" s="7">
        <f ca="1">(AVERAGEIFS('Offense Log'!$M$2:$M$2999,OFFSET('Offense Log'!$P$2:$P$2999,0,INDEX(Reference!$A$1:$B$12,MATCH(Table4[[#This Row],[Player 1]],Reference!$A$1:$A$12,0),2)),"No",OFFSET('Offense Log'!$P$2:$P$2999,0,INDEX(Reference!$A$1:$B$12,MATCH(Table4[[#This Row],[Player 2]],Reference!$A$1:$A$12,0),2)),"Yes",'Offense Log'!$J$2:$J$2999,"HC", 'Offense Log'!$A$2:$A$2999, "&lt;&gt;")
-AVERAGEIFS('Defense Log'!$M$2:$M$2999,OFFSET('Defense Log'!$P$2:$P$2999,0,INDEX(Reference!$A$1:$B$12,MATCH(Table4[[#This Row],[Player 1]],Reference!$A$1:$A$12,0),2)),"No",OFFSET('Defense Log'!$P$2:$P$2999,0,INDEX(Reference!$A$1:$B$12,MATCH(Table4[[#This Row],[Player 2]],Reference!$A$1:$A$12,0),2)),"Yes", 'Defense Log'!$A$2:$A$2999, "&lt;&gt;"))*40</f>
        <v>4.6579699577845046</v>
      </c>
      <c r="H8">
        <f ca="1">COUNTIFS(OFFSET('Offense Log'!$P$2:$P$2999,0,INDEX(Reference!$A$1:$B$12,MATCH(Table4[[#This Row],[Player 1]],Reference!$A$1:$A$12,0),2)),"No",OFFSET('Offense Log'!$P$2:$P$2999,0,INDEX(Reference!$A$1:$B$12,MATCH(Table4[[#This Row],[Player 2]],Reference!$A$1:$A$12,0),2)),"Yes",'Offense Log'!$J$2:$J$2999,"HC")</f>
        <v>1196</v>
      </c>
      <c r="I8">
        <f ca="1">COUNTIFS(OFFSET('Defense Log'!$P$2:$P$2999,0,INDEX(Reference!$A$1:$B$12,MATCH(Table4[[#This Row],[Player 1]],Reference!$A$1:$A$12,0),2)),"No",OFFSET('Defense Log'!$P$2:$P$2999,0,INDEX(Reference!$A$1:$B$12,MATCH(Table4[[#This Row],[Player 2]],Reference!$A$1:$A$12,0),2)),"Yes")</f>
        <v>1266</v>
      </c>
      <c r="J8" s="7">
        <f ca="1">(AVERAGEIFS('Offense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2]],Reference!$A$1:$A$12,0),2)),"No",'Offense Log'!$J$2:$J$2999,"HC", 'Offense Log'!$A$2:$A$2999, "&lt;&gt;")
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2]],Reference!$A$1:$A$12,0),2)),"No", 'Defense Log'!$A$2:$A$2999, "&lt;&gt;"))*40</f>
        <v>14.211624441132642</v>
      </c>
      <c r="K8" s="34">
        <f ca="1">COUNTIFS(OFFSET('Offense Log'!$P$2:$P$2999,0,INDEX(Reference!$A$1:$B$12,MATCH(Table4[[#This Row],[Player 1]],Reference!$A$1:$A$12,0),2)),"Yes",OFFSET('Offense Log'!$P$2:$P$2999,0,INDEX(Reference!$A$1:$B$12,MATCH(Table4[[#This Row],[Player 2]],Reference!$A$1:$A$12,0),2)),"No",'Offense Log'!$J$2:$J$2999,"HC")</f>
        <v>183</v>
      </c>
      <c r="L8" s="34">
        <f ca="1">COUNTIFS(OFFSET('Defense Log'!$P$2:$P$2999,0,INDEX(Reference!$A$1:$B$12,MATCH(Table4[[#This Row],[Player 1]],Reference!$A$1:$A$12,0),2)),"Yes",OFFSET('Defense Log'!$P$2:$P$2999,0,INDEX(Reference!$A$1:$B$12,MATCH(Table4[[#This Row],[Player 2]],Reference!$A$1:$A$12,0),2)),"No")</f>
        <v>165</v>
      </c>
      <c r="M8">
        <f ca="1">Table4[[#This Row],[+/- Per 40 Poss]]/40
-(AVERAGEIFS('Offense Log'!$M$2:$M$2999,'Offense Log'!$J$2:$J$2999,"HC")-AVERAGE('Defense Log'!$M$2:$M$2999))</f>
        <v>0.11004987484145701</v>
      </c>
      <c r="N8">
        <f ca="1">IFERROR(SQRT((COUNTIFS(OFFSET('Offense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Log'!$M$2:$M$2999,3)*ABS((3-AVERAGEIFS('Offense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Log'!$M$2:$M$2999,2)*ABS((2-AVERAGEIFS('Offense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Log'!$M$2:$M$2999,1)*ABS((1-AVERAGEIFS('Offense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Log'!$M$2:$M$2999,0)*(ABS((0-AVERAGEIFS('Offense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Log'!$J$2:$J$2999,"HC"))))^2)/(Table4[[#This Row],[Offense]]-1)),0)</f>
        <v>1.1761152415928762</v>
      </c>
      <c r="O8">
        <f ca="1">IFERROR(SQRT((COUNTIFS(OFFSET('Defense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Log'!$M$2:$M$2999,3)*ABS((3-AVERAGEIFS('Defense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Log'!$M$2:$M$2999,2)*ABS((2-AVERAGEIFS('Defense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Log'!$M$2:$M$2999,1)*ABS((1-AVERAGEIFS('Defense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Log'!$M$2:$M$2999,0)*ABS((0-AVERAGEIFS('Defense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2]],Reference!$A$1:$A$12,0),2)),"Yes")))^2)/(Table4[[#This Row],[Defense]]-1)),0)</f>
        <v>1.127360712961158</v>
      </c>
      <c r="P8">
        <f ca="1">IFERROR(Table4[[#This Row],[Difference]]/SQRT((Table4[[#This Row],[STDO]]^2)/Table4[[#This Row],[Offense]]+(Table4[[#This Row],[STDD]]^2)/Table4[[#This Row],[Defense]]),0)</f>
        <v>1.1112926837660992</v>
      </c>
    </row>
    <row r="9" spans="1:18" x14ac:dyDescent="0.3">
      <c r="A9" s="13" t="s">
        <v>130</v>
      </c>
      <c r="B9" s="13" t="s">
        <v>14</v>
      </c>
      <c r="C9" s="7">
        <f ca="1">(AVERAGEIFS('Offense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 'Offense Log'!$A$2:$A$2999, "&lt;&gt;")
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2]],Reference!$A$1:$A$12,0),2)),"Yes", 'Defense Log'!$A$2:$A$2999, "&lt;&gt;"))*40</f>
        <v>9.5866448920341174</v>
      </c>
      <c r="D9">
        <f ca="1">Table4[[#This Row],[Offense]]+Table4[[#This Row],[Defense]]</f>
        <v>332</v>
      </c>
      <c r="E9">
        <f ca="1">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</f>
        <v>165</v>
      </c>
      <c r="F9">
        <f ca="1">COUNTIFS(OFFSET('Defense Log'!$P$2:$P$2999,0,INDEX(Reference!$A$1:$B$12,MATCH(Table4[[#This Row],[Player 1]],Reference!$A$1:$A$12,0),2)),"Yes",OFFSET('Defense Log'!$P$2:$P$2999,0,INDEX(Reference!$A$1:$B$12,MATCH(Table4[[#This Row],[Player 2]],Reference!$A$1:$A$12,0),2)),"Yes")</f>
        <v>167</v>
      </c>
      <c r="G9" s="7">
        <f ca="1">(AVERAGEIFS('Offense Log'!$M$2:$M$2999,OFFSET('Offense Log'!$P$2:$P$2999,0,INDEX(Reference!$A$1:$B$12,MATCH(Table4[[#This Row],[Player 1]],Reference!$A$1:$A$12,0),2)),"No",OFFSET('Offense Log'!$P$2:$P$2999,0,INDEX(Reference!$A$1:$B$12,MATCH(Table4[[#This Row],[Player 2]],Reference!$A$1:$A$12,0),2)),"Yes",'Offense Log'!$J$2:$J$2999,"HC", 'Offense Log'!$A$2:$A$2999, "&lt;&gt;")
-AVERAGEIFS('Defense Log'!$M$2:$M$2999,OFFSET('Defense Log'!$P$2:$P$2999,0,INDEX(Reference!$A$1:$B$12,MATCH(Table4[[#This Row],[Player 1]],Reference!$A$1:$A$12,0),2)),"No",OFFSET('Defense Log'!$P$2:$P$2999,0,INDEX(Reference!$A$1:$B$12,MATCH(Table4[[#This Row],[Player 2]],Reference!$A$1:$A$12,0),2)),"Yes", 'Defense Log'!$A$2:$A$2999, "&lt;&gt;"))*40</f>
        <v>9.5036544125668208</v>
      </c>
      <c r="H9" s="34">
        <f ca="1">COUNTIFS(OFFSET('Offense Log'!$P$2:$P$2999,0,INDEX(Reference!$A$1:$B$12,MATCH(Table4[[#This Row],[Player 1]],Reference!$A$1:$A$12,0),2)),"No",OFFSET('Offense Log'!$P$2:$P$2999,0,INDEX(Reference!$A$1:$B$12,MATCH(Table4[[#This Row],[Player 2]],Reference!$A$1:$A$12,0),2)),"Yes",'Offense Log'!$J$2:$J$2999,"HC")</f>
        <v>89</v>
      </c>
      <c r="I9" s="34">
        <f ca="1">COUNTIFS(OFFSET('Defense Log'!$P$2:$P$2999,0,INDEX(Reference!$A$1:$B$12,MATCH(Table4[[#This Row],[Player 1]],Reference!$A$1:$A$12,0),2)),"No",OFFSET('Defense Log'!$P$2:$P$2999,0,INDEX(Reference!$A$1:$B$12,MATCH(Table4[[#This Row],[Player 2]],Reference!$A$1:$A$12,0),2)),"Yes")</f>
        <v>103</v>
      </c>
      <c r="J9" s="7">
        <f ca="1">(AVERAGEIFS('Offense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2]],Reference!$A$1:$A$12,0),2)),"No",'Offense Log'!$J$2:$J$2999,"HC", 'Offense Log'!$A$2:$A$2999, "&lt;&gt;")
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2]],Reference!$A$1:$A$12,0),2)),"No", 'Defense Log'!$A$2:$A$2999, "&lt;&gt;"))*40</f>
        <v>7.4262079338221465</v>
      </c>
      <c r="K9" s="34">
        <f ca="1">COUNTIFS(OFFSET('Offense Log'!$P$2:$P$2999,0,INDEX(Reference!$A$1:$B$12,MATCH(Table4[[#This Row],[Player 1]],Reference!$A$1:$A$12,0),2)),"Yes",OFFSET('Offense Log'!$P$2:$P$2999,0,INDEX(Reference!$A$1:$B$12,MATCH(Table4[[#This Row],[Player 2]],Reference!$A$1:$A$12,0),2)),"No",'Offense Log'!$J$2:$J$2999,"HC")</f>
        <v>756</v>
      </c>
      <c r="L9" s="34">
        <f ca="1">COUNTIFS(OFFSET('Defense Log'!$P$2:$P$2999,0,INDEX(Reference!$A$1:$B$12,MATCH(Table4[[#This Row],[Player 1]],Reference!$A$1:$A$12,0),2)),"Yes",OFFSET('Defense Log'!$P$2:$P$2999,0,INDEX(Reference!$A$1:$B$12,MATCH(Table4[[#This Row],[Player 2]],Reference!$A$1:$A$12,0),2)),"No")</f>
        <v>788</v>
      </c>
      <c r="M9">
        <f ca="1">Table4[[#This Row],[+/- Per 40 Poss]]/40
-(AVERAGEIFS('Offense Log'!$M$2:$M$2999,'Offense Log'!$J$2:$J$2999,"HC")-AVERAGE('Defense Log'!$M$2:$M$2999))</f>
        <v>8.811984486383917E-2</v>
      </c>
      <c r="N9">
        <f ca="1">IFERROR(SQRT((COUNTIFS(OFFSET('Offense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Log'!$M$2:$M$2999,3)*ABS((3-AVERAGEIFS('Offense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Log'!$M$2:$M$2999,2)*ABS((2-AVERAGEIFS('Offense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Log'!$M$2:$M$2999,1)*ABS((1-AVERAGEIFS('Offense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Log'!$M$2:$M$2999,0)*(ABS((0-AVERAGEIFS('Offense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Log'!$J$2:$J$2999,"HC"))))^2)/(Table4[[#This Row],[Offense]]-1)),0)</f>
        <v>1.1944377123285534</v>
      </c>
      <c r="O9">
        <f ca="1">IFERROR(SQRT((COUNTIFS(OFFSET('Defense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Log'!$M$2:$M$2999,3)*ABS((3-AVERAGEIFS('Defense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Log'!$M$2:$M$2999,2)*ABS((2-AVERAGEIFS('Defense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Log'!$M$2:$M$2999,1)*ABS((1-AVERAGEIFS('Defense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Log'!$M$2:$M$2999,0)*ABS((0-AVERAGEIFS('Defense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2]],Reference!$A$1:$A$12,0),2)),"Yes")))^2)/(Table4[[#This Row],[Defense]]-1)),0)</f>
        <v>1.1068061437480348</v>
      </c>
      <c r="P9">
        <f ca="1">IFERROR(Table4[[#This Row],[Difference]]/SQRT((Table4[[#This Row],[STDO]]^2)/Table4[[#This Row],[Offense]]+(Table4[[#This Row],[STDD]]^2)/Table4[[#This Row],[Defense]]),0)</f>
        <v>0.69704068599437941</v>
      </c>
    </row>
    <row r="10" spans="1:18" x14ac:dyDescent="0.3">
      <c r="A10" s="13" t="s">
        <v>11</v>
      </c>
      <c r="B10" s="13" t="s">
        <v>130</v>
      </c>
      <c r="C10" s="7">
        <f ca="1">(AVERAGEIFS('Offense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 'Offense Log'!$A$2:$A$2999, "&lt;&gt;")
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2]],Reference!$A$1:$A$12,0),2)),"Yes", 'Defense Log'!$A$2:$A$2999, "&lt;&gt;"))*40</f>
        <v>9.5587512143636708</v>
      </c>
      <c r="D10">
        <f ca="1">Table4[[#This Row],[Offense]]+Table4[[#This Row],[Defense]]</f>
        <v>1156</v>
      </c>
      <c r="E10">
        <f ca="1">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</f>
        <v>554</v>
      </c>
      <c r="F10">
        <f ca="1">COUNTIFS(OFFSET('Defense Log'!$P$2:$P$2999,0,INDEX(Reference!$A$1:$B$12,MATCH(Table4[[#This Row],[Player 1]],Reference!$A$1:$A$12,0),2)),"Yes",OFFSET('Defense Log'!$P$2:$P$2999,0,INDEX(Reference!$A$1:$B$12,MATCH(Table4[[#This Row],[Player 2]],Reference!$A$1:$A$12,0),2)),"Yes")</f>
        <v>602</v>
      </c>
      <c r="G10" s="7">
        <f ca="1">(AVERAGEIFS('Offense Log'!$M$2:$M$2999,OFFSET('Offense Log'!$P$2:$P$2999,0,INDEX(Reference!$A$1:$B$12,MATCH(Table4[[#This Row],[Player 1]],Reference!$A$1:$A$12,0),2)),"No",OFFSET('Offense Log'!$P$2:$P$2999,0,INDEX(Reference!$A$1:$B$12,MATCH(Table4[[#This Row],[Player 2]],Reference!$A$1:$A$12,0),2)),"Yes",'Offense Log'!$J$2:$J$2999,"HC", 'Offense Log'!$A$2:$A$2999, "&lt;&gt;")
-AVERAGEIFS('Defense Log'!$M$2:$M$2999,OFFSET('Defense Log'!$P$2:$P$2999,0,INDEX(Reference!$A$1:$B$12,MATCH(Table4[[#This Row],[Player 1]],Reference!$A$1:$A$12,0),2)),"No",OFFSET('Defense Log'!$P$2:$P$2999,0,INDEX(Reference!$A$1:$B$12,MATCH(Table4[[#This Row],[Player 2]],Reference!$A$1:$A$12,0),2)),"Yes", 'Defense Log'!$A$2:$A$2999, "&lt;&gt;"))*40</f>
        <v>5.2028930691387965</v>
      </c>
      <c r="H10">
        <f ca="1">COUNTIFS(OFFSET('Offense Log'!$P$2:$P$2999,0,INDEX(Reference!$A$1:$B$12,MATCH(Table4[[#This Row],[Player 1]],Reference!$A$1:$A$12,0),2)),"No",OFFSET('Offense Log'!$P$2:$P$2999,0,INDEX(Reference!$A$1:$B$12,MATCH(Table4[[#This Row],[Player 2]],Reference!$A$1:$A$12,0),2)),"Yes",'Offense Log'!$J$2:$J$2999,"HC")</f>
        <v>367</v>
      </c>
      <c r="I10">
        <f ca="1">COUNTIFS(OFFSET('Defense Log'!$P$2:$P$2999,0,INDEX(Reference!$A$1:$B$12,MATCH(Table4[[#This Row],[Player 1]],Reference!$A$1:$A$12,0),2)),"No",OFFSET('Defense Log'!$P$2:$P$2999,0,INDEX(Reference!$A$1:$B$12,MATCH(Table4[[#This Row],[Player 2]],Reference!$A$1:$A$12,0),2)),"Yes")</f>
        <v>353</v>
      </c>
      <c r="J10" s="7">
        <f ca="1">(AVERAGEIFS('Offense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2]],Reference!$A$1:$A$12,0),2)),"No",'Offense Log'!$J$2:$J$2999,"HC", 'Offense Log'!$A$2:$A$2999, "&lt;&gt;")
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2]],Reference!$A$1:$A$12,0),2)),"No", 'Defense Log'!$A$2:$A$2999, "&lt;&gt;"))*40</f>
        <v>3.3142051746702883</v>
      </c>
      <c r="K10" s="34">
        <f ca="1">COUNTIFS(OFFSET('Offense Log'!$P$2:$P$2999,0,INDEX(Reference!$A$1:$B$12,MATCH(Table4[[#This Row],[Player 1]],Reference!$A$1:$A$12,0),2)),"Yes",OFFSET('Offense Log'!$P$2:$P$2999,0,INDEX(Reference!$A$1:$B$12,MATCH(Table4[[#This Row],[Player 2]],Reference!$A$1:$A$12,0),2)),"No",'Offense Log'!$J$2:$J$2999,"HC")</f>
        <v>903</v>
      </c>
      <c r="L10" s="34">
        <f ca="1">COUNTIFS(OFFSET('Defense Log'!$P$2:$P$2999,0,INDEX(Reference!$A$1:$B$12,MATCH(Table4[[#This Row],[Player 1]],Reference!$A$1:$A$12,0),2)),"Yes",OFFSET('Defense Log'!$P$2:$P$2999,0,INDEX(Reference!$A$1:$B$12,MATCH(Table4[[#This Row],[Player 2]],Reference!$A$1:$A$12,0),2)),"No")</f>
        <v>946</v>
      </c>
      <c r="M10">
        <f ca="1">Table4[[#This Row],[+/- Per 40 Poss]]/40
-(AVERAGEIFS('Offense Log'!$M$2:$M$2999,'Offense Log'!$J$2:$J$2999,"HC")-AVERAGE('Defense Log'!$M$2:$M$2999))</f>
        <v>8.742250292207801E-2</v>
      </c>
      <c r="N10">
        <f ca="1">IFERROR(SQRT((COUNTIFS(OFFSET('Offense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Log'!$M$2:$M$2999,3)*ABS((3-AVERAGEIFS('Offense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Log'!$M$2:$M$2999,2)*ABS((2-AVERAGEIFS('Offense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Log'!$M$2:$M$2999,1)*ABS((1-AVERAGEIFS('Offense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Log'!$M$2:$M$2999,0)*(ABS((0-AVERAGEIFS('Offense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Log'!$J$2:$J$2999,"HC"))))^2)/(Table4[[#This Row],[Offense]]-1)),0)</f>
        <v>1.1679785388340118</v>
      </c>
      <c r="O10">
        <f ca="1">IFERROR(SQRT((COUNTIFS(OFFSET('Defense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Log'!$M$2:$M$2999,3)*ABS((3-AVERAGEIFS('Defense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Log'!$M$2:$M$2999,2)*ABS((2-AVERAGEIFS('Defense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Log'!$M$2:$M$2999,1)*ABS((1-AVERAGEIFS('Defense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Log'!$M$2:$M$2999,0)*ABS((0-AVERAGEIFS('Defense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2]],Reference!$A$1:$A$12,0),2)),"Yes")))^2)/(Table4[[#This Row],[Defense]]-1)),0)</f>
        <v>1.1190563714986363</v>
      </c>
      <c r="P10">
        <f ca="1">IFERROR(Table4[[#This Row],[Difference]]/SQRT((Table4[[#This Row],[STDO]]^2/Table4[[#This Row],[Offense]])+(Table4[[#This Row],[STDD]]^2/Table4[[#This Row],[Defense]])),"N/A")</f>
        <v>1.297089915379011</v>
      </c>
    </row>
    <row r="11" spans="1:18" hidden="1" x14ac:dyDescent="0.3">
      <c r="A11" s="13" t="s">
        <v>11</v>
      </c>
      <c r="B11" s="13" t="s">
        <v>14</v>
      </c>
      <c r="C11" s="7">
        <f ca="1">(AVERAGEIFS('Offense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 'Offense Log'!$A$2:$A$2999, "&lt;&gt;")
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2]],Reference!$A$1:$A$12,0),2)),"Yes", 'Defense Log'!$A$2:$A$2999, "&lt;&gt;"))*40</f>
        <v>9.5724713242961421</v>
      </c>
      <c r="D11">
        <f ca="1">Table4[[#This Row],[Offense]]+Table4[[#This Row],[Defense]]</f>
        <v>263</v>
      </c>
      <c r="E11">
        <f ca="1">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</f>
        <v>126</v>
      </c>
      <c r="F11">
        <f ca="1">COUNTIFS(OFFSET('Defense Log'!$P$2:$P$2999,0,INDEX(Reference!$A$1:$B$12,MATCH(Table4[[#This Row],[Player 1]],Reference!$A$1:$A$12,0),2)),"Yes",OFFSET('Defense Log'!$P$2:$P$2999,0,INDEX(Reference!$A$1:$B$12,MATCH(Table4[[#This Row],[Player 2]],Reference!$A$1:$A$12,0),2)),"Yes")</f>
        <v>137</v>
      </c>
      <c r="G11" s="7">
        <f ca="1">(AVERAGEIFS('Offense Log'!$M$2:$M$2999,OFFSET('Offense Log'!$P$2:$P$2999,0,INDEX(Reference!$A$1:$B$12,MATCH(Table4[[#This Row],[Player 1]],Reference!$A$1:$A$12,0),2)),"No",OFFSET('Offense Log'!$P$2:$P$2999,0,INDEX(Reference!$A$1:$B$12,MATCH(Table4[[#This Row],[Player 2]],Reference!$A$1:$A$12,0),2)),"Yes",'Offense Log'!$J$2:$J$2999,"HC", 'Offense Log'!$A$2:$A$2999, "&lt;&gt;")
-AVERAGEIFS('Defense Log'!$M$2:$M$2999,OFFSET('Defense Log'!$P$2:$P$2999,0,INDEX(Reference!$A$1:$B$12,MATCH(Table4[[#This Row],[Player 1]],Reference!$A$1:$A$12,0),2)),"No",OFFSET('Defense Log'!$P$2:$P$2999,0,INDEX(Reference!$A$1:$B$12,MATCH(Table4[[#This Row],[Player 2]],Reference!$A$1:$A$12,0),2)),"Yes", 'Defense Log'!$A$2:$A$2999, "&lt;&gt;"))*40</f>
        <v>9.5770676691729317</v>
      </c>
      <c r="H11">
        <f ca="1">COUNTIFS(OFFSET('Offense Log'!$P$2:$P$2999,0,INDEX(Reference!$A$1:$B$12,MATCH(Table4[[#This Row],[Player 1]],Reference!$A$1:$A$12,0),2)),"No",OFFSET('Offense Log'!$P$2:$P$2999,0,INDEX(Reference!$A$1:$B$12,MATCH(Table4[[#This Row],[Player 2]],Reference!$A$1:$A$12,0),2)),"Yes",'Offense Log'!$J$2:$J$2999,"HC")</f>
        <v>128</v>
      </c>
      <c r="I11">
        <f ca="1">COUNTIFS(OFFSET('Defense Log'!$P$2:$P$2999,0,INDEX(Reference!$A$1:$B$12,MATCH(Table4[[#This Row],[Player 1]],Reference!$A$1:$A$12,0),2)),"No",OFFSET('Defense Log'!$P$2:$P$2999,0,INDEX(Reference!$A$1:$B$12,MATCH(Table4[[#This Row],[Player 2]],Reference!$A$1:$A$12,0),2)),"Yes")</f>
        <v>133</v>
      </c>
      <c r="J11" s="7">
        <f ca="1">(AVERAGEIFS('Offense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2]],Reference!$A$1:$A$12,0),2)),"No",'Offense Log'!$J$2:$J$2999,"HC", 'Offense Log'!$A$2:$A$2999, "&lt;&gt;")
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2]],Reference!$A$1:$A$12,0),2)),"No", 'Defense Log'!$A$2:$A$2999, "&lt;&gt;"))*40</f>
        <v>5.3334298878458952</v>
      </c>
      <c r="K11" s="34">
        <f ca="1">COUNTIFS(OFFSET('Offense Log'!$P$2:$P$2999,0,INDEX(Reference!$A$1:$B$12,MATCH(Table4[[#This Row],[Player 1]],Reference!$A$1:$A$12,0),2)),"Yes",OFFSET('Offense Log'!$P$2:$P$2999,0,INDEX(Reference!$A$1:$B$12,MATCH(Table4[[#This Row],[Player 2]],Reference!$A$1:$A$12,0),2)),"No",'Offense Log'!$J$2:$J$2999,"HC")</f>
        <v>1331</v>
      </c>
      <c r="L11" s="34">
        <f ca="1">COUNTIFS(OFFSET('Defense Log'!$P$2:$P$2999,0,INDEX(Reference!$A$1:$B$12,MATCH(Table4[[#This Row],[Player 1]],Reference!$A$1:$A$12,0),2)),"Yes",OFFSET('Defense Log'!$P$2:$P$2999,0,INDEX(Reference!$A$1:$B$12,MATCH(Table4[[#This Row],[Player 2]],Reference!$A$1:$A$12,0),2)),"No")</f>
        <v>1411</v>
      </c>
      <c r="M11">
        <f ca="1">Table4[[#This Row],[+/- Per 40 Poss]]/40
-(AVERAGEIFS('Offense Log'!$M$2:$M$2999,'Offense Log'!$J$2:$J$2999,"HC")-AVERAGE('Defense Log'!$M$2:$M$2999))</f>
        <v>8.7765505670389793E-2</v>
      </c>
      <c r="N11">
        <f ca="1">IFERROR(SQRT((COUNTIFS(OFFSET('Offense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Log'!$M$2:$M$2999,3)*ABS((3-AVERAGEIFS('Offense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Log'!$M$2:$M$2999,2)*ABS((2-AVERAGEIFS('Offense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Log'!$M$2:$M$2999,1)*ABS((1-AVERAGEIFS('Offense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Log'!$M$2:$M$2999,0)*(ABS((0-AVERAGEIFS('Offense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Log'!$J$2:$J$2999,"HC"))))^2)/(Table4[[#This Row],[Offense]]-1)),0)</f>
        <v>1.2011898862615946</v>
      </c>
      <c r="O11">
        <f ca="1">IFERROR(SQRT((COUNTIFS(OFFSET('Defense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Log'!$M$2:$M$2999,3)*ABS((3-AVERAGEIFS('Defense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Log'!$M$2:$M$2999,2)*ABS((2-AVERAGEIFS('Defense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Log'!$M$2:$M$2999,1)*ABS((1-AVERAGEIFS('Defense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Log'!$M$2:$M$2999,0)*ABS((0-AVERAGEIFS('Defense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2]],Reference!$A$1:$A$12,0),2)),"Yes")))^2)/(Table4[[#This Row],[Defense]]-1)),0)</f>
        <v>1.1019324140271609</v>
      </c>
      <c r="P11">
        <f ca="1">IFERROR(Table4[[#This Row],[Difference]]/SQRT((Table4[[#This Row],[STDO]]^2)/Table4[[#This Row],[Offense]]+(Table4[[#This Row],[STDD]]^2)/Table4[[#This Row],[Defense]]),0)</f>
        <v>0.61577438220086866</v>
      </c>
    </row>
    <row r="12" spans="1:18" x14ac:dyDescent="0.3">
      <c r="A12" t="s">
        <v>13</v>
      </c>
      <c r="B12" s="13" t="s">
        <v>130</v>
      </c>
      <c r="C12" s="7">
        <f ca="1">(AVERAGEIFS('Offense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 'Offense Log'!$A$2:$A$2999, "&lt;&gt;")
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2]],Reference!$A$1:$A$12,0),2)),"Yes", 'Defense Log'!$A$2:$A$2999, "&lt;&gt;"))*40</f>
        <v>9.0555407446903011</v>
      </c>
      <c r="D12">
        <f ca="1">Table4[[#This Row],[Offense]]+Table4[[#This Row],[Defense]]</f>
        <v>949</v>
      </c>
      <c r="E12">
        <f ca="1">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</f>
        <v>465</v>
      </c>
      <c r="F12">
        <f ca="1">COUNTIFS(OFFSET('Defense Log'!$P$2:$P$2999,0,INDEX(Reference!$A$1:$B$12,MATCH(Table4[[#This Row],[Player 1]],Reference!$A$1:$A$12,0),2)),"Yes",OFFSET('Defense Log'!$P$2:$P$2999,0,INDEX(Reference!$A$1:$B$12,MATCH(Table4[[#This Row],[Player 2]],Reference!$A$1:$A$12,0),2)),"Yes")</f>
        <v>484</v>
      </c>
      <c r="G12" s="7">
        <f ca="1">(AVERAGEIFS('Offense Log'!$M$2:$M$2999,OFFSET('Offense Log'!$P$2:$P$2999,0,INDEX(Reference!$A$1:$B$12,MATCH(Table4[[#This Row],[Player 1]],Reference!$A$1:$A$12,0),2)),"No",OFFSET('Offense Log'!$P$2:$P$2999,0,INDEX(Reference!$A$1:$B$12,MATCH(Table4[[#This Row],[Player 2]],Reference!$A$1:$A$12,0),2)),"Yes",'Offense Log'!$J$2:$J$2999,"HC", 'Offense Log'!$A$2:$A$2999, "&lt;&gt;")
-AVERAGEIFS('Defense Log'!$M$2:$M$2999,OFFSET('Defense Log'!$P$2:$P$2999,0,INDEX(Reference!$A$1:$B$12,MATCH(Table4[[#This Row],[Player 1]],Reference!$A$1:$A$12,0),2)),"No",OFFSET('Defense Log'!$P$2:$P$2999,0,INDEX(Reference!$A$1:$B$12,MATCH(Table4[[#This Row],[Player 2]],Reference!$A$1:$A$12,0),2)),"Yes", 'Defense Log'!$A$2:$A$2999, "&lt;&gt;"))*40</f>
        <v>6.5253100905129058</v>
      </c>
      <c r="H12" s="34">
        <f ca="1">COUNTIFS(OFFSET('Offense Log'!$P$2:$P$2999,0,INDEX(Reference!$A$1:$B$12,MATCH(Table4[[#This Row],[Player 1]],Reference!$A$1:$A$12,0),2)),"No",OFFSET('Offense Log'!$P$2:$P$2999,0,INDEX(Reference!$A$1:$B$12,MATCH(Table4[[#This Row],[Player 2]],Reference!$A$1:$A$12,0),2)),"Yes",'Offense Log'!$J$2:$J$2999,"HC")</f>
        <v>456</v>
      </c>
      <c r="I12" s="34">
        <f ca="1">COUNTIFS(OFFSET('Defense Log'!$P$2:$P$2999,0,INDEX(Reference!$A$1:$B$12,MATCH(Table4[[#This Row],[Player 1]],Reference!$A$1:$A$12,0),2)),"No",OFFSET('Defense Log'!$P$2:$P$2999,0,INDEX(Reference!$A$1:$B$12,MATCH(Table4[[#This Row],[Player 2]],Reference!$A$1:$A$12,0),2)),"Yes")</f>
        <v>471</v>
      </c>
      <c r="J12" s="7">
        <f ca="1">(AVERAGEIFS('Offense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2]],Reference!$A$1:$A$12,0),2)),"No",'Offense Log'!$J$2:$J$2999,"HC", 'Offense Log'!$A$2:$A$2999, "&lt;&gt;")
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2]],Reference!$A$1:$A$12,0),2)),"No", 'Defense Log'!$A$2:$A$2999, "&lt;&gt;"))*40</f>
        <v>4.9004177596424769</v>
      </c>
      <c r="K12" s="34">
        <f ca="1">COUNTIFS(OFFSET('Offense Log'!$P$2:$P$2999,0,INDEX(Reference!$A$1:$B$12,MATCH(Table4[[#This Row],[Player 1]],Reference!$A$1:$A$12,0),2)),"Yes",OFFSET('Offense Log'!$P$2:$P$2999,0,INDEX(Reference!$A$1:$B$12,MATCH(Table4[[#This Row],[Player 2]],Reference!$A$1:$A$12,0),2)),"No",'Offense Log'!$J$2:$J$2999,"HC")</f>
        <v>1095</v>
      </c>
      <c r="L12" s="34">
        <f ca="1">COUNTIFS(OFFSET('Defense Log'!$P$2:$P$2999,0,INDEX(Reference!$A$1:$B$12,MATCH(Table4[[#This Row],[Player 1]],Reference!$A$1:$A$12,0),2)),"Yes",OFFSET('Defense Log'!$P$2:$P$2999,0,INDEX(Reference!$A$1:$B$12,MATCH(Table4[[#This Row],[Player 2]],Reference!$A$1:$A$12,0),2)),"No")</f>
        <v>1128</v>
      </c>
      <c r="M12">
        <f ca="1">Table4[[#This Row],[+/- Per 40 Poss]]/40
-(AVERAGEIFS('Offense Log'!$M$2:$M$2999,'Offense Log'!$J$2:$J$2999,"HC")-AVERAGE('Defense Log'!$M$2:$M$2999))</f>
        <v>7.4842241180243768E-2</v>
      </c>
      <c r="N12">
        <f ca="1">IFERROR(SQRT((COUNTIFS(OFFSET('Offense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Log'!$M$2:$M$2999,3)*ABS((3-AVERAGEIFS('Offense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Log'!$M$2:$M$2999,2)*ABS((2-AVERAGEIFS('Offense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Log'!$M$2:$M$2999,1)*ABS((1-AVERAGEIFS('Offense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Log'!$M$2:$M$2999,0)*(ABS((0-AVERAGEIFS('Offense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Log'!$J$2:$J$2999,"HC"))))^2)/(Table4[[#This Row],[Offense]]-1)),0)</f>
        <v>1.1722165257496746</v>
      </c>
      <c r="O12">
        <f ca="1">IFERROR(SQRT((COUNTIFS(OFFSET('Defense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Log'!$M$2:$M$2999,3)*ABS((3-AVERAGEIFS('Defense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Log'!$M$2:$M$2999,2)*ABS((2-AVERAGEIFS('Defense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Log'!$M$2:$M$2999,1)*ABS((1-AVERAGEIFS('Defense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Log'!$M$2:$M$2999,0)*ABS((0-AVERAGEIFS('Defense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2]],Reference!$A$1:$A$12,0),2)),"Yes")))^2)/(Table4[[#This Row],[Defense]]-1)),0)</f>
        <v>1.1130259296404628</v>
      </c>
      <c r="P12">
        <f ca="1">IFERROR(Table4[[#This Row],[Difference]]/SQRT((Table4[[#This Row],[STDO]]^2)/Table4[[#This Row],[Offense]]+(Table4[[#This Row],[STDD]]^2)/Table4[[#This Row],[Defense]]),0)</f>
        <v>1.0078362445277078</v>
      </c>
    </row>
    <row r="13" spans="1:18" hidden="1" x14ac:dyDescent="0.3">
      <c r="A13" t="s">
        <v>9</v>
      </c>
      <c r="B13" s="13" t="s">
        <v>14</v>
      </c>
      <c r="C13" s="7">
        <f ca="1">(AVERAGEIFS('Offense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 'Offense Log'!$A$2:$A$2999, "&lt;&gt;")
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2]],Reference!$A$1:$A$12,0),2)),"Yes", 'Defense Log'!$A$2:$A$2999, "&lt;&gt;"))*40</f>
        <v>9.2176386913229003</v>
      </c>
      <c r="D13">
        <f ca="1">Table4[[#This Row],[Offense]]+Table4[[#This Row],[Defense]]</f>
        <v>225</v>
      </c>
      <c r="E13">
        <f ca="1">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</f>
        <v>111</v>
      </c>
      <c r="F13">
        <f ca="1">COUNTIFS(OFFSET('Defense Log'!$P$2:$P$2999,0,INDEX(Reference!$A$1:$B$12,MATCH(Table4[[#This Row],[Player 1]],Reference!$A$1:$A$12,0),2)),"Yes",OFFSET('Defense Log'!$P$2:$P$2999,0,INDEX(Reference!$A$1:$B$12,MATCH(Table4[[#This Row],[Player 2]],Reference!$A$1:$A$12,0),2)),"Yes")</f>
        <v>114</v>
      </c>
      <c r="G13" s="7">
        <f ca="1">(AVERAGEIFS('Offense Log'!$M$2:$M$2999,OFFSET('Offense Log'!$P$2:$P$2999,0,INDEX(Reference!$A$1:$B$12,MATCH(Table4[[#This Row],[Player 1]],Reference!$A$1:$A$12,0),2)),"No",OFFSET('Offense Log'!$P$2:$P$2999,0,INDEX(Reference!$A$1:$B$12,MATCH(Table4[[#This Row],[Player 2]],Reference!$A$1:$A$12,0),2)),"Yes",'Offense Log'!$J$2:$J$2999,"HC", 'Offense Log'!$A$2:$A$2999, "&lt;&gt;")
-AVERAGEIFS('Defense Log'!$M$2:$M$2999,OFFSET('Defense Log'!$P$2:$P$2999,0,INDEX(Reference!$A$1:$B$12,MATCH(Table4[[#This Row],[Player 1]],Reference!$A$1:$A$12,0),2)),"No",OFFSET('Defense Log'!$P$2:$P$2999,0,INDEX(Reference!$A$1:$B$12,MATCH(Table4[[#This Row],[Player 2]],Reference!$A$1:$A$12,0),2)),"Yes", 'Defense Log'!$A$2:$A$2999, "&lt;&gt;"))*40</f>
        <v>9.6270396270396255</v>
      </c>
      <c r="H13">
        <f ca="1">COUNTIFS(OFFSET('Offense Log'!$P$2:$P$2999,0,INDEX(Reference!$A$1:$B$12,MATCH(Table4[[#This Row],[Player 1]],Reference!$A$1:$A$12,0),2)),"No",OFFSET('Offense Log'!$P$2:$P$2999,0,INDEX(Reference!$A$1:$B$12,MATCH(Table4[[#This Row],[Player 2]],Reference!$A$1:$A$12,0),2)),"Yes",'Offense Log'!$J$2:$J$2999,"HC")</f>
        <v>143</v>
      </c>
      <c r="I13">
        <f ca="1">COUNTIFS(OFFSET('Defense Log'!$P$2:$P$2999,0,INDEX(Reference!$A$1:$B$12,MATCH(Table4[[#This Row],[Player 1]],Reference!$A$1:$A$12,0),2)),"No",OFFSET('Defense Log'!$P$2:$P$2999,0,INDEX(Reference!$A$1:$B$12,MATCH(Table4[[#This Row],[Player 2]],Reference!$A$1:$A$12,0),2)),"Yes")</f>
        <v>156</v>
      </c>
      <c r="J13" s="7">
        <f ca="1">(AVERAGEIFS('Offense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2]],Reference!$A$1:$A$12,0),2)),"No",'Offense Log'!$J$2:$J$2999,"HC", 'Offense Log'!$A$2:$A$2999, "&lt;&gt;")
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2]],Reference!$A$1:$A$12,0),2)),"No", 'Defense Log'!$A$2:$A$2999, "&lt;&gt;"))*40</f>
        <v>5.8087249084998538</v>
      </c>
      <c r="K13" s="34">
        <f ca="1">COUNTIFS(OFFSET('Offense Log'!$P$2:$P$2999,0,INDEX(Reference!$A$1:$B$12,MATCH(Table4[[#This Row],[Player 1]],Reference!$A$1:$A$12,0),2)),"Yes",OFFSET('Offense Log'!$P$2:$P$2999,0,INDEX(Reference!$A$1:$B$12,MATCH(Table4[[#This Row],[Player 2]],Reference!$A$1:$A$12,0),2)),"No",'Offense Log'!$J$2:$J$2999,"HC")</f>
        <v>1364</v>
      </c>
      <c r="L13" s="34">
        <f ca="1">COUNTIFS(OFFSET('Defense Log'!$P$2:$P$2999,0,INDEX(Reference!$A$1:$B$12,MATCH(Table4[[#This Row],[Player 1]],Reference!$A$1:$A$12,0),2)),"Yes",OFFSET('Defense Log'!$P$2:$P$2999,0,INDEX(Reference!$A$1:$B$12,MATCH(Table4[[#This Row],[Player 2]],Reference!$A$1:$A$12,0),2)),"No")</f>
        <v>1419</v>
      </c>
      <c r="M13">
        <f ca="1">Table4[[#This Row],[+/- Per 40 Poss]]/40
-(AVERAGEIFS('Offense Log'!$M$2:$M$2999,'Offense Log'!$J$2:$J$2999,"HC")-AVERAGE('Defense Log'!$M$2:$M$2999))</f>
        <v>7.8894689846058741E-2</v>
      </c>
      <c r="N13">
        <f ca="1">IFERROR(SQRT((COUNTIFS(OFFSET('Offense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Log'!$M$2:$M$2999,3)*ABS((3-AVERAGEIFS('Offense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Log'!$M$2:$M$2999,2)*ABS((2-AVERAGEIFS('Offense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Log'!$M$2:$M$2999,1)*ABS((1-AVERAGEIFS('Offense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Log'!$M$2:$M$2999,0)*(ABS((0-AVERAGEIFS('Offense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Log'!$J$2:$J$2999,"HC"))))^2)/(Table4[[#This Row],[Offense]]-1)),0)</f>
        <v>1.2026451872249964</v>
      </c>
      <c r="O13">
        <f ca="1">IFERROR(SQRT((COUNTIFS(OFFSET('Defense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Log'!$M$2:$M$2999,3)*ABS((3-AVERAGEIFS('Defense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Log'!$M$2:$M$2999,2)*ABS((2-AVERAGEIFS('Defense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Log'!$M$2:$M$2999,1)*ABS((1-AVERAGEIFS('Defense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Log'!$M$2:$M$2999,0)*ABS((0-AVERAGEIFS('Defense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2]],Reference!$A$1:$A$12,0),2)),"Yes")))^2)/(Table4[[#This Row],[Defense]]-1)),0)</f>
        <v>1.1511993974923869</v>
      </c>
      <c r="P13">
        <f ca="1">IFERROR(Table4[[#This Row],[Difference]]/SQRT((Table4[[#This Row],[STDO]]^2)/Table4[[#This Row],[Offense]]+(Table4[[#This Row],[STDD]]^2)/Table4[[#This Row],[Defense]]),0)</f>
        <v>0.50244956439769017</v>
      </c>
    </row>
    <row r="14" spans="1:18" x14ac:dyDescent="0.3">
      <c r="A14" s="13" t="s">
        <v>8</v>
      </c>
      <c r="B14" s="13" t="s">
        <v>130</v>
      </c>
      <c r="C14" s="7">
        <f ca="1">(AVERAGEIFS('Offense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 'Offense Log'!$A$2:$A$2999, "&lt;&gt;")
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2]],Reference!$A$1:$A$12,0),2)),"Yes", 'Defense Log'!$A$2:$A$2999, "&lt;&gt;"))*40</f>
        <v>7.8924345213396174</v>
      </c>
      <c r="D14">
        <f ca="1">Table4[[#This Row],[Offense]]+Table4[[#This Row],[Defense]]</f>
        <v>1265</v>
      </c>
      <c r="E14">
        <f ca="1">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</f>
        <v>631</v>
      </c>
      <c r="F14">
        <f ca="1">COUNTIFS(OFFSET('Defense Log'!$P$2:$P$2999,0,INDEX(Reference!$A$1:$B$12,MATCH(Table4[[#This Row],[Player 1]],Reference!$A$1:$A$12,0),2)),"Yes",OFFSET('Defense Log'!$P$2:$P$2999,0,INDEX(Reference!$A$1:$B$12,MATCH(Table4[[#This Row],[Player 2]],Reference!$A$1:$A$12,0),2)),"Yes")</f>
        <v>634</v>
      </c>
      <c r="G14" s="7">
        <f ca="1">(AVERAGEIFS('Offense Log'!$M$2:$M$2999,OFFSET('Offense Log'!$P$2:$P$2999,0,INDEX(Reference!$A$1:$B$12,MATCH(Table4[[#This Row],[Player 1]],Reference!$A$1:$A$12,0),2)),"No",OFFSET('Offense Log'!$P$2:$P$2999,0,INDEX(Reference!$A$1:$B$12,MATCH(Table4[[#This Row],[Player 2]],Reference!$A$1:$A$12,0),2)),"Yes",'Offense Log'!$J$2:$J$2999,"HC", 'Offense Log'!$A$2:$A$2999, "&lt;&gt;")
-AVERAGEIFS('Defense Log'!$M$2:$M$2999,OFFSET('Defense Log'!$P$2:$P$2999,0,INDEX(Reference!$A$1:$B$12,MATCH(Table4[[#This Row],[Player 1]],Reference!$A$1:$A$12,0),2)),"No",OFFSET('Defense Log'!$P$2:$P$2999,0,INDEX(Reference!$A$1:$B$12,MATCH(Table4[[#This Row],[Player 2]],Reference!$A$1:$A$12,0),2)),"Yes", 'Defense Log'!$A$2:$A$2999, "&lt;&gt;"))*40</f>
        <v>7.4547212375120875</v>
      </c>
      <c r="H14" s="34">
        <f ca="1">COUNTIFS(OFFSET('Offense Log'!$P$2:$P$2999,0,INDEX(Reference!$A$1:$B$12,MATCH(Table4[[#This Row],[Player 1]],Reference!$A$1:$A$12,0),2)),"No",OFFSET('Offense Log'!$P$2:$P$2999,0,INDEX(Reference!$A$1:$B$12,MATCH(Table4[[#This Row],[Player 2]],Reference!$A$1:$A$12,0),2)),"Yes",'Offense Log'!$J$2:$J$2999,"HC")</f>
        <v>290</v>
      </c>
      <c r="I14" s="34">
        <f ca="1">COUNTIFS(OFFSET('Defense Log'!$P$2:$P$2999,0,INDEX(Reference!$A$1:$B$12,MATCH(Table4[[#This Row],[Player 1]],Reference!$A$1:$A$12,0),2)),"No",OFFSET('Defense Log'!$P$2:$P$2999,0,INDEX(Reference!$A$1:$B$12,MATCH(Table4[[#This Row],[Player 2]],Reference!$A$1:$A$12,0),2)),"Yes")</f>
        <v>321</v>
      </c>
      <c r="J14" s="7">
        <f ca="1">(AVERAGEIFS('Offense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2]],Reference!$A$1:$A$12,0),2)),"No",'Offense Log'!$J$2:$J$2999,"HC", 'Offense Log'!$A$2:$A$2999, "&lt;&gt;")
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2]],Reference!$A$1:$A$12,0),2)),"No", 'Defense Log'!$A$2:$A$2999, "&lt;&gt;"))*40</f>
        <v>3.4113407739257884</v>
      </c>
      <c r="K14" s="34">
        <f ca="1">COUNTIFS(OFFSET('Offense Log'!$P$2:$P$2999,0,INDEX(Reference!$A$1:$B$12,MATCH(Table4[[#This Row],[Player 1]],Reference!$A$1:$A$12,0),2)),"Yes",OFFSET('Offense Log'!$P$2:$P$2999,0,INDEX(Reference!$A$1:$B$12,MATCH(Table4[[#This Row],[Player 2]],Reference!$A$1:$A$12,0),2)),"No",'Offense Log'!$J$2:$J$2999,"HC")</f>
        <v>1018</v>
      </c>
      <c r="L14" s="34">
        <f ca="1">COUNTIFS(OFFSET('Defense Log'!$P$2:$P$2999,0,INDEX(Reference!$A$1:$B$12,MATCH(Table4[[#This Row],[Player 1]],Reference!$A$1:$A$12,0),2)),"Yes",OFFSET('Defense Log'!$P$2:$P$2999,0,INDEX(Reference!$A$1:$B$12,MATCH(Table4[[#This Row],[Player 2]],Reference!$A$1:$A$12,0),2)),"No")</f>
        <v>1031</v>
      </c>
      <c r="M14">
        <f ca="1">Table4[[#This Row],[+/- Per 40 Poss]]/40
-(AVERAGEIFS('Offense Log'!$M$2:$M$2999,'Offense Log'!$J$2:$J$2999,"HC")-AVERAGE('Defense Log'!$M$2:$M$2999))</f>
        <v>4.576458559647667E-2</v>
      </c>
      <c r="N14">
        <f ca="1">IFERROR(SQRT((COUNTIFS(OFFSET('Offense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Log'!$M$2:$M$2999,3)*ABS((3-AVERAGEIFS('Offense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Log'!$M$2:$M$2999,2)*ABS((2-AVERAGEIFS('Offense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Log'!$M$2:$M$2999,1)*ABS((1-AVERAGEIFS('Offense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Log'!$M$2:$M$2999,0)*(ABS((0-AVERAGEIFS('Offense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Log'!$J$2:$J$2999,"HC"))))^2)/(Table4[[#This Row],[Offense]]-1)),0)</f>
        <v>1.1889406083970389</v>
      </c>
      <c r="O14">
        <f ca="1">IFERROR(SQRT((COUNTIFS(OFFSET('Defense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Log'!$M$2:$M$2999,3)*ABS((3-AVERAGEIFS('Defense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Log'!$M$2:$M$2999,2)*ABS((2-AVERAGEIFS('Defense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Log'!$M$2:$M$2999,1)*ABS((1-AVERAGEIFS('Defense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Log'!$M$2:$M$2999,0)*ABS((0-AVERAGEIFS('Defense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2]],Reference!$A$1:$A$12,0),2)),"Yes")))^2)/(Table4[[#This Row],[Defense]]-1)),0)</f>
        <v>1.1337215277656036</v>
      </c>
      <c r="P14">
        <f ca="1">IFERROR(Table4[[#This Row],[Difference]]/SQRT((Table4[[#This Row],[STDO]]^2)/Table4[[#This Row],[Offense]]+(Table4[[#This Row],[STDD]]^2)/Table4[[#This Row],[Defense]]),0)</f>
        <v>0.70055198265691898</v>
      </c>
    </row>
    <row r="15" spans="1:18" x14ac:dyDescent="0.3">
      <c r="A15" t="s">
        <v>9</v>
      </c>
      <c r="B15" s="13" t="s">
        <v>70</v>
      </c>
      <c r="C15" s="7">
        <f ca="1">(AVERAGEIFS('Offense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 'Offense Log'!$A$2:$A$2999, "&lt;&gt;")
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2]],Reference!$A$1:$A$12,0),2)),"Yes", 'Defense Log'!$A$2:$A$2999, "&lt;&gt;"))*40</f>
        <v>7.1226756269283964</v>
      </c>
      <c r="D15">
        <f ca="1">Table4[[#This Row],[Offense]]+Table4[[#This Row],[Defense]]</f>
        <v>935</v>
      </c>
      <c r="E15">
        <f ca="1">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</f>
        <v>457</v>
      </c>
      <c r="F15">
        <f ca="1">COUNTIFS(OFFSET('Defense Log'!$P$2:$P$2999,0,INDEX(Reference!$A$1:$B$12,MATCH(Table4[[#This Row],[Player 1]],Reference!$A$1:$A$12,0),2)),"Yes",OFFSET('Defense Log'!$P$2:$P$2999,0,INDEX(Reference!$A$1:$B$12,MATCH(Table4[[#This Row],[Player 2]],Reference!$A$1:$A$12,0),2)),"Yes")</f>
        <v>478</v>
      </c>
      <c r="G15" s="7">
        <f ca="1">(AVERAGEIFS('Offense Log'!$M$2:$M$2999,OFFSET('Offense Log'!$P$2:$P$2999,0,INDEX(Reference!$A$1:$B$12,MATCH(Table4[[#This Row],[Player 1]],Reference!$A$1:$A$12,0),2)),"No",OFFSET('Offense Log'!$P$2:$P$2999,0,INDEX(Reference!$A$1:$B$12,MATCH(Table4[[#This Row],[Player 2]],Reference!$A$1:$A$12,0),2)),"Yes",'Offense Log'!$J$2:$J$2999,"HC", 'Offense Log'!$A$2:$A$2999, "&lt;&gt;")
-AVERAGEIFS('Defense Log'!$M$2:$M$2999,OFFSET('Defense Log'!$P$2:$P$2999,0,INDEX(Reference!$A$1:$B$12,MATCH(Table4[[#This Row],[Player 1]],Reference!$A$1:$A$12,0),2)),"No",OFFSET('Defense Log'!$P$2:$P$2999,0,INDEX(Reference!$A$1:$B$12,MATCH(Table4[[#This Row],[Player 2]],Reference!$A$1:$A$12,0),2)),"Yes", 'Defense Log'!$A$2:$A$2999, "&lt;&gt;"))*40</f>
        <v>2.717738258093938</v>
      </c>
      <c r="H15" s="34">
        <f ca="1">COUNTIFS(OFFSET('Offense Log'!$P$2:$P$2999,0,INDEX(Reference!$A$1:$B$12,MATCH(Table4[[#This Row],[Player 1]],Reference!$A$1:$A$12,0),2)),"No",OFFSET('Offense Log'!$P$2:$P$2999,0,INDEX(Reference!$A$1:$B$12,MATCH(Table4[[#This Row],[Player 2]],Reference!$A$1:$A$12,0),2)),"Yes",'Offense Log'!$J$2:$J$2999,"HC")</f>
        <v>387</v>
      </c>
      <c r="I15" s="34">
        <f ca="1">COUNTIFS(OFFSET('Defense Log'!$P$2:$P$2999,0,INDEX(Reference!$A$1:$B$12,MATCH(Table4[[#This Row],[Player 1]],Reference!$A$1:$A$12,0),2)),"No",OFFSET('Defense Log'!$P$2:$P$2999,0,INDEX(Reference!$A$1:$B$12,MATCH(Table4[[#This Row],[Player 2]],Reference!$A$1:$A$12,0),2)),"Yes")</f>
        <v>391</v>
      </c>
      <c r="J15" s="7">
        <f ca="1">(AVERAGEIFS('Offense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2]],Reference!$A$1:$A$12,0),2)),"No",'Offense Log'!$J$2:$J$2999,"HC", 'Offense Log'!$A$2:$A$2999, "&lt;&gt;")
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2]],Reference!$A$1:$A$12,0),2)),"No", 'Defense Log'!$A$2:$A$2999, "&lt;&gt;"))*40</f>
        <v>5.5775938323448093</v>
      </c>
      <c r="K15" s="34">
        <f ca="1">COUNTIFS(OFFSET('Offense Log'!$P$2:$P$2999,0,INDEX(Reference!$A$1:$B$12,MATCH(Table4[[#This Row],[Player 1]],Reference!$A$1:$A$12,0),2)),"Yes",OFFSET('Offense Log'!$P$2:$P$2999,0,INDEX(Reference!$A$1:$B$12,MATCH(Table4[[#This Row],[Player 2]],Reference!$A$1:$A$12,0),2)),"No",'Offense Log'!$J$2:$J$2999,"HC")</f>
        <v>1018</v>
      </c>
      <c r="L15" s="34">
        <f ca="1">COUNTIFS(OFFSET('Defense Log'!$P$2:$P$2999,0,INDEX(Reference!$A$1:$B$12,MATCH(Table4[[#This Row],[Player 1]],Reference!$A$1:$A$12,0),2)),"Yes",OFFSET('Defense Log'!$P$2:$P$2999,0,INDEX(Reference!$A$1:$B$12,MATCH(Table4[[#This Row],[Player 2]],Reference!$A$1:$A$12,0),2)),"No")</f>
        <v>1055</v>
      </c>
      <c r="M15">
        <f ca="1">Table4[[#This Row],[+/- Per 40 Poss]]/40
-(AVERAGEIFS('Offense Log'!$M$2:$M$2999,'Offense Log'!$J$2:$J$2999,"HC")-AVERAGE('Defense Log'!$M$2:$M$2999))</f>
        <v>2.6520613236196144E-2</v>
      </c>
      <c r="N15">
        <f ca="1">IFERROR(SQRT((COUNTIFS(OFFSET('Offense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Log'!$M$2:$M$2999,3)*ABS((3-AVERAGEIFS('Offense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Log'!$M$2:$M$2999,2)*ABS((2-AVERAGEIFS('Offense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Log'!$M$2:$M$2999,1)*ABS((1-AVERAGEIFS('Offense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Log'!$M$2:$M$2999,0)*(ABS((0-AVERAGEIFS('Offense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Log'!$J$2:$J$2999,"HC"))))^2)/(Table4[[#This Row],[Offense]]-1)),0)</f>
        <v>1.1544871658294911</v>
      </c>
      <c r="O15">
        <f ca="1">IFERROR(SQRT((COUNTIFS(OFFSET('Defense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Log'!$M$2:$M$2999,3)*ABS((3-AVERAGEIFS('Defense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Log'!$M$2:$M$2999,2)*ABS((2-AVERAGEIFS('Defense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Log'!$M$2:$M$2999,1)*ABS((1-AVERAGEIFS('Defense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Log'!$M$2:$M$2999,0)*ABS((0-AVERAGEIFS('Defense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2]],Reference!$A$1:$A$12,0),2)),"Yes")))^2)/(Table4[[#This Row],[Defense]]-1)),0)</f>
        <v>1.0832475528422636</v>
      </c>
      <c r="P15">
        <f ca="1">IFERROR(Table4[[#This Row],[Difference]]/SQRT((Table4[[#This Row],[STDO]]^2)/Table4[[#This Row],[Offense]]+(Table4[[#This Row],[STDD]]^2)/Table4[[#This Row],[Defense]]),0)</f>
        <v>0.36186054836873432</v>
      </c>
    </row>
    <row r="16" spans="1:18" x14ac:dyDescent="0.3">
      <c r="A16" t="s">
        <v>131</v>
      </c>
      <c r="B16" s="13" t="s">
        <v>8</v>
      </c>
      <c r="C16" s="7">
        <f ca="1">(AVERAGEIFS('Offense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 'Offense Log'!$A$2:$A$2999, "&lt;&gt;")
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2]],Reference!$A$1:$A$12,0),2)),"Yes", 'Defense Log'!$A$2:$A$2999, "&lt;&gt;"))*40</f>
        <v>6.8222768222768249</v>
      </c>
      <c r="D16">
        <f ca="1">Table4[[#This Row],[Offense]]+Table4[[#This Row],[Defense]]</f>
        <v>560</v>
      </c>
      <c r="E16">
        <f ca="1">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</f>
        <v>296</v>
      </c>
      <c r="F16">
        <f ca="1">COUNTIFS(OFFSET('Defense Log'!$P$2:$P$2999,0,INDEX(Reference!$A$1:$B$12,MATCH(Table4[[#This Row],[Player 1]],Reference!$A$1:$A$12,0),2)),"Yes",OFFSET('Defense Log'!$P$2:$P$2999,0,INDEX(Reference!$A$1:$B$12,MATCH(Table4[[#This Row],[Player 2]],Reference!$A$1:$A$12,0),2)),"Yes")</f>
        <v>264</v>
      </c>
      <c r="G16" s="7">
        <f ca="1">(AVERAGEIFS('Offense Log'!$M$2:$M$2999,OFFSET('Offense Log'!$P$2:$P$2999,0,INDEX(Reference!$A$1:$B$12,MATCH(Table4[[#This Row],[Player 1]],Reference!$A$1:$A$12,0),2)),"No",OFFSET('Offense Log'!$P$2:$P$2999,0,INDEX(Reference!$A$1:$B$12,MATCH(Table4[[#This Row],[Player 2]],Reference!$A$1:$A$12,0),2)),"Yes",'Offense Log'!$J$2:$J$2999,"HC", 'Offense Log'!$A$2:$A$2999, "&lt;&gt;")
-AVERAGEIFS('Defense Log'!$M$2:$M$2999,OFFSET('Defense Log'!$P$2:$P$2999,0,INDEX(Reference!$A$1:$B$12,MATCH(Table4[[#This Row],[Player 1]],Reference!$A$1:$A$12,0),2)),"No",OFFSET('Defense Log'!$P$2:$P$2999,0,INDEX(Reference!$A$1:$B$12,MATCH(Table4[[#This Row],[Player 2]],Reference!$A$1:$A$12,0),2)),"Yes", 'Defense Log'!$A$2:$A$2999, "&lt;&gt;"))*40</f>
        <v>4.7226323927634839</v>
      </c>
      <c r="H16">
        <f ca="1">COUNTIFS(OFFSET('Offense Log'!$P$2:$P$2999,0,INDEX(Reference!$A$1:$B$12,MATCH(Table4[[#This Row],[Player 1]],Reference!$A$1:$A$12,0),2)),"No",OFFSET('Offense Log'!$P$2:$P$2999,0,INDEX(Reference!$A$1:$B$12,MATCH(Table4[[#This Row],[Player 2]],Reference!$A$1:$A$12,0),2)),"Yes",'Offense Log'!$J$2:$J$2999,"HC")</f>
        <v>1353</v>
      </c>
      <c r="I16">
        <f ca="1">COUNTIFS(OFFSET('Defense Log'!$P$2:$P$2999,0,INDEX(Reference!$A$1:$B$12,MATCH(Table4[[#This Row],[Player 1]],Reference!$A$1:$A$12,0),2)),"No",OFFSET('Defense Log'!$P$2:$P$2999,0,INDEX(Reference!$A$1:$B$12,MATCH(Table4[[#This Row],[Player 2]],Reference!$A$1:$A$12,0),2)),"Yes")</f>
        <v>1401</v>
      </c>
      <c r="J16" s="7">
        <f ca="1">(AVERAGEIFS('Offense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2]],Reference!$A$1:$A$12,0),2)),"No",'Offense Log'!$J$2:$J$2999,"HC", 'Offense Log'!$A$2:$A$2999, "&lt;&gt;")
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2]],Reference!$A$1:$A$12,0),2)),"No", 'Defense Log'!$A$2:$A$2999, "&lt;&gt;"))*40</f>
        <v>20.193472160685278</v>
      </c>
      <c r="K16" s="34">
        <f ca="1">COUNTIFS(OFFSET('Offense Log'!$P$2:$P$2999,0,INDEX(Reference!$A$1:$B$12,MATCH(Table4[[#This Row],[Player 1]],Reference!$A$1:$A$12,0),2)),"Yes",OFFSET('Offense Log'!$P$2:$P$2999,0,INDEX(Reference!$A$1:$B$12,MATCH(Table4[[#This Row],[Player 2]],Reference!$A$1:$A$12,0),2)),"No",'Offense Log'!$J$2:$J$2999,"HC")</f>
        <v>148</v>
      </c>
      <c r="L16" s="34">
        <f ca="1">COUNTIFS(OFFSET('Defense Log'!$P$2:$P$2999,0,INDEX(Reference!$A$1:$B$12,MATCH(Table4[[#This Row],[Player 1]],Reference!$A$1:$A$12,0),2)),"Yes",OFFSET('Defense Log'!$P$2:$P$2999,0,INDEX(Reference!$A$1:$B$12,MATCH(Table4[[#This Row],[Player 2]],Reference!$A$1:$A$12,0),2)),"No")</f>
        <v>183</v>
      </c>
      <c r="M16">
        <f ca="1">Table4[[#This Row],[+/- Per 40 Poss]]/40
-(AVERAGEIFS('Offense Log'!$M$2:$M$2999,'Offense Log'!$J$2:$J$2999,"HC")-AVERAGE('Defense Log'!$M$2:$M$2999))</f>
        <v>1.9010643119906856E-2</v>
      </c>
      <c r="N16">
        <f ca="1">IFERROR(SQRT((COUNTIFS(OFFSET('Offense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Log'!$M$2:$M$2999,3)*ABS((3-AVERAGEIFS('Offense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Log'!$M$2:$M$2999,2)*ABS((2-AVERAGEIFS('Offense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Log'!$M$2:$M$2999,1)*ABS((1-AVERAGEIFS('Offense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Log'!$M$2:$M$2999,0)*(ABS((0-AVERAGEIFS('Offense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Log'!$J$2:$J$2999,"HC"))))^2)/(Table4[[#This Row],[Offense]]-1)),0)</f>
        <v>1.1758990203606365</v>
      </c>
      <c r="O16">
        <f ca="1">IFERROR(SQRT((COUNTIFS(OFFSET('Defense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Log'!$M$2:$M$2999,3)*ABS((3-AVERAGEIFS('Defense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Log'!$M$2:$M$2999,2)*ABS((2-AVERAGEIFS('Defense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Log'!$M$2:$M$2999,1)*ABS((1-AVERAGEIFS('Defense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Log'!$M$2:$M$2999,0)*ABS((0-AVERAGEIFS('Defense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2]],Reference!$A$1:$A$12,0),2)),"Yes")))^2)/(Table4[[#This Row],[Defense]]-1)),0)</f>
        <v>1.1433630501325212</v>
      </c>
      <c r="P16">
        <f ca="1">IFERROR(Table4[[#This Row],[Difference]]/SQRT((Table4[[#This Row],[STDO]]^2)/Table4[[#This Row],[Offense]]+(Table4[[#This Row],[STDD]]^2)/Table4[[#This Row],[Defense]]),0)</f>
        <v>0.19379225211223425</v>
      </c>
    </row>
    <row r="17" spans="1:16" x14ac:dyDescent="0.3">
      <c r="A17" t="s">
        <v>9</v>
      </c>
      <c r="B17" s="13" t="s">
        <v>130</v>
      </c>
      <c r="C17" s="7">
        <f ca="1">(AVERAGEIFS('Offense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 'Offense Log'!$A$2:$A$2999, "&lt;&gt;")
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2]],Reference!$A$1:$A$12,0),2)),"Yes", 'Defense Log'!$A$2:$A$2999, "&lt;&gt;"))*40</f>
        <v>6.404402277039849</v>
      </c>
      <c r="D17">
        <f ca="1">Table4[[#This Row],[Offense]]+Table4[[#This Row],[Defense]]</f>
        <v>1027</v>
      </c>
      <c r="E17">
        <f ca="1">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</f>
        <v>500</v>
      </c>
      <c r="F17">
        <f ca="1">COUNTIFS(OFFSET('Defense Log'!$P$2:$P$2999,0,INDEX(Reference!$A$1:$B$12,MATCH(Table4[[#This Row],[Player 1]],Reference!$A$1:$A$12,0),2)),"Yes",OFFSET('Defense Log'!$P$2:$P$2999,0,INDEX(Reference!$A$1:$B$12,MATCH(Table4[[#This Row],[Player 2]],Reference!$A$1:$A$12,0),2)),"Yes")</f>
        <v>527</v>
      </c>
      <c r="G17" s="7">
        <f ca="1">(AVERAGEIFS('Offense Log'!$M$2:$M$2999,OFFSET('Offense Log'!$P$2:$P$2999,0,INDEX(Reference!$A$1:$B$12,MATCH(Table4[[#This Row],[Player 1]],Reference!$A$1:$A$12,0),2)),"No",OFFSET('Offense Log'!$P$2:$P$2999,0,INDEX(Reference!$A$1:$B$12,MATCH(Table4[[#This Row],[Player 2]],Reference!$A$1:$A$12,0),2)),"Yes",'Offense Log'!$J$2:$J$2999,"HC", 'Offense Log'!$A$2:$A$2999, "&lt;&gt;")
-AVERAGEIFS('Defense Log'!$M$2:$M$2999,OFFSET('Defense Log'!$P$2:$P$2999,0,INDEX(Reference!$A$1:$B$12,MATCH(Table4[[#This Row],[Player 1]],Reference!$A$1:$A$12,0),2)),"No",OFFSET('Defense Log'!$P$2:$P$2999,0,INDEX(Reference!$A$1:$B$12,MATCH(Table4[[#This Row],[Player 2]],Reference!$A$1:$A$12,0),2)),"Yes", 'Defense Log'!$A$2:$A$2999, "&lt;&gt;"))*40</f>
        <v>9.5358181454924882</v>
      </c>
      <c r="H17" s="34">
        <f ca="1">COUNTIFS(OFFSET('Offense Log'!$P$2:$P$2999,0,INDEX(Reference!$A$1:$B$12,MATCH(Table4[[#This Row],[Player 1]],Reference!$A$1:$A$12,0),2)),"No",OFFSET('Offense Log'!$P$2:$P$2999,0,INDEX(Reference!$A$1:$B$12,MATCH(Table4[[#This Row],[Player 2]],Reference!$A$1:$A$12,0),2)),"Yes",'Offense Log'!$J$2:$J$2999,"HC")</f>
        <v>421</v>
      </c>
      <c r="I17" s="34">
        <f ca="1">COUNTIFS(OFFSET('Defense Log'!$P$2:$P$2999,0,INDEX(Reference!$A$1:$B$12,MATCH(Table4[[#This Row],[Player 1]],Reference!$A$1:$A$12,0),2)),"No",OFFSET('Defense Log'!$P$2:$P$2999,0,INDEX(Reference!$A$1:$B$12,MATCH(Table4[[#This Row],[Player 2]],Reference!$A$1:$A$12,0),2)),"Yes")</f>
        <v>428</v>
      </c>
      <c r="J17" s="7">
        <f ca="1">(AVERAGEIFS('Offense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2]],Reference!$A$1:$A$12,0),2)),"No",'Offense Log'!$J$2:$J$2999,"HC", 'Offense Log'!$A$2:$A$2999, "&lt;&gt;")
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2]],Reference!$A$1:$A$12,0),2)),"No", 'Defense Log'!$A$2:$A$2999, "&lt;&gt;"))*40</f>
        <v>5.907325279094664</v>
      </c>
      <c r="K17" s="34">
        <f ca="1">COUNTIFS(OFFSET('Offense Log'!$P$2:$P$2999,0,INDEX(Reference!$A$1:$B$12,MATCH(Table4[[#This Row],[Player 1]],Reference!$A$1:$A$12,0),2)),"Yes",OFFSET('Offense Log'!$P$2:$P$2999,0,INDEX(Reference!$A$1:$B$12,MATCH(Table4[[#This Row],[Player 2]],Reference!$A$1:$A$12,0),2)),"No",'Offense Log'!$J$2:$J$2999,"HC")</f>
        <v>975</v>
      </c>
      <c r="L17" s="34">
        <f ca="1">COUNTIFS(OFFSET('Defense Log'!$P$2:$P$2999,0,INDEX(Reference!$A$1:$B$12,MATCH(Table4[[#This Row],[Player 1]],Reference!$A$1:$A$12,0),2)),"Yes",OFFSET('Defense Log'!$P$2:$P$2999,0,INDEX(Reference!$A$1:$B$12,MATCH(Table4[[#This Row],[Player 2]],Reference!$A$1:$A$12,0),2)),"No")</f>
        <v>1006</v>
      </c>
      <c r="M17">
        <f ca="1">Table4[[#This Row],[+/- Per 40 Poss]]/40
-(AVERAGEIFS('Offense Log'!$M$2:$M$2999,'Offense Log'!$J$2:$J$2999,"HC")-AVERAGE('Defense Log'!$M$2:$M$2999))</f>
        <v>8.5637794889824592E-3</v>
      </c>
      <c r="N17">
        <f ca="1">IFERROR(SQRT((COUNTIFS(OFFSET('Offense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Log'!$M$2:$M$2999,3)*ABS((3-AVERAGEIFS('Offense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Log'!$M$2:$M$2999,2)*ABS((2-AVERAGEIFS('Offense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Log'!$M$2:$M$2999,1)*ABS((1-AVERAGEIFS('Offense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Log'!$M$2:$M$2999,0)*(ABS((0-AVERAGEIFS('Offense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Log'!$J$2:$J$2999,"HC"))))^2)/(Table4[[#This Row],[Offense]]-1)),0)</f>
        <v>1.1715584057981885</v>
      </c>
      <c r="O17">
        <f ca="1">IFERROR(SQRT((COUNTIFS(OFFSET('Defense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Log'!$M$2:$M$2999,3)*ABS((3-AVERAGEIFS('Defense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Log'!$M$2:$M$2999,2)*ABS((2-AVERAGEIFS('Defense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Log'!$M$2:$M$2999,1)*ABS((1-AVERAGEIFS('Defense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Log'!$M$2:$M$2999,0)*ABS((0-AVERAGEIFS('Defense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2]],Reference!$A$1:$A$12,0),2)),"Yes")))^2)/(Table4[[#This Row],[Defense]]-1)),0)</f>
        <v>1.1351199042347555</v>
      </c>
      <c r="P17">
        <f ca="1">IFERROR(Table4[[#This Row],[Difference]]/SQRT((Table4[[#This Row],[STDO]]^2)/Table4[[#This Row],[Offense]]+(Table4[[#This Row],[STDD]]^2)/Table4[[#This Row],[Defense]]),0)</f>
        <v>0.11887187199123753</v>
      </c>
    </row>
    <row r="18" spans="1:16" x14ac:dyDescent="0.3">
      <c r="A18" s="13" t="s">
        <v>10</v>
      </c>
      <c r="B18" s="13" t="s">
        <v>130</v>
      </c>
      <c r="C18" s="7">
        <f ca="1">(AVERAGEIFS('Offense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 'Offense Log'!$A$2:$A$2999, "&lt;&gt;")
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2]],Reference!$A$1:$A$12,0),2)),"Yes", 'Defense Log'!$A$2:$A$2999, "&lt;&gt;"))*40</f>
        <v>6.4017979435538308</v>
      </c>
      <c r="D18">
        <f ca="1">Table4[[#This Row],[Offense]]+Table4[[#This Row],[Defense]]</f>
        <v>911</v>
      </c>
      <c r="E18">
        <f ca="1">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</f>
        <v>444</v>
      </c>
      <c r="F18">
        <f ca="1">COUNTIFS(OFFSET('Defense Log'!$P$2:$P$2999,0,INDEX(Reference!$A$1:$B$12,MATCH(Table4[[#This Row],[Player 1]],Reference!$A$1:$A$12,0),2)),"Yes",OFFSET('Defense Log'!$P$2:$P$2999,0,INDEX(Reference!$A$1:$B$12,MATCH(Table4[[#This Row],[Player 2]],Reference!$A$1:$A$12,0),2)),"Yes")</f>
        <v>467</v>
      </c>
      <c r="G18" s="7">
        <f ca="1">(AVERAGEIFS('Offense Log'!$M$2:$M$2999,OFFSET('Offense Log'!$P$2:$P$2999,0,INDEX(Reference!$A$1:$B$12,MATCH(Table4[[#This Row],[Player 1]],Reference!$A$1:$A$12,0),2)),"No",OFFSET('Offense Log'!$P$2:$P$2999,0,INDEX(Reference!$A$1:$B$12,MATCH(Table4[[#This Row],[Player 2]],Reference!$A$1:$A$12,0),2)),"Yes",'Offense Log'!$J$2:$J$2999,"HC", 'Offense Log'!$A$2:$A$2999, "&lt;&gt;")
-AVERAGEIFS('Defense Log'!$M$2:$M$2999,OFFSET('Defense Log'!$P$2:$P$2999,0,INDEX(Reference!$A$1:$B$12,MATCH(Table4[[#This Row],[Player 1]],Reference!$A$1:$A$12,0),2)),"No",OFFSET('Defense Log'!$P$2:$P$2999,0,INDEX(Reference!$A$1:$B$12,MATCH(Table4[[#This Row],[Player 2]],Reference!$A$1:$A$12,0),2)),"Yes", 'Defense Log'!$A$2:$A$2999, "&lt;&gt;"))*40</f>
        <v>9.1248238650032665</v>
      </c>
      <c r="H18" s="34">
        <f ca="1">COUNTIFS(OFFSET('Offense Log'!$P$2:$P$2999,0,INDEX(Reference!$A$1:$B$12,MATCH(Table4[[#This Row],[Player 1]],Reference!$A$1:$A$12,0),2)),"No",OFFSET('Offense Log'!$P$2:$P$2999,0,INDEX(Reference!$A$1:$B$12,MATCH(Table4[[#This Row],[Player 2]],Reference!$A$1:$A$12,0),2)),"Yes",'Offense Log'!$J$2:$J$2999,"HC")</f>
        <v>477</v>
      </c>
      <c r="I18" s="34">
        <f ca="1">COUNTIFS(OFFSET('Defense Log'!$P$2:$P$2999,0,INDEX(Reference!$A$1:$B$12,MATCH(Table4[[#This Row],[Player 1]],Reference!$A$1:$A$12,0),2)),"No",OFFSET('Defense Log'!$P$2:$P$2999,0,INDEX(Reference!$A$1:$B$12,MATCH(Table4[[#This Row],[Player 2]],Reference!$A$1:$A$12,0),2)),"Yes")</f>
        <v>488</v>
      </c>
      <c r="J18" s="7">
        <f ca="1">(AVERAGEIFS('Offense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2]],Reference!$A$1:$A$12,0),2)),"No",'Offense Log'!$J$2:$J$2999,"HC", 'Offense Log'!$A$2:$A$2999, "&lt;&gt;")
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2]],Reference!$A$1:$A$12,0),2)),"No", 'Defense Log'!$A$2:$A$2999, "&lt;&gt;"))*40</f>
        <v>4.1049745397571469</v>
      </c>
      <c r="K18" s="34">
        <f ca="1">COUNTIFS(OFFSET('Offense Log'!$P$2:$P$2999,0,INDEX(Reference!$A$1:$B$12,MATCH(Table4[[#This Row],[Player 1]],Reference!$A$1:$A$12,0),2)),"Yes",OFFSET('Offense Log'!$P$2:$P$2999,0,INDEX(Reference!$A$1:$B$12,MATCH(Table4[[#This Row],[Player 2]],Reference!$A$1:$A$12,0),2)),"No",'Offense Log'!$J$2:$J$2999,"HC")</f>
        <v>828</v>
      </c>
      <c r="L18" s="34">
        <f ca="1">COUNTIFS(OFFSET('Defense Log'!$P$2:$P$2999,0,INDEX(Reference!$A$1:$B$12,MATCH(Table4[[#This Row],[Player 1]],Reference!$A$1:$A$12,0),2)),"Yes",OFFSET('Defense Log'!$P$2:$P$2999,0,INDEX(Reference!$A$1:$B$12,MATCH(Table4[[#This Row],[Player 2]],Reference!$A$1:$A$12,0),2)),"No")</f>
        <v>851</v>
      </c>
      <c r="M18">
        <f ca="1">Table4[[#This Row],[+/- Per 40 Poss]]/40
-(AVERAGEIFS('Offense Log'!$M$2:$M$2999,'Offense Log'!$J$2:$J$2999,"HC")-AVERAGE('Defense Log'!$M$2:$M$2999))</f>
        <v>8.4986711518320046E-3</v>
      </c>
      <c r="N18">
        <f ca="1">IFERROR(SQRT((COUNTIFS(OFFSET('Offense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Log'!$M$2:$M$2999,3)*ABS((3-AVERAGEIFS('Offense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Log'!$M$2:$M$2999,2)*ABS((2-AVERAGEIFS('Offense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Log'!$M$2:$M$2999,1)*ABS((1-AVERAGEIFS('Offense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Log'!$M$2:$M$2999,0)*(ABS((0-AVERAGEIFS('Offense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Log'!$J$2:$J$2999,"HC"))))^2)/(Table4[[#This Row],[Offense]]-1)),0)</f>
        <v>1.1500083416226281</v>
      </c>
      <c r="O18">
        <f ca="1">IFERROR(SQRT((COUNTIFS(OFFSET('Defense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Log'!$M$2:$M$2999,3)*ABS((3-AVERAGEIFS('Defense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Log'!$M$2:$M$2999,2)*ABS((2-AVERAGEIFS('Defense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Log'!$M$2:$M$2999,1)*ABS((1-AVERAGEIFS('Defense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Log'!$M$2:$M$2999,0)*ABS((0-AVERAGEIFS('Defense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2]],Reference!$A$1:$A$12,0),2)),"Yes")))^2)/(Table4[[#This Row],[Defense]]-1)),0)</f>
        <v>1.1462717165203031</v>
      </c>
      <c r="P18">
        <f ca="1">IFERROR(Table4[[#This Row],[Difference]]/SQRT((Table4[[#This Row],[STDO]]^2)/Table4[[#This Row],[Offense]]+(Table4[[#This Row],[STDD]]^2)/Table4[[#This Row],[Defense]]),0)</f>
        <v>0.11166793544113242</v>
      </c>
    </row>
    <row r="19" spans="1:16" x14ac:dyDescent="0.3">
      <c r="A19" t="s">
        <v>13</v>
      </c>
      <c r="B19" s="13" t="s">
        <v>9</v>
      </c>
      <c r="C19" s="7">
        <f ca="1">(AVERAGEIFS('Offense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 'Offense Log'!$A$2:$A$2999, "&lt;&gt;")
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2]],Reference!$A$1:$A$12,0),2)),"Yes", 'Defense Log'!$A$2:$A$2999, "&lt;&gt;"))*40</f>
        <v>6.2294060812730878</v>
      </c>
      <c r="D19">
        <f ca="1">Table4[[#This Row],[Offense]]+Table4[[#This Row],[Defense]]</f>
        <v>2298</v>
      </c>
      <c r="E19">
        <f ca="1">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</f>
        <v>1125</v>
      </c>
      <c r="F19">
        <f ca="1">COUNTIFS(OFFSET('Defense Log'!$P$2:$P$2999,0,INDEX(Reference!$A$1:$B$12,MATCH(Table4[[#This Row],[Player 1]],Reference!$A$1:$A$12,0),2)),"Yes",OFFSET('Defense Log'!$P$2:$P$2999,0,INDEX(Reference!$A$1:$B$12,MATCH(Table4[[#This Row],[Player 2]],Reference!$A$1:$A$12,0),2)),"Yes")</f>
        <v>1173</v>
      </c>
      <c r="G19" s="7">
        <f ca="1">(AVERAGEIFS('Offense Log'!$M$2:$M$2999,OFFSET('Offense Log'!$P$2:$P$2999,0,INDEX(Reference!$A$1:$B$12,MATCH(Table4[[#This Row],[Player 1]],Reference!$A$1:$A$12,0),2)),"No",OFFSET('Offense Log'!$P$2:$P$2999,0,INDEX(Reference!$A$1:$B$12,MATCH(Table4[[#This Row],[Player 2]],Reference!$A$1:$A$12,0),2)),"Yes",'Offense Log'!$J$2:$J$2999,"HC", 'Offense Log'!$A$2:$A$2999, "&lt;&gt;")
-AVERAGEIFS('Defense Log'!$M$2:$M$2999,OFFSET('Defense Log'!$P$2:$P$2999,0,INDEX(Reference!$A$1:$B$12,MATCH(Table4[[#This Row],[Player 1]],Reference!$A$1:$A$12,0),2)),"No",OFFSET('Defense Log'!$P$2:$P$2999,0,INDEX(Reference!$A$1:$B$12,MATCH(Table4[[#This Row],[Player 2]],Reference!$A$1:$A$12,0),2)),"Yes", 'Defense Log'!$A$2:$A$2999, "&lt;&gt;"))*40</f>
        <v>5.5333333333333323</v>
      </c>
      <c r="H19" s="34">
        <f ca="1">COUNTIFS(OFFSET('Offense Log'!$P$2:$P$2999,0,INDEX(Reference!$A$1:$B$12,MATCH(Table4[[#This Row],[Player 1]],Reference!$A$1:$A$12,0),2)),"No",OFFSET('Offense Log'!$P$2:$P$2999,0,INDEX(Reference!$A$1:$B$12,MATCH(Table4[[#This Row],[Player 2]],Reference!$A$1:$A$12,0),2)),"Yes",'Offense Log'!$J$2:$J$2999,"HC")</f>
        <v>350</v>
      </c>
      <c r="I19" s="34">
        <f ca="1">COUNTIFS(OFFSET('Defense Log'!$P$2:$P$2999,0,INDEX(Reference!$A$1:$B$12,MATCH(Table4[[#This Row],[Player 1]],Reference!$A$1:$A$12,0),2)),"No",OFFSET('Defense Log'!$P$2:$P$2999,0,INDEX(Reference!$A$1:$B$12,MATCH(Table4[[#This Row],[Player 2]],Reference!$A$1:$A$12,0),2)),"Yes")</f>
        <v>360</v>
      </c>
      <c r="J19" s="7">
        <f ca="1">(AVERAGEIFS('Offense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2]],Reference!$A$1:$A$12,0),2)),"No",'Offense Log'!$J$2:$J$2999,"HC", 'Offense Log'!$A$2:$A$2999, "&lt;&gt;")
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2]],Reference!$A$1:$A$12,0),2)),"No", 'Defense Log'!$A$2:$A$2999, "&lt;&gt;"))*40</f>
        <v>5.9099835048307314</v>
      </c>
      <c r="K19" s="34">
        <f ca="1">COUNTIFS(OFFSET('Offense Log'!$P$2:$P$2999,0,INDEX(Reference!$A$1:$B$12,MATCH(Table4[[#This Row],[Player 1]],Reference!$A$1:$A$12,0),2)),"Yes",OFFSET('Offense Log'!$P$2:$P$2999,0,INDEX(Reference!$A$1:$B$12,MATCH(Table4[[#This Row],[Player 2]],Reference!$A$1:$A$12,0),2)),"No",'Offense Log'!$J$2:$J$2999,"HC")</f>
        <v>435</v>
      </c>
      <c r="L19" s="34">
        <f ca="1">COUNTIFS(OFFSET('Defense Log'!$P$2:$P$2999,0,INDEX(Reference!$A$1:$B$12,MATCH(Table4[[#This Row],[Player 1]],Reference!$A$1:$A$12,0),2)),"Yes",OFFSET('Defense Log'!$P$2:$P$2999,0,INDEX(Reference!$A$1:$B$12,MATCH(Table4[[#This Row],[Player 2]],Reference!$A$1:$A$12,0),2)),"No")</f>
        <v>439</v>
      </c>
      <c r="M19">
        <f ca="1">Table4[[#This Row],[+/- Per 40 Poss]]/40
-(AVERAGEIFS('Offense Log'!$M$2:$M$2999,'Offense Log'!$J$2:$J$2999,"HC")-AVERAGE('Defense Log'!$M$2:$M$2999))</f>
        <v>4.1888745948134298E-3</v>
      </c>
      <c r="N19">
        <f ca="1">IFERROR(SQRT((COUNTIFS(OFFSET('Offense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Log'!$M$2:$M$2999,3)*ABS((3-AVERAGEIFS('Offense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Log'!$M$2:$M$2999,2)*ABS((2-AVERAGEIFS('Offense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Log'!$M$2:$M$2999,1)*ABS((1-AVERAGEIFS('Offense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Log'!$M$2:$M$2999,0)*(ABS((0-AVERAGEIFS('Offense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Log'!$J$2:$J$2999,"HC"))))^2)/(Table4[[#This Row],[Offense]]-1)),0)</f>
        <v>1.1411946635985577</v>
      </c>
      <c r="O19">
        <f ca="1">IFERROR(SQRT((COUNTIFS(OFFSET('Defense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Log'!$M$2:$M$2999,3)*ABS((3-AVERAGEIFS('Defense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Log'!$M$2:$M$2999,2)*ABS((2-AVERAGEIFS('Defense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Log'!$M$2:$M$2999,1)*ABS((1-AVERAGEIFS('Defense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Log'!$M$2:$M$2999,0)*ABS((0-AVERAGEIFS('Defense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2]],Reference!$A$1:$A$12,0),2)),"Yes")))^2)/(Table4[[#This Row],[Defense]]-1)),0)</f>
        <v>1.115203840421126</v>
      </c>
      <c r="P19">
        <f ca="1">IFERROR(Table4[[#This Row],[Difference]]/SQRT((Table4[[#This Row],[STDO]]^2)/Table4[[#This Row],[Offense]]+(Table4[[#This Row],[STDD]]^2)/Table4[[#This Row],[Defense]]),0)</f>
        <v>8.8946434737362551E-2</v>
      </c>
    </row>
    <row r="20" spans="1:16" x14ac:dyDescent="0.3">
      <c r="A20" t="s">
        <v>13</v>
      </c>
      <c r="B20" s="13" t="s">
        <v>70</v>
      </c>
      <c r="C20" s="7">
        <f ca="1">(AVERAGEIFS('Offense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 'Offense Log'!$A$2:$A$2999, "&lt;&gt;")
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2]],Reference!$A$1:$A$12,0),2)),"Yes", 'Defense Log'!$A$2:$A$2999, "&lt;&gt;"))*40</f>
        <v>5.834422913048285</v>
      </c>
      <c r="D20">
        <f ca="1">Table4[[#This Row],[Offense]]+Table4[[#This Row],[Defense]]</f>
        <v>1109</v>
      </c>
      <c r="E20">
        <f ca="1">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</f>
        <v>551</v>
      </c>
      <c r="F20">
        <f ca="1">COUNTIFS(OFFSET('Defense Log'!$P$2:$P$2999,0,INDEX(Reference!$A$1:$B$12,MATCH(Table4[[#This Row],[Player 1]],Reference!$A$1:$A$12,0),2)),"Yes",OFFSET('Defense Log'!$P$2:$P$2999,0,INDEX(Reference!$A$1:$B$12,MATCH(Table4[[#This Row],[Player 2]],Reference!$A$1:$A$12,0),2)),"Yes")</f>
        <v>558</v>
      </c>
      <c r="G20" s="7">
        <f ca="1">(AVERAGEIFS('Offense Log'!$M$2:$M$2999,OFFSET('Offense Log'!$P$2:$P$2999,0,INDEX(Reference!$A$1:$B$12,MATCH(Table4[[#This Row],[Player 1]],Reference!$A$1:$A$12,0),2)),"No",OFFSET('Offense Log'!$P$2:$P$2999,0,INDEX(Reference!$A$1:$B$12,MATCH(Table4[[#This Row],[Player 2]],Reference!$A$1:$A$12,0),2)),"Yes",'Offense Log'!$J$2:$J$2999,"HC", 'Offense Log'!$A$2:$A$2999, "&lt;&gt;")
-AVERAGEIFS('Defense Log'!$M$2:$M$2999,OFFSET('Defense Log'!$P$2:$P$2999,0,INDEX(Reference!$A$1:$B$12,MATCH(Table4[[#This Row],[Player 1]],Reference!$A$1:$A$12,0),2)),"No",OFFSET('Defense Log'!$P$2:$P$2999,0,INDEX(Reference!$A$1:$B$12,MATCH(Table4[[#This Row],[Player 2]],Reference!$A$1:$A$12,0),2)),"Yes", 'Defense Log'!$A$2:$A$2999, "&lt;&gt;"))*40</f>
        <v>3.8392063474644145</v>
      </c>
      <c r="H20" s="34">
        <f ca="1">COUNTIFS(OFFSET('Offense Log'!$P$2:$P$2999,0,INDEX(Reference!$A$1:$B$12,MATCH(Table4[[#This Row],[Player 1]],Reference!$A$1:$A$12,0),2)),"No",OFFSET('Offense Log'!$P$2:$P$2999,0,INDEX(Reference!$A$1:$B$12,MATCH(Table4[[#This Row],[Player 2]],Reference!$A$1:$A$12,0),2)),"Yes",'Offense Log'!$J$2:$J$2999,"HC")</f>
        <v>293</v>
      </c>
      <c r="I20" s="34">
        <f ca="1">COUNTIFS(OFFSET('Defense Log'!$P$2:$P$2999,0,INDEX(Reference!$A$1:$B$12,MATCH(Table4[[#This Row],[Player 1]],Reference!$A$1:$A$12,0),2)),"No",OFFSET('Defense Log'!$P$2:$P$2999,0,INDEX(Reference!$A$1:$B$12,MATCH(Table4[[#This Row],[Player 2]],Reference!$A$1:$A$12,0),2)),"Yes")</f>
        <v>311</v>
      </c>
      <c r="J20" s="7">
        <f ca="1">(AVERAGEIFS('Offense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2]],Reference!$A$1:$A$12,0),2)),"No",'Offense Log'!$J$2:$J$2999,"HC", 'Offense Log'!$A$2:$A$2999, "&lt;&gt;")
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2]],Reference!$A$1:$A$12,0),2)),"No", 'Defense Log'!$A$2:$A$2999, "&lt;&gt;"))*40</f>
        <v>6.3411460047428925</v>
      </c>
      <c r="K20" s="34">
        <f ca="1">COUNTIFS(OFFSET('Offense Log'!$P$2:$P$2999,0,INDEX(Reference!$A$1:$B$12,MATCH(Table4[[#This Row],[Player 1]],Reference!$A$1:$A$12,0),2)),"Yes",OFFSET('Offense Log'!$P$2:$P$2999,0,INDEX(Reference!$A$1:$B$12,MATCH(Table4[[#This Row],[Player 2]],Reference!$A$1:$A$12,0),2)),"No",'Offense Log'!$J$2:$J$2999,"HC")</f>
        <v>1009</v>
      </c>
      <c r="L20" s="34">
        <f ca="1">COUNTIFS(OFFSET('Defense Log'!$P$2:$P$2999,0,INDEX(Reference!$A$1:$B$12,MATCH(Table4[[#This Row],[Player 1]],Reference!$A$1:$A$12,0),2)),"Yes",OFFSET('Defense Log'!$P$2:$P$2999,0,INDEX(Reference!$A$1:$B$12,MATCH(Table4[[#This Row],[Player 2]],Reference!$A$1:$A$12,0),2)),"No")</f>
        <v>1054</v>
      </c>
      <c r="M20">
        <f ca="1">Table4[[#This Row],[+/- Per 40 Poss]]/40
-(AVERAGEIFS('Offense Log'!$M$2:$M$2999,'Offense Log'!$J$2:$J$2999,"HC")-AVERAGE('Defense Log'!$M$2:$M$2999))</f>
        <v>-5.6857046108066411E-3</v>
      </c>
      <c r="N20">
        <f ca="1">IFERROR(SQRT((COUNTIFS(OFFSET('Offense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Log'!$M$2:$M$2999,3)*ABS((3-AVERAGEIFS('Offense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Log'!$M$2:$M$2999,2)*ABS((2-AVERAGEIFS('Offense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Log'!$M$2:$M$2999,1)*ABS((1-AVERAGEIFS('Offense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Log'!$M$2:$M$2999,0)*(ABS((0-AVERAGEIFS('Offense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Log'!$J$2:$J$2999,"HC"))))^2)/(Table4[[#This Row],[Offense]]-1)),0)</f>
        <v>1.1554520853631391</v>
      </c>
      <c r="O20">
        <f ca="1">IFERROR(SQRT((COUNTIFS(OFFSET('Defense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Log'!$M$2:$M$2999,3)*ABS((3-AVERAGEIFS('Defense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Log'!$M$2:$M$2999,2)*ABS((2-AVERAGEIFS('Defense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Log'!$M$2:$M$2999,1)*ABS((1-AVERAGEIFS('Defense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Log'!$M$2:$M$2999,0)*ABS((0-AVERAGEIFS('Defense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2]],Reference!$A$1:$A$12,0),2)),"Yes")))^2)/(Table4[[#This Row],[Defense]]-1)),0)</f>
        <v>1.0965207434615882</v>
      </c>
      <c r="P20">
        <f ca="1">IFERROR(Table4[[#This Row],[Difference]]/SQRT((Table4[[#This Row],[STDO]]^2)/Table4[[#This Row],[Offense]]+(Table4[[#This Row],[STDD]]^2)/Table4[[#This Row],[Defense]]),0)</f>
        <v>-8.4034562098823248E-2</v>
      </c>
    </row>
    <row r="21" spans="1:16" x14ac:dyDescent="0.3">
      <c r="A21" t="s">
        <v>9</v>
      </c>
      <c r="B21" s="13" t="s">
        <v>11</v>
      </c>
      <c r="C21" s="7">
        <f ca="1">(AVERAGEIFS('Offense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 'Offense Log'!$A$2:$A$2999, "&lt;&gt;")
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2]],Reference!$A$1:$A$12,0),2)),"Yes", 'Defense Log'!$A$2:$A$2999, "&lt;&gt;"))*40</f>
        <v>5.6589278797985987</v>
      </c>
      <c r="D21">
        <f ca="1">Table4[[#This Row],[Offense]]+Table4[[#This Row],[Defense]]</f>
        <v>2237</v>
      </c>
      <c r="E21">
        <f ca="1">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</f>
        <v>1081</v>
      </c>
      <c r="F21">
        <f ca="1">COUNTIFS(OFFSET('Defense Log'!$P$2:$P$2999,0,INDEX(Reference!$A$1:$B$12,MATCH(Table4[[#This Row],[Player 1]],Reference!$A$1:$A$12,0),2)),"Yes",OFFSET('Defense Log'!$P$2:$P$2999,0,INDEX(Reference!$A$1:$B$12,MATCH(Table4[[#This Row],[Player 2]],Reference!$A$1:$A$12,0),2)),"Yes")</f>
        <v>1156</v>
      </c>
      <c r="G21" s="7">
        <f ca="1">(AVERAGEIFS('Offense Log'!$M$2:$M$2999,OFFSET('Offense Log'!$P$2:$P$2999,0,INDEX(Reference!$A$1:$B$12,MATCH(Table4[[#This Row],[Player 1]],Reference!$A$1:$A$12,0),2)),"No",OFFSET('Offense Log'!$P$2:$P$2999,0,INDEX(Reference!$A$1:$B$12,MATCH(Table4[[#This Row],[Player 2]],Reference!$A$1:$A$12,0),2)),"Yes",'Offense Log'!$J$2:$J$2999,"HC", 'Offense Log'!$A$2:$A$2999, "&lt;&gt;")
-AVERAGEIFS('Defense Log'!$M$2:$M$2999,OFFSET('Defense Log'!$P$2:$P$2999,0,INDEX(Reference!$A$1:$B$12,MATCH(Table4[[#This Row],[Player 1]],Reference!$A$1:$A$12,0),2)),"No",OFFSET('Defense Log'!$P$2:$P$2999,0,INDEX(Reference!$A$1:$B$12,MATCH(Table4[[#This Row],[Player 2]],Reference!$A$1:$A$12,0),2)),"Yes", 'Defense Log'!$A$2:$A$2999, "&lt;&gt;"))*40</f>
        <v>5.8119843682153727</v>
      </c>
      <c r="H21" s="34">
        <f ca="1">COUNTIFS(OFFSET('Offense Log'!$P$2:$P$2999,0,INDEX(Reference!$A$1:$B$12,MATCH(Table4[[#This Row],[Player 1]],Reference!$A$1:$A$12,0),2)),"No",OFFSET('Offense Log'!$P$2:$P$2999,0,INDEX(Reference!$A$1:$B$12,MATCH(Table4[[#This Row],[Player 2]],Reference!$A$1:$A$12,0),2)),"Yes",'Offense Log'!$J$2:$J$2999,"HC")</f>
        <v>376</v>
      </c>
      <c r="I21" s="34">
        <f ca="1">COUNTIFS(OFFSET('Defense Log'!$P$2:$P$2999,0,INDEX(Reference!$A$1:$B$12,MATCH(Table4[[#This Row],[Player 1]],Reference!$A$1:$A$12,0),2)),"No",OFFSET('Defense Log'!$P$2:$P$2999,0,INDEX(Reference!$A$1:$B$12,MATCH(Table4[[#This Row],[Player 2]],Reference!$A$1:$A$12,0),2)),"Yes")</f>
        <v>392</v>
      </c>
      <c r="J21" s="7">
        <f ca="1">(AVERAGEIFS('Offense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2]],Reference!$A$1:$A$12,0),2)),"No",'Offense Log'!$J$2:$J$2999,"HC", 'Offense Log'!$A$2:$A$2999, "&lt;&gt;")
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2]],Reference!$A$1:$A$12,0),2)),"No", 'Defense Log'!$A$2:$A$2999, "&lt;&gt;"))*40</f>
        <v>7.3987801101401685</v>
      </c>
      <c r="K21" s="34">
        <f ca="1">COUNTIFS(OFFSET('Offense Log'!$P$2:$P$2999,0,INDEX(Reference!$A$1:$B$12,MATCH(Table4[[#This Row],[Player 1]],Reference!$A$1:$A$12,0),2)),"Yes",OFFSET('Offense Log'!$P$2:$P$2999,0,INDEX(Reference!$A$1:$B$12,MATCH(Table4[[#This Row],[Player 2]],Reference!$A$1:$A$12,0),2)),"No",'Offense Log'!$J$2:$J$2999,"HC")</f>
        <v>394</v>
      </c>
      <c r="L21" s="34">
        <f ca="1">COUNTIFS(OFFSET('Defense Log'!$P$2:$P$2999,0,INDEX(Reference!$A$1:$B$12,MATCH(Table4[[#This Row],[Player 1]],Reference!$A$1:$A$12,0),2)),"Yes",OFFSET('Defense Log'!$P$2:$P$2999,0,INDEX(Reference!$A$1:$B$12,MATCH(Table4[[#This Row],[Player 2]],Reference!$A$1:$A$12,0),2)),"No")</f>
        <v>377</v>
      </c>
      <c r="M21">
        <f ca="1">Table4[[#This Row],[+/- Per 40 Poss]]/40
-(AVERAGEIFS('Offense Log'!$M$2:$M$2999,'Offense Log'!$J$2:$J$2999,"HC")-AVERAGE('Defense Log'!$M$2:$M$2999))</f>
        <v>-1.0073080442048798E-2</v>
      </c>
      <c r="N21">
        <f ca="1">IFERROR(SQRT((COUNTIFS(OFFSET('Offense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Log'!$M$2:$M$2999,3)*ABS((3-AVERAGEIFS('Offense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Log'!$M$2:$M$2999,2)*ABS((2-AVERAGEIFS('Offense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Log'!$M$2:$M$2999,1)*ABS((1-AVERAGEIFS('Offense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Log'!$M$2:$M$2999,0)*(ABS((0-AVERAGEIFS('Offense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Log'!$J$2:$J$2999,"HC"))))^2)/(Table4[[#This Row],[Offense]]-1)),0)</f>
        <v>1.1432066289827834</v>
      </c>
      <c r="O21">
        <f ca="1">IFERROR(SQRT((COUNTIFS(OFFSET('Defense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Log'!$M$2:$M$2999,3)*ABS((3-AVERAGEIFS('Defense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Log'!$M$2:$M$2999,2)*ABS((2-AVERAGEIFS('Defense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Log'!$M$2:$M$2999,1)*ABS((1-AVERAGEIFS('Defense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Log'!$M$2:$M$2999,0)*ABS((0-AVERAGEIFS('Defense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2]],Reference!$A$1:$A$12,0),2)),"Yes")))^2)/(Table4[[#This Row],[Defense]]-1)),0)</f>
        <v>1.1304799824799019</v>
      </c>
      <c r="P21">
        <f ca="1">IFERROR(Table4[[#This Row],[Difference]]/SQRT((Table4[[#This Row],[STDO]]^2)/Table4[[#This Row],[Offense]]+(Table4[[#This Row],[STDD]]^2)/Table4[[#This Row],[Defense]]),0)</f>
        <v>-0.20937854570320602</v>
      </c>
    </row>
    <row r="22" spans="1:16" x14ac:dyDescent="0.3">
      <c r="A22" t="s">
        <v>9</v>
      </c>
      <c r="B22" s="13" t="s">
        <v>71</v>
      </c>
      <c r="C22" s="7">
        <f ca="1">(AVERAGEIFS('Offense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 'Offense Log'!$A$2:$A$2999, "&lt;&gt;")
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2]],Reference!$A$1:$A$12,0),2)),"Yes", 'Defense Log'!$A$2:$A$2999, "&lt;&gt;"))*40</f>
        <v>5.6068575881550764</v>
      </c>
      <c r="D22">
        <f ca="1">Table4[[#This Row],[Offense]]+Table4[[#This Row],[Defense]]</f>
        <v>351</v>
      </c>
      <c r="E22">
        <f ca="1">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</f>
        <v>174</v>
      </c>
      <c r="F22">
        <f ca="1">COUNTIFS(OFFSET('Defense Log'!$P$2:$P$2999,0,INDEX(Reference!$A$1:$B$12,MATCH(Table4[[#This Row],[Player 1]],Reference!$A$1:$A$12,0),2)),"Yes",OFFSET('Defense Log'!$P$2:$P$2999,0,INDEX(Reference!$A$1:$B$12,MATCH(Table4[[#This Row],[Player 2]],Reference!$A$1:$A$12,0),2)),"Yes")</f>
        <v>177</v>
      </c>
      <c r="G22" s="7">
        <f ca="1">(AVERAGEIFS('Offense Log'!$M$2:$M$2999,OFFSET('Offense Log'!$P$2:$P$2999,0,INDEX(Reference!$A$1:$B$12,MATCH(Table4[[#This Row],[Player 1]],Reference!$A$1:$A$12,0),2)),"No",OFFSET('Offense Log'!$P$2:$P$2999,0,INDEX(Reference!$A$1:$B$12,MATCH(Table4[[#This Row],[Player 2]],Reference!$A$1:$A$12,0),2)),"Yes",'Offense Log'!$J$2:$J$2999,"HC", 'Offense Log'!$A$2:$A$2999, "&lt;&gt;")
-AVERAGEIFS('Defense Log'!$M$2:$M$2999,OFFSET('Defense Log'!$P$2:$P$2999,0,INDEX(Reference!$A$1:$B$12,MATCH(Table4[[#This Row],[Player 1]],Reference!$A$1:$A$12,0),2)),"No",OFFSET('Defense Log'!$P$2:$P$2999,0,INDEX(Reference!$A$1:$B$12,MATCH(Table4[[#This Row],[Player 2]],Reference!$A$1:$A$12,0),2)),"Yes", 'Defense Log'!$A$2:$A$2999, "&lt;&gt;"))*40</f>
        <v>-3.9500462534690106</v>
      </c>
      <c r="H22" s="34">
        <f ca="1">COUNTIFS(OFFSET('Offense Log'!$P$2:$P$2999,0,INDEX(Reference!$A$1:$B$12,MATCH(Table4[[#This Row],[Player 1]],Reference!$A$1:$A$12,0),2)),"No",OFFSET('Offense Log'!$P$2:$P$2999,0,INDEX(Reference!$A$1:$B$12,MATCH(Table4[[#This Row],[Player 2]],Reference!$A$1:$A$12,0),2)),"Yes",'Offense Log'!$J$2:$J$2999,"HC")</f>
        <v>92</v>
      </c>
      <c r="I22" s="34">
        <f ca="1">COUNTIFS(OFFSET('Defense Log'!$P$2:$P$2999,0,INDEX(Reference!$A$1:$B$12,MATCH(Table4[[#This Row],[Player 1]],Reference!$A$1:$A$12,0),2)),"No",OFFSET('Defense Log'!$P$2:$P$2999,0,INDEX(Reference!$A$1:$B$12,MATCH(Table4[[#This Row],[Player 2]],Reference!$A$1:$A$12,0),2)),"Yes")</f>
        <v>94</v>
      </c>
      <c r="J22" s="7">
        <f ca="1">(AVERAGEIFS('Offense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2]],Reference!$A$1:$A$12,0),2)),"No",'Offense Log'!$J$2:$J$2999,"HC", 'Offense Log'!$A$2:$A$2999, "&lt;&gt;")
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2]],Reference!$A$1:$A$12,0),2)),"No", 'Defense Log'!$A$2:$A$2999, "&lt;&gt;"))*40</f>
        <v>6.1315212486877568</v>
      </c>
      <c r="K22" s="34">
        <f ca="1">COUNTIFS(OFFSET('Offense Log'!$P$2:$P$2999,0,INDEX(Reference!$A$1:$B$12,MATCH(Table4[[#This Row],[Player 1]],Reference!$A$1:$A$12,0),2)),"Yes",OFFSET('Offense Log'!$P$2:$P$2999,0,INDEX(Reference!$A$1:$B$12,MATCH(Table4[[#This Row],[Player 2]],Reference!$A$1:$A$12,0),2)),"No",'Offense Log'!$J$2:$J$2999,"HC")</f>
        <v>1301</v>
      </c>
      <c r="L22" s="34">
        <f ca="1">COUNTIFS(OFFSET('Defense Log'!$P$2:$P$2999,0,INDEX(Reference!$A$1:$B$12,MATCH(Table4[[#This Row],[Player 1]],Reference!$A$1:$A$12,0),2)),"Yes",OFFSET('Defense Log'!$P$2:$P$2999,0,INDEX(Reference!$A$1:$B$12,MATCH(Table4[[#This Row],[Player 2]],Reference!$A$1:$A$12,0),2)),"No")</f>
        <v>1356</v>
      </c>
      <c r="M22">
        <f ca="1">Table4[[#This Row],[+/- Per 40 Poss]]/40
-(AVERAGEIFS('Offense Log'!$M$2:$M$2999,'Offense Log'!$J$2:$J$2999,"HC")-AVERAGE('Defense Log'!$M$2:$M$2999))</f>
        <v>-1.1374837733136856E-2</v>
      </c>
      <c r="N22">
        <f ca="1">IFERROR(SQRT((COUNTIFS(OFFSET('Offense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Log'!$M$2:$M$2999,3)*ABS((3-AVERAGEIFS('Offense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Log'!$M$2:$M$2999,2)*ABS((2-AVERAGEIFS('Offense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Log'!$M$2:$M$2999,1)*ABS((1-AVERAGEIFS('Offense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Log'!$M$2:$M$2999,0)*(ABS((0-AVERAGEIFS('Offense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Log'!$J$2:$J$2999,"HC"))))^2)/(Table4[[#This Row],[Offense]]-1)),0)</f>
        <v>1.1883456166582689</v>
      </c>
      <c r="O22">
        <f ca="1">IFERROR(SQRT((COUNTIFS(OFFSET('Defense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Log'!$M$2:$M$2999,3)*ABS((3-AVERAGEIFS('Defense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Log'!$M$2:$M$2999,2)*ABS((2-AVERAGEIFS('Defense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Log'!$M$2:$M$2999,1)*ABS((1-AVERAGEIFS('Defense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Log'!$M$2:$M$2999,0)*ABS((0-AVERAGEIFS('Defense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2]],Reference!$A$1:$A$12,0),2)),"Yes")))^2)/(Table4[[#This Row],[Defense]]-1)),0)</f>
        <v>1.1398713197452648</v>
      </c>
      <c r="P22">
        <f ca="1">IFERROR(Table4[[#This Row],[Difference]]/SQRT((Table4[[#This Row],[STDO]]^2)/Table4[[#This Row],[Offense]]+(Table4[[#This Row],[STDD]]^2)/Table4[[#This Row],[Defense]]),0)</f>
        <v>-9.1493051856830862E-2</v>
      </c>
    </row>
    <row r="23" spans="1:16" x14ac:dyDescent="0.3">
      <c r="A23" t="s">
        <v>13</v>
      </c>
      <c r="B23" s="13" t="s">
        <v>11</v>
      </c>
      <c r="C23" s="7">
        <f ca="1">(AVERAGEIFS('Offense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 'Offense Log'!$A$2:$A$2999, "&lt;&gt;")
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2]],Reference!$A$1:$A$12,0),2)),"Yes", 'Defense Log'!$A$2:$A$2999, "&lt;&gt;"))*40</f>
        <v>5.4358696654069494</v>
      </c>
      <c r="D23">
        <f ca="1">Table4[[#This Row],[Offense]]+Table4[[#This Row],[Defense]]</f>
        <v>2358</v>
      </c>
      <c r="E23">
        <f ca="1">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</f>
        <v>1142</v>
      </c>
      <c r="F23">
        <f ca="1">COUNTIFS(OFFSET('Defense Log'!$P$2:$P$2999,0,INDEX(Reference!$A$1:$B$12,MATCH(Table4[[#This Row],[Player 1]],Reference!$A$1:$A$12,0),2)),"Yes",OFFSET('Defense Log'!$P$2:$P$2999,0,INDEX(Reference!$A$1:$B$12,MATCH(Table4[[#This Row],[Player 2]],Reference!$A$1:$A$12,0),2)),"Yes")</f>
        <v>1216</v>
      </c>
      <c r="G23" s="7">
        <f ca="1">(AVERAGEIFS('Offense Log'!$M$2:$M$2999,OFFSET('Offense Log'!$P$2:$P$2999,0,INDEX(Reference!$A$1:$B$12,MATCH(Table4[[#This Row],[Player 1]],Reference!$A$1:$A$12,0),2)),"No",OFFSET('Offense Log'!$P$2:$P$2999,0,INDEX(Reference!$A$1:$B$12,MATCH(Table4[[#This Row],[Player 2]],Reference!$A$1:$A$12,0),2)),"Yes",'Offense Log'!$J$2:$J$2999,"HC", 'Offense Log'!$A$2:$A$2999, "&lt;&gt;")
-AVERAGEIFS('Defense Log'!$M$2:$M$2999,OFFSET('Defense Log'!$P$2:$P$2999,0,INDEX(Reference!$A$1:$B$12,MATCH(Table4[[#This Row],[Player 1]],Reference!$A$1:$A$12,0),2)),"No",OFFSET('Defense Log'!$P$2:$P$2999,0,INDEX(Reference!$A$1:$B$12,MATCH(Table4[[#This Row],[Player 2]],Reference!$A$1:$A$12,0),2)),"Yes", 'Defense Log'!$A$2:$A$2999, "&lt;&gt;"))*40</f>
        <v>6.6590170204628008</v>
      </c>
      <c r="H23" s="34">
        <f ca="1">COUNTIFS(OFFSET('Offense Log'!$P$2:$P$2999,0,INDEX(Reference!$A$1:$B$12,MATCH(Table4[[#This Row],[Player 1]],Reference!$A$1:$A$12,0),2)),"No",OFFSET('Offense Log'!$P$2:$P$2999,0,INDEX(Reference!$A$1:$B$12,MATCH(Table4[[#This Row],[Player 2]],Reference!$A$1:$A$12,0),2)),"Yes",'Offense Log'!$J$2:$J$2999,"HC")</f>
        <v>315</v>
      </c>
      <c r="I23" s="34">
        <f ca="1">COUNTIFS(OFFSET('Defense Log'!$P$2:$P$2999,0,INDEX(Reference!$A$1:$B$12,MATCH(Table4[[#This Row],[Player 1]],Reference!$A$1:$A$12,0),2)),"No",OFFSET('Defense Log'!$P$2:$P$2999,0,INDEX(Reference!$A$1:$B$12,MATCH(Table4[[#This Row],[Player 2]],Reference!$A$1:$A$12,0),2)),"Yes")</f>
        <v>332</v>
      </c>
      <c r="J23" s="7">
        <f ca="1">(AVERAGEIFS('Offense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2]],Reference!$A$1:$A$12,0),2)),"No",'Offense Log'!$J$2:$J$2999,"HC", 'Offense Log'!$A$2:$A$2999, "&lt;&gt;")
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2]],Reference!$A$1:$A$12,0),2)),"No", 'Defense Log'!$A$2:$A$2999, "&lt;&gt;"))*40</f>
        <v>8.3838383838383876</v>
      </c>
      <c r="K23" s="34">
        <f ca="1">COUNTIFS(OFFSET('Offense Log'!$P$2:$P$2999,0,INDEX(Reference!$A$1:$B$12,MATCH(Table4[[#This Row],[Player 1]],Reference!$A$1:$A$12,0),2)),"Yes",OFFSET('Offense Log'!$P$2:$P$2999,0,INDEX(Reference!$A$1:$B$12,MATCH(Table4[[#This Row],[Player 2]],Reference!$A$1:$A$12,0),2)),"No",'Offense Log'!$J$2:$J$2999,"HC")</f>
        <v>418</v>
      </c>
      <c r="L23" s="34">
        <f ca="1">COUNTIFS(OFFSET('Defense Log'!$P$2:$P$2999,0,INDEX(Reference!$A$1:$B$12,MATCH(Table4[[#This Row],[Player 1]],Reference!$A$1:$A$12,0),2)),"Yes",OFFSET('Defense Log'!$P$2:$P$2999,0,INDEX(Reference!$A$1:$B$12,MATCH(Table4[[#This Row],[Player 2]],Reference!$A$1:$A$12,0),2)),"No")</f>
        <v>396</v>
      </c>
      <c r="M23">
        <f ca="1">Table4[[#This Row],[+/- Per 40 Poss]]/40
-(AVERAGEIFS('Offense Log'!$M$2:$M$2999,'Offense Log'!$J$2:$J$2999,"HC")-AVERAGE('Defense Log'!$M$2:$M$2999))</f>
        <v>-1.5649535801840031E-2</v>
      </c>
      <c r="N23">
        <f ca="1">IFERROR(SQRT((COUNTIFS(OFFSET('Offense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Log'!$M$2:$M$2999,3)*ABS((3-AVERAGEIFS('Offense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Log'!$M$2:$M$2999,2)*ABS((2-AVERAGEIFS('Offense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Log'!$M$2:$M$2999,1)*ABS((1-AVERAGEIFS('Offense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Log'!$M$2:$M$2999,0)*(ABS((0-AVERAGEIFS('Offense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Log'!$J$2:$J$2999,"HC"))))^2)/(Table4[[#This Row],[Offense]]-1)),0)</f>
        <v>1.1455126147823163</v>
      </c>
      <c r="O23">
        <f ca="1">IFERROR(SQRT((COUNTIFS(OFFSET('Defense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Log'!$M$2:$M$2999,3)*ABS((3-AVERAGEIFS('Defense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Log'!$M$2:$M$2999,2)*ABS((2-AVERAGEIFS('Defense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Log'!$M$2:$M$2999,1)*ABS((1-AVERAGEIFS('Defense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Log'!$M$2:$M$2999,0)*ABS((0-AVERAGEIFS('Defense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2]],Reference!$A$1:$A$12,0),2)),"Yes")))^2)/(Table4[[#This Row],[Defense]]-1)),0)</f>
        <v>1.127672624948318</v>
      </c>
      <c r="P23">
        <f ca="1">IFERROR(Table4[[#This Row],[Difference]]/SQRT((Table4[[#This Row],[STDO]]^2)/Table4[[#This Row],[Offense]]+(Table4[[#This Row],[STDD]]^2)/Table4[[#This Row],[Defense]]),0)</f>
        <v>-0.3340444523599847</v>
      </c>
    </row>
    <row r="24" spans="1:16" x14ac:dyDescent="0.3">
      <c r="A24" t="s">
        <v>9</v>
      </c>
      <c r="B24" s="13" t="s">
        <v>8</v>
      </c>
      <c r="C24" s="7">
        <f ca="1">(AVERAGEIFS('Offense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 'Offense Log'!$A$2:$A$2999, "&lt;&gt;")
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2]],Reference!$A$1:$A$12,0),2)),"Yes", 'Defense Log'!$A$2:$A$2999, "&lt;&gt;"))*40</f>
        <v>5.3620777987005308</v>
      </c>
      <c r="D24">
        <f ca="1">Table4[[#This Row],[Offense]]+Table4[[#This Row],[Defense]]</f>
        <v>2428</v>
      </c>
      <c r="E24">
        <f ca="1">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</f>
        <v>1203</v>
      </c>
      <c r="F24">
        <f ca="1">COUNTIFS(OFFSET('Defense Log'!$P$2:$P$2999,0,INDEX(Reference!$A$1:$B$12,MATCH(Table4[[#This Row],[Player 1]],Reference!$A$1:$A$12,0),2)),"Yes",OFFSET('Defense Log'!$P$2:$P$2999,0,INDEX(Reference!$A$1:$B$12,MATCH(Table4[[#This Row],[Player 2]],Reference!$A$1:$A$12,0),2)),"Yes")</f>
        <v>1225</v>
      </c>
      <c r="G24" s="7">
        <f ca="1">(AVERAGEIFS('Offense Log'!$M$2:$M$2999,OFFSET('Offense Log'!$P$2:$P$2999,0,INDEX(Reference!$A$1:$B$12,MATCH(Table4[[#This Row],[Player 1]],Reference!$A$1:$A$12,0),2)),"No",OFFSET('Offense Log'!$P$2:$P$2999,0,INDEX(Reference!$A$1:$B$12,MATCH(Table4[[#This Row],[Player 2]],Reference!$A$1:$A$12,0),2)),"Yes",'Offense Log'!$J$2:$J$2999,"HC", 'Offense Log'!$A$2:$A$2999, "&lt;&gt;")
-AVERAGEIFS('Defense Log'!$M$2:$M$2999,OFFSET('Defense Log'!$P$2:$P$2999,0,INDEX(Reference!$A$1:$B$12,MATCH(Table4[[#This Row],[Player 1]],Reference!$A$1:$A$12,0),2)),"No",OFFSET('Defense Log'!$P$2:$P$2999,0,INDEX(Reference!$A$1:$B$12,MATCH(Table4[[#This Row],[Player 2]],Reference!$A$1:$A$12,0),2)),"Yes", 'Defense Log'!$A$2:$A$2999, "&lt;&gt;"))*40</f>
        <v>4.4802282918874825</v>
      </c>
      <c r="H24" s="34">
        <f ca="1">COUNTIFS(OFFSET('Offense Log'!$P$2:$P$2999,0,INDEX(Reference!$A$1:$B$12,MATCH(Table4[[#This Row],[Player 1]],Reference!$A$1:$A$12,0),2)),"No",OFFSET('Offense Log'!$P$2:$P$2999,0,INDEX(Reference!$A$1:$B$12,MATCH(Table4[[#This Row],[Player 2]],Reference!$A$1:$A$12,0),2)),"Yes",'Offense Log'!$J$2:$J$2999,"HC")</f>
        <v>446</v>
      </c>
      <c r="I24" s="34">
        <f ca="1">COUNTIFS(OFFSET('Defense Log'!$P$2:$P$2999,0,INDEX(Reference!$A$1:$B$12,MATCH(Table4[[#This Row],[Player 1]],Reference!$A$1:$A$12,0),2)),"No",OFFSET('Defense Log'!$P$2:$P$2999,0,INDEX(Reference!$A$1:$B$12,MATCH(Table4[[#This Row],[Player 2]],Reference!$A$1:$A$12,0),2)),"Yes")</f>
        <v>440</v>
      </c>
      <c r="J24" s="7">
        <f ca="1">(AVERAGEIFS('Offense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2]],Reference!$A$1:$A$12,0),2)),"No",'Offense Log'!$J$2:$J$2999,"HC", 'Offense Log'!$A$2:$A$2999, "&lt;&gt;")
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2]],Reference!$A$1:$A$12,0),2)),"No", 'Defense Log'!$A$2:$A$2999, "&lt;&gt;"))*40</f>
        <v>9.0469824293353653</v>
      </c>
      <c r="K24" s="34">
        <f ca="1">COUNTIFS(OFFSET('Offense Log'!$P$2:$P$2999,0,INDEX(Reference!$A$1:$B$12,MATCH(Table4[[#This Row],[Player 1]],Reference!$A$1:$A$12,0),2)),"Yes",OFFSET('Offense Log'!$P$2:$P$2999,0,INDEX(Reference!$A$1:$B$12,MATCH(Table4[[#This Row],[Player 2]],Reference!$A$1:$A$12,0),2)),"No",'Offense Log'!$J$2:$J$2999,"HC")</f>
        <v>272</v>
      </c>
      <c r="L24" s="34">
        <f ca="1">COUNTIFS(OFFSET('Defense Log'!$P$2:$P$2999,0,INDEX(Reference!$A$1:$B$12,MATCH(Table4[[#This Row],[Player 1]],Reference!$A$1:$A$12,0),2)),"Yes",OFFSET('Defense Log'!$P$2:$P$2999,0,INDEX(Reference!$A$1:$B$12,MATCH(Table4[[#This Row],[Player 2]],Reference!$A$1:$A$12,0),2)),"No")</f>
        <v>308</v>
      </c>
      <c r="M24">
        <f ca="1">Table4[[#This Row],[+/- Per 40 Poss]]/40
-(AVERAGEIFS('Offense Log'!$M$2:$M$2999,'Offense Log'!$J$2:$J$2999,"HC")-AVERAGE('Defense Log'!$M$2:$M$2999))</f>
        <v>-1.7494332469500495E-2</v>
      </c>
      <c r="N24">
        <f ca="1">IFERROR(SQRT((COUNTIFS(OFFSET('Offense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Log'!$M$2:$M$2999,3)*ABS((3-AVERAGEIFS('Offense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Log'!$M$2:$M$2999,2)*ABS((2-AVERAGEIFS('Offense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Log'!$M$2:$M$2999,1)*ABS((1-AVERAGEIFS('Offense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Log'!$M$2:$M$2999,0)*(ABS((0-AVERAGEIFS('Offense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Log'!$J$2:$J$2999,"HC"))))^2)/(Table4[[#This Row],[Offense]]-1)),0)</f>
        <v>1.1476053075556509</v>
      </c>
      <c r="O24">
        <f ca="1">IFERROR(SQRT((COUNTIFS(OFFSET('Defense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Log'!$M$2:$M$2999,3)*ABS((3-AVERAGEIFS('Defense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Log'!$M$2:$M$2999,2)*ABS((2-AVERAGEIFS('Defense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Log'!$M$2:$M$2999,1)*ABS((1-AVERAGEIFS('Defense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Log'!$M$2:$M$2999,0)*ABS((0-AVERAGEIFS('Defense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2]],Reference!$A$1:$A$12,0),2)),"Yes")))^2)/(Table4[[#This Row],[Defense]]-1)),0)</f>
        <v>1.1204728988869788</v>
      </c>
      <c r="P24">
        <f ca="1">IFERROR(Table4[[#This Row],[Difference]]/SQRT((Table4[[#This Row],[STDO]]^2)/Table4[[#This Row],[Offense]]+(Table4[[#This Row],[STDD]]^2)/Table4[[#This Row],[Defense]]),0)</f>
        <v>-0.37998611434233559</v>
      </c>
    </row>
    <row r="25" spans="1:16" x14ac:dyDescent="0.3">
      <c r="A25" s="13" t="s">
        <v>70</v>
      </c>
      <c r="B25" s="13" t="s">
        <v>10</v>
      </c>
      <c r="C25" s="7">
        <f ca="1">(AVERAGEIFS('Offense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 'Offense Log'!$A$2:$A$2999, "&lt;&gt;")
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2]],Reference!$A$1:$A$12,0),2)),"Yes", 'Defense Log'!$A$2:$A$2999, "&lt;&gt;"))*40</f>
        <v>5.1826824860532694</v>
      </c>
      <c r="D25">
        <f ca="1">Table4[[#This Row],[Offense]]+Table4[[#This Row],[Defense]]</f>
        <v>874</v>
      </c>
      <c r="E25">
        <f ca="1">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</f>
        <v>429</v>
      </c>
      <c r="F25">
        <f ca="1">COUNTIFS(OFFSET('Defense Log'!$P$2:$P$2999,0,INDEX(Reference!$A$1:$B$12,MATCH(Table4[[#This Row],[Player 1]],Reference!$A$1:$A$12,0),2)),"Yes",OFFSET('Defense Log'!$P$2:$P$2999,0,INDEX(Reference!$A$1:$B$12,MATCH(Table4[[#This Row],[Player 2]],Reference!$A$1:$A$12,0),2)),"Yes")</f>
        <v>445</v>
      </c>
      <c r="G25" s="7">
        <f ca="1">(AVERAGEIFS('Offense Log'!$M$2:$M$2999,OFFSET('Offense Log'!$P$2:$P$2999,0,INDEX(Reference!$A$1:$B$12,MATCH(Table4[[#This Row],[Player 1]],Reference!$A$1:$A$12,0),2)),"No",OFFSET('Offense Log'!$P$2:$P$2999,0,INDEX(Reference!$A$1:$B$12,MATCH(Table4[[#This Row],[Player 2]],Reference!$A$1:$A$12,0),2)),"Yes",'Offense Log'!$J$2:$J$2999,"HC", 'Offense Log'!$A$2:$A$2999, "&lt;&gt;")
-AVERAGEIFS('Defense Log'!$M$2:$M$2999,OFFSET('Defense Log'!$P$2:$P$2999,0,INDEX(Reference!$A$1:$B$12,MATCH(Table4[[#This Row],[Player 1]],Reference!$A$1:$A$12,0),2)),"No",OFFSET('Defense Log'!$P$2:$P$2999,0,INDEX(Reference!$A$1:$B$12,MATCH(Table4[[#This Row],[Player 2]],Reference!$A$1:$A$12,0),2)),"Yes", 'Defense Log'!$A$2:$A$2999, "&lt;&gt;"))*40</f>
        <v>4.763710035750246</v>
      </c>
      <c r="H25" s="34">
        <f ca="1">COUNTIFS(OFFSET('Offense Log'!$P$2:$P$2999,0,INDEX(Reference!$A$1:$B$12,MATCH(Table4[[#This Row],[Player 1]],Reference!$A$1:$A$12,0),2)),"No",OFFSET('Offense Log'!$P$2:$P$2999,0,INDEX(Reference!$A$1:$B$12,MATCH(Table4[[#This Row],[Player 2]],Reference!$A$1:$A$12,0),2)),"Yes",'Offense Log'!$J$2:$J$2999,"HC")</f>
        <v>843</v>
      </c>
      <c r="I25" s="34">
        <f ca="1">COUNTIFS(OFFSET('Defense Log'!$P$2:$P$2999,0,INDEX(Reference!$A$1:$B$12,MATCH(Table4[[#This Row],[Player 1]],Reference!$A$1:$A$12,0),2)),"No",OFFSET('Defense Log'!$P$2:$P$2999,0,INDEX(Reference!$A$1:$B$12,MATCH(Table4[[#This Row],[Player 2]],Reference!$A$1:$A$12,0),2)),"Yes")</f>
        <v>873</v>
      </c>
      <c r="J25" s="7">
        <f ca="1">(AVERAGEIFS('Offense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2]],Reference!$A$1:$A$12,0),2)),"No",'Offense Log'!$J$2:$J$2999,"HC", 'Offense Log'!$A$2:$A$2999, "&lt;&gt;")
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2]],Reference!$A$1:$A$12,0),2)),"No", 'Defense Log'!$A$2:$A$2999, "&lt;&gt;"))*40</f>
        <v>5.0925210275062494</v>
      </c>
      <c r="K25" s="34">
        <f ca="1">COUNTIFS(OFFSET('Offense Log'!$P$2:$P$2999,0,INDEX(Reference!$A$1:$B$12,MATCH(Table4[[#This Row],[Player 1]],Reference!$A$1:$A$12,0),2)),"Yes",OFFSET('Offense Log'!$P$2:$P$2999,0,INDEX(Reference!$A$1:$B$12,MATCH(Table4[[#This Row],[Player 2]],Reference!$A$1:$A$12,0),2)),"No",'Offense Log'!$J$2:$J$2999,"HC")</f>
        <v>415</v>
      </c>
      <c r="L25" s="34">
        <f ca="1">COUNTIFS(OFFSET('Defense Log'!$P$2:$P$2999,0,INDEX(Reference!$A$1:$B$12,MATCH(Table4[[#This Row],[Player 1]],Reference!$A$1:$A$12,0),2)),"Yes",OFFSET('Defense Log'!$P$2:$P$2999,0,INDEX(Reference!$A$1:$B$12,MATCH(Table4[[#This Row],[Player 2]],Reference!$A$1:$A$12,0),2)),"No")</f>
        <v>424</v>
      </c>
      <c r="M25">
        <f ca="1">Table4[[#This Row],[+/- Per 40 Poss]]/40
-(AVERAGEIFS('Offense Log'!$M$2:$M$2999,'Offense Log'!$J$2:$J$2999,"HC")-AVERAGE('Defense Log'!$M$2:$M$2999))</f>
        <v>-2.197921528568203E-2</v>
      </c>
      <c r="N25">
        <f ca="1">IFERROR(SQRT((COUNTIFS(OFFSET('Offense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Log'!$M$2:$M$2999,3)*ABS((3-AVERAGEIFS('Offense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Log'!$M$2:$M$2999,2)*ABS((2-AVERAGEIFS('Offense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Log'!$M$2:$M$2999,1)*ABS((1-AVERAGEIFS('Offense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Log'!$M$2:$M$2999,0)*(ABS((0-AVERAGEIFS('Offense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Log'!$J$2:$J$2999,"HC"))))^2)/(Table4[[#This Row],[Offense]]-1)),0)</f>
        <v>1.1417705795973163</v>
      </c>
      <c r="O25">
        <f ca="1">IFERROR(SQRT((COUNTIFS(OFFSET('Defense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Log'!$M$2:$M$2999,3)*ABS((3-AVERAGEIFS('Defense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Log'!$M$2:$M$2999,2)*ABS((2-AVERAGEIFS('Defense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Log'!$M$2:$M$2999,1)*ABS((1-AVERAGEIFS('Defense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Log'!$M$2:$M$2999,0)*ABS((0-AVERAGEIFS('Defense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2]],Reference!$A$1:$A$12,0),2)),"Yes")))^2)/(Table4[[#This Row],[Defense]]-1)),0)</f>
        <v>1.1137137584962995</v>
      </c>
      <c r="P25">
        <f ca="1">IFERROR(Table4[[#This Row],[Difference]]/SQRT((Table4[[#This Row],[STDO]]^2)/Table4[[#This Row],[Offense]]+(Table4[[#This Row],[STDD]]^2)/Table4[[#This Row],[Defense]]),0)</f>
        <v>-0.28795381629493577</v>
      </c>
    </row>
    <row r="26" spans="1:16" x14ac:dyDescent="0.3">
      <c r="A26" s="13" t="s">
        <v>10</v>
      </c>
      <c r="B26" s="13" t="s">
        <v>11</v>
      </c>
      <c r="C26" s="7">
        <f ca="1">(AVERAGEIFS('Offense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 'Offense Log'!$A$2:$A$2999, "&lt;&gt;")
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2]],Reference!$A$1:$A$12,0),2)),"Yes", 'Defense Log'!$A$2:$A$2999, "&lt;&gt;"))*40</f>
        <v>5.167486692562222</v>
      </c>
      <c r="D26">
        <f ca="1">Table4[[#This Row],[Offense]]+Table4[[#This Row],[Defense]]</f>
        <v>2043</v>
      </c>
      <c r="E26">
        <f ca="1">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</f>
        <v>993</v>
      </c>
      <c r="F26">
        <f ca="1">COUNTIFS(OFFSET('Defense Log'!$P$2:$P$2999,0,INDEX(Reference!$A$1:$B$12,MATCH(Table4[[#This Row],[Player 1]],Reference!$A$1:$A$12,0),2)),"Yes",OFFSET('Defense Log'!$P$2:$P$2999,0,INDEX(Reference!$A$1:$B$12,MATCH(Table4[[#This Row],[Player 2]],Reference!$A$1:$A$12,0),2)),"Yes")</f>
        <v>1050</v>
      </c>
      <c r="G26" s="7">
        <f ca="1">(AVERAGEIFS('Offense Log'!$M$2:$M$2999,OFFSET('Offense Log'!$P$2:$P$2999,0,INDEX(Reference!$A$1:$B$12,MATCH(Table4[[#This Row],[Player 1]],Reference!$A$1:$A$12,0),2)),"No",OFFSET('Offense Log'!$P$2:$P$2999,0,INDEX(Reference!$A$1:$B$12,MATCH(Table4[[#This Row],[Player 2]],Reference!$A$1:$A$12,0),2)),"Yes",'Offense Log'!$J$2:$J$2999,"HC", 'Offense Log'!$A$2:$A$2999, "&lt;&gt;")
-AVERAGEIFS('Defense Log'!$M$2:$M$2999,OFFSET('Defense Log'!$P$2:$P$2999,0,INDEX(Reference!$A$1:$B$12,MATCH(Table4[[#This Row],[Player 1]],Reference!$A$1:$A$12,0),2)),"No",OFFSET('Defense Log'!$P$2:$P$2999,0,INDEX(Reference!$A$1:$B$12,MATCH(Table4[[#This Row],[Player 2]],Reference!$A$1:$A$12,0),2)),"Yes", 'Defense Log'!$A$2:$A$2999, "&lt;&gt;"))*40</f>
        <v>6.8588145686193025</v>
      </c>
      <c r="H26" s="34">
        <f ca="1">COUNTIFS(OFFSET('Offense Log'!$P$2:$P$2999,0,INDEX(Reference!$A$1:$B$12,MATCH(Table4[[#This Row],[Player 1]],Reference!$A$1:$A$12,0),2)),"No",OFFSET('Offense Log'!$P$2:$P$2999,0,INDEX(Reference!$A$1:$B$12,MATCH(Table4[[#This Row],[Player 2]],Reference!$A$1:$A$12,0),2)),"Yes",'Offense Log'!$J$2:$J$2999,"HC")</f>
        <v>464</v>
      </c>
      <c r="I26" s="34">
        <f ca="1">COUNTIFS(OFFSET('Defense Log'!$P$2:$P$2999,0,INDEX(Reference!$A$1:$B$12,MATCH(Table4[[#This Row],[Player 1]],Reference!$A$1:$A$12,0),2)),"No",OFFSET('Defense Log'!$P$2:$P$2999,0,INDEX(Reference!$A$1:$B$12,MATCH(Table4[[#This Row],[Player 2]],Reference!$A$1:$A$12,0),2)),"Yes")</f>
        <v>498</v>
      </c>
      <c r="J26" s="7">
        <f ca="1">(AVERAGEIFS('Offense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2]],Reference!$A$1:$A$12,0),2)),"No",'Offense Log'!$J$2:$J$2999,"HC", 'Offense Log'!$A$2:$A$2999, "&lt;&gt;")
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2]],Reference!$A$1:$A$12,0),2)),"No", 'Defense Log'!$A$2:$A$2999, "&lt;&gt;"))*40</f>
        <v>4.0218263521104136</v>
      </c>
      <c r="K26" s="34">
        <f ca="1">COUNTIFS(OFFSET('Offense Log'!$P$2:$P$2999,0,INDEX(Reference!$A$1:$B$12,MATCH(Table4[[#This Row],[Player 1]],Reference!$A$1:$A$12,0),2)),"Yes",OFFSET('Offense Log'!$P$2:$P$2999,0,INDEX(Reference!$A$1:$B$12,MATCH(Table4[[#This Row],[Player 2]],Reference!$A$1:$A$12,0),2)),"No",'Offense Log'!$J$2:$J$2999,"HC")</f>
        <v>279</v>
      </c>
      <c r="L26" s="34">
        <f ca="1">COUNTIFS(OFFSET('Defense Log'!$P$2:$P$2999,0,INDEX(Reference!$A$1:$B$12,MATCH(Table4[[#This Row],[Player 1]],Reference!$A$1:$A$12,0),2)),"Yes",OFFSET('Defense Log'!$P$2:$P$2999,0,INDEX(Reference!$A$1:$B$12,MATCH(Table4[[#This Row],[Player 2]],Reference!$A$1:$A$12,0),2)),"No")</f>
        <v>268</v>
      </c>
      <c r="M26">
        <f ca="1">Table4[[#This Row],[+/- Per 40 Poss]]/40
-(AVERAGEIFS('Offense Log'!$M$2:$M$2999,'Offense Log'!$J$2:$J$2999,"HC")-AVERAGE('Defense Log'!$M$2:$M$2999))</f>
        <v>-2.2359110122958215E-2</v>
      </c>
      <c r="N26">
        <f ca="1">IFERROR(SQRT((COUNTIFS(OFFSET('Offense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Log'!$M$2:$M$2999,3)*ABS((3-AVERAGEIFS('Offense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Log'!$M$2:$M$2999,2)*ABS((2-AVERAGEIFS('Offense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Log'!$M$2:$M$2999,1)*ABS((1-AVERAGEIFS('Offense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Log'!$M$2:$M$2999,0)*(ABS((0-AVERAGEIFS('Offense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Log'!$J$2:$J$2999,"HC"))))^2)/(Table4[[#This Row],[Offense]]-1)),0)</f>
        <v>1.1421443255610193</v>
      </c>
      <c r="O26">
        <f ca="1">IFERROR(SQRT((COUNTIFS(OFFSET('Defense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Log'!$M$2:$M$2999,3)*ABS((3-AVERAGEIFS('Defense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Log'!$M$2:$M$2999,2)*ABS((2-AVERAGEIFS('Defense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Log'!$M$2:$M$2999,1)*ABS((1-AVERAGEIFS('Defense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Log'!$M$2:$M$2999,0)*ABS((0-AVERAGEIFS('Defense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2]],Reference!$A$1:$A$12,0),2)),"Yes")))^2)/(Table4[[#This Row],[Defense]]-1)),0)</f>
        <v>1.1270505142549414</v>
      </c>
      <c r="P26">
        <f ca="1">IFERROR(Table4[[#This Row],[Difference]]/SQRT((Table4[[#This Row],[STDO]]^2)/Table4[[#This Row],[Offense]]+(Table4[[#This Row],[STDD]]^2)/Table4[[#This Row],[Defense]]),0)</f>
        <v>-0.44510003477710075</v>
      </c>
    </row>
    <row r="27" spans="1:16" x14ac:dyDescent="0.3">
      <c r="A27" t="s">
        <v>9</v>
      </c>
      <c r="B27" s="13" t="s">
        <v>10</v>
      </c>
      <c r="C27" s="7">
        <f ca="1">(AVERAGEIFS('Offense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 'Offense Log'!$A$2:$A$2999, "&lt;&gt;")
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2]],Reference!$A$1:$A$12,0),2)),"Yes", 'Defense Log'!$A$2:$A$2999, "&lt;&gt;"))*40</f>
        <v>5.007420455625673</v>
      </c>
      <c r="D27">
        <f ca="1">Table4[[#This Row],[Offense]]+Table4[[#This Row],[Defense]]</f>
        <v>2031</v>
      </c>
      <c r="E27">
        <f ca="1">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</f>
        <v>998</v>
      </c>
      <c r="F27">
        <f ca="1">COUNTIFS(OFFSET('Defense Log'!$P$2:$P$2999,0,INDEX(Reference!$A$1:$B$12,MATCH(Table4[[#This Row],[Player 1]],Reference!$A$1:$A$12,0),2)),"Yes",OFFSET('Defense Log'!$P$2:$P$2999,0,INDEX(Reference!$A$1:$B$12,MATCH(Table4[[#This Row],[Player 2]],Reference!$A$1:$A$12,0),2)),"Yes")</f>
        <v>1033</v>
      </c>
      <c r="G27" s="7">
        <f ca="1">(AVERAGEIFS('Offense Log'!$M$2:$M$2999,OFFSET('Offense Log'!$P$2:$P$2999,0,INDEX(Reference!$A$1:$B$12,MATCH(Table4[[#This Row],[Player 1]],Reference!$A$1:$A$12,0),2)),"No",OFFSET('Offense Log'!$P$2:$P$2999,0,INDEX(Reference!$A$1:$B$12,MATCH(Table4[[#This Row],[Player 2]],Reference!$A$1:$A$12,0),2)),"Yes",'Offense Log'!$J$2:$J$2999,"HC", 'Offense Log'!$A$2:$A$2999, "&lt;&gt;")
-AVERAGEIFS('Defense Log'!$M$2:$M$2999,OFFSET('Defense Log'!$P$2:$P$2999,0,INDEX(Reference!$A$1:$B$12,MATCH(Table4[[#This Row],[Player 1]],Reference!$A$1:$A$12,0),2)),"No",OFFSET('Defense Log'!$P$2:$P$2999,0,INDEX(Reference!$A$1:$B$12,MATCH(Table4[[#This Row],[Player 2]],Reference!$A$1:$A$12,0),2)),"Yes", 'Defense Log'!$A$2:$A$2999, "&lt;&gt;"))*40</f>
        <v>4.535792034831605</v>
      </c>
      <c r="H27" s="34">
        <f ca="1">COUNTIFS(OFFSET('Offense Log'!$P$2:$P$2999,0,INDEX(Reference!$A$1:$B$12,MATCH(Table4[[#This Row],[Player 1]],Reference!$A$1:$A$12,0),2)),"No",OFFSET('Offense Log'!$P$2:$P$2999,0,INDEX(Reference!$A$1:$B$12,MATCH(Table4[[#This Row],[Player 2]],Reference!$A$1:$A$12,0),2)),"Yes",'Offense Log'!$J$2:$J$2999,"HC")</f>
        <v>274</v>
      </c>
      <c r="I27" s="34">
        <f ca="1">COUNTIFS(OFFSET('Defense Log'!$P$2:$P$2999,0,INDEX(Reference!$A$1:$B$12,MATCH(Table4[[#This Row],[Player 1]],Reference!$A$1:$A$12,0),2)),"No",OFFSET('Defense Log'!$P$2:$P$2999,0,INDEX(Reference!$A$1:$B$12,MATCH(Table4[[#This Row],[Player 2]],Reference!$A$1:$A$12,0),2)),"Yes")</f>
        <v>285</v>
      </c>
      <c r="J27" s="7">
        <f ca="1">(AVERAGEIFS('Offense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2]],Reference!$A$1:$A$12,0),2)),"No",'Offense Log'!$J$2:$J$2999,"HC", 'Offense Log'!$A$2:$A$2999, "&lt;&gt;")
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2]],Reference!$A$1:$A$12,0),2)),"No", 'Defense Log'!$A$2:$A$2999, "&lt;&gt;"))*40</f>
        <v>8.2785744234800838</v>
      </c>
      <c r="K27" s="34">
        <f ca="1">COUNTIFS(OFFSET('Offense Log'!$P$2:$P$2999,0,INDEX(Reference!$A$1:$B$12,MATCH(Table4[[#This Row],[Player 1]],Reference!$A$1:$A$12,0),2)),"Yes",OFFSET('Offense Log'!$P$2:$P$2999,0,INDEX(Reference!$A$1:$B$12,MATCH(Table4[[#This Row],[Player 2]],Reference!$A$1:$A$12,0),2)),"No",'Offense Log'!$J$2:$J$2999,"HC")</f>
        <v>477</v>
      </c>
      <c r="L27" s="34">
        <f ca="1">COUNTIFS(OFFSET('Defense Log'!$P$2:$P$2999,0,INDEX(Reference!$A$1:$B$12,MATCH(Table4[[#This Row],[Player 1]],Reference!$A$1:$A$12,0),2)),"Yes",OFFSET('Defense Log'!$P$2:$P$2999,0,INDEX(Reference!$A$1:$B$12,MATCH(Table4[[#This Row],[Player 2]],Reference!$A$1:$A$12,0),2)),"No")</f>
        <v>500</v>
      </c>
      <c r="M27">
        <f ca="1">Table4[[#This Row],[+/- Per 40 Poss]]/40
-(AVERAGEIFS('Offense Log'!$M$2:$M$2999,'Offense Log'!$J$2:$J$2999,"HC")-AVERAGE('Defense Log'!$M$2:$M$2999))</f>
        <v>-2.6360766046371942E-2</v>
      </c>
      <c r="N27">
        <f ca="1">IFERROR(SQRT((COUNTIFS(OFFSET('Offense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Log'!$M$2:$M$2999,3)*ABS((3-AVERAGEIFS('Offense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Log'!$M$2:$M$2999,2)*ABS((2-AVERAGEIFS('Offense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Log'!$M$2:$M$2999,1)*ABS((1-AVERAGEIFS('Offense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Log'!$M$2:$M$2999,0)*(ABS((0-AVERAGEIFS('Offense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Log'!$J$2:$J$2999,"HC"))))^2)/(Table4[[#This Row],[Offense]]-1)),0)</f>
        <v>1.1350177479811483</v>
      </c>
      <c r="O27">
        <f ca="1">IFERROR(SQRT((COUNTIFS(OFFSET('Defense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Log'!$M$2:$M$2999,3)*ABS((3-AVERAGEIFS('Defense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Log'!$M$2:$M$2999,2)*ABS((2-AVERAGEIFS('Defense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Log'!$M$2:$M$2999,1)*ABS((1-AVERAGEIFS('Defense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Log'!$M$2:$M$2999,0)*ABS((0-AVERAGEIFS('Defense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2]],Reference!$A$1:$A$12,0),2)),"Yes")))^2)/(Table4[[#This Row],[Defense]]-1)),0)</f>
        <v>1.1232145931700999</v>
      </c>
      <c r="P27">
        <f ca="1">IFERROR(Table4[[#This Row],[Difference]]/SQRT((Table4[[#This Row],[STDO]]^2)/Table4[[#This Row],[Offense]]+(Table4[[#This Row],[STDD]]^2)/Table4[[#This Row],[Defense]]),0)</f>
        <v>-0.52593833142323754</v>
      </c>
    </row>
    <row r="28" spans="1:16" x14ac:dyDescent="0.3">
      <c r="A28" s="13" t="s">
        <v>8</v>
      </c>
      <c r="B28" s="13" t="s">
        <v>10</v>
      </c>
      <c r="C28" s="7">
        <f ca="1">(AVERAGEIFS('Offense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 'Offense Log'!$A$2:$A$2999, "&lt;&gt;")
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2]],Reference!$A$1:$A$12,0),2)),"Yes", 'Defense Log'!$A$2:$A$2999, "&lt;&gt;"))*40</f>
        <v>4.8295695645255421</v>
      </c>
      <c r="D28">
        <f ca="1">Table4[[#This Row],[Offense]]+Table4[[#This Row],[Defense]]</f>
        <v>2197</v>
      </c>
      <c r="E28">
        <f ca="1">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</f>
        <v>1088</v>
      </c>
      <c r="F28">
        <f ca="1">COUNTIFS(OFFSET('Defense Log'!$P$2:$P$2999,0,INDEX(Reference!$A$1:$B$12,MATCH(Table4[[#This Row],[Player 1]],Reference!$A$1:$A$12,0),2)),"Yes",OFFSET('Defense Log'!$P$2:$P$2999,0,INDEX(Reference!$A$1:$B$12,MATCH(Table4[[#This Row],[Player 2]],Reference!$A$1:$A$12,0),2)),"Yes")</f>
        <v>1109</v>
      </c>
      <c r="G28" s="7">
        <f ca="1">(AVERAGEIFS('Offense Log'!$M$2:$M$2999,OFFSET('Offense Log'!$P$2:$P$2999,0,INDEX(Reference!$A$1:$B$12,MATCH(Table4[[#This Row],[Player 1]],Reference!$A$1:$A$12,0),2)),"No",OFFSET('Offense Log'!$P$2:$P$2999,0,INDEX(Reference!$A$1:$B$12,MATCH(Table4[[#This Row],[Player 2]],Reference!$A$1:$A$12,0),2)),"Yes",'Offense Log'!$J$2:$J$2999,"HC", 'Offense Log'!$A$2:$A$2999, "&lt;&gt;")
-AVERAGEIFS('Defense Log'!$M$2:$M$2999,OFFSET('Defense Log'!$P$2:$P$2999,0,INDEX(Reference!$A$1:$B$12,MATCH(Table4[[#This Row],[Player 1]],Reference!$A$1:$A$12,0),2)),"No",OFFSET('Defense Log'!$P$2:$P$2999,0,INDEX(Reference!$A$1:$B$12,MATCH(Table4[[#This Row],[Player 2]],Reference!$A$1:$A$12,0),2)),"Yes", 'Defense Log'!$A$2:$A$2999, "&lt;&gt;"))*40</f>
        <v>5.3422092781360542</v>
      </c>
      <c r="H28" s="34">
        <f ca="1">COUNTIFS(OFFSET('Offense Log'!$P$2:$P$2999,0,INDEX(Reference!$A$1:$B$12,MATCH(Table4[[#This Row],[Player 1]],Reference!$A$1:$A$12,0),2)),"No",OFFSET('Offense Log'!$P$2:$P$2999,0,INDEX(Reference!$A$1:$B$12,MATCH(Table4[[#This Row],[Player 2]],Reference!$A$1:$A$12,0),2)),"Yes",'Offense Log'!$J$2:$J$2999,"HC")</f>
        <v>184</v>
      </c>
      <c r="I28" s="34">
        <f ca="1">COUNTIFS(OFFSET('Defense Log'!$P$2:$P$2999,0,INDEX(Reference!$A$1:$B$12,MATCH(Table4[[#This Row],[Player 1]],Reference!$A$1:$A$12,0),2)),"No",OFFSET('Defense Log'!$P$2:$P$2999,0,INDEX(Reference!$A$1:$B$12,MATCH(Table4[[#This Row],[Player 2]],Reference!$A$1:$A$12,0),2)),"Yes")</f>
        <v>209</v>
      </c>
      <c r="J28" s="7">
        <f ca="1">(AVERAGEIFS('Offense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2]],Reference!$A$1:$A$12,0),2)),"No",'Offense Log'!$J$2:$J$2999,"HC", 'Offense Log'!$A$2:$A$2999, "&lt;&gt;")
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2]],Reference!$A$1:$A$12,0),2)),"No", 'Defense Log'!$A$2:$A$2999, "&lt;&gt;"))*40</f>
        <v>5.6879416253093806</v>
      </c>
      <c r="K28" s="34">
        <f ca="1">COUNTIFS(OFFSET('Offense Log'!$P$2:$P$2999,0,INDEX(Reference!$A$1:$B$12,MATCH(Table4[[#This Row],[Player 1]],Reference!$A$1:$A$12,0),2)),"Yes",OFFSET('Offense Log'!$P$2:$P$2999,0,INDEX(Reference!$A$1:$B$12,MATCH(Table4[[#This Row],[Player 2]],Reference!$A$1:$A$12,0),2)),"No",'Offense Log'!$J$2:$J$2999,"HC")</f>
        <v>561</v>
      </c>
      <c r="L28" s="34">
        <f ca="1">COUNTIFS(OFFSET('Defense Log'!$P$2:$P$2999,0,INDEX(Reference!$A$1:$B$12,MATCH(Table4[[#This Row],[Player 1]],Reference!$A$1:$A$12,0),2)),"Yes",OFFSET('Defense Log'!$P$2:$P$2999,0,INDEX(Reference!$A$1:$B$12,MATCH(Table4[[#This Row],[Player 2]],Reference!$A$1:$A$12,0),2)),"No")</f>
        <v>556</v>
      </c>
      <c r="M28">
        <f ca="1">Table4[[#This Row],[+/- Per 40 Poss]]/40
-(AVERAGEIFS('Offense Log'!$M$2:$M$2999,'Offense Log'!$J$2:$J$2999,"HC")-AVERAGE('Defense Log'!$M$2:$M$2999))</f>
        <v>-3.0807038323875213E-2</v>
      </c>
      <c r="N28">
        <f ca="1">IFERROR(SQRT((COUNTIFS(OFFSET('Offense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Log'!$M$2:$M$2999,3)*ABS((3-AVERAGEIFS('Offense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Log'!$M$2:$M$2999,2)*ABS((2-AVERAGEIFS('Offense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Log'!$M$2:$M$2999,1)*ABS((1-AVERAGEIFS('Offense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Log'!$M$2:$M$2999,0)*(ABS((0-AVERAGEIFS('Offense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Log'!$J$2:$J$2999,"HC"))))^2)/(Table4[[#This Row],[Offense]]-1)),0)</f>
        <v>1.1419006496947435</v>
      </c>
      <c r="O28">
        <f ca="1">IFERROR(SQRT((COUNTIFS(OFFSET('Defense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Log'!$M$2:$M$2999,3)*ABS((3-AVERAGEIFS('Defense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Log'!$M$2:$M$2999,2)*ABS((2-AVERAGEIFS('Defense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Log'!$M$2:$M$2999,1)*ABS((1-AVERAGEIFS('Defense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Log'!$M$2:$M$2999,0)*ABS((0-AVERAGEIFS('Defense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2]],Reference!$A$1:$A$12,0),2)),"Yes")))^2)/(Table4[[#This Row],[Defense]]-1)),0)</f>
        <v>1.1259810173394236</v>
      </c>
      <c r="P28">
        <f ca="1">IFERROR(Table4[[#This Row],[Difference]]/SQRT((Table4[[#This Row],[STDO]]^2)/Table4[[#This Row],[Offense]]+(Table4[[#This Row],[STDD]]^2)/Table4[[#This Row],[Defense]]),0)</f>
        <v>-0.63662679027621305</v>
      </c>
    </row>
    <row r="29" spans="1:16" x14ac:dyDescent="0.3">
      <c r="A29" s="13" t="s">
        <v>8</v>
      </c>
      <c r="B29" s="13" t="s">
        <v>71</v>
      </c>
      <c r="C29" s="7">
        <f ca="1">(AVERAGEIFS('Offense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 'Offense Log'!$A$2:$A$2999, "&lt;&gt;")
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2]],Reference!$A$1:$A$12,0),2)),"Yes", 'Defense Log'!$A$2:$A$2999, "&lt;&gt;"))*40</f>
        <v>4.693752730449976</v>
      </c>
      <c r="D29">
        <f ca="1">Table4[[#This Row],[Offense]]+Table4[[#This Row],[Defense]]</f>
        <v>428</v>
      </c>
      <c r="E29">
        <f ca="1">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</f>
        <v>210</v>
      </c>
      <c r="F29">
        <f ca="1">COUNTIFS(OFFSET('Defense Log'!$P$2:$P$2999,0,INDEX(Reference!$A$1:$B$12,MATCH(Table4[[#This Row],[Player 1]],Reference!$A$1:$A$12,0),2)),"Yes",OFFSET('Defense Log'!$P$2:$P$2999,0,INDEX(Reference!$A$1:$B$12,MATCH(Table4[[#This Row],[Player 2]],Reference!$A$1:$A$12,0),2)),"Yes")</f>
        <v>218</v>
      </c>
      <c r="G29" s="7">
        <f ca="1">(AVERAGEIFS('Offense Log'!$M$2:$M$2999,OFFSET('Offense Log'!$P$2:$P$2999,0,INDEX(Reference!$A$1:$B$12,MATCH(Table4[[#This Row],[Player 1]],Reference!$A$1:$A$12,0),2)),"No",OFFSET('Offense Log'!$P$2:$P$2999,0,INDEX(Reference!$A$1:$B$12,MATCH(Table4[[#This Row],[Player 2]],Reference!$A$1:$A$12,0),2)),"Yes",'Offense Log'!$J$2:$J$2999,"HC", 'Offense Log'!$A$2:$A$2999, "&lt;&gt;")
-AVERAGEIFS('Defense Log'!$M$2:$M$2999,OFFSET('Defense Log'!$P$2:$P$2999,0,INDEX(Reference!$A$1:$B$12,MATCH(Table4[[#This Row],[Player 1]],Reference!$A$1:$A$12,0),2)),"No",OFFSET('Defense Log'!$P$2:$P$2999,0,INDEX(Reference!$A$1:$B$12,MATCH(Table4[[#This Row],[Player 2]],Reference!$A$1:$A$12,0),2)),"Yes", 'Defense Log'!$A$2:$A$2999, "&lt;&gt;"))*40</f>
        <v>-7.0215633423180579</v>
      </c>
      <c r="H29" s="34">
        <f ca="1">COUNTIFS(OFFSET('Offense Log'!$P$2:$P$2999,0,INDEX(Reference!$A$1:$B$12,MATCH(Table4[[#This Row],[Player 1]],Reference!$A$1:$A$12,0),2)),"No",OFFSET('Offense Log'!$P$2:$P$2999,0,INDEX(Reference!$A$1:$B$12,MATCH(Table4[[#This Row],[Player 2]],Reference!$A$1:$A$12,0),2)),"Yes",'Offense Log'!$J$2:$J$2999,"HC")</f>
        <v>56</v>
      </c>
      <c r="I29" s="34">
        <f ca="1">COUNTIFS(OFFSET('Defense Log'!$P$2:$P$2999,0,INDEX(Reference!$A$1:$B$12,MATCH(Table4[[#This Row],[Player 1]],Reference!$A$1:$A$12,0),2)),"No",OFFSET('Defense Log'!$P$2:$P$2999,0,INDEX(Reference!$A$1:$B$12,MATCH(Table4[[#This Row],[Player 2]],Reference!$A$1:$A$12,0),2)),"Yes")</f>
        <v>53</v>
      </c>
      <c r="J29" s="7">
        <f ca="1">(AVERAGEIFS('Offense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2]],Reference!$A$1:$A$12,0),2)),"No",'Offense Log'!$J$2:$J$2999,"HC", 'Offense Log'!$A$2:$A$2999, "&lt;&gt;")
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2]],Reference!$A$1:$A$12,0),2)),"No", 'Defense Log'!$A$2:$A$2999, "&lt;&gt;"))*40</f>
        <v>5.188814124067771</v>
      </c>
      <c r="K29" s="34">
        <f ca="1">COUNTIFS(OFFSET('Offense Log'!$P$2:$P$2999,0,INDEX(Reference!$A$1:$B$12,MATCH(Table4[[#This Row],[Player 1]],Reference!$A$1:$A$12,0),2)),"Yes",OFFSET('Offense Log'!$P$2:$P$2999,0,INDEX(Reference!$A$1:$B$12,MATCH(Table4[[#This Row],[Player 2]],Reference!$A$1:$A$12,0),2)),"No",'Offense Log'!$J$2:$J$2999,"HC")</f>
        <v>1439</v>
      </c>
      <c r="L29" s="34">
        <f ca="1">COUNTIFS(OFFSET('Defense Log'!$P$2:$P$2999,0,INDEX(Reference!$A$1:$B$12,MATCH(Table4[[#This Row],[Player 1]],Reference!$A$1:$A$12,0),2)),"Yes",OFFSET('Defense Log'!$P$2:$P$2999,0,INDEX(Reference!$A$1:$B$12,MATCH(Table4[[#This Row],[Player 2]],Reference!$A$1:$A$12,0),2)),"No")</f>
        <v>1447</v>
      </c>
      <c r="M29">
        <f ca="1">Table4[[#This Row],[+/- Per 40 Poss]]/40
-(AVERAGEIFS('Offense Log'!$M$2:$M$2999,'Offense Log'!$J$2:$J$2999,"HC")-AVERAGE('Defense Log'!$M$2:$M$2999))</f>
        <v>-3.4202459175764366E-2</v>
      </c>
      <c r="N29">
        <f ca="1">IFERROR(SQRT((COUNTIFS(OFFSET('Offense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Log'!$M$2:$M$2999,3)*ABS((3-AVERAGEIFS('Offense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Log'!$M$2:$M$2999,2)*ABS((2-AVERAGEIFS('Offense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Log'!$M$2:$M$2999,1)*ABS((1-AVERAGEIFS('Offense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Log'!$M$2:$M$2999,0)*(ABS((0-AVERAGEIFS('Offense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Log'!$J$2:$J$2999,"HC"))))^2)/(Table4[[#This Row],[Offense]]-1)),0)</f>
        <v>1.186897788926216</v>
      </c>
      <c r="O29">
        <f ca="1">IFERROR(SQRT((COUNTIFS(OFFSET('Defense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Log'!$M$2:$M$2999,3)*ABS((3-AVERAGEIFS('Defense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Log'!$M$2:$M$2999,2)*ABS((2-AVERAGEIFS('Defense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Log'!$M$2:$M$2999,1)*ABS((1-AVERAGEIFS('Defense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Log'!$M$2:$M$2999,0)*ABS((0-AVERAGEIFS('Defense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2]],Reference!$A$1:$A$12,0),2)),"Yes")))^2)/(Table4[[#This Row],[Defense]]-1)),0)</f>
        <v>1.1494743007737702</v>
      </c>
      <c r="P29">
        <f ca="1">IFERROR(Table4[[#This Row],[Difference]]/SQRT((Table4[[#This Row],[STDO]]^2)/Table4[[#This Row],[Offense]]+(Table4[[#This Row],[STDD]]^2)/Table4[[#This Row],[Defense]]),0)</f>
        <v>-0.30267438477796271</v>
      </c>
    </row>
    <row r="30" spans="1:16" x14ac:dyDescent="0.3">
      <c r="A30" s="13" t="s">
        <v>70</v>
      </c>
      <c r="B30" s="13" t="s">
        <v>130</v>
      </c>
      <c r="C30" s="7">
        <f ca="1">(AVERAGEIFS('Offense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 'Offense Log'!$A$2:$A$2999, "&lt;&gt;")
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2]],Reference!$A$1:$A$12,0),2)),"Yes", 'Defense Log'!$A$2:$A$2999, "&lt;&gt;"))*40</f>
        <v>4.6886100351641291</v>
      </c>
      <c r="D30">
        <f ca="1">Table4[[#This Row],[Offense]]+Table4[[#This Row],[Defense]]</f>
        <v>947</v>
      </c>
      <c r="E30">
        <f ca="1">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</f>
        <v>463</v>
      </c>
      <c r="F30">
        <f ca="1">COUNTIFS(OFFSET('Defense Log'!$P$2:$P$2999,0,INDEX(Reference!$A$1:$B$12,MATCH(Table4[[#This Row],[Player 1]],Reference!$A$1:$A$12,0),2)),"Yes",OFFSET('Defense Log'!$P$2:$P$2999,0,INDEX(Reference!$A$1:$B$12,MATCH(Table4[[#This Row],[Player 2]],Reference!$A$1:$A$12,0),2)),"Yes")</f>
        <v>484</v>
      </c>
      <c r="G30" s="7">
        <f ca="1">(AVERAGEIFS('Offense Log'!$M$2:$M$2999,OFFSET('Offense Log'!$P$2:$P$2999,0,INDEX(Reference!$A$1:$B$12,MATCH(Table4[[#This Row],[Player 1]],Reference!$A$1:$A$12,0),2)),"No",OFFSET('Offense Log'!$P$2:$P$2999,0,INDEX(Reference!$A$1:$B$12,MATCH(Table4[[#This Row],[Player 2]],Reference!$A$1:$A$12,0),2)),"Yes",'Offense Log'!$J$2:$J$2999,"HC", 'Offense Log'!$A$2:$A$2999, "&lt;&gt;")
-AVERAGEIFS('Defense Log'!$M$2:$M$2999,OFFSET('Defense Log'!$P$2:$P$2999,0,INDEX(Reference!$A$1:$B$12,MATCH(Table4[[#This Row],[Player 1]],Reference!$A$1:$A$12,0),2)),"No",OFFSET('Defense Log'!$P$2:$P$2999,0,INDEX(Reference!$A$1:$B$12,MATCH(Table4[[#This Row],[Player 2]],Reference!$A$1:$A$12,0),2)),"Yes", 'Defense Log'!$A$2:$A$2999, "&lt;&gt;"))*40</f>
        <v>10.92778534939133</v>
      </c>
      <c r="H30" s="34">
        <f ca="1">COUNTIFS(OFFSET('Offense Log'!$P$2:$P$2999,0,INDEX(Reference!$A$1:$B$12,MATCH(Table4[[#This Row],[Player 1]],Reference!$A$1:$A$12,0),2)),"No",OFFSET('Offense Log'!$P$2:$P$2999,0,INDEX(Reference!$A$1:$B$12,MATCH(Table4[[#This Row],[Player 2]],Reference!$A$1:$A$12,0),2)),"Yes",'Offense Log'!$J$2:$J$2999,"HC")</f>
        <v>458</v>
      </c>
      <c r="I30" s="34">
        <f ca="1">COUNTIFS(OFFSET('Defense Log'!$P$2:$P$2999,0,INDEX(Reference!$A$1:$B$12,MATCH(Table4[[#This Row],[Player 1]],Reference!$A$1:$A$12,0),2)),"No",OFFSET('Defense Log'!$P$2:$P$2999,0,INDEX(Reference!$A$1:$B$12,MATCH(Table4[[#This Row],[Player 2]],Reference!$A$1:$A$12,0),2)),"Yes")</f>
        <v>471</v>
      </c>
      <c r="J30" s="7">
        <f ca="1">(AVERAGEIFS('Offense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2]],Reference!$A$1:$A$12,0),2)),"No",'Offense Log'!$J$2:$J$2999,"HC", 'Offense Log'!$A$2:$A$2999, "&lt;&gt;")
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2]],Reference!$A$1:$A$12,0),2)),"No", 'Defense Log'!$A$2:$A$2999, "&lt;&gt;"))*40</f>
        <v>5.6782902137232849</v>
      </c>
      <c r="K30" s="34">
        <f ca="1">COUNTIFS(OFFSET('Offense Log'!$P$2:$P$2999,0,INDEX(Reference!$A$1:$B$12,MATCH(Table4[[#This Row],[Player 1]],Reference!$A$1:$A$12,0),2)),"Yes",OFFSET('Offense Log'!$P$2:$P$2999,0,INDEX(Reference!$A$1:$B$12,MATCH(Table4[[#This Row],[Player 2]],Reference!$A$1:$A$12,0),2)),"No",'Offense Log'!$J$2:$J$2999,"HC")</f>
        <v>381</v>
      </c>
      <c r="L30" s="34">
        <f ca="1">COUNTIFS(OFFSET('Defense Log'!$P$2:$P$2999,0,INDEX(Reference!$A$1:$B$12,MATCH(Table4[[#This Row],[Player 1]],Reference!$A$1:$A$12,0),2)),"Yes",OFFSET('Defense Log'!$P$2:$P$2999,0,INDEX(Reference!$A$1:$B$12,MATCH(Table4[[#This Row],[Player 2]],Reference!$A$1:$A$12,0),2)),"No")</f>
        <v>385</v>
      </c>
      <c r="M30">
        <f ca="1">Table4[[#This Row],[+/- Per 40 Poss]]/40
-(AVERAGEIFS('Offense Log'!$M$2:$M$2999,'Offense Log'!$J$2:$J$2999,"HC")-AVERAGE('Defense Log'!$M$2:$M$2999))</f>
        <v>-3.4331026557910538E-2</v>
      </c>
      <c r="N30">
        <f ca="1">IFERROR(SQRT((COUNTIFS(OFFSET('Offense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Log'!$M$2:$M$2999,3)*ABS((3-AVERAGEIFS('Offense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Log'!$M$2:$M$2999,2)*ABS((2-AVERAGEIFS('Offense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Log'!$M$2:$M$2999,1)*ABS((1-AVERAGEIFS('Offense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Log'!$M$2:$M$2999,0)*(ABS((0-AVERAGEIFS('Offense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Log'!$J$2:$J$2999,"HC"))))^2)/(Table4[[#This Row],[Offense]]-1)),0)</f>
        <v>1.1611876492865627</v>
      </c>
      <c r="O30">
        <f ca="1">IFERROR(SQRT((COUNTIFS(OFFSET('Defense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Log'!$M$2:$M$2999,3)*ABS((3-AVERAGEIFS('Defense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Log'!$M$2:$M$2999,2)*ABS((2-AVERAGEIFS('Defense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Log'!$M$2:$M$2999,1)*ABS((1-AVERAGEIFS('Defense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Log'!$M$2:$M$2999,0)*ABS((0-AVERAGEIFS('Defense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2]],Reference!$A$1:$A$12,0),2)),"Yes")))^2)/(Table4[[#This Row],[Defense]]-1)),0)</f>
        <v>1.113118164581185</v>
      </c>
      <c r="P30">
        <f ca="1">IFERROR(Table4[[#This Row],[Difference]]/SQRT((Table4[[#This Row],[STDO]]^2)/Table4[[#This Row],[Offense]]+(Table4[[#This Row],[STDD]]^2)/Table4[[#This Row],[Defense]]),0)</f>
        <v>-0.46409379486563956</v>
      </c>
    </row>
    <row r="31" spans="1:16" x14ac:dyDescent="0.3">
      <c r="A31" t="s">
        <v>13</v>
      </c>
      <c r="B31" s="13" t="s">
        <v>8</v>
      </c>
      <c r="C31" s="7">
        <f ca="1">(AVERAGEIFS('Offense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 'Offense Log'!$A$2:$A$2999, "&lt;&gt;")
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2]],Reference!$A$1:$A$12,0),2)),"Yes", 'Defense Log'!$A$2:$A$2999, "&lt;&gt;"))*40</f>
        <v>4.5807993902368604</v>
      </c>
      <c r="D31">
        <f ca="1">Table4[[#This Row],[Offense]]+Table4[[#This Row],[Defense]]</f>
        <v>2632</v>
      </c>
      <c r="E31">
        <f ca="1">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</f>
        <v>1310</v>
      </c>
      <c r="F31">
        <f ca="1">COUNTIFS(OFFSET('Defense Log'!$P$2:$P$2999,0,INDEX(Reference!$A$1:$B$12,MATCH(Table4[[#This Row],[Player 1]],Reference!$A$1:$A$12,0),2)),"Yes",OFFSET('Defense Log'!$P$2:$P$2999,0,INDEX(Reference!$A$1:$B$12,MATCH(Table4[[#This Row],[Player 2]],Reference!$A$1:$A$12,0),2)),"Yes")</f>
        <v>1322</v>
      </c>
      <c r="G31" s="7">
        <f ca="1">(AVERAGEIFS('Offense Log'!$M$2:$M$2999,OFFSET('Offense Log'!$P$2:$P$2999,0,INDEX(Reference!$A$1:$B$12,MATCH(Table4[[#This Row],[Player 1]],Reference!$A$1:$A$12,0),2)),"No",OFFSET('Offense Log'!$P$2:$P$2999,0,INDEX(Reference!$A$1:$B$12,MATCH(Table4[[#This Row],[Player 2]],Reference!$A$1:$A$12,0),2)),"Yes",'Offense Log'!$J$2:$J$2999,"HC", 'Offense Log'!$A$2:$A$2999, "&lt;&gt;")
-AVERAGEIFS('Defense Log'!$M$2:$M$2999,OFFSET('Defense Log'!$P$2:$P$2999,0,INDEX(Reference!$A$1:$B$12,MATCH(Table4[[#This Row],[Player 1]],Reference!$A$1:$A$12,0),2)),"No",OFFSET('Defense Log'!$P$2:$P$2999,0,INDEX(Reference!$A$1:$B$12,MATCH(Table4[[#This Row],[Player 2]],Reference!$A$1:$A$12,0),2)),"Yes", 'Defense Log'!$A$2:$A$2999, "&lt;&gt;"))*40</f>
        <v>7.2330727486949309</v>
      </c>
      <c r="H31" s="34">
        <f ca="1">COUNTIFS(OFFSET('Offense Log'!$P$2:$P$2999,0,INDEX(Reference!$A$1:$B$12,MATCH(Table4[[#This Row],[Player 1]],Reference!$A$1:$A$12,0),2)),"No",OFFSET('Offense Log'!$P$2:$P$2999,0,INDEX(Reference!$A$1:$B$12,MATCH(Table4[[#This Row],[Player 2]],Reference!$A$1:$A$12,0),2)),"Yes",'Offense Log'!$J$2:$J$2999,"HC")</f>
        <v>339</v>
      </c>
      <c r="I31" s="34">
        <f ca="1">COUNTIFS(OFFSET('Defense Log'!$P$2:$P$2999,0,INDEX(Reference!$A$1:$B$12,MATCH(Table4[[#This Row],[Player 1]],Reference!$A$1:$A$12,0),2)),"No",OFFSET('Defense Log'!$P$2:$P$2999,0,INDEX(Reference!$A$1:$B$12,MATCH(Table4[[#This Row],[Player 2]],Reference!$A$1:$A$12,0),2)),"Yes")</f>
        <v>343</v>
      </c>
      <c r="J31" s="7">
        <f ca="1">(AVERAGEIFS('Offense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2]],Reference!$A$1:$A$12,0),2)),"No",'Offense Log'!$J$2:$J$2999,"HC", 'Offense Log'!$A$2:$A$2999, "&lt;&gt;")
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2]],Reference!$A$1:$A$12,0),2)),"No", 'Defense Log'!$A$2:$A$2999, "&lt;&gt;"))*40</f>
        <v>13.820689655172416</v>
      </c>
      <c r="K31" s="34">
        <f ca="1">COUNTIFS(OFFSET('Offense Log'!$P$2:$P$2999,0,INDEX(Reference!$A$1:$B$12,MATCH(Table4[[#This Row],[Player 1]],Reference!$A$1:$A$12,0),2)),"Yes",OFFSET('Offense Log'!$P$2:$P$2999,0,INDEX(Reference!$A$1:$B$12,MATCH(Table4[[#This Row],[Player 2]],Reference!$A$1:$A$12,0),2)),"No",'Offense Log'!$J$2:$J$2999,"HC")</f>
        <v>250</v>
      </c>
      <c r="L31" s="34">
        <f ca="1">COUNTIFS(OFFSET('Defense Log'!$P$2:$P$2999,0,INDEX(Reference!$A$1:$B$12,MATCH(Table4[[#This Row],[Player 1]],Reference!$A$1:$A$12,0),2)),"Yes",OFFSET('Defense Log'!$P$2:$P$2999,0,INDEX(Reference!$A$1:$B$12,MATCH(Table4[[#This Row],[Player 2]],Reference!$A$1:$A$12,0),2)),"No")</f>
        <v>290</v>
      </c>
      <c r="M31">
        <f ca="1">Table4[[#This Row],[+/- Per 40 Poss]]/40
-(AVERAGEIFS('Offense Log'!$M$2:$M$2999,'Offense Log'!$J$2:$J$2999,"HC")-AVERAGE('Defense Log'!$M$2:$M$2999))</f>
        <v>-3.7026292681092254E-2</v>
      </c>
      <c r="N31">
        <f ca="1">IFERROR(SQRT((COUNTIFS(OFFSET('Offense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Log'!$M$2:$M$2999,3)*ABS((3-AVERAGEIFS('Offense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Log'!$M$2:$M$2999,2)*ABS((2-AVERAGEIFS('Offense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Log'!$M$2:$M$2999,1)*ABS((1-AVERAGEIFS('Offense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Log'!$M$2:$M$2999,0)*(ABS((0-AVERAGEIFS('Offense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Log'!$J$2:$J$2999,"HC"))))^2)/(Table4[[#This Row],[Offense]]-1)),0)</f>
        <v>1.1449777912185906</v>
      </c>
      <c r="O31">
        <f ca="1">IFERROR(SQRT((COUNTIFS(OFFSET('Defense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Log'!$M$2:$M$2999,3)*ABS((3-AVERAGEIFS('Defense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Log'!$M$2:$M$2999,2)*ABS((2-AVERAGEIFS('Defense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Log'!$M$2:$M$2999,1)*ABS((1-AVERAGEIFS('Defense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Log'!$M$2:$M$2999,0)*ABS((0-AVERAGEIFS('Defense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2]],Reference!$A$1:$A$12,0),2)),"Yes")))^2)/(Table4[[#This Row],[Defense]]-1)),0)</f>
        <v>1.1297542949717294</v>
      </c>
      <c r="P31">
        <f ca="1">IFERROR(Table4[[#This Row],[Difference]]/SQRT((Table4[[#This Row],[STDO]]^2)/Table4[[#This Row],[Offense]]+(Table4[[#This Row],[STDD]]^2)/Table4[[#This Row],[Defense]]),0)</f>
        <v>-0.8350172143292669</v>
      </c>
    </row>
    <row r="32" spans="1:16" x14ac:dyDescent="0.3">
      <c r="A32" t="s">
        <v>13</v>
      </c>
      <c r="B32" s="13" t="s">
        <v>10</v>
      </c>
      <c r="C32" s="7">
        <f ca="1">(AVERAGEIFS('Offense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 'Offense Log'!$A$2:$A$2999, "&lt;&gt;")
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2]],Reference!$A$1:$A$12,0),2)),"Yes", 'Defense Log'!$A$2:$A$2999, "&lt;&gt;"))*40</f>
        <v>4.5373819201518195</v>
      </c>
      <c r="D32">
        <f ca="1">Table4[[#This Row],[Offense]]+Table4[[#This Row],[Defense]]</f>
        <v>2126</v>
      </c>
      <c r="E32">
        <f ca="1">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</f>
        <v>1048</v>
      </c>
      <c r="F32">
        <f ca="1">COUNTIFS(OFFSET('Defense Log'!$P$2:$P$2999,0,INDEX(Reference!$A$1:$B$12,MATCH(Table4[[#This Row],[Player 1]],Reference!$A$1:$A$12,0),2)),"Yes",OFFSET('Defense Log'!$P$2:$P$2999,0,INDEX(Reference!$A$1:$B$12,MATCH(Table4[[#This Row],[Player 2]],Reference!$A$1:$A$12,0),2)),"Yes")</f>
        <v>1078</v>
      </c>
      <c r="G32" s="7">
        <f ca="1">(AVERAGEIFS('Offense Log'!$M$2:$M$2999,OFFSET('Offense Log'!$P$2:$P$2999,0,INDEX(Reference!$A$1:$B$12,MATCH(Table4[[#This Row],[Player 1]],Reference!$A$1:$A$12,0),2)),"No",OFFSET('Offense Log'!$P$2:$P$2999,0,INDEX(Reference!$A$1:$B$12,MATCH(Table4[[#This Row],[Player 2]],Reference!$A$1:$A$12,0),2)),"Yes",'Offense Log'!$J$2:$J$2999,"HC", 'Offense Log'!$A$2:$A$2999, "&lt;&gt;")
-AVERAGEIFS('Defense Log'!$M$2:$M$2999,OFFSET('Defense Log'!$P$2:$P$2999,0,INDEX(Reference!$A$1:$B$12,MATCH(Table4[[#This Row],[Player 1]],Reference!$A$1:$A$12,0),2)),"No",OFFSET('Defense Log'!$P$2:$P$2999,0,INDEX(Reference!$A$1:$B$12,MATCH(Table4[[#This Row],[Player 2]],Reference!$A$1:$A$12,0),2)),"Yes", 'Defense Log'!$A$2:$A$2999, "&lt;&gt;"))*40</f>
        <v>6.6071428571428559</v>
      </c>
      <c r="H32" s="34">
        <f ca="1">COUNTIFS(OFFSET('Offense Log'!$P$2:$P$2999,0,INDEX(Reference!$A$1:$B$12,MATCH(Table4[[#This Row],[Player 1]],Reference!$A$1:$A$12,0),2)),"No",OFFSET('Offense Log'!$P$2:$P$2999,0,INDEX(Reference!$A$1:$B$12,MATCH(Table4[[#This Row],[Player 2]],Reference!$A$1:$A$12,0),2)),"Yes",'Offense Log'!$J$2:$J$2999,"HC")</f>
        <v>224</v>
      </c>
      <c r="I32" s="34">
        <f ca="1">COUNTIFS(OFFSET('Defense Log'!$P$2:$P$2999,0,INDEX(Reference!$A$1:$B$12,MATCH(Table4[[#This Row],[Player 1]],Reference!$A$1:$A$12,0),2)),"No",OFFSET('Defense Log'!$P$2:$P$2999,0,INDEX(Reference!$A$1:$B$12,MATCH(Table4[[#This Row],[Player 2]],Reference!$A$1:$A$12,0),2)),"Yes")</f>
        <v>240</v>
      </c>
      <c r="J32" s="7">
        <f ca="1">(AVERAGEIFS('Offense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2]],Reference!$A$1:$A$12,0),2)),"No",'Offense Log'!$J$2:$J$2999,"HC", 'Offense Log'!$A$2:$A$2999, "&lt;&gt;")
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2]],Reference!$A$1:$A$12,0),2)),"No", 'Defense Log'!$A$2:$A$2999, "&lt;&gt;"))*40</f>
        <v>9.4083567415730318</v>
      </c>
      <c r="K32" s="34">
        <f ca="1">COUNTIFS(OFFSET('Offense Log'!$P$2:$P$2999,0,INDEX(Reference!$A$1:$B$12,MATCH(Table4[[#This Row],[Player 1]],Reference!$A$1:$A$12,0),2)),"Yes",OFFSET('Offense Log'!$P$2:$P$2999,0,INDEX(Reference!$A$1:$B$12,MATCH(Table4[[#This Row],[Player 2]],Reference!$A$1:$A$12,0),2)),"No",'Offense Log'!$J$2:$J$2999,"HC")</f>
        <v>512</v>
      </c>
      <c r="L32" s="34">
        <f ca="1">COUNTIFS(OFFSET('Defense Log'!$P$2:$P$2999,0,INDEX(Reference!$A$1:$B$12,MATCH(Table4[[#This Row],[Player 1]],Reference!$A$1:$A$12,0),2)),"Yes",OFFSET('Defense Log'!$P$2:$P$2999,0,INDEX(Reference!$A$1:$B$12,MATCH(Table4[[#This Row],[Player 2]],Reference!$A$1:$A$12,0),2)),"No")</f>
        <v>534</v>
      </c>
      <c r="M32">
        <f ca="1">Table4[[#This Row],[+/- Per 40 Poss]]/40
-(AVERAGEIFS('Offense Log'!$M$2:$M$2999,'Offense Log'!$J$2:$J$2999,"HC")-AVERAGE('Defense Log'!$M$2:$M$2999))</f>
        <v>-3.8111729433218278E-2</v>
      </c>
      <c r="N32">
        <f ca="1">IFERROR(SQRT((COUNTIFS(OFFSET('Offense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Log'!$M$2:$M$2999,3)*ABS((3-AVERAGEIFS('Offense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Log'!$M$2:$M$2999,2)*ABS((2-AVERAGEIFS('Offense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Log'!$M$2:$M$2999,1)*ABS((1-AVERAGEIFS('Offense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Log'!$M$2:$M$2999,0)*(ABS((0-AVERAGEIFS('Offense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Log'!$J$2:$J$2999,"HC"))))^2)/(Table4[[#This Row],[Offense]]-1)),0)</f>
        <v>1.1410622308093226</v>
      </c>
      <c r="O32">
        <f ca="1">IFERROR(SQRT((COUNTIFS(OFFSET('Defense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Log'!$M$2:$M$2999,3)*ABS((3-AVERAGEIFS('Defense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Log'!$M$2:$M$2999,2)*ABS((2-AVERAGEIFS('Defense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Log'!$M$2:$M$2999,1)*ABS((1-AVERAGEIFS('Defense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Log'!$M$2:$M$2999,0)*ABS((0-AVERAGEIFS('Defense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2]],Reference!$A$1:$A$12,0),2)),"Yes")))^2)/(Table4[[#This Row],[Defense]]-1)),0)</f>
        <v>1.1214932726735614</v>
      </c>
      <c r="P32">
        <f ca="1">IFERROR(Table4[[#This Row],[Difference]]/SQRT((Table4[[#This Row],[STDO]]^2)/Table4[[#This Row],[Offense]]+(Table4[[#This Row],[STDD]]^2)/Table4[[#This Row],[Defense]]),0)</f>
        <v>-0.77647694445074789</v>
      </c>
    </row>
    <row r="33" spans="1:16" hidden="1" x14ac:dyDescent="0.3">
      <c r="A33" s="13" t="s">
        <v>10</v>
      </c>
      <c r="B33" s="13" t="s">
        <v>71</v>
      </c>
      <c r="C33" s="7">
        <f ca="1">(AVERAGEIFS('Offense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 'Offense Log'!$A$2:$A$2999, "&lt;&gt;")
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2]],Reference!$A$1:$A$12,0),2)),"Yes", 'Defense Log'!$A$2:$A$2999, "&lt;&gt;"))*40</f>
        <v>0</v>
      </c>
      <c r="D33">
        <f ca="1">Table4[[#This Row],[Offense]]+Table4[[#This Row],[Defense]]</f>
        <v>2</v>
      </c>
      <c r="E33">
        <f ca="1">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</f>
        <v>1</v>
      </c>
      <c r="F33">
        <f ca="1">COUNTIFS(OFFSET('Defense Log'!$P$2:$P$2999,0,INDEX(Reference!$A$1:$B$12,MATCH(Table4[[#This Row],[Player 1]],Reference!$A$1:$A$12,0),2)),"Yes",OFFSET('Defense Log'!$P$2:$P$2999,0,INDEX(Reference!$A$1:$B$12,MATCH(Table4[[#This Row],[Player 2]],Reference!$A$1:$A$12,0),2)),"Yes")</f>
        <v>1</v>
      </c>
      <c r="G33" s="7">
        <f ca="1">(AVERAGEIFS('Offense Log'!$M$2:$M$2999,OFFSET('Offense Log'!$P$2:$P$2999,0,INDEX(Reference!$A$1:$B$12,MATCH(Table4[[#This Row],[Player 1]],Reference!$A$1:$A$12,0),2)),"No",OFFSET('Offense Log'!$P$2:$P$2999,0,INDEX(Reference!$A$1:$B$12,MATCH(Table4[[#This Row],[Player 2]],Reference!$A$1:$A$12,0),2)),"Yes",'Offense Log'!$J$2:$J$2999,"HC", 'Offense Log'!$A$2:$A$2999, "&lt;&gt;")
-AVERAGEIFS('Defense Log'!$M$2:$M$2999,OFFSET('Defense Log'!$P$2:$P$2999,0,INDEX(Reference!$A$1:$B$12,MATCH(Table4[[#This Row],[Player 1]],Reference!$A$1:$A$12,0),2)),"No",OFFSET('Defense Log'!$P$2:$P$2999,0,INDEX(Reference!$A$1:$B$12,MATCH(Table4[[#This Row],[Player 2]],Reference!$A$1:$A$12,0),2)),"Yes", 'Defense Log'!$A$2:$A$2999, "&lt;&gt;"))*40</f>
        <v>2.3060796645702331</v>
      </c>
      <c r="H33">
        <f ca="1">COUNTIFS(OFFSET('Offense Log'!$P$2:$P$2999,0,INDEX(Reference!$A$1:$B$12,MATCH(Table4[[#This Row],[Player 1]],Reference!$A$1:$A$12,0),2)),"No",OFFSET('Offense Log'!$P$2:$P$2999,0,INDEX(Reference!$A$1:$B$12,MATCH(Table4[[#This Row],[Player 2]],Reference!$A$1:$A$12,0),2)),"Yes",'Offense Log'!$J$2:$J$2999,"HC")</f>
        <v>265</v>
      </c>
      <c r="I33">
        <f ca="1">COUNTIFS(OFFSET('Defense Log'!$P$2:$P$2999,0,INDEX(Reference!$A$1:$B$12,MATCH(Table4[[#This Row],[Player 1]],Reference!$A$1:$A$12,0),2)),"No",OFFSET('Defense Log'!$P$2:$P$2999,0,INDEX(Reference!$A$1:$B$12,MATCH(Table4[[#This Row],[Player 2]],Reference!$A$1:$A$12,0),2)),"Yes")</f>
        <v>270</v>
      </c>
      <c r="J33" s="7">
        <f ca="1">(AVERAGEIFS('Offense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2]],Reference!$A$1:$A$12,0),2)),"No",'Offense Log'!$J$2:$J$2999,"HC", 'Offense Log'!$A$2:$A$2999, "&lt;&gt;")
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2]],Reference!$A$1:$A$12,0),2)),"No", 'Defense Log'!$A$2:$A$2999, "&lt;&gt;"))*40</f>
        <v>4.9106670800707564</v>
      </c>
      <c r="K33" s="34">
        <f ca="1">COUNTIFS(OFFSET('Offense Log'!$P$2:$P$2999,0,INDEX(Reference!$A$1:$B$12,MATCH(Table4[[#This Row],[Player 1]],Reference!$A$1:$A$12,0),2)),"Yes",OFFSET('Offense Log'!$P$2:$P$2999,0,INDEX(Reference!$A$1:$B$12,MATCH(Table4[[#This Row],[Player 2]],Reference!$A$1:$A$12,0),2)),"No",'Offense Log'!$J$2:$J$2999,"HC")</f>
        <v>1271</v>
      </c>
      <c r="L33" s="34">
        <f ca="1">COUNTIFS(OFFSET('Defense Log'!$P$2:$P$2999,0,INDEX(Reference!$A$1:$B$12,MATCH(Table4[[#This Row],[Player 1]],Reference!$A$1:$A$12,0),2)),"Yes",OFFSET('Defense Log'!$P$2:$P$2999,0,INDEX(Reference!$A$1:$B$12,MATCH(Table4[[#This Row],[Player 2]],Reference!$A$1:$A$12,0),2)),"No")</f>
        <v>1317</v>
      </c>
      <c r="M33">
        <f ca="1">Table4[[#This Row],[+/- Per 40 Poss]]/40
-(AVERAGEIFS('Offense Log'!$M$2:$M$2999,'Offense Log'!$J$2:$J$2999,"HC")-AVERAGE('Defense Log'!$M$2:$M$2999))</f>
        <v>-0.15154627743701377</v>
      </c>
      <c r="N33">
        <f ca="1">IFERROR(SQRT((COUNTIFS(OFFSET('Offense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Log'!$M$2:$M$2999,3)*ABS((3-AVERAGEIFS('Offense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Log'!$M$2:$M$2999,2)*ABS((2-AVERAGEIFS('Offense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Log'!$M$2:$M$2999,1)*ABS((1-AVERAGEIFS('Offense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Log'!$M$2:$M$2999,0)*(ABS((0-AVERAGEIFS('Offense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Log'!$J$2:$J$2999,"HC"))))^2)/(Table4[[#This Row],[Offense]]-1)),0)</f>
        <v>0</v>
      </c>
      <c r="O33">
        <f ca="1">IFERROR(SQRT((COUNTIFS(OFFSET('Defense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Log'!$M$2:$M$2999,3)*ABS((3-AVERAGEIFS('Defense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Log'!$M$2:$M$2999,2)*ABS((2-AVERAGEIFS('Defense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Log'!$M$2:$M$2999,1)*ABS((1-AVERAGEIFS('Defense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Log'!$M$2:$M$2999,0)*ABS((0-AVERAGEIFS('Defense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2]],Reference!$A$1:$A$12,0),2)),"Yes")))^2)/(Table4[[#This Row],[Defense]]-1)),0)</f>
        <v>0</v>
      </c>
      <c r="P33">
        <f ca="1">IFERROR(Table4[[#This Row],[Difference]]/SQRT((Table4[[#This Row],[STDO]]^2)/Table4[[#This Row],[Offense]]+(Table4[[#This Row],[STDD]]^2)/Table4[[#This Row],[Defense]]),0)</f>
        <v>0</v>
      </c>
    </row>
    <row r="34" spans="1:16" x14ac:dyDescent="0.3">
      <c r="A34" s="13" t="s">
        <v>8</v>
      </c>
      <c r="B34" s="13" t="s">
        <v>11</v>
      </c>
      <c r="C34" s="7">
        <f ca="1">(AVERAGEIFS('Offense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 'Offense Log'!$A$2:$A$2999, "&lt;&gt;")
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2]],Reference!$A$1:$A$12,0),2)),"Yes", 'Defense Log'!$A$2:$A$2999, "&lt;&gt;"))*40</f>
        <v>4.4920523614608854</v>
      </c>
      <c r="D34">
        <f ca="1">Table4[[#This Row],[Offense]]+Table4[[#This Row],[Defense]]</f>
        <v>2270</v>
      </c>
      <c r="E34">
        <f ca="1">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</f>
        <v>1113</v>
      </c>
      <c r="F34">
        <f ca="1">COUNTIFS(OFFSET('Defense Log'!$P$2:$P$2999,0,INDEX(Reference!$A$1:$B$12,MATCH(Table4[[#This Row],[Player 1]],Reference!$A$1:$A$12,0),2)),"Yes",OFFSET('Defense Log'!$P$2:$P$2999,0,INDEX(Reference!$A$1:$B$12,MATCH(Table4[[#This Row],[Player 2]],Reference!$A$1:$A$12,0),2)),"Yes")</f>
        <v>1157</v>
      </c>
      <c r="G34" s="7">
        <f ca="1">(AVERAGEIFS('Offense Log'!$M$2:$M$2999,OFFSET('Offense Log'!$P$2:$P$2999,0,INDEX(Reference!$A$1:$B$12,MATCH(Table4[[#This Row],[Player 1]],Reference!$A$1:$A$12,0),2)),"No",OFFSET('Offense Log'!$P$2:$P$2999,0,INDEX(Reference!$A$1:$B$12,MATCH(Table4[[#This Row],[Player 2]],Reference!$A$1:$A$12,0),2)),"Yes",'Offense Log'!$J$2:$J$2999,"HC", 'Offense Log'!$A$2:$A$2999, "&lt;&gt;")
-AVERAGEIFS('Defense Log'!$M$2:$M$2999,OFFSET('Defense Log'!$P$2:$P$2999,0,INDEX(Reference!$A$1:$B$12,MATCH(Table4[[#This Row],[Player 1]],Reference!$A$1:$A$12,0),2)),"No",OFFSET('Defense Log'!$P$2:$P$2999,0,INDEX(Reference!$A$1:$B$12,MATCH(Table4[[#This Row],[Player 2]],Reference!$A$1:$A$12,0),2)),"Yes", 'Defense Log'!$A$2:$A$2999, "&lt;&gt;"))*40</f>
        <v>9.3793493130315841</v>
      </c>
      <c r="H34" s="34">
        <f ca="1">COUNTIFS(OFFSET('Offense Log'!$P$2:$P$2999,0,INDEX(Reference!$A$1:$B$12,MATCH(Table4[[#This Row],[Player 1]],Reference!$A$1:$A$12,0),2)),"No",OFFSET('Offense Log'!$P$2:$P$2999,0,INDEX(Reference!$A$1:$B$12,MATCH(Table4[[#This Row],[Player 2]],Reference!$A$1:$A$12,0),2)),"Yes",'Offense Log'!$J$2:$J$2999,"HC")</f>
        <v>344</v>
      </c>
      <c r="I34" s="34">
        <f ca="1">COUNTIFS(OFFSET('Defense Log'!$P$2:$P$2999,0,INDEX(Reference!$A$1:$B$12,MATCH(Table4[[#This Row],[Player 1]],Reference!$A$1:$A$12,0),2)),"No",OFFSET('Defense Log'!$P$2:$P$2999,0,INDEX(Reference!$A$1:$B$12,MATCH(Table4[[#This Row],[Player 2]],Reference!$A$1:$A$12,0),2)),"Yes")</f>
        <v>391</v>
      </c>
      <c r="J34" s="7">
        <f ca="1">(AVERAGEIFS('Offense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2]],Reference!$A$1:$A$12,0),2)),"No",'Offense Log'!$J$2:$J$2999,"HC", 'Offense Log'!$A$2:$A$2999, "&lt;&gt;")
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2]],Reference!$A$1:$A$12,0),2)),"No", 'Defense Log'!$A$2:$A$2999, "&lt;&gt;"))*40</f>
        <v>6.6876248677870498</v>
      </c>
      <c r="K34" s="34">
        <f ca="1">COUNTIFS(OFFSET('Offense Log'!$P$2:$P$2999,0,INDEX(Reference!$A$1:$B$12,MATCH(Table4[[#This Row],[Player 1]],Reference!$A$1:$A$12,0),2)),"Yes",OFFSET('Offense Log'!$P$2:$P$2999,0,INDEX(Reference!$A$1:$B$12,MATCH(Table4[[#This Row],[Player 2]],Reference!$A$1:$A$12,0),2)),"No",'Offense Log'!$J$2:$J$2999,"HC")</f>
        <v>536</v>
      </c>
      <c r="L34" s="34">
        <f ca="1">COUNTIFS(OFFSET('Defense Log'!$P$2:$P$2999,0,INDEX(Reference!$A$1:$B$12,MATCH(Table4[[#This Row],[Player 1]],Reference!$A$1:$A$12,0),2)),"Yes",OFFSET('Defense Log'!$P$2:$P$2999,0,INDEX(Reference!$A$1:$B$12,MATCH(Table4[[#This Row],[Player 2]],Reference!$A$1:$A$12,0),2)),"No")</f>
        <v>508</v>
      </c>
      <c r="M34">
        <f ca="1">Table4[[#This Row],[+/- Per 40 Poss]]/40
-(AVERAGEIFS('Offense Log'!$M$2:$M$2999,'Offense Log'!$J$2:$J$2999,"HC")-AVERAGE('Defense Log'!$M$2:$M$2999))</f>
        <v>-3.9244968400491631E-2</v>
      </c>
      <c r="N34">
        <f ca="1">IFERROR(SQRT((COUNTIFS(OFFSET('Offense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Log'!$M$2:$M$2999,3)*ABS((3-AVERAGEIFS('Offense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Log'!$M$2:$M$2999,2)*ABS((2-AVERAGEIFS('Offense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Log'!$M$2:$M$2999,1)*ABS((1-AVERAGEIFS('Offense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Log'!$M$2:$M$2999,0)*(ABS((0-AVERAGEIFS('Offense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Log'!$J$2:$J$2999,"HC"))))^2)/(Table4[[#This Row],[Offense]]-1)),0)</f>
        <v>1.1505600494979911</v>
      </c>
      <c r="O34">
        <f ca="1">IFERROR(SQRT((COUNTIFS(OFFSET('Defense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Log'!$M$2:$M$2999,3)*ABS((3-AVERAGEIFS('Defense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Log'!$M$2:$M$2999,2)*ABS((2-AVERAGEIFS('Defense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Log'!$M$2:$M$2999,1)*ABS((1-AVERAGEIFS('Defense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Log'!$M$2:$M$2999,0)*ABS((0-AVERAGEIFS('Defense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2]],Reference!$A$1:$A$12,0),2)),"Yes")))^2)/(Table4[[#This Row],[Defense]]-1)),0)</f>
        <v>1.144576314033434</v>
      </c>
      <c r="P34">
        <f ca="1">IFERROR(Table4[[#This Row],[Difference]]/SQRT((Table4[[#This Row],[STDO]]^2)/Table4[[#This Row],[Offense]]+(Table4[[#This Row],[STDD]]^2)/Table4[[#This Row],[Defense]]),0)</f>
        <v>-0.81448557452414627</v>
      </c>
    </row>
    <row r="35" spans="1:16" x14ac:dyDescent="0.3">
      <c r="A35" s="13" t="s">
        <v>8</v>
      </c>
      <c r="B35" s="13" t="s">
        <v>70</v>
      </c>
      <c r="C35" s="7">
        <f ca="1">(AVERAGEIFS('Offense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 'Offense Log'!$A$2:$A$2999, "&lt;&gt;")
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2]],Reference!$A$1:$A$12,0),2)),"Yes", 'Defense Log'!$A$2:$A$2999, "&lt;&gt;"))*40</f>
        <v>4.325748136489822</v>
      </c>
      <c r="D35">
        <f ca="1">Table4[[#This Row],[Offense]]+Table4[[#This Row],[Defense]]</f>
        <v>1210</v>
      </c>
      <c r="E35">
        <f ca="1">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</f>
        <v>612</v>
      </c>
      <c r="F35">
        <f ca="1">COUNTIFS(OFFSET('Defense Log'!$P$2:$P$2999,0,INDEX(Reference!$A$1:$B$12,MATCH(Table4[[#This Row],[Player 1]],Reference!$A$1:$A$12,0),2)),"Yes",OFFSET('Defense Log'!$P$2:$P$2999,0,INDEX(Reference!$A$1:$B$12,MATCH(Table4[[#This Row],[Player 2]],Reference!$A$1:$A$12,0),2)),"Yes")</f>
        <v>598</v>
      </c>
      <c r="G35" s="7">
        <f ca="1">(AVERAGEIFS('Offense Log'!$M$2:$M$2999,OFFSET('Offense Log'!$P$2:$P$2999,0,INDEX(Reference!$A$1:$B$12,MATCH(Table4[[#This Row],[Player 1]],Reference!$A$1:$A$12,0),2)),"No",OFFSET('Offense Log'!$P$2:$P$2999,0,INDEX(Reference!$A$1:$B$12,MATCH(Table4[[#This Row],[Player 2]],Reference!$A$1:$A$12,0),2)),"Yes",'Offense Log'!$J$2:$J$2999,"HC", 'Offense Log'!$A$2:$A$2999, "&lt;&gt;")
-AVERAGEIFS('Defense Log'!$M$2:$M$2999,OFFSET('Defense Log'!$P$2:$P$2999,0,INDEX(Reference!$A$1:$B$12,MATCH(Table4[[#This Row],[Player 1]],Reference!$A$1:$A$12,0),2)),"No",OFFSET('Defense Log'!$P$2:$P$2999,0,INDEX(Reference!$A$1:$B$12,MATCH(Table4[[#This Row],[Player 2]],Reference!$A$1:$A$12,0),2)),"Yes", 'Defense Log'!$A$2:$A$2999, "&lt;&gt;"))*40</f>
        <v>7.279552105865883</v>
      </c>
      <c r="H35" s="34">
        <f ca="1">COUNTIFS(OFFSET('Offense Log'!$P$2:$P$2999,0,INDEX(Reference!$A$1:$B$12,MATCH(Table4[[#This Row],[Player 1]],Reference!$A$1:$A$12,0),2)),"No",OFFSET('Offense Log'!$P$2:$P$2999,0,INDEX(Reference!$A$1:$B$12,MATCH(Table4[[#This Row],[Player 2]],Reference!$A$1:$A$12,0),2)),"Yes",'Offense Log'!$J$2:$J$2999,"HC")</f>
        <v>232</v>
      </c>
      <c r="I35" s="34">
        <f ca="1">COUNTIFS(OFFSET('Defense Log'!$P$2:$P$2999,0,INDEX(Reference!$A$1:$B$12,MATCH(Table4[[#This Row],[Player 1]],Reference!$A$1:$A$12,0),2)),"No",OFFSET('Defense Log'!$P$2:$P$2999,0,INDEX(Reference!$A$1:$B$12,MATCH(Table4[[#This Row],[Player 2]],Reference!$A$1:$A$12,0),2)),"Yes")</f>
        <v>271</v>
      </c>
      <c r="J35" s="7">
        <f ca="1">(AVERAGEIFS('Offense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2]],Reference!$A$1:$A$12,0),2)),"No",'Offense Log'!$J$2:$J$2999,"HC", 'Offense Log'!$A$2:$A$2999, "&lt;&gt;")
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2]],Reference!$A$1:$A$12,0),2)),"No", 'Defense Log'!$A$2:$A$2999, "&lt;&gt;"))*40</f>
        <v>5.6704917129019128</v>
      </c>
      <c r="K35" s="34">
        <f ca="1">COUNTIFS(OFFSET('Offense Log'!$P$2:$P$2999,0,INDEX(Reference!$A$1:$B$12,MATCH(Table4[[#This Row],[Player 1]],Reference!$A$1:$A$12,0),2)),"Yes",OFFSET('Offense Log'!$P$2:$P$2999,0,INDEX(Reference!$A$1:$B$12,MATCH(Table4[[#This Row],[Player 2]],Reference!$A$1:$A$12,0),2)),"No",'Offense Log'!$J$2:$J$2999,"HC")</f>
        <v>1037</v>
      </c>
      <c r="L35" s="34">
        <f ca="1">COUNTIFS(OFFSET('Defense Log'!$P$2:$P$2999,0,INDEX(Reference!$A$1:$B$12,MATCH(Table4[[#This Row],[Player 1]],Reference!$A$1:$A$12,0),2)),"Yes",OFFSET('Defense Log'!$P$2:$P$2999,0,INDEX(Reference!$A$1:$B$12,MATCH(Table4[[#This Row],[Player 2]],Reference!$A$1:$A$12,0),2)),"No")</f>
        <v>1067</v>
      </c>
      <c r="M35">
        <f ca="1">Table4[[#This Row],[+/- Per 40 Poss]]/40
-(AVERAGEIFS('Offense Log'!$M$2:$M$2999,'Offense Log'!$J$2:$J$2999,"HC")-AVERAGE('Defense Log'!$M$2:$M$2999))</f>
        <v>-4.3402574024768215E-2</v>
      </c>
      <c r="N35">
        <f ca="1">IFERROR(SQRT((COUNTIFS(OFFSET('Offense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Log'!$M$2:$M$2999,3)*ABS((3-AVERAGEIFS('Offense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Log'!$M$2:$M$2999,2)*ABS((2-AVERAGEIFS('Offense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Log'!$M$2:$M$2999,1)*ABS((1-AVERAGEIFS('Offense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Log'!$M$2:$M$2999,0)*(ABS((0-AVERAGEIFS('Offense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Log'!$J$2:$J$2999,"HC"))))^2)/(Table4[[#This Row],[Offense]]-1)),0)</f>
        <v>1.1362446078189516</v>
      </c>
      <c r="O35">
        <f ca="1">IFERROR(SQRT((COUNTIFS(OFFSET('Defense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Log'!$M$2:$M$2999,3)*ABS((3-AVERAGEIFS('Defense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Log'!$M$2:$M$2999,2)*ABS((2-AVERAGEIFS('Defense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Log'!$M$2:$M$2999,1)*ABS((1-AVERAGEIFS('Defense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Log'!$M$2:$M$2999,0)*ABS((0-AVERAGEIFS('Defense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2]],Reference!$A$1:$A$12,0),2)),"Yes")))^2)/(Table4[[#This Row],[Defense]]-1)),0)</f>
        <v>1.1005330169801835</v>
      </c>
      <c r="P35">
        <f ca="1">IFERROR(Table4[[#This Row],[Difference]]/SQRT((Table4[[#This Row],[STDO]]^2)/Table4[[#This Row],[Offense]]+(Table4[[#This Row],[STDD]]^2)/Table4[[#This Row],[Defense]]),0)</f>
        <v>-0.6749648647103792</v>
      </c>
    </row>
    <row r="36" spans="1:16" hidden="1" x14ac:dyDescent="0.3">
      <c r="A36" s="13" t="s">
        <v>8</v>
      </c>
      <c r="B36" s="13" t="s">
        <v>14</v>
      </c>
      <c r="C36" s="7">
        <f ca="1">(AVERAGEIFS('Offense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 'Offense Log'!$A$2:$A$2999, "&lt;&gt;")
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2]],Reference!$A$1:$A$12,0),2)),"Yes", 'Defense Log'!$A$2:$A$2999, "&lt;&gt;"))*40</f>
        <v>4.0491338582677194</v>
      </c>
      <c r="D36">
        <f ca="1">Table4[[#This Row],[Offense]]+Table4[[#This Row],[Defense]]</f>
        <v>252</v>
      </c>
      <c r="E36">
        <f ca="1">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</f>
        <v>125</v>
      </c>
      <c r="F36">
        <f ca="1">COUNTIFS(OFFSET('Defense Log'!$P$2:$P$2999,0,INDEX(Reference!$A$1:$B$12,MATCH(Table4[[#This Row],[Player 1]],Reference!$A$1:$A$12,0),2)),"Yes",OFFSET('Defense Log'!$P$2:$P$2999,0,INDEX(Reference!$A$1:$B$12,MATCH(Table4[[#This Row],[Player 2]],Reference!$A$1:$A$12,0),2)),"Yes")</f>
        <v>127</v>
      </c>
      <c r="G36" s="7">
        <f ca="1">(AVERAGEIFS('Offense Log'!$M$2:$M$2999,OFFSET('Offense Log'!$P$2:$P$2999,0,INDEX(Reference!$A$1:$B$12,MATCH(Table4[[#This Row],[Player 1]],Reference!$A$1:$A$12,0),2)),"No",OFFSET('Offense Log'!$P$2:$P$2999,0,INDEX(Reference!$A$1:$B$12,MATCH(Table4[[#This Row],[Player 2]],Reference!$A$1:$A$12,0),2)),"Yes",'Offense Log'!$J$2:$J$2999,"HC", 'Offense Log'!$A$2:$A$2999, "&lt;&gt;")
-AVERAGEIFS('Defense Log'!$M$2:$M$2999,OFFSET('Defense Log'!$P$2:$P$2999,0,INDEX(Reference!$A$1:$B$12,MATCH(Table4[[#This Row],[Player 1]],Reference!$A$1:$A$12,0),2)),"No",OFFSET('Defense Log'!$P$2:$P$2999,0,INDEX(Reference!$A$1:$B$12,MATCH(Table4[[#This Row],[Player 2]],Reference!$A$1:$A$12,0),2)),"Yes", 'Defense Log'!$A$2:$A$2999, "&lt;&gt;"))*40</f>
        <v>14.690735620968178</v>
      </c>
      <c r="H36" s="34">
        <f ca="1">COUNTIFS(OFFSET('Offense Log'!$P$2:$P$2999,0,INDEX(Reference!$A$1:$B$12,MATCH(Table4[[#This Row],[Player 1]],Reference!$A$1:$A$12,0),2)),"No",OFFSET('Offense Log'!$P$2:$P$2999,0,INDEX(Reference!$A$1:$B$12,MATCH(Table4[[#This Row],[Player 2]],Reference!$A$1:$A$12,0),2)),"Yes",'Offense Log'!$J$2:$J$2999,"HC")</f>
        <v>129</v>
      </c>
      <c r="I36" s="34">
        <f ca="1">COUNTIFS(OFFSET('Defense Log'!$P$2:$P$2999,0,INDEX(Reference!$A$1:$B$12,MATCH(Table4[[#This Row],[Player 1]],Reference!$A$1:$A$12,0),2)),"No",OFFSET('Defense Log'!$P$2:$P$2999,0,INDEX(Reference!$A$1:$B$12,MATCH(Table4[[#This Row],[Player 2]],Reference!$A$1:$A$12,0),2)),"Yes")</f>
        <v>143</v>
      </c>
      <c r="J36" s="7">
        <f ca="1">(AVERAGEIFS('Offense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2]],Reference!$A$1:$A$12,0),2)),"No",'Offense Log'!$J$2:$J$2999,"HC", 'Offense Log'!$A$2:$A$2999, "&lt;&gt;")
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2]],Reference!$A$1:$A$12,0),2)),"No", 'Defense Log'!$A$2:$A$2999, "&lt;&gt;"))*40</f>
        <v>5.2144278454139892</v>
      </c>
      <c r="K36" s="34">
        <f ca="1">COUNTIFS(OFFSET('Offense Log'!$P$2:$P$2999,0,INDEX(Reference!$A$1:$B$12,MATCH(Table4[[#This Row],[Player 1]],Reference!$A$1:$A$12,0),2)),"Yes",OFFSET('Offense Log'!$P$2:$P$2999,0,INDEX(Reference!$A$1:$B$12,MATCH(Table4[[#This Row],[Player 2]],Reference!$A$1:$A$12,0),2)),"No",'Offense Log'!$J$2:$J$2999,"HC")</f>
        <v>1524</v>
      </c>
      <c r="L36" s="34">
        <f ca="1">COUNTIFS(OFFSET('Defense Log'!$P$2:$P$2999,0,INDEX(Reference!$A$1:$B$12,MATCH(Table4[[#This Row],[Player 1]],Reference!$A$1:$A$12,0),2)),"Yes",OFFSET('Defense Log'!$P$2:$P$2999,0,INDEX(Reference!$A$1:$B$12,MATCH(Table4[[#This Row],[Player 2]],Reference!$A$1:$A$12,0),2)),"No")</f>
        <v>1538</v>
      </c>
      <c r="M36">
        <f ca="1">Table4[[#This Row],[+/- Per 40 Poss]]/40
-(AVERAGEIFS('Offense Log'!$M$2:$M$2999,'Offense Log'!$J$2:$J$2999,"HC")-AVERAGE('Defense Log'!$M$2:$M$2999))</f>
        <v>-5.031793098032078E-2</v>
      </c>
      <c r="N36">
        <f ca="1">IFERROR(SQRT((COUNTIFS(OFFSET('Offense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Log'!$M$2:$M$2999,3)*ABS((3-AVERAGEIFS('Offense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Log'!$M$2:$M$2999,2)*ABS((2-AVERAGEIFS('Offense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Log'!$M$2:$M$2999,1)*ABS((1-AVERAGEIFS('Offense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Log'!$M$2:$M$2999,0)*(ABS((0-AVERAGEIFS('Offense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Log'!$J$2:$J$2999,"HC"))))^2)/(Table4[[#This Row],[Offense]]-1)),0)</f>
        <v>1.165194155218279</v>
      </c>
      <c r="O36">
        <f ca="1">IFERROR(SQRT((COUNTIFS(OFFSET('Defense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Log'!$M$2:$M$2999,3)*ABS((3-AVERAGEIFS('Defense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Log'!$M$2:$M$2999,2)*ABS((2-AVERAGEIFS('Defense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Log'!$M$2:$M$2999,1)*ABS((1-AVERAGEIFS('Defense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Log'!$M$2:$M$2999,0)*ABS((0-AVERAGEIFS('Defense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2]],Reference!$A$1:$A$12,0),2)),"Yes")))^2)/(Table4[[#This Row],[Defense]]-1)),0)</f>
        <v>1.1553497937234281</v>
      </c>
      <c r="P36">
        <f ca="1">IFERROR(Table4[[#This Row],[Difference]]/SQRT((Table4[[#This Row],[STDO]]^2)/Table4[[#This Row],[Offense]]+(Table4[[#This Row],[STDD]]^2)/Table4[[#This Row],[Defense]]),0)</f>
        <v>-0.34419221253299015</v>
      </c>
    </row>
    <row r="37" spans="1:16" x14ac:dyDescent="0.3">
      <c r="A37" t="s">
        <v>13</v>
      </c>
      <c r="B37" s="13" t="s">
        <v>71</v>
      </c>
      <c r="C37" s="7">
        <f ca="1">(AVERAGEIFS('Offense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 'Offense Log'!$A$2:$A$2999, "&lt;&gt;")
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2]],Reference!$A$1:$A$12,0),2)),"Yes", 'Defense Log'!$A$2:$A$2999, "&lt;&gt;"))*40</f>
        <v>3.9567099567099584</v>
      </c>
      <c r="D37">
        <f ca="1">Table4[[#This Row],[Offense]]+Table4[[#This Row],[Defense]]</f>
        <v>333</v>
      </c>
      <c r="E37">
        <f ca="1">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</f>
        <v>168</v>
      </c>
      <c r="F37">
        <f ca="1">COUNTIFS(OFFSET('Defense Log'!$P$2:$P$2999,0,INDEX(Reference!$A$1:$B$12,MATCH(Table4[[#This Row],[Player 1]],Reference!$A$1:$A$12,0),2)),"Yes",OFFSET('Defense Log'!$P$2:$P$2999,0,INDEX(Reference!$A$1:$B$12,MATCH(Table4[[#This Row],[Player 2]],Reference!$A$1:$A$12,0),2)),"Yes")</f>
        <v>165</v>
      </c>
      <c r="G37" s="7">
        <f ca="1">(AVERAGEIFS('Offense Log'!$M$2:$M$2999,OFFSET('Offense Log'!$P$2:$P$2999,0,INDEX(Reference!$A$1:$B$12,MATCH(Table4[[#This Row],[Player 1]],Reference!$A$1:$A$12,0),2)),"No",OFFSET('Offense Log'!$P$2:$P$2999,0,INDEX(Reference!$A$1:$B$12,MATCH(Table4[[#This Row],[Player 2]],Reference!$A$1:$A$12,0),2)),"Yes",'Offense Log'!$J$2:$J$2999,"HC", 'Offense Log'!$A$2:$A$2999, "&lt;&gt;")
-AVERAGEIFS('Defense Log'!$M$2:$M$2999,OFFSET('Defense Log'!$P$2:$P$2999,0,INDEX(Reference!$A$1:$B$12,MATCH(Table4[[#This Row],[Player 1]],Reference!$A$1:$A$12,0),2)),"No",OFFSET('Defense Log'!$P$2:$P$2999,0,INDEX(Reference!$A$1:$B$12,MATCH(Table4[[#This Row],[Player 2]],Reference!$A$1:$A$12,0),2)),"Yes", 'Defense Log'!$A$2:$A$2999, "&lt;&gt;"))*40</f>
        <v>-0.18482864844050706</v>
      </c>
      <c r="H37" s="34">
        <f ca="1">COUNTIFS(OFFSET('Offense Log'!$P$2:$P$2999,0,INDEX(Reference!$A$1:$B$12,MATCH(Table4[[#This Row],[Player 1]],Reference!$A$1:$A$12,0),2)),"No",OFFSET('Offense Log'!$P$2:$P$2999,0,INDEX(Reference!$A$1:$B$12,MATCH(Table4[[#This Row],[Player 2]],Reference!$A$1:$A$12,0),2)),"Yes",'Offense Log'!$J$2:$J$2999,"HC")</f>
        <v>98</v>
      </c>
      <c r="I37" s="34">
        <f ca="1">COUNTIFS(OFFSET('Defense Log'!$P$2:$P$2999,0,INDEX(Reference!$A$1:$B$12,MATCH(Table4[[#This Row],[Player 1]],Reference!$A$1:$A$12,0),2)),"No",OFFSET('Defense Log'!$P$2:$P$2999,0,INDEX(Reference!$A$1:$B$12,MATCH(Table4[[#This Row],[Player 2]],Reference!$A$1:$A$12,0),2)),"Yes")</f>
        <v>106</v>
      </c>
      <c r="J37" s="7">
        <f ca="1">(AVERAGEIFS('Offense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2]],Reference!$A$1:$A$12,0),2)),"No",'Offense Log'!$J$2:$J$2999,"HC", 'Offense Log'!$A$2:$A$2999, "&lt;&gt;")
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2]],Reference!$A$1:$A$12,0),2)),"No", 'Defense Log'!$A$2:$A$2999, "&lt;&gt;"))*40</f>
        <v>6.4103297349252131</v>
      </c>
      <c r="K37" s="34">
        <f ca="1">COUNTIFS(OFFSET('Offense Log'!$P$2:$P$2999,0,INDEX(Reference!$A$1:$B$12,MATCH(Table4[[#This Row],[Player 1]],Reference!$A$1:$A$12,0),2)),"Yes",OFFSET('Offense Log'!$P$2:$P$2999,0,INDEX(Reference!$A$1:$B$12,MATCH(Table4[[#This Row],[Player 2]],Reference!$A$1:$A$12,0),2)),"No",'Offense Log'!$J$2:$J$2999,"HC")</f>
        <v>1392</v>
      </c>
      <c r="L37" s="34">
        <f ca="1">COUNTIFS(OFFSET('Defense Log'!$P$2:$P$2999,0,INDEX(Reference!$A$1:$B$12,MATCH(Table4[[#This Row],[Player 1]],Reference!$A$1:$A$12,0),2)),"Yes",OFFSET('Defense Log'!$P$2:$P$2999,0,INDEX(Reference!$A$1:$B$12,MATCH(Table4[[#This Row],[Player 2]],Reference!$A$1:$A$12,0),2)),"No")</f>
        <v>1447</v>
      </c>
      <c r="M37">
        <f ca="1">Table4[[#This Row],[+/- Per 40 Poss]]/40
-(AVERAGEIFS('Offense Log'!$M$2:$M$2999,'Offense Log'!$J$2:$J$2999,"HC")-AVERAGE('Defense Log'!$M$2:$M$2999))</f>
        <v>-5.2628528519264806E-2</v>
      </c>
      <c r="N37">
        <f ca="1">IFERROR(SQRT((COUNTIFS(OFFSET('Offense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Log'!$M$2:$M$2999,3)*ABS((3-AVERAGEIFS('Offense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Log'!$M$2:$M$2999,2)*ABS((2-AVERAGEIFS('Offense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Log'!$M$2:$M$2999,1)*ABS((1-AVERAGEIFS('Offense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Log'!$M$2:$M$2999,0)*(ABS((0-AVERAGEIFS('Offense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Log'!$J$2:$J$2999,"HC"))))^2)/(Table4[[#This Row],[Offense]]-1)),0)</f>
        <v>1.1737432534326295</v>
      </c>
      <c r="O37">
        <f ca="1">IFERROR(SQRT((COUNTIFS(OFFSET('Defense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Log'!$M$2:$M$2999,3)*ABS((3-AVERAGEIFS('Defense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Log'!$M$2:$M$2999,2)*ABS((2-AVERAGEIFS('Defense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Log'!$M$2:$M$2999,1)*ABS((1-AVERAGEIFS('Defense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Log'!$M$2:$M$2999,0)*ABS((0-AVERAGEIFS('Defense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2]],Reference!$A$1:$A$12,0),2)),"Yes")))^2)/(Table4[[#This Row],[Defense]]-1)),0)</f>
        <v>1.1608290230239562</v>
      </c>
      <c r="P37">
        <f ca="1">IFERROR(Table4[[#This Row],[Difference]]/SQRT((Table4[[#This Row],[STDO]]^2)/Table4[[#This Row],[Offense]]+(Table4[[#This Row],[STDD]]^2)/Table4[[#This Row],[Defense]]),0)</f>
        <v>-0.4113707367193844</v>
      </c>
    </row>
    <row r="38" spans="1:16" x14ac:dyDescent="0.3">
      <c r="A38" s="13" t="s">
        <v>70</v>
      </c>
      <c r="B38" s="13" t="s">
        <v>11</v>
      </c>
      <c r="C38" s="7">
        <f ca="1">(AVERAGEIFS('Offense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 'Offense Log'!$A$2:$A$2999, "&lt;&gt;")
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2]],Reference!$A$1:$A$12,0),2)),"Yes", 'Defense Log'!$A$2:$A$2999, "&lt;&gt;"))*40</f>
        <v>2.4769313474369925</v>
      </c>
      <c r="D38">
        <f ca="1">Table4[[#This Row],[Offense]]+Table4[[#This Row],[Defense]]</f>
        <v>796</v>
      </c>
      <c r="E38">
        <f ca="1">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</f>
        <v>381</v>
      </c>
      <c r="F38">
        <f ca="1">COUNTIFS(OFFSET('Defense Log'!$P$2:$P$2999,0,INDEX(Reference!$A$1:$B$12,MATCH(Table4[[#This Row],[Player 1]],Reference!$A$1:$A$12,0),2)),"Yes",OFFSET('Defense Log'!$P$2:$P$2999,0,INDEX(Reference!$A$1:$B$12,MATCH(Table4[[#This Row],[Player 2]],Reference!$A$1:$A$12,0),2)),"Yes")</f>
        <v>415</v>
      </c>
      <c r="G38" s="7">
        <f ca="1">(AVERAGEIFS('Offense Log'!$M$2:$M$2999,OFFSET('Offense Log'!$P$2:$P$2999,0,INDEX(Reference!$A$1:$B$12,MATCH(Table4[[#This Row],[Player 1]],Reference!$A$1:$A$12,0),2)),"No",OFFSET('Offense Log'!$P$2:$P$2999,0,INDEX(Reference!$A$1:$B$12,MATCH(Table4[[#This Row],[Player 2]],Reference!$A$1:$A$12,0),2)),"Yes",'Offense Log'!$J$2:$J$2999,"HC", 'Offense Log'!$A$2:$A$2999, "&lt;&gt;")
-AVERAGEIFS('Defense Log'!$M$2:$M$2999,OFFSET('Defense Log'!$P$2:$P$2999,0,INDEX(Reference!$A$1:$B$12,MATCH(Table4[[#This Row],[Player 1]],Reference!$A$1:$A$12,0),2)),"No",OFFSET('Defense Log'!$P$2:$P$2999,0,INDEX(Reference!$A$1:$B$12,MATCH(Table4[[#This Row],[Player 2]],Reference!$A$1:$A$12,0),2)),"Yes", 'Defense Log'!$A$2:$A$2999, "&lt;&gt;"))*40</f>
        <v>6.8418220535014163</v>
      </c>
      <c r="H38" s="34">
        <f ca="1">COUNTIFS(OFFSET('Offense Log'!$P$2:$P$2999,0,INDEX(Reference!$A$1:$B$12,MATCH(Table4[[#This Row],[Player 1]],Reference!$A$1:$A$12,0),2)),"No",OFFSET('Offense Log'!$P$2:$P$2999,0,INDEX(Reference!$A$1:$B$12,MATCH(Table4[[#This Row],[Player 2]],Reference!$A$1:$A$12,0),2)),"Yes",'Offense Log'!$J$2:$J$2999,"HC")</f>
        <v>1076</v>
      </c>
      <c r="I38" s="34">
        <f ca="1">COUNTIFS(OFFSET('Defense Log'!$P$2:$P$2999,0,INDEX(Reference!$A$1:$B$12,MATCH(Table4[[#This Row],[Player 1]],Reference!$A$1:$A$12,0),2)),"No",OFFSET('Defense Log'!$P$2:$P$2999,0,INDEX(Reference!$A$1:$B$12,MATCH(Table4[[#This Row],[Player 2]],Reference!$A$1:$A$12,0),2)),"Yes")</f>
        <v>1133</v>
      </c>
      <c r="J38" s="7">
        <f ca="1">(AVERAGEIFS('Offense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2]],Reference!$A$1:$A$12,0),2)),"No",'Offense Log'!$J$2:$J$2999,"HC", 'Offense Log'!$A$2:$A$2999, "&lt;&gt;")
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2]],Reference!$A$1:$A$12,0),2)),"No", 'Defense Log'!$A$2:$A$2999, "&lt;&gt;"))*40</f>
        <v>7.5677681468301916</v>
      </c>
      <c r="K38" s="34">
        <f ca="1">COUNTIFS(OFFSET('Offense Log'!$P$2:$P$2999,0,INDEX(Reference!$A$1:$B$12,MATCH(Table4[[#This Row],[Player 1]],Reference!$A$1:$A$12,0),2)),"Yes",OFFSET('Offense Log'!$P$2:$P$2999,0,INDEX(Reference!$A$1:$B$12,MATCH(Table4[[#This Row],[Player 2]],Reference!$A$1:$A$12,0),2)),"No",'Offense Log'!$J$2:$J$2999,"HC")</f>
        <v>463</v>
      </c>
      <c r="L38" s="34">
        <f ca="1">COUNTIFS(OFFSET('Defense Log'!$P$2:$P$2999,0,INDEX(Reference!$A$1:$B$12,MATCH(Table4[[#This Row],[Player 1]],Reference!$A$1:$A$12,0),2)),"Yes",OFFSET('Defense Log'!$P$2:$P$2999,0,INDEX(Reference!$A$1:$B$12,MATCH(Table4[[#This Row],[Player 2]],Reference!$A$1:$A$12,0),2)),"No")</f>
        <v>454</v>
      </c>
      <c r="M38">
        <f ca="1">Table4[[#This Row],[+/- Per 40 Poss]]/40
-(AVERAGEIFS('Offense Log'!$M$2:$M$2999,'Offense Log'!$J$2:$J$2999,"HC")-AVERAGE('Defense Log'!$M$2:$M$2999))</f>
        <v>-8.9622993751088953E-2</v>
      </c>
      <c r="N38">
        <f ca="1">IFERROR(SQRT((COUNTIFS(OFFSET('Offense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Log'!$M$2:$M$2999,3)*ABS((3-AVERAGEIFS('Offense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Log'!$M$2:$M$2999,2)*ABS((2-AVERAGEIFS('Offense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Log'!$M$2:$M$2999,1)*ABS((1-AVERAGEIFS('Offense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Log'!$M$2:$M$2999,0)*(ABS((0-AVERAGEIFS('Offense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Log'!$J$2:$J$2999,"HC"))))^2)/(Table4[[#This Row],[Offense]]-1)),0)</f>
        <v>1.1537293261806034</v>
      </c>
      <c r="O38">
        <f ca="1">IFERROR(SQRT((COUNTIFS(OFFSET('Defense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Log'!$M$2:$M$2999,3)*ABS((3-AVERAGEIFS('Defense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Log'!$M$2:$M$2999,2)*ABS((2-AVERAGEIFS('Defense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Log'!$M$2:$M$2999,1)*ABS((1-AVERAGEIFS('Defense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Log'!$M$2:$M$2999,0)*ABS((0-AVERAGEIFS('Defense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2]],Reference!$A$1:$A$12,0),2)),"Yes")))^2)/(Table4[[#This Row],[Defense]]-1)),0)</f>
        <v>1.1351898843672106</v>
      </c>
      <c r="P38">
        <f ca="1">IFERROR(Table4[[#This Row],[Difference]]/SQRT((Table4[[#This Row],[STDO]]^2)/Table4[[#This Row],[Offense]]+(Table4[[#This Row],[STDD]]^2)/Table4[[#This Row],[Defense]]),0)</f>
        <v>-1.1032769544359249</v>
      </c>
    </row>
    <row r="39" spans="1:16" x14ac:dyDescent="0.3">
      <c r="A39" s="13" t="s">
        <v>11</v>
      </c>
      <c r="B39" s="13" t="s">
        <v>71</v>
      </c>
      <c r="C39" s="7">
        <f ca="1">(AVERAGEIFS('Offense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 'Offense Log'!$A$2:$A$2999, "&lt;&gt;")
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2]],Reference!$A$1:$A$12,0),2)),"Yes", 'Defense Log'!$A$2:$A$2999, "&lt;&gt;"))*40</f>
        <v>1.5046012269938647</v>
      </c>
      <c r="D39">
        <f ca="1">Table4[[#This Row],[Offense]]+Table4[[#This Row],[Defense]]</f>
        <v>323</v>
      </c>
      <c r="E39">
        <f ca="1">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</f>
        <v>163</v>
      </c>
      <c r="F39">
        <f ca="1">COUNTIFS(OFFSET('Defense Log'!$P$2:$P$2999,0,INDEX(Reference!$A$1:$B$12,MATCH(Table4[[#This Row],[Player 1]],Reference!$A$1:$A$12,0),2)),"Yes",OFFSET('Defense Log'!$P$2:$P$2999,0,INDEX(Reference!$A$1:$B$12,MATCH(Table4[[#This Row],[Player 2]],Reference!$A$1:$A$12,0),2)),"Yes")</f>
        <v>160</v>
      </c>
      <c r="G39" s="7">
        <f ca="1">(AVERAGEIFS('Offense Log'!$M$2:$M$2999,OFFSET('Offense Log'!$P$2:$P$2999,0,INDEX(Reference!$A$1:$B$12,MATCH(Table4[[#This Row],[Player 1]],Reference!$A$1:$A$12,0),2)),"No",OFFSET('Offense Log'!$P$2:$P$2999,0,INDEX(Reference!$A$1:$B$12,MATCH(Table4[[#This Row],[Player 2]],Reference!$A$1:$A$12,0),2)),"Yes",'Offense Log'!$J$2:$J$2999,"HC", 'Offense Log'!$A$2:$A$2999, "&lt;&gt;")
-AVERAGEIFS('Defense Log'!$M$2:$M$2999,OFFSET('Defense Log'!$P$2:$P$2999,0,INDEX(Reference!$A$1:$B$12,MATCH(Table4[[#This Row],[Player 1]],Reference!$A$1:$A$12,0),2)),"No",OFFSET('Defense Log'!$P$2:$P$2999,0,INDEX(Reference!$A$1:$B$12,MATCH(Table4[[#This Row],[Player 2]],Reference!$A$1:$A$12,0),2)),"Yes", 'Defense Log'!$A$2:$A$2999, "&lt;&gt;"))*40</f>
        <v>2.9598530569404335</v>
      </c>
      <c r="H39" s="34">
        <f ca="1">COUNTIFS(OFFSET('Offense Log'!$P$2:$P$2999,0,INDEX(Reference!$A$1:$B$12,MATCH(Table4[[#This Row],[Player 1]],Reference!$A$1:$A$12,0),2)),"No",OFFSET('Offense Log'!$P$2:$P$2999,0,INDEX(Reference!$A$1:$B$12,MATCH(Table4[[#This Row],[Player 2]],Reference!$A$1:$A$12,0),2)),"Yes",'Offense Log'!$J$2:$J$2999,"HC")</f>
        <v>103</v>
      </c>
      <c r="I39" s="34">
        <f ca="1">COUNTIFS(OFFSET('Defense Log'!$P$2:$P$2999,0,INDEX(Reference!$A$1:$B$12,MATCH(Table4[[#This Row],[Player 1]],Reference!$A$1:$A$12,0),2)),"No",OFFSET('Defense Log'!$P$2:$P$2999,0,INDEX(Reference!$A$1:$B$12,MATCH(Table4[[#This Row],[Player 2]],Reference!$A$1:$A$12,0),2)),"Yes")</f>
        <v>111</v>
      </c>
      <c r="J39" s="7">
        <f ca="1">(AVERAGEIFS('Offense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2]],Reference!$A$1:$A$12,0),2)),"No",'Offense Log'!$J$2:$J$2999,"HC", 'Offense Log'!$A$2:$A$2999, "&lt;&gt;")
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2]],Reference!$A$1:$A$12,0),2)),"No", 'Defense Log'!$A$2:$A$2999, "&lt;&gt;"))*40</f>
        <v>6.180821258835949</v>
      </c>
      <c r="K39" s="34">
        <f ca="1">COUNTIFS(OFFSET('Offense Log'!$P$2:$P$2999,0,INDEX(Reference!$A$1:$B$12,MATCH(Table4[[#This Row],[Player 1]],Reference!$A$1:$A$12,0),2)),"Yes",OFFSET('Offense Log'!$P$2:$P$2999,0,INDEX(Reference!$A$1:$B$12,MATCH(Table4[[#This Row],[Player 2]],Reference!$A$1:$A$12,0),2)),"No",'Offense Log'!$J$2:$J$2999,"HC")</f>
        <v>1294</v>
      </c>
      <c r="L39" s="34">
        <f ca="1">COUNTIFS(OFFSET('Defense Log'!$P$2:$P$2999,0,INDEX(Reference!$A$1:$B$12,MATCH(Table4[[#This Row],[Player 1]],Reference!$A$1:$A$12,0),2)),"Yes",OFFSET('Defense Log'!$P$2:$P$2999,0,INDEX(Reference!$A$1:$B$12,MATCH(Table4[[#This Row],[Player 2]],Reference!$A$1:$A$12,0),2)),"No")</f>
        <v>1388</v>
      </c>
      <c r="M39">
        <f ca="1">Table4[[#This Row],[+/- Per 40 Poss]]/40
-(AVERAGEIFS('Offense Log'!$M$2:$M$2999,'Offense Log'!$J$2:$J$2999,"HC")-AVERAGE('Defense Log'!$M$2:$M$2999))</f>
        <v>-0.11393124676216715</v>
      </c>
      <c r="N39">
        <f ca="1">IFERROR(SQRT((COUNTIFS(OFFSET('Offense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Log'!$M$2:$M$2999,3)*ABS((3-AVERAGEIFS('Offense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Log'!$M$2:$M$2999,2)*ABS((2-AVERAGEIFS('Offense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Log'!$M$2:$M$2999,1)*ABS((1-AVERAGEIFS('Offense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Log'!$M$2:$M$2999,0)*(ABS((0-AVERAGEIFS('Offense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Log'!$J$2:$J$2999,"HC"))))^2)/(Table4[[#This Row],[Offense]]-1)),0)</f>
        <v>1.1941055463169521</v>
      </c>
      <c r="O39">
        <f ca="1">IFERROR(SQRT((COUNTIFS(OFFSET('Defense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Log'!$M$2:$M$2999,3)*ABS((3-AVERAGEIFS('Defense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Log'!$M$2:$M$2999,2)*ABS((2-AVERAGEIFS('Defense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Log'!$M$2:$M$2999,1)*ABS((1-AVERAGEIFS('Defense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Log'!$M$2:$M$2999,0)*ABS((0-AVERAGEIFS('Defense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2]],Reference!$A$1:$A$12,0),2)),"Yes")))^2)/(Table4[[#This Row],[Defense]]-1)),0)</f>
        <v>1.1887675294159539</v>
      </c>
      <c r="P39">
        <f ca="1">IFERROR(Table4[[#This Row],[Difference]]/SQRT((Table4[[#This Row],[STDO]]^2)/Table4[[#This Row],[Offense]]+(Table4[[#This Row],[STDD]]^2)/Table4[[#This Row],[Defense]]),0)</f>
        <v>-0.85927547062960918</v>
      </c>
    </row>
    <row r="40" spans="1:16" hidden="1" x14ac:dyDescent="0.3">
      <c r="A40" s="13" t="s">
        <v>71</v>
      </c>
      <c r="B40" s="13" t="s">
        <v>14</v>
      </c>
      <c r="C40" s="7">
        <f ca="1">(AVERAGEIFS('Offense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 'Offense Log'!$A$2:$A$2999, "&lt;&gt;")
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2]],Reference!$A$1:$A$12,0),2)),"Yes", 'Defense Log'!$A$2:$A$2999, "&lt;&gt;"))*40</f>
        <v>-4.5454545454545459</v>
      </c>
      <c r="D40">
        <f ca="1">Table4[[#This Row],[Offense]]+Table4[[#This Row],[Defense]]</f>
        <v>88</v>
      </c>
      <c r="E40">
        <f ca="1">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</f>
        <v>44</v>
      </c>
      <c r="F40">
        <f ca="1">COUNTIFS(OFFSET('Defense Log'!$P$2:$P$2999,0,INDEX(Reference!$A$1:$B$12,MATCH(Table4[[#This Row],[Player 1]],Reference!$A$1:$A$12,0),2)),"Yes",OFFSET('Defense Log'!$P$2:$P$2999,0,INDEX(Reference!$A$1:$B$12,MATCH(Table4[[#This Row],[Player 2]],Reference!$A$1:$A$12,0),2)),"Yes")</f>
        <v>44</v>
      </c>
      <c r="G40" s="7">
        <f ca="1">(AVERAGEIFS('Offense Log'!$M$2:$M$2999,OFFSET('Offense Log'!$P$2:$P$2999,0,INDEX(Reference!$A$1:$B$12,MATCH(Table4[[#This Row],[Player 1]],Reference!$A$1:$A$12,0),2)),"No",OFFSET('Offense Log'!$P$2:$P$2999,0,INDEX(Reference!$A$1:$B$12,MATCH(Table4[[#This Row],[Player 2]],Reference!$A$1:$A$12,0),2)),"Yes",'Offense Log'!$J$2:$J$2999,"HC", 'Offense Log'!$A$2:$A$2999, "&lt;&gt;")
-AVERAGEIFS('Defense Log'!$M$2:$M$2999,OFFSET('Defense Log'!$P$2:$P$2999,0,INDEX(Reference!$A$1:$B$12,MATCH(Table4[[#This Row],[Player 1]],Reference!$A$1:$A$12,0),2)),"No",OFFSET('Defense Log'!$P$2:$P$2999,0,INDEX(Reference!$A$1:$B$12,MATCH(Table4[[#This Row],[Player 2]],Reference!$A$1:$A$12,0),2)),"Yes", 'Defense Log'!$A$2:$A$2999, "&lt;&gt;"))*40</f>
        <v>12.360724820901812</v>
      </c>
      <c r="H40">
        <f ca="1">COUNTIFS(OFFSET('Offense Log'!$P$2:$P$2999,0,INDEX(Reference!$A$1:$B$12,MATCH(Table4[[#This Row],[Player 1]],Reference!$A$1:$A$12,0),2)),"No",OFFSET('Offense Log'!$P$2:$P$2999,0,INDEX(Reference!$A$1:$B$12,MATCH(Table4[[#This Row],[Player 2]],Reference!$A$1:$A$12,0),2)),"Yes",'Offense Log'!$J$2:$J$2999,"HC")</f>
        <v>210</v>
      </c>
      <c r="I40">
        <f ca="1">COUNTIFS(OFFSET('Defense Log'!$P$2:$P$2999,0,INDEX(Reference!$A$1:$B$12,MATCH(Table4[[#This Row],[Player 1]],Reference!$A$1:$A$12,0),2)),"No",OFFSET('Defense Log'!$P$2:$P$2999,0,INDEX(Reference!$A$1:$B$12,MATCH(Table4[[#This Row],[Player 2]],Reference!$A$1:$A$12,0),2)),"Yes")</f>
        <v>226</v>
      </c>
      <c r="J40" s="7">
        <f ca="1">(AVERAGEIFS('Offense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2]],Reference!$A$1:$A$12,0),2)),"No",'Offense Log'!$J$2:$J$2999,"HC", 'Offense Log'!$A$2:$A$2999, "&lt;&gt;")
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2]],Reference!$A$1:$A$12,0),2)),"No", 'Defense Log'!$A$2:$A$2999, "&lt;&gt;"))*40</f>
        <v>3.6290034527920012</v>
      </c>
      <c r="K40" s="34">
        <f ca="1">COUNTIFS(OFFSET('Offense Log'!$P$2:$P$2999,0,INDEX(Reference!$A$1:$B$12,MATCH(Table4[[#This Row],[Player 1]],Reference!$A$1:$A$12,0),2)),"Yes",OFFSET('Offense Log'!$P$2:$P$2999,0,INDEX(Reference!$A$1:$B$12,MATCH(Table4[[#This Row],[Player 2]],Reference!$A$1:$A$12,0),2)),"No",'Offense Log'!$J$2:$J$2999,"HC")</f>
        <v>222</v>
      </c>
      <c r="L40" s="34">
        <f ca="1">COUNTIFS(OFFSET('Defense Log'!$P$2:$P$2999,0,INDEX(Reference!$A$1:$B$12,MATCH(Table4[[#This Row],[Player 1]],Reference!$A$1:$A$12,0),2)),"Yes",OFFSET('Defense Log'!$P$2:$P$2999,0,INDEX(Reference!$A$1:$B$12,MATCH(Table4[[#This Row],[Player 2]],Reference!$A$1:$A$12,0),2)),"No")</f>
        <v>227</v>
      </c>
      <c r="M40">
        <f ca="1">Table4[[#This Row],[+/- Per 40 Poss]]/40
-(AVERAGEIFS('Offense Log'!$M$2:$M$2999,'Offense Log'!$J$2:$J$2999,"HC")-AVERAGE('Defense Log'!$M$2:$M$2999))</f>
        <v>-0.26518264107337741</v>
      </c>
      <c r="N40">
        <f ca="1">IFERROR(SQRT((COUNTIFS(OFFSET('Offense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Log'!$M$2:$M$2999,3)*ABS((3-AVERAGEIFS('Offense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Log'!$M$2:$M$2999,2)*ABS((2-AVERAGEIFS('Offense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Log'!$M$2:$M$2999,1)*ABS((1-AVERAGEIFS('Offense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Log'!$M$2:$M$2999,0)*(ABS((0-AVERAGEIFS('Offense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Log'!$J$2:$J$2999,"HC"))))^2)/(Table4[[#This Row],[Offense]]-1)),0)</f>
        <v>1.1328274790327013</v>
      </c>
      <c r="O40">
        <f ca="1">IFERROR(SQRT((COUNTIFS(OFFSET('Defense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Log'!$M$2:$M$2999,3)*ABS((3-AVERAGEIFS('Defense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Log'!$M$2:$M$2999,2)*ABS((2-AVERAGEIFS('Defense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Log'!$M$2:$M$2999,1)*ABS((1-AVERAGEIFS('Defense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Log'!$M$2:$M$2999,0)*ABS((0-AVERAGEIFS('Defense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2]],Reference!$A$1:$A$12,0),2)),"Yes")))^2)/(Table4[[#This Row],[Defense]]-1)),0)</f>
        <v>1.2102015277810352</v>
      </c>
      <c r="P40">
        <f ca="1">IFERROR(Table4[[#This Row],[Difference]]/SQRT((Table4[[#This Row],[STDO]]^2)/Table4[[#This Row],[Offense]]+(Table4[[#This Row],[STDD]]^2)/Table4[[#This Row],[Defense]]),0)</f>
        <v>-1.0611385376025537</v>
      </c>
    </row>
    <row r="41" spans="1:16" x14ac:dyDescent="0.3">
      <c r="A41" s="13" t="s">
        <v>70</v>
      </c>
      <c r="B41" s="13" t="s">
        <v>71</v>
      </c>
      <c r="C41" s="7">
        <f ca="1">(AVERAGEIFS('Offense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 'Offense Log'!$A$2:$A$2999, "&lt;&gt;")
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2]],Reference!$A$1:$A$12,0),2)),"Yes", 'Defense Log'!$A$2:$A$2999, "&lt;&gt;"))*40</f>
        <v>-0.41783100465734968</v>
      </c>
      <c r="D41">
        <f ca="1">Table4[[#This Row],[Offense]]+Table4[[#This Row],[Defense]]</f>
        <v>347</v>
      </c>
      <c r="E41">
        <f ca="1">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</f>
        <v>167</v>
      </c>
      <c r="F41">
        <f ca="1">COUNTIFS(OFFSET('Defense Log'!$P$2:$P$2999,0,INDEX(Reference!$A$1:$B$12,MATCH(Table4[[#This Row],[Player 1]],Reference!$A$1:$A$12,0),2)),"Yes",OFFSET('Defense Log'!$P$2:$P$2999,0,INDEX(Reference!$A$1:$B$12,MATCH(Table4[[#This Row],[Player 2]],Reference!$A$1:$A$12,0),2)),"Yes")</f>
        <v>180</v>
      </c>
      <c r="G41" s="7">
        <f ca="1">(AVERAGEIFS('Offense Log'!$M$2:$M$2999,OFFSET('Offense Log'!$P$2:$P$2999,0,INDEX(Reference!$A$1:$B$12,MATCH(Table4[[#This Row],[Player 1]],Reference!$A$1:$A$12,0),2)),"No",OFFSET('Offense Log'!$P$2:$P$2999,0,INDEX(Reference!$A$1:$B$12,MATCH(Table4[[#This Row],[Player 2]],Reference!$A$1:$A$12,0),2)),"Yes",'Offense Log'!$J$2:$J$2999,"HC", 'Offense Log'!$A$2:$A$2999, "&lt;&gt;")
-AVERAGEIFS('Defense Log'!$M$2:$M$2999,OFFSET('Defense Log'!$P$2:$P$2999,0,INDEX(Reference!$A$1:$B$12,MATCH(Table4[[#This Row],[Player 1]],Reference!$A$1:$A$12,0),2)),"No",OFFSET('Defense Log'!$P$2:$P$2999,0,INDEX(Reference!$A$1:$B$12,MATCH(Table4[[#This Row],[Player 2]],Reference!$A$1:$A$12,0),2)),"Yes", 'Defense Log'!$A$2:$A$2999, "&lt;&gt;"))*40</f>
        <v>6.1316461316461313</v>
      </c>
      <c r="H41" s="34">
        <f ca="1">COUNTIFS(OFFSET('Offense Log'!$P$2:$P$2999,0,INDEX(Reference!$A$1:$B$12,MATCH(Table4[[#This Row],[Player 1]],Reference!$A$1:$A$12,0),2)),"No",OFFSET('Offense Log'!$P$2:$P$2999,0,INDEX(Reference!$A$1:$B$12,MATCH(Table4[[#This Row],[Player 2]],Reference!$A$1:$A$12,0),2)),"Yes",'Offense Log'!$J$2:$J$2999,"HC")</f>
        <v>99</v>
      </c>
      <c r="I41" s="34">
        <f ca="1">COUNTIFS(OFFSET('Defense Log'!$P$2:$P$2999,0,INDEX(Reference!$A$1:$B$12,MATCH(Table4[[#This Row],[Player 1]],Reference!$A$1:$A$12,0),2)),"No",OFFSET('Defense Log'!$P$2:$P$2999,0,INDEX(Reference!$A$1:$B$12,MATCH(Table4[[#This Row],[Player 2]],Reference!$A$1:$A$12,0),2)),"Yes")</f>
        <v>91</v>
      </c>
      <c r="J41" s="7">
        <f ca="1">(AVERAGEIFS('Offense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2]],Reference!$A$1:$A$12,0),2)),"No",'Offense Log'!$J$2:$J$2999,"HC", 'Offense Log'!$A$2:$A$2999, "&lt;&gt;")
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2]],Reference!$A$1:$A$12,0),2)),"No", 'Defense Log'!$A$2:$A$2999, "&lt;&gt;"))*40</f>
        <v>6.5128962617884323</v>
      </c>
      <c r="K41" s="34">
        <f ca="1">COUNTIFS(OFFSET('Offense Log'!$P$2:$P$2999,0,INDEX(Reference!$A$1:$B$12,MATCH(Table4[[#This Row],[Player 1]],Reference!$A$1:$A$12,0),2)),"Yes",OFFSET('Offense Log'!$P$2:$P$2999,0,INDEX(Reference!$A$1:$B$12,MATCH(Table4[[#This Row],[Player 2]],Reference!$A$1:$A$12,0),2)),"No",'Offense Log'!$J$2:$J$2999,"HC")</f>
        <v>677</v>
      </c>
      <c r="L41" s="34">
        <f ca="1">COUNTIFS(OFFSET('Defense Log'!$P$2:$P$2999,0,INDEX(Reference!$A$1:$B$12,MATCH(Table4[[#This Row],[Player 1]],Reference!$A$1:$A$12,0),2)),"Yes",OFFSET('Defense Log'!$P$2:$P$2999,0,INDEX(Reference!$A$1:$B$12,MATCH(Table4[[#This Row],[Player 2]],Reference!$A$1:$A$12,0),2)),"No")</f>
        <v>689</v>
      </c>
      <c r="M41">
        <f ca="1">Table4[[#This Row],[+/- Per 40 Poss]]/40
-(AVERAGEIFS('Offense Log'!$M$2:$M$2999,'Offense Log'!$J$2:$J$2999,"HC")-AVERAGE('Defense Log'!$M$2:$M$2999))</f>
        <v>-0.16199205255344751</v>
      </c>
      <c r="N41">
        <f ca="1">IFERROR(SQRT((COUNTIFS(OFFSET('Offense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Log'!$M$2:$M$2999,3)*ABS((3-AVERAGEIFS('Offense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Log'!$M$2:$M$2999,2)*ABS((2-AVERAGEIFS('Offense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Log'!$M$2:$M$2999,1)*ABS((1-AVERAGEIFS('Offense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Log'!$M$2:$M$2999,0)*(ABS((0-AVERAGEIFS('Offense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Log'!$J$2:$J$2999,"HC"))))^2)/(Table4[[#This Row],[Offense]]-1)),0)</f>
        <v>1.1480795783089275</v>
      </c>
      <c r="O41">
        <f ca="1">IFERROR(SQRT((COUNTIFS(OFFSET('Defense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Log'!$M$2:$M$2999,3)*ABS((3-AVERAGEIFS('Defense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Log'!$M$2:$M$2999,2)*ABS((2-AVERAGEIFS('Defense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Log'!$M$2:$M$2999,1)*ABS((1-AVERAGEIFS('Defense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Log'!$M$2:$M$2999,0)*ABS((0-AVERAGEIFS('Defense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2]],Reference!$A$1:$A$12,0),2)),"Yes")))^2)/(Table4[[#This Row],[Defense]]-1)),0)</f>
        <v>1.1334866803912858</v>
      </c>
      <c r="P41">
        <f ca="1">IFERROR(Table4[[#This Row],[Difference]]/SQRT((Table4[[#This Row],[STDO]]^2)/Table4[[#This Row],[Offense]]+(Table4[[#This Row],[STDD]]^2)/Table4[[#This Row],[Defense]]),0)</f>
        <v>-1.321318299410521</v>
      </c>
    </row>
    <row r="42" spans="1:16" hidden="1" x14ac:dyDescent="0.3">
      <c r="A42" s="13" t="s">
        <v>70</v>
      </c>
      <c r="B42" s="13" t="s">
        <v>14</v>
      </c>
      <c r="C42" s="7">
        <f ca="1">(AVERAGEIFS('Offense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 'Offense Log'!$A$2:$A$2999, "&lt;&gt;")
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2]],Reference!$A$1:$A$12,0),2)),"Yes", 'Defense Log'!$A$2:$A$2999, "&lt;&gt;"))*40</f>
        <v>5.662337662337662</v>
      </c>
      <c r="D42">
        <f ca="1">Table4[[#This Row],[Offense]]+Table4[[#This Row],[Defense]]</f>
        <v>147</v>
      </c>
      <c r="E42">
        <f ca="1">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</f>
        <v>70</v>
      </c>
      <c r="F42">
        <f ca="1">COUNTIFS(OFFSET('Defense Log'!$P$2:$P$2999,0,INDEX(Reference!$A$1:$B$12,MATCH(Table4[[#This Row],[Player 1]],Reference!$A$1:$A$12,0),2)),"Yes",OFFSET('Defense Log'!$P$2:$P$2999,0,INDEX(Reference!$A$1:$B$12,MATCH(Table4[[#This Row],[Player 2]],Reference!$A$1:$A$12,0),2)),"Yes")</f>
        <v>77</v>
      </c>
      <c r="G42" s="7">
        <f ca="1">(AVERAGEIFS('Offense Log'!$M$2:$M$2999,OFFSET('Offense Log'!$P$2:$P$2999,0,INDEX(Reference!$A$1:$B$12,MATCH(Table4[[#This Row],[Player 1]],Reference!$A$1:$A$12,0),2)),"No",OFFSET('Offense Log'!$P$2:$P$2999,0,INDEX(Reference!$A$1:$B$12,MATCH(Table4[[#This Row],[Player 2]],Reference!$A$1:$A$12,0),2)),"Yes",'Offense Log'!$J$2:$J$2999,"HC", 'Offense Log'!$A$2:$A$2999, "&lt;&gt;")
-AVERAGEIFS('Defense Log'!$M$2:$M$2999,OFFSET('Defense Log'!$P$2:$P$2999,0,INDEX(Reference!$A$1:$B$12,MATCH(Table4[[#This Row],[Player 1]],Reference!$A$1:$A$12,0),2)),"No",OFFSET('Defense Log'!$P$2:$P$2999,0,INDEX(Reference!$A$1:$B$12,MATCH(Table4[[#This Row],[Player 2]],Reference!$A$1:$A$12,0),2)),"Yes", 'Defense Log'!$A$2:$A$2999, "&lt;&gt;"))*40</f>
        <v>10.939400765938272</v>
      </c>
      <c r="H42" s="34">
        <f ca="1">COUNTIFS(OFFSET('Offense Log'!$P$2:$P$2999,0,INDEX(Reference!$A$1:$B$12,MATCH(Table4[[#This Row],[Player 1]],Reference!$A$1:$A$12,0),2)),"No",OFFSET('Offense Log'!$P$2:$P$2999,0,INDEX(Reference!$A$1:$B$12,MATCH(Table4[[#This Row],[Player 2]],Reference!$A$1:$A$12,0),2)),"Yes",'Offense Log'!$J$2:$J$2999,"HC")</f>
        <v>184</v>
      </c>
      <c r="I42" s="34">
        <f ca="1">COUNTIFS(OFFSET('Defense Log'!$P$2:$P$2999,0,INDEX(Reference!$A$1:$B$12,MATCH(Table4[[#This Row],[Player 1]],Reference!$A$1:$A$12,0),2)),"No",OFFSET('Defense Log'!$P$2:$P$2999,0,INDEX(Reference!$A$1:$B$12,MATCH(Table4[[#This Row],[Player 2]],Reference!$A$1:$A$12,0),2)),"Yes")</f>
        <v>193</v>
      </c>
      <c r="J42" s="7">
        <f ca="1">(AVERAGEIFS('Offense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2]],Reference!$A$1:$A$12,0),2)),"No",'Offense Log'!$J$2:$J$2999,"HC", 'Offense Log'!$A$2:$A$2999, "&lt;&gt;")
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2]],Reference!$A$1:$A$12,0),2)),"No", 'Defense Log'!$A$2:$A$2999, "&lt;&gt;"))*40</f>
        <v>5.0669485553206473</v>
      </c>
      <c r="K42" s="34">
        <f ca="1">COUNTIFS(OFFSET('Offense Log'!$P$2:$P$2999,0,INDEX(Reference!$A$1:$B$12,MATCH(Table4[[#This Row],[Player 1]],Reference!$A$1:$A$12,0),2)),"Yes",OFFSET('Offense Log'!$P$2:$P$2999,0,INDEX(Reference!$A$1:$B$12,MATCH(Table4[[#This Row],[Player 2]],Reference!$A$1:$A$12,0),2)),"No",'Offense Log'!$J$2:$J$2999,"HC")</f>
        <v>774</v>
      </c>
      <c r="L42" s="34">
        <f ca="1">COUNTIFS(OFFSET('Defense Log'!$P$2:$P$2999,0,INDEX(Reference!$A$1:$B$12,MATCH(Table4[[#This Row],[Player 1]],Reference!$A$1:$A$12,0),2)),"Yes",OFFSET('Defense Log'!$P$2:$P$2999,0,INDEX(Reference!$A$1:$B$12,MATCH(Table4[[#This Row],[Player 2]],Reference!$A$1:$A$12,0),2)),"No")</f>
        <v>792</v>
      </c>
      <c r="M42">
        <f ca="1">Table4[[#This Row],[+/- Per 40 Poss]]/40
-(AVERAGEIFS('Offense Log'!$M$2:$M$2999,'Offense Log'!$J$2:$J$2999,"HC")-AVERAGE('Defense Log'!$M$2:$M$2999))</f>
        <v>-9.9878358785722154E-3</v>
      </c>
      <c r="N42">
        <f ca="1">IFERROR(SQRT((COUNTIFS(OFFSET('Offense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Log'!$M$2:$M$2999,3)*ABS((3-AVERAGEIFS('Offense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Log'!$M$2:$M$2999,2)*ABS((2-AVERAGEIFS('Offense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Log'!$M$2:$M$2999,1)*ABS((1-AVERAGEIFS('Offense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Log'!$M$2:$M$2999,0)*(ABS((0-AVERAGEIFS('Offense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Log'!$J$2:$J$2999,"HC"))))^2)/(Table4[[#This Row],[Offense]]-1)),0)</f>
        <v>1.0985591919130464</v>
      </c>
      <c r="O42">
        <f ca="1">IFERROR(SQRT((COUNTIFS(OFFSET('Defense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Log'!$M$2:$M$2999,3)*ABS((3-AVERAGEIFS('Defense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Log'!$M$2:$M$2999,2)*ABS((2-AVERAGEIFS('Defense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Log'!$M$2:$M$2999,1)*ABS((1-AVERAGEIFS('Defense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Log'!$M$2:$M$2999,0)*ABS((0-AVERAGEIFS('Defense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2]],Reference!$A$1:$A$12,0),2)),"Yes")))^2)/(Table4[[#This Row],[Defense]]-1)),0)</f>
        <v>1.0521273570214911</v>
      </c>
      <c r="P42">
        <f ca="1">IFERROR(Table4[[#This Row],[Difference]]/SQRT((Table4[[#This Row],[STDO]]^2)/Table4[[#This Row],[Offense]]+(Table4[[#This Row],[STDD]]^2)/Table4[[#This Row],[Defense]]),0)</f>
        <v>-5.6171107293825795E-2</v>
      </c>
    </row>
    <row r="43" spans="1:16" hidden="1" x14ac:dyDescent="0.3">
      <c r="A43" s="13" t="s">
        <v>10</v>
      </c>
      <c r="B43" s="13" t="s">
        <v>14</v>
      </c>
      <c r="C43" s="7">
        <f ca="1">(AVERAGEIFS('Offense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 'Offense Log'!$A$2:$A$2999, "&lt;&gt;")
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2]],Reference!$A$1:$A$12,0),2)),"Yes", 'Defense Log'!$A$2:$A$2999, "&lt;&gt;"))*40</f>
        <v>-1.6049382716049365</v>
      </c>
      <c r="D43">
        <f ca="1">Table4[[#This Row],[Offense]]+Table4[[#This Row],[Defense]]</f>
        <v>165</v>
      </c>
      <c r="E43">
        <f ca="1">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</f>
        <v>81</v>
      </c>
      <c r="F43">
        <f ca="1">COUNTIFS(OFFSET('Defense Log'!$P$2:$P$2999,0,INDEX(Reference!$A$1:$B$12,MATCH(Table4[[#This Row],[Player 1]],Reference!$A$1:$A$12,0),2)),"Yes",OFFSET('Defense Log'!$P$2:$P$2999,0,INDEX(Reference!$A$1:$B$12,MATCH(Table4[[#This Row],[Player 2]],Reference!$A$1:$A$12,0),2)),"Yes")</f>
        <v>84</v>
      </c>
      <c r="G43" s="7">
        <f ca="1">(AVERAGEIFS('Offense Log'!$M$2:$M$2999,OFFSET('Offense Log'!$P$2:$P$2999,0,INDEX(Reference!$A$1:$B$12,MATCH(Table4[[#This Row],[Player 1]],Reference!$A$1:$A$12,0),2)),"No",OFFSET('Offense Log'!$P$2:$P$2999,0,INDEX(Reference!$A$1:$B$12,MATCH(Table4[[#This Row],[Player 2]],Reference!$A$1:$A$12,0),2)),"Yes",'Offense Log'!$J$2:$J$2999,"HC", 'Offense Log'!$A$2:$A$2999, "&lt;&gt;")
-AVERAGEIFS('Defense Log'!$M$2:$M$2999,OFFSET('Defense Log'!$P$2:$P$2999,0,INDEX(Reference!$A$1:$B$12,MATCH(Table4[[#This Row],[Player 1]],Reference!$A$1:$A$12,0),2)),"No",OFFSET('Defense Log'!$P$2:$P$2999,0,INDEX(Reference!$A$1:$B$12,MATCH(Table4[[#This Row],[Player 2]],Reference!$A$1:$A$12,0),2)),"Yes", 'Defense Log'!$A$2:$A$2999, "&lt;&gt;"))*40</f>
        <v>14.651003791410275</v>
      </c>
      <c r="H43">
        <f ca="1">COUNTIFS(OFFSET('Offense Log'!$P$2:$P$2999,0,INDEX(Reference!$A$1:$B$12,MATCH(Table4[[#This Row],[Player 1]],Reference!$A$1:$A$12,0),2)),"No",OFFSET('Offense Log'!$P$2:$P$2999,0,INDEX(Reference!$A$1:$B$12,MATCH(Table4[[#This Row],[Player 2]],Reference!$A$1:$A$12,0),2)),"Yes",'Offense Log'!$J$2:$J$2999,"HC")</f>
        <v>173</v>
      </c>
      <c r="I43">
        <f ca="1">COUNTIFS(OFFSET('Defense Log'!$P$2:$P$2999,0,INDEX(Reference!$A$1:$B$12,MATCH(Table4[[#This Row],[Player 1]],Reference!$A$1:$A$12,0),2)),"No",OFFSET('Defense Log'!$P$2:$P$2999,0,INDEX(Reference!$A$1:$B$12,MATCH(Table4[[#This Row],[Player 2]],Reference!$A$1:$A$12,0),2)),"Yes")</f>
        <v>186</v>
      </c>
      <c r="J43" s="7">
        <f ca="1">(AVERAGEIFS('Offense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2]],Reference!$A$1:$A$12,0),2)),"No",'Offense Log'!$J$2:$J$2999,"HC", 'Offense Log'!$A$2:$A$2999, "&lt;&gt;")
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2]],Reference!$A$1:$A$12,0),2)),"No", 'Defense Log'!$A$2:$A$2999, "&lt;&gt;"))*40</f>
        <v>5.3489229730814714</v>
      </c>
      <c r="K43" s="34">
        <f ca="1">COUNTIFS(OFFSET('Offense Log'!$P$2:$P$2999,0,INDEX(Reference!$A$1:$B$12,MATCH(Table4[[#This Row],[Player 1]],Reference!$A$1:$A$12,0),2)),"Yes",OFFSET('Offense Log'!$P$2:$P$2999,0,INDEX(Reference!$A$1:$B$12,MATCH(Table4[[#This Row],[Player 2]],Reference!$A$1:$A$12,0),2)),"No",'Offense Log'!$J$2:$J$2999,"HC")</f>
        <v>1191</v>
      </c>
      <c r="L43" s="34">
        <f ca="1">COUNTIFS(OFFSET('Defense Log'!$P$2:$P$2999,0,INDEX(Reference!$A$1:$B$12,MATCH(Table4[[#This Row],[Player 1]],Reference!$A$1:$A$12,0),2)),"Yes",OFFSET('Defense Log'!$P$2:$P$2999,0,INDEX(Reference!$A$1:$B$12,MATCH(Table4[[#This Row],[Player 2]],Reference!$A$1:$A$12,0),2)),"No")</f>
        <v>1234</v>
      </c>
      <c r="M43">
        <f ca="1">Table4[[#This Row],[+/- Per 40 Poss]]/40
-(AVERAGEIFS('Offense Log'!$M$2:$M$2999,'Offense Log'!$J$2:$J$2999,"HC")-AVERAGE('Defense Log'!$M$2:$M$2999))</f>
        <v>-0.19166973422713718</v>
      </c>
      <c r="N43">
        <f ca="1">IFERROR(SQRT((COUNTIFS(OFFSET('Offense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Log'!$M$2:$M$2999,3)*ABS((3-AVERAGEIFS('Offense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Log'!$M$2:$M$2999,2)*ABS((2-AVERAGEIFS('Offense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Log'!$M$2:$M$2999,1)*ABS((1-AVERAGEIFS('Offense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Log'!$M$2:$M$2999,0)*(ABS((0-AVERAGEIFS('Offense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Log'!$J$2:$J$2999,"HC"))))^2)/(Table4[[#This Row],[Offense]]-1)),0)</f>
        <v>1.1223047274401761</v>
      </c>
      <c r="O43">
        <f ca="1">IFERROR(SQRT((COUNTIFS(OFFSET('Defense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Log'!$M$2:$M$2999,3)*ABS((3-AVERAGEIFS('Defense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Log'!$M$2:$M$2999,2)*ABS((2-AVERAGEIFS('Defense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Log'!$M$2:$M$2999,1)*ABS((1-AVERAGEIFS('Defense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Log'!$M$2:$M$2999,0)*ABS((0-AVERAGEIFS('Defense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2]],Reference!$A$1:$A$12,0),2)),"Yes")))^2)/(Table4[[#This Row],[Defense]]-1)),0)</f>
        <v>1.1637945139425305</v>
      </c>
      <c r="P43">
        <f ca="1">IFERROR(Table4[[#This Row],[Difference]]/SQRT((Table4[[#This Row],[STDO]]^2)/Table4[[#This Row],[Offense]]+(Table4[[#This Row],[STDD]]^2)/Table4[[#This Row],[Defense]]),0)</f>
        <v>-1.0769621320554654</v>
      </c>
    </row>
    <row r="44" spans="1:16" hidden="1" x14ac:dyDescent="0.3">
      <c r="A44" s="13" t="s">
        <v>71</v>
      </c>
      <c r="B44" s="13" t="s">
        <v>130</v>
      </c>
      <c r="C44" s="7">
        <f ca="1">(AVERAGEIFS('Offense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 'Offense Log'!$A$2:$A$2999, "&lt;&gt;")
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2]],Reference!$A$1:$A$12,0),2)),"Yes", 'Defense Log'!$A$2:$A$2999, "&lt;&gt;"))*40</f>
        <v>-1.7518939393939403</v>
      </c>
      <c r="D44">
        <f ca="1">Table4[[#This Row],[Offense]]+Table4[[#This Row],[Defense]]</f>
        <v>260</v>
      </c>
      <c r="E44">
        <f ca="1">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</f>
        <v>132</v>
      </c>
      <c r="F44">
        <f ca="1">COUNTIFS(OFFSET('Defense Log'!$P$2:$P$2999,0,INDEX(Reference!$A$1:$B$12,MATCH(Table4[[#This Row],[Player 1]],Reference!$A$1:$A$12,0),2)),"Yes",OFFSET('Defense Log'!$P$2:$P$2999,0,INDEX(Reference!$A$1:$B$12,MATCH(Table4[[#This Row],[Player 2]],Reference!$A$1:$A$12,0),2)),"Yes")</f>
        <v>128</v>
      </c>
      <c r="G44" s="7">
        <f ca="1">(AVERAGEIFS('Offense Log'!$M$2:$M$2999,OFFSET('Offense Log'!$P$2:$P$2999,0,INDEX(Reference!$A$1:$B$12,MATCH(Table4[[#This Row],[Player 1]],Reference!$A$1:$A$12,0),2)),"No",OFFSET('Offense Log'!$P$2:$P$2999,0,INDEX(Reference!$A$1:$B$12,MATCH(Table4[[#This Row],[Player 2]],Reference!$A$1:$A$12,0),2)),"Yes",'Offense Log'!$J$2:$J$2999,"HC", 'Offense Log'!$A$2:$A$2999, "&lt;&gt;")
-AVERAGEIFS('Defense Log'!$M$2:$M$2999,OFFSET('Defense Log'!$P$2:$P$2999,0,INDEX(Reference!$A$1:$B$12,MATCH(Table4[[#This Row],[Player 1]],Reference!$A$1:$A$12,0),2)),"No",OFFSET('Defense Log'!$P$2:$P$2999,0,INDEX(Reference!$A$1:$B$12,MATCH(Table4[[#This Row],[Player 2]],Reference!$A$1:$A$12,0),2)),"Yes", 'Defense Log'!$A$2:$A$2999, "&lt;&gt;"))*40</f>
        <v>9.3378267992637554</v>
      </c>
      <c r="H44" s="34">
        <f ca="1">COUNTIFS(OFFSET('Offense Log'!$P$2:$P$2999,0,INDEX(Reference!$A$1:$B$12,MATCH(Table4[[#This Row],[Player 1]],Reference!$A$1:$A$12,0),2)),"No",OFFSET('Offense Log'!$P$2:$P$2999,0,INDEX(Reference!$A$1:$B$12,MATCH(Table4[[#This Row],[Player 2]],Reference!$A$1:$A$12,0),2)),"Yes",'Offense Log'!$J$2:$J$2999,"HC")</f>
        <v>789</v>
      </c>
      <c r="I44" s="34">
        <f ca="1">COUNTIFS(OFFSET('Defense Log'!$P$2:$P$2999,0,INDEX(Reference!$A$1:$B$12,MATCH(Table4[[#This Row],[Player 1]],Reference!$A$1:$A$12,0),2)),"No",OFFSET('Defense Log'!$P$2:$P$2999,0,INDEX(Reference!$A$1:$B$12,MATCH(Table4[[#This Row],[Player 2]],Reference!$A$1:$A$12,0),2)),"Yes")</f>
        <v>827</v>
      </c>
      <c r="J44" s="7">
        <f ca="1">(AVERAGEIFS('Offense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2]],Reference!$A$1:$A$12,0),2)),"No",'Offense Log'!$J$2:$J$2999,"HC", 'Offense Log'!$A$2:$A$2999, "&lt;&gt;")
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2]],Reference!$A$1:$A$12,0),2)),"No", 'Defense Log'!$A$2:$A$2999, "&lt;&gt;"))*40</f>
        <v>5.9471871412169897</v>
      </c>
      <c r="K44" s="34">
        <f ca="1">COUNTIFS(OFFSET('Offense Log'!$P$2:$P$2999,0,INDEX(Reference!$A$1:$B$12,MATCH(Table4[[#This Row],[Player 1]],Reference!$A$1:$A$12,0),2)),"Yes",OFFSET('Offense Log'!$P$2:$P$2999,0,INDEX(Reference!$A$1:$B$12,MATCH(Table4[[#This Row],[Player 2]],Reference!$A$1:$A$12,0),2)),"No",'Offense Log'!$J$2:$J$2999,"HC")</f>
        <v>134</v>
      </c>
      <c r="L44" s="34">
        <f ca="1">COUNTIFS(OFFSET('Defense Log'!$P$2:$P$2999,0,INDEX(Reference!$A$1:$B$12,MATCH(Table4[[#This Row],[Player 1]],Reference!$A$1:$A$12,0),2)),"Yes",OFFSET('Defense Log'!$P$2:$P$2999,0,INDEX(Reference!$A$1:$B$12,MATCH(Table4[[#This Row],[Player 2]],Reference!$A$1:$A$12,0),2)),"No")</f>
        <v>143</v>
      </c>
      <c r="M44">
        <f ca="1">Table4[[#This Row],[+/- Per 40 Poss]]/40
-(AVERAGEIFS('Offense Log'!$M$2:$M$2999,'Offense Log'!$J$2:$J$2999,"HC")-AVERAGE('Defense Log'!$M$2:$M$2999))</f>
        <v>-0.19534362592186227</v>
      </c>
      <c r="N44">
        <f ca="1">IFERROR(SQRT((COUNTIFS(OFFSET('Offense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Log'!$M$2:$M$2999,3)*ABS((3-AVERAGEIFS('Offense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Log'!$M$2:$M$2999,2)*ABS((2-AVERAGEIFS('Offense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Log'!$M$2:$M$2999,1)*ABS((1-AVERAGEIFS('Offense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Log'!$J$2:$J$2999,"HC")))^2
+COUNTIFS(OFFSET('Offense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Log'!$J$2:$J$2999,"HC",'Offense Log'!$M$2:$M$2999,0)*(ABS((0-AVERAGEIFS('Offense Log'!$M$2:$M$2999,OFFSET('Offense Log'!$P$2:$P$2999,0,INDEX(Reference!$A$1:$B$12,MATCH(Table4[[#This Row],[Player 1]],Reference!$A$1:$A$12,0),2)),"Yes",OFFSET('Offense Log'!$P$2:$P$2999,0,INDEX(Reference!$A$1:$B$12,MATCH(Table4[[#This Row],[Player 2]],Reference!$A$1:$A$12,0),2)),"Yes",'Offense Log'!$J$2:$J$2999,"HC"))))^2)/(Table4[[#This Row],[Offense]]-1)),0)</f>
        <v>1.2097558171685969</v>
      </c>
      <c r="O44">
        <f ca="1">IFERROR(SQRT((COUNTIFS(OFFSET('Defense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Log'!$M$2:$M$2999,3)*ABS((3-AVERAGEIFS('Defense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Log'!$M$2:$M$2999,2)*ABS((2-AVERAGEIFS('Defense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Log'!$M$2:$M$2999,1)*ABS((1-AVERAGEIFS('Defense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
+COUNTIFS(OFFSET('Defense Log'!$P$2:$P$2999,0,INDEX(Reference!$A$1:$B$12,MATCH(Table4[[#This Row],[Player 1]],Reference!$A$1:$A$12,0),2)),"Yes",OFFSET('Defense Log'!$P$2:$P$2999,0,INDEX(Reference!$A$1:$B$12,MATCH(Table4[[#This Row],[Player 2]],Reference!$A$1:$A$12,0),2)),"Yes",'Defense Log'!$M$2:$M$2999,0)*ABS((0-AVERAGEIFS('Defense Log'!$M$2:$M$2999,OFFSET('Defense Log'!$P$2:$P$2999,0,INDEX(Reference!$A$1:$B$12,MATCH(Table4[[#This Row],[Player 1]],Reference!$A$1:$A$12,0),2)),"Yes",OFFSET('Defense Log'!$P$2:$P$2999,0,INDEX(Reference!$A$1:$B$12,MATCH(Table4[[#This Row],[Player 2]],Reference!$A$1:$A$12,0),2)),"Yes")))^2)/(Table4[[#This Row],[Defense]]-1)),0)</f>
        <v>1.1385070604838836</v>
      </c>
      <c r="P44">
        <f ca="1">IFERROR(Table4[[#This Row],[Difference]]/SQRT((Table4[[#This Row],[STDO]]^2)/Table4[[#This Row],[Offense]]+(Table4[[#This Row],[STDD]]^2)/Table4[[#This Row],[Defense]]),0)</f>
        <v>-1.3411909840176854</v>
      </c>
    </row>
  </sheetData>
  <phoneticPr fontId="20" type="noConversion"/>
  <conditionalFormatting sqref="A3:B205">
    <cfRule type="expression" dxfId="46" priority="1" stopIfTrue="1">
      <formula>$P3&lt;-1.645</formula>
    </cfRule>
    <cfRule type="expression" dxfId="45" priority="2">
      <formula>$P3&gt;1.645</formula>
    </cfRule>
  </conditionalFormatting>
  <pageMargins left="0" right="0" top="0" bottom="0" header="0.05" footer="0.05"/>
  <pageSetup orientation="landscape"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15F2F5-90D8-4F1D-95DD-6C3323461700}">
  <sheetPr>
    <pageSetUpPr fitToPage="1"/>
  </sheetPr>
  <dimension ref="A1:L101"/>
  <sheetViews>
    <sheetView showGridLines="0" workbookViewId="0">
      <selection activeCell="O37" sqref="O37"/>
    </sheetView>
  </sheetViews>
  <sheetFormatPr defaultRowHeight="14.4" outlineLevelCol="1" x14ac:dyDescent="0.3"/>
  <cols>
    <col min="1" max="1" width="12.44140625" bestFit="1" customWidth="1"/>
    <col min="2" max="3" width="9.88671875" bestFit="1" customWidth="1"/>
    <col min="4" max="4" width="15.77734375" bestFit="1" customWidth="1"/>
    <col min="5" max="5" width="17.77734375" bestFit="1" customWidth="1"/>
    <col min="6" max="6" width="12" hidden="1" customWidth="1" outlineLevel="1"/>
    <col min="7" max="7" width="12.21875" hidden="1" customWidth="1" outlineLevel="1"/>
    <col min="8" max="8" width="14.109375" hidden="1" customWidth="1" outlineLevel="1"/>
    <col min="9" max="9" width="10" hidden="1" customWidth="1" outlineLevel="1"/>
    <col min="10" max="10" width="9.88671875" hidden="1" customWidth="1" outlineLevel="1"/>
    <col min="11" max="11" width="12.44140625" hidden="1" customWidth="1" outlineLevel="1"/>
    <col min="12" max="12" width="8.88671875" collapsed="1"/>
  </cols>
  <sheetData>
    <row r="1" spans="1:11" ht="18" x14ac:dyDescent="0.35">
      <c r="A1" s="110" t="s">
        <v>188</v>
      </c>
      <c r="E1" t="s">
        <v>191</v>
      </c>
    </row>
    <row r="2" spans="1:11" x14ac:dyDescent="0.3">
      <c r="A2" t="s">
        <v>0</v>
      </c>
      <c r="B2" t="s">
        <v>1</v>
      </c>
      <c r="C2" t="s">
        <v>2</v>
      </c>
      <c r="D2" t="s">
        <v>189</v>
      </c>
      <c r="E2" t="s">
        <v>190</v>
      </c>
      <c r="F2" s="2" t="s">
        <v>138</v>
      </c>
      <c r="G2" s="2" t="s">
        <v>100</v>
      </c>
      <c r="H2" s="2" t="s">
        <v>238</v>
      </c>
      <c r="I2" s="2" t="s">
        <v>239</v>
      </c>
      <c r="J2" s="2" t="s">
        <v>240</v>
      </c>
      <c r="K2" s="2" t="s">
        <v>241</v>
      </c>
    </row>
    <row r="3" spans="1:11" hidden="1" x14ac:dyDescent="0.3">
      <c r="A3" t="s">
        <v>9</v>
      </c>
      <c r="B3" t="s">
        <v>10</v>
      </c>
      <c r="C3" t="s">
        <v>71</v>
      </c>
      <c r="D3" s="6" t="e">
        <f ca="1">(AVERAGEIFS('Offense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
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3]],Reference!$A$1:$A$12,0),2)),"Yes"))*40</f>
        <v>#DIV/0!</v>
      </c>
      <c r="E3" s="3">
        <f ca="1">Table5[[#This Row],[Offense]]+Table5[[#This Row],[Defense]]</f>
        <v>0</v>
      </c>
      <c r="F3">
        <f ca="1">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</f>
        <v>0</v>
      </c>
      <c r="G3">
        <f ca="1">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</f>
        <v>0</v>
      </c>
      <c r="H3" t="e">
        <f ca="1">Table5[[#This Row],[+/- Per 40 Poss]]/40
-(AVERAGEIFS('Offense Log'!$M$2:$M$2999,'Offense Log'!$J$2:$J$2999,"HC")-AVERAGE('Defense Log'!$M$2:$M$2999))</f>
        <v>#DIV/0!</v>
      </c>
      <c r="I3">
        <f ca="1">IFERROR(SQRT((COUNTIFS(OFFSET('Offense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Log'!$M$2:$M$2999,3)*ABS((3-AVERAGEIFS('Offense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Log'!$M$2:$M$2999,2)*ABS((2-AVERAGEIFS('Offense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Log'!$M$2:$M$2999,1)*ABS((1-AVERAGEIFS('Offense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Log'!$M$2:$M$2999,0)*ABS((0-AVERAGEIFS('Offense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Log'!$J$2:$J$2999,"HC"))))/(Table5[[#This Row],[Offense]]-1)),0)</f>
        <v>0</v>
      </c>
      <c r="J3">
        <f>_xlfn.STDEV.S('Defense Log'!$M$2:$M$2999)</f>
        <v>1.1220148386373245</v>
      </c>
      <c r="K3" t="e">
        <f ca="1">Table5[[#This Row],[Difference]]/SQRT((Table5[[#This Row],[STDO]]^2)/Table5[[#This Row],[Offense]]+(Table5[[#This Row],[STDD]]^2)/Table5[[#This Row],[Defense]])</f>
        <v>#DIV/0!</v>
      </c>
    </row>
    <row r="4" spans="1:11" hidden="1" x14ac:dyDescent="0.3">
      <c r="A4" t="s">
        <v>9</v>
      </c>
      <c r="B4" t="s">
        <v>10</v>
      </c>
      <c r="C4" t="s">
        <v>14</v>
      </c>
      <c r="D4" s="6">
        <f ca="1">(AVERAGEIFS('Offense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
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3]],Reference!$A$1:$A$12,0),2)),"Yes"))*40</f>
        <v>1.0810810810810789</v>
      </c>
      <c r="E4" s="3">
        <f ca="1">Table5[[#This Row],[Offense]]+Table5[[#This Row],[Defense]]</f>
        <v>74</v>
      </c>
      <c r="F4">
        <f ca="1">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</f>
        <v>37</v>
      </c>
      <c r="G4">
        <f ca="1">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</f>
        <v>37</v>
      </c>
      <c r="H4">
        <f ca="1">Table5[[#This Row],[+/- Per 40 Poss]]/40
-(AVERAGEIFS('Offense Log'!$M$2:$M$2999,'Offense Log'!$J$2:$J$2999,"HC")-AVERAGE('Defense Log'!$M$2:$M$2999))</f>
        <v>-0.12451925040998679</v>
      </c>
      <c r="I4">
        <f ca="1">IFERROR(SQRT((COUNTIFS(OFFSET('Offense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Log'!$M$2:$M$2999,3)*ABS((3-AVERAGEIFS('Offense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Log'!$M$2:$M$2999,2)*ABS((2-AVERAGEIFS('Offense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Log'!$M$2:$M$2999,1)*ABS((1-AVERAGEIFS('Offense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Log'!$M$2:$M$2999,0)*ABS((0-AVERAGEIFS('Offense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Log'!$J$2:$J$2999,"HC"))))/(Table5[[#This Row],[Offense]]-1)),0)</f>
        <v>5.4487398930149302</v>
      </c>
      <c r="J4">
        <f>_xlfn.STDEV.S('Defense Log'!$M$2:$M$2999)</f>
        <v>1.1220148386373245</v>
      </c>
      <c r="K4">
        <f ca="1">Table5[[#This Row],[Difference]]/SQRT((Table5[[#This Row],[STDO]]^2)/Table5[[#This Row],[Offense]]+(Table5[[#This Row],[STDD]]^2)/Table5[[#This Row],[Defense]])</f>
        <v>-0.13615176784678357</v>
      </c>
    </row>
    <row r="5" spans="1:11" hidden="1" x14ac:dyDescent="0.3">
      <c r="A5" t="s">
        <v>9</v>
      </c>
      <c r="B5" t="s">
        <v>11</v>
      </c>
      <c r="C5" t="s">
        <v>14</v>
      </c>
      <c r="D5" s="6">
        <f ca="1">(AVERAGEIFS('Offense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
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3]],Reference!$A$1:$A$12,0),2)),"Yes"))*40</f>
        <v>9.8571428571428577</v>
      </c>
      <c r="E5" s="3">
        <f ca="1">Table5[[#This Row],[Offense]]+Table5[[#This Row],[Defense]]</f>
        <v>82</v>
      </c>
      <c r="F5">
        <f ca="1">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</f>
        <v>40</v>
      </c>
      <c r="G5">
        <f ca="1">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</f>
        <v>42</v>
      </c>
      <c r="H5">
        <f ca="1">Table5[[#This Row],[+/- Per 40 Poss]]/40
-(AVERAGEIFS('Offense Log'!$M$2:$M$2999,'Offense Log'!$J$2:$J$2999,"HC")-AVERAGE('Defense Log'!$M$2:$M$2999))</f>
        <v>9.4882293991557676E-2</v>
      </c>
      <c r="I5">
        <f ca="1">IFERROR(SQRT((COUNTIFS(OFFSET('Offense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Log'!$M$2:$M$2999,3)*ABS((3-AVERAGEIFS('Offense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Log'!$M$2:$M$2999,2)*ABS((2-AVERAGEIFS('Offense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Log'!$M$2:$M$2999,1)*ABS((1-AVERAGEIFS('Offense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Log'!$M$2:$M$2999,0)*ABS((0-AVERAGEIFS('Offense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Log'!$J$2:$J$2999,"HC"))))/(Table5[[#This Row],[Offense]]-1)),0)</f>
        <v>5.4720393795999049</v>
      </c>
      <c r="J5">
        <f>_xlfn.STDEV.S('Defense Log'!$M$2:$M$2999)</f>
        <v>1.1220148386373245</v>
      </c>
      <c r="K5">
        <f ca="1">Table5[[#This Row],[Difference]]/SQRT((Table5[[#This Row],[STDO]]^2)/Table5[[#This Row],[Offense]]+(Table5[[#This Row],[STDD]]^2)/Table5[[#This Row],[Defense]])</f>
        <v>0.10753272213431964</v>
      </c>
    </row>
    <row r="6" spans="1:11" hidden="1" x14ac:dyDescent="0.3">
      <c r="A6" t="s">
        <v>8</v>
      </c>
      <c r="B6" t="s">
        <v>10</v>
      </c>
      <c r="C6" t="s">
        <v>71</v>
      </c>
      <c r="D6" s="6" t="e">
        <f ca="1">(AVERAGEIFS('Offense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
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3]],Reference!$A$1:$A$12,0),2)),"Yes"))*40</f>
        <v>#DIV/0!</v>
      </c>
      <c r="E6" s="3">
        <f ca="1">Table5[[#This Row],[Offense]]+Table5[[#This Row],[Defense]]</f>
        <v>0</v>
      </c>
      <c r="F6">
        <f ca="1">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</f>
        <v>0</v>
      </c>
      <c r="G6">
        <f ca="1">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</f>
        <v>0</v>
      </c>
      <c r="H6" t="e">
        <f ca="1">Table5[[#This Row],[+/- Per 40 Poss]]/40
-(AVERAGEIFS('Offense Log'!$M$2:$M$2999,'Offense Log'!$J$2:$J$2999,"HC")-AVERAGE('Defense Log'!$M$2:$M$2999))</f>
        <v>#DIV/0!</v>
      </c>
      <c r="I6">
        <f ca="1">IFERROR(SQRT((COUNTIFS(OFFSET('Offense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Log'!$M$2:$M$2999,3)*ABS((3-AVERAGEIFS('Offense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Log'!$M$2:$M$2999,2)*ABS((2-AVERAGEIFS('Offense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Log'!$M$2:$M$2999,1)*ABS((1-AVERAGEIFS('Offense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Log'!$M$2:$M$2999,0)*ABS((0-AVERAGEIFS('Offense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Log'!$J$2:$J$2999,"HC"))))/(Table5[[#This Row],[Offense]]-1)),0)</f>
        <v>0</v>
      </c>
      <c r="J6">
        <f>_xlfn.STDEV.S('Defense Log'!$M$2:$M$2999)</f>
        <v>1.1220148386373245</v>
      </c>
      <c r="K6" t="e">
        <f ca="1">Table5[[#This Row],[Difference]]/SQRT((Table5[[#This Row],[STDO]]^2)/Table5[[#This Row],[Offense]]+(Table5[[#This Row],[STDD]]^2)/Table5[[#This Row],[Defense]])</f>
        <v>#DIV/0!</v>
      </c>
    </row>
    <row r="7" spans="1:11" hidden="1" x14ac:dyDescent="0.3">
      <c r="A7" t="s">
        <v>10</v>
      </c>
      <c r="B7" t="s">
        <v>13</v>
      </c>
      <c r="C7" t="s">
        <v>71</v>
      </c>
      <c r="D7" s="6" t="e">
        <f ca="1">(AVERAGEIFS('Offense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
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3]],Reference!$A$1:$A$12,0),2)),"Yes"))*40</f>
        <v>#DIV/0!</v>
      </c>
      <c r="E7" s="3">
        <f ca="1">Table5[[#This Row],[Offense]]+Table5[[#This Row],[Defense]]</f>
        <v>0</v>
      </c>
      <c r="F7">
        <f ca="1">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</f>
        <v>0</v>
      </c>
      <c r="G7">
        <f ca="1">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</f>
        <v>0</v>
      </c>
      <c r="H7" t="e">
        <f ca="1">Table5[[#This Row],[+/- Per 40 Poss]]/40
-(AVERAGEIFS('Offense Log'!$M$2:$M$2999,'Offense Log'!$J$2:$J$2999,"HC")-AVERAGE('Defense Log'!$M$2:$M$2999))</f>
        <v>#DIV/0!</v>
      </c>
      <c r="I7">
        <f ca="1">IFERROR(SQRT((COUNTIFS(OFFSET('Offense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Log'!$M$2:$M$2999,3)*ABS((3-AVERAGEIFS('Offense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Log'!$M$2:$M$2999,2)*ABS((2-AVERAGEIFS('Offense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Log'!$M$2:$M$2999,1)*ABS((1-AVERAGEIFS('Offense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Log'!$M$2:$M$2999,0)*ABS((0-AVERAGEIFS('Offense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Log'!$J$2:$J$2999,"HC"))))/(Table5[[#This Row],[Offense]]-1)),0)</f>
        <v>0</v>
      </c>
      <c r="J7">
        <f>_xlfn.STDEV.S('Defense Log'!$M$2:$M$2999)</f>
        <v>1.1220148386373245</v>
      </c>
      <c r="K7" t="e">
        <f ca="1">Table5[[#This Row],[Difference]]/SQRT((Table5[[#This Row],[STDO]]^2)/Table5[[#This Row],[Offense]]+(Table5[[#This Row],[STDD]]^2)/Table5[[#This Row],[Defense]])</f>
        <v>#DIV/0!</v>
      </c>
    </row>
    <row r="8" spans="1:11" hidden="1" x14ac:dyDescent="0.3">
      <c r="A8" t="s">
        <v>10</v>
      </c>
      <c r="B8" t="s">
        <v>11</v>
      </c>
      <c r="C8" t="s">
        <v>71</v>
      </c>
      <c r="D8" s="6" t="e">
        <f ca="1">(AVERAGEIFS('Offense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
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3]],Reference!$A$1:$A$12,0),2)),"Yes"))*40</f>
        <v>#DIV/0!</v>
      </c>
      <c r="E8" s="3">
        <f ca="1">Table5[[#This Row],[Offense]]+Table5[[#This Row],[Defense]]</f>
        <v>0</v>
      </c>
      <c r="F8">
        <f ca="1">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</f>
        <v>0</v>
      </c>
      <c r="G8">
        <f ca="1">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</f>
        <v>0</v>
      </c>
      <c r="H8" t="e">
        <f ca="1">Table5[[#This Row],[+/- Per 40 Poss]]/40
-(AVERAGEIFS('Offense Log'!$M$2:$M$2999,'Offense Log'!$J$2:$J$2999,"HC")-AVERAGE('Defense Log'!$M$2:$M$2999))</f>
        <v>#DIV/0!</v>
      </c>
      <c r="I8">
        <f ca="1">IFERROR(SQRT((COUNTIFS(OFFSET('Offense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Log'!$M$2:$M$2999,3)*ABS((3-AVERAGEIFS('Offense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Log'!$M$2:$M$2999,2)*ABS((2-AVERAGEIFS('Offense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Log'!$M$2:$M$2999,1)*ABS((1-AVERAGEIFS('Offense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Log'!$M$2:$M$2999,0)*ABS((0-AVERAGEIFS('Offense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Log'!$J$2:$J$2999,"HC"))))/(Table5[[#This Row],[Offense]]-1)),0)</f>
        <v>0</v>
      </c>
      <c r="J8">
        <f>_xlfn.STDEV.S('Defense Log'!$M$2:$M$2999)</f>
        <v>1.1220148386373245</v>
      </c>
      <c r="K8" t="e">
        <f ca="1">Table5[[#This Row],[Difference]]/SQRT((Table5[[#This Row],[STDO]]^2)/Table5[[#This Row],[Offense]]+(Table5[[#This Row],[STDD]]^2)/Table5[[#This Row],[Defense]])</f>
        <v>#DIV/0!</v>
      </c>
    </row>
    <row r="9" spans="1:11" hidden="1" x14ac:dyDescent="0.3">
      <c r="A9" t="s">
        <v>10</v>
      </c>
      <c r="B9" t="s">
        <v>71</v>
      </c>
      <c r="C9" t="s">
        <v>130</v>
      </c>
      <c r="D9" s="6" t="e">
        <f ca="1">(AVERAGEIFS('Offense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
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3]],Reference!$A$1:$A$12,0),2)),"Yes"))*40</f>
        <v>#DIV/0!</v>
      </c>
      <c r="E9" s="3">
        <f ca="1">Table5[[#This Row],[Offense]]+Table5[[#This Row],[Defense]]</f>
        <v>0</v>
      </c>
      <c r="F9">
        <f ca="1">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</f>
        <v>0</v>
      </c>
      <c r="G9">
        <f ca="1">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</f>
        <v>0</v>
      </c>
      <c r="H9" t="e">
        <f ca="1">Table5[[#This Row],[+/- Per 40 Poss]]/40
-(AVERAGEIFS('Offense Log'!$M$2:$M$2999,'Offense Log'!$J$2:$J$2999,"HC")-AVERAGE('Defense Log'!$M$2:$M$2999))</f>
        <v>#DIV/0!</v>
      </c>
      <c r="I9">
        <f ca="1">IFERROR(SQRT((COUNTIFS(OFFSET('Offense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Log'!$M$2:$M$2999,3)*ABS((3-AVERAGEIFS('Offense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Log'!$M$2:$M$2999,2)*ABS((2-AVERAGEIFS('Offense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Log'!$M$2:$M$2999,1)*ABS((1-AVERAGEIFS('Offense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Log'!$M$2:$M$2999,0)*ABS((0-AVERAGEIFS('Offense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Log'!$J$2:$J$2999,"HC"))))/(Table5[[#This Row],[Offense]]-1)),0)</f>
        <v>0</v>
      </c>
      <c r="J9">
        <f>_xlfn.STDEV.S('Defense Log'!$M$2:$M$2999)</f>
        <v>1.1220148386373245</v>
      </c>
      <c r="K9" t="e">
        <f ca="1">Table5[[#This Row],[Difference]]/SQRT((Table5[[#This Row],[STDO]]^2)/Table5[[#This Row],[Offense]]+(Table5[[#This Row],[STDD]]^2)/Table5[[#This Row],[Defense]])</f>
        <v>#DIV/0!</v>
      </c>
    </row>
    <row r="10" spans="1:11" hidden="1" x14ac:dyDescent="0.3">
      <c r="A10" t="s">
        <v>130</v>
      </c>
      <c r="B10" t="s">
        <v>13</v>
      </c>
      <c r="C10" t="s">
        <v>14</v>
      </c>
      <c r="D10" s="6">
        <f ca="1">(AVERAGEIFS('Offense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
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3]],Reference!$A$1:$A$12,0),2)),"Yes"))*40</f>
        <v>23.586827765932242</v>
      </c>
      <c r="E10" s="3">
        <f ca="1">Table5[[#This Row],[Offense]]+Table5[[#This Row],[Defense]]</f>
        <v>130</v>
      </c>
      <c r="F10">
        <f ca="1">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</f>
        <v>63</v>
      </c>
      <c r="G10">
        <f ca="1">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</f>
        <v>67</v>
      </c>
      <c r="H10">
        <f ca="1">Table5[[#This Row],[+/- Per 40 Poss]]/40
-(AVERAGEIFS('Offense Log'!$M$2:$M$2999,'Offense Log'!$J$2:$J$2999,"HC")-AVERAGE('Defense Log'!$M$2:$M$2999))</f>
        <v>0.43812441671129232</v>
      </c>
      <c r="I10">
        <f ca="1">IFERROR(SQRT((COUNTIFS(OFFSET('Offense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Log'!$M$2:$M$2999,3)*ABS((3-AVERAGEIFS('Offense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Log'!$M$2:$M$2999,2)*ABS((2-AVERAGEIFS('Offense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Log'!$M$2:$M$2999,1)*ABS((1-AVERAGEIFS('Offense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Log'!$M$2:$M$2999,0)*ABS((0-AVERAGEIFS('Offense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Log'!$J$2:$J$2999,"HC"))))/(Table5[[#This Row],[Offense]]-1)),0)</f>
        <v>2.894922415041302</v>
      </c>
      <c r="J10">
        <f>_xlfn.STDEV.S('Defense Log'!$M$2:$M$2999)</f>
        <v>1.1220148386373245</v>
      </c>
      <c r="K10">
        <f ca="1">Table5[[#This Row],[Difference]]/SQRT((Table5[[#This Row],[STDO]]^2)/Table5[[#This Row],[Offense]]+(Table5[[#This Row],[STDD]]^2)/Table5[[#This Row],[Defense]])</f>
        <v>1.1244505686542619</v>
      </c>
    </row>
    <row r="11" spans="1:11" hidden="1" x14ac:dyDescent="0.3">
      <c r="A11" t="s">
        <v>11</v>
      </c>
      <c r="B11" t="s">
        <v>13</v>
      </c>
      <c r="C11" t="s">
        <v>14</v>
      </c>
      <c r="D11" s="6">
        <f ca="1">(AVERAGEIFS('Offense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
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3]],Reference!$A$1:$A$12,0),2)),"Yes"))*40</f>
        <v>19.023986765922253</v>
      </c>
      <c r="E11" s="3">
        <f ca="1">Table5[[#This Row],[Offense]]+Table5[[#This Row],[Defense]]</f>
        <v>140</v>
      </c>
      <c r="F11">
        <f ca="1">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</f>
        <v>62</v>
      </c>
      <c r="G11">
        <f ca="1">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</f>
        <v>78</v>
      </c>
      <c r="H11">
        <f ca="1">Table5[[#This Row],[+/- Per 40 Poss]]/40
-(AVERAGEIFS('Offense Log'!$M$2:$M$2999,'Offense Log'!$J$2:$J$2999,"HC")-AVERAGE('Defense Log'!$M$2:$M$2999))</f>
        <v>0.32405339171104253</v>
      </c>
      <c r="I11">
        <f ca="1">IFERROR(SQRT((COUNTIFS(OFFSET('Offense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Log'!$M$2:$M$2999,3)*ABS((3-AVERAGEIFS('Offense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Log'!$M$2:$M$2999,2)*ABS((2-AVERAGEIFS('Offense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Log'!$M$2:$M$2999,1)*ABS((1-AVERAGEIFS('Offense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Log'!$M$2:$M$2999,0)*ABS((0-AVERAGEIFS('Offense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Log'!$J$2:$J$2999,"HC"))))/(Table5[[#This Row],[Offense]]-1)),0)</f>
        <v>4.5066486441329303</v>
      </c>
      <c r="J11">
        <f>_xlfn.STDEV.S('Defense Log'!$M$2:$M$2999)</f>
        <v>1.1220148386373245</v>
      </c>
      <c r="K11">
        <f ca="1">Table5[[#This Row],[Difference]]/SQRT((Table5[[#This Row],[STDO]]^2)/Table5[[#This Row],[Offense]]+(Table5[[#This Row],[STDD]]^2)/Table5[[#This Row],[Defense]])</f>
        <v>0.55273248108966666</v>
      </c>
    </row>
    <row r="12" spans="1:11" hidden="1" x14ac:dyDescent="0.3">
      <c r="A12" t="s">
        <v>9</v>
      </c>
      <c r="B12" t="s">
        <v>13</v>
      </c>
      <c r="C12" t="s">
        <v>14</v>
      </c>
      <c r="D12" s="6">
        <f ca="1">(AVERAGEIFS('Offense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
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3]],Reference!$A$1:$A$12,0),2)),"Yes"))*40</f>
        <v>13.580901856763926</v>
      </c>
      <c r="E12" s="3">
        <f ca="1">Table5[[#This Row],[Offense]]+Table5[[#This Row],[Defense]]</f>
        <v>110</v>
      </c>
      <c r="F12">
        <f ca="1">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</f>
        <v>52</v>
      </c>
      <c r="G12">
        <f ca="1">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</f>
        <v>58</v>
      </c>
      <c r="H12">
        <f ca="1">Table5[[#This Row],[+/- Per 40 Poss]]/40
-(AVERAGEIFS('Offense Log'!$M$2:$M$2999,'Offense Log'!$J$2:$J$2999,"HC")-AVERAGE('Defense Log'!$M$2:$M$2999))</f>
        <v>0.18797626898208442</v>
      </c>
      <c r="I12">
        <f ca="1">IFERROR(SQRT((COUNTIFS(OFFSET('Offense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Log'!$M$2:$M$2999,3)*ABS((3-AVERAGEIFS('Offense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Log'!$M$2:$M$2999,2)*ABS((2-AVERAGEIFS('Offense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Log'!$M$2:$M$2999,1)*ABS((1-AVERAGEIFS('Offense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Log'!$M$2:$M$2999,0)*ABS((0-AVERAGEIFS('Offense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Log'!$J$2:$J$2999,"HC"))))/(Table5[[#This Row],[Offense]]-1)),0)</f>
        <v>4.8816083638351122</v>
      </c>
      <c r="J12">
        <f>_xlfn.STDEV.S('Defense Log'!$M$2:$M$2999)</f>
        <v>1.1220148386373245</v>
      </c>
      <c r="K12">
        <f ca="1">Table5[[#This Row],[Difference]]/SQRT((Table5[[#This Row],[STDO]]^2)/Table5[[#This Row],[Offense]]+(Table5[[#This Row],[STDD]]^2)/Table5[[#This Row],[Defense]])</f>
        <v>0.27132697931108929</v>
      </c>
    </row>
    <row r="13" spans="1:11" hidden="1" x14ac:dyDescent="0.3">
      <c r="A13" t="s">
        <v>9</v>
      </c>
      <c r="B13" t="s">
        <v>71</v>
      </c>
      <c r="C13" t="s">
        <v>14</v>
      </c>
      <c r="D13" s="6">
        <f ca="1">(AVERAGEIFS('Offense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
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3]],Reference!$A$1:$A$12,0),2)),"Yes"))*40</f>
        <v>16.047430830039531</v>
      </c>
      <c r="E13" s="3">
        <f ca="1">Table5[[#This Row],[Offense]]+Table5[[#This Row],[Defense]]</f>
        <v>45</v>
      </c>
      <c r="F13">
        <f ca="1">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</f>
        <v>23</v>
      </c>
      <c r="G13">
        <f ca="1">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</f>
        <v>22</v>
      </c>
      <c r="H13">
        <f ca="1">Table5[[#This Row],[+/- Per 40 Poss]]/40
-(AVERAGEIFS('Offense Log'!$M$2:$M$2999,'Offense Log'!$J$2:$J$2999,"HC")-AVERAGE('Defense Log'!$M$2:$M$2999))</f>
        <v>0.2496394933139745</v>
      </c>
      <c r="I13">
        <f ca="1">IFERROR(SQRT((COUNTIFS(OFFSET('Offense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Log'!$M$2:$M$2999,3)*ABS((3-AVERAGEIFS('Offense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Log'!$M$2:$M$2999,2)*ABS((2-AVERAGEIFS('Offense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Log'!$M$2:$M$2999,1)*ABS((1-AVERAGEIFS('Offense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Log'!$M$2:$M$2999,0)*ABS((0-AVERAGEIFS('Offense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Log'!$J$2:$J$2999,"HC"))))/(Table5[[#This Row],[Offense]]-1)),0)</f>
        <v>2.9617026084075113</v>
      </c>
      <c r="J13">
        <f>_xlfn.STDEV.S('Defense Log'!$M$2:$M$2999)</f>
        <v>1.1220148386373245</v>
      </c>
      <c r="K13">
        <f ca="1">Table5[[#This Row],[Difference]]/SQRT((Table5[[#This Row],[STDO]]^2)/Table5[[#This Row],[Offense]]+(Table5[[#This Row],[STDD]]^2)/Table5[[#This Row],[Defense]])</f>
        <v>0.37694542826469463</v>
      </c>
    </row>
    <row r="14" spans="1:11" x14ac:dyDescent="0.3">
      <c r="A14" t="s">
        <v>9</v>
      </c>
      <c r="B14" t="s">
        <v>70</v>
      </c>
      <c r="C14" t="s">
        <v>131</v>
      </c>
      <c r="D14" s="6">
        <f ca="1">(AVERAGEIFS('Offense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
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3]],Reference!$A$1:$A$12,0),2)),"Yes"))*40</f>
        <v>18.596491228070175</v>
      </c>
      <c r="E14" s="3">
        <f ca="1">Table5[[#This Row],[Offense]]+Table5[[#This Row],[Defense]]</f>
        <v>228</v>
      </c>
      <c r="F14">
        <f ca="1">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</f>
        <v>114</v>
      </c>
      <c r="G14">
        <f ca="1">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</f>
        <v>114</v>
      </c>
      <c r="H14">
        <f ca="1">Table5[[#This Row],[+/- Per 40 Poss]]/40
-(AVERAGEIFS('Offense Log'!$M$2:$M$2999,'Offense Log'!$J$2:$J$2999,"HC")-AVERAGE('Defense Log'!$M$2:$M$2999))</f>
        <v>0.31336600326474062</v>
      </c>
      <c r="I14">
        <f ca="1">IFERROR(SQRT((COUNTIFS(OFFSET('Offense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Log'!$M$2:$M$2999,3)*ABS((3-AVERAGEIFS('Offense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Log'!$M$2:$M$2999,2)*ABS((2-AVERAGEIFS('Offense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Log'!$M$2:$M$2999,1)*ABS((1-AVERAGEIFS('Offense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Log'!$M$2:$M$2999,0)*ABS((0-AVERAGEIFS('Offense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Log'!$J$2:$J$2999,"HC"))))/(Table5[[#This Row],[Offense]]-1)),0)</f>
        <v>2.0906991711724392</v>
      </c>
      <c r="J14">
        <f>_xlfn.STDEV.S('Defense Log'!$M$2:$M$2999)</f>
        <v>1.1220148386373245</v>
      </c>
      <c r="K14">
        <f ca="1">Table5[[#This Row],[Difference]]/SQRT((Table5[[#This Row],[STDO]]^2)/Table5[[#This Row],[Offense]]+(Table5[[#This Row],[STDD]]^2)/Table5[[#This Row],[Defense]])</f>
        <v>1.4101081040997698</v>
      </c>
    </row>
    <row r="15" spans="1:11" x14ac:dyDescent="0.3">
      <c r="A15" t="s">
        <v>9</v>
      </c>
      <c r="B15" t="s">
        <v>13</v>
      </c>
      <c r="C15" t="s">
        <v>131</v>
      </c>
      <c r="D15" s="6">
        <f ca="1">(AVERAGEIFS('Offense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
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3]],Reference!$A$1:$A$12,0),2)),"Yes"))*40</f>
        <v>12.976190476190478</v>
      </c>
      <c r="E15" s="3">
        <f ca="1">Table5[[#This Row],[Offense]]+Table5[[#This Row],[Defense]]</f>
        <v>284</v>
      </c>
      <c r="F15">
        <f ca="1">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</f>
        <v>140</v>
      </c>
      <c r="G15">
        <f ca="1">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</f>
        <v>144</v>
      </c>
      <c r="H15">
        <f ca="1">Table5[[#This Row],[+/- Per 40 Poss]]/40
-(AVERAGEIFS('Offense Log'!$M$2:$M$2999,'Offense Log'!$J$2:$J$2999,"HC")-AVERAGE('Defense Log'!$M$2:$M$2999))</f>
        <v>0.17285848446774821</v>
      </c>
      <c r="I15">
        <f ca="1">IFERROR(SQRT((COUNTIFS(OFFSET('Offense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Log'!$M$2:$M$2999,3)*ABS((3-AVERAGEIFS('Offense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Log'!$M$2:$M$2999,2)*ABS((2-AVERAGEIFS('Offense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Log'!$M$2:$M$2999,1)*ABS((1-AVERAGEIFS('Offense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Log'!$M$2:$M$2999,0)*ABS((0-AVERAGEIFS('Offense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Log'!$J$2:$J$2999,"HC"))))/(Table5[[#This Row],[Offense]]-1)),0)</f>
        <v>2.9569271322688291</v>
      </c>
      <c r="J15">
        <f>_xlfn.STDEV.S('Defense Log'!$M$2:$M$2999)</f>
        <v>1.1220148386373245</v>
      </c>
      <c r="K15">
        <f ca="1">Table5[[#This Row],[Difference]]/SQRT((Table5[[#This Row],[STDO]]^2)/Table5[[#This Row],[Offense]]+(Table5[[#This Row],[STDD]]^2)/Table5[[#This Row],[Defense]])</f>
        <v>0.64783517997178475</v>
      </c>
    </row>
    <row r="16" spans="1:11" hidden="1" x14ac:dyDescent="0.3">
      <c r="A16" t="s">
        <v>9</v>
      </c>
      <c r="B16" t="s">
        <v>130</v>
      </c>
      <c r="C16" t="s">
        <v>14</v>
      </c>
      <c r="D16" s="6">
        <f ca="1">(AVERAGEIFS('Offense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
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3]],Reference!$A$1:$A$12,0),2)),"Yes"))*40</f>
        <v>3.9787798408488051</v>
      </c>
      <c r="E16" s="3">
        <f ca="1">Table5[[#This Row],[Offense]]+Table5[[#This Row],[Defense]]</f>
        <v>110</v>
      </c>
      <c r="F16">
        <f ca="1">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</f>
        <v>58</v>
      </c>
      <c r="G16">
        <f ca="1">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</f>
        <v>52</v>
      </c>
      <c r="H16">
        <f ca="1">Table5[[#This Row],[+/- Per 40 Poss]]/40
-(AVERAGEIFS('Offense Log'!$M$2:$M$2999,'Offense Log'!$J$2:$J$2999,"HC")-AVERAGE('Defense Log'!$M$2:$M$2999))</f>
        <v>-5.2076781415793638E-2</v>
      </c>
      <c r="I16">
        <f ca="1">IFERROR(SQRT((COUNTIFS(OFFSET('Offense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Log'!$M$2:$M$2999,3)*ABS((3-AVERAGEIFS('Offense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Log'!$M$2:$M$2999,2)*ABS((2-AVERAGEIFS('Offense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Log'!$M$2:$M$2999,1)*ABS((1-AVERAGEIFS('Offense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Log'!$M$2:$M$2999,0)*ABS((0-AVERAGEIFS('Offense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Log'!$J$2:$J$2999,"HC"))))/(Table5[[#This Row],[Offense]]-1)),0)</f>
        <v>3.1176014171941908</v>
      </c>
      <c r="J16">
        <f>_xlfn.STDEV.S('Defense Log'!$M$2:$M$2999)</f>
        <v>1.1220148386373245</v>
      </c>
      <c r="K16">
        <f ca="1">Table5[[#This Row],[Difference]]/SQRT((Table5[[#This Row],[STDO]]^2)/Table5[[#This Row],[Offense]]+(Table5[[#This Row],[STDD]]^2)/Table5[[#This Row],[Defense]])</f>
        <v>-0.11891459083307884</v>
      </c>
    </row>
    <row r="17" spans="1:11" x14ac:dyDescent="0.3">
      <c r="A17" t="s">
        <v>11</v>
      </c>
      <c r="B17" t="s">
        <v>13</v>
      </c>
      <c r="C17" t="s">
        <v>130</v>
      </c>
      <c r="D17" s="6">
        <f ca="1">(AVERAGEIFS('Offense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
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3]],Reference!$A$1:$A$12,0),2)),"Yes"))*40</f>
        <v>12.31541218637993</v>
      </c>
      <c r="E17" s="3">
        <f ca="1">Table5[[#This Row],[Offense]]+Table5[[#This Row],[Defense]]</f>
        <v>529</v>
      </c>
      <c r="F17">
        <f ca="1">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</f>
        <v>250</v>
      </c>
      <c r="G17">
        <f ca="1">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</f>
        <v>279</v>
      </c>
      <c r="H17">
        <f ca="1">Table5[[#This Row],[+/- Per 40 Poss]]/40
-(AVERAGEIFS('Offense Log'!$M$2:$M$2999,'Offense Log'!$J$2:$J$2999,"HC")-AVERAGE('Defense Log'!$M$2:$M$2999))</f>
        <v>0.15633902722248449</v>
      </c>
      <c r="I17">
        <f ca="1">IFERROR(SQRT((COUNTIFS(OFFSET('Offense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Log'!$M$2:$M$2999,3)*ABS((3-AVERAGEIFS('Offense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Log'!$M$2:$M$2999,2)*ABS((2-AVERAGEIFS('Offense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Log'!$M$2:$M$2999,1)*ABS((1-AVERAGEIFS('Offense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Log'!$M$2:$M$2999,0)*ABS((0-AVERAGEIFS('Offense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Log'!$J$2:$J$2999,"HC")))^2)/(Table5[[#This Row],[Offense]]-1)),0)</f>
        <v>1.1485978880503547</v>
      </c>
      <c r="J17">
        <f ca="1">IFERROR(SQRT((COUNTIFS(OFFSET('Defense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Log'!$M$2:$M$2999,3)*ABS((3-AVERAGEIFS('Defense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Log'!$M$2:$M$2999,2)*ABS((2-AVERAGEIFS('Defense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Log'!$M$2:$M$2999,1)*ABS((1-AVERAGEIFS('Defense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Log'!$M$2:$M$2999,0)*ABS((0-AVERAGEIFS('Defense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3]],Reference!$A$1:$A$12,0),2)),"Yes")))^2)/(Table5[[#This Row],[Defense]]-1)),0)</f>
        <v>1.089423734425037</v>
      </c>
      <c r="K17">
        <f ca="1">Table5[[#This Row],[Difference]]/SQRT((Table5[[#This Row],[STDO]]^2)/Table5[[#This Row],[Offense]]+(Table5[[#This Row],[STDD]]^2)/Table5[[#This Row],[Defense]])</f>
        <v>1.6013913955296595</v>
      </c>
    </row>
    <row r="18" spans="1:11" x14ac:dyDescent="0.3">
      <c r="A18" t="s">
        <v>9</v>
      </c>
      <c r="B18" t="s">
        <v>13</v>
      </c>
      <c r="C18" t="s">
        <v>70</v>
      </c>
      <c r="D18" s="6">
        <f ca="1">(AVERAGEIFS('Offense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
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3]],Reference!$A$1:$A$12,0),2)),"Yes"))*40</f>
        <v>12.003084634663583</v>
      </c>
      <c r="E18" s="3">
        <f ca="1">Table5[[#This Row],[Offense]]+Table5[[#This Row],[Defense]]</f>
        <v>539</v>
      </c>
      <c r="F18">
        <f ca="1">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</f>
        <v>266</v>
      </c>
      <c r="G18">
        <f ca="1">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</f>
        <v>273</v>
      </c>
      <c r="H18">
        <f ca="1">Table5[[#This Row],[+/- Per 40 Poss]]/40
-(AVERAGEIFS('Offense Log'!$M$2:$M$2999,'Offense Log'!$J$2:$J$2999,"HC")-AVERAGE('Defense Log'!$M$2:$M$2999))</f>
        <v>0.14853083842957582</v>
      </c>
      <c r="I18">
        <f ca="1">IFERROR(SQRT((COUNTIFS(OFFSET('Offense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Log'!$M$2:$M$2999,3)*ABS((3-AVERAGEIFS('Offense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Log'!$M$2:$M$2999,2)*ABS((2-AVERAGEIFS('Offense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Log'!$M$2:$M$2999,1)*ABS((1-AVERAGEIFS('Offense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Log'!$M$2:$M$2999,0)*ABS((0-AVERAGEIFS('Offense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Log'!$J$2:$J$2999,"HC")))^2)/(Table5[[#This Row],[Offense]]-1)),0)</f>
        <v>1.1686120925283234</v>
      </c>
      <c r="J18">
        <f ca="1">IFERROR(SQRT((COUNTIFS(OFFSET('Defense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Log'!$M$2:$M$2999,3)*ABS((3-AVERAGEIFS('Defense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Log'!$M$2:$M$2999,2)*ABS((2-AVERAGEIFS('Defense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Log'!$M$2:$M$2999,1)*ABS((1-AVERAGEIFS('Defense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Log'!$M$2:$M$2999,0)*ABS((0-AVERAGEIFS('Defense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3]],Reference!$A$1:$A$12,0),2)),"Yes")))^2)/(Table5[[#This Row],[Defense]]-1)),0)</f>
        <v>1.0441271307659163</v>
      </c>
      <c r="K18">
        <f ca="1">Table5[[#This Row],[Difference]]/SQRT((Table5[[#This Row],[STDO]]^2)/Table5[[#This Row],[Offense]]+(Table5[[#This Row],[STDD]]^2)/Table5[[#This Row],[Defense]])</f>
        <v>1.5546831512547281</v>
      </c>
    </row>
    <row r="19" spans="1:11" x14ac:dyDescent="0.3">
      <c r="A19" t="s">
        <v>8</v>
      </c>
      <c r="B19" t="s">
        <v>11</v>
      </c>
      <c r="C19" t="s">
        <v>130</v>
      </c>
      <c r="D19" s="6">
        <f ca="1">(AVERAGEIFS('Offense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
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3]],Reference!$A$1:$A$12,0),2)),"Yes"))*40</f>
        <v>11.916729813926072</v>
      </c>
      <c r="E19" s="3">
        <f ca="1">Table5[[#This Row],[Offense]]+Table5[[#This Row],[Defense]]</f>
        <v>617</v>
      </c>
      <c r="F19">
        <f ca="1">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</f>
        <v>296</v>
      </c>
      <c r="G19">
        <f ca="1">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</f>
        <v>321</v>
      </c>
      <c r="H19">
        <f ca="1">Table5[[#This Row],[+/- Per 40 Poss]]/40
-(AVERAGEIFS('Offense Log'!$M$2:$M$2999,'Offense Log'!$J$2:$J$2999,"HC")-AVERAGE('Defense Log'!$M$2:$M$2999))</f>
        <v>0.14637196791113805</v>
      </c>
      <c r="I19">
        <f ca="1">IFERROR(SQRT((COUNTIFS(OFFSET('Offense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Log'!$M$2:$M$2999,3)*ABS((3-AVERAGEIFS('Offense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Log'!$M$2:$M$2999,2)*ABS((2-AVERAGEIFS('Offense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Log'!$M$2:$M$2999,1)*ABS((1-AVERAGEIFS('Offense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Log'!$M$2:$M$2999,0)*ABS((0-AVERAGEIFS('Offense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Log'!$J$2:$J$2999,"HC")))^2)/(Table5[[#This Row],[Offense]]-1)),0)</f>
        <v>1.1883671984995832</v>
      </c>
      <c r="J19">
        <f ca="1">IFERROR(SQRT((COUNTIFS(OFFSET('Defense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Log'!$M$2:$M$2999,3)*ABS((3-AVERAGEIFS('Defense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Log'!$M$2:$M$2999,2)*ABS((2-AVERAGEIFS('Defense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Log'!$M$2:$M$2999,1)*ABS((1-AVERAGEIFS('Defense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Log'!$M$2:$M$2999,0)*ABS((0-AVERAGEIFS('Defense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3]],Reference!$A$1:$A$12,0),2)),"Yes")))^2)/(Table5[[#This Row],[Defense]]-1)),0)</f>
        <v>1.1422568795223775</v>
      </c>
      <c r="K19">
        <f ca="1">Table5[[#This Row],[Difference]]/SQRT((Table5[[#This Row],[STDO]]^2)/Table5[[#This Row],[Offense]]+(Table5[[#This Row],[STDD]]^2)/Table5[[#This Row],[Defense]])</f>
        <v>1.5571797710784072</v>
      </c>
    </row>
    <row r="20" spans="1:11" hidden="1" x14ac:dyDescent="0.3">
      <c r="A20" t="s">
        <v>71</v>
      </c>
      <c r="B20" t="s">
        <v>13</v>
      </c>
      <c r="C20" t="s">
        <v>14</v>
      </c>
      <c r="D20" s="6">
        <f ca="1">(AVERAGEIFS('Offense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
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3]],Reference!$A$1:$A$12,0),2)),"Yes"))*40</f>
        <v>10.909090909090908</v>
      </c>
      <c r="E20" s="3">
        <f ca="1">Table5[[#This Row],[Offense]]+Table5[[#This Row],[Defense]]</f>
        <v>24</v>
      </c>
      <c r="F20">
        <f ca="1">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</f>
        <v>13</v>
      </c>
      <c r="G20">
        <f ca="1">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</f>
        <v>11</v>
      </c>
      <c r="H20">
        <f ca="1">Table5[[#This Row],[+/- Per 40 Poss]]/40
-(AVERAGEIFS('Offense Log'!$M$2:$M$2999,'Offense Log'!$J$2:$J$2999,"HC")-AVERAGE('Defense Log'!$M$2:$M$2999))</f>
        <v>0.12118099529025894</v>
      </c>
      <c r="I20">
        <f ca="1">IFERROR(SQRT((COUNTIFS(OFFSET('Offense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Log'!$M$2:$M$2999,3)*ABS((3-AVERAGEIFS('Offense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Log'!$M$2:$M$2999,2)*ABS((2-AVERAGEIFS('Offense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Log'!$M$2:$M$2999,1)*ABS((1-AVERAGEIFS('Offense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Log'!$M$2:$M$2999,0)*ABS((0-AVERAGEIFS('Offense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Log'!$J$2:$J$2999,"HC"))))/(Table5[[#This Row],[Offense]]-1)),0)</f>
        <v>3.9150199172393689</v>
      </c>
      <c r="J20">
        <f>_xlfn.STDEV.S('Defense Log'!$M$2:$M$2999)</f>
        <v>1.1220148386373245</v>
      </c>
      <c r="K20">
        <f ca="1">Table5[[#This Row],[Difference]]/SQRT((Table5[[#This Row],[STDO]]^2)/Table5[[#This Row],[Offense]]+(Table5[[#This Row],[STDD]]^2)/Table5[[#This Row],[Defense]])</f>
        <v>0.10655044603822056</v>
      </c>
    </row>
    <row r="21" spans="1:11" x14ac:dyDescent="0.3">
      <c r="A21" t="s">
        <v>11</v>
      </c>
      <c r="B21" t="s">
        <v>13</v>
      </c>
      <c r="C21" t="s">
        <v>131</v>
      </c>
      <c r="D21" s="6">
        <f ca="1">(AVERAGEIFS('Offense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
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3]],Reference!$A$1:$A$12,0),2)),"Yes"))*40</f>
        <v>11.284360321298536</v>
      </c>
      <c r="E21" s="3">
        <f ca="1">Table5[[#This Row],[Offense]]+Table5[[#This Row],[Defense]]</f>
        <v>380</v>
      </c>
      <c r="F21">
        <f ca="1">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</f>
        <v>179</v>
      </c>
      <c r="G21">
        <f ca="1">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</f>
        <v>201</v>
      </c>
      <c r="H21">
        <f ca="1">Table5[[#This Row],[+/- Per 40 Poss]]/40
-(AVERAGEIFS('Offense Log'!$M$2:$M$2999,'Offense Log'!$J$2:$J$2999,"HC")-AVERAGE('Defense Log'!$M$2:$M$2999))</f>
        <v>0.13056273059544965</v>
      </c>
      <c r="I21">
        <f ca="1">IFERROR(SQRT((COUNTIFS(OFFSET('Offense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Log'!$M$2:$M$2999,3)*ABS((3-AVERAGEIFS('Offense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Log'!$M$2:$M$2999,2)*ABS((2-AVERAGEIFS('Offense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Log'!$M$2:$M$2999,1)*ABS((1-AVERAGEIFS('Offense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Log'!$M$2:$M$2999,0)*ABS((0-AVERAGEIFS('Offense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Log'!$J$2:$J$2999,"HC"))))/(Table5[[#This Row],[Offense]]-1)),0)</f>
        <v>2.6382054699538182</v>
      </c>
      <c r="J21">
        <f>_xlfn.STDEV.S('Defense Log'!$M$2:$M$2999)</f>
        <v>1.1220148386373245</v>
      </c>
      <c r="K21">
        <f ca="1">Table5[[#This Row],[Difference]]/SQRT((Table5[[#This Row],[STDO]]^2)/Table5[[#This Row],[Offense]]+(Table5[[#This Row],[STDD]]^2)/Table5[[#This Row],[Defense]])</f>
        <v>0.61447805275976541</v>
      </c>
    </row>
    <row r="22" spans="1:11" hidden="1" x14ac:dyDescent="0.3">
      <c r="A22" t="s">
        <v>70</v>
      </c>
      <c r="B22" t="s">
        <v>13</v>
      </c>
      <c r="C22" t="s">
        <v>14</v>
      </c>
      <c r="D22" s="6">
        <f ca="1">(AVERAGEIFS('Offense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
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3]],Reference!$A$1:$A$12,0),2)),"Yes"))*40</f>
        <v>12.777777777777777</v>
      </c>
      <c r="E22" s="3">
        <f ca="1">Table5[[#This Row],[Offense]]+Table5[[#This Row],[Defense]]</f>
        <v>59</v>
      </c>
      <c r="F22">
        <f ca="1">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</f>
        <v>32</v>
      </c>
      <c r="G22">
        <f ca="1">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</f>
        <v>27</v>
      </c>
      <c r="H22">
        <f ca="1">Table5[[#This Row],[+/- Per 40 Poss]]/40
-(AVERAGEIFS('Offense Log'!$M$2:$M$2999,'Offense Log'!$J$2:$J$2999,"HC")-AVERAGE('Defense Log'!$M$2:$M$2999))</f>
        <v>0.16789816700743065</v>
      </c>
      <c r="I22">
        <f ca="1">IFERROR(SQRT((COUNTIFS(OFFSET('Offense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Log'!$M$2:$M$2999,3)*ABS((3-AVERAGEIFS('Offense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Log'!$M$2:$M$2999,2)*ABS((2-AVERAGEIFS('Offense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Log'!$M$2:$M$2999,1)*ABS((1-AVERAGEIFS('Offense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Log'!$M$2:$M$2999,0)*ABS((0-AVERAGEIFS('Offense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Log'!$J$2:$J$2999,"HC"))))/(Table5[[#This Row],[Offense]]-1)),0)</f>
        <v>4.3972771005421132</v>
      </c>
      <c r="J22">
        <f>_xlfn.STDEV.S('Defense Log'!$M$2:$M$2999)</f>
        <v>1.1220148386373245</v>
      </c>
      <c r="K22">
        <f ca="1">Table5[[#This Row],[Difference]]/SQRT((Table5[[#This Row],[STDO]]^2)/Table5[[#This Row],[Offense]]+(Table5[[#This Row],[STDD]]^2)/Table5[[#This Row],[Defense]])</f>
        <v>0.20811153777905766</v>
      </c>
    </row>
    <row r="23" spans="1:11" hidden="1" x14ac:dyDescent="0.3">
      <c r="A23" t="s">
        <v>11</v>
      </c>
      <c r="B23" t="s">
        <v>130</v>
      </c>
      <c r="C23" t="s">
        <v>14</v>
      </c>
      <c r="D23" s="6">
        <f ca="1">(AVERAGEIFS('Offense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
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3]],Reference!$A$1:$A$12,0),2)),"Yes"))*40</f>
        <v>10.546938775510206</v>
      </c>
      <c r="E23" s="3">
        <f ca="1">Table5[[#This Row],[Offense]]+Table5[[#This Row],[Defense]]</f>
        <v>198</v>
      </c>
      <c r="F23">
        <f ca="1">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</f>
        <v>100</v>
      </c>
      <c r="G23">
        <f ca="1">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</f>
        <v>98</v>
      </c>
      <c r="H23">
        <f ca="1">Table5[[#This Row],[+/- Per 40 Poss]]/40
-(AVERAGEIFS('Offense Log'!$M$2:$M$2999,'Offense Log'!$J$2:$J$2999,"HC")-AVERAGE('Defense Log'!$M$2:$M$2999))</f>
        <v>0.11212719195074139</v>
      </c>
      <c r="I23">
        <f ca="1">IFERROR(SQRT((COUNTIFS(OFFSET('Offense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Log'!$M$2:$M$2999,3)*ABS((3-AVERAGEIFS('Offense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Log'!$M$2:$M$2999,2)*ABS((2-AVERAGEIFS('Offense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Log'!$M$2:$M$2999,1)*ABS((1-AVERAGEIFS('Offense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Log'!$M$2:$M$2999,0)*ABS((0-AVERAGEIFS('Offense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Log'!$J$2:$J$2999,"HC"))))/(Table5[[#This Row],[Offense]]-1)),0)</f>
        <v>2.4929722905127991</v>
      </c>
      <c r="J23">
        <f>_xlfn.STDEV.S('Defense Log'!$M$2:$M$2999)</f>
        <v>1.1220148386373245</v>
      </c>
      <c r="K23">
        <f ca="1">Table5[[#This Row],[Difference]]/SQRT((Table5[[#This Row],[STDO]]^2)/Table5[[#This Row],[Offense]]+(Table5[[#This Row],[STDD]]^2)/Table5[[#This Row],[Defense]])</f>
        <v>0.40944370903118354</v>
      </c>
    </row>
    <row r="24" spans="1:11" x14ac:dyDescent="0.3">
      <c r="A24" t="s">
        <v>9</v>
      </c>
      <c r="B24" t="s">
        <v>8</v>
      </c>
      <c r="C24" t="s">
        <v>71</v>
      </c>
      <c r="D24" s="6">
        <f ca="1">(AVERAGEIFS('Offense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
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3]],Reference!$A$1:$A$12,0),2)),"Yes"))*40</f>
        <v>10.591057797164662</v>
      </c>
      <c r="E24" s="3">
        <f ca="1">Table5[[#This Row],[Offense]]+Table5[[#This Row],[Defense]]</f>
        <v>271</v>
      </c>
      <c r="F24">
        <f ca="1">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</f>
        <v>131</v>
      </c>
      <c r="G24">
        <f ca="1">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</f>
        <v>140</v>
      </c>
      <c r="H24">
        <f ca="1">Table5[[#This Row],[+/- Per 40 Poss]]/40
-(AVERAGEIFS('Offense Log'!$M$2:$M$2999,'Offense Log'!$J$2:$J$2999,"HC")-AVERAGE('Defense Log'!$M$2:$M$2999))</f>
        <v>0.1132301674921028</v>
      </c>
      <c r="I24">
        <f ca="1">IFERROR(SQRT((COUNTIFS(OFFSET('Offense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Log'!$M$2:$M$2999,3)*ABS((3-AVERAGEIFS('Offense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Log'!$M$2:$M$2999,2)*ABS((2-AVERAGEIFS('Offense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Log'!$M$2:$M$2999,1)*ABS((1-AVERAGEIFS('Offense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Log'!$M$2:$M$2999,0)*ABS((0-AVERAGEIFS('Offense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Log'!$J$2:$J$2999,"HC")))^2)/(Table5[[#This Row],[Offense]]-1)),0)</f>
        <v>1.199334323095729</v>
      </c>
      <c r="J24">
        <f ca="1">IFERROR(SQRT((COUNTIFS(OFFSET('Defense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Log'!$M$2:$M$2999,3)*ABS((3-AVERAGEIFS('Defense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Log'!$M$2:$M$2999,2)*ABS((2-AVERAGEIFS('Defense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Log'!$M$2:$M$2999,1)*ABS((1-AVERAGEIFS('Defense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Log'!$M$2:$M$2999,0)*ABS((0-AVERAGEIFS('Defense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3]],Reference!$A$1:$A$12,0),2)),"Yes")))^2)/(Table5[[#This Row],[Defense]]-1)),0)</f>
        <v>1.1083166870193695</v>
      </c>
      <c r="K24">
        <f ca="1">Table5[[#This Row],[Difference]]/SQRT((Table5[[#This Row],[STDO]]^2)/Table5[[#This Row],[Offense]]+(Table5[[#This Row],[STDD]]^2)/Table5[[#This Row],[Defense]])</f>
        <v>0.80562372741028632</v>
      </c>
    </row>
    <row r="25" spans="1:11" x14ac:dyDescent="0.3">
      <c r="A25" t="s">
        <v>8</v>
      </c>
      <c r="B25" t="s">
        <v>10</v>
      </c>
      <c r="C25" t="s">
        <v>130</v>
      </c>
      <c r="D25" s="6">
        <f ca="1">(AVERAGEIFS('Offense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
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3]],Reference!$A$1:$A$12,0),2)),"Yes"))*40</f>
        <v>9.4513581374115532</v>
      </c>
      <c r="E25" s="3">
        <f ca="1">Table5[[#This Row],[Offense]]+Table5[[#This Row],[Defense]]</f>
        <v>662</v>
      </c>
      <c r="F25">
        <f ca="1">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</f>
        <v>325</v>
      </c>
      <c r="G25">
        <f ca="1">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</f>
        <v>337</v>
      </c>
      <c r="H25">
        <f ca="1">Table5[[#This Row],[+/- Per 40 Poss]]/40
-(AVERAGEIFS('Offense Log'!$M$2:$M$2999,'Offense Log'!$J$2:$J$2999,"HC")-AVERAGE('Defense Log'!$M$2:$M$2999))</f>
        <v>8.4737675998275058E-2</v>
      </c>
      <c r="I25">
        <f ca="1">IFERROR(SQRT((COUNTIFS(OFFSET('Offense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Log'!$M$2:$M$2999,3)*ABS((3-AVERAGEIFS('Offense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Log'!$M$2:$M$2999,2)*ABS((2-AVERAGEIFS('Offense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Log'!$M$2:$M$2999,1)*ABS((1-AVERAGEIFS('Offense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Log'!$M$2:$M$2999,0)*ABS((0-AVERAGEIFS('Offense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Log'!$J$2:$J$2999,"HC")))^2)/(Table5[[#This Row],[Offense]]-1)),0)</f>
        <v>1.1725011243906542</v>
      </c>
      <c r="J25">
        <f ca="1">IFERROR(SQRT((COUNTIFS(OFFSET('Defense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Log'!$M$2:$M$2999,3)*ABS((3-AVERAGEIFS('Defense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Log'!$M$2:$M$2999,2)*ABS((2-AVERAGEIFS('Defense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Log'!$M$2:$M$2999,1)*ABS((1-AVERAGEIFS('Defense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Log'!$M$2:$M$2999,0)*ABS((0-AVERAGEIFS('Defense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3]],Reference!$A$1:$A$12,0),2)),"Yes")))^2)/(Table5[[#This Row],[Defense]]-1)),0)</f>
        <v>1.1503020718827057</v>
      </c>
      <c r="K25">
        <f ca="1">Table5[[#This Row],[Difference]]/SQRT((Table5[[#This Row],[STDO]]^2)/Table5[[#This Row],[Offense]]+(Table5[[#This Row],[STDD]]^2)/Table5[[#This Row],[Defense]])</f>
        <v>0.9382675932352933</v>
      </c>
    </row>
    <row r="26" spans="1:11" hidden="1" x14ac:dyDescent="0.3">
      <c r="A26" t="s">
        <v>9</v>
      </c>
      <c r="B26" t="s">
        <v>70</v>
      </c>
      <c r="C26" t="s">
        <v>14</v>
      </c>
      <c r="D26" s="6">
        <f ca="1">(AVERAGEIFS('Offense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
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3]],Reference!$A$1:$A$12,0),2)),"Yes"))*40</f>
        <v>20.681818181818183</v>
      </c>
      <c r="E26" s="3">
        <f ca="1">Table5[[#This Row],[Offense]]+Table5[[#This Row],[Defense]]</f>
        <v>38</v>
      </c>
      <c r="F26">
        <f ca="1">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</f>
        <v>16</v>
      </c>
      <c r="G26">
        <f ca="1">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</f>
        <v>22</v>
      </c>
      <c r="H26">
        <f ca="1">Table5[[#This Row],[+/- Per 40 Poss]]/40
-(AVERAGEIFS('Offense Log'!$M$2:$M$2999,'Offense Log'!$J$2:$J$2999,"HC")-AVERAGE('Defense Log'!$M$2:$M$2999))</f>
        <v>0.36549917710844082</v>
      </c>
      <c r="I26">
        <f ca="1">IFERROR(SQRT((COUNTIFS(OFFSET('Offense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Log'!$M$2:$M$2999,3)*ABS((3-AVERAGEIFS('Offense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Log'!$M$2:$M$2999,2)*ABS((2-AVERAGEIFS('Offense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Log'!$M$2:$M$2999,1)*ABS((1-AVERAGEIFS('Offense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Log'!$M$2:$M$2999,0)*ABS((0-AVERAGEIFS('Offense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Log'!$J$2:$J$2999,"HC"))))/(Table5[[#This Row],[Offense]]-1)),0)</f>
        <v>5.7383249690163476</v>
      </c>
      <c r="J26">
        <f>_xlfn.STDEV.S('Defense Log'!$M$2:$M$2999)</f>
        <v>1.1220148386373245</v>
      </c>
      <c r="K26">
        <f ca="1">Table5[[#This Row],[Difference]]/SQRT((Table5[[#This Row],[STDO]]^2)/Table5[[#This Row],[Offense]]+(Table5[[#This Row],[STDD]]^2)/Table5[[#This Row],[Defense]])</f>
        <v>0.25130774579325404</v>
      </c>
    </row>
    <row r="27" spans="1:11" x14ac:dyDescent="0.3">
      <c r="A27" t="s">
        <v>9</v>
      </c>
      <c r="B27" t="s">
        <v>11</v>
      </c>
      <c r="C27" t="s">
        <v>131</v>
      </c>
      <c r="D27" s="6">
        <f ca="1">(AVERAGEIFS('Offense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
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3]],Reference!$A$1:$A$12,0),2)),"Yes"))*40</f>
        <v>9.2516116976548624</v>
      </c>
      <c r="E27" s="3">
        <f ca="1">Table5[[#This Row],[Offense]]+Table5[[#This Row],[Defense]]</f>
        <v>293</v>
      </c>
      <c r="F27">
        <f ca="1">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</f>
        <v>139</v>
      </c>
      <c r="G27">
        <f ca="1">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</f>
        <v>154</v>
      </c>
      <c r="H27">
        <f ca="1">Table5[[#This Row],[+/- Per 40 Poss]]/40
-(AVERAGEIFS('Offense Log'!$M$2:$M$2999,'Offense Log'!$J$2:$J$2999,"HC")-AVERAGE('Defense Log'!$M$2:$M$2999))</f>
        <v>7.9744015004357793E-2</v>
      </c>
      <c r="I27">
        <f ca="1">IFERROR(SQRT((COUNTIFS(OFFSET('Offense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Log'!$M$2:$M$2999,3)*ABS((3-AVERAGEIFS('Offense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Log'!$M$2:$M$2999,2)*ABS((2-AVERAGEIFS('Offense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Log'!$M$2:$M$2999,1)*ABS((1-AVERAGEIFS('Offense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Log'!$M$2:$M$2999,0)*ABS((0-AVERAGEIFS('Offense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Log'!$J$2:$J$2999,"HC"))))/(Table5[[#This Row],[Offense]]-1)),0)</f>
        <v>2.908988299536297</v>
      </c>
      <c r="J27">
        <f>_xlfn.STDEV.S('Defense Log'!$M$2:$M$2999)</f>
        <v>1.1220148386373245</v>
      </c>
      <c r="K27">
        <f ca="1">Table5[[#This Row],[Difference]]/SQRT((Table5[[#This Row],[STDO]]^2)/Table5[[#This Row],[Offense]]+(Table5[[#This Row],[STDD]]^2)/Table5[[#This Row],[Defense]])</f>
        <v>0.30346151612545319</v>
      </c>
    </row>
    <row r="28" spans="1:11" x14ac:dyDescent="0.3">
      <c r="A28" t="s">
        <v>10</v>
      </c>
      <c r="B28" t="s">
        <v>11</v>
      </c>
      <c r="C28" t="s">
        <v>130</v>
      </c>
      <c r="D28" s="6">
        <f ca="1">(AVERAGEIFS('Offense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
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3]],Reference!$A$1:$A$12,0),2)),"Yes"))*40</f>
        <v>9.0091028486028755</v>
      </c>
      <c r="E28" s="3">
        <f ca="1">Table5[[#This Row],[Offense]]+Table5[[#This Row],[Defense]]</f>
        <v>595</v>
      </c>
      <c r="F28">
        <f ca="1">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</f>
        <v>284</v>
      </c>
      <c r="G28">
        <f ca="1">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</f>
        <v>311</v>
      </c>
      <c r="H28">
        <f ca="1">Table5[[#This Row],[+/- Per 40 Poss]]/40
-(AVERAGEIFS('Offense Log'!$M$2:$M$2999,'Offense Log'!$J$2:$J$2999,"HC")-AVERAGE('Defense Log'!$M$2:$M$2999))</f>
        <v>7.3681293778058127E-2</v>
      </c>
      <c r="I28">
        <f ca="1">IFERROR(SQRT((COUNTIFS(OFFSET('Offense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Log'!$M$2:$M$2999,3)*ABS((3-AVERAGEIFS('Offense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Log'!$M$2:$M$2999,2)*ABS((2-AVERAGEIFS('Offense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Log'!$M$2:$M$2999,1)*ABS((1-AVERAGEIFS('Offense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Log'!$M$2:$M$2999,0)*ABS((0-AVERAGEIFS('Offense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Log'!$J$2:$J$2999,"HC")))^2)/(Table5[[#This Row],[Offense]]-1)),0)</f>
        <v>1.1431232985656707</v>
      </c>
      <c r="J28">
        <f ca="1">IFERROR(SQRT((COUNTIFS(OFFSET('Defense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Log'!$M$2:$M$2999,3)*ABS((3-AVERAGEIFS('Defense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Log'!$M$2:$M$2999,2)*ABS((2-AVERAGEIFS('Defense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Log'!$M$2:$M$2999,1)*ABS((1-AVERAGEIFS('Defense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Log'!$M$2:$M$2999,0)*ABS((0-AVERAGEIFS('Defense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3]],Reference!$A$1:$A$12,0),2)),"Yes")))^2)/(Table5[[#This Row],[Defense]]-1)),0)</f>
        <v>1.1376025721109444</v>
      </c>
      <c r="K28">
        <f ca="1">Table5[[#This Row],[Difference]]/SQRT((Table5[[#This Row],[STDO]]^2)/Table5[[#This Row],[Offense]]+(Table5[[#This Row],[STDD]]^2)/Table5[[#This Row],[Defense]])</f>
        <v>0.78712926733978295</v>
      </c>
    </row>
    <row r="29" spans="1:11" x14ac:dyDescent="0.3">
      <c r="A29" t="s">
        <v>8</v>
      </c>
      <c r="B29" t="s">
        <v>13</v>
      </c>
      <c r="C29" t="s">
        <v>131</v>
      </c>
      <c r="D29" s="6">
        <f ca="1">(AVERAGEIFS('Offense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
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3]],Reference!$A$1:$A$12,0),2)),"Yes"))*40</f>
        <v>8.7494222676299582</v>
      </c>
      <c r="E29" s="3">
        <f ca="1">Table5[[#This Row],[Offense]]+Table5[[#This Row],[Defense]]</f>
        <v>406</v>
      </c>
      <c r="F29">
        <f ca="1">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</f>
        <v>213</v>
      </c>
      <c r="G29">
        <f ca="1">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</f>
        <v>193</v>
      </c>
      <c r="H29">
        <f ca="1">Table5[[#This Row],[+/- Per 40 Poss]]/40
-(AVERAGEIFS('Offense Log'!$M$2:$M$2999,'Offense Log'!$J$2:$J$2999,"HC")-AVERAGE('Defense Log'!$M$2:$M$2999))</f>
        <v>6.718927925373519E-2</v>
      </c>
      <c r="I29">
        <f ca="1">IFERROR(SQRT((COUNTIFS(OFFSET('Offense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Log'!$M$2:$M$2999,3)*ABS((3-AVERAGEIFS('Offense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Log'!$M$2:$M$2999,2)*ABS((2-AVERAGEIFS('Offense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Log'!$M$2:$M$2999,1)*ABS((1-AVERAGEIFS('Offense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Log'!$M$2:$M$2999,0)*ABS((0-AVERAGEIFS('Offense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Log'!$J$2:$J$2999,"HC"))))/(Table5[[#This Row],[Offense]]-1)),0)</f>
        <v>2.5865460301019376</v>
      </c>
      <c r="J29">
        <f>_xlfn.STDEV.S('Defense Log'!$M$2:$M$2999)</f>
        <v>1.1220148386373245</v>
      </c>
      <c r="K29">
        <f ca="1">Table5[[#This Row],[Difference]]/SQRT((Table5[[#This Row],[STDO]]^2)/Table5[[#This Row],[Offense]]+(Table5[[#This Row],[STDD]]^2)/Table5[[#This Row],[Defense]])</f>
        <v>0.34498084139441032</v>
      </c>
    </row>
    <row r="30" spans="1:11" x14ac:dyDescent="0.3">
      <c r="A30" t="s">
        <v>9</v>
      </c>
      <c r="B30" t="s">
        <v>11</v>
      </c>
      <c r="C30" t="s">
        <v>130</v>
      </c>
      <c r="D30" s="6">
        <f ca="1">(AVERAGEIFS('Offense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
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3]],Reference!$A$1:$A$12,0),2)),"Yes"))*40</f>
        <v>8.4239848430539155</v>
      </c>
      <c r="E30" s="3">
        <f ca="1">Table5[[#This Row],[Offense]]+Table5[[#This Row],[Defense]]</f>
        <v>626</v>
      </c>
      <c r="F30">
        <f ca="1">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</f>
        <v>295</v>
      </c>
      <c r="G30">
        <f ca="1">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</f>
        <v>331</v>
      </c>
      <c r="H30">
        <f ca="1">Table5[[#This Row],[+/- Per 40 Poss]]/40
-(AVERAGEIFS('Offense Log'!$M$2:$M$2999,'Offense Log'!$J$2:$J$2999,"HC")-AVERAGE('Defense Log'!$M$2:$M$2999))</f>
        <v>5.9053343639334122E-2</v>
      </c>
      <c r="I30">
        <f ca="1">IFERROR(SQRT((COUNTIFS(OFFSET('Offense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Log'!$M$2:$M$2999,3)*ABS((3-AVERAGEIFS('Offense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Log'!$M$2:$M$2999,2)*ABS((2-AVERAGEIFS('Offense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Log'!$M$2:$M$2999,1)*ABS((1-AVERAGEIFS('Offense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Log'!$M$2:$M$2999,0)*ABS((0-AVERAGEIFS('Offense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Log'!$J$2:$J$2999,"HC")))^2)/(Table5[[#This Row],[Offense]]-1)),0)</f>
        <v>1.1507696230085536</v>
      </c>
      <c r="J30">
        <f ca="1">IFERROR(SQRT((COUNTIFS(OFFSET('Defense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Log'!$M$2:$M$2999,3)*ABS((3-AVERAGEIFS('Defense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Log'!$M$2:$M$2999,2)*ABS((2-AVERAGEIFS('Defense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Log'!$M$2:$M$2999,1)*ABS((1-AVERAGEIFS('Defense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Log'!$M$2:$M$2999,0)*ABS((0-AVERAGEIFS('Defense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3]],Reference!$A$1:$A$12,0),2)),"Yes")))^2)/(Table5[[#This Row],[Defense]]-1)),0)</f>
        <v>1.12974968040831</v>
      </c>
      <c r="K30">
        <f ca="1">Table5[[#This Row],[Difference]]/SQRT((Table5[[#This Row],[STDO]]^2)/Table5[[#This Row],[Offense]]+(Table5[[#This Row],[STDD]]^2)/Table5[[#This Row],[Defense]])</f>
        <v>0.6464427447275406</v>
      </c>
    </row>
    <row r="31" spans="1:11" x14ac:dyDescent="0.3">
      <c r="A31" t="s">
        <v>70</v>
      </c>
      <c r="B31" t="s">
        <v>13</v>
      </c>
      <c r="C31" t="s">
        <v>131</v>
      </c>
      <c r="D31" s="6">
        <f ca="1">(AVERAGEIFS('Offense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
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3]],Reference!$A$1:$A$12,0),2)),"Yes"))*40</f>
        <v>8.0672268907563058</v>
      </c>
      <c r="E31" s="3">
        <f ca="1">Table5[[#This Row],[Offense]]+Table5[[#This Row],[Defense]]</f>
        <v>238</v>
      </c>
      <c r="F31">
        <f ca="1">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</f>
        <v>119</v>
      </c>
      <c r="G31">
        <f ca="1">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</f>
        <v>119</v>
      </c>
      <c r="H31">
        <f ca="1">Table5[[#This Row],[+/- Per 40 Poss]]/40
-(AVERAGEIFS('Offense Log'!$M$2:$M$2999,'Offense Log'!$J$2:$J$2999,"HC")-AVERAGE('Defense Log'!$M$2:$M$2999))</f>
        <v>5.0134394831893886E-2</v>
      </c>
      <c r="I31">
        <f ca="1">IFERROR(SQRT((COUNTIFS(OFFSET('Offense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Log'!$M$2:$M$2999,3)*ABS((3-AVERAGEIFS('Offense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Log'!$M$2:$M$2999,2)*ABS((2-AVERAGEIFS('Offense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Log'!$M$2:$M$2999,1)*ABS((1-AVERAGEIFS('Offense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Log'!$M$2:$M$2999,0)*ABS((0-AVERAGEIFS('Offense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Log'!$J$2:$J$2999,"HC"))))/(Table5[[#This Row],[Offense]]-1)),0)</f>
        <v>2.2538430886751541</v>
      </c>
      <c r="J31">
        <f>_xlfn.STDEV.S('Defense Log'!$M$2:$M$2999)</f>
        <v>1.1220148386373245</v>
      </c>
      <c r="K31">
        <f ca="1">Table5[[#This Row],[Difference]]/SQRT((Table5[[#This Row],[STDO]]^2)/Table5[[#This Row],[Offense]]+(Table5[[#This Row],[STDD]]^2)/Table5[[#This Row],[Defense]])</f>
        <v>0.21722423138620187</v>
      </c>
    </row>
    <row r="32" spans="1:11" x14ac:dyDescent="0.3">
      <c r="A32" t="s">
        <v>9</v>
      </c>
      <c r="B32" t="s">
        <v>8</v>
      </c>
      <c r="C32" t="s">
        <v>130</v>
      </c>
      <c r="D32" s="6">
        <f ca="1">(AVERAGEIFS('Offense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
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3]],Reference!$A$1:$A$12,0),2)),"Yes"))*40</f>
        <v>7.7774971232915169</v>
      </c>
      <c r="E32" s="3">
        <f ca="1">Table5[[#This Row],[Offense]]+Table5[[#This Row],[Defense]]</f>
        <v>654</v>
      </c>
      <c r="F32">
        <f ca="1">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</f>
        <v>321</v>
      </c>
      <c r="G32">
        <f ca="1">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</f>
        <v>333</v>
      </c>
      <c r="H32">
        <f ca="1">Table5[[#This Row],[+/- Per 40 Poss]]/40
-(AVERAGEIFS('Offense Log'!$M$2:$M$2999,'Offense Log'!$J$2:$J$2999,"HC")-AVERAGE('Defense Log'!$M$2:$M$2999))</f>
        <v>4.2891150645274156E-2</v>
      </c>
      <c r="I32">
        <f ca="1">IFERROR(SQRT((COUNTIFS(OFFSET('Offense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Log'!$M$2:$M$2999,3)*ABS((3-AVERAGEIFS('Offense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Log'!$M$2:$M$2999,2)*ABS((2-AVERAGEIFS('Offense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Log'!$M$2:$M$2999,1)*ABS((1-AVERAGEIFS('Offense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Log'!$M$2:$M$2999,0)*ABS((0-AVERAGEIFS('Offense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Log'!$J$2:$J$2999,"HC")))^2)/(Table5[[#This Row],[Offense]]-1)),0)</f>
        <v>1.197332835515303</v>
      </c>
      <c r="J32">
        <f ca="1">IFERROR(SQRT((COUNTIFS(OFFSET('Defense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Log'!$M$2:$M$2999,3)*ABS((3-AVERAGEIFS('Defense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Log'!$M$2:$M$2999,2)*ABS((2-AVERAGEIFS('Defense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Log'!$M$2:$M$2999,1)*ABS((1-AVERAGEIFS('Defense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Log'!$M$2:$M$2999,0)*ABS((0-AVERAGEIFS('Defense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3]],Reference!$A$1:$A$12,0),2)),"Yes")))^2)/(Table5[[#This Row],[Defense]]-1)),0)</f>
        <v>1.1249982412117259</v>
      </c>
      <c r="K32">
        <f ca="1">Table5[[#This Row],[Difference]]/SQRT((Table5[[#This Row],[STDO]]^2)/Table5[[#This Row],[Offense]]+(Table5[[#This Row],[STDD]]^2)/Table5[[#This Row],[Defense]])</f>
        <v>0.47173807415169022</v>
      </c>
    </row>
    <row r="33" spans="1:11" hidden="1" x14ac:dyDescent="0.3">
      <c r="A33" t="s">
        <v>11</v>
      </c>
      <c r="B33" t="s">
        <v>13</v>
      </c>
      <c r="C33" t="s">
        <v>71</v>
      </c>
      <c r="D33" s="6">
        <f ca="1">(AVERAGEIFS('Offense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
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3]],Reference!$A$1:$A$12,0),2)),"Yes"))*40</f>
        <v>7.6282828282828286</v>
      </c>
      <c r="E33" s="3">
        <f ca="1">Table5[[#This Row],[Offense]]+Table5[[#This Row],[Defense]]</f>
        <v>199</v>
      </c>
      <c r="F33">
        <f ca="1">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</f>
        <v>99</v>
      </c>
      <c r="G33">
        <f ca="1">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</f>
        <v>100</v>
      </c>
      <c r="H33">
        <f ca="1">Table5[[#This Row],[+/- Per 40 Poss]]/40
-(AVERAGEIFS('Offense Log'!$M$2:$M$2999,'Offense Log'!$J$2:$J$2999,"HC")-AVERAGE('Defense Log'!$M$2:$M$2999))</f>
        <v>3.9160793270056948E-2</v>
      </c>
      <c r="I33">
        <f ca="1">IFERROR(SQRT((COUNTIFS(OFFSET('Offense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Log'!$M$2:$M$2999,3)*ABS((3-AVERAGEIFS('Offense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Log'!$M$2:$M$2999,2)*ABS((2-AVERAGEIFS('Offense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Log'!$M$2:$M$2999,1)*ABS((1-AVERAGEIFS('Offense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Log'!$M$2:$M$2999,0)*ABS((0-AVERAGEIFS('Offense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Log'!$J$2:$J$2999,"HC")))^2)/(Table5[[#This Row],[Offense]]-1)),0)</f>
        <v>1.1888300306975219</v>
      </c>
      <c r="J33">
        <f ca="1">IFERROR(SQRT((COUNTIFS(OFFSET('Defense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Log'!$M$2:$M$2999,3)*ABS((3-AVERAGEIFS('Defense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Log'!$M$2:$M$2999,2)*ABS((2-AVERAGEIFS('Defense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Log'!$M$2:$M$2999,1)*ABS((1-AVERAGEIFS('Defense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Log'!$M$2:$M$2999,0)*ABS((0-AVERAGEIFS('Defense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3]],Reference!$A$1:$A$12,0),2)),"Yes")))^2)/(Table5[[#This Row],[Defense]]-1)),0)</f>
        <v>1.2</v>
      </c>
      <c r="K33">
        <f ca="1">Table5[[#This Row],[Difference]]/SQRT((Table5[[#This Row],[STDO]]^2)/Table5[[#This Row],[Offense]]+(Table5[[#This Row],[STDD]]^2)/Table5[[#This Row],[Defense]])</f>
        <v>0.23125585773430929</v>
      </c>
    </row>
    <row r="34" spans="1:11" x14ac:dyDescent="0.3">
      <c r="A34" t="s">
        <v>70</v>
      </c>
      <c r="B34" t="s">
        <v>13</v>
      </c>
      <c r="C34" t="s">
        <v>10</v>
      </c>
      <c r="D34" s="6">
        <f ca="1">(AVERAGEIFS('Offense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
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3]],Reference!$A$1:$A$12,0),2)),"Yes"))*40</f>
        <v>7.5742296918767504</v>
      </c>
      <c r="E34" s="3">
        <f ca="1">Table5[[#This Row],[Offense]]+Table5[[#This Row],[Defense]]</f>
        <v>621</v>
      </c>
      <c r="F34">
        <f ca="1">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</f>
        <v>306</v>
      </c>
      <c r="G34">
        <f ca="1">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</f>
        <v>315</v>
      </c>
      <c r="H34">
        <f ca="1">Table5[[#This Row],[+/- Per 40 Poss]]/40
-(AVERAGEIFS('Offense Log'!$M$2:$M$2999,'Offense Log'!$J$2:$J$2999,"HC")-AVERAGE('Defense Log'!$M$2:$M$2999))</f>
        <v>3.7809464859904995E-2</v>
      </c>
      <c r="I34">
        <f ca="1">IFERROR(SQRT((COUNTIFS(OFFSET('Offense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Log'!$M$2:$M$2999,3)*ABS((3-AVERAGEIFS('Offense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Log'!$M$2:$M$2999,2)*ABS((2-AVERAGEIFS('Offense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Log'!$M$2:$M$2999,1)*ABS((1-AVERAGEIFS('Offense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Log'!$M$2:$M$2999,0)*ABS((0-AVERAGEIFS('Offense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Log'!$J$2:$J$2999,"HC")))^2)/(Table5[[#This Row],[Offense]]-1)),0)</f>
        <v>1.168286653260626</v>
      </c>
      <c r="J34">
        <f ca="1">IFERROR(SQRT((COUNTIFS(OFFSET('Defense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Log'!$M$2:$M$2999,3)*ABS((3-AVERAGEIFS('Defense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Log'!$M$2:$M$2999,2)*ABS((2-AVERAGEIFS('Defense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Log'!$M$2:$M$2999,1)*ABS((1-AVERAGEIFS('Defense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Log'!$M$2:$M$2999,0)*ABS((0-AVERAGEIFS('Defense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3]],Reference!$A$1:$A$12,0),2)),"Yes")))^2)/(Table5[[#This Row],[Defense]]-1)),0)</f>
        <v>1.0936161851068091</v>
      </c>
      <c r="K34">
        <f ca="1">Table5[[#This Row],[Difference]]/SQRT((Table5[[#This Row],[STDO]]^2)/Table5[[#This Row],[Offense]]+(Table5[[#This Row],[STDD]]^2)/Table5[[#This Row],[Defense]])</f>
        <v>0.41608570274412149</v>
      </c>
    </row>
    <row r="35" spans="1:11" x14ac:dyDescent="0.3">
      <c r="A35" t="s">
        <v>8</v>
      </c>
      <c r="B35" t="s">
        <v>13</v>
      </c>
      <c r="C35" t="s">
        <v>130</v>
      </c>
      <c r="D35" s="6">
        <f ca="1">(AVERAGEIFS('Offense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
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3]],Reference!$A$1:$A$12,0),2)),"Yes"))*40</f>
        <v>7.5677390697379243</v>
      </c>
      <c r="E35" s="3">
        <f ca="1">Table5[[#This Row],[Offense]]+Table5[[#This Row],[Defense]]</f>
        <v>615</v>
      </c>
      <c r="F35">
        <f ca="1">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</f>
        <v>309</v>
      </c>
      <c r="G35">
        <f ca="1">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</f>
        <v>306</v>
      </c>
      <c r="H35">
        <f ca="1">Table5[[#This Row],[+/- Per 40 Poss]]/40
-(AVERAGEIFS('Offense Log'!$M$2:$M$2999,'Offense Log'!$J$2:$J$2999,"HC")-AVERAGE('Defense Log'!$M$2:$M$2999))</f>
        <v>3.7647199306434342E-2</v>
      </c>
      <c r="I35">
        <f ca="1">IFERROR(SQRT((COUNTIFS(OFFSET('Offense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Log'!$M$2:$M$2999,3)*ABS((3-AVERAGEIFS('Offense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Log'!$M$2:$M$2999,2)*ABS((2-AVERAGEIFS('Offense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Log'!$M$2:$M$2999,1)*ABS((1-AVERAGEIFS('Offense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Log'!$M$2:$M$2999,0)*ABS((0-AVERAGEIFS('Offense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Log'!$J$2:$J$2999,"HC")))^2)/(Table5[[#This Row],[Offense]]-1)),0)</f>
        <v>1.1906131976808527</v>
      </c>
      <c r="J35">
        <f ca="1">IFERROR(SQRT((COUNTIFS(OFFSET('Defense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Log'!$M$2:$M$2999,3)*ABS((3-AVERAGEIFS('Defense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Log'!$M$2:$M$2999,2)*ABS((2-AVERAGEIFS('Defense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Log'!$M$2:$M$2999,1)*ABS((1-AVERAGEIFS('Defense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Log'!$M$2:$M$2999,0)*ABS((0-AVERAGEIFS('Defense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3]],Reference!$A$1:$A$12,0),2)),"Yes")))^2)/(Table5[[#This Row],[Defense]]-1)),0)</f>
        <v>1.1391412436375818</v>
      </c>
      <c r="K35">
        <f ca="1">Table5[[#This Row],[Difference]]/SQRT((Table5[[#This Row],[STDO]]^2)/Table5[[#This Row],[Offense]]+(Table5[[#This Row],[STDD]]^2)/Table5[[#This Row],[Defense]])</f>
        <v>0.40067822020710642</v>
      </c>
    </row>
    <row r="36" spans="1:11" x14ac:dyDescent="0.3">
      <c r="A36" t="s">
        <v>8</v>
      </c>
      <c r="B36" t="s">
        <v>70</v>
      </c>
      <c r="C36" t="s">
        <v>131</v>
      </c>
      <c r="D36" s="6">
        <f ca="1">(AVERAGEIFS('Offense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
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3]],Reference!$A$1:$A$12,0),2)),"Yes"))*40</f>
        <v>7.1377972676673984</v>
      </c>
      <c r="E36" s="3">
        <f ca="1">Table5[[#This Row],[Offense]]+Table5[[#This Row],[Defense]]</f>
        <v>268</v>
      </c>
      <c r="F36">
        <f ca="1">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</f>
        <v>147</v>
      </c>
      <c r="G36">
        <f ca="1">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</f>
        <v>121</v>
      </c>
      <c r="H36">
        <f ca="1">Table5[[#This Row],[+/- Per 40 Poss]]/40
-(AVERAGEIFS('Offense Log'!$M$2:$M$2999,'Offense Log'!$J$2:$J$2999,"HC")-AVERAGE('Defense Log'!$M$2:$M$2999))</f>
        <v>2.6898654254671195E-2</v>
      </c>
      <c r="I36">
        <f ca="1">IFERROR(SQRT((COUNTIFS(OFFSET('Offense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Log'!$M$2:$M$2999,3)*ABS((3-AVERAGEIFS('Offense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Log'!$M$2:$M$2999,2)*ABS((2-AVERAGEIFS('Offense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Log'!$M$2:$M$2999,1)*ABS((1-AVERAGEIFS('Offense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Log'!$M$2:$M$2999,0)*ABS((0-AVERAGEIFS('Offense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Log'!$J$2:$J$2999,"HC"))))/(Table5[[#This Row],[Offense]]-1)),0)</f>
        <v>2.1112512971159592</v>
      </c>
      <c r="J36">
        <f>_xlfn.STDEV.S('Defense Log'!$M$2:$M$2999)</f>
        <v>1.1220148386373245</v>
      </c>
      <c r="K36">
        <f ca="1">Table5[[#This Row],[Difference]]/SQRT((Table5[[#This Row],[STDO]]^2)/Table5[[#This Row],[Offense]]+(Table5[[#This Row],[STDD]]^2)/Table5[[#This Row],[Defense]])</f>
        <v>0.13328812679151034</v>
      </c>
    </row>
    <row r="37" spans="1:11" hidden="1" x14ac:dyDescent="0.3">
      <c r="A37" t="s">
        <v>70</v>
      </c>
      <c r="B37" t="s">
        <v>11</v>
      </c>
      <c r="C37" t="s">
        <v>131</v>
      </c>
      <c r="D37" s="6">
        <f ca="1">(AVERAGEIFS('Offense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
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3]],Reference!$A$1:$A$12,0),2)),"Yes"))*40</f>
        <v>6.3348416289592802</v>
      </c>
      <c r="E37" s="3">
        <f ca="1">Table5[[#This Row],[Offense]]+Table5[[#This Row],[Defense]]</f>
        <v>193</v>
      </c>
      <c r="F37">
        <f ca="1">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</f>
        <v>91</v>
      </c>
      <c r="G37">
        <f ca="1">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</f>
        <v>102</v>
      </c>
      <c r="H37">
        <f ca="1">Table5[[#This Row],[+/- Per 40 Poss]]/40
-(AVERAGEIFS('Offense Log'!$M$2:$M$2999,'Offense Log'!$J$2:$J$2999,"HC")-AVERAGE('Defense Log'!$M$2:$M$2999))</f>
        <v>6.8247632869682384E-3</v>
      </c>
      <c r="I37">
        <f ca="1">IFERROR(SQRT((COUNTIFS(OFFSET('Offense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Log'!$M$2:$M$2999,3)*ABS((3-AVERAGEIFS('Offense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Log'!$M$2:$M$2999,2)*ABS((2-AVERAGEIFS('Offense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Log'!$M$2:$M$2999,1)*ABS((1-AVERAGEIFS('Offense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Log'!$M$2:$M$2999,0)*ABS((0-AVERAGEIFS('Offense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Log'!$J$2:$J$2999,"HC"))))/(Table5[[#This Row],[Offense]]-1)),0)</f>
        <v>2.140173853604237</v>
      </c>
      <c r="J37">
        <f>_xlfn.STDEV.S('Defense Log'!$M$2:$M$2999)</f>
        <v>1.1220148386373245</v>
      </c>
      <c r="K37">
        <f ca="1">Table5[[#This Row],[Difference]]/SQRT((Table5[[#This Row],[STDO]]^2)/Table5[[#This Row],[Offense]]+(Table5[[#This Row],[STDD]]^2)/Table5[[#This Row],[Defense]])</f>
        <v>2.7260745270880984E-2</v>
      </c>
    </row>
    <row r="38" spans="1:11" x14ac:dyDescent="0.3">
      <c r="A38" t="s">
        <v>9</v>
      </c>
      <c r="B38" t="s">
        <v>13</v>
      </c>
      <c r="C38" t="s">
        <v>130</v>
      </c>
      <c r="D38" s="6">
        <f ca="1">(AVERAGEIFS('Offense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
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3]],Reference!$A$1:$A$12,0),2)),"Yes"))*40</f>
        <v>6.9972545164898481</v>
      </c>
      <c r="E38" s="3">
        <f ca="1">Table5[[#This Row],[Offense]]+Table5[[#This Row],[Defense]]</f>
        <v>344</v>
      </c>
      <c r="F38">
        <f ca="1">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</f>
        <v>163</v>
      </c>
      <c r="G38">
        <f ca="1">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</f>
        <v>181</v>
      </c>
      <c r="H38">
        <f ca="1">Table5[[#This Row],[+/- Per 40 Poss]]/40
-(AVERAGEIFS('Offense Log'!$M$2:$M$2999,'Offense Log'!$J$2:$J$2999,"HC")-AVERAGE('Defense Log'!$M$2:$M$2999))</f>
        <v>2.3385085475232437E-2</v>
      </c>
      <c r="I38">
        <f ca="1">IFERROR(SQRT((COUNTIFS(OFFSET('Offense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Log'!$M$2:$M$2999,3)*ABS((3-AVERAGEIFS('Offense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Log'!$M$2:$M$2999,2)*ABS((2-AVERAGEIFS('Offense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Log'!$M$2:$M$2999,1)*ABS((1-AVERAGEIFS('Offense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Log'!$M$2:$M$2999,0)*ABS((0-AVERAGEIFS('Offense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Log'!$J$2:$J$2999,"HC"))))/(Table5[[#This Row],[Offense]]-1)),0)</f>
        <v>2.7389904320945742</v>
      </c>
      <c r="J38">
        <f>_xlfn.STDEV.S('Defense Log'!$M$2:$M$2999)</f>
        <v>1.1220148386373245</v>
      </c>
      <c r="K38">
        <f ca="1">Table5[[#This Row],[Difference]]/SQRT((Table5[[#This Row],[STDO]]^2)/Table5[[#This Row],[Offense]]+(Table5[[#This Row],[STDD]]^2)/Table5[[#This Row],[Defense]])</f>
        <v>0.10159719910413068</v>
      </c>
    </row>
    <row r="39" spans="1:11" x14ac:dyDescent="0.3">
      <c r="A39" t="s">
        <v>8</v>
      </c>
      <c r="B39" t="s">
        <v>70</v>
      </c>
      <c r="C39" t="s">
        <v>130</v>
      </c>
      <c r="D39" s="6">
        <f ca="1">(AVERAGEIFS('Offense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
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3]],Reference!$A$1:$A$12,0),2)),"Yes"))*40</f>
        <v>6.672058883002383</v>
      </c>
      <c r="E39" s="3">
        <f ca="1">Table5[[#This Row],[Offense]]+Table5[[#This Row],[Defense]]</f>
        <v>629</v>
      </c>
      <c r="F39">
        <f ca="1">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</f>
        <v>316</v>
      </c>
      <c r="G39">
        <f ca="1">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</f>
        <v>313</v>
      </c>
      <c r="H39">
        <f ca="1">Table5[[#This Row],[+/- Per 40 Poss]]/40
-(AVERAGEIFS('Offense Log'!$M$2:$M$2999,'Offense Log'!$J$2:$J$2999,"HC")-AVERAGE('Defense Log'!$M$2:$M$2999))</f>
        <v>1.525519463804581E-2</v>
      </c>
      <c r="I39">
        <f ca="1">IFERROR(SQRT((COUNTIFS(OFFSET('Offense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Log'!$M$2:$M$2999,3)*ABS((3-AVERAGEIFS('Offense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Log'!$M$2:$M$2999,2)*ABS((2-AVERAGEIFS('Offense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Log'!$M$2:$M$2999,1)*ABS((1-AVERAGEIFS('Offense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Log'!$M$2:$M$2999,0)*ABS((0-AVERAGEIFS('Offense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Log'!$J$2:$J$2999,"HC")))^2)/(Table5[[#This Row],[Offense]]-1)),0)</f>
        <v>1.1752011458114904</v>
      </c>
      <c r="J39">
        <f ca="1">IFERROR(SQRT((COUNTIFS(OFFSET('Defense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Log'!$M$2:$M$2999,3)*ABS((3-AVERAGEIFS('Defense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Log'!$M$2:$M$2999,2)*ABS((2-AVERAGEIFS('Defense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Log'!$M$2:$M$2999,1)*ABS((1-AVERAGEIFS('Defense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Log'!$M$2:$M$2999,0)*ABS((0-AVERAGEIFS('Defense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3]],Reference!$A$1:$A$12,0),2)),"Yes")))^2)/(Table5[[#This Row],[Defense]]-1)),0)</f>
        <v>1.1101293415233724</v>
      </c>
      <c r="K39">
        <f ca="1">Table5[[#This Row],[Difference]]/SQRT((Table5[[#This Row],[STDO]]^2)/Table5[[#This Row],[Offense]]+(Table5[[#This Row],[STDD]]^2)/Table5[[#This Row],[Defense]])</f>
        <v>0.16736786689509264</v>
      </c>
    </row>
    <row r="40" spans="1:11" x14ac:dyDescent="0.3">
      <c r="A40" t="s">
        <v>8</v>
      </c>
      <c r="B40" t="s">
        <v>11</v>
      </c>
      <c r="C40" t="s">
        <v>71</v>
      </c>
      <c r="D40" s="6">
        <f ca="1">(AVERAGEIFS('Offense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
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3]],Reference!$A$1:$A$12,0),2)),"Yes"))*40</f>
        <v>6.4392173483082571</v>
      </c>
      <c r="E40" s="3">
        <f ca="1">Table5[[#This Row],[Offense]]+Table5[[#This Row],[Defense]]</f>
        <v>238</v>
      </c>
      <c r="F40">
        <f ca="1">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</f>
        <v>117</v>
      </c>
      <c r="G40">
        <f ca="1">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</f>
        <v>121</v>
      </c>
      <c r="H40">
        <f ca="1">Table5[[#This Row],[+/- Per 40 Poss]]/40
-(AVERAGEIFS('Offense Log'!$M$2:$M$2999,'Offense Log'!$J$2:$J$2999,"HC")-AVERAGE('Defense Log'!$M$2:$M$2999))</f>
        <v>9.4341562706926618E-3</v>
      </c>
      <c r="I40">
        <f ca="1">IFERROR(SQRT((COUNTIFS(OFFSET('Offense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Log'!$M$2:$M$2999,3)*ABS((3-AVERAGEIFS('Offense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Log'!$M$2:$M$2999,2)*ABS((2-AVERAGEIFS('Offense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Log'!$M$2:$M$2999,1)*ABS((1-AVERAGEIFS('Offense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Log'!$M$2:$M$2999,0)*ABS((0-AVERAGEIFS('Offense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Log'!$J$2:$J$2999,"HC")))^2)/(Table5[[#This Row],[Offense]]-1)),0)</f>
        <v>1.204606053520898</v>
      </c>
      <c r="J40">
        <f ca="1">IFERROR(SQRT((COUNTIFS(OFFSET('Defense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Log'!$M$2:$M$2999,3)*ABS((3-AVERAGEIFS('Defense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Log'!$M$2:$M$2999,2)*ABS((2-AVERAGEIFS('Defense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Log'!$M$2:$M$2999,1)*ABS((1-AVERAGEIFS('Defense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Log'!$M$2:$M$2999,0)*ABS((0-AVERAGEIFS('Defense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3]],Reference!$A$1:$A$12,0),2)),"Yes")))^2)/(Table5[[#This Row],[Defense]]-1)),0)</f>
        <v>1.2069016406683413</v>
      </c>
      <c r="K40">
        <f ca="1">Table5[[#This Row],[Difference]]/SQRT((Table5[[#This Row],[STDO]]^2)/Table5[[#This Row],[Offense]]+(Table5[[#This Row],[STDD]]^2)/Table5[[#This Row],[Defense]])</f>
        <v>6.0345973616620578E-2</v>
      </c>
    </row>
    <row r="41" spans="1:11" hidden="1" x14ac:dyDescent="0.3">
      <c r="A41" t="s">
        <v>9</v>
      </c>
      <c r="B41" t="s">
        <v>8</v>
      </c>
      <c r="C41" t="s">
        <v>14</v>
      </c>
      <c r="D41" s="6">
        <f ca="1">(AVERAGEIFS('Offense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
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3]],Reference!$A$1:$A$12,0),2)),"Yes"))*40</f>
        <v>2.8947368421052611</v>
      </c>
      <c r="E41" s="3">
        <f ca="1">Table5[[#This Row],[Offense]]+Table5[[#This Row],[Defense]]</f>
        <v>113</v>
      </c>
      <c r="F41">
        <f ca="1">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</f>
        <v>57</v>
      </c>
      <c r="G41">
        <f ca="1">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</f>
        <v>56</v>
      </c>
      <c r="H41">
        <f ca="1">Table5[[#This Row],[+/- Per 40 Poss]]/40
-(AVERAGEIFS('Offense Log'!$M$2:$M$2999,'Offense Log'!$J$2:$J$2999,"HC")-AVERAGE('Defense Log'!$M$2:$M$2999))</f>
        <v>-7.9177856384382239E-2</v>
      </c>
      <c r="I41">
        <f ca="1">IFERROR(SQRT((COUNTIFS(OFFSET('Offense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Log'!$M$2:$M$2999,3)*ABS((3-AVERAGEIFS('Offense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Log'!$M$2:$M$2999,2)*ABS((2-AVERAGEIFS('Offense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Log'!$M$2:$M$2999,1)*ABS((1-AVERAGEIFS('Offense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Log'!$M$2:$M$2999,0)*ABS((0-AVERAGEIFS('Offense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Log'!$J$2:$J$2999,"HC"))))/(Table5[[#This Row],[Offense]]-1)),0)</f>
        <v>4.8243952177897498</v>
      </c>
      <c r="J41">
        <f>_xlfn.STDEV.S('Defense Log'!$M$2:$M$2999)</f>
        <v>1.1220148386373245</v>
      </c>
      <c r="K41">
        <f ca="1">Table5[[#This Row],[Difference]]/SQRT((Table5[[#This Row],[STDO]]^2)/Table5[[#This Row],[Offense]]+(Table5[[#This Row],[STDD]]^2)/Table5[[#This Row],[Defense]])</f>
        <v>-0.12063149218691045</v>
      </c>
    </row>
    <row r="42" spans="1:11" x14ac:dyDescent="0.3">
      <c r="A42" t="s">
        <v>70</v>
      </c>
      <c r="B42" t="s">
        <v>10</v>
      </c>
      <c r="C42" t="s">
        <v>11</v>
      </c>
      <c r="D42" s="6">
        <f ca="1">(AVERAGEIFS('Offense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
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3]],Reference!$A$1:$A$12,0),2)),"Yes"))*40</f>
        <v>6.1299009539458682</v>
      </c>
      <c r="E42" s="3">
        <f ca="1">Table5[[#This Row],[Offense]]+Table5[[#This Row],[Defense]]</f>
        <v>419</v>
      </c>
      <c r="F42">
        <f ca="1">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</f>
        <v>201</v>
      </c>
      <c r="G42">
        <f ca="1">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</f>
        <v>218</v>
      </c>
      <c r="H42">
        <f ca="1">Table5[[#This Row],[+/- Per 40 Poss]]/40
-(AVERAGEIFS('Offense Log'!$M$2:$M$2999,'Offense Log'!$J$2:$J$2999,"HC")-AVERAGE('Defense Log'!$M$2:$M$2999))</f>
        <v>1.7012464116329395E-3</v>
      </c>
      <c r="I42">
        <f ca="1">IFERROR(SQRT((COUNTIFS(OFFSET('Offense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Log'!$M$2:$M$2999,3)*ABS((3-AVERAGEIFS('Offense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Log'!$M$2:$M$2999,2)*ABS((2-AVERAGEIFS('Offense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Log'!$M$2:$M$2999,1)*ABS((1-AVERAGEIFS('Offense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Log'!$M$2:$M$2999,0)*ABS((0-AVERAGEIFS('Offense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Log'!$J$2:$J$2999,"HC")))^2)/(Table5[[#This Row],[Offense]]-1)),0)</f>
        <v>1.1737675469195887</v>
      </c>
      <c r="J42">
        <f ca="1">IFERROR(SQRT((COUNTIFS(OFFSET('Defense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Log'!$M$2:$M$2999,3)*ABS((3-AVERAGEIFS('Defense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Log'!$M$2:$M$2999,2)*ABS((2-AVERAGEIFS('Defense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Log'!$M$2:$M$2999,1)*ABS((1-AVERAGEIFS('Defense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Log'!$M$2:$M$2999,0)*ABS((0-AVERAGEIFS('Defense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3]],Reference!$A$1:$A$12,0),2)),"Yes")))^2)/(Table5[[#This Row],[Defense]]-1)),0)</f>
        <v>1.1304111866084936</v>
      </c>
      <c r="K42">
        <f ca="1">Table5[[#This Row],[Difference]]/SQRT((Table5[[#This Row],[STDO]]^2)/Table5[[#This Row],[Offense]]+(Table5[[#This Row],[STDD]]^2)/Table5[[#This Row],[Defense]])</f>
        <v>1.5086630847824052E-2</v>
      </c>
    </row>
    <row r="43" spans="1:11" x14ac:dyDescent="0.3">
      <c r="A43" t="s">
        <v>9</v>
      </c>
      <c r="B43" t="s">
        <v>8</v>
      </c>
      <c r="C43" t="s">
        <v>70</v>
      </c>
      <c r="D43" s="6">
        <f ca="1">(AVERAGEIFS('Offense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
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3]],Reference!$A$1:$A$12,0),2)),"Yes"))*40</f>
        <v>6.0840527971051461</v>
      </c>
      <c r="E43" s="3">
        <f ca="1">Table5[[#This Row],[Offense]]+Table5[[#This Row],[Defense]]</f>
        <v>574</v>
      </c>
      <c r="F43">
        <f ca="1">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</f>
        <v>291</v>
      </c>
      <c r="G43">
        <f ca="1">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</f>
        <v>283</v>
      </c>
      <c r="H43">
        <f ca="1">Table5[[#This Row],[+/- Per 40 Poss]]/40
-(AVERAGEIFS('Offense Log'!$M$2:$M$2999,'Offense Log'!$J$2:$J$2999,"HC")-AVERAGE('Defense Log'!$M$2:$M$2999))</f>
        <v>5.5504249061488764E-4</v>
      </c>
      <c r="I43">
        <f ca="1">IFERROR(SQRT((COUNTIFS(OFFSET('Offense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Log'!$M$2:$M$2999,3)*ABS((3-AVERAGEIFS('Offense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Log'!$M$2:$M$2999,2)*ABS((2-AVERAGEIFS('Offense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Log'!$M$2:$M$2999,1)*ABS((1-AVERAGEIFS('Offense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Log'!$M$2:$M$2999,0)*ABS((0-AVERAGEIFS('Offense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Log'!$J$2:$J$2999,"HC")))^2)/(Table5[[#This Row],[Offense]]-1)),0)</f>
        <v>1.1253156542627172</v>
      </c>
      <c r="J43">
        <f ca="1">IFERROR(SQRT((COUNTIFS(OFFSET('Defense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Log'!$M$2:$M$2999,3)*ABS((3-AVERAGEIFS('Defense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Log'!$M$2:$M$2999,2)*ABS((2-AVERAGEIFS('Defense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Log'!$M$2:$M$2999,1)*ABS((1-AVERAGEIFS('Defense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Log'!$M$2:$M$2999,0)*ABS((0-AVERAGEIFS('Defense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3]],Reference!$A$1:$A$12,0),2)),"Yes")))^2)/(Table5[[#This Row],[Defense]]-1)),0)</f>
        <v>1.0508104926802706</v>
      </c>
      <c r="K43">
        <f ca="1">Table5[[#This Row],[Difference]]/SQRT((Table5[[#This Row],[STDO]]^2)/Table5[[#This Row],[Offense]]+(Table5[[#This Row],[STDD]]^2)/Table5[[#This Row],[Defense]])</f>
        <v>6.1095415828764871E-3</v>
      </c>
    </row>
    <row r="44" spans="1:11" x14ac:dyDescent="0.3">
      <c r="A44" t="s">
        <v>9</v>
      </c>
      <c r="B44" t="s">
        <v>13</v>
      </c>
      <c r="C44" t="s">
        <v>71</v>
      </c>
      <c r="D44" s="6">
        <f ca="1">(AVERAGEIFS('Offense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
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3]],Reference!$A$1:$A$12,0),2)),"Yes"))*40</f>
        <v>5.9813084112149539</v>
      </c>
      <c r="E44" s="3">
        <f ca="1">Table5[[#This Row],[Offense]]+Table5[[#This Row],[Defense]]</f>
        <v>214</v>
      </c>
      <c r="F44">
        <f ca="1">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</f>
        <v>107</v>
      </c>
      <c r="G44">
        <f ca="1">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</f>
        <v>107</v>
      </c>
      <c r="H44">
        <f ca="1">Table5[[#This Row],[+/- Per 40 Poss]]/40
-(AVERAGEIFS('Offense Log'!$M$2:$M$2999,'Offense Log'!$J$2:$J$2999,"HC")-AVERAGE('Defense Log'!$M$2:$M$2999))</f>
        <v>-2.0135671566399171E-3</v>
      </c>
      <c r="I44">
        <f ca="1">IFERROR(SQRT((COUNTIFS(OFFSET('Offense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Log'!$M$2:$M$2999,3)*ABS((3-AVERAGEIFS('Offense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Log'!$M$2:$M$2999,2)*ABS((2-AVERAGEIFS('Offense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Log'!$M$2:$M$2999,1)*ABS((1-AVERAGEIFS('Offense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Log'!$M$2:$M$2999,0)*ABS((0-AVERAGEIFS('Offense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Log'!$J$2:$J$2999,"HC")))^2)/(Table5[[#This Row],[Offense]]-1)),0)</f>
        <v>1.1600837868547962</v>
      </c>
      <c r="J44">
        <f ca="1">IFERROR(SQRT((COUNTIFS(OFFSET('Defense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Log'!$M$2:$M$2999,3)*ABS((3-AVERAGEIFS('Defense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Log'!$M$2:$M$2999,2)*ABS((2-AVERAGEIFS('Defense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Log'!$M$2:$M$2999,1)*ABS((1-AVERAGEIFS('Defense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Log'!$M$2:$M$2999,0)*ABS((0-AVERAGEIFS('Defense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3]],Reference!$A$1:$A$12,0),2)),"Yes")))^2)/(Table5[[#This Row],[Defense]]-1)),0)</f>
        <v>1.1271641540403119</v>
      </c>
      <c r="K44">
        <f ca="1">Table5[[#This Row],[Difference]]/SQRT((Table5[[#This Row],[STDO]]^2)/Table5[[#This Row],[Offense]]+(Table5[[#This Row],[STDD]]^2)/Table5[[#This Row],[Defense]])</f>
        <v>-1.2877002587118892E-2</v>
      </c>
    </row>
    <row r="45" spans="1:11" x14ac:dyDescent="0.3">
      <c r="A45" t="s">
        <v>10</v>
      </c>
      <c r="B45" t="s">
        <v>13</v>
      </c>
      <c r="C45" t="s">
        <v>130</v>
      </c>
      <c r="D45" s="6">
        <f ca="1">(AVERAGEIFS('Offense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
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3]],Reference!$A$1:$A$12,0),2)),"Yes"))*40</f>
        <v>5.5258691382039427</v>
      </c>
      <c r="E45" s="3">
        <f ca="1">Table5[[#This Row],[Offense]]+Table5[[#This Row],[Defense]]</f>
        <v>458</v>
      </c>
      <c r="F45">
        <f ca="1">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</f>
        <v>227</v>
      </c>
      <c r="G45">
        <f ca="1">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</f>
        <v>231</v>
      </c>
      <c r="H45">
        <f ca="1">Table5[[#This Row],[+/- Per 40 Poss]]/40
-(AVERAGEIFS('Offense Log'!$M$2:$M$2999,'Offense Log'!$J$2:$J$2999,"HC")-AVERAGE('Defense Log'!$M$2:$M$2999))</f>
        <v>-1.3399548981915199E-2</v>
      </c>
      <c r="I45">
        <f ca="1">IFERROR(SQRT((COUNTIFS(OFFSET('Offense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Log'!$M$2:$M$2999,3)*ABS((3-AVERAGEIFS('Offense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Log'!$M$2:$M$2999,2)*ABS((2-AVERAGEIFS('Offense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Log'!$M$2:$M$2999,1)*ABS((1-AVERAGEIFS('Offense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Log'!$M$2:$M$2999,0)*ABS((0-AVERAGEIFS('Offense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Log'!$J$2:$J$2999,"HC"))))/(Table5[[#This Row],[Offense]]-1)),0)</f>
        <v>2.2343263897642074</v>
      </c>
      <c r="J45">
        <f>_xlfn.STDEV.S('Defense Log'!$M$2:$M$2999)</f>
        <v>1.1220148386373245</v>
      </c>
      <c r="K45">
        <f ca="1">Table5[[#This Row],[Difference]]/SQRT((Table5[[#This Row],[STDO]]^2)/Table5[[#This Row],[Offense]]+(Table5[[#This Row],[STDD]]^2)/Table5[[#This Row],[Defense]])</f>
        <v>-8.0887676513555246E-2</v>
      </c>
    </row>
    <row r="46" spans="1:11" x14ac:dyDescent="0.3">
      <c r="A46" t="s">
        <v>9</v>
      </c>
      <c r="B46" t="s">
        <v>10</v>
      </c>
      <c r="C46" t="s">
        <v>11</v>
      </c>
      <c r="D46" s="6">
        <f ca="1">(AVERAGEIFS('Offense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
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3]],Reference!$A$1:$A$12,0),2)),"Yes"))*40</f>
        <v>5.5142688390451911</v>
      </c>
      <c r="E46" s="3">
        <f ca="1">Table5[[#This Row],[Offense]]+Table5[[#This Row],[Defense]]</f>
        <v>1667</v>
      </c>
      <c r="F46">
        <f ca="1">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</f>
        <v>810</v>
      </c>
      <c r="G46">
        <f ca="1">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</f>
        <v>857</v>
      </c>
      <c r="H46">
        <f ca="1">Table5[[#This Row],[+/- Per 40 Poss]]/40
-(AVERAGEIFS('Offense Log'!$M$2:$M$2999,'Offense Log'!$J$2:$J$2999,"HC")-AVERAGE('Defense Log'!$M$2:$M$2999))</f>
        <v>-1.3689556460883989E-2</v>
      </c>
      <c r="I46">
        <f ca="1">IFERROR(SQRT((COUNTIFS(OFFSET('Offense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Log'!$M$2:$M$2999,3)*ABS((3-AVERAGEIFS('Offense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Log'!$M$2:$M$2999,2)*ABS((2-AVERAGEIFS('Offense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Log'!$M$2:$M$2999,1)*ABS((1-AVERAGEIFS('Offense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Log'!$M$2:$M$2999,0)*ABS((0-AVERAGEIFS('Offense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Log'!$J$2:$J$2999,"HC")))^2)/(Table5[[#This Row],[Offense]]-1)),0)</f>
        <v>1.1385675093668486</v>
      </c>
      <c r="J46">
        <f ca="1">IFERROR(SQRT((COUNTIFS(OFFSET('Defense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Log'!$M$2:$M$2999,3)*ABS((3-AVERAGEIFS('Defense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Log'!$M$2:$M$2999,2)*ABS((2-AVERAGEIFS('Defense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Log'!$M$2:$M$2999,1)*ABS((1-AVERAGEIFS('Defense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Log'!$M$2:$M$2999,0)*ABS((0-AVERAGEIFS('Defense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3]],Reference!$A$1:$A$12,0),2)),"Yes")))^2)/(Table5[[#This Row],[Defense]]-1)),0)</f>
        <v>1.1217064145922544</v>
      </c>
      <c r="K46">
        <f ca="1">Table5[[#This Row],[Difference]]/SQRT((Table5[[#This Row],[STDO]]^2)/Table5[[#This Row],[Offense]]+(Table5[[#This Row],[STDD]]^2)/Table5[[#This Row],[Defense]])</f>
        <v>-0.24712689773477464</v>
      </c>
    </row>
    <row r="47" spans="1:11" x14ac:dyDescent="0.3">
      <c r="A47" t="s">
        <v>9</v>
      </c>
      <c r="B47" t="s">
        <v>13</v>
      </c>
      <c r="C47" t="s">
        <v>11</v>
      </c>
      <c r="D47" s="6">
        <f ca="1">(AVERAGEIFS('Offense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
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3]],Reference!$A$1:$A$12,0),2)),"Yes"))*40</f>
        <v>5.3302611367127462</v>
      </c>
      <c r="E47" s="3">
        <f ca="1">Table5[[#This Row],[Offense]]+Table5[[#This Row],[Defense]]</f>
        <v>1798</v>
      </c>
      <c r="F47">
        <f ca="1">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</f>
        <v>868</v>
      </c>
      <c r="G47">
        <f ca="1">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</f>
        <v>930</v>
      </c>
      <c r="H47">
        <f ca="1">Table5[[#This Row],[+/- Per 40 Poss]]/40
-(AVERAGEIFS('Offense Log'!$M$2:$M$2999,'Offense Log'!$J$2:$J$2999,"HC")-AVERAGE('Defense Log'!$M$2:$M$2999))</f>
        <v>-1.8289749019195112E-2</v>
      </c>
      <c r="I47">
        <f ca="1">IFERROR(SQRT((COUNTIFS(OFFSET('Offense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Log'!$M$2:$M$2999,3)*ABS((3-AVERAGEIFS('Offense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Log'!$M$2:$M$2999,2)*ABS((2-AVERAGEIFS('Offense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Log'!$M$2:$M$2999,1)*ABS((1-AVERAGEIFS('Offense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Log'!$M$2:$M$2999,0)*ABS((0-AVERAGEIFS('Offense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Log'!$J$2:$J$2999,"HC")))^2)/(Table5[[#This Row],[Offense]]-1)),0)</f>
        <v>1.1339520305219013</v>
      </c>
      <c r="J47">
        <f ca="1">IFERROR(SQRT((COUNTIFS(OFFSET('Defense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Log'!$M$2:$M$2999,3)*ABS((3-AVERAGEIFS('Defense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Log'!$M$2:$M$2999,2)*ABS((2-AVERAGEIFS('Defense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Log'!$M$2:$M$2999,1)*ABS((1-AVERAGEIFS('Defense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Log'!$M$2:$M$2999,0)*ABS((0-AVERAGEIFS('Defense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3]],Reference!$A$1:$A$12,0),2)),"Yes")))^2)/(Table5[[#This Row],[Defense]]-1)),0)</f>
        <v>1.1237559401350796</v>
      </c>
      <c r="K47">
        <f ca="1">Table5[[#This Row],[Difference]]/SQRT((Table5[[#This Row],[STDO]]^2)/Table5[[#This Row],[Offense]]+(Table5[[#This Row],[STDD]]^2)/Table5[[#This Row],[Defense]])</f>
        <v>-0.34324515809004191</v>
      </c>
    </row>
    <row r="48" spans="1:11" x14ac:dyDescent="0.3">
      <c r="A48" t="s">
        <v>9</v>
      </c>
      <c r="B48" t="s">
        <v>13</v>
      </c>
      <c r="C48" t="s">
        <v>10</v>
      </c>
      <c r="D48" s="6">
        <f ca="1">(AVERAGEIFS('Offense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
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3]],Reference!$A$1:$A$12,0),2)),"Yes"))*40</f>
        <v>5.2005820232127187</v>
      </c>
      <c r="E48" s="3">
        <f ca="1">Table5[[#This Row],[Offense]]+Table5[[#This Row],[Defense]]</f>
        <v>1678</v>
      </c>
      <c r="F48">
        <f ca="1">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</f>
        <v>826</v>
      </c>
      <c r="G48">
        <f ca="1">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</f>
        <v>852</v>
      </c>
      <c r="H48">
        <f ca="1">Table5[[#This Row],[+/- Per 40 Poss]]/40
-(AVERAGEIFS('Offense Log'!$M$2:$M$2999,'Offense Log'!$J$2:$J$2999,"HC")-AVERAGE('Defense Log'!$M$2:$M$2999))</f>
        <v>-2.1531726856695799E-2</v>
      </c>
      <c r="I48">
        <f ca="1">IFERROR(SQRT((COUNTIFS(OFFSET('Offense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Log'!$M$2:$M$2999,3)*ABS((3-AVERAGEIFS('Offense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Log'!$M$2:$M$2999,2)*ABS((2-AVERAGEIFS('Offense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Log'!$M$2:$M$2999,1)*ABS((1-AVERAGEIFS('Offense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Log'!$M$2:$M$2999,0)*ABS((0-AVERAGEIFS('Offense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Log'!$J$2:$J$2999,"HC")))^2)/(Table5[[#This Row],[Offense]]-1)),0)</f>
        <v>1.1355805208018741</v>
      </c>
      <c r="J48">
        <f ca="1">IFERROR(SQRT((COUNTIFS(OFFSET('Defense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Log'!$M$2:$M$2999,3)*ABS((3-AVERAGEIFS('Defense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Log'!$M$2:$M$2999,2)*ABS((2-AVERAGEIFS('Defense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Log'!$M$2:$M$2999,1)*ABS((1-AVERAGEIFS('Defense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Log'!$M$2:$M$2999,0)*ABS((0-AVERAGEIFS('Defense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3]],Reference!$A$1:$A$12,0),2)),"Yes")))^2)/(Table5[[#This Row],[Defense]]-1)),0)</f>
        <v>1.1161869912452596</v>
      </c>
      <c r="K48">
        <f ca="1">Table5[[#This Row],[Difference]]/SQRT((Table5[[#This Row],[STDO]]^2)/Table5[[#This Row],[Offense]]+(Table5[[#This Row],[STDD]]^2)/Table5[[#This Row],[Defense]])</f>
        <v>-0.391584146388753</v>
      </c>
    </row>
    <row r="49" spans="1:11" x14ac:dyDescent="0.3">
      <c r="A49" t="s">
        <v>8</v>
      </c>
      <c r="B49" t="s">
        <v>10</v>
      </c>
      <c r="C49" t="s">
        <v>11</v>
      </c>
      <c r="D49" s="6">
        <f ca="1">(AVERAGEIFS('Offense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
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3]],Reference!$A$1:$A$12,0),2)),"Yes"))*40</f>
        <v>5.0277296977726493</v>
      </c>
      <c r="E49" s="3">
        <f ca="1">Table5[[#This Row],[Offense]]+Table5[[#This Row],[Defense]]</f>
        <v>1676</v>
      </c>
      <c r="F49">
        <f ca="1">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</f>
        <v>821</v>
      </c>
      <c r="G49">
        <f ca="1">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</f>
        <v>855</v>
      </c>
      <c r="H49">
        <f ca="1">Table5[[#This Row],[+/- Per 40 Poss]]/40
-(AVERAGEIFS('Offense Log'!$M$2:$M$2999,'Offense Log'!$J$2:$J$2999,"HC")-AVERAGE('Defense Log'!$M$2:$M$2999))</f>
        <v>-2.5853034992697532E-2</v>
      </c>
      <c r="I49">
        <f ca="1">IFERROR(SQRT((COUNTIFS(OFFSET('Offense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Log'!$M$2:$M$2999,3)*ABS((3-AVERAGEIFS('Offense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Log'!$M$2:$M$2999,2)*ABS((2-AVERAGEIFS('Offense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Log'!$M$2:$M$2999,1)*ABS((1-AVERAGEIFS('Offense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Log'!$M$2:$M$2999,0)*ABS((0-AVERAGEIFS('Offense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Log'!$J$2:$J$2999,"HC")))^2)/(Table5[[#This Row],[Offense]]-1)),0)</f>
        <v>1.1455428409300032</v>
      </c>
      <c r="J49">
        <f ca="1">IFERROR(SQRT((COUNTIFS(OFFSET('Defense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Log'!$M$2:$M$2999,3)*ABS((3-AVERAGEIFS('Defense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Log'!$M$2:$M$2999,2)*ABS((2-AVERAGEIFS('Defense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Log'!$M$2:$M$2999,1)*ABS((1-AVERAGEIFS('Defense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Log'!$M$2:$M$2999,0)*ABS((0-AVERAGEIFS('Defense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3]],Reference!$A$1:$A$12,0),2)),"Yes")))^2)/(Table5[[#This Row],[Defense]]-1)),0)</f>
        <v>1.1282351380603441</v>
      </c>
      <c r="K49">
        <f ca="1">Table5[[#This Row],[Difference]]/SQRT((Table5[[#This Row],[STDO]]^2)/Table5[[#This Row],[Offense]]+(Table5[[#This Row],[STDD]]^2)/Table5[[#This Row],[Defense]])</f>
        <v>-0.46529830734308431</v>
      </c>
    </row>
    <row r="50" spans="1:11" x14ac:dyDescent="0.3">
      <c r="A50" t="s">
        <v>9</v>
      </c>
      <c r="B50" t="s">
        <v>13</v>
      </c>
      <c r="C50" t="s">
        <v>8</v>
      </c>
      <c r="D50" s="6">
        <f ca="1">(AVERAGEIFS('Offense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
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3]],Reference!$A$1:$A$12,0),2)),"Yes"))*40</f>
        <v>4.9195899588344494</v>
      </c>
      <c r="E50" s="3">
        <f ca="1">Table5[[#This Row],[Offense]]+Table5[[#This Row],[Defense]]</f>
        <v>1928</v>
      </c>
      <c r="F50">
        <f ca="1">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</f>
        <v>953</v>
      </c>
      <c r="G50">
        <f ca="1">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</f>
        <v>975</v>
      </c>
      <c r="H50">
        <f ca="1">Table5[[#This Row],[+/- Per 40 Poss]]/40
-(AVERAGEIFS('Offense Log'!$M$2:$M$2999,'Offense Log'!$J$2:$J$2999,"HC")-AVERAGE('Defense Log'!$M$2:$M$2999))</f>
        <v>-2.8556528466152531E-2</v>
      </c>
      <c r="I50">
        <f ca="1">IFERROR(SQRT((COUNTIFS(OFFSET('Offense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Log'!$M$2:$M$2999,3)*ABS((3-AVERAGEIFS('Offense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Log'!$M$2:$M$2999,2)*ABS((2-AVERAGEIFS('Offense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Log'!$M$2:$M$2999,1)*ABS((1-AVERAGEIFS('Offense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Log'!$M$2:$M$2999,0)*ABS((0-AVERAGEIFS('Offense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Log'!$J$2:$J$2999,"HC")))^2)/(Table5[[#This Row],[Offense]]-1)),0)</f>
        <v>1.1348589373081992</v>
      </c>
      <c r="J50">
        <f ca="1">IFERROR(SQRT((COUNTIFS(OFFSET('Defense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Log'!$M$2:$M$2999,3)*ABS((3-AVERAGEIFS('Defense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Log'!$M$2:$M$2999,2)*ABS((2-AVERAGEIFS('Defense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Log'!$M$2:$M$2999,1)*ABS((1-AVERAGEIFS('Defense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Log'!$M$2:$M$2999,0)*ABS((0-AVERAGEIFS('Defense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3]],Reference!$A$1:$A$12,0),2)),"Yes")))^2)/(Table5[[#This Row],[Defense]]-1)),0)</f>
        <v>1.1196638482840822</v>
      </c>
      <c r="K50">
        <f ca="1">Table5[[#This Row],[Difference]]/SQRT((Table5[[#This Row],[STDO]]^2)/Table5[[#This Row],[Offense]]+(Table5[[#This Row],[STDD]]^2)/Table5[[#This Row],[Defense]])</f>
        <v>-0.5560742192043524</v>
      </c>
    </row>
    <row r="51" spans="1:11" x14ac:dyDescent="0.3">
      <c r="A51" t="s">
        <v>9</v>
      </c>
      <c r="B51" t="s">
        <v>8</v>
      </c>
      <c r="C51" t="s">
        <v>11</v>
      </c>
      <c r="D51" s="6">
        <f ca="1">(AVERAGEIFS('Offense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
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3]],Reference!$A$1:$A$12,0),2)),"Yes"))*40</f>
        <v>4.8744360122863384</v>
      </c>
      <c r="E51" s="3">
        <f ca="1">Table5[[#This Row],[Offense]]+Table5[[#This Row],[Defense]]</f>
        <v>1713</v>
      </c>
      <c r="F51">
        <f ca="1">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</f>
        <v>836</v>
      </c>
      <c r="G51">
        <f ca="1">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</f>
        <v>877</v>
      </c>
      <c r="H51">
        <f ca="1">Table5[[#This Row],[+/- Per 40 Poss]]/40
-(AVERAGEIFS('Offense Log'!$M$2:$M$2999,'Offense Log'!$J$2:$J$2999,"HC")-AVERAGE('Defense Log'!$M$2:$M$2999))</f>
        <v>-2.9685377129855306E-2</v>
      </c>
      <c r="I51">
        <f ca="1">IFERROR(SQRT((COUNTIFS(OFFSET('Offense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Log'!$M$2:$M$2999,3)*ABS((3-AVERAGEIFS('Offense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Log'!$M$2:$M$2999,2)*ABS((2-AVERAGEIFS('Offense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Log'!$M$2:$M$2999,1)*ABS((1-AVERAGEIFS('Offense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Log'!$M$2:$M$2999,0)*ABS((0-AVERAGEIFS('Offense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Log'!$J$2:$J$2999,"HC")))^2)/(Table5[[#This Row],[Offense]]-1)),0)</f>
        <v>1.1421176865029132</v>
      </c>
      <c r="J51">
        <f ca="1">IFERROR(SQRT((COUNTIFS(OFFSET('Defense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Log'!$M$2:$M$2999,3)*ABS((3-AVERAGEIFS('Defense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Log'!$M$2:$M$2999,2)*ABS((2-AVERAGEIFS('Defense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Log'!$M$2:$M$2999,1)*ABS((1-AVERAGEIFS('Defense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Log'!$M$2:$M$2999,0)*ABS((0-AVERAGEIFS('Defense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3]],Reference!$A$1:$A$12,0),2)),"Yes")))^2)/(Table5[[#This Row],[Defense]]-1)),0)</f>
        <v>1.1334636752241529</v>
      </c>
      <c r="K51">
        <f ca="1">Table5[[#This Row],[Difference]]/SQRT((Table5[[#This Row],[STDO]]^2)/Table5[[#This Row],[Offense]]+(Table5[[#This Row],[STDD]]^2)/Table5[[#This Row],[Defense]])</f>
        <v>-0.53971164056895327</v>
      </c>
    </row>
    <row r="52" spans="1:11" hidden="1" x14ac:dyDescent="0.3">
      <c r="A52" t="s">
        <v>70</v>
      </c>
      <c r="B52" t="s">
        <v>10</v>
      </c>
      <c r="C52" t="s">
        <v>71</v>
      </c>
      <c r="D52" s="6">
        <f ca="1">(AVERAGEIFS('Offense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
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3]],Reference!$A$1:$A$12,0),2)),"Yes"))*40</f>
        <v>0</v>
      </c>
      <c r="E52" s="3">
        <f ca="1">Table5[[#This Row],[Offense]]+Table5[[#This Row],[Defense]]</f>
        <v>2</v>
      </c>
      <c r="F52">
        <f ca="1">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</f>
        <v>1</v>
      </c>
      <c r="G52">
        <f ca="1">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</f>
        <v>1</v>
      </c>
      <c r="H52">
        <f ca="1">Table5[[#This Row],[+/- Per 40 Poss]]/40
-(AVERAGEIFS('Offense Log'!$M$2:$M$2999,'Offense Log'!$J$2:$J$2999,"HC")-AVERAGE('Defense Log'!$M$2:$M$2999))</f>
        <v>-0.15154627743701377</v>
      </c>
      <c r="I52">
        <f ca="1">IFERROR(SQRT((COUNTIFS(OFFSET('Offense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Log'!$M$2:$M$2999,3)*ABS((3-AVERAGEIFS('Offense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Log'!$M$2:$M$2999,2)*ABS((2-AVERAGEIFS('Offense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Log'!$M$2:$M$2999,1)*ABS((1-AVERAGEIFS('Offense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Log'!$M$2:$M$2999,0)*ABS((0-AVERAGEIFS('Offense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Log'!$J$2:$J$2999,"HC"))))/(Table5[[#This Row],[Offense]]-1)),0)</f>
        <v>0</v>
      </c>
      <c r="J52">
        <f>_xlfn.STDEV.S('Defense Log'!$M$2:$M$2999)</f>
        <v>1.1220148386373245</v>
      </c>
      <c r="K52">
        <f ca="1">Table5[[#This Row],[Difference]]/SQRT((Table5[[#This Row],[STDO]]^2)/Table5[[#This Row],[Offense]]+(Table5[[#This Row],[STDD]]^2)/Table5[[#This Row],[Defense]])</f>
        <v>-0.13506619718244114</v>
      </c>
    </row>
    <row r="53" spans="1:11" hidden="1" x14ac:dyDescent="0.3">
      <c r="A53" t="s">
        <v>10</v>
      </c>
      <c r="B53" t="s">
        <v>71</v>
      </c>
      <c r="C53" t="s">
        <v>14</v>
      </c>
      <c r="D53" s="6">
        <f ca="1">(AVERAGEIFS('Offense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
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3]],Reference!$A$1:$A$12,0),2)),"Yes"))*40</f>
        <v>0</v>
      </c>
      <c r="E53" s="3">
        <f ca="1">Table5[[#This Row],[Offense]]+Table5[[#This Row],[Defense]]</f>
        <v>2</v>
      </c>
      <c r="F53">
        <f ca="1">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</f>
        <v>1</v>
      </c>
      <c r="G53">
        <f ca="1">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</f>
        <v>1</v>
      </c>
      <c r="H53">
        <f ca="1">Table5[[#This Row],[+/- Per 40 Poss]]/40
-(AVERAGEIFS('Offense Log'!$M$2:$M$2999,'Offense Log'!$J$2:$J$2999,"HC")-AVERAGE('Defense Log'!$M$2:$M$2999))</f>
        <v>-0.15154627743701377</v>
      </c>
      <c r="I53">
        <f ca="1">IFERROR(SQRT((COUNTIFS(OFFSET('Offense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Log'!$M$2:$M$2999,3)*ABS((3-AVERAGEIFS('Offense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Log'!$M$2:$M$2999,2)*ABS((2-AVERAGEIFS('Offense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Log'!$M$2:$M$2999,1)*ABS((1-AVERAGEIFS('Offense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Log'!$M$2:$M$2999,0)*ABS((0-AVERAGEIFS('Offense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Log'!$J$2:$J$2999,"HC"))))/(Table5[[#This Row],[Offense]]-1)),0)</f>
        <v>0</v>
      </c>
      <c r="J53">
        <f>_xlfn.STDEV.S('Defense Log'!$M$2:$M$2999)</f>
        <v>1.1220148386373245</v>
      </c>
      <c r="K53">
        <f ca="1">Table5[[#This Row],[Difference]]/SQRT((Table5[[#This Row],[STDO]]^2)/Table5[[#This Row],[Offense]]+(Table5[[#This Row],[STDD]]^2)/Table5[[#This Row],[Defense]])</f>
        <v>-0.13506619718244114</v>
      </c>
    </row>
    <row r="54" spans="1:11" hidden="1" x14ac:dyDescent="0.3">
      <c r="A54" t="s">
        <v>70</v>
      </c>
      <c r="B54" t="s">
        <v>130</v>
      </c>
      <c r="C54" t="s">
        <v>14</v>
      </c>
      <c r="D54" s="6">
        <f ca="1">(AVERAGEIFS('Offense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
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3]],Reference!$A$1:$A$12,0),2)),"Yes"))*40</f>
        <v>4.8896434634974506</v>
      </c>
      <c r="E54" s="3">
        <f ca="1">Table5[[#This Row],[Offense]]+Table5[[#This Row],[Defense]]</f>
        <v>69</v>
      </c>
      <c r="F54">
        <f ca="1">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</f>
        <v>31</v>
      </c>
      <c r="G54">
        <f ca="1">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</f>
        <v>38</v>
      </c>
      <c r="H54">
        <f ca="1">Table5[[#This Row],[+/- Per 40 Poss]]/40
-(AVERAGEIFS('Offense Log'!$M$2:$M$2999,'Offense Log'!$J$2:$J$2999,"HC")-AVERAGE('Defense Log'!$M$2:$M$2999))</f>
        <v>-2.93051908495775E-2</v>
      </c>
      <c r="I54">
        <f ca="1">IFERROR(SQRT((COUNTIFS(OFFSET('Offense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Log'!$M$2:$M$2999,3)*ABS((3-AVERAGEIFS('Offense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Log'!$M$2:$M$2999,2)*ABS((2-AVERAGEIFS('Offense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Log'!$M$2:$M$2999,1)*ABS((1-AVERAGEIFS('Offense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Log'!$M$2:$M$2999,0)*ABS((0-AVERAGEIFS('Offense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Log'!$J$2:$J$2999,"HC"))))/(Table5[[#This Row],[Offense]]-1)),0)</f>
        <v>4.0969619466410254</v>
      </c>
      <c r="J54">
        <f>_xlfn.STDEV.S('Defense Log'!$M$2:$M$2999)</f>
        <v>1.1220148386373245</v>
      </c>
      <c r="K54">
        <f ca="1">Table5[[#This Row],[Difference]]/SQRT((Table5[[#This Row],[STDO]]^2)/Table5[[#This Row],[Offense]]+(Table5[[#This Row],[STDD]]^2)/Table5[[#This Row],[Defense]])</f>
        <v>-3.8660523716645571E-2</v>
      </c>
    </row>
    <row r="55" spans="1:11" x14ac:dyDescent="0.3">
      <c r="A55" t="s">
        <v>9</v>
      </c>
      <c r="B55" t="s">
        <v>10</v>
      </c>
      <c r="C55" t="s">
        <v>130</v>
      </c>
      <c r="D55" s="6">
        <f ca="1">(AVERAGEIFS('Offense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
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3]],Reference!$A$1:$A$12,0),2)),"Yes"))*40</f>
        <v>4.8344583735133373</v>
      </c>
      <c r="E55" s="3">
        <f ca="1">Table5[[#This Row],[Offense]]+Table5[[#This Row],[Defense]]</f>
        <v>499</v>
      </c>
      <c r="F55">
        <f ca="1">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</f>
        <v>244</v>
      </c>
      <c r="G55">
        <f ca="1">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</f>
        <v>255</v>
      </c>
      <c r="H55">
        <f ca="1">Table5[[#This Row],[+/- Per 40 Poss]]/40
-(AVERAGEIFS('Offense Log'!$M$2:$M$2999,'Offense Log'!$J$2:$J$2999,"HC")-AVERAGE('Defense Log'!$M$2:$M$2999))</f>
        <v>-3.0684818099180333E-2</v>
      </c>
      <c r="I55">
        <f ca="1">IFERROR(SQRT((COUNTIFS(OFFSET('Offense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Log'!$M$2:$M$2999,3)*ABS((3-AVERAGEIFS('Offense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Log'!$M$2:$M$2999,2)*ABS((2-AVERAGEIFS('Offense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Log'!$M$2:$M$2999,1)*ABS((1-AVERAGEIFS('Offense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Log'!$M$2:$M$2999,0)*ABS((0-AVERAGEIFS('Offense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Log'!$J$2:$J$2999,"HC")))^2)/(Table5[[#This Row],[Offense]]-1)),0)</f>
        <v>1.1366227250286147</v>
      </c>
      <c r="J55">
        <f ca="1">IFERROR(SQRT((COUNTIFS(OFFSET('Defense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Log'!$M$2:$M$2999,3)*ABS((3-AVERAGEIFS('Defense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Log'!$M$2:$M$2999,2)*ABS((2-AVERAGEIFS('Defense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Log'!$M$2:$M$2999,1)*ABS((1-AVERAGEIFS('Defense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Log'!$M$2:$M$2999,0)*ABS((0-AVERAGEIFS('Defense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3]],Reference!$A$1:$A$12,0),2)),"Yes")))^2)/(Table5[[#This Row],[Defense]]-1)),0)</f>
        <v>1.1607017942786271</v>
      </c>
      <c r="K55">
        <f ca="1">Table5[[#This Row],[Difference]]/SQRT((Table5[[#This Row],[STDO]]^2)/Table5[[#This Row],[Offense]]+(Table5[[#This Row],[STDD]]^2)/Table5[[#This Row],[Defense]])</f>
        <v>-0.29834752129462905</v>
      </c>
    </row>
    <row r="56" spans="1:11" x14ac:dyDescent="0.3">
      <c r="A56" t="s">
        <v>9</v>
      </c>
      <c r="B56" t="s">
        <v>70</v>
      </c>
      <c r="C56" t="s">
        <v>11</v>
      </c>
      <c r="D56" s="6">
        <f ca="1">(AVERAGEIFS('Offense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
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3]],Reference!$A$1:$A$12,0),2)),"Yes"))*40</f>
        <v>4.8196114708603144</v>
      </c>
      <c r="E56" s="3">
        <f ca="1">Table5[[#This Row],[Offense]]+Table5[[#This Row],[Defense]]</f>
        <v>349</v>
      </c>
      <c r="F56">
        <f ca="1">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</f>
        <v>161</v>
      </c>
      <c r="G56">
        <f ca="1">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</f>
        <v>188</v>
      </c>
      <c r="H56">
        <f ca="1">Table5[[#This Row],[+/- Per 40 Poss]]/40
-(AVERAGEIFS('Offense Log'!$M$2:$M$2999,'Offense Log'!$J$2:$J$2999,"HC")-AVERAGE('Defense Log'!$M$2:$M$2999))</f>
        <v>-3.1055990665505906E-2</v>
      </c>
      <c r="I56">
        <f ca="1">IFERROR(SQRT((COUNTIFS(OFFSET('Offense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Log'!$M$2:$M$2999,3)*ABS((3-AVERAGEIFS('Offense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Log'!$M$2:$M$2999,2)*ABS((2-AVERAGEIFS('Offense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Log'!$M$2:$M$2999,1)*ABS((1-AVERAGEIFS('Offense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Log'!$M$2:$M$2999,0)*ABS((0-AVERAGEIFS('Offense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Log'!$J$2:$J$2999,"HC")))^2)/(Table5[[#This Row],[Offense]]-1)),0)</f>
        <v>1.1639979829655316</v>
      </c>
      <c r="J56">
        <f ca="1">IFERROR(SQRT((COUNTIFS(OFFSET('Defense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Log'!$M$2:$M$2999,3)*ABS((3-AVERAGEIFS('Defense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Log'!$M$2:$M$2999,2)*ABS((2-AVERAGEIFS('Defense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Log'!$M$2:$M$2999,1)*ABS((1-AVERAGEIFS('Defense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Log'!$M$2:$M$2999,0)*ABS((0-AVERAGEIFS('Defense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3]],Reference!$A$1:$A$12,0),2)),"Yes")))^2)/(Table5[[#This Row],[Defense]]-1)),0)</f>
        <v>1.1350270897567769</v>
      </c>
      <c r="K56">
        <f ca="1">Table5[[#This Row],[Difference]]/SQRT((Table5[[#This Row],[STDO]]^2)/Table5[[#This Row],[Offense]]+(Table5[[#This Row],[STDD]]^2)/Table5[[#This Row],[Defense]])</f>
        <v>-0.25133526829814129</v>
      </c>
    </row>
    <row r="57" spans="1:11" x14ac:dyDescent="0.3">
      <c r="A57" t="s">
        <v>9</v>
      </c>
      <c r="B57" t="s">
        <v>8</v>
      </c>
      <c r="C57" t="s">
        <v>10</v>
      </c>
      <c r="D57" s="6">
        <f ca="1">(AVERAGEIFS('Offense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
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3]],Reference!$A$1:$A$12,0),2)),"Yes"))*40</f>
        <v>4.7284322505359722</v>
      </c>
      <c r="E57" s="3">
        <f ca="1">Table5[[#This Row],[Offense]]+Table5[[#This Row],[Defense]]</f>
        <v>1717</v>
      </c>
      <c r="F57">
        <f ca="1">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</f>
        <v>852</v>
      </c>
      <c r="G57">
        <f ca="1">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</f>
        <v>865</v>
      </c>
      <c r="H57">
        <f ca="1">Table5[[#This Row],[+/- Per 40 Poss]]/40
-(AVERAGEIFS('Offense Log'!$M$2:$M$2999,'Offense Log'!$J$2:$J$2999,"HC")-AVERAGE('Defense Log'!$M$2:$M$2999))</f>
        <v>-3.3335471173614462E-2</v>
      </c>
      <c r="I57">
        <f ca="1">IFERROR(SQRT((COUNTIFS(OFFSET('Offense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Log'!$M$2:$M$2999,3)*ABS((3-AVERAGEIFS('Offense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Log'!$M$2:$M$2999,2)*ABS((2-AVERAGEIFS('Offense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Log'!$M$2:$M$2999,1)*ABS((1-AVERAGEIFS('Offense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Log'!$M$2:$M$2999,0)*ABS((0-AVERAGEIFS('Offense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Log'!$J$2:$J$2999,"HC")))^2)/(Table5[[#This Row],[Offense]]-1)),0)</f>
        <v>1.1342512539132366</v>
      </c>
      <c r="J57">
        <f ca="1">IFERROR(SQRT((COUNTIFS(OFFSET('Defense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Log'!$M$2:$M$2999,3)*ABS((3-AVERAGEIFS('Defense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Log'!$M$2:$M$2999,2)*ABS((2-AVERAGEIFS('Defense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Log'!$M$2:$M$2999,1)*ABS((1-AVERAGEIFS('Defense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Log'!$M$2:$M$2999,0)*ABS((0-AVERAGEIFS('Defense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3]],Reference!$A$1:$A$12,0),2)),"Yes")))^2)/(Table5[[#This Row],[Defense]]-1)),0)</f>
        <v>1.117666516205629</v>
      </c>
      <c r="K57">
        <f ca="1">Table5[[#This Row],[Difference]]/SQRT((Table5[[#This Row],[STDO]]^2)/Table5[[#This Row],[Offense]]+(Table5[[#This Row],[STDD]]^2)/Table5[[#This Row],[Defense]])</f>
        <v>-0.61332515556599809</v>
      </c>
    </row>
    <row r="58" spans="1:11" x14ac:dyDescent="0.3">
      <c r="A58" t="s">
        <v>9</v>
      </c>
      <c r="B58" t="s">
        <v>8</v>
      </c>
      <c r="C58" t="s">
        <v>131</v>
      </c>
      <c r="D58" s="6">
        <f ca="1">(AVERAGEIFS('Offense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
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3]],Reference!$A$1:$A$12,0),2)),"Yes"))*40</f>
        <v>4.5727332028701895</v>
      </c>
      <c r="E58" s="3">
        <f ca="1">Table5[[#This Row],[Offense]]+Table5[[#This Row],[Defense]]</f>
        <v>314</v>
      </c>
      <c r="F58">
        <f ca="1">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</f>
        <v>168</v>
      </c>
      <c r="G58">
        <f ca="1">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</f>
        <v>146</v>
      </c>
      <c r="H58">
        <f ca="1">Table5[[#This Row],[+/- Per 40 Poss]]/40
-(AVERAGEIFS('Offense Log'!$M$2:$M$2999,'Offense Log'!$J$2:$J$2999,"HC")-AVERAGE('Defense Log'!$M$2:$M$2999))</f>
        <v>-3.7227947365259029E-2</v>
      </c>
      <c r="I58">
        <f ca="1">IFERROR(SQRT((COUNTIFS(OFFSET('Offense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Log'!$M$2:$M$2999,3)*ABS((3-AVERAGEIFS('Offense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Log'!$M$2:$M$2999,2)*ABS((2-AVERAGEIFS('Offense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Log'!$M$2:$M$2999,1)*ABS((1-AVERAGEIFS('Offense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Log'!$M$2:$M$2999,0)*ABS((0-AVERAGEIFS('Offense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Log'!$J$2:$J$2999,"HC"))))/(Table5[[#This Row],[Offense]]-1)),0)</f>
        <v>2.7936928495420164</v>
      </c>
      <c r="J58">
        <f>_xlfn.STDEV.S('Defense Log'!$M$2:$M$2999)</f>
        <v>1.1220148386373245</v>
      </c>
      <c r="K58">
        <f ca="1">Table5[[#This Row],[Difference]]/SQRT((Table5[[#This Row],[STDO]]^2)/Table5[[#This Row],[Offense]]+(Table5[[#This Row],[STDD]]^2)/Table5[[#This Row],[Defense]])</f>
        <v>-0.15862606275858529</v>
      </c>
    </row>
    <row r="59" spans="1:11" x14ac:dyDescent="0.3">
      <c r="A59" t="s">
        <v>9</v>
      </c>
      <c r="B59" t="s">
        <v>70</v>
      </c>
      <c r="C59" t="s">
        <v>10</v>
      </c>
      <c r="D59" s="6">
        <f ca="1">(AVERAGEIFS('Offense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
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3]],Reference!$A$1:$A$12,0),2)),"Yes"))*40</f>
        <v>4.4717948717948719</v>
      </c>
      <c r="E59" s="3">
        <f ca="1">Table5[[#This Row],[Offense]]+Table5[[#This Row],[Defense]]</f>
        <v>459</v>
      </c>
      <c r="F59">
        <f ca="1">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</f>
        <v>225</v>
      </c>
      <c r="G59">
        <f ca="1">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</f>
        <v>234</v>
      </c>
      <c r="H59">
        <f ca="1">Table5[[#This Row],[+/- Per 40 Poss]]/40
-(AVERAGEIFS('Offense Log'!$M$2:$M$2999,'Offense Log'!$J$2:$J$2999,"HC")-AVERAGE('Defense Log'!$M$2:$M$2999))</f>
        <v>-3.9751405642141968E-2</v>
      </c>
      <c r="I59">
        <f ca="1">IFERROR(SQRT((COUNTIFS(OFFSET('Offense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Log'!$M$2:$M$2999,3)*ABS((3-AVERAGEIFS('Offense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Log'!$M$2:$M$2999,2)*ABS((2-AVERAGEIFS('Offense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Log'!$M$2:$M$2999,1)*ABS((1-AVERAGEIFS('Offense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Log'!$M$2:$M$2999,0)*ABS((0-AVERAGEIFS('Offense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Log'!$J$2:$J$2999,"HC")))^2)/(Table5[[#This Row],[Offense]]-1)),0)</f>
        <v>1.1209675525938536</v>
      </c>
      <c r="J59">
        <f ca="1">IFERROR(SQRT((COUNTIFS(OFFSET('Defense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Log'!$M$2:$M$2999,3)*ABS((3-AVERAGEIFS('Defense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Log'!$M$2:$M$2999,2)*ABS((2-AVERAGEIFS('Defense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Log'!$M$2:$M$2999,1)*ABS((1-AVERAGEIFS('Defense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Log'!$M$2:$M$2999,0)*ABS((0-AVERAGEIFS('Defense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3]],Reference!$A$1:$A$12,0),2)),"Yes")))^2)/(Table5[[#This Row],[Defense]]-1)),0)</f>
        <v>1.119767461592923</v>
      </c>
      <c r="K59">
        <f ca="1">Table5[[#This Row],[Difference]]/SQRT((Table5[[#This Row],[STDO]]^2)/Table5[[#This Row],[Offense]]+(Table5[[#This Row],[STDD]]^2)/Table5[[#This Row],[Defense]])</f>
        <v>-0.37999703445102062</v>
      </c>
    </row>
    <row r="60" spans="1:11" hidden="1" x14ac:dyDescent="0.3">
      <c r="A60" t="s">
        <v>70</v>
      </c>
      <c r="B60" t="s">
        <v>10</v>
      </c>
      <c r="C60" t="s">
        <v>14</v>
      </c>
      <c r="D60" s="6">
        <f ca="1">(AVERAGEIFS('Offense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
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3]],Reference!$A$1:$A$12,0),2)),"Yes"))*40</f>
        <v>-3.9999999999999991</v>
      </c>
      <c r="E60" s="3">
        <f ca="1">Table5[[#This Row],[Offense]]+Table5[[#This Row],[Defense]]</f>
        <v>40</v>
      </c>
      <c r="F60">
        <f ca="1">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</f>
        <v>20</v>
      </c>
      <c r="G60">
        <f ca="1">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</f>
        <v>20</v>
      </c>
      <c r="H60">
        <f ca="1">Table5[[#This Row],[+/- Per 40 Poss]]/40
-(AVERAGEIFS('Offense Log'!$M$2:$M$2999,'Offense Log'!$J$2:$J$2999,"HC")-AVERAGE('Defense Log'!$M$2:$M$2999))</f>
        <v>-0.25154627743701374</v>
      </c>
      <c r="I60">
        <f ca="1">IFERROR(SQRT((COUNTIFS(OFFSET('Offense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Log'!$M$2:$M$2999,3)*ABS((3-AVERAGEIFS('Offense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Log'!$M$2:$M$2999,2)*ABS((2-AVERAGEIFS('Offense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Log'!$M$2:$M$2999,1)*ABS((1-AVERAGEIFS('Offense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Log'!$M$2:$M$2999,0)*ABS((0-AVERAGEIFS('Offense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Log'!$J$2:$J$2999,"HC"))))/(Table5[[#This Row],[Offense]]-1)),0)</f>
        <v>4.9259514979072829</v>
      </c>
      <c r="J60">
        <f>_xlfn.STDEV.S('Defense Log'!$M$2:$M$2999)</f>
        <v>1.1220148386373245</v>
      </c>
      <c r="K60">
        <f ca="1">Table5[[#This Row],[Difference]]/SQRT((Table5[[#This Row],[STDO]]^2)/Table5[[#This Row],[Offense]]+(Table5[[#This Row],[STDD]]^2)/Table5[[#This Row],[Defense]])</f>
        <v>-0.22266873599891204</v>
      </c>
    </row>
    <row r="61" spans="1:11" x14ac:dyDescent="0.3">
      <c r="A61" t="s">
        <v>8</v>
      </c>
      <c r="B61" t="s">
        <v>13</v>
      </c>
      <c r="C61" t="s">
        <v>71</v>
      </c>
      <c r="D61" s="6">
        <f ca="1">(AVERAGEIFS('Offense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
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3]],Reference!$A$1:$A$12,0),2)),"Yes"))*40</f>
        <v>4.3888888888888866</v>
      </c>
      <c r="E61" s="3">
        <f ca="1">Table5[[#This Row],[Offense]]+Table5[[#This Row],[Defense]]</f>
        <v>294</v>
      </c>
      <c r="F61">
        <f ca="1">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</f>
        <v>144</v>
      </c>
      <c r="G61">
        <f ca="1">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</f>
        <v>150</v>
      </c>
      <c r="H61">
        <f ca="1">Table5[[#This Row],[+/- Per 40 Poss]]/40
-(AVERAGEIFS('Offense Log'!$M$2:$M$2999,'Offense Log'!$J$2:$J$2999,"HC")-AVERAGE('Defense Log'!$M$2:$M$2999))</f>
        <v>-4.18240552147916E-2</v>
      </c>
      <c r="I61">
        <f ca="1">IFERROR(SQRT((COUNTIFS(OFFSET('Offense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Log'!$M$2:$M$2999,3)*ABS((3-AVERAGEIFS('Offense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Log'!$M$2:$M$2999,2)*ABS((2-AVERAGEIFS('Offense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Log'!$M$2:$M$2999,1)*ABS((1-AVERAGEIFS('Offense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Log'!$M$2:$M$2999,0)*ABS((0-AVERAGEIFS('Offense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Log'!$J$2:$J$2999,"HC")))^2)/(Table5[[#This Row],[Offense]]-1)),0)</f>
        <v>1.1761808198152701</v>
      </c>
      <c r="J61">
        <f ca="1">IFERROR(SQRT((COUNTIFS(OFFSET('Defense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Log'!$M$2:$M$2999,3)*ABS((3-AVERAGEIFS('Defense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Log'!$M$2:$M$2999,2)*ABS((2-AVERAGEIFS('Defense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Log'!$M$2:$M$2999,1)*ABS((1-AVERAGEIFS('Defense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Log'!$M$2:$M$2999,0)*ABS((0-AVERAGEIFS('Defense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3]],Reference!$A$1:$A$12,0),2)),"Yes")))^2)/(Table5[[#This Row],[Defense]]-1)),0)</f>
        <v>1.1700972253528867</v>
      </c>
      <c r="K61">
        <f ca="1">Table5[[#This Row],[Difference]]/SQRT((Table5[[#This Row],[STDO]]^2)/Table5[[#This Row],[Offense]]+(Table5[[#This Row],[STDD]]^2)/Table5[[#This Row],[Defense]])</f>
        <v>-0.30556628133597835</v>
      </c>
    </row>
    <row r="62" spans="1:11" x14ac:dyDescent="0.3">
      <c r="A62" t="s">
        <v>70</v>
      </c>
      <c r="B62" t="s">
        <v>13</v>
      </c>
      <c r="C62" t="s">
        <v>130</v>
      </c>
      <c r="D62" s="6">
        <f ca="1">(AVERAGEIFS('Offense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
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3]],Reference!$A$1:$A$12,0),2)),"Yes"))*40</f>
        <v>4.3695563695563688</v>
      </c>
      <c r="E62" s="3">
        <f ca="1">Table5[[#This Row],[Offense]]+Table5[[#This Row],[Defense]]</f>
        <v>384</v>
      </c>
      <c r="F62">
        <f ca="1">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</f>
        <v>189</v>
      </c>
      <c r="G62">
        <f ca="1">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</f>
        <v>195</v>
      </c>
      <c r="H62">
        <f ca="1">Table5[[#This Row],[+/- Per 40 Poss]]/40
-(AVERAGEIFS('Offense Log'!$M$2:$M$2999,'Offense Log'!$J$2:$J$2999,"HC")-AVERAGE('Defense Log'!$M$2:$M$2999))</f>
        <v>-4.2307368198104545E-2</v>
      </c>
      <c r="I62">
        <f ca="1">IFERROR(SQRT((COUNTIFS(OFFSET('Offense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Log'!$M$2:$M$2999,3)*ABS((3-AVERAGEIFS('Offense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Log'!$M$2:$M$2999,2)*ABS((2-AVERAGEIFS('Offense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Log'!$M$2:$M$2999,1)*ABS((1-AVERAGEIFS('Offense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Log'!$M$2:$M$2999,0)*ABS((0-AVERAGEIFS('Offense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Log'!$J$2:$J$2999,"HC"))))/(Table5[[#This Row],[Offense]]-1)),0)</f>
        <v>1.7856064928106712</v>
      </c>
      <c r="J62">
        <f>_xlfn.STDEV.S('Defense Log'!$M$2:$M$2999)</f>
        <v>1.1220148386373245</v>
      </c>
      <c r="K62">
        <f ca="1">Table5[[#This Row],[Difference]]/SQRT((Table5[[#This Row],[STDO]]^2)/Table5[[#This Row],[Offense]]+(Table5[[#This Row],[STDD]]^2)/Table5[[#This Row],[Defense]])</f>
        <v>-0.27701159426465216</v>
      </c>
    </row>
    <row r="63" spans="1:11" x14ac:dyDescent="0.3">
      <c r="A63" t="s">
        <v>8</v>
      </c>
      <c r="B63" t="s">
        <v>70</v>
      </c>
      <c r="C63" t="s">
        <v>10</v>
      </c>
      <c r="D63" s="6">
        <f ca="1">(AVERAGEIFS('Offense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
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3]],Reference!$A$1:$A$12,0),2)),"Yes"))*40</f>
        <v>4.1208140518485337</v>
      </c>
      <c r="E63" s="3">
        <f ca="1">Table5[[#This Row],[Offense]]+Table5[[#This Row],[Defense]]</f>
        <v>634</v>
      </c>
      <c r="F63">
        <f ca="1">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</f>
        <v>319</v>
      </c>
      <c r="G63">
        <f ca="1">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</f>
        <v>315</v>
      </c>
      <c r="H63">
        <f ca="1">Table5[[#This Row],[+/- Per 40 Poss]]/40
-(AVERAGEIFS('Offense Log'!$M$2:$M$2999,'Offense Log'!$J$2:$J$2999,"HC")-AVERAGE('Defense Log'!$M$2:$M$2999))</f>
        <v>-4.8525926140800424E-2</v>
      </c>
      <c r="I63">
        <f ca="1">IFERROR(SQRT((COUNTIFS(OFFSET('Offense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Log'!$M$2:$M$2999,3)*ABS((3-AVERAGEIFS('Offense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Log'!$M$2:$M$2999,2)*ABS((2-AVERAGEIFS('Offense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Log'!$M$2:$M$2999,1)*ABS((1-AVERAGEIFS('Offense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Log'!$M$2:$M$2999,0)*ABS((0-AVERAGEIFS('Offense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Log'!$J$2:$J$2999,"HC")))^2)/(Table5[[#This Row],[Offense]]-1)),0)</f>
        <v>1.1223257532425863</v>
      </c>
      <c r="J63">
        <f ca="1">IFERROR(SQRT((COUNTIFS(OFFSET('Defense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Log'!$M$2:$M$2999,3)*ABS((3-AVERAGEIFS('Defense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Log'!$M$2:$M$2999,2)*ABS((2-AVERAGEIFS('Defense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Log'!$M$2:$M$2999,1)*ABS((1-AVERAGEIFS('Defense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Log'!$M$2:$M$2999,0)*ABS((0-AVERAGEIFS('Defense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3]],Reference!$A$1:$A$12,0),2)),"Yes")))^2)/(Table5[[#This Row],[Defense]]-1)),0)</f>
        <v>1.1134965799252401</v>
      </c>
      <c r="K63">
        <f ca="1">Table5[[#This Row],[Difference]]/SQRT((Table5[[#This Row],[STDO]]^2)/Table5[[#This Row],[Offense]]+(Table5[[#This Row],[STDD]]^2)/Table5[[#This Row],[Defense]])</f>
        <v>-0.54648715973924211</v>
      </c>
    </row>
    <row r="64" spans="1:11" x14ac:dyDescent="0.3">
      <c r="A64" t="s">
        <v>70</v>
      </c>
      <c r="B64" t="s">
        <v>10</v>
      </c>
      <c r="C64" t="s">
        <v>130</v>
      </c>
      <c r="D64" s="6">
        <f ca="1">(AVERAGEIFS('Offense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
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3]],Reference!$A$1:$A$12,0),2)),"Yes"))*40</f>
        <v>4.0525020508613618</v>
      </c>
      <c r="E64" s="3">
        <f ca="1">Table5[[#This Row],[Offense]]+Table5[[#This Row],[Defense]]</f>
        <v>442</v>
      </c>
      <c r="F64">
        <f ca="1">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</f>
        <v>212</v>
      </c>
      <c r="G64">
        <f ca="1">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</f>
        <v>230</v>
      </c>
      <c r="H64">
        <f ca="1">Table5[[#This Row],[+/- Per 40 Poss]]/40
-(AVERAGEIFS('Offense Log'!$M$2:$M$2999,'Offense Log'!$J$2:$J$2999,"HC")-AVERAGE('Defense Log'!$M$2:$M$2999))</f>
        <v>-5.023372616547972E-2</v>
      </c>
      <c r="I64">
        <f ca="1">IFERROR(SQRT((COUNTIFS(OFFSET('Offense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Log'!$M$2:$M$2999,3)*ABS((3-AVERAGEIFS('Offense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Log'!$M$2:$M$2999,2)*ABS((2-AVERAGEIFS('Offense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Log'!$M$2:$M$2999,1)*ABS((1-AVERAGEIFS('Offense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Log'!$M$2:$M$2999,0)*ABS((0-AVERAGEIFS('Offense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Log'!$J$2:$J$2999,"HC")))^2)/(Table5[[#This Row],[Offense]]-1)),0)</f>
        <v>1.144817851872711</v>
      </c>
      <c r="J64">
        <f ca="1">IFERROR(SQRT((COUNTIFS(OFFSET('Defense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Log'!$M$2:$M$2999,3)*ABS((3-AVERAGEIFS('Defense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Log'!$M$2:$M$2999,2)*ABS((2-AVERAGEIFS('Defense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Log'!$M$2:$M$2999,1)*ABS((1-AVERAGEIFS('Defense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Log'!$M$2:$M$2999,0)*ABS((0-AVERAGEIFS('Defense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3]],Reference!$A$1:$A$12,0),2)),"Yes")))^2)/(Table5[[#This Row],[Defense]]-1)),0)</f>
        <v>1.1411241913014636</v>
      </c>
      <c r="K64">
        <f ca="1">Table5[[#This Row],[Difference]]/SQRT((Table5[[#This Row],[STDO]]^2)/Table5[[#This Row],[Offense]]+(Table5[[#This Row],[STDD]]^2)/Table5[[#This Row],[Defense]])</f>
        <v>-0.46158506181821435</v>
      </c>
    </row>
    <row r="65" spans="1:11" x14ac:dyDescent="0.3">
      <c r="A65" t="s">
        <v>8</v>
      </c>
      <c r="B65" t="s">
        <v>70</v>
      </c>
      <c r="C65" t="s">
        <v>71</v>
      </c>
      <c r="D65" s="6">
        <f ca="1">(AVERAGEIFS('Offense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
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3]],Reference!$A$1:$A$12,0),2)),"Yes"))*40</f>
        <v>3.9393939393939403</v>
      </c>
      <c r="E65" s="3">
        <f ca="1">Table5[[#This Row],[Offense]]+Table5[[#This Row],[Defense]]</f>
        <v>252</v>
      </c>
      <c r="F65">
        <f ca="1">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</f>
        <v>120</v>
      </c>
      <c r="G65">
        <f ca="1">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</f>
        <v>132</v>
      </c>
      <c r="H65">
        <f ca="1">Table5[[#This Row],[+/- Per 40 Poss]]/40
-(AVERAGEIFS('Offense Log'!$M$2:$M$2999,'Offense Log'!$J$2:$J$2999,"HC")-AVERAGE('Defense Log'!$M$2:$M$2999))</f>
        <v>-5.3061428952165257E-2</v>
      </c>
      <c r="I65">
        <f ca="1">IFERROR(SQRT((COUNTIFS(OFFSET('Offense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Log'!$M$2:$M$2999,3)*ABS((3-AVERAGEIFS('Offense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Log'!$M$2:$M$2999,2)*ABS((2-AVERAGEIFS('Offense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Log'!$M$2:$M$2999,1)*ABS((1-AVERAGEIFS('Offense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Log'!$M$2:$M$2999,0)*ABS((0-AVERAGEIFS('Offense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Log'!$J$2:$J$2999,"HC")))^2)/(Table5[[#This Row],[Offense]]-1)),0)</f>
        <v>1.1547005383792515</v>
      </c>
      <c r="J65">
        <f ca="1">IFERROR(SQRT((COUNTIFS(OFFSET('Defense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Log'!$M$2:$M$2999,3)*ABS((3-AVERAGEIFS('Defense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Log'!$M$2:$M$2999,2)*ABS((2-AVERAGEIFS('Defense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Log'!$M$2:$M$2999,1)*ABS((1-AVERAGEIFS('Defense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Log'!$M$2:$M$2999,0)*ABS((0-AVERAGEIFS('Defense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3]],Reference!$A$1:$A$12,0),2)),"Yes")))^2)/(Table5[[#This Row],[Defense]]-1)),0)</f>
        <v>1.1041894438967228</v>
      </c>
      <c r="K65">
        <f ca="1">Table5[[#This Row],[Difference]]/SQRT((Table5[[#This Row],[STDO]]^2)/Table5[[#This Row],[Offense]]+(Table5[[#This Row],[STDD]]^2)/Table5[[#This Row],[Defense]])</f>
        <v>-0.37198112795557658</v>
      </c>
    </row>
    <row r="66" spans="1:11" x14ac:dyDescent="0.3">
      <c r="A66" t="s">
        <v>10</v>
      </c>
      <c r="B66" t="s">
        <v>13</v>
      </c>
      <c r="C66" t="s">
        <v>11</v>
      </c>
      <c r="D66" s="6">
        <f ca="1">(AVERAGEIFS('Offense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
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3]],Reference!$A$1:$A$12,0),2)),"Yes"))*40</f>
        <v>3.8212827233965951</v>
      </c>
      <c r="E66" s="3">
        <f ca="1">Table5[[#This Row],[Offense]]+Table5[[#This Row],[Defense]]</f>
        <v>1687</v>
      </c>
      <c r="F66">
        <f ca="1">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</f>
        <v>824</v>
      </c>
      <c r="G66">
        <f ca="1">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</f>
        <v>863</v>
      </c>
      <c r="H66">
        <f ca="1">Table5[[#This Row],[+/- Per 40 Poss]]/40
-(AVERAGEIFS('Offense Log'!$M$2:$M$2999,'Offense Log'!$J$2:$J$2999,"HC")-AVERAGE('Defense Log'!$M$2:$M$2999))</f>
        <v>-5.6014209352098887E-2</v>
      </c>
      <c r="I66">
        <f ca="1">IFERROR(SQRT((COUNTIFS(OFFSET('Offense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Log'!$M$2:$M$2999,3)*ABS((3-AVERAGEIFS('Offense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Log'!$M$2:$M$2999,2)*ABS((2-AVERAGEIFS('Offense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Log'!$M$2:$M$2999,1)*ABS((1-AVERAGEIFS('Offense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Log'!$M$2:$M$2999,0)*ABS((0-AVERAGEIFS('Offense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Log'!$J$2:$J$2999,"HC")))^2)/(Table5[[#This Row],[Offense]]-1)),0)</f>
        <v>1.1362047871781271</v>
      </c>
      <c r="J66">
        <f ca="1">IFERROR(SQRT((COUNTIFS(OFFSET('Defense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Log'!$M$2:$M$2999,3)*ABS((3-AVERAGEIFS('Defense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Log'!$M$2:$M$2999,2)*ABS((2-AVERAGEIFS('Defense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Log'!$M$2:$M$2999,1)*ABS((1-AVERAGEIFS('Defense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Log'!$M$2:$M$2999,0)*ABS((0-AVERAGEIFS('Defense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3]],Reference!$A$1:$A$12,0),2)),"Yes")))^2)/(Table5[[#This Row],[Defense]]-1)),0)</f>
        <v>1.1248159525838159</v>
      </c>
      <c r="K66">
        <f ca="1">Table5[[#This Row],[Difference]]/SQRT((Table5[[#This Row],[STDO]]^2)/Table5[[#This Row],[Offense]]+(Table5[[#This Row],[STDD]]^2)/Table5[[#This Row],[Defense]])</f>
        <v>-1.017136052723326</v>
      </c>
    </row>
    <row r="67" spans="1:11" hidden="1" x14ac:dyDescent="0.3">
      <c r="A67" t="s">
        <v>8</v>
      </c>
      <c r="B67" t="s">
        <v>70</v>
      </c>
      <c r="C67" t="s">
        <v>14</v>
      </c>
      <c r="D67" s="6">
        <f ca="1">(AVERAGEIFS('Offense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
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3]],Reference!$A$1:$A$12,0),2)),"Yes"))*40</f>
        <v>4.3850267379679142</v>
      </c>
      <c r="E67" s="3">
        <f ca="1">Table5[[#This Row],[Offense]]+Table5[[#This Row],[Defense]]</f>
        <v>67</v>
      </c>
      <c r="F67">
        <f ca="1">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</f>
        <v>33</v>
      </c>
      <c r="G67">
        <f ca="1">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</f>
        <v>34</v>
      </c>
      <c r="H67">
        <f ca="1">Table5[[#This Row],[+/- Per 40 Poss]]/40
-(AVERAGEIFS('Offense Log'!$M$2:$M$2999,'Offense Log'!$J$2:$J$2999,"HC")-AVERAGE('Defense Log'!$M$2:$M$2999))</f>
        <v>-4.192060898781591E-2</v>
      </c>
      <c r="I67">
        <f ca="1">IFERROR(SQRT((COUNTIFS(OFFSET('Offense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Log'!$M$2:$M$2999,3)*ABS((3-AVERAGEIFS('Offense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Log'!$M$2:$M$2999,2)*ABS((2-AVERAGEIFS('Offense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Log'!$M$2:$M$2999,1)*ABS((1-AVERAGEIFS('Offense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Log'!$M$2:$M$2999,0)*ABS((0-AVERAGEIFS('Offense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Log'!$J$2:$J$2999,"HC"))))/(Table5[[#This Row],[Offense]]-1)),0)</f>
        <v>4.509634747466313</v>
      </c>
      <c r="J67">
        <f>_xlfn.STDEV.S('Defense Log'!$M$2:$M$2999)</f>
        <v>1.1220148386373245</v>
      </c>
      <c r="K67">
        <f ca="1">Table5[[#This Row],[Difference]]/SQRT((Table5[[#This Row],[STDO]]^2)/Table5[[#This Row],[Offense]]+(Table5[[#This Row],[STDD]]^2)/Table5[[#This Row],[Defense]])</f>
        <v>-5.1864871952431925E-2</v>
      </c>
    </row>
    <row r="68" spans="1:11" hidden="1" x14ac:dyDescent="0.3">
      <c r="A68" t="s">
        <v>70</v>
      </c>
      <c r="B68" t="s">
        <v>71</v>
      </c>
      <c r="C68" t="s">
        <v>14</v>
      </c>
      <c r="D68" s="6">
        <f ca="1">(AVERAGEIFS('Offense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
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3]],Reference!$A$1:$A$12,0),2)),"Yes"))*40</f>
        <v>-4.482758620689653</v>
      </c>
      <c r="E68" s="3">
        <f ca="1">Table5[[#This Row],[Offense]]+Table5[[#This Row],[Defense]]</f>
        <v>53</v>
      </c>
      <c r="F68">
        <f ca="1">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</f>
        <v>24</v>
      </c>
      <c r="G68">
        <f ca="1">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</f>
        <v>29</v>
      </c>
      <c r="H68">
        <f ca="1">Table5[[#This Row],[+/- Per 40 Poss]]/40
-(AVERAGEIFS('Offense Log'!$M$2:$M$2999,'Offense Log'!$J$2:$J$2999,"HC")-AVERAGE('Defense Log'!$M$2:$M$2999))</f>
        <v>-0.26361524295425509</v>
      </c>
      <c r="I68">
        <f ca="1">IFERROR(SQRT((COUNTIFS(OFFSET('Offense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Log'!$M$2:$M$2999,3)*ABS((3-AVERAGEIFS('Offense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Log'!$M$2:$M$2999,2)*ABS((2-AVERAGEIFS('Offense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Log'!$M$2:$M$2999,1)*ABS((1-AVERAGEIFS('Offense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Log'!$M$2:$M$2999,0)*ABS((0-AVERAGEIFS('Offense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Log'!$J$2:$J$2999,"HC"))))/(Table5[[#This Row],[Offense]]-1)),0)</f>
        <v>2.7411071331749928</v>
      </c>
      <c r="J68">
        <f>_xlfn.STDEV.S('Defense Log'!$M$2:$M$2999)</f>
        <v>1.1220148386373245</v>
      </c>
      <c r="K68">
        <f ca="1">Table5[[#This Row],[Difference]]/SQRT((Table5[[#This Row],[STDO]]^2)/Table5[[#This Row],[Offense]]+(Table5[[#This Row],[STDD]]^2)/Table5[[#This Row],[Defense]])</f>
        <v>-0.44152231415169263</v>
      </c>
    </row>
    <row r="69" spans="1:11" x14ac:dyDescent="0.3">
      <c r="A69" t="s">
        <v>8</v>
      </c>
      <c r="B69" t="s">
        <v>13</v>
      </c>
      <c r="C69" t="s">
        <v>10</v>
      </c>
      <c r="D69" s="6">
        <f ca="1">(AVERAGEIFS('Offense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
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3]],Reference!$A$1:$A$12,0),2)),"Yes"))*40</f>
        <v>3.5282414655719485</v>
      </c>
      <c r="E69" s="3">
        <f ca="1">Table5[[#This Row],[Offense]]+Table5[[#This Row],[Defense]]</f>
        <v>1807</v>
      </c>
      <c r="F69">
        <f ca="1">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</f>
        <v>898</v>
      </c>
      <c r="G69">
        <f ca="1">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</f>
        <v>909</v>
      </c>
      <c r="H69">
        <f ca="1">Table5[[#This Row],[+/- Per 40 Poss]]/40
-(AVERAGEIFS('Offense Log'!$M$2:$M$2999,'Offense Log'!$J$2:$J$2999,"HC")-AVERAGE('Defense Log'!$M$2:$M$2999))</f>
        <v>-6.3340240797715053E-2</v>
      </c>
      <c r="I69">
        <f ca="1">IFERROR(SQRT((COUNTIFS(OFFSET('Offense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Log'!$M$2:$M$2999,3)*ABS((3-AVERAGEIFS('Offense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Log'!$M$2:$M$2999,2)*ABS((2-AVERAGEIFS('Offense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Log'!$M$2:$M$2999,1)*ABS((1-AVERAGEIFS('Offense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Log'!$M$2:$M$2999,0)*ABS((0-AVERAGEIFS('Offense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Log'!$J$2:$J$2999,"HC")))^2)/(Table5[[#This Row],[Offense]]-1)),0)</f>
        <v>1.1384375283915849</v>
      </c>
      <c r="J69">
        <f ca="1">IFERROR(SQRT((COUNTIFS(OFFSET('Defense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Log'!$M$2:$M$2999,3)*ABS((3-AVERAGEIFS('Defense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Log'!$M$2:$M$2999,2)*ABS((2-AVERAGEIFS('Defense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Log'!$M$2:$M$2999,1)*ABS((1-AVERAGEIFS('Defense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Log'!$M$2:$M$2999,0)*ABS((0-AVERAGEIFS('Defense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3]],Reference!$A$1:$A$12,0),2)),"Yes")))^2)/(Table5[[#This Row],[Defense]]-1)),0)</f>
        <v>1.1243711851632296</v>
      </c>
      <c r="K69">
        <f ca="1">Table5[[#This Row],[Difference]]/SQRT((Table5[[#This Row],[STDO]]^2)/Table5[[#This Row],[Offense]]+(Table5[[#This Row],[STDD]]^2)/Table5[[#This Row],[Defense]])</f>
        <v>-1.1898112552597677</v>
      </c>
    </row>
    <row r="70" spans="1:11" hidden="1" x14ac:dyDescent="0.3">
      <c r="A70" t="s">
        <v>8</v>
      </c>
      <c r="B70" t="s">
        <v>10</v>
      </c>
      <c r="C70" t="s">
        <v>14</v>
      </c>
      <c r="D70" s="6">
        <f ca="1">(AVERAGEIFS('Offense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
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3]],Reference!$A$1:$A$12,0),2)),"Yes"))*40</f>
        <v>1.7021276595744661</v>
      </c>
      <c r="E70" s="3">
        <f ca="1">Table5[[#This Row],[Offense]]+Table5[[#This Row],[Defense]]</f>
        <v>94</v>
      </c>
      <c r="F70">
        <f ca="1">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</f>
        <v>47</v>
      </c>
      <c r="G70">
        <f ca="1">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</f>
        <v>47</v>
      </c>
      <c r="H70">
        <f ca="1">Table5[[#This Row],[+/- Per 40 Poss]]/40
-(AVERAGEIFS('Offense Log'!$M$2:$M$2999,'Offense Log'!$J$2:$J$2999,"HC")-AVERAGE('Defense Log'!$M$2:$M$2999))</f>
        <v>-0.10899308594765211</v>
      </c>
      <c r="I70">
        <f ca="1">IFERROR(SQRT((COUNTIFS(OFFSET('Offense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Log'!$M$2:$M$2999,3)*ABS((3-AVERAGEIFS('Offense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Log'!$M$2:$M$2999,2)*ABS((2-AVERAGEIFS('Offense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Log'!$M$2:$M$2999,1)*ABS((1-AVERAGEIFS('Offense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Log'!$M$2:$M$2999,0)*ABS((0-AVERAGEIFS('Offense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Log'!$J$2:$J$2999,"HC"))))/(Table5[[#This Row],[Offense]]-1)),0)</f>
        <v>5.0491549582914246</v>
      </c>
      <c r="J70">
        <f>_xlfn.STDEV.S('Defense Log'!$M$2:$M$2999)</f>
        <v>1.1220148386373245</v>
      </c>
      <c r="K70">
        <f ca="1">Table5[[#This Row],[Difference]]/SQRT((Table5[[#This Row],[STDO]]^2)/Table5[[#This Row],[Offense]]+(Table5[[#This Row],[STDD]]^2)/Table5[[#This Row],[Defense]])</f>
        <v>-0.14446498012170922</v>
      </c>
    </row>
    <row r="71" spans="1:11" hidden="1" x14ac:dyDescent="0.3">
      <c r="A71" t="s">
        <v>10</v>
      </c>
      <c r="B71" t="s">
        <v>130</v>
      </c>
      <c r="C71" t="s">
        <v>14</v>
      </c>
      <c r="D71" s="6">
        <f ca="1">(AVERAGEIFS('Offense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
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3]],Reference!$A$1:$A$12,0),2)),"Yes"))*40</f>
        <v>-8.7965367965367989</v>
      </c>
      <c r="E71" s="3">
        <f ca="1">Table5[[#This Row],[Offense]]+Table5[[#This Row],[Defense]]</f>
        <v>68</v>
      </c>
      <c r="F71">
        <f ca="1">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</f>
        <v>35</v>
      </c>
      <c r="G71">
        <f ca="1">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</f>
        <v>33</v>
      </c>
      <c r="H71">
        <f ca="1">Table5[[#This Row],[+/- Per 40 Poss]]/40
-(AVERAGEIFS('Offense Log'!$M$2:$M$2999,'Offense Log'!$J$2:$J$2999,"HC")-AVERAGE('Defense Log'!$M$2:$M$2999))</f>
        <v>-0.37145969735043372</v>
      </c>
      <c r="I71">
        <f ca="1">IFERROR(SQRT((COUNTIFS(OFFSET('Offense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Log'!$M$2:$M$2999,3)*ABS((3-AVERAGEIFS('Offense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Log'!$M$2:$M$2999,2)*ABS((2-AVERAGEIFS('Offense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Log'!$M$2:$M$2999,1)*ABS((1-AVERAGEIFS('Offense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Log'!$M$2:$M$2999,0)*ABS((0-AVERAGEIFS('Offense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Log'!$J$2:$J$2999,"HC"))))/(Table5[[#This Row],[Offense]]-1)),0)</f>
        <v>3.7708175045854686</v>
      </c>
      <c r="J71">
        <f>_xlfn.STDEV.S('Defense Log'!$M$2:$M$2999)</f>
        <v>1.1220148386373245</v>
      </c>
      <c r="K71">
        <f ca="1">Table5[[#This Row],[Difference]]/SQRT((Table5[[#This Row],[STDO]]^2)/Table5[[#This Row],[Offense]]+(Table5[[#This Row],[STDD]]^2)/Table5[[#This Row],[Defense]])</f>
        <v>-0.55721239275594814</v>
      </c>
    </row>
    <row r="72" spans="1:11" x14ac:dyDescent="0.3">
      <c r="A72" t="s">
        <v>8</v>
      </c>
      <c r="B72" t="s">
        <v>13</v>
      </c>
      <c r="C72" t="s">
        <v>11</v>
      </c>
      <c r="D72" s="6">
        <f ca="1">(AVERAGEIFS('Offense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
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3]],Reference!$A$1:$A$12,0),2)),"Yes"))*40</f>
        <v>3.2874150748438646</v>
      </c>
      <c r="E72" s="3">
        <f ca="1">Table5[[#This Row],[Offense]]+Table5[[#This Row],[Defense]]</f>
        <v>1871</v>
      </c>
      <c r="F72">
        <f ca="1">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</f>
        <v>919</v>
      </c>
      <c r="G72">
        <f ca="1">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</f>
        <v>952</v>
      </c>
      <c r="H72">
        <f ca="1">Table5[[#This Row],[+/- Per 40 Poss]]/40
-(AVERAGEIFS('Offense Log'!$M$2:$M$2999,'Offense Log'!$J$2:$J$2999,"HC")-AVERAGE('Defense Log'!$M$2:$M$2999))</f>
        <v>-6.936090056591715E-2</v>
      </c>
      <c r="I72">
        <f ca="1">IFERROR(SQRT((COUNTIFS(OFFSET('Offense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Log'!$M$2:$M$2999,3)*ABS((3-AVERAGEIFS('Offense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Log'!$M$2:$M$2999,2)*ABS((2-AVERAGEIFS('Offense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Log'!$M$2:$M$2999,1)*ABS((1-AVERAGEIFS('Offense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Log'!$M$2:$M$2999,0)*ABS((0-AVERAGEIFS('Offense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Log'!$J$2:$J$2999,"HC")))^2)/(Table5[[#This Row],[Offense]]-1)),0)</f>
        <v>1.1400152034964464</v>
      </c>
      <c r="J72">
        <f ca="1">IFERROR(SQRT((COUNTIFS(OFFSET('Defense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Log'!$M$2:$M$2999,3)*ABS((3-AVERAGEIFS('Defense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Log'!$M$2:$M$2999,2)*ABS((2-AVERAGEIFS('Defense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Log'!$M$2:$M$2999,1)*ABS((1-AVERAGEIFS('Defense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Log'!$M$2:$M$2999,0)*ABS((0-AVERAGEIFS('Defense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3]],Reference!$A$1:$A$12,0),2)),"Yes")))^2)/(Table5[[#This Row],[Defense]]-1)),0)</f>
        <v>1.1416592597562394</v>
      </c>
      <c r="K72">
        <f ca="1">Table5[[#This Row],[Difference]]/SQRT((Table5[[#This Row],[STDO]]^2)/Table5[[#This Row],[Offense]]+(Table5[[#This Row],[STDD]]^2)/Table5[[#This Row],[Defense]])</f>
        <v>-1.3147275995434191</v>
      </c>
    </row>
    <row r="73" spans="1:11" x14ac:dyDescent="0.3">
      <c r="A73" t="s">
        <v>70</v>
      </c>
      <c r="B73" t="s">
        <v>13</v>
      </c>
      <c r="C73" t="s">
        <v>11</v>
      </c>
      <c r="D73" s="6">
        <f ca="1">(AVERAGEIFS('Offense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
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3]],Reference!$A$1:$A$12,0),2)),"Yes"))*40</f>
        <v>3.1869918699187005</v>
      </c>
      <c r="E73" s="3">
        <f ca="1">Table5[[#This Row],[Offense]]+Table5[[#This Row],[Defense]]</f>
        <v>471</v>
      </c>
      <c r="F73">
        <f ca="1">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</f>
        <v>225</v>
      </c>
      <c r="G73">
        <f ca="1">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</f>
        <v>246</v>
      </c>
      <c r="H73">
        <f ca="1">Table5[[#This Row],[+/- Per 40 Poss]]/40
-(AVERAGEIFS('Offense Log'!$M$2:$M$2999,'Offense Log'!$J$2:$J$2999,"HC")-AVERAGE('Defense Log'!$M$2:$M$2999))</f>
        <v>-7.1871480689046252E-2</v>
      </c>
      <c r="I73">
        <f ca="1">IFERROR(SQRT((COUNTIFS(OFFSET('Offense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Log'!$M$2:$M$2999,3)*ABS((3-AVERAGEIFS('Offense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Log'!$M$2:$M$2999,2)*ABS((2-AVERAGEIFS('Offense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Log'!$M$2:$M$2999,1)*ABS((1-AVERAGEIFS('Offense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Log'!$M$2:$M$2999,0)*ABS((0-AVERAGEIFS('Offense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Log'!$J$2:$J$2999,"HC")))^2)/(Table5[[#This Row],[Offense]]-1)),0)</f>
        <v>1.1726039399558574</v>
      </c>
      <c r="J73">
        <f ca="1">IFERROR(SQRT((COUNTIFS(OFFSET('Defense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Log'!$M$2:$M$2999,3)*ABS((3-AVERAGEIFS('Defense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Log'!$M$2:$M$2999,2)*ABS((2-AVERAGEIFS('Defense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Log'!$M$2:$M$2999,1)*ABS((1-AVERAGEIFS('Defense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Log'!$M$2:$M$2999,0)*ABS((0-AVERAGEIFS('Defense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3]],Reference!$A$1:$A$12,0),2)),"Yes")))^2)/(Table5[[#This Row],[Defense]]-1)),0)</f>
        <v>1.1334104347230416</v>
      </c>
      <c r="K73">
        <f ca="1">Table5[[#This Row],[Difference]]/SQRT((Table5[[#This Row],[STDO]]^2)/Table5[[#This Row],[Offense]]+(Table5[[#This Row],[STDD]]^2)/Table5[[#This Row],[Defense]])</f>
        <v>-0.67512075112369274</v>
      </c>
    </row>
    <row r="74" spans="1:11" hidden="1" x14ac:dyDescent="0.3">
      <c r="A74" t="s">
        <v>8</v>
      </c>
      <c r="B74" t="s">
        <v>13</v>
      </c>
      <c r="C74" t="s">
        <v>14</v>
      </c>
      <c r="D74" s="6">
        <f ca="1">(AVERAGEIFS('Offense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
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3]],Reference!$A$1:$A$12,0),2)),"Yes"))*40</f>
        <v>14.358974358974361</v>
      </c>
      <c r="E74" s="3">
        <f ca="1">Table5[[#This Row],[Offense]]+Table5[[#This Row],[Defense]]</f>
        <v>156</v>
      </c>
      <c r="F74">
        <f ca="1">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</f>
        <v>78</v>
      </c>
      <c r="G74">
        <f ca="1">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</f>
        <v>78</v>
      </c>
      <c r="H74">
        <f ca="1">Table5[[#This Row],[+/- Per 40 Poss]]/40
-(AVERAGEIFS('Offense Log'!$M$2:$M$2999,'Offense Log'!$J$2:$J$2999,"HC")-AVERAGE('Defense Log'!$M$2:$M$2999))</f>
        <v>0.20742808153734527</v>
      </c>
      <c r="I74">
        <f ca="1">IFERROR(SQRT((COUNTIFS(OFFSET('Offense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Log'!$M$2:$M$2999,3)*ABS((3-AVERAGEIFS('Offense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Log'!$M$2:$M$2999,2)*ABS((2-AVERAGEIFS('Offense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Log'!$M$2:$M$2999,1)*ABS((1-AVERAGEIFS('Offense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Log'!$M$2:$M$2999,0)*ABS((0-AVERAGEIFS('Offense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Log'!$J$2:$J$2999,"HC"))))/(Table5[[#This Row],[Offense]]-1)),0)</f>
        <v>4.2918326505985211</v>
      </c>
      <c r="J74">
        <f>_xlfn.STDEV.S('Defense Log'!$M$2:$M$2999)</f>
        <v>1.1220148386373245</v>
      </c>
      <c r="K74">
        <f ca="1">Table5[[#This Row],[Difference]]/SQRT((Table5[[#This Row],[STDO]]^2)/Table5[[#This Row],[Offense]]+(Table5[[#This Row],[STDD]]^2)/Table5[[#This Row],[Defense]])</f>
        <v>0.41296776679522051</v>
      </c>
    </row>
    <row r="75" spans="1:11" hidden="1" x14ac:dyDescent="0.3">
      <c r="A75" t="s">
        <v>9</v>
      </c>
      <c r="B75" t="s">
        <v>70</v>
      </c>
      <c r="C75" t="s">
        <v>71</v>
      </c>
      <c r="D75" s="6">
        <f ca="1">(AVERAGEIFS('Offense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
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3]],Reference!$A$1:$A$12,0),2)),"Yes"))*40</f>
        <v>3.0382978723404275</v>
      </c>
      <c r="E75" s="3">
        <f ca="1">Table5[[#This Row],[Offense]]+Table5[[#This Row],[Defense]]</f>
        <v>194</v>
      </c>
      <c r="F75">
        <f ca="1">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</f>
        <v>94</v>
      </c>
      <c r="G75">
        <f ca="1">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</f>
        <v>100</v>
      </c>
      <c r="H75">
        <f ca="1">Table5[[#This Row],[+/- Per 40 Poss]]/40
-(AVERAGEIFS('Offense Log'!$M$2:$M$2999,'Offense Log'!$J$2:$J$2999,"HC")-AVERAGE('Defense Log'!$M$2:$M$2999))</f>
        <v>-7.5588830628503079E-2</v>
      </c>
      <c r="I75">
        <f ca="1">IFERROR(SQRT((COUNTIFS(OFFSET('Offense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Log'!$M$2:$M$2999,3)*ABS((3-AVERAGEIFS('Offense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Log'!$M$2:$M$2999,2)*ABS((2-AVERAGEIFS('Offense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Log'!$M$2:$M$2999,1)*ABS((1-AVERAGEIFS('Offense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Log'!$M$2:$M$2999,0)*ABS((0-AVERAGEIFS('Offense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Log'!$J$2:$J$2999,"HC")))^2)/(Table5[[#This Row],[Offense]]-1)),0)</f>
        <v>1.1493385841280428</v>
      </c>
      <c r="J75">
        <f ca="1">IFERROR(SQRT((COUNTIFS(OFFSET('Defense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Log'!$M$2:$M$2999,3)*ABS((3-AVERAGEIFS('Defense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Log'!$M$2:$M$2999,2)*ABS((2-AVERAGEIFS('Defense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Log'!$M$2:$M$2999,1)*ABS((1-AVERAGEIFS('Defense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Log'!$M$2:$M$2999,0)*ABS((0-AVERAGEIFS('Defense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3]],Reference!$A$1:$A$12,0),2)),"Yes")))^2)/(Table5[[#This Row],[Defense]]-1)),0)</f>
        <v>1.0889249633273985</v>
      </c>
      <c r="K75">
        <f ca="1">Table5[[#This Row],[Difference]]/SQRT((Table5[[#This Row],[STDO]]^2)/Table5[[#This Row],[Offense]]+(Table5[[#This Row],[STDD]]^2)/Table5[[#This Row],[Defense]])</f>
        <v>-0.4695905475495506</v>
      </c>
    </row>
    <row r="76" spans="1:11" hidden="1" x14ac:dyDescent="0.3">
      <c r="A76" t="s">
        <v>9</v>
      </c>
      <c r="B76" t="s">
        <v>11</v>
      </c>
      <c r="C76" t="s">
        <v>71</v>
      </c>
      <c r="D76" s="6">
        <f ca="1">(AVERAGEIFS('Offense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
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3]],Reference!$A$1:$A$12,0),2)),"Yes"))*40</f>
        <v>2.7205355008367205</v>
      </c>
      <c r="E76" s="3">
        <f ca="1">Table5[[#This Row],[Offense]]+Table5[[#This Row],[Defense]]</f>
        <v>183</v>
      </c>
      <c r="F76">
        <f ca="1">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</f>
        <v>94</v>
      </c>
      <c r="G76">
        <f ca="1">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</f>
        <v>89</v>
      </c>
      <c r="H76">
        <f ca="1">Table5[[#This Row],[+/- Per 40 Poss]]/40
-(AVERAGEIFS('Offense Log'!$M$2:$M$2999,'Offense Log'!$J$2:$J$2999,"HC")-AVERAGE('Defense Log'!$M$2:$M$2999))</f>
        <v>-8.3532889916095754E-2</v>
      </c>
      <c r="I76">
        <f ca="1">IFERROR(SQRT((COUNTIFS(OFFSET('Offense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Log'!$M$2:$M$2999,3)*ABS((3-AVERAGEIFS('Offense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Log'!$M$2:$M$2999,2)*ABS((2-AVERAGEIFS('Offense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Log'!$M$2:$M$2999,1)*ABS((1-AVERAGEIFS('Offense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Log'!$M$2:$M$2999,0)*ABS((0-AVERAGEIFS('Offense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Log'!$J$2:$J$2999,"HC")))^2)/(Table5[[#This Row],[Offense]]-1)),0)</f>
        <v>1.1958232045674719</v>
      </c>
      <c r="J76">
        <f ca="1">IFERROR(SQRT((COUNTIFS(OFFSET('Defense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Log'!$M$2:$M$2999,3)*ABS((3-AVERAGEIFS('Defense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Log'!$M$2:$M$2999,2)*ABS((2-AVERAGEIFS('Defense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Log'!$M$2:$M$2999,1)*ABS((1-AVERAGEIFS('Defense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Log'!$M$2:$M$2999,0)*ABS((0-AVERAGEIFS('Defense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3]],Reference!$A$1:$A$12,0),2)),"Yes")))^2)/(Table5[[#This Row],[Defense]]-1)),0)</f>
        <v>1.2081608778816331</v>
      </c>
      <c r="K76">
        <f ca="1">Table5[[#This Row],[Difference]]/SQRT((Table5[[#This Row],[STDO]]^2)/Table5[[#This Row],[Offense]]+(Table5[[#This Row],[STDD]]^2)/Table5[[#This Row],[Defense]])</f>
        <v>-0.46981047126495934</v>
      </c>
    </row>
    <row r="77" spans="1:11" hidden="1" x14ac:dyDescent="0.3">
      <c r="A77" t="s">
        <v>71</v>
      </c>
      <c r="B77" t="s">
        <v>130</v>
      </c>
      <c r="C77" t="s">
        <v>14</v>
      </c>
      <c r="D77" s="6">
        <f ca="1">(AVERAGEIFS('Offense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
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3]],Reference!$A$1:$A$12,0),2)),"Yes"))*40</f>
        <v>-13.06666666666667</v>
      </c>
      <c r="E77" s="3">
        <f ca="1">Table5[[#This Row],[Offense]]+Table5[[#This Row],[Defense]]</f>
        <v>49</v>
      </c>
      <c r="F77">
        <f ca="1">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</f>
        <v>25</v>
      </c>
      <c r="G77">
        <f ca="1">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</f>
        <v>24</v>
      </c>
      <c r="H77">
        <f ca="1">Table5[[#This Row],[+/- Per 40 Poss]]/40
-(AVERAGEIFS('Offense Log'!$M$2:$M$2999,'Offense Log'!$J$2:$J$2999,"HC")-AVERAGE('Defense Log'!$M$2:$M$2999))</f>
        <v>-0.47821294410368054</v>
      </c>
      <c r="I77">
        <f ca="1">IFERROR(SQRT((COUNTIFS(OFFSET('Offense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Log'!$M$2:$M$2999,3)*ABS((3-AVERAGEIFS('Offense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Log'!$M$2:$M$2999,2)*ABS((2-AVERAGEIFS('Offense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Log'!$M$2:$M$2999,1)*ABS((1-AVERAGEIFS('Offense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Log'!$M$2:$M$2999,0)*ABS((0-AVERAGEIFS('Offense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Log'!$J$2:$J$2999,"HC"))))/(Table5[[#This Row],[Offense]]-1)),0)</f>
        <v>2.4820059499029279</v>
      </c>
      <c r="J77">
        <f>_xlfn.STDEV.S('Defense Log'!$M$2:$M$2999)</f>
        <v>1.1220148386373245</v>
      </c>
      <c r="K77">
        <f ca="1">Table5[[#This Row],[Difference]]/SQRT((Table5[[#This Row],[STDO]]^2)/Table5[[#This Row],[Offense]]+(Table5[[#This Row],[STDD]]^2)/Table5[[#This Row],[Defense]])</f>
        <v>-0.87474379620860343</v>
      </c>
    </row>
    <row r="78" spans="1:11" x14ac:dyDescent="0.3">
      <c r="A78" t="s">
        <v>8</v>
      </c>
      <c r="B78" t="s">
        <v>13</v>
      </c>
      <c r="C78" t="s">
        <v>70</v>
      </c>
      <c r="D78" s="6">
        <f ca="1">(AVERAGEIFS('Offense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
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3]],Reference!$A$1:$A$12,0),2)),"Yes"))*40</f>
        <v>2.9436405178979408</v>
      </c>
      <c r="E78" s="3">
        <f ca="1">Table5[[#This Row],[Offense]]+Table5[[#This Row],[Defense]]</f>
        <v>820</v>
      </c>
      <c r="F78">
        <f ca="1">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</f>
        <v>416</v>
      </c>
      <c r="G78">
        <f ca="1">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</f>
        <v>404</v>
      </c>
      <c r="H78">
        <f ca="1">Table5[[#This Row],[+/- Per 40 Poss]]/40
-(AVERAGEIFS('Offense Log'!$M$2:$M$2999,'Offense Log'!$J$2:$J$2999,"HC")-AVERAGE('Defense Log'!$M$2:$M$2999))</f>
        <v>-7.7955264489565246E-2</v>
      </c>
      <c r="I78">
        <f ca="1">IFERROR(SQRT((COUNTIFS(OFFSET('Offense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Log'!$M$2:$M$2999,3)*ABS((3-AVERAGEIFS('Offense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Log'!$M$2:$M$2999,2)*ABS((2-AVERAGEIFS('Offense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Log'!$M$2:$M$2999,1)*ABS((1-AVERAGEIFS('Offense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Log'!$M$2:$M$2999,0)*ABS((0-AVERAGEIFS('Offense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Log'!$J$2:$J$2999,"HC")))^2)/(Table5[[#This Row],[Offense]]-1)),0)</f>
        <v>1.1273809789085332</v>
      </c>
      <c r="J78">
        <f ca="1">IFERROR(SQRT((COUNTIFS(OFFSET('Defense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Log'!$M$2:$M$2999,3)*ABS((3-AVERAGEIFS('Defense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Log'!$M$2:$M$2999,2)*ABS((2-AVERAGEIFS('Defense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Log'!$M$2:$M$2999,1)*ABS((1-AVERAGEIFS('Defense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Log'!$M$2:$M$2999,0)*ABS((0-AVERAGEIFS('Defense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3]],Reference!$A$1:$A$12,0),2)),"Yes")))^2)/(Table5[[#This Row],[Defense]]-1)),0)</f>
        <v>1.1080930383136152</v>
      </c>
      <c r="K78">
        <f ca="1">Table5[[#This Row],[Difference]]/SQRT((Table5[[#This Row],[STDO]]^2)/Table5[[#This Row],[Offense]]+(Table5[[#This Row],[STDD]]^2)/Table5[[#This Row],[Defense]])</f>
        <v>-0.99856172290437673</v>
      </c>
    </row>
    <row r="79" spans="1:11" hidden="1" x14ac:dyDescent="0.3">
      <c r="A79" t="s">
        <v>71</v>
      </c>
      <c r="B79" t="s">
        <v>13</v>
      </c>
      <c r="C79" t="s">
        <v>130</v>
      </c>
      <c r="D79" s="6">
        <f ca="1">(AVERAGEIFS('Offense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
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3]],Reference!$A$1:$A$12,0),2)),"Yes"))*40</f>
        <v>-7.5304878048780477</v>
      </c>
      <c r="E79" s="3">
        <f ca="1">Table5[[#This Row],[Offense]]+Table5[[#This Row],[Defense]]</f>
        <v>73</v>
      </c>
      <c r="F79">
        <f ca="1">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</f>
        <v>41</v>
      </c>
      <c r="G79">
        <f ca="1">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</f>
        <v>32</v>
      </c>
      <c r="H79">
        <f ca="1">Table5[[#This Row],[+/- Per 40 Poss]]/40
-(AVERAGEIFS('Offense Log'!$M$2:$M$2999,'Offense Log'!$J$2:$J$2999,"HC")-AVERAGE('Defense Log'!$M$2:$M$2999))</f>
        <v>-0.33980847255896496</v>
      </c>
      <c r="I79">
        <f ca="1">IFERROR(SQRT((COUNTIFS(OFFSET('Offense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Log'!$M$2:$M$2999,3)*ABS((3-AVERAGEIFS('Offense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Log'!$M$2:$M$2999,2)*ABS((2-AVERAGEIFS('Offense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Log'!$M$2:$M$2999,1)*ABS((1-AVERAGEIFS('Offense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Log'!$M$2:$M$2999,0)*ABS((0-AVERAGEIFS('Offense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Log'!$J$2:$J$2999,"HC"))))/(Table5[[#This Row],[Offense]]-1)),0)</f>
        <v>2.144344721754011</v>
      </c>
      <c r="J79">
        <f>_xlfn.STDEV.S('Defense Log'!$M$2:$M$2999)</f>
        <v>1.1220148386373245</v>
      </c>
      <c r="K79">
        <f ca="1">Table5[[#This Row],[Difference]]/SQRT((Table5[[#This Row],[STDO]]^2)/Table5[[#This Row],[Offense]]+(Table5[[#This Row],[STDD]]^2)/Table5[[#This Row],[Defense]])</f>
        <v>-0.87304836244063611</v>
      </c>
    </row>
    <row r="80" spans="1:11" hidden="1" x14ac:dyDescent="0.3">
      <c r="A80" t="s">
        <v>10</v>
      </c>
      <c r="B80" t="s">
        <v>11</v>
      </c>
      <c r="C80" t="s">
        <v>14</v>
      </c>
      <c r="D80" s="6">
        <f ca="1">(AVERAGEIFS('Offense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
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3]],Reference!$A$1:$A$12,0),2)),"Yes"))*40</f>
        <v>-2.4242424242424265</v>
      </c>
      <c r="E80" s="3">
        <f ca="1">Table5[[#This Row],[Offense]]+Table5[[#This Row],[Defense]]</f>
        <v>80</v>
      </c>
      <c r="F80">
        <f ca="1">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</f>
        <v>36</v>
      </c>
      <c r="G80">
        <f ca="1">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</f>
        <v>44</v>
      </c>
      <c r="H80">
        <f ca="1">Table5[[#This Row],[+/- Per 40 Poss]]/40
-(AVERAGEIFS('Offense Log'!$M$2:$M$2999,'Offense Log'!$J$2:$J$2999,"HC")-AVERAGE('Defense Log'!$M$2:$M$2999))</f>
        <v>-0.21215233804307443</v>
      </c>
      <c r="I80">
        <f ca="1">IFERROR(SQRT((COUNTIFS(OFFSET('Offense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Log'!$M$2:$M$2999,3)*ABS((3-AVERAGEIFS('Offense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Log'!$M$2:$M$2999,2)*ABS((2-AVERAGEIFS('Offense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Log'!$M$2:$M$2999,1)*ABS((1-AVERAGEIFS('Offense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Log'!$M$2:$M$2999,0)*ABS((0-AVERAGEIFS('Offense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Log'!$J$2:$J$2999,"HC"))))/(Table5[[#This Row],[Offense]]-1)),0)</f>
        <v>5.5309906243566651</v>
      </c>
      <c r="J80">
        <f>_xlfn.STDEV.S('Defense Log'!$M$2:$M$2999)</f>
        <v>1.1220148386373245</v>
      </c>
      <c r="K80">
        <f ca="1">Table5[[#This Row],[Difference]]/SQRT((Table5[[#This Row],[STDO]]^2)/Table5[[#This Row],[Offense]]+(Table5[[#This Row],[STDD]]^2)/Table5[[#This Row],[Defense]])</f>
        <v>-0.22636288788108427</v>
      </c>
    </row>
    <row r="81" spans="1:11" x14ac:dyDescent="0.3">
      <c r="A81" t="s">
        <v>70</v>
      </c>
      <c r="B81" t="s">
        <v>11</v>
      </c>
      <c r="C81" t="s">
        <v>130</v>
      </c>
      <c r="D81" s="6">
        <f ca="1">(AVERAGEIFS('Offense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
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3]],Reference!$A$1:$A$12,0),2)),"Yes"))*40</f>
        <v>2.5960320810468573</v>
      </c>
      <c r="E81" s="3">
        <f ca="1">Table5[[#This Row],[Offense]]+Table5[[#This Row],[Defense]]</f>
        <v>390</v>
      </c>
      <c r="F81">
        <f ca="1">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</f>
        <v>184</v>
      </c>
      <c r="G81">
        <f ca="1">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</f>
        <v>206</v>
      </c>
      <c r="H81">
        <f ca="1">Table5[[#This Row],[+/- Per 40 Poss]]/40
-(AVERAGEIFS('Offense Log'!$M$2:$M$2999,'Offense Log'!$J$2:$J$2999,"HC")-AVERAGE('Defense Log'!$M$2:$M$2999))</f>
        <v>-8.6645475410842332E-2</v>
      </c>
      <c r="I81">
        <f ca="1">IFERROR(SQRT((COUNTIFS(OFFSET('Offense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Log'!$M$2:$M$2999,3)*ABS((3-AVERAGEIFS('Offense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Log'!$M$2:$M$2999,2)*ABS((2-AVERAGEIFS('Offense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Log'!$M$2:$M$2999,1)*ABS((1-AVERAGEIFS('Offense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Log'!$M$2:$M$2999,0)*ABS((0-AVERAGEIFS('Offense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Log'!$J$2:$J$2999,"HC")))^2)/(Table5[[#This Row],[Offense]]-1)),0)</f>
        <v>1.134741678968461</v>
      </c>
      <c r="J81">
        <f ca="1">IFERROR(SQRT((COUNTIFS(OFFSET('Defense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Log'!$M$2:$M$2999,3)*ABS((3-AVERAGEIFS('Defense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Log'!$M$2:$M$2999,2)*ABS((2-AVERAGEIFS('Defense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Log'!$M$2:$M$2999,1)*ABS((1-AVERAGEIFS('Defense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Log'!$M$2:$M$2999,0)*ABS((0-AVERAGEIFS('Defense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3]],Reference!$A$1:$A$12,0),2)),"Yes")))^2)/(Table5[[#This Row],[Defense]]-1)),0)</f>
        <v>1.119647791445358</v>
      </c>
      <c r="K81">
        <f ca="1">Table5[[#This Row],[Difference]]/SQRT((Table5[[#This Row],[STDO]]^2)/Table5[[#This Row],[Offense]]+(Table5[[#This Row],[STDD]]^2)/Table5[[#This Row],[Defense]])</f>
        <v>-0.75750144237493533</v>
      </c>
    </row>
    <row r="82" spans="1:11" hidden="1" x14ac:dyDescent="0.3">
      <c r="A82" t="s">
        <v>8</v>
      </c>
      <c r="B82" t="s">
        <v>71</v>
      </c>
      <c r="C82" t="s">
        <v>14</v>
      </c>
      <c r="D82" s="6">
        <f ca="1">(AVERAGEIFS('Offense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
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3]],Reference!$A$1:$A$12,0),2)),"Yes"))*40</f>
        <v>-17.142857142857146</v>
      </c>
      <c r="E82" s="3">
        <f ca="1">Table5[[#This Row],[Offense]]+Table5[[#This Row],[Defense]]</f>
        <v>42</v>
      </c>
      <c r="F82">
        <f ca="1">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</f>
        <v>21</v>
      </c>
      <c r="G82">
        <f ca="1">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</f>
        <v>21</v>
      </c>
      <c r="H82">
        <f ca="1">Table5[[#This Row],[+/- Per 40 Poss]]/40
-(AVERAGEIFS('Offense Log'!$M$2:$M$2999,'Offense Log'!$J$2:$J$2999,"HC")-AVERAGE('Defense Log'!$M$2:$M$2999))</f>
        <v>-0.58011770600844237</v>
      </c>
      <c r="I82">
        <f ca="1">IFERROR(SQRT((COUNTIFS(OFFSET('Offense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Log'!$M$2:$M$2999,3)*ABS((3-AVERAGEIFS('Offense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Log'!$M$2:$M$2999,2)*ABS((2-AVERAGEIFS('Offense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Log'!$M$2:$M$2999,1)*ABS((1-AVERAGEIFS('Offense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Log'!$M$2:$M$2999,0)*ABS((0-AVERAGEIFS('Offense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Log'!$J$2:$J$2999,"HC"))))/(Table5[[#This Row],[Offense]]-1)),0)</f>
        <v>3.4140466144612445</v>
      </c>
      <c r="J82">
        <f>_xlfn.STDEV.S('Defense Log'!$M$2:$M$2999)</f>
        <v>1.1220148386373245</v>
      </c>
      <c r="K82">
        <f ca="1">Table5[[#This Row],[Difference]]/SQRT((Table5[[#This Row],[STDO]]^2)/Table5[[#This Row],[Offense]]+(Table5[[#This Row],[STDD]]^2)/Table5[[#This Row],[Defense]])</f>
        <v>-0.73974963157994666</v>
      </c>
    </row>
    <row r="83" spans="1:11" hidden="1" x14ac:dyDescent="0.3">
      <c r="A83" t="s">
        <v>11</v>
      </c>
      <c r="B83" t="s">
        <v>71</v>
      </c>
      <c r="C83" t="s">
        <v>14</v>
      </c>
      <c r="D83" s="6">
        <f ca="1">(AVERAGEIFS('Offense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
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3]],Reference!$A$1:$A$12,0),2)),"Yes"))*40</f>
        <v>-22.857142857142861</v>
      </c>
      <c r="E83" s="3">
        <f ca="1">Table5[[#This Row],[Offense]]+Table5[[#This Row],[Defense]]</f>
        <v>35</v>
      </c>
      <c r="F83">
        <f ca="1">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</f>
        <v>21</v>
      </c>
      <c r="G83">
        <f ca="1">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</f>
        <v>14</v>
      </c>
      <c r="H83">
        <f ca="1">Table5[[#This Row],[+/- Per 40 Poss]]/40
-(AVERAGEIFS('Offense Log'!$M$2:$M$2999,'Offense Log'!$J$2:$J$2999,"HC")-AVERAGE('Defense Log'!$M$2:$M$2999))</f>
        <v>-0.72297484886558527</v>
      </c>
      <c r="I83">
        <f ca="1">IFERROR(SQRT((COUNTIFS(OFFSET('Offense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Log'!$M$2:$M$2999,3)*ABS((3-AVERAGEIFS('Offense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Log'!$M$2:$M$2999,2)*ABS((2-AVERAGEIFS('Offense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Log'!$M$2:$M$2999,1)*ABS((1-AVERAGEIFS('Offense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Log'!$M$2:$M$2999,0)*ABS((0-AVERAGEIFS('Offense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Log'!$J$2:$J$2999,"HC"))))/(Table5[[#This Row],[Offense]]-1)),0)</f>
        <v>3.0238317218735222</v>
      </c>
      <c r="J83">
        <f>_xlfn.STDEV.S('Defense Log'!$M$2:$M$2999)</f>
        <v>1.1220148386373245</v>
      </c>
      <c r="K83">
        <f ca="1">Table5[[#This Row],[Difference]]/SQRT((Table5[[#This Row],[STDO]]^2)/Table5[[#This Row],[Offense]]+(Table5[[#This Row],[STDD]]^2)/Table5[[#This Row],[Defense]])</f>
        <v>-0.99748644918581308</v>
      </c>
    </row>
    <row r="84" spans="1:11" hidden="1" x14ac:dyDescent="0.3">
      <c r="A84" t="s">
        <v>70</v>
      </c>
      <c r="B84" t="s">
        <v>11</v>
      </c>
      <c r="C84" t="s">
        <v>14</v>
      </c>
      <c r="D84" s="6">
        <f ca="1">(AVERAGEIFS('Offense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
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3]],Reference!$A$1:$A$12,0),2)),"Yes"))*40</f>
        <v>-17.619047619047613</v>
      </c>
      <c r="E84" s="3">
        <f ca="1">Table5[[#This Row],[Offense]]+Table5[[#This Row],[Defense]]</f>
        <v>26</v>
      </c>
      <c r="F84">
        <f ca="1">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</f>
        <v>14</v>
      </c>
      <c r="G84">
        <f ca="1">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</f>
        <v>12</v>
      </c>
      <c r="H84">
        <f ca="1">Table5[[#This Row],[+/- Per 40 Poss]]/40
-(AVERAGEIFS('Offense Log'!$M$2:$M$2999,'Offense Log'!$J$2:$J$2999,"HC")-AVERAGE('Defense Log'!$M$2:$M$2999))</f>
        <v>-0.59202246791320412</v>
      </c>
      <c r="I84">
        <f ca="1">IFERROR(SQRT((COUNTIFS(OFFSET('Offense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Log'!$M$2:$M$2999,3)*ABS((3-AVERAGEIFS('Offense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Log'!$M$2:$M$2999,2)*ABS((2-AVERAGEIFS('Offense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Log'!$M$2:$M$2999,1)*ABS((1-AVERAGEIFS('Offense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Log'!$M$2:$M$2999,0)*ABS((0-AVERAGEIFS('Offense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Log'!$J$2:$J$2999,"HC"))))/(Table5[[#This Row],[Offense]]-1)),0)</f>
        <v>5.6311699230444718</v>
      </c>
      <c r="J84">
        <f>_xlfn.STDEV.S('Defense Log'!$M$2:$M$2999)</f>
        <v>1.1220148386373245</v>
      </c>
      <c r="K84">
        <f ca="1">Table5[[#This Row],[Difference]]/SQRT((Table5[[#This Row],[STDO]]^2)/Table5[[#This Row],[Offense]]+(Table5[[#This Row],[STDD]]^2)/Table5[[#This Row],[Defense]])</f>
        <v>-0.38456680485451605</v>
      </c>
    </row>
    <row r="85" spans="1:11" hidden="1" x14ac:dyDescent="0.3">
      <c r="A85" t="s">
        <v>8</v>
      </c>
      <c r="B85" t="s">
        <v>11</v>
      </c>
      <c r="C85" t="s">
        <v>14</v>
      </c>
      <c r="D85" s="6">
        <f ca="1">(AVERAGEIFS('Offense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
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3]],Reference!$A$1:$A$12,0),2)),"Yes"))*40</f>
        <v>-6.7129629629629628</v>
      </c>
      <c r="E85" s="3">
        <f ca="1">Table5[[#This Row],[Offense]]+Table5[[#This Row],[Defense]]</f>
        <v>59</v>
      </c>
      <c r="F85">
        <f ca="1">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</f>
        <v>27</v>
      </c>
      <c r="G85">
        <f ca="1">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</f>
        <v>32</v>
      </c>
      <c r="H85">
        <f ca="1">Table5[[#This Row],[+/- Per 40 Poss]]/40
-(AVERAGEIFS('Offense Log'!$M$2:$M$2999,'Offense Log'!$J$2:$J$2999,"HC")-AVERAGE('Defense Log'!$M$2:$M$2999))</f>
        <v>-0.31937035151108784</v>
      </c>
      <c r="I85">
        <f ca="1">IFERROR(SQRT((COUNTIFS(OFFSET('Offense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Log'!$M$2:$M$2999,3)*ABS((3-AVERAGEIFS('Offense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Log'!$M$2:$M$2999,2)*ABS((2-AVERAGEIFS('Offense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Log'!$M$2:$M$2999,1)*ABS((1-AVERAGEIFS('Offense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Log'!$M$2:$M$2999,0)*ABS((0-AVERAGEIFS('Offense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Log'!$J$2:$J$2999,"HC"))))/(Table5[[#This Row],[Offense]]-1)),0)</f>
        <v>6.8211353312430685</v>
      </c>
      <c r="J85">
        <f>_xlfn.STDEV.S('Defense Log'!$M$2:$M$2999)</f>
        <v>1.1220148386373245</v>
      </c>
      <c r="K85">
        <f ca="1">Table5[[#This Row],[Difference]]/SQRT((Table5[[#This Row],[STDO]]^2)/Table5[[#This Row],[Offense]]+(Table5[[#This Row],[STDD]]^2)/Table5[[#This Row],[Defense]])</f>
        <v>-0.24055709787944868</v>
      </c>
    </row>
    <row r="86" spans="1:11" hidden="1" x14ac:dyDescent="0.3">
      <c r="A86" t="s">
        <v>10</v>
      </c>
      <c r="B86" t="s">
        <v>13</v>
      </c>
      <c r="C86" t="s">
        <v>14</v>
      </c>
      <c r="D86" s="6">
        <f ca="1">(AVERAGEIFS('Offense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
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3]],Reference!$A$1:$A$12,0),2)),"Yes"))*40</f>
        <v>1.7875457875457856</v>
      </c>
      <c r="E86" s="3">
        <f ca="1">Table5[[#This Row],[Offense]]+Table5[[#This Row],[Defense]]</f>
        <v>128</v>
      </c>
      <c r="F86">
        <f ca="1">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</f>
        <v>63</v>
      </c>
      <c r="G86">
        <f ca="1">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</f>
        <v>65</v>
      </c>
      <c r="H86">
        <f ca="1">Table5[[#This Row],[+/- Per 40 Poss]]/40
-(AVERAGEIFS('Offense Log'!$M$2:$M$2999,'Offense Log'!$J$2:$J$2999,"HC")-AVERAGE('Defense Log'!$M$2:$M$2999))</f>
        <v>-0.10685763274836912</v>
      </c>
      <c r="I86">
        <f ca="1">IFERROR(SQRT((COUNTIFS(OFFSET('Offense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Log'!$M$2:$M$2999,3)*ABS((3-AVERAGEIFS('Offense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Log'!$M$2:$M$2999,2)*ABS((2-AVERAGEIFS('Offense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Log'!$M$2:$M$2999,1)*ABS((1-AVERAGEIFS('Offense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Log'!$M$2:$M$2999,0)*ABS((0-AVERAGEIFS('Offense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Log'!$J$2:$J$2999,"HC"))))/(Table5[[#This Row],[Offense]]-1)),0)</f>
        <v>4.2658442004111832</v>
      </c>
      <c r="J86">
        <f>_xlfn.STDEV.S('Defense Log'!$M$2:$M$2999)</f>
        <v>1.1220148386373245</v>
      </c>
      <c r="K86">
        <f ca="1">Table5[[#This Row],[Difference]]/SQRT((Table5[[#This Row],[STDO]]^2)/Table5[[#This Row],[Offense]]+(Table5[[#This Row],[STDD]]^2)/Table5[[#This Row],[Defense]])</f>
        <v>-0.19247660845499279</v>
      </c>
    </row>
    <row r="87" spans="1:11" hidden="1" x14ac:dyDescent="0.3">
      <c r="A87" t="s">
        <v>9</v>
      </c>
      <c r="B87" t="s">
        <v>10</v>
      </c>
      <c r="C87" t="s">
        <v>131</v>
      </c>
      <c r="D87" s="6" t="e">
        <f ca="1">(AVERAGEIFS('Offense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
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3]],Reference!$A$1:$A$12,0),2)),"Yes"))*40</f>
        <v>#DIV/0!</v>
      </c>
      <c r="E87" s="3">
        <f ca="1">Table5[[#This Row],[Offense]]+Table5[[#This Row],[Defense]]</f>
        <v>0</v>
      </c>
      <c r="F87">
        <f ca="1">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</f>
        <v>0</v>
      </c>
      <c r="G87">
        <f ca="1">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</f>
        <v>0</v>
      </c>
      <c r="H87" t="e">
        <f ca="1">Table5[[#This Row],[+/- Per 40 Poss]]/40
-(AVERAGEIFS('Offense Log'!$M$2:$M$2999,'Offense Log'!$J$2:$J$2999,"HC")-AVERAGE('Defense Log'!$M$2:$M$2999))</f>
        <v>#DIV/0!</v>
      </c>
      <c r="I87">
        <f ca="1">IFERROR(SQRT((COUNTIFS(OFFSET('Offense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Log'!$M$2:$M$2999,3)*ABS((3-AVERAGEIFS('Offense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Log'!$M$2:$M$2999,2)*ABS((2-AVERAGEIFS('Offense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Log'!$M$2:$M$2999,1)*ABS((1-AVERAGEIFS('Offense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Log'!$M$2:$M$2999,0)*ABS((0-AVERAGEIFS('Offense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Log'!$J$2:$J$2999,"HC"))))/(Table5[[#This Row],[Offense]]-1)),0)</f>
        <v>0</v>
      </c>
      <c r="J87">
        <f>_xlfn.STDEV.S('Defense Log'!$M$2:$M$2999)</f>
        <v>1.1220148386373245</v>
      </c>
      <c r="K87" t="e">
        <f ca="1">Table5[[#This Row],[Difference]]/SQRT((Table5[[#This Row],[STDO]]^2)/Table5[[#This Row],[Offense]]+(Table5[[#This Row],[STDD]]^2)/Table5[[#This Row],[Defense]])</f>
        <v>#DIV/0!</v>
      </c>
    </row>
    <row r="88" spans="1:11" hidden="1" x14ac:dyDescent="0.3">
      <c r="A88" t="s">
        <v>8</v>
      </c>
      <c r="B88" t="s">
        <v>10</v>
      </c>
      <c r="C88" t="s">
        <v>131</v>
      </c>
      <c r="D88" s="6" t="e">
        <f ca="1">(AVERAGEIFS('Offense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
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3]],Reference!$A$1:$A$12,0),2)),"Yes"))*40</f>
        <v>#DIV/0!</v>
      </c>
      <c r="E88" s="3">
        <f ca="1">Table5[[#This Row],[Offense]]+Table5[[#This Row],[Defense]]</f>
        <v>0</v>
      </c>
      <c r="F88">
        <f ca="1">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</f>
        <v>0</v>
      </c>
      <c r="G88">
        <f ca="1">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</f>
        <v>0</v>
      </c>
      <c r="H88" t="e">
        <f ca="1">Table5[[#This Row],[+/- Per 40 Poss]]/40
-(AVERAGEIFS('Offense Log'!$M$2:$M$2999,'Offense Log'!$J$2:$J$2999,"HC")-AVERAGE('Defense Log'!$M$2:$M$2999))</f>
        <v>#DIV/0!</v>
      </c>
      <c r="I88">
        <f ca="1">IFERROR(SQRT((COUNTIFS(OFFSET('Offense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Log'!$M$2:$M$2999,3)*ABS((3-AVERAGEIFS('Offense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Log'!$M$2:$M$2999,2)*ABS((2-AVERAGEIFS('Offense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Log'!$M$2:$M$2999,1)*ABS((1-AVERAGEIFS('Offense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Log'!$M$2:$M$2999,0)*ABS((0-AVERAGEIFS('Offense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Log'!$J$2:$J$2999,"HC"))))/(Table5[[#This Row],[Offense]]-1)),0)</f>
        <v>0</v>
      </c>
      <c r="J88">
        <f>_xlfn.STDEV.S('Defense Log'!$M$2:$M$2999)</f>
        <v>1.1220148386373245</v>
      </c>
      <c r="K88" t="e">
        <f ca="1">Table5[[#This Row],[Difference]]/SQRT((Table5[[#This Row],[STDO]]^2)/Table5[[#This Row],[Offense]]+(Table5[[#This Row],[STDD]]^2)/Table5[[#This Row],[Defense]])</f>
        <v>#DIV/0!</v>
      </c>
    </row>
    <row r="89" spans="1:11" hidden="1" x14ac:dyDescent="0.3">
      <c r="A89" t="s">
        <v>10</v>
      </c>
      <c r="B89" t="s">
        <v>13</v>
      </c>
      <c r="C89" t="s">
        <v>131</v>
      </c>
      <c r="D89" s="6" t="e">
        <f ca="1">(AVERAGEIFS('Offense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
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3]],Reference!$A$1:$A$12,0),2)),"Yes"))*40</f>
        <v>#DIV/0!</v>
      </c>
      <c r="E89" s="3">
        <f ca="1">Table5[[#This Row],[Offense]]+Table5[[#This Row],[Defense]]</f>
        <v>0</v>
      </c>
      <c r="F89">
        <f ca="1">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</f>
        <v>0</v>
      </c>
      <c r="G89">
        <f ca="1">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</f>
        <v>0</v>
      </c>
      <c r="H89" t="e">
        <f ca="1">Table5[[#This Row],[+/- Per 40 Poss]]/40
-(AVERAGEIFS('Offense Log'!$M$2:$M$2999,'Offense Log'!$J$2:$J$2999,"HC")-AVERAGE('Defense Log'!$M$2:$M$2999))</f>
        <v>#DIV/0!</v>
      </c>
      <c r="I89">
        <f ca="1">IFERROR(SQRT((COUNTIFS(OFFSET('Offense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Log'!$M$2:$M$2999,3)*ABS((3-AVERAGEIFS('Offense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Log'!$M$2:$M$2999,2)*ABS((2-AVERAGEIFS('Offense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Log'!$M$2:$M$2999,1)*ABS((1-AVERAGEIFS('Offense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Log'!$M$2:$M$2999,0)*ABS((0-AVERAGEIFS('Offense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Log'!$J$2:$J$2999,"HC"))))/(Table5[[#This Row],[Offense]]-1)),0)</f>
        <v>0</v>
      </c>
      <c r="J89">
        <f>_xlfn.STDEV.S('Defense Log'!$M$2:$M$2999)</f>
        <v>1.1220148386373245</v>
      </c>
      <c r="K89" t="e">
        <f ca="1">Table5[[#This Row],[Difference]]/SQRT((Table5[[#This Row],[STDO]]^2)/Table5[[#This Row],[Offense]]+(Table5[[#This Row],[STDD]]^2)/Table5[[#This Row],[Defense]])</f>
        <v>#DIV/0!</v>
      </c>
    </row>
    <row r="90" spans="1:11" hidden="1" x14ac:dyDescent="0.3">
      <c r="A90" t="s">
        <v>10</v>
      </c>
      <c r="B90" t="s">
        <v>11</v>
      </c>
      <c r="C90" t="s">
        <v>131</v>
      </c>
      <c r="D90" s="6" t="e">
        <f ca="1">(AVERAGEIFS('Offense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
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3]],Reference!$A$1:$A$12,0),2)),"Yes"))*40</f>
        <v>#DIV/0!</v>
      </c>
      <c r="E90" s="3">
        <f ca="1">Table5[[#This Row],[Offense]]+Table5[[#This Row],[Defense]]</f>
        <v>0</v>
      </c>
      <c r="F90">
        <f ca="1">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</f>
        <v>0</v>
      </c>
      <c r="G90">
        <f ca="1">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</f>
        <v>0</v>
      </c>
      <c r="H90" t="e">
        <f ca="1">Table5[[#This Row],[+/- Per 40 Poss]]/40
-(AVERAGEIFS('Offense Log'!$M$2:$M$2999,'Offense Log'!$J$2:$J$2999,"HC")-AVERAGE('Defense Log'!$M$2:$M$2999))</f>
        <v>#DIV/0!</v>
      </c>
      <c r="I90">
        <f ca="1">IFERROR(SQRT((COUNTIFS(OFFSET('Offense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Log'!$M$2:$M$2999,3)*ABS((3-AVERAGEIFS('Offense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Log'!$M$2:$M$2999,2)*ABS((2-AVERAGEIFS('Offense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Log'!$M$2:$M$2999,1)*ABS((1-AVERAGEIFS('Offense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Log'!$M$2:$M$2999,0)*ABS((0-AVERAGEIFS('Offense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Log'!$J$2:$J$2999,"HC"))))/(Table5[[#This Row],[Offense]]-1)),0)</f>
        <v>0</v>
      </c>
      <c r="J90">
        <f>_xlfn.STDEV.S('Defense Log'!$M$2:$M$2999)</f>
        <v>1.1220148386373245</v>
      </c>
      <c r="K90" t="e">
        <f ca="1">Table5[[#This Row],[Difference]]/SQRT((Table5[[#This Row],[STDO]]^2)/Table5[[#This Row],[Offense]]+(Table5[[#This Row],[STDD]]^2)/Table5[[#This Row],[Defense]])</f>
        <v>#DIV/0!</v>
      </c>
    </row>
    <row r="91" spans="1:11" hidden="1" x14ac:dyDescent="0.3">
      <c r="A91" t="s">
        <v>70</v>
      </c>
      <c r="B91" t="s">
        <v>13</v>
      </c>
      <c r="C91" t="s">
        <v>71</v>
      </c>
      <c r="D91" s="6">
        <f ca="1">(AVERAGEIFS('Offense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
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3]],Reference!$A$1:$A$12,0),2)),"Yes"))*40</f>
        <v>0.98947368421052673</v>
      </c>
      <c r="E91" s="3">
        <f ca="1">Table5[[#This Row],[Offense]]+Table5[[#This Row],[Defense]]</f>
        <v>195</v>
      </c>
      <c r="F91">
        <f ca="1">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</f>
        <v>100</v>
      </c>
      <c r="G91">
        <f ca="1">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</f>
        <v>95</v>
      </c>
      <c r="H91">
        <f ca="1">Table5[[#This Row],[+/- Per 40 Poss]]/40
-(AVERAGEIFS('Offense Log'!$M$2:$M$2999,'Offense Log'!$J$2:$J$2999,"HC")-AVERAGE('Defense Log'!$M$2:$M$2999))</f>
        <v>-0.1268094353317506</v>
      </c>
      <c r="I91">
        <f ca="1">IFERROR(SQRT((COUNTIFS(OFFSET('Offense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Log'!$M$2:$M$2999,3)*ABS((3-AVERAGEIFS('Offense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Log'!$M$2:$M$2999,2)*ABS((2-AVERAGEIFS('Offense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Log'!$M$2:$M$2999,1)*ABS((1-AVERAGEIFS('Offense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Log'!$M$2:$M$2999,0)*ABS((0-AVERAGEIFS('Offense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Log'!$J$2:$J$2999,"HC")))^2)/(Table5[[#This Row],[Offense]]-1)),0)</f>
        <v>1.1268531314230703</v>
      </c>
      <c r="J91">
        <f ca="1">IFERROR(SQRT((COUNTIFS(OFFSET('Defense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Log'!$M$2:$M$2999,3)*ABS((3-AVERAGEIFS('Defense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Log'!$M$2:$M$2999,2)*ABS((2-AVERAGEIFS('Defense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Log'!$M$2:$M$2999,1)*ABS((1-AVERAGEIFS('Defense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Log'!$M$2:$M$2999,0)*ABS((0-AVERAGEIFS('Defense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3]],Reference!$A$1:$A$12,0),2)),"Yes")))^2)/(Table5[[#This Row],[Defense]]-1)),0)</f>
        <v>1.128675407144166</v>
      </c>
      <c r="K91">
        <f ca="1">Table5[[#This Row],[Difference]]/SQRT((Table5[[#This Row],[STDO]]^2)/Table5[[#This Row],[Offense]]+(Table5[[#This Row],[STDD]]^2)/Table5[[#This Row],[Defense]])</f>
        <v>-0.78481735198697866</v>
      </c>
    </row>
    <row r="92" spans="1:11" hidden="1" x14ac:dyDescent="0.3">
      <c r="A92" t="s">
        <v>8</v>
      </c>
      <c r="B92" t="s">
        <v>71</v>
      </c>
      <c r="C92" t="s">
        <v>130</v>
      </c>
      <c r="D92" s="6">
        <f ca="1">(AVERAGEIFS('Offense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
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3]],Reference!$A$1:$A$12,0),2)),"Yes"))*40</f>
        <v>0.19662921348314821</v>
      </c>
      <c r="E92" s="3">
        <f ca="1">Table5[[#This Row],[Offense]]+Table5[[#This Row],[Defense]]</f>
        <v>185</v>
      </c>
      <c r="F92">
        <f ca="1">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</f>
        <v>96</v>
      </c>
      <c r="G92">
        <f ca="1">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</f>
        <v>89</v>
      </c>
      <c r="H92">
        <f ca="1">Table5[[#This Row],[+/- Per 40 Poss]]/40
-(AVERAGEIFS('Offense Log'!$M$2:$M$2999,'Offense Log'!$J$2:$J$2999,"HC")-AVERAGE('Defense Log'!$M$2:$M$2999))</f>
        <v>-0.14663054709993506</v>
      </c>
      <c r="I92">
        <f ca="1">IFERROR(SQRT((COUNTIFS(OFFSET('Offense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Log'!$M$2:$M$2999,3)*ABS((3-AVERAGEIFS('Offense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Log'!$M$2:$M$2999,2)*ABS((2-AVERAGEIFS('Offense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Log'!$M$2:$M$2999,1)*ABS((1-AVERAGEIFS('Offense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Log'!$M$2:$M$2999,0)*ABS((0-AVERAGEIFS('Offense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Log'!$J$2:$J$2999,"HC")))^2)/(Table5[[#This Row],[Offense]]-1)),0)</f>
        <v>1.2209788997702664</v>
      </c>
      <c r="J92">
        <f ca="1">IFERROR(SQRT((COUNTIFS(OFFSET('Defense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Log'!$M$2:$M$2999,3)*ABS((3-AVERAGEIFS('Defense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Log'!$M$2:$M$2999,2)*ABS((2-AVERAGEIFS('Defense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Log'!$M$2:$M$2999,1)*ABS((1-AVERAGEIFS('Defense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Log'!$M$2:$M$2999,0)*ABS((0-AVERAGEIFS('Defense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3]],Reference!$A$1:$A$12,0),2)),"Yes")))^2)/(Table5[[#This Row],[Defense]]-1)),0)</f>
        <v>1.1261131140604108</v>
      </c>
      <c r="K92">
        <f ca="1">Table5[[#This Row],[Difference]]/SQRT((Table5[[#This Row],[STDO]]^2)/Table5[[#This Row],[Offense]]+(Table5[[#This Row],[STDD]]^2)/Table5[[#This Row],[Defense]])</f>
        <v>-0.84972570313155138</v>
      </c>
    </row>
    <row r="93" spans="1:11" x14ac:dyDescent="0.3">
      <c r="A93" t="s">
        <v>9</v>
      </c>
      <c r="B93" t="s">
        <v>70</v>
      </c>
      <c r="C93" t="s">
        <v>130</v>
      </c>
      <c r="D93" s="6">
        <f ca="1">(AVERAGEIFS('Offense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
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3]],Reference!$A$1:$A$12,0),2)),"Yes"))*40</f>
        <v>1.696969696969699</v>
      </c>
      <c r="E93" s="3">
        <f ca="1">Table5[[#This Row],[Offense]]+Table5[[#This Row],[Defense]]</f>
        <v>424</v>
      </c>
      <c r="F93">
        <f ca="1">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</f>
        <v>204</v>
      </c>
      <c r="G93">
        <f ca="1">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</f>
        <v>220</v>
      </c>
      <c r="H93">
        <f ca="1">Table5[[#This Row],[+/- Per 40 Poss]]/40
-(AVERAGEIFS('Offense Log'!$M$2:$M$2999,'Offense Log'!$J$2:$J$2999,"HC")-AVERAGE('Defense Log'!$M$2:$M$2999))</f>
        <v>-0.10912203501277129</v>
      </c>
      <c r="I93">
        <f ca="1">IFERROR(SQRT((COUNTIFS(OFFSET('Offense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Log'!$M$2:$M$2999,3)*ABS((3-AVERAGEIFS('Offense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Log'!$M$2:$M$2999,2)*ABS((2-AVERAGEIFS('Offense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Log'!$M$2:$M$2999,1)*ABS((1-AVERAGEIFS('Offense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Log'!$M$2:$M$2999,0)*ABS((0-AVERAGEIFS('Offense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Log'!$J$2:$J$2999,"HC")))^2)/(Table5[[#This Row],[Offense]]-1)),0)</f>
        <v>1.1539892968344803</v>
      </c>
      <c r="J93">
        <f ca="1">IFERROR(SQRT((COUNTIFS(OFFSET('Defense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Log'!$M$2:$M$2999,3)*ABS((3-AVERAGEIFS('Defense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Log'!$M$2:$M$2999,2)*ABS((2-AVERAGEIFS('Defense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Log'!$M$2:$M$2999,1)*ABS((1-AVERAGEIFS('Defense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Log'!$M$2:$M$2999,0)*ABS((0-AVERAGEIFS('Defense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3]],Reference!$A$1:$A$12,0),2)),"Yes")))^2)/(Table5[[#This Row],[Defense]]-1)),0)</f>
        <v>1.1355239737205669</v>
      </c>
      <c r="K93">
        <f ca="1">Table5[[#This Row],[Difference]]/SQRT((Table5[[#This Row],[STDO]]^2)/Table5[[#This Row],[Offense]]+(Table5[[#This Row],[STDD]]^2)/Table5[[#This Row],[Defense]])</f>
        <v>-0.98038471467891364</v>
      </c>
    </row>
    <row r="94" spans="1:11" hidden="1" x14ac:dyDescent="0.3">
      <c r="A94" t="s">
        <v>9</v>
      </c>
      <c r="B94" t="s">
        <v>71</v>
      </c>
      <c r="C94" t="s">
        <v>130</v>
      </c>
      <c r="D94" s="6">
        <f ca="1">(AVERAGEIFS('Offense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
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3]],Reference!$A$1:$A$12,0),2)),"Yes"))*40</f>
        <v>-1.095890410958904</v>
      </c>
      <c r="E94" s="3">
        <f ca="1">Table5[[#This Row],[Offense]]+Table5[[#This Row],[Defense]]</f>
        <v>146</v>
      </c>
      <c r="F94">
        <f ca="1">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</f>
        <v>73</v>
      </c>
      <c r="G94">
        <f ca="1">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</f>
        <v>73</v>
      </c>
      <c r="H94">
        <f ca="1">Table5[[#This Row],[+/- Per 40 Poss]]/40
-(AVERAGEIFS('Offense Log'!$M$2:$M$2999,'Offense Log'!$J$2:$J$2999,"HC")-AVERAGE('Defense Log'!$M$2:$M$2999))</f>
        <v>-0.17894353771098637</v>
      </c>
      <c r="I94">
        <f ca="1">IFERROR(SQRT((COUNTIFS(OFFSET('Offense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Log'!$M$2:$M$2999,3)*ABS((3-AVERAGEIFS('Offense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Log'!$M$2:$M$2999,2)*ABS((2-AVERAGEIFS('Offense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Log'!$M$2:$M$2999,1)*ABS((1-AVERAGEIFS('Offense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Log'!$M$2:$M$2999,0)*ABS((0-AVERAGEIFS('Offense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Log'!$J$2:$J$2999,"HC")))^2)/(Table5[[#This Row],[Offense]]-1)),0)</f>
        <v>1.2409489666781401</v>
      </c>
      <c r="J94">
        <f ca="1">IFERROR(SQRT((COUNTIFS(OFFSET('Defense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Log'!$M$2:$M$2999,3)*ABS((3-AVERAGEIFS('Defense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Log'!$M$2:$M$2999,2)*ABS((2-AVERAGEIFS('Defense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Log'!$M$2:$M$2999,1)*ABS((1-AVERAGEIFS('Defense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Log'!$M$2:$M$2999,0)*ABS((0-AVERAGEIFS('Defense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3]],Reference!$A$1:$A$12,0),2)),"Yes")))^2)/(Table5[[#This Row],[Defense]]-1)),0)</f>
        <v>1.1725228105448942</v>
      </c>
      <c r="K94">
        <f ca="1">Table5[[#This Row],[Difference]]/SQRT((Table5[[#This Row],[STDO]]^2)/Table5[[#This Row],[Offense]]+(Table5[[#This Row],[STDD]]^2)/Table5[[#This Row],[Defense]])</f>
        <v>-0.89552093865371907</v>
      </c>
    </row>
    <row r="95" spans="1:11" hidden="1" x14ac:dyDescent="0.3">
      <c r="A95" t="s">
        <v>70</v>
      </c>
      <c r="B95" t="s">
        <v>71</v>
      </c>
      <c r="C95" t="s">
        <v>130</v>
      </c>
      <c r="D95" s="6">
        <f ca="1">(AVERAGEIFS('Offense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
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3]],Reference!$A$1:$A$12,0),2)),"Yes"))*40</f>
        <v>-1.1086956521739122</v>
      </c>
      <c r="E95" s="3">
        <f ca="1">Table5[[#This Row],[Offense]]+Table5[[#This Row],[Defense]]</f>
        <v>172</v>
      </c>
      <c r="F95">
        <f ca="1">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</f>
        <v>80</v>
      </c>
      <c r="G95">
        <f ca="1">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</f>
        <v>92</v>
      </c>
      <c r="H95">
        <f ca="1">Table5[[#This Row],[+/- Per 40 Poss]]/40
-(AVERAGEIFS('Offense Log'!$M$2:$M$2999,'Offense Log'!$J$2:$J$2999,"HC")-AVERAGE('Defense Log'!$M$2:$M$2999))</f>
        <v>-0.17926366874136157</v>
      </c>
      <c r="I95">
        <f ca="1">IFERROR(SQRT((COUNTIFS(OFFSET('Offense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Log'!$M$2:$M$2999,3)*ABS((3-AVERAGEIFS('Offense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Log'!$M$2:$M$2999,2)*ABS((2-AVERAGEIFS('Offense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Log'!$M$2:$M$2999,1)*ABS((1-AVERAGEIFS('Offense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Log'!$M$2:$M$2999,0)*ABS((0-AVERAGEIFS('Offense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Log'!$J$2:$J$2999,"HC")))^2)/(Table5[[#This Row],[Offense]]-1)),0)</f>
        <v>1.1980337266231624</v>
      </c>
      <c r="J95">
        <f ca="1">IFERROR(SQRT((COUNTIFS(OFFSET('Defense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Log'!$M$2:$M$2999,3)*ABS((3-AVERAGEIFS('Defense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Log'!$M$2:$M$2999,2)*ABS((2-AVERAGEIFS('Defense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Log'!$M$2:$M$2999,1)*ABS((1-AVERAGEIFS('Defense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Log'!$M$2:$M$2999,0)*ABS((0-AVERAGEIFS('Defense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3]],Reference!$A$1:$A$12,0),2)),"Yes")))^2)/(Table5[[#This Row],[Defense]]-1)),0)</f>
        <v>1.1185680389302195</v>
      </c>
      <c r="K95">
        <f ca="1">Table5[[#This Row],[Difference]]/SQRT((Table5[[#This Row],[STDO]]^2)/Table5[[#This Row],[Offense]]+(Table5[[#This Row],[STDD]]^2)/Table5[[#This Row],[Defense]])</f>
        <v>-1.0093796666200345</v>
      </c>
    </row>
    <row r="96" spans="1:11" x14ac:dyDescent="0.3">
      <c r="A96" t="s">
        <v>8</v>
      </c>
      <c r="B96" t="s">
        <v>11</v>
      </c>
      <c r="C96" t="s">
        <v>131</v>
      </c>
      <c r="D96" s="6">
        <f ca="1">(AVERAGEIFS('Offense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
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3]],Reference!$A$1:$A$12,0),2)),"Yes"))*40</f>
        <v>-0.91259259259259373</v>
      </c>
      <c r="E96" s="3">
        <f ca="1">Table5[[#This Row],[Offense]]+Table5[[#This Row],[Defense]]</f>
        <v>260</v>
      </c>
      <c r="F96">
        <f ca="1">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</f>
        <v>135</v>
      </c>
      <c r="G96">
        <f ca="1">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</f>
        <v>125</v>
      </c>
      <c r="H96">
        <f ca="1">Table5[[#This Row],[+/- Per 40 Poss]]/40
-(AVERAGEIFS('Offense Log'!$M$2:$M$2999,'Offense Log'!$J$2:$J$2999,"HC")-AVERAGE('Defense Log'!$M$2:$M$2999))</f>
        <v>-0.17436109225182861</v>
      </c>
      <c r="I96">
        <f ca="1">IFERROR(SQRT((COUNTIFS(OFFSET('Offense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Log'!$M$2:$M$2999,3)*ABS((3-AVERAGEIFS('Offense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Log'!$M$2:$M$2999,2)*ABS((2-AVERAGEIFS('Offense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Log'!$M$2:$M$2999,1)*ABS((1-AVERAGEIFS('Offense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Log'!$M$2:$M$2999,0)*ABS((0-AVERAGEIFS('Offense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Log'!$J$2:$J$2999,"HC"))))/(Table5[[#This Row],[Offense]]-1)),0)</f>
        <v>3.0046295961963665</v>
      </c>
      <c r="J96">
        <f>_xlfn.STDEV.S('Defense Log'!$M$2:$M$2999)</f>
        <v>1.1220148386373245</v>
      </c>
      <c r="K96">
        <f ca="1">Table5[[#This Row],[Difference]]/SQRT((Table5[[#This Row],[STDO]]^2)/Table5[[#This Row],[Offense]]+(Table5[[#This Row],[STDD]]^2)/Table5[[#This Row],[Defense]])</f>
        <v>-0.62858268904731796</v>
      </c>
    </row>
    <row r="97" spans="1:11" x14ac:dyDescent="0.3">
      <c r="A97" t="s">
        <v>8</v>
      </c>
      <c r="B97" t="s">
        <v>70</v>
      </c>
      <c r="C97" t="s">
        <v>11</v>
      </c>
      <c r="D97" s="6">
        <f ca="1">(AVERAGEIFS('Offense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
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3]],Reference!$A$1:$A$12,0),2)),"Yes"))*40</f>
        <v>-1.2903225806451601</v>
      </c>
      <c r="E97" s="3">
        <f ca="1">Table5[[#This Row],[Offense]]+Table5[[#This Row],[Defense]]</f>
        <v>372</v>
      </c>
      <c r="F97">
        <f ca="1">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</f>
        <v>186</v>
      </c>
      <c r="G97">
        <f ca="1">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</f>
        <v>186</v>
      </c>
      <c r="H97">
        <f ca="1">Table5[[#This Row],[+/- Per 40 Poss]]/40
-(AVERAGEIFS('Offense Log'!$M$2:$M$2999,'Offense Log'!$J$2:$J$2999,"HC")-AVERAGE('Defense Log'!$M$2:$M$2999))</f>
        <v>-0.18380434195314277</v>
      </c>
      <c r="I97">
        <f ca="1">IFERROR(SQRT((COUNTIFS(OFFSET('Offense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Log'!$M$2:$M$2999,3)*ABS((3-AVERAGEIFS('Offense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Log'!$M$2:$M$2999,2)*ABS((2-AVERAGEIFS('Offense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Log'!$M$2:$M$2999,1)*ABS((1-AVERAGEIFS('Offense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Log'!$M$2:$M$2999,0)*ABS((0-AVERAGEIFS('Offense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Log'!$J$2:$J$2999,"HC")))^2)/(Table5[[#This Row],[Offense]]-1)),0)</f>
        <v>1.1258806568439339</v>
      </c>
      <c r="J97">
        <f ca="1">IFERROR(SQRT((COUNTIFS(OFFSET('Defense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Log'!$M$2:$M$2999,3)*ABS((3-AVERAGEIFS('Defense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Log'!$M$2:$M$2999,2)*ABS((2-AVERAGEIFS('Defense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Log'!$M$2:$M$2999,1)*ABS((1-AVERAGEIFS('Defense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Log'!$M$2:$M$2999,0)*ABS((0-AVERAGEIFS('Defense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3]],Reference!$A$1:$A$12,0),2)),"Yes")))^2)/(Table5[[#This Row],[Defense]]-1)),0)</f>
        <v>1.1667683768509551</v>
      </c>
      <c r="K97">
        <f ca="1">Table5[[#This Row],[Difference]]/SQRT((Table5[[#This Row],[STDO]]^2)/Table5[[#This Row],[Offense]]+(Table5[[#This Row],[STDD]]^2)/Table5[[#This Row],[Defense]])</f>
        <v>-1.5460395677583114</v>
      </c>
    </row>
    <row r="98" spans="1:11" hidden="1" x14ac:dyDescent="0.3">
      <c r="A98" t="s">
        <v>11</v>
      </c>
      <c r="B98" t="s">
        <v>71</v>
      </c>
      <c r="C98" t="s">
        <v>130</v>
      </c>
      <c r="D98" s="6">
        <f ca="1">(AVERAGEIFS('Offense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
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3]],Reference!$A$1:$A$12,0),2)),"Yes"))*40</f>
        <v>-1.6491862567811877</v>
      </c>
      <c r="E98" s="3">
        <f ca="1">Table5[[#This Row],[Offense]]+Table5[[#This Row],[Defense]]</f>
        <v>149</v>
      </c>
      <c r="F98">
        <f ca="1">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</f>
        <v>79</v>
      </c>
      <c r="G98">
        <f ca="1">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</f>
        <v>70</v>
      </c>
      <c r="H98">
        <f ca="1">Table5[[#This Row],[+/- Per 40 Poss]]/40
-(AVERAGEIFS('Offense Log'!$M$2:$M$2999,'Offense Log'!$J$2:$J$2999,"HC")-AVERAGE('Defense Log'!$M$2:$M$2999))</f>
        <v>-0.19277593385654346</v>
      </c>
      <c r="I98">
        <f ca="1">IFERROR(SQRT((COUNTIFS(OFFSET('Offense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Log'!$M$2:$M$2999,3)*ABS((3-AVERAGEIFS('Offense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Log'!$M$2:$M$2999,2)*ABS((2-AVERAGEIFS('Offense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Log'!$M$2:$M$2999,1)*ABS((1-AVERAGEIFS('Offense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Log'!$M$2:$M$2999,0)*ABS((0-AVERAGEIFS('Offense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Log'!$J$2:$J$2999,"HC")))^2)/(Table5[[#This Row],[Offense]]-1)),0)</f>
        <v>1.2246786170369715</v>
      </c>
      <c r="J98">
        <f ca="1">IFERROR(SQRT((COUNTIFS(OFFSET('Defense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Log'!$M$2:$M$2999,3)*ABS((3-AVERAGEIFS('Defense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Log'!$M$2:$M$2999,2)*ABS((2-AVERAGEIFS('Defense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Log'!$M$2:$M$2999,1)*ABS((1-AVERAGEIFS('Defense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Log'!$M$2:$M$2999,0)*ABS((0-AVERAGEIFS('Defense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3]],Reference!$A$1:$A$12,0),2)),"Yes")))^2)/(Table5[[#This Row],[Defense]]-1)),0)</f>
        <v>1.1289526834596229</v>
      </c>
      <c r="K98">
        <f ca="1">Table5[[#This Row],[Difference]]/SQRT((Table5[[#This Row],[STDO]]^2)/Table5[[#This Row],[Offense]]+(Table5[[#This Row],[STDD]]^2)/Table5[[#This Row],[Defense]])</f>
        <v>-0.99959180490974231</v>
      </c>
    </row>
    <row r="99" spans="1:11" hidden="1" x14ac:dyDescent="0.3">
      <c r="A99" t="s">
        <v>8</v>
      </c>
      <c r="B99" t="s">
        <v>130</v>
      </c>
      <c r="C99" t="s">
        <v>14</v>
      </c>
      <c r="D99" s="6">
        <f ca="1">(AVERAGEIFS('Offense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
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3]],Reference!$A$1:$A$12,0),2)),"Yes"))*40</f>
        <v>-3.1849529780564234</v>
      </c>
      <c r="E99" s="3">
        <f ca="1">Table5[[#This Row],[Offense]]+Table5[[#This Row],[Defense]]</f>
        <v>113</v>
      </c>
      <c r="F99">
        <f ca="1">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</f>
        <v>58</v>
      </c>
      <c r="G99">
        <f ca="1">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</f>
        <v>55</v>
      </c>
      <c r="H99">
        <f ca="1">Table5[[#This Row],[+/- Per 40 Poss]]/40
-(AVERAGEIFS('Offense Log'!$M$2:$M$2999,'Offense Log'!$J$2:$J$2999,"HC")-AVERAGE('Defense Log'!$M$2:$M$2999))</f>
        <v>-0.23117010188842435</v>
      </c>
      <c r="I99">
        <f ca="1">IFERROR(SQRT((COUNTIFS(OFFSET('Offense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Log'!$M$2:$M$2999,3)*ABS((3-AVERAGEIFS('Offense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Log'!$M$2:$M$2999,2)*ABS((2-AVERAGEIFS('Offense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Log'!$M$2:$M$2999,1)*ABS((1-AVERAGEIFS('Offense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Log'!$M$2:$M$2999,0)*ABS((0-AVERAGEIFS('Offense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Log'!$J$2:$J$2999,"HC"))))/(Table5[[#This Row],[Offense]]-1)),0)</f>
        <v>3.5336126139526929</v>
      </c>
      <c r="J99">
        <f>_xlfn.STDEV.S('Defense Log'!$M$2:$M$2999)</f>
        <v>1.1220148386373245</v>
      </c>
      <c r="K99">
        <f ca="1">Table5[[#This Row],[Difference]]/SQRT((Table5[[#This Row],[STDO]]^2)/Table5[[#This Row],[Offense]]+(Table5[[#This Row],[STDD]]^2)/Table5[[#This Row],[Defense]])</f>
        <v>-0.47368090569550564</v>
      </c>
    </row>
    <row r="100" spans="1:11" hidden="1" x14ac:dyDescent="0.3">
      <c r="A100" t="s">
        <v>70</v>
      </c>
      <c r="B100" t="s">
        <v>10</v>
      </c>
      <c r="C100" t="s">
        <v>131</v>
      </c>
      <c r="D100" s="6" t="e">
        <f ca="1">(AVERAGEIFS('Offense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
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3]],Reference!$A$1:$A$12,0),2)),"Yes"))*40</f>
        <v>#DIV/0!</v>
      </c>
      <c r="E100" s="3">
        <f ca="1">Table5[[#This Row],[Offense]]+Table5[[#This Row],[Defense]]</f>
        <v>0</v>
      </c>
      <c r="F100">
        <f ca="1">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</f>
        <v>0</v>
      </c>
      <c r="G100">
        <f ca="1">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</f>
        <v>0</v>
      </c>
      <c r="H100" t="e">
        <f ca="1">Table5[[#This Row],[+/- Per 40 Poss]]/40
-(AVERAGEIFS('Offense Log'!$M$2:$M$2999,'Offense Log'!$J$2:$J$2999,"HC")-AVERAGE('Defense Log'!$M$2:$M$2999))</f>
        <v>#DIV/0!</v>
      </c>
      <c r="I100">
        <f ca="1">IFERROR(SQRT((COUNTIFS(OFFSET('Offense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Log'!$M$2:$M$2999,3)*ABS((3-AVERAGEIFS('Offense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Log'!$M$2:$M$2999,2)*ABS((2-AVERAGEIFS('Offense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Log'!$M$2:$M$2999,1)*ABS((1-AVERAGEIFS('Offense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
+COUNTIFS(OFFSET('Offense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Log'!$J$2:$J$2999,"HC",'Offense Log'!$M$2:$M$2999,0)*ABS((0-AVERAGEIFS('Offense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2]],Reference!$A$1:$A$12,0),2)),"Yes",'Offense Log'!$J$2:$J$2999,"HC"))))/(Table5[[#This Row],[Offense]]-1)),0)</f>
        <v>0</v>
      </c>
      <c r="J100">
        <f>_xlfn.STDEV.S('Defense Log'!$M$2:$M$2999)</f>
        <v>1.1220148386373245</v>
      </c>
      <c r="K100" t="e">
        <f ca="1">Table5[[#This Row],[Difference]]/SQRT((Table5[[#This Row],[STDO]]^2)/Table5[[#This Row],[Offense]]+(Table5[[#This Row],[STDD]]^2)/Table5[[#This Row],[Defense]])</f>
        <v>#DIV/0!</v>
      </c>
    </row>
    <row r="101" spans="1:11" hidden="1" x14ac:dyDescent="0.3">
      <c r="A101" t="s">
        <v>70</v>
      </c>
      <c r="B101" t="s">
        <v>11</v>
      </c>
      <c r="C101" t="s">
        <v>71</v>
      </c>
      <c r="D101" s="6">
        <f ca="1">(AVERAGEIFS('Offense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
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3]],Reference!$A$1:$A$12,0),2)),"Yes"))*40</f>
        <v>-8.748841519925854</v>
      </c>
      <c r="E101" s="3">
        <f ca="1">Table5[[#This Row],[Offense]]+Table5[[#This Row],[Defense]]</f>
        <v>161</v>
      </c>
      <c r="F101">
        <f ca="1">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</f>
        <v>78</v>
      </c>
      <c r="G101">
        <f ca="1">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</f>
        <v>83</v>
      </c>
      <c r="H101">
        <f ca="1">Table5[[#This Row],[+/- Per 40 Poss]]/40
-(AVERAGEIFS('Offense Log'!$M$2:$M$2999,'Offense Log'!$J$2:$J$2999,"HC")-AVERAGE('Defense Log'!$M$2:$M$2999))</f>
        <v>-0.37026731543516012</v>
      </c>
      <c r="I101">
        <f ca="1">IFERROR(SQRT((COUNTIFS(OFFSET('Offense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Log'!$M$2:$M$2999,3)*ABS((3-AVERAGEIFS('Offense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Log'!$M$2:$M$2999,2)*ABS((2-AVERAGEIFS('Offense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Log'!$M$2:$M$2999,1)*ABS((1-AVERAGEIFS('Offense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
+COUNTIFS(OFFSET('Offense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Log'!$J$2:$J$2999,"HC",'Offense Log'!$M$2:$M$2999,0)*ABS((0-AVERAGEIFS('Offense Log'!$M$2:$M$2999,OFFSET('Offense Log'!$P$2:$P$2999,0,INDEX(Reference!$A$1:$B$12,MATCH(Table5[[#This Row],[Player 1]],Reference!$A$1:$A$12,0),2)),"Yes",OFFSET('Offense Log'!$P$2:$P$2999,0,INDEX(Reference!$A$1:$B$12,MATCH(Table5[[#This Row],[Player 2]],Reference!$A$1:$A$12,0),2)),"Yes",OFFSET('Offense Log'!$P$2:$P$2999,0,INDEX(Reference!$A$1:$B$12,MATCH(Table5[[#This Row],[Player 3]],Reference!$A$1:$A$12,0),2)),"Yes",'Offense Log'!$J$2:$J$2999,"HC")))^2)/(Table5[[#This Row],[Offense]]-1)),0)</f>
        <v>1.1500770942320879</v>
      </c>
      <c r="J101">
        <f ca="1">IFERROR(SQRT((COUNTIFS(OFFSET('Defense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Log'!$M$2:$M$2999,3)*ABS((3-AVERAGEIFS('Defense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Log'!$M$2:$M$2999,2)*ABS((2-AVERAGEIFS('Defense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Log'!$M$2:$M$2999,1)*ABS((1-AVERAGEIFS('Defense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
+COUNTIFS(OFFSET('Defense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3]],Reference!$A$1:$A$12,0),2)),"Yes",'Defense Log'!$M$2:$M$2999,0)*ABS((0-AVERAGEIFS('Defense Log'!$M$2:$M$2999,OFFSET('Defense Log'!$P$2:$P$2999,0,INDEX(Reference!$A$1:$B$12,MATCH(Table5[[#This Row],[Player 1]],Reference!$A$1:$A$12,0),2)),"Yes",OFFSET('Defense Log'!$P$2:$P$2999,0,INDEX(Reference!$A$1:$B$12,MATCH(Table5[[#This Row],[Player 2]],Reference!$A$1:$A$12,0),2)),"Yes",OFFSET('Defense Log'!$P$2:$P$2999,0,INDEX(Reference!$A$1:$B$12,MATCH(Table5[[#This Row],[Player 3]],Reference!$A$1:$A$12,0),2)),"Yes")))^2)/(Table5[[#This Row],[Defense]]-1)),0)</f>
        <v>1.2046047414048258</v>
      </c>
      <c r="K101">
        <f ca="1">Table5[[#This Row],[Difference]]/SQRT((Table5[[#This Row],[STDO]]^2)/Table5[[#This Row],[Offense]]+(Table5[[#This Row],[STDD]]^2)/Table5[[#This Row],[Defense]])</f>
        <v>-1.9951820139046454</v>
      </c>
    </row>
  </sheetData>
  <conditionalFormatting sqref="A11:C79">
    <cfRule type="expression" dxfId="27" priority="5">
      <formula>$K11&lt;-1.645</formula>
    </cfRule>
    <cfRule type="expression" dxfId="26" priority="6">
      <formula>$K11&gt;1.645</formula>
    </cfRule>
    <cfRule type="expression" dxfId="25" priority="7">
      <formula>"$K2&lt;-1.645"</formula>
    </cfRule>
    <cfRule type="expression" dxfId="24" priority="8">
      <formula>"$J2&gt;1.645"</formula>
    </cfRule>
  </conditionalFormatting>
  <conditionalFormatting sqref="A91:C101">
    <cfRule type="expression" dxfId="23" priority="1">
      <formula>$K91&lt;-1.645</formula>
    </cfRule>
    <cfRule type="expression" dxfId="22" priority="2">
      <formula>$K91&gt;1.645</formula>
    </cfRule>
    <cfRule type="expression" dxfId="21" priority="3">
      <formula>"$K2&lt;-1.645"</formula>
    </cfRule>
    <cfRule type="expression" dxfId="20" priority="4">
      <formula>"$J2&gt;1.645"</formula>
    </cfRule>
  </conditionalFormatting>
  <pageMargins left="0" right="0" top="0" bottom="0" header="0.05" footer="0.05"/>
  <pageSetup scale="82" orientation="landscape"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24067A-2A5E-4CFA-BAD4-A7188B5654CC}">
  <sheetPr>
    <pageSetUpPr fitToPage="1"/>
  </sheetPr>
  <dimension ref="A1:N147"/>
  <sheetViews>
    <sheetView showGridLines="0" workbookViewId="0">
      <selection activeCell="O37" sqref="O37"/>
    </sheetView>
  </sheetViews>
  <sheetFormatPr defaultRowHeight="14.4" outlineLevelCol="1" x14ac:dyDescent="0.3"/>
  <cols>
    <col min="1" max="1" width="10.77734375" bestFit="1" customWidth="1"/>
    <col min="2" max="5" width="9.88671875" bestFit="1" customWidth="1"/>
    <col min="6" max="6" width="15.77734375" bestFit="1" customWidth="1"/>
    <col min="7" max="7" width="17.77734375" bestFit="1" customWidth="1"/>
    <col min="8" max="8" width="12" hidden="1" customWidth="1" outlineLevel="1"/>
    <col min="9" max="9" width="12.21875" hidden="1" customWidth="1" outlineLevel="1"/>
    <col min="10" max="10" width="14.109375" hidden="1" customWidth="1" outlineLevel="1"/>
    <col min="11" max="11" width="10" hidden="1" customWidth="1" outlineLevel="1"/>
    <col min="12" max="12" width="9.88671875" hidden="1" customWidth="1" outlineLevel="1"/>
    <col min="13" max="13" width="12.44140625" hidden="1" customWidth="1" outlineLevel="1"/>
    <col min="14" max="14" width="8.88671875" collapsed="1"/>
  </cols>
  <sheetData>
    <row r="1" spans="1:13" ht="18" x14ac:dyDescent="0.35">
      <c r="A1" s="110" t="s">
        <v>192</v>
      </c>
      <c r="G1" t="s">
        <v>191</v>
      </c>
    </row>
    <row r="2" spans="1:13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189</v>
      </c>
      <c r="G2" t="s">
        <v>190</v>
      </c>
      <c r="H2" s="2" t="s">
        <v>138</v>
      </c>
      <c r="I2" s="2" t="s">
        <v>100</v>
      </c>
      <c r="J2" s="2" t="s">
        <v>238</v>
      </c>
      <c r="K2" s="2" t="s">
        <v>239</v>
      </c>
      <c r="L2" s="2" t="s">
        <v>240</v>
      </c>
      <c r="M2" s="2" t="s">
        <v>241</v>
      </c>
    </row>
    <row r="3" spans="1:13" x14ac:dyDescent="0.3">
      <c r="A3" t="s">
        <v>13</v>
      </c>
      <c r="B3" t="s">
        <v>9</v>
      </c>
      <c r="C3" t="s">
        <v>8</v>
      </c>
      <c r="D3" t="s">
        <v>11</v>
      </c>
      <c r="E3" t="s">
        <v>10</v>
      </c>
      <c r="F3" s="6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3.2470216669375995</v>
      </c>
      <c r="G3" s="3">
        <f ca="1">Table3[[#This Row],[Offense]]+Table3[[#This Row],[Defense]]</f>
        <v>1174</v>
      </c>
      <c r="H3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578</v>
      </c>
      <c r="I3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596</v>
      </c>
      <c r="J3">
        <f ca="1">Table3[[#This Row],[+/- Per 40 Poss]]/40
-(AVERAGEIFS('Offense Log'!$M$2:$M$2999,'Offense Log'!$J$2:$J$2999,"HC")-AVERAGE('Defense Log'!$M$2:$M$2999))</f>
        <v>-7.0370735763573777E-2</v>
      </c>
      <c r="K3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1.128887889511111</v>
      </c>
      <c r="L3">
        <f ca="1">IFERROR(SQRT((COUNTIFS(OFFSET('Defense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5]],Reference!$A$1:$A$12,0),2)),"Yes",'Defense Log'!$M$2:$M$2999,3)*ABS((3-AVERAGEIFS('Defense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5]],Reference!$A$1:$A$12,0),2)),"Yes")))^2
+COUNTIFS(OFFSET('Defense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5]],Reference!$A$1:$A$12,0),2)),"Yes",'Defense Log'!$M$2:$M$2999,2)*ABS((2-AVERAGEIFS('Defense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5]],Reference!$A$1:$A$12,0),2)),"Yes")))^2
+COUNTIFS(OFFSET('Defense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5]],Reference!$A$1:$A$12,0),2)),"Yes",'Defense Log'!$M$2:$M$2999,1)*ABS((1-AVERAGEIFS('Defense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5]],Reference!$A$1:$A$12,0),2)),"Yes")))^2
+COUNTIFS(OFFSET('Defense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5]],Reference!$A$1:$A$12,0),2)),"Yes",'Defense Log'!$M$2:$M$2999,0)*ABS((0-AVERAGEIFS('Defense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5]],Reference!$A$1:$A$12,0),2)),"Yes")))^2)/(Table3[[#This Row],[Defense]]-1)),0)</f>
        <v>1.1186303330946519</v>
      </c>
      <c r="M3">
        <f ca="1">Table3[[#This Row],[Difference]]/SQRT((Table3[[#This Row],[STDO]]^2)/Table3[[#This Row],[Offense]]+(Table3[[#This Row],[STDD]]^2)/Table3[[#This Row],[Defense]])</f>
        <v>-1.0725979344687548</v>
      </c>
    </row>
    <row r="4" spans="1:13" x14ac:dyDescent="0.3">
      <c r="A4" t="s">
        <v>130</v>
      </c>
      <c r="B4" t="s">
        <v>9</v>
      </c>
      <c r="C4" t="s">
        <v>8</v>
      </c>
      <c r="D4" t="s">
        <v>11</v>
      </c>
      <c r="E4" t="s">
        <v>10</v>
      </c>
      <c r="F4" s="6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19.788630548448101</v>
      </c>
      <c r="G4" s="3">
        <f ca="1">Table3[[#This Row],[Offense]]+Table3[[#This Row],[Defense]]</f>
        <v>190</v>
      </c>
      <c r="H4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89</v>
      </c>
      <c r="I4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101</v>
      </c>
      <c r="J4">
        <f ca="1">Table3[[#This Row],[+/- Per 40 Poss]]/40
-(AVERAGEIFS('Offense Log'!$M$2:$M$2999,'Offense Log'!$J$2:$J$2999,"HC")-AVERAGE('Defense Log'!$M$2:$M$2999))</f>
        <v>0.34316948627418875</v>
      </c>
      <c r="K4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1.1897373552443156</v>
      </c>
      <c r="L4">
        <f ca="1">IFERROR(SQRT((COUNTIFS(OFFSET('Defense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5]],Reference!$A$1:$A$12,0),2)),"Yes",'Defense Log'!$M$2:$M$2999,3)*ABS((3-AVERAGEIFS('Defense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5]],Reference!$A$1:$A$12,0),2)),"Yes")))^2
+COUNTIFS(OFFSET('Defense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5]],Reference!$A$1:$A$12,0),2)),"Yes",'Defense Log'!$M$2:$M$2999,2)*ABS((2-AVERAGEIFS('Defense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5]],Reference!$A$1:$A$12,0),2)),"Yes")))^2
+COUNTIFS(OFFSET('Defense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5]],Reference!$A$1:$A$12,0),2)),"Yes",'Defense Log'!$M$2:$M$2999,1)*ABS((1-AVERAGEIFS('Defense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5]],Reference!$A$1:$A$12,0),2)),"Yes")))^2
+COUNTIFS(OFFSET('Defense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5]],Reference!$A$1:$A$12,0),2)),"Yes",'Defense Log'!$M$2:$M$2999,0)*ABS((0-AVERAGEIFS('Defense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5]],Reference!$A$1:$A$12,0),2)),"Yes")))^2)/(Table3[[#This Row],[Defense]]-1)),0)</f>
        <v>1.1082052210133231</v>
      </c>
      <c r="M4">
        <f ca="1">Table3[[#This Row],[Difference]]/SQRT((Table3[[#This Row],[STDO]]^2)/Table3[[#This Row],[Offense]]+(Table3[[#This Row],[STDD]]^2)/Table3[[#This Row],[Defense]])</f>
        <v>2.0484972464567459</v>
      </c>
    </row>
    <row r="5" spans="1:13" x14ac:dyDescent="0.3">
      <c r="A5" t="s">
        <v>13</v>
      </c>
      <c r="B5" t="s">
        <v>9</v>
      </c>
      <c r="C5" t="s">
        <v>8</v>
      </c>
      <c r="D5" t="s">
        <v>70</v>
      </c>
      <c r="E5" t="s">
        <v>10</v>
      </c>
      <c r="F5" s="6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8.3984674329501896</v>
      </c>
      <c r="G5" s="3">
        <f ca="1">Table3[[#This Row],[Offense]]+Table3[[#This Row],[Defense]]</f>
        <v>177</v>
      </c>
      <c r="H5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90</v>
      </c>
      <c r="I5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87</v>
      </c>
      <c r="J5">
        <f ca="1">Table3[[#This Row],[+/- Per 40 Poss]]/40
-(AVERAGEIFS('Offense Log'!$M$2:$M$2999,'Offense Log'!$J$2:$J$2999,"HC")-AVERAGE('Defense Log'!$M$2:$M$2999))</f>
        <v>5.8415408386740975E-2</v>
      </c>
      <c r="K5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1.0900348119427437</v>
      </c>
      <c r="L5">
        <f ca="1">IFERROR(SQRT((COUNTIFS(OFFSET('Defense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5]],Reference!$A$1:$A$12,0),2)),"Yes",'Defense Log'!$M$2:$M$2999,3)*ABS((3-AVERAGEIFS('Defense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5]],Reference!$A$1:$A$12,0),2)),"Yes")))^2
+COUNTIFS(OFFSET('Defense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5]],Reference!$A$1:$A$12,0),2)),"Yes",'Defense Log'!$M$2:$M$2999,2)*ABS((2-AVERAGEIFS('Defense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5]],Reference!$A$1:$A$12,0),2)),"Yes")))^2
+COUNTIFS(OFFSET('Defense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5]],Reference!$A$1:$A$12,0),2)),"Yes",'Defense Log'!$M$2:$M$2999,1)*ABS((1-AVERAGEIFS('Defense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5]],Reference!$A$1:$A$12,0),2)),"Yes")))^2
+COUNTIFS(OFFSET('Defense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5]],Reference!$A$1:$A$12,0),2)),"Yes",'Defense Log'!$M$2:$M$2999,0)*ABS((0-AVERAGEIFS('Defense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5]],Reference!$A$1:$A$12,0),2)),"Yes")))^2)/(Table3[[#This Row],[Defense]]-1)),0)</f>
        <v>1.0242971785427293</v>
      </c>
      <c r="M5">
        <f ca="1">Table3[[#This Row],[Difference]]/SQRT((Table3[[#This Row],[STDO]]^2)/Table3[[#This Row],[Offense]]+(Table3[[#This Row],[STDD]]^2)/Table3[[#This Row],[Defense]])</f>
        <v>0.36753392369466187</v>
      </c>
    </row>
    <row r="6" spans="1:13" x14ac:dyDescent="0.3">
      <c r="A6" t="s">
        <v>13</v>
      </c>
      <c r="B6" t="s">
        <v>130</v>
      </c>
      <c r="C6" t="s">
        <v>8</v>
      </c>
      <c r="D6" t="s">
        <v>70</v>
      </c>
      <c r="E6" t="s">
        <v>10</v>
      </c>
      <c r="F6" s="6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10.481409001956949</v>
      </c>
      <c r="G6" s="3">
        <f ca="1">Table3[[#This Row],[Offense]]+Table3[[#This Row],[Defense]]</f>
        <v>143</v>
      </c>
      <c r="H6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70</v>
      </c>
      <c r="I6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73</v>
      </c>
      <c r="J6">
        <f ca="1">Table3[[#This Row],[+/- Per 40 Poss]]/40
-(AVERAGEIFS('Offense Log'!$M$2:$M$2999,'Offense Log'!$J$2:$J$2999,"HC")-AVERAGE('Defense Log'!$M$2:$M$2999))</f>
        <v>0.11048894761190997</v>
      </c>
      <c r="K6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1.2210201755708783</v>
      </c>
      <c r="L6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1.2210201755708783</v>
      </c>
      <c r="M6">
        <f ca="1">Table3[[#This Row],[Difference]]/SQRT((Table3[[#This Row],[STDO]]^2)/Table3[[#This Row],[Offense]]+(Table3[[#This Row],[STDD]]^2)/Table3[[#This Row],[Defense]])</f>
        <v>0.54092671199676545</v>
      </c>
    </row>
    <row r="7" spans="1:13" hidden="1" x14ac:dyDescent="0.3">
      <c r="A7" t="s">
        <v>13</v>
      </c>
      <c r="B7" t="s">
        <v>9</v>
      </c>
      <c r="C7" t="s">
        <v>8</v>
      </c>
      <c r="D7" t="s">
        <v>70</v>
      </c>
      <c r="E7" t="s">
        <v>14</v>
      </c>
      <c r="F7" s="6" t="e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#DIV/0!</v>
      </c>
      <c r="G7" s="3">
        <f ca="1">Table3[[#This Row],[Offense]]+Table3[[#This Row],[Defense]]</f>
        <v>0</v>
      </c>
      <c r="H7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0</v>
      </c>
      <c r="I7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0</v>
      </c>
      <c r="J7" t="e">
        <f ca="1">Table3[[#This Row],[+/- Per 40 Poss]]/40
-(AVERAGEIFS('Offense Log'!$M$2:$M$2999,'Offense Log'!$J$2:$J$2999,"HC")-AVERAGE('Defense Log'!$M$2:$M$2999))</f>
        <v>#DIV/0!</v>
      </c>
      <c r="K7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L7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M7" t="e">
        <f ca="1">Table3[[#This Row],[Difference]]/SQRT((Table3[[#This Row],[STDO]]^2)/Table3[[#This Row],[Offense]]+(Table3[[#This Row],[STDD]]^2)/Table3[[#This Row],[Defense]])</f>
        <v>#DIV/0!</v>
      </c>
    </row>
    <row r="8" spans="1:13" x14ac:dyDescent="0.3">
      <c r="A8" t="s">
        <v>13</v>
      </c>
      <c r="B8" t="s">
        <v>9</v>
      </c>
      <c r="C8" t="s">
        <v>70</v>
      </c>
      <c r="D8" t="s">
        <v>11</v>
      </c>
      <c r="E8" t="s">
        <v>10</v>
      </c>
      <c r="F8" s="6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22.116402116402121</v>
      </c>
      <c r="G8" s="3">
        <f ca="1">Table3[[#This Row],[Offense]]+Table3[[#This Row],[Defense]]</f>
        <v>117</v>
      </c>
      <c r="H8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54</v>
      </c>
      <c r="I8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63</v>
      </c>
      <c r="J8">
        <f ca="1">Table3[[#This Row],[+/- Per 40 Poss]]/40
-(AVERAGEIFS('Offense Log'!$M$2:$M$2999,'Offense Log'!$J$2:$J$2999,"HC")-AVERAGE('Defense Log'!$M$2:$M$2999))</f>
        <v>0.40136377547303925</v>
      </c>
      <c r="K8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1.2258854955004024</v>
      </c>
      <c r="L8">
        <f ca="1">IFERROR(SQRT((COUNTIFS(OFFSET('Defense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5]],Reference!$A$1:$A$12,0),2)),"Yes",'Defense Log'!$M$2:$M$2999,3)*ABS((3-AVERAGEIFS('Defense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5]],Reference!$A$1:$A$12,0),2)),"Yes")))^2
+COUNTIFS(OFFSET('Defense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5]],Reference!$A$1:$A$12,0),2)),"Yes",'Defense Log'!$M$2:$M$2999,2)*ABS((2-AVERAGEIFS('Defense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5]],Reference!$A$1:$A$12,0),2)),"Yes")))^2
+COUNTIFS(OFFSET('Defense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5]],Reference!$A$1:$A$12,0),2)),"Yes",'Defense Log'!$M$2:$M$2999,1)*ABS((1-AVERAGEIFS('Defense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5]],Reference!$A$1:$A$12,0),2)),"Yes")))^2
+COUNTIFS(OFFSET('Defense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5]],Reference!$A$1:$A$12,0),2)),"Yes",'Defense Log'!$M$2:$M$2999,0)*ABS((0-AVERAGEIFS('Defense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5]],Reference!$A$1:$A$12,0),2)),"Yes")))^2)/(Table3[[#This Row],[Defense]]-1)),0)</f>
        <v>1.131859527849375</v>
      </c>
      <c r="M8">
        <f ca="1">Table3[[#This Row],[Difference]]/SQRT((Table3[[#This Row],[STDO]]^2)/Table3[[#This Row],[Offense]]+(Table3[[#This Row],[STDD]]^2)/Table3[[#This Row],[Defense]])</f>
        <v>1.8288344188138139</v>
      </c>
    </row>
    <row r="9" spans="1:13" hidden="1" x14ac:dyDescent="0.3">
      <c r="A9" t="s">
        <v>13</v>
      </c>
      <c r="B9" t="s">
        <v>9</v>
      </c>
      <c r="C9" t="s">
        <v>8</v>
      </c>
      <c r="D9" t="s">
        <v>10</v>
      </c>
      <c r="E9" t="s">
        <v>71</v>
      </c>
      <c r="F9" s="6" t="e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#DIV/0!</v>
      </c>
      <c r="G9" s="3">
        <f ca="1">Table3[[#This Row],[Offense]]+Table3[[#This Row],[Defense]]</f>
        <v>0</v>
      </c>
      <c r="H9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0</v>
      </c>
      <c r="I9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0</v>
      </c>
      <c r="J9" t="e">
        <f ca="1">Table3[[#This Row],[+/- Per 40 Poss]]/40
-(AVERAGEIFS('Offense Log'!$M$2:$M$2999,'Offense Log'!$J$2:$J$2999,"HC")-AVERAGE('Defense Log'!$M$2:$M$2999))</f>
        <v>#DIV/0!</v>
      </c>
      <c r="K9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L9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M9" t="e">
        <f ca="1">Table3[[#This Row],[Difference]]/SQRT((Table3[[#This Row],[STDO]]^2)/Table3[[#This Row],[Offense]]+(Table3[[#This Row],[STDD]]^2)/Table3[[#This Row],[Defense]])</f>
        <v>#DIV/0!</v>
      </c>
    </row>
    <row r="10" spans="1:13" x14ac:dyDescent="0.3">
      <c r="A10" t="s">
        <v>13</v>
      </c>
      <c r="B10" t="s">
        <v>9</v>
      </c>
      <c r="C10" t="s">
        <v>8</v>
      </c>
      <c r="D10" t="s">
        <v>11</v>
      </c>
      <c r="E10" t="s">
        <v>131</v>
      </c>
      <c r="F10" s="6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-5.1624441132637866</v>
      </c>
      <c r="G10" s="3">
        <f ca="1">Table3[[#This Row],[Offense]]+Table3[[#This Row],[Defense]]</f>
        <v>116</v>
      </c>
      <c r="H10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61</v>
      </c>
      <c r="I10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55</v>
      </c>
      <c r="J10">
        <f ca="1">Table3[[#This Row],[+/- Per 40 Poss]]/40
-(AVERAGEIFS('Offense Log'!$M$2:$M$2999,'Offense Log'!$J$2:$J$2999,"HC")-AVERAGE('Defense Log'!$M$2:$M$2999))</f>
        <v>-0.28060738026860843</v>
      </c>
      <c r="K10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1.1111682925953335</v>
      </c>
      <c r="L10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1.1111682925953335</v>
      </c>
      <c r="M10">
        <f ca="1">Table3[[#This Row],[Difference]]/SQRT((Table3[[#This Row],[STDO]]^2)/Table3[[#This Row],[Offense]]+(Table3[[#This Row],[STDD]]^2)/Table3[[#This Row],[Defense]])</f>
        <v>-1.3581149085349797</v>
      </c>
    </row>
    <row r="11" spans="1:13" x14ac:dyDescent="0.3">
      <c r="A11" t="s">
        <v>13</v>
      </c>
      <c r="B11" t="s">
        <v>70</v>
      </c>
      <c r="C11" t="s">
        <v>8</v>
      </c>
      <c r="D11" t="s">
        <v>11</v>
      </c>
      <c r="E11" t="s">
        <v>10</v>
      </c>
      <c r="F11" s="6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-8.7749287749287763</v>
      </c>
      <c r="G11" s="3">
        <f ca="1">Table3[[#This Row],[Offense]]+Table3[[#This Row],[Defense]]</f>
        <v>106</v>
      </c>
      <c r="H11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54</v>
      </c>
      <c r="I11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52</v>
      </c>
      <c r="J11">
        <f ca="1">Table3[[#This Row],[+/- Per 40 Poss]]/40
-(AVERAGEIFS('Offense Log'!$M$2:$M$2999,'Offense Log'!$J$2:$J$2999,"HC")-AVERAGE('Defense Log'!$M$2:$M$2999))</f>
        <v>-0.37091949681023317</v>
      </c>
      <c r="K11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1.1265179215321848</v>
      </c>
      <c r="L11">
        <f ca="1">IFERROR(SQRT((COUNTIFS(OFFSET('Defense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5]],Reference!$A$1:$A$12,0),2)),"Yes",'Defense Log'!$M$2:$M$2999,3)*ABS((3-AVERAGEIFS('Defense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5]],Reference!$A$1:$A$12,0),2)),"Yes")))^2
+COUNTIFS(OFFSET('Defense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5]],Reference!$A$1:$A$12,0),2)),"Yes",'Defense Log'!$M$2:$M$2999,2)*ABS((2-AVERAGEIFS('Defense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5]],Reference!$A$1:$A$12,0),2)),"Yes")))^2
+COUNTIFS(OFFSET('Defense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5]],Reference!$A$1:$A$12,0),2)),"Yes",'Defense Log'!$M$2:$M$2999,1)*ABS((1-AVERAGEIFS('Defense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5]],Reference!$A$1:$A$12,0),2)),"Yes")))^2
+COUNTIFS(OFFSET('Defense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5]],Reference!$A$1:$A$12,0),2)),"Yes",'Defense Log'!$M$2:$M$2999,0)*ABS((0-AVERAGEIFS('Defense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5]],Reference!$A$1:$A$12,0),2)),"Yes")))^2)/(Table3[[#This Row],[Defense]]-1)),0)</f>
        <v>1.1689806829473584</v>
      </c>
      <c r="M11">
        <f ca="1">Table3[[#This Row],[Difference]]/SQRT((Table3[[#This Row],[STDO]]^2)/Table3[[#This Row],[Offense]]+(Table3[[#This Row],[STDD]]^2)/Table3[[#This Row],[Defense]])</f>
        <v>-1.6624648706610459</v>
      </c>
    </row>
    <row r="12" spans="1:13" x14ac:dyDescent="0.3">
      <c r="A12" t="s">
        <v>13</v>
      </c>
      <c r="B12" t="s">
        <v>130</v>
      </c>
      <c r="C12" t="s">
        <v>9</v>
      </c>
      <c r="D12" t="s">
        <v>11</v>
      </c>
      <c r="E12" t="s">
        <v>10</v>
      </c>
      <c r="F12" s="6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4.0121580547112501</v>
      </c>
      <c r="G12" s="3">
        <f ca="1">Table3[[#This Row],[Offense]]+Table3[[#This Row],[Defense]]</f>
        <v>96</v>
      </c>
      <c r="H12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47</v>
      </c>
      <c r="I12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49</v>
      </c>
      <c r="J12">
        <f ca="1">Table3[[#This Row],[+/- Per 40 Poss]]/40
-(AVERAGEIFS('Offense Log'!$M$2:$M$2999,'Offense Log'!$J$2:$J$2999,"HC")-AVERAGE('Defense Log'!$M$2:$M$2999))</f>
        <v>-5.1242326069232513E-2</v>
      </c>
      <c r="K12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1.0416843970122251</v>
      </c>
      <c r="L12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1.0416843970122251</v>
      </c>
      <c r="M12">
        <f ca="1">Table3[[#This Row],[Difference]]/SQRT((Table3[[#This Row],[STDO]]^2)/Table3[[#This Row],[Offense]]+(Table3[[#This Row],[STDD]]^2)/Table3[[#This Row],[Defense]])</f>
        <v>-0.24093729435613265</v>
      </c>
    </row>
    <row r="13" spans="1:13" x14ac:dyDescent="0.3">
      <c r="A13" t="s">
        <v>13</v>
      </c>
      <c r="B13" t="s">
        <v>9</v>
      </c>
      <c r="C13" t="s">
        <v>8</v>
      </c>
      <c r="D13" t="s">
        <v>11</v>
      </c>
      <c r="E13" t="s">
        <v>71</v>
      </c>
      <c r="F13" s="6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16.809269162210342</v>
      </c>
      <c r="G13" s="3">
        <f ca="1">Table3[[#This Row],[Offense]]+Table3[[#This Row],[Defense]]</f>
        <v>95</v>
      </c>
      <c r="H13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44</v>
      </c>
      <c r="I13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51</v>
      </c>
      <c r="J13">
        <f ca="1">Table3[[#This Row],[+/- Per 40 Poss]]/40
-(AVERAGEIFS('Offense Log'!$M$2:$M$2999,'Offense Log'!$J$2:$J$2999,"HC")-AVERAGE('Defense Log'!$M$2:$M$2999))</f>
        <v>0.26868545161824475</v>
      </c>
      <c r="K13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1.1926040582466169</v>
      </c>
      <c r="L13">
        <f ca="1">IFERROR(SQRT((COUNTIFS(OFFSET('Defense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5]],Reference!$A$1:$A$12,0),2)),"Yes",'Defense Log'!$M$2:$M$2999,3)*ABS((3-AVERAGEIFS('Defense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5]],Reference!$A$1:$A$12,0),2)),"Yes")))^2
+COUNTIFS(OFFSET('Defense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5]],Reference!$A$1:$A$12,0),2)),"Yes",'Defense Log'!$M$2:$M$2999,2)*ABS((2-AVERAGEIFS('Defense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5]],Reference!$A$1:$A$12,0),2)),"Yes")))^2
+COUNTIFS(OFFSET('Defense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5]],Reference!$A$1:$A$12,0),2)),"Yes",'Defense Log'!$M$2:$M$2999,1)*ABS((1-AVERAGEIFS('Defense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5]],Reference!$A$1:$A$12,0),2)),"Yes")))^2
+COUNTIFS(OFFSET('Defense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5]],Reference!$A$1:$A$12,0),2)),"Yes",'Defense Log'!$M$2:$M$2999,0)*ABS((0-AVERAGEIFS('Defense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5]],Reference!$A$1:$A$12,0),2)),"Yes")))^2)/(Table3[[#This Row],[Defense]]-1)),0)</f>
        <v>1.1885070549255663</v>
      </c>
      <c r="M13">
        <f ca="1">Table3[[#This Row],[Difference]]/SQRT((Table3[[#This Row],[STDO]]^2)/Table3[[#This Row],[Offense]]+(Table3[[#This Row],[STDD]]^2)/Table3[[#This Row],[Defense]])</f>
        <v>1.0967014356037439</v>
      </c>
    </row>
    <row r="14" spans="1:13" hidden="1" x14ac:dyDescent="0.3">
      <c r="A14" t="s">
        <v>13</v>
      </c>
      <c r="B14" t="s">
        <v>9</v>
      </c>
      <c r="C14" t="s">
        <v>8</v>
      </c>
      <c r="D14" t="s">
        <v>11</v>
      </c>
      <c r="E14" t="s">
        <v>14</v>
      </c>
      <c r="F14" s="6" t="e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#DIV/0!</v>
      </c>
      <c r="G14" s="3">
        <f ca="1">Table3[[#This Row],[Offense]]+Table3[[#This Row],[Defense]]</f>
        <v>1</v>
      </c>
      <c r="H14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1</v>
      </c>
      <c r="I14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0</v>
      </c>
      <c r="J14" t="e">
        <f ca="1">Table3[[#This Row],[+/- Per 40 Poss]]/40
-(AVERAGEIFS('Offense Log'!$M$2:$M$2999,'Offense Log'!$J$2:$J$2999,"HC")-AVERAGE('Defense Log'!$M$2:$M$2999))</f>
        <v>#DIV/0!</v>
      </c>
      <c r="K14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L14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M14" t="e">
        <f ca="1">Table3[[#This Row],[Difference]]/SQRT((Table3[[#This Row],[STDO]]^2)/Table3[[#This Row],[Offense]]+(Table3[[#This Row],[STDD]]^2)/Table3[[#This Row],[Defense]])</f>
        <v>#DIV/0!</v>
      </c>
    </row>
    <row r="15" spans="1:13" x14ac:dyDescent="0.3">
      <c r="A15" t="s">
        <v>13</v>
      </c>
      <c r="B15" t="s">
        <v>130</v>
      </c>
      <c r="C15" t="s">
        <v>8</v>
      </c>
      <c r="D15" t="s">
        <v>11</v>
      </c>
      <c r="E15" t="s">
        <v>10</v>
      </c>
      <c r="F15" s="6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3.2971014492753614</v>
      </c>
      <c r="G15" s="3">
        <f ca="1">Table3[[#This Row],[Offense]]+Table3[[#This Row],[Defense]]</f>
        <v>94</v>
      </c>
      <c r="H15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46</v>
      </c>
      <c r="I15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48</v>
      </c>
      <c r="J15">
        <f ca="1">Table3[[#This Row],[+/- Per 40 Poss]]/40
-(AVERAGEIFS('Offense Log'!$M$2:$M$2999,'Offense Log'!$J$2:$J$2999,"HC")-AVERAGE('Defense Log'!$M$2:$M$2999))</f>
        <v>-6.911874120512973E-2</v>
      </c>
      <c r="K15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1.144826632867908</v>
      </c>
      <c r="L15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1.144826632867908</v>
      </c>
      <c r="M15">
        <f ca="1">Table3[[#This Row],[Difference]]/SQRT((Table3[[#This Row],[STDO]]^2)/Table3[[#This Row],[Offense]]+(Table3[[#This Row],[STDD]]^2)/Table3[[#This Row],[Defense]])</f>
        <v>-0.29261171107427164</v>
      </c>
    </row>
    <row r="16" spans="1:13" x14ac:dyDescent="0.3">
      <c r="A16" t="s">
        <v>130</v>
      </c>
      <c r="B16" t="s">
        <v>9</v>
      </c>
      <c r="C16" t="s">
        <v>8</v>
      </c>
      <c r="D16" t="s">
        <v>70</v>
      </c>
      <c r="E16" t="s">
        <v>10</v>
      </c>
      <c r="F16" s="6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-10.376811594202898</v>
      </c>
      <c r="G16" s="3">
        <f ca="1">Table3[[#This Row],[Offense]]+Table3[[#This Row],[Defense]]</f>
        <v>91</v>
      </c>
      <c r="H16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46</v>
      </c>
      <c r="I16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45</v>
      </c>
      <c r="J16">
        <f ca="1">Table3[[#This Row],[+/- Per 40 Poss]]/40
-(AVERAGEIFS('Offense Log'!$M$2:$M$2999,'Offense Log'!$J$2:$J$2999,"HC")-AVERAGE('Defense Log'!$M$2:$M$2999))</f>
        <v>-0.41096656729208625</v>
      </c>
      <c r="K16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1.0122438842292012</v>
      </c>
      <c r="L16">
        <f ca="1">IFERROR(SQRT((COUNTIFS(OFFSET('Defense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5]],Reference!$A$1:$A$12,0),2)),"Yes",'Defense Log'!$M$2:$M$2999,3)*ABS((3-AVERAGEIFS('Defense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5]],Reference!$A$1:$A$12,0),2)),"Yes")))^2
+COUNTIFS(OFFSET('Defense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5]],Reference!$A$1:$A$12,0),2)),"Yes",'Defense Log'!$M$2:$M$2999,2)*ABS((2-AVERAGEIFS('Defense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5]],Reference!$A$1:$A$12,0),2)),"Yes")))^2
+COUNTIFS(OFFSET('Defense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5]],Reference!$A$1:$A$12,0),2)),"Yes",'Defense Log'!$M$2:$M$2999,1)*ABS((1-AVERAGEIFS('Defense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5]],Reference!$A$1:$A$12,0),2)),"Yes")))^2
+COUNTIFS(OFFSET('Defense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5]],Reference!$A$1:$A$12,0),2)),"Yes",'Defense Log'!$M$2:$M$2999,0)*ABS((0-AVERAGEIFS('Defense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5]],Reference!$A$1:$A$12,0),2)),"Yes")))^2)/(Table3[[#This Row],[Defense]]-1)),0)</f>
        <v>1.2135597524338357</v>
      </c>
      <c r="M16">
        <f ca="1">Table3[[#This Row],[Difference]]/SQRT((Table3[[#This Row],[STDO]]^2)/Table3[[#This Row],[Offense]]+(Table3[[#This Row],[STDD]]^2)/Table3[[#This Row],[Defense]])</f>
        <v>-1.7523353920661664</v>
      </c>
    </row>
    <row r="17" spans="1:13" hidden="1" x14ac:dyDescent="0.3">
      <c r="A17" t="s">
        <v>13</v>
      </c>
      <c r="B17" t="s">
        <v>9</v>
      </c>
      <c r="C17" t="s">
        <v>8</v>
      </c>
      <c r="D17" t="s">
        <v>130</v>
      </c>
      <c r="E17" t="s">
        <v>14</v>
      </c>
      <c r="F17" s="6" t="e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#DIV/0!</v>
      </c>
      <c r="G17" s="3">
        <f ca="1">Table3[[#This Row],[Offense]]+Table3[[#This Row],[Defense]]</f>
        <v>0</v>
      </c>
      <c r="H17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0</v>
      </c>
      <c r="I17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0</v>
      </c>
      <c r="J17" t="e">
        <f ca="1">Table3[[#This Row],[+/- Per 40 Poss]]/40
-(AVERAGEIFS('Offense Log'!$M$2:$M$2999,'Offense Log'!$J$2:$J$2999,"HC")-AVERAGE('Defense Log'!$M$2:$M$2999))</f>
        <v>#DIV/0!</v>
      </c>
      <c r="K17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L17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M17" t="e">
        <f ca="1">Table3[[#This Row],[Difference]]/SQRT((Table3[[#This Row],[STDO]]^2)/Table3[[#This Row],[Offense]]+(Table3[[#This Row],[STDD]]^2)/Table3[[#This Row],[Defense]])</f>
        <v>#DIV/0!</v>
      </c>
    </row>
    <row r="18" spans="1:13" x14ac:dyDescent="0.3">
      <c r="A18" t="s">
        <v>130</v>
      </c>
      <c r="B18" t="s">
        <v>70</v>
      </c>
      <c r="C18" t="s">
        <v>8</v>
      </c>
      <c r="D18" t="s">
        <v>11</v>
      </c>
      <c r="E18" t="s">
        <v>10</v>
      </c>
      <c r="F18" s="6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21.18100128369705</v>
      </c>
      <c r="G18" s="3">
        <f ca="1">Table3[[#This Row],[Offense]]+Table3[[#This Row],[Defense]]</f>
        <v>79</v>
      </c>
      <c r="H18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38</v>
      </c>
      <c r="I18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41</v>
      </c>
      <c r="J18">
        <f ca="1">Table3[[#This Row],[+/- Per 40 Poss]]/40
-(AVERAGEIFS('Offense Log'!$M$2:$M$2999,'Offense Log'!$J$2:$J$2999,"HC")-AVERAGE('Defense Log'!$M$2:$M$2999))</f>
        <v>0.37797875465541253</v>
      </c>
      <c r="K18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1.1767267875211587</v>
      </c>
      <c r="L18">
        <f ca="1">IFERROR(SQRT((COUNTIFS(OFFSET('Defense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5]],Reference!$A$1:$A$12,0),2)),"Yes",'Defense Log'!$M$2:$M$2999,3)*ABS((3-AVERAGEIFS('Defense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5]],Reference!$A$1:$A$12,0),2)),"Yes")))^2
+COUNTIFS(OFFSET('Defense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5]],Reference!$A$1:$A$12,0),2)),"Yes",'Defense Log'!$M$2:$M$2999,2)*ABS((2-AVERAGEIFS('Defense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5]],Reference!$A$1:$A$12,0),2)),"Yes")))^2
+COUNTIFS(OFFSET('Defense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5]],Reference!$A$1:$A$12,0),2)),"Yes",'Defense Log'!$M$2:$M$2999,1)*ABS((1-AVERAGEIFS('Defense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5]],Reference!$A$1:$A$12,0),2)),"Yes")))^2
+COUNTIFS(OFFSET('Defense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5]],Reference!$A$1:$A$12,0),2)),"Yes",'Defense Log'!$M$2:$M$2999,0)*ABS((0-AVERAGEIFS('Defense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5]],Reference!$A$1:$A$12,0),2)),"Yes")))^2)/(Table3[[#This Row],[Defense]]-1)),0)</f>
        <v>1.1455108563218506</v>
      </c>
      <c r="M18">
        <f ca="1">Table3[[#This Row],[Difference]]/SQRT((Table3[[#This Row],[STDO]]^2)/Table3[[#This Row],[Offense]]+(Table3[[#This Row],[STDD]]^2)/Table3[[#This Row],[Defense]])</f>
        <v>1.4447747219513787</v>
      </c>
    </row>
    <row r="19" spans="1:13" hidden="1" x14ac:dyDescent="0.3">
      <c r="A19" t="s">
        <v>13</v>
      </c>
      <c r="B19" t="s">
        <v>9</v>
      </c>
      <c r="C19" t="s">
        <v>70</v>
      </c>
      <c r="D19" t="s">
        <v>10</v>
      </c>
      <c r="E19" t="s">
        <v>71</v>
      </c>
      <c r="F19" s="6" t="e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#DIV/0!</v>
      </c>
      <c r="G19" s="3">
        <f ca="1">Table3[[#This Row],[Offense]]+Table3[[#This Row],[Defense]]</f>
        <v>0</v>
      </c>
      <c r="H19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0</v>
      </c>
      <c r="I19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0</v>
      </c>
      <c r="J19" t="e">
        <f ca="1">Table3[[#This Row],[+/- Per 40 Poss]]/40
-(AVERAGEIFS('Offense Log'!$M$2:$M$2999,'Offense Log'!$J$2:$J$2999,"HC")-AVERAGE('Defense Log'!$M$2:$M$2999))</f>
        <v>#DIV/0!</v>
      </c>
      <c r="K19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L19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M19" t="e">
        <f ca="1">Table3[[#This Row],[Difference]]/SQRT((Table3[[#This Row],[STDO]]^2)/Table3[[#This Row],[Offense]]+(Table3[[#This Row],[STDD]]^2)/Table3[[#This Row],[Defense]])</f>
        <v>#DIV/0!</v>
      </c>
    </row>
    <row r="20" spans="1:13" hidden="1" x14ac:dyDescent="0.3">
      <c r="A20" t="s">
        <v>13</v>
      </c>
      <c r="B20" t="s">
        <v>9</v>
      </c>
      <c r="C20" t="s">
        <v>70</v>
      </c>
      <c r="D20" t="s">
        <v>10</v>
      </c>
      <c r="E20" t="s">
        <v>130</v>
      </c>
      <c r="F20" s="6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-10</v>
      </c>
      <c r="G20" s="3">
        <f ca="1">Table3[[#This Row],[Offense]]+Table3[[#This Row],[Defense]]</f>
        <v>9</v>
      </c>
      <c r="H20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4</v>
      </c>
      <c r="I20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5</v>
      </c>
      <c r="J20">
        <f ca="1">Table3[[#This Row],[+/- Per 40 Poss]]/40
-(AVERAGEIFS('Offense Log'!$M$2:$M$2999,'Offense Log'!$J$2:$J$2999,"HC")-AVERAGE('Defense Log'!$M$2:$M$2999))</f>
        <v>-0.40154627743701377</v>
      </c>
      <c r="K20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1.5</v>
      </c>
      <c r="L20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1.5</v>
      </c>
      <c r="M20">
        <f ca="1">Table3[[#This Row],[Difference]]/SQRT((Table3[[#This Row],[STDO]]^2)/Table3[[#This Row],[Offense]]+(Table3[[#This Row],[STDD]]^2)/Table3[[#This Row],[Defense]])</f>
        <v>-0.39905989887162346</v>
      </c>
    </row>
    <row r="21" spans="1:13" hidden="1" x14ac:dyDescent="0.3">
      <c r="A21" t="s">
        <v>13</v>
      </c>
      <c r="B21" t="s">
        <v>9</v>
      </c>
      <c r="C21" t="s">
        <v>70</v>
      </c>
      <c r="D21" t="s">
        <v>10</v>
      </c>
      <c r="E21" t="s">
        <v>14</v>
      </c>
      <c r="F21" s="6" t="e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#DIV/0!</v>
      </c>
      <c r="G21" s="3">
        <f ca="1">Table3[[#This Row],[Offense]]+Table3[[#This Row],[Defense]]</f>
        <v>0</v>
      </c>
      <c r="H21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0</v>
      </c>
      <c r="I21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0</v>
      </c>
      <c r="J21" t="e">
        <f ca="1">Table3[[#This Row],[+/- Per 40 Poss]]/40
-(AVERAGEIFS('Offense Log'!$M$2:$M$2999,'Offense Log'!$J$2:$J$2999,"HC")-AVERAGE('Defense Log'!$M$2:$M$2999))</f>
        <v>#DIV/0!</v>
      </c>
      <c r="K21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L21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M21" t="e">
        <f ca="1">Table3[[#This Row],[Difference]]/SQRT((Table3[[#This Row],[STDO]]^2)/Table3[[#This Row],[Offense]]+(Table3[[#This Row],[STDD]]^2)/Table3[[#This Row],[Defense]])</f>
        <v>#DIV/0!</v>
      </c>
    </row>
    <row r="22" spans="1:13" x14ac:dyDescent="0.3">
      <c r="A22" t="s">
        <v>13</v>
      </c>
      <c r="B22" t="s">
        <v>130</v>
      </c>
      <c r="C22" t="s">
        <v>9</v>
      </c>
      <c r="D22" t="s">
        <v>8</v>
      </c>
      <c r="E22" t="s">
        <v>11</v>
      </c>
      <c r="F22" s="6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13.439153439153442</v>
      </c>
      <c r="G22" s="3">
        <f ca="1">Table3[[#This Row],[Offense]]+Table3[[#This Row],[Defense]]</f>
        <v>69</v>
      </c>
      <c r="H22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27</v>
      </c>
      <c r="I22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42</v>
      </c>
      <c r="J22">
        <f ca="1">Table3[[#This Row],[+/- Per 40 Poss]]/40
-(AVERAGEIFS('Offense Log'!$M$2:$M$2999,'Offense Log'!$J$2:$J$2999,"HC")-AVERAGE('Defense Log'!$M$2:$M$2999))</f>
        <v>0.18443255854182228</v>
      </c>
      <c r="K22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1.1068293567986103</v>
      </c>
      <c r="L22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1.1068293567986103</v>
      </c>
      <c r="M22">
        <f ca="1">Table3[[#This Row],[Difference]]/SQRT((Table3[[#This Row],[STDO]]^2)/Table3[[#This Row],[Offense]]+(Table3[[#This Row],[STDD]]^2)/Table3[[#This Row],[Defense]])</f>
        <v>0.67552107601747158</v>
      </c>
    </row>
    <row r="23" spans="1:13" hidden="1" x14ac:dyDescent="0.3">
      <c r="A23" t="s">
        <v>13</v>
      </c>
      <c r="B23" t="s">
        <v>9</v>
      </c>
      <c r="C23" t="s">
        <v>70</v>
      </c>
      <c r="D23" t="s">
        <v>11</v>
      </c>
      <c r="E23" t="s">
        <v>130</v>
      </c>
      <c r="F23" s="6" t="e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#DIV/0!</v>
      </c>
      <c r="G23" s="3">
        <f ca="1">Table3[[#This Row],[Offense]]+Table3[[#This Row],[Defense]]</f>
        <v>0</v>
      </c>
      <c r="H23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0</v>
      </c>
      <c r="I23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0</v>
      </c>
      <c r="J23" t="e">
        <f ca="1">Table3[[#This Row],[+/- Per 40 Poss]]/40
-(AVERAGEIFS('Offense Log'!$M$2:$M$2999,'Offense Log'!$J$2:$J$2999,"HC")-AVERAGE('Defense Log'!$M$2:$M$2999))</f>
        <v>#DIV/0!</v>
      </c>
      <c r="K23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L23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M23" t="e">
        <f ca="1">Table3[[#This Row],[Difference]]/SQRT((Table3[[#This Row],[STDO]]^2)/Table3[[#This Row],[Offense]]+(Table3[[#This Row],[STDD]]^2)/Table3[[#This Row],[Defense]])</f>
        <v>#DIV/0!</v>
      </c>
    </row>
    <row r="24" spans="1:13" hidden="1" x14ac:dyDescent="0.3">
      <c r="A24" t="s">
        <v>13</v>
      </c>
      <c r="B24" t="s">
        <v>9</v>
      </c>
      <c r="C24" t="s">
        <v>70</v>
      </c>
      <c r="D24" t="s">
        <v>11</v>
      </c>
      <c r="E24" t="s">
        <v>14</v>
      </c>
      <c r="F24" s="6" t="e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#DIV/0!</v>
      </c>
      <c r="G24" s="3">
        <f ca="1">Table3[[#This Row],[Offense]]+Table3[[#This Row],[Defense]]</f>
        <v>0</v>
      </c>
      <c r="H24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0</v>
      </c>
      <c r="I24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0</v>
      </c>
      <c r="J24" t="e">
        <f ca="1">Table3[[#This Row],[+/- Per 40 Poss]]/40
-(AVERAGEIFS('Offense Log'!$M$2:$M$2999,'Offense Log'!$J$2:$J$2999,"HC")-AVERAGE('Defense Log'!$M$2:$M$2999))</f>
        <v>#DIV/0!</v>
      </c>
      <c r="K24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L24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M24" t="e">
        <f ca="1">Table3[[#This Row],[Difference]]/SQRT((Table3[[#This Row],[STDO]]^2)/Table3[[#This Row],[Offense]]+(Table3[[#This Row],[STDD]]^2)/Table3[[#This Row],[Defense]])</f>
        <v>#DIV/0!</v>
      </c>
    </row>
    <row r="25" spans="1:13" hidden="1" x14ac:dyDescent="0.3">
      <c r="A25" t="s">
        <v>13</v>
      </c>
      <c r="B25" t="s">
        <v>9</v>
      </c>
      <c r="C25" t="s">
        <v>70</v>
      </c>
      <c r="D25" t="s">
        <v>71</v>
      </c>
      <c r="E25" t="s">
        <v>130</v>
      </c>
      <c r="F25" s="6" t="e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#DIV/0!</v>
      </c>
      <c r="G25" s="3">
        <f ca="1">Table3[[#This Row],[Offense]]+Table3[[#This Row],[Defense]]</f>
        <v>0</v>
      </c>
      <c r="H25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0</v>
      </c>
      <c r="I25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0</v>
      </c>
      <c r="J25" t="e">
        <f ca="1">Table3[[#This Row],[+/- Per 40 Poss]]/40
-(AVERAGEIFS('Offense Log'!$M$2:$M$2999,'Offense Log'!$J$2:$J$2999,"HC")-AVERAGE('Defense Log'!$M$2:$M$2999))</f>
        <v>#DIV/0!</v>
      </c>
      <c r="K25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L25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M25" t="e">
        <f ca="1">Table3[[#This Row],[Difference]]/SQRT((Table3[[#This Row],[STDO]]^2)/Table3[[#This Row],[Offense]]+(Table3[[#This Row],[STDD]]^2)/Table3[[#This Row],[Defense]])</f>
        <v>#DIV/0!</v>
      </c>
    </row>
    <row r="26" spans="1:13" x14ac:dyDescent="0.3">
      <c r="A26" t="s">
        <v>130</v>
      </c>
      <c r="B26" t="s">
        <v>9</v>
      </c>
      <c r="C26" t="s">
        <v>8</v>
      </c>
      <c r="D26" t="s">
        <v>70</v>
      </c>
      <c r="E26" t="s">
        <v>131</v>
      </c>
      <c r="F26" s="6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15.71929824561404</v>
      </c>
      <c r="G26" s="3">
        <f ca="1">Table3[[#This Row],[Offense]]+Table3[[#This Row],[Defense]]</f>
        <v>68</v>
      </c>
      <c r="H26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38</v>
      </c>
      <c r="I26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30</v>
      </c>
      <c r="J26">
        <f ca="1">Table3[[#This Row],[+/- Per 40 Poss]]/40
-(AVERAGEIFS('Offense Log'!$M$2:$M$2999,'Offense Log'!$J$2:$J$2999,"HC")-AVERAGE('Defense Log'!$M$2:$M$2999))</f>
        <v>0.24143617870333722</v>
      </c>
      <c r="K26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1.283720145162218</v>
      </c>
      <c r="L26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1.283720145162218</v>
      </c>
      <c r="M26">
        <f ca="1">Table3[[#This Row],[Difference]]/SQRT((Table3[[#This Row],[STDO]]^2)/Table3[[#This Row],[Offense]]+(Table3[[#This Row],[STDD]]^2)/Table3[[#This Row],[Defense]])</f>
        <v>0.77006956880418154</v>
      </c>
    </row>
    <row r="27" spans="1:13" hidden="1" x14ac:dyDescent="0.3">
      <c r="A27" t="s">
        <v>13</v>
      </c>
      <c r="B27" t="s">
        <v>9</v>
      </c>
      <c r="C27" t="s">
        <v>70</v>
      </c>
      <c r="D27" t="s">
        <v>130</v>
      </c>
      <c r="E27" t="s">
        <v>14</v>
      </c>
      <c r="F27" s="6" t="e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#DIV/0!</v>
      </c>
      <c r="G27" s="3">
        <f ca="1">Table3[[#This Row],[Offense]]+Table3[[#This Row],[Defense]]</f>
        <v>0</v>
      </c>
      <c r="H27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0</v>
      </c>
      <c r="I27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0</v>
      </c>
      <c r="J27" t="e">
        <f ca="1">Table3[[#This Row],[+/- Per 40 Poss]]/40
-(AVERAGEIFS('Offense Log'!$M$2:$M$2999,'Offense Log'!$J$2:$J$2999,"HC")-AVERAGE('Defense Log'!$M$2:$M$2999))</f>
        <v>#DIV/0!</v>
      </c>
      <c r="K27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L27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M27" t="e">
        <f ca="1">Table3[[#This Row],[Difference]]/SQRT((Table3[[#This Row],[STDO]]^2)/Table3[[#This Row],[Offense]]+(Table3[[#This Row],[STDD]]^2)/Table3[[#This Row],[Defense]])</f>
        <v>#DIV/0!</v>
      </c>
    </row>
    <row r="28" spans="1:13" hidden="1" x14ac:dyDescent="0.3">
      <c r="A28" t="s">
        <v>13</v>
      </c>
      <c r="B28" t="s">
        <v>9</v>
      </c>
      <c r="C28" t="s">
        <v>10</v>
      </c>
      <c r="D28" t="s">
        <v>11</v>
      </c>
      <c r="E28" t="s">
        <v>71</v>
      </c>
      <c r="F28" s="6" t="e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#DIV/0!</v>
      </c>
      <c r="G28" s="3">
        <f ca="1">Table3[[#This Row],[Offense]]+Table3[[#This Row],[Defense]]</f>
        <v>0</v>
      </c>
      <c r="H28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0</v>
      </c>
      <c r="I28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0</v>
      </c>
      <c r="J28" t="e">
        <f ca="1">Table3[[#This Row],[+/- Per 40 Poss]]/40
-(AVERAGEIFS('Offense Log'!$M$2:$M$2999,'Offense Log'!$J$2:$J$2999,"HC")-AVERAGE('Defense Log'!$M$2:$M$2999))</f>
        <v>#DIV/0!</v>
      </c>
      <c r="K28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L28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M28" t="e">
        <f ca="1">Table3[[#This Row],[Difference]]/SQRT((Table3[[#This Row],[STDO]]^2)/Table3[[#This Row],[Offense]]+(Table3[[#This Row],[STDD]]^2)/Table3[[#This Row],[Defense]])</f>
        <v>#DIV/0!</v>
      </c>
    </row>
    <row r="29" spans="1:13" x14ac:dyDescent="0.3">
      <c r="A29" t="s">
        <v>13</v>
      </c>
      <c r="B29" t="s">
        <v>9</v>
      </c>
      <c r="C29" t="s">
        <v>8</v>
      </c>
      <c r="D29" t="s">
        <v>70</v>
      </c>
      <c r="E29" t="s">
        <v>71</v>
      </c>
      <c r="F29" s="6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9.6969696969696955</v>
      </c>
      <c r="G29" s="3">
        <f ca="1">Table3[[#This Row],[Offense]]+Table3[[#This Row],[Defense]]</f>
        <v>66</v>
      </c>
      <c r="H29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33</v>
      </c>
      <c r="I29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33</v>
      </c>
      <c r="J29">
        <f ca="1">Table3[[#This Row],[+/- Per 40 Poss]]/40
-(AVERAGEIFS('Offense Log'!$M$2:$M$2999,'Offense Log'!$J$2:$J$2999,"HC")-AVERAGE('Defense Log'!$M$2:$M$2999))</f>
        <v>9.087796498722861E-2</v>
      </c>
      <c r="K29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1.050793351076541</v>
      </c>
      <c r="L29">
        <f ca="1">IFERROR(SQRT((COUNTIFS(OFFSET('Defense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5]],Reference!$A$1:$A$12,0),2)),"Yes",'Defense Log'!$M$2:$M$2999,3)*ABS((3-AVERAGEIFS('Defense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5]],Reference!$A$1:$A$12,0),2)),"Yes")))^2
+COUNTIFS(OFFSET('Defense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5]],Reference!$A$1:$A$12,0),2)),"Yes",'Defense Log'!$M$2:$M$2999,2)*ABS((2-AVERAGEIFS('Defense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5]],Reference!$A$1:$A$12,0),2)),"Yes")))^2
+COUNTIFS(OFFSET('Defense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5]],Reference!$A$1:$A$12,0),2)),"Yes",'Defense Log'!$M$2:$M$2999,1)*ABS((1-AVERAGEIFS('Defense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5]],Reference!$A$1:$A$12,0),2)),"Yes")))^2
+COUNTIFS(OFFSET('Defense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5]],Reference!$A$1:$A$12,0),2)),"Yes",'Defense Log'!$M$2:$M$2999,0)*ABS((0-AVERAGEIFS('Defense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5]],Reference!$A$1:$A$12,0),2)),"Yes")))^2)/(Table3[[#This Row],[Defense]]-1)),0)</f>
        <v>0.86711818075389202</v>
      </c>
      <c r="M29">
        <f ca="1">Table3[[#This Row],[Difference]]/SQRT((Table3[[#This Row],[STDO]]^2)/Table3[[#This Row],[Offense]]+(Table3[[#This Row],[STDD]]^2)/Table3[[#This Row],[Defense]])</f>
        <v>0.38319469389448779</v>
      </c>
    </row>
    <row r="30" spans="1:13" x14ac:dyDescent="0.3">
      <c r="A30" t="s">
        <v>13</v>
      </c>
      <c r="B30" t="s">
        <v>130</v>
      </c>
      <c r="C30" t="s">
        <v>8</v>
      </c>
      <c r="D30" t="s">
        <v>70</v>
      </c>
      <c r="E30" t="s">
        <v>131</v>
      </c>
      <c r="F30" s="6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0.81135902636916946</v>
      </c>
      <c r="G30" s="3">
        <f ca="1">Table3[[#This Row],[Offense]]+Table3[[#This Row],[Defense]]</f>
        <v>63</v>
      </c>
      <c r="H30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34</v>
      </c>
      <c r="I30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29</v>
      </c>
      <c r="J30">
        <f ca="1">Table3[[#This Row],[+/- Per 40 Poss]]/40
-(AVERAGEIFS('Offense Log'!$M$2:$M$2999,'Offense Log'!$J$2:$J$2999,"HC")-AVERAGE('Defense Log'!$M$2:$M$2999))</f>
        <v>-0.13126230177778453</v>
      </c>
      <c r="K30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1.1745974392893195</v>
      </c>
      <c r="L30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1.1745974392893195</v>
      </c>
      <c r="M30">
        <f ca="1">Table3[[#This Row],[Difference]]/SQRT((Table3[[#This Row],[STDO]]^2)/Table3[[#This Row],[Offense]]+(Table3[[#This Row],[STDD]]^2)/Table3[[#This Row],[Defense]])</f>
        <v>-0.44209860922196109</v>
      </c>
    </row>
    <row r="31" spans="1:13" hidden="1" x14ac:dyDescent="0.3">
      <c r="A31" t="s">
        <v>13</v>
      </c>
      <c r="B31" t="s">
        <v>9</v>
      </c>
      <c r="C31" t="s">
        <v>10</v>
      </c>
      <c r="D31" t="s">
        <v>71</v>
      </c>
      <c r="E31" t="s">
        <v>130</v>
      </c>
      <c r="F31" s="6" t="e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#DIV/0!</v>
      </c>
      <c r="G31" s="3">
        <f ca="1">Table3[[#This Row],[Offense]]+Table3[[#This Row],[Defense]]</f>
        <v>0</v>
      </c>
      <c r="H31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0</v>
      </c>
      <c r="I31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0</v>
      </c>
      <c r="J31" t="e">
        <f ca="1">Table3[[#This Row],[+/- Per 40 Poss]]/40
-(AVERAGEIFS('Offense Log'!$M$2:$M$2999,'Offense Log'!$J$2:$J$2999,"HC")-AVERAGE('Defense Log'!$M$2:$M$2999))</f>
        <v>#DIV/0!</v>
      </c>
      <c r="K31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L31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M31" t="e">
        <f ca="1">Table3[[#This Row],[Difference]]/SQRT((Table3[[#This Row],[STDO]]^2)/Table3[[#This Row],[Offense]]+(Table3[[#This Row],[STDD]]^2)/Table3[[#This Row],[Defense]])</f>
        <v>#DIV/0!</v>
      </c>
    </row>
    <row r="32" spans="1:13" hidden="1" x14ac:dyDescent="0.3">
      <c r="A32" t="s">
        <v>13</v>
      </c>
      <c r="B32" t="s">
        <v>9</v>
      </c>
      <c r="C32" t="s">
        <v>10</v>
      </c>
      <c r="D32" t="s">
        <v>71</v>
      </c>
      <c r="E32" t="s">
        <v>14</v>
      </c>
      <c r="F32" s="6" t="e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#DIV/0!</v>
      </c>
      <c r="G32" s="3">
        <f ca="1">Table3[[#This Row],[Offense]]+Table3[[#This Row],[Defense]]</f>
        <v>0</v>
      </c>
      <c r="H32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0</v>
      </c>
      <c r="I32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0</v>
      </c>
      <c r="J32" t="e">
        <f ca="1">Table3[[#This Row],[+/- Per 40 Poss]]/40
-(AVERAGEIFS('Offense Log'!$M$2:$M$2999,'Offense Log'!$J$2:$J$2999,"HC")-AVERAGE('Defense Log'!$M$2:$M$2999))</f>
        <v>#DIV/0!</v>
      </c>
      <c r="K32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L32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M32" t="e">
        <f ca="1">Table3[[#This Row],[Difference]]/SQRT((Table3[[#This Row],[STDO]]^2)/Table3[[#This Row],[Offense]]+(Table3[[#This Row],[STDD]]^2)/Table3[[#This Row],[Defense]])</f>
        <v>#DIV/0!</v>
      </c>
    </row>
    <row r="33" spans="1:13" hidden="1" x14ac:dyDescent="0.3">
      <c r="A33" t="s">
        <v>13</v>
      </c>
      <c r="B33" t="s">
        <v>9</v>
      </c>
      <c r="C33" t="s">
        <v>10</v>
      </c>
      <c r="D33" t="s">
        <v>130</v>
      </c>
      <c r="E33" t="s">
        <v>14</v>
      </c>
      <c r="F33" s="6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16</v>
      </c>
      <c r="G33" s="3">
        <f ca="1">Table3[[#This Row],[Offense]]+Table3[[#This Row],[Defense]]</f>
        <v>10</v>
      </c>
      <c r="H33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5</v>
      </c>
      <c r="I33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5</v>
      </c>
      <c r="J33">
        <f ca="1">Table3[[#This Row],[+/- Per 40 Poss]]/40
-(AVERAGEIFS('Offense Log'!$M$2:$M$2999,'Offense Log'!$J$2:$J$2999,"HC")-AVERAGE('Defense Log'!$M$2:$M$2999))</f>
        <v>0.24845372256298626</v>
      </c>
      <c r="K33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1.4142135623730951</v>
      </c>
      <c r="L33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1.4142135623730951</v>
      </c>
      <c r="M33">
        <f ca="1">Table3[[#This Row],[Difference]]/SQRT((Table3[[#This Row],[STDO]]^2)/Table3[[#This Row],[Offense]]+(Table3[[#This Row],[STDD]]^2)/Table3[[#This Row],[Defense]])</f>
        <v>0.27777970645685524</v>
      </c>
    </row>
    <row r="34" spans="1:13" hidden="1" x14ac:dyDescent="0.3">
      <c r="A34" t="s">
        <v>13</v>
      </c>
      <c r="B34" t="s">
        <v>8</v>
      </c>
      <c r="C34" t="s">
        <v>70</v>
      </c>
      <c r="D34" t="s">
        <v>10</v>
      </c>
      <c r="E34" t="s">
        <v>14</v>
      </c>
      <c r="F34" s="6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0</v>
      </c>
      <c r="G34" s="3">
        <f ca="1">Table3[[#This Row],[Offense]]+Table3[[#This Row],[Defense]]</f>
        <v>21</v>
      </c>
      <c r="H34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12</v>
      </c>
      <c r="I34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9</v>
      </c>
      <c r="J34">
        <f ca="1">Table3[[#This Row],[+/- Per 40 Poss]]/40
-(AVERAGEIFS('Offense Log'!$M$2:$M$2999,'Offense Log'!$J$2:$J$2999,"HC")-AVERAGE('Defense Log'!$M$2:$M$2999))</f>
        <v>-0.15154627743701377</v>
      </c>
      <c r="K34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0.9847319278346619</v>
      </c>
      <c r="L34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0.9847319278346619</v>
      </c>
      <c r="M34">
        <f ca="1">Table3[[#This Row],[Difference]]/SQRT((Table3[[#This Row],[STDO]]^2)/Table3[[#This Row],[Offense]]+(Table3[[#This Row],[STDD]]^2)/Table3[[#This Row],[Defense]])</f>
        <v>-0.34900326029202317</v>
      </c>
    </row>
    <row r="35" spans="1:13" hidden="1" x14ac:dyDescent="0.3">
      <c r="A35" t="s">
        <v>13</v>
      </c>
      <c r="B35" t="s">
        <v>9</v>
      </c>
      <c r="C35" t="s">
        <v>11</v>
      </c>
      <c r="D35" t="s">
        <v>71</v>
      </c>
      <c r="E35" t="s">
        <v>14</v>
      </c>
      <c r="F35" s="6" t="e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#DIV/0!</v>
      </c>
      <c r="G35" s="3">
        <f ca="1">Table3[[#This Row],[Offense]]+Table3[[#This Row],[Defense]]</f>
        <v>0</v>
      </c>
      <c r="H35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0</v>
      </c>
      <c r="I35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0</v>
      </c>
      <c r="J35" t="e">
        <f ca="1">Table3[[#This Row],[+/- Per 40 Poss]]/40
-(AVERAGEIFS('Offense Log'!$M$2:$M$2999,'Offense Log'!$J$2:$J$2999,"HC")-AVERAGE('Defense Log'!$M$2:$M$2999))</f>
        <v>#DIV/0!</v>
      </c>
      <c r="K35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L35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M35" t="e">
        <f ca="1">Table3[[#This Row],[Difference]]/SQRT((Table3[[#This Row],[STDO]]^2)/Table3[[#This Row],[Offense]]+(Table3[[#This Row],[STDD]]^2)/Table3[[#This Row],[Defense]])</f>
        <v>#DIV/0!</v>
      </c>
    </row>
    <row r="36" spans="1:13" hidden="1" x14ac:dyDescent="0.3">
      <c r="A36" t="s">
        <v>13</v>
      </c>
      <c r="B36" t="s">
        <v>9</v>
      </c>
      <c r="C36" t="s">
        <v>11</v>
      </c>
      <c r="D36" t="s">
        <v>130</v>
      </c>
      <c r="E36" t="s">
        <v>14</v>
      </c>
      <c r="F36" s="6" t="e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#DIV/0!</v>
      </c>
      <c r="G36" s="3">
        <f ca="1">Table3[[#This Row],[Offense]]+Table3[[#This Row],[Defense]]</f>
        <v>0</v>
      </c>
      <c r="H36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0</v>
      </c>
      <c r="I36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0</v>
      </c>
      <c r="J36" t="e">
        <f ca="1">Table3[[#This Row],[+/- Per 40 Poss]]/40
-(AVERAGEIFS('Offense Log'!$M$2:$M$2999,'Offense Log'!$J$2:$J$2999,"HC")-AVERAGE('Defense Log'!$M$2:$M$2999))</f>
        <v>#DIV/0!</v>
      </c>
      <c r="K36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L36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M36" t="e">
        <f ca="1">Table3[[#This Row],[Difference]]/SQRT((Table3[[#This Row],[STDO]]^2)/Table3[[#This Row],[Offense]]+(Table3[[#This Row],[STDD]]^2)/Table3[[#This Row],[Defense]])</f>
        <v>#DIV/0!</v>
      </c>
    </row>
    <row r="37" spans="1:13" hidden="1" x14ac:dyDescent="0.3">
      <c r="A37" t="s">
        <v>13</v>
      </c>
      <c r="B37" t="s">
        <v>9</v>
      </c>
      <c r="C37" t="s">
        <v>71</v>
      </c>
      <c r="D37" t="s">
        <v>130</v>
      </c>
      <c r="E37" t="s">
        <v>14</v>
      </c>
      <c r="F37" s="6" t="e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#DIV/0!</v>
      </c>
      <c r="G37" s="3">
        <f ca="1">Table3[[#This Row],[Offense]]+Table3[[#This Row],[Defense]]</f>
        <v>0</v>
      </c>
      <c r="H37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0</v>
      </c>
      <c r="I37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0</v>
      </c>
      <c r="J37" t="e">
        <f ca="1">Table3[[#This Row],[+/- Per 40 Poss]]/40
-(AVERAGEIFS('Offense Log'!$M$2:$M$2999,'Offense Log'!$J$2:$J$2999,"HC")-AVERAGE('Defense Log'!$M$2:$M$2999))</f>
        <v>#DIV/0!</v>
      </c>
      <c r="K37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L37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M37" t="e">
        <f ca="1">Table3[[#This Row],[Difference]]/SQRT((Table3[[#This Row],[STDO]]^2)/Table3[[#This Row],[Offense]]+(Table3[[#This Row],[STDD]]^2)/Table3[[#This Row],[Defense]])</f>
        <v>#DIV/0!</v>
      </c>
    </row>
    <row r="38" spans="1:13" x14ac:dyDescent="0.3">
      <c r="A38" t="s">
        <v>13</v>
      </c>
      <c r="B38" t="s">
        <v>8</v>
      </c>
      <c r="C38" t="s">
        <v>70</v>
      </c>
      <c r="D38" t="s">
        <v>11</v>
      </c>
      <c r="E38" t="s">
        <v>71</v>
      </c>
      <c r="F38" s="6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0</v>
      </c>
      <c r="G38" s="3">
        <f ca="1">Table3[[#This Row],[Offense]]+Table3[[#This Row],[Defense]]</f>
        <v>61</v>
      </c>
      <c r="H38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28</v>
      </c>
      <c r="I38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33</v>
      </c>
      <c r="J38">
        <f ca="1">Table3[[#This Row],[+/- Per 40 Poss]]/40
-(AVERAGEIFS('Offense Log'!$M$2:$M$2999,'Offense Log'!$J$2:$J$2999,"HC")-AVERAGE('Defense Log'!$M$2:$M$2999))</f>
        <v>-0.15154627743701377</v>
      </c>
      <c r="K38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1.2171612389003692</v>
      </c>
      <c r="L38">
        <f ca="1">IFERROR(SQRT((COUNTIFS(OFFSET('Defense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5]],Reference!$A$1:$A$12,0),2)),"Yes",'Defense Log'!$M$2:$M$2999,3)*ABS((3-AVERAGEIFS('Defense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5]],Reference!$A$1:$A$12,0),2)),"Yes")))^2
+COUNTIFS(OFFSET('Defense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5]],Reference!$A$1:$A$12,0),2)),"Yes",'Defense Log'!$M$2:$M$2999,2)*ABS((2-AVERAGEIFS('Defense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5]],Reference!$A$1:$A$12,0),2)),"Yes")))^2
+COUNTIFS(OFFSET('Defense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5]],Reference!$A$1:$A$12,0),2)),"Yes",'Defense Log'!$M$2:$M$2999,1)*ABS((1-AVERAGEIFS('Defense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5]],Reference!$A$1:$A$12,0),2)),"Yes")))^2
+COUNTIFS(OFFSET('Defense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5]],Reference!$A$1:$A$12,0),2)),"Yes",'Defense Log'!$M$2:$M$2999,0)*ABS((0-AVERAGEIFS('Defense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5]],Reference!$A$1:$A$12,0),2)),"Yes")))^2)/(Table3[[#This Row],[Defense]]-1)),0)</f>
        <v>1.2747548783981961</v>
      </c>
      <c r="M38">
        <f ca="1">Table3[[#This Row],[Difference]]/SQRT((Table3[[#This Row],[STDO]]^2)/Table3[[#This Row],[Offense]]+(Table3[[#This Row],[STDD]]^2)/Table3[[#This Row],[Defense]])</f>
        <v>-0.4741555317218269</v>
      </c>
    </row>
    <row r="39" spans="1:13" hidden="1" x14ac:dyDescent="0.3">
      <c r="A39" t="s">
        <v>13</v>
      </c>
      <c r="B39" t="s">
        <v>8</v>
      </c>
      <c r="C39" t="s">
        <v>70</v>
      </c>
      <c r="D39" t="s">
        <v>10</v>
      </c>
      <c r="E39" t="s">
        <v>71</v>
      </c>
      <c r="F39" s="6" t="e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#DIV/0!</v>
      </c>
      <c r="G39" s="3">
        <f ca="1">Table3[[#This Row],[Offense]]+Table3[[#This Row],[Defense]]</f>
        <v>0</v>
      </c>
      <c r="H39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0</v>
      </c>
      <c r="I39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0</v>
      </c>
      <c r="J39" t="e">
        <f ca="1">Table3[[#This Row],[+/- Per 40 Poss]]/40
-(AVERAGEIFS('Offense Log'!$M$2:$M$2999,'Offense Log'!$J$2:$J$2999,"HC")-AVERAGE('Defense Log'!$M$2:$M$2999))</f>
        <v>#DIV/0!</v>
      </c>
      <c r="K39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L39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M39" t="e">
        <f ca="1">Table3[[#This Row],[Difference]]/SQRT((Table3[[#This Row],[STDO]]^2)/Table3[[#This Row],[Offense]]+(Table3[[#This Row],[STDD]]^2)/Table3[[#This Row],[Defense]])</f>
        <v>#DIV/0!</v>
      </c>
    </row>
    <row r="40" spans="1:13" hidden="1" x14ac:dyDescent="0.3">
      <c r="A40" t="s">
        <v>13</v>
      </c>
      <c r="B40" t="s">
        <v>8</v>
      </c>
      <c r="C40" t="s">
        <v>11</v>
      </c>
      <c r="D40" t="s">
        <v>71</v>
      </c>
      <c r="E40" t="s">
        <v>130</v>
      </c>
      <c r="F40" s="6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18.181818181818183</v>
      </c>
      <c r="G40" s="3">
        <f ca="1">Table3[[#This Row],[Offense]]+Table3[[#This Row],[Defense]]</f>
        <v>17</v>
      </c>
      <c r="H40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11</v>
      </c>
      <c r="I40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6</v>
      </c>
      <c r="J40">
        <f ca="1">Table3[[#This Row],[+/- Per 40 Poss]]/40
-(AVERAGEIFS('Offense Log'!$M$2:$M$2999,'Offense Log'!$J$2:$J$2999,"HC")-AVERAGE('Defense Log'!$M$2:$M$2999))</f>
        <v>0.30299917710844082</v>
      </c>
      <c r="K40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1.2135597524338357</v>
      </c>
      <c r="L40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1.2135597524338357</v>
      </c>
      <c r="M40">
        <f ca="1">Table3[[#This Row],[Difference]]/SQRT((Table3[[#This Row],[STDO]]^2)/Table3[[#This Row],[Offense]]+(Table3[[#This Row],[STDD]]^2)/Table3[[#This Row],[Defense]])</f>
        <v>0.49195773284833061</v>
      </c>
    </row>
    <row r="41" spans="1:13" x14ac:dyDescent="0.3">
      <c r="A41" t="s">
        <v>130</v>
      </c>
      <c r="B41" t="s">
        <v>9</v>
      </c>
      <c r="C41" t="s">
        <v>70</v>
      </c>
      <c r="D41" t="s">
        <v>11</v>
      </c>
      <c r="E41" t="s">
        <v>131</v>
      </c>
      <c r="F41" s="6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9.5579450418160086</v>
      </c>
      <c r="G41" s="3">
        <f ca="1">Table3[[#This Row],[Offense]]+Table3[[#This Row],[Defense]]</f>
        <v>58</v>
      </c>
      <c r="H41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27</v>
      </c>
      <c r="I41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31</v>
      </c>
      <c r="J41">
        <f ca="1">Table3[[#This Row],[+/- Per 40 Poss]]/40
-(AVERAGEIFS('Offense Log'!$M$2:$M$2999,'Offense Log'!$J$2:$J$2999,"HC")-AVERAGE('Defense Log'!$M$2:$M$2999))</f>
        <v>8.7402348608386443E-2</v>
      </c>
      <c r="K41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1.0635102872347455</v>
      </c>
      <c r="L41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1.0635102872347455</v>
      </c>
      <c r="M41">
        <f ca="1">Table3[[#This Row],[Difference]]/SQRT((Table3[[#This Row],[STDO]]^2)/Table3[[#This Row],[Offense]]+(Table3[[#This Row],[STDD]]^2)/Table3[[#This Row],[Defense]])</f>
        <v>0.31219801676500325</v>
      </c>
    </row>
    <row r="42" spans="1:13" x14ac:dyDescent="0.3">
      <c r="A42" t="s">
        <v>130</v>
      </c>
      <c r="B42" t="s">
        <v>9</v>
      </c>
      <c r="C42" t="s">
        <v>70</v>
      </c>
      <c r="D42" t="s">
        <v>11</v>
      </c>
      <c r="E42" t="s">
        <v>10</v>
      </c>
      <c r="F42" s="6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-12.129032258064516</v>
      </c>
      <c r="G42" s="3">
        <f ca="1">Table3[[#This Row],[Offense]]+Table3[[#This Row],[Defense]]</f>
        <v>56</v>
      </c>
      <c r="H42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25</v>
      </c>
      <c r="I42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31</v>
      </c>
      <c r="J42">
        <f ca="1">Table3[[#This Row],[+/- Per 40 Poss]]/40
-(AVERAGEIFS('Offense Log'!$M$2:$M$2999,'Offense Log'!$J$2:$J$2999,"HC")-AVERAGE('Defense Log'!$M$2:$M$2999))</f>
        <v>-0.45477208388862667</v>
      </c>
      <c r="K42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1</v>
      </c>
      <c r="L42">
        <f ca="1">IFERROR(SQRT((COUNTIFS(OFFSET('Defense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5]],Reference!$A$1:$A$12,0),2)),"Yes",'Defense Log'!$M$2:$M$2999,3)*ABS((3-AVERAGEIFS('Defense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5]],Reference!$A$1:$A$12,0),2)),"Yes")))^2
+COUNTIFS(OFFSET('Defense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5]],Reference!$A$1:$A$12,0),2)),"Yes",'Defense Log'!$M$2:$M$2999,2)*ABS((2-AVERAGEIFS('Defense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5]],Reference!$A$1:$A$12,0),2)),"Yes")))^2
+COUNTIFS(OFFSET('Defense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5]],Reference!$A$1:$A$12,0),2)),"Yes",'Defense Log'!$M$2:$M$2999,1)*ABS((1-AVERAGEIFS('Defense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5]],Reference!$A$1:$A$12,0),2)),"Yes")))^2
+COUNTIFS(OFFSET('Defense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5]],Reference!$A$1:$A$12,0),2)),"Yes",'Defense Log'!$M$2:$M$2999,0)*ABS((0-AVERAGEIFS('Defense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5]],Reference!$A$1:$A$12,0),2)),"Yes")))^2)/(Table3[[#This Row],[Defense]]-1)),0)</f>
        <v>1.2207876886032072</v>
      </c>
      <c r="M42">
        <f ca="1">Table3[[#This Row],[Difference]]/SQRT((Table3[[#This Row],[STDO]]^2)/Table3[[#This Row],[Offense]]+(Table3[[#This Row],[STDD]]^2)/Table3[[#This Row],[Defense]])</f>
        <v>-1.5323841957116768</v>
      </c>
    </row>
    <row r="43" spans="1:13" hidden="1" x14ac:dyDescent="0.3">
      <c r="A43" t="s">
        <v>13</v>
      </c>
      <c r="B43" t="s">
        <v>8</v>
      </c>
      <c r="C43" t="s">
        <v>70</v>
      </c>
      <c r="D43" t="s">
        <v>11</v>
      </c>
      <c r="E43" t="s">
        <v>130</v>
      </c>
      <c r="F43" s="6" t="e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#DIV/0!</v>
      </c>
      <c r="G43" s="3">
        <f ca="1">Table3[[#This Row],[Offense]]+Table3[[#This Row],[Defense]]</f>
        <v>1</v>
      </c>
      <c r="H43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1</v>
      </c>
      <c r="I43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0</v>
      </c>
      <c r="J43" t="e">
        <f ca="1">Table3[[#This Row],[+/- Per 40 Poss]]/40
-(AVERAGEIFS('Offense Log'!$M$2:$M$2999,'Offense Log'!$J$2:$J$2999,"HC")-AVERAGE('Defense Log'!$M$2:$M$2999))</f>
        <v>#DIV/0!</v>
      </c>
      <c r="K43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L43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M43" t="e">
        <f ca="1">Table3[[#This Row],[Difference]]/SQRT((Table3[[#This Row],[STDO]]^2)/Table3[[#This Row],[Offense]]+(Table3[[#This Row],[STDD]]^2)/Table3[[#This Row],[Defense]])</f>
        <v>#DIV/0!</v>
      </c>
    </row>
    <row r="44" spans="1:13" hidden="1" x14ac:dyDescent="0.3">
      <c r="A44" t="s">
        <v>13</v>
      </c>
      <c r="B44" t="s">
        <v>8</v>
      </c>
      <c r="C44" t="s">
        <v>70</v>
      </c>
      <c r="D44" t="s">
        <v>11</v>
      </c>
      <c r="E44" t="s">
        <v>14</v>
      </c>
      <c r="F44" s="6" t="e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#DIV/0!</v>
      </c>
      <c r="G44" s="3">
        <f ca="1">Table3[[#This Row],[Offense]]+Table3[[#This Row],[Defense]]</f>
        <v>0</v>
      </c>
      <c r="H44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0</v>
      </c>
      <c r="I44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0</v>
      </c>
      <c r="J44" t="e">
        <f ca="1">Table3[[#This Row],[+/- Per 40 Poss]]/40
-(AVERAGEIFS('Offense Log'!$M$2:$M$2999,'Offense Log'!$J$2:$J$2999,"HC")-AVERAGE('Defense Log'!$M$2:$M$2999))</f>
        <v>#DIV/0!</v>
      </c>
      <c r="K44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L44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M44" t="e">
        <f ca="1">Table3[[#This Row],[Difference]]/SQRT((Table3[[#This Row],[STDO]]^2)/Table3[[#This Row],[Offense]]+(Table3[[#This Row],[STDD]]^2)/Table3[[#This Row],[Defense]])</f>
        <v>#DIV/0!</v>
      </c>
    </row>
    <row r="45" spans="1:13" hidden="1" x14ac:dyDescent="0.3">
      <c r="A45" t="s">
        <v>13</v>
      </c>
      <c r="B45" t="s">
        <v>9</v>
      </c>
      <c r="C45" t="s">
        <v>8</v>
      </c>
      <c r="D45" t="s">
        <v>71</v>
      </c>
      <c r="E45" t="s">
        <v>130</v>
      </c>
      <c r="F45" s="6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-45.714285714285708</v>
      </c>
      <c r="G45" s="3">
        <f ca="1">Table3[[#This Row],[Offense]]+Table3[[#This Row],[Defense]]</f>
        <v>14</v>
      </c>
      <c r="H45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7</v>
      </c>
      <c r="I45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7</v>
      </c>
      <c r="J45">
        <f ca="1">Table3[[#This Row],[+/- Per 40 Poss]]/40
-(AVERAGEIFS('Offense Log'!$M$2:$M$2999,'Offense Log'!$J$2:$J$2999,"HC")-AVERAGE('Defense Log'!$M$2:$M$2999))</f>
        <v>-1.2944034202941566</v>
      </c>
      <c r="K45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1.1338934190276817</v>
      </c>
      <c r="L45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1.1338934190276817</v>
      </c>
      <c r="M45">
        <f ca="1">Table3[[#This Row],[Difference]]/SQRT((Table3[[#This Row],[STDO]]^2)/Table3[[#This Row],[Offense]]+(Table3[[#This Row],[STDD]]^2)/Table3[[#This Row],[Defense]])</f>
        <v>-2.1356566841891373</v>
      </c>
    </row>
    <row r="46" spans="1:13" hidden="1" x14ac:dyDescent="0.3">
      <c r="A46" t="s">
        <v>13</v>
      </c>
      <c r="B46" t="s">
        <v>9</v>
      </c>
      <c r="C46" t="s">
        <v>70</v>
      </c>
      <c r="D46" t="s">
        <v>71</v>
      </c>
      <c r="E46" t="s">
        <v>14</v>
      </c>
      <c r="F46" s="6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34</v>
      </c>
      <c r="G46" s="3">
        <f ca="1">Table3[[#This Row],[Offense]]+Table3[[#This Row],[Defense]]</f>
        <v>13</v>
      </c>
      <c r="H46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8</v>
      </c>
      <c r="I46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5</v>
      </c>
      <c r="J46">
        <f ca="1">Table3[[#This Row],[+/- Per 40 Poss]]/40
-(AVERAGEIFS('Offense Log'!$M$2:$M$2999,'Offense Log'!$J$2:$J$2999,"HC")-AVERAGE('Defense Log'!$M$2:$M$2999))</f>
        <v>0.69845372256298621</v>
      </c>
      <c r="K46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1.3887301496588271</v>
      </c>
      <c r="L46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1.3887301496588271</v>
      </c>
      <c r="M46">
        <f ca="1">Table3[[#This Row],[Difference]]/SQRT((Table3[[#This Row],[STDO]]^2)/Table3[[#This Row],[Offense]]+(Table3[[#This Row],[STDD]]^2)/Table3[[#This Row],[Defense]])</f>
        <v>0.88222242260558559</v>
      </c>
    </row>
    <row r="47" spans="1:13" hidden="1" x14ac:dyDescent="0.3">
      <c r="A47" t="s">
        <v>13</v>
      </c>
      <c r="B47" t="s">
        <v>8</v>
      </c>
      <c r="C47" t="s">
        <v>70</v>
      </c>
      <c r="D47" t="s">
        <v>130</v>
      </c>
      <c r="E47" t="s">
        <v>14</v>
      </c>
      <c r="F47" s="6" t="e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#DIV/0!</v>
      </c>
      <c r="G47" s="3">
        <f ca="1">Table3[[#This Row],[Offense]]+Table3[[#This Row],[Defense]]</f>
        <v>1</v>
      </c>
      <c r="H47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1</v>
      </c>
      <c r="I47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0</v>
      </c>
      <c r="J47" t="e">
        <f ca="1">Table3[[#This Row],[+/- Per 40 Poss]]/40
-(AVERAGEIFS('Offense Log'!$M$2:$M$2999,'Offense Log'!$J$2:$J$2999,"HC")-AVERAGE('Defense Log'!$M$2:$M$2999))</f>
        <v>#DIV/0!</v>
      </c>
      <c r="K47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L47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M47" t="e">
        <f ca="1">Table3[[#This Row],[Difference]]/SQRT((Table3[[#This Row],[STDO]]^2)/Table3[[#This Row],[Offense]]+(Table3[[#This Row],[STDD]]^2)/Table3[[#This Row],[Defense]])</f>
        <v>#DIV/0!</v>
      </c>
    </row>
    <row r="48" spans="1:13" hidden="1" x14ac:dyDescent="0.3">
      <c r="A48" t="s">
        <v>13</v>
      </c>
      <c r="B48" t="s">
        <v>8</v>
      </c>
      <c r="C48" t="s">
        <v>10</v>
      </c>
      <c r="D48" t="s">
        <v>11</v>
      </c>
      <c r="E48" t="s">
        <v>71</v>
      </c>
      <c r="F48" s="6" t="e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#DIV/0!</v>
      </c>
      <c r="G48" s="3">
        <f ca="1">Table3[[#This Row],[Offense]]+Table3[[#This Row],[Defense]]</f>
        <v>0</v>
      </c>
      <c r="H48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0</v>
      </c>
      <c r="I48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0</v>
      </c>
      <c r="J48" t="e">
        <f ca="1">Table3[[#This Row],[+/- Per 40 Poss]]/40
-(AVERAGEIFS('Offense Log'!$M$2:$M$2999,'Offense Log'!$J$2:$J$2999,"HC")-AVERAGE('Defense Log'!$M$2:$M$2999))</f>
        <v>#DIV/0!</v>
      </c>
      <c r="K48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L48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M48" t="e">
        <f ca="1">Table3[[#This Row],[Difference]]/SQRT((Table3[[#This Row],[STDO]]^2)/Table3[[#This Row],[Offense]]+(Table3[[#This Row],[STDD]]^2)/Table3[[#This Row],[Defense]])</f>
        <v>#DIV/0!</v>
      </c>
    </row>
    <row r="49" spans="1:13" x14ac:dyDescent="0.3">
      <c r="A49" t="s">
        <v>130</v>
      </c>
      <c r="B49" t="s">
        <v>9</v>
      </c>
      <c r="C49" t="s">
        <v>8</v>
      </c>
      <c r="D49" t="s">
        <v>70</v>
      </c>
      <c r="E49" t="s">
        <v>71</v>
      </c>
      <c r="F49" s="6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21.11888111888112</v>
      </c>
      <c r="G49" s="3">
        <f ca="1">Table3[[#This Row],[Offense]]+Table3[[#This Row],[Defense]]</f>
        <v>48</v>
      </c>
      <c r="H49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22</v>
      </c>
      <c r="I49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26</v>
      </c>
      <c r="J49">
        <f ca="1">Table3[[#This Row],[+/- Per 40 Poss]]/40
-(AVERAGEIFS('Offense Log'!$M$2:$M$2999,'Offense Log'!$J$2:$J$2999,"HC")-AVERAGE('Defense Log'!$M$2:$M$2999))</f>
        <v>0.37642575053501426</v>
      </c>
      <c r="K49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1.2960145368218983</v>
      </c>
      <c r="L49">
        <f ca="1">IFERROR(SQRT((COUNTIFS(OFFSET('Defense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5]],Reference!$A$1:$A$12,0),2)),"Yes",'Defense Log'!$M$2:$M$2999,3)*ABS((3-AVERAGEIFS('Defense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5]],Reference!$A$1:$A$12,0),2)),"Yes")))^2
+COUNTIFS(OFFSET('Defense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5]],Reference!$A$1:$A$12,0),2)),"Yes",'Defense Log'!$M$2:$M$2999,2)*ABS((2-AVERAGEIFS('Defense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5]],Reference!$A$1:$A$12,0),2)),"Yes")))^2
+COUNTIFS(OFFSET('Defense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5]],Reference!$A$1:$A$12,0),2)),"Yes",'Defense Log'!$M$2:$M$2999,1)*ABS((1-AVERAGEIFS('Defense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5]],Reference!$A$1:$A$12,0),2)),"Yes")))^2
+COUNTIFS(OFFSET('Defense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5]],Reference!$A$1:$A$12,0),2)),"Yes",'Defense Log'!$M$2:$M$2999,0)*ABS((0-AVERAGEIFS('Defense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5]],Reference!$A$1:$A$12,0),2)),"Yes")))^2)/(Table3[[#This Row],[Defense]]-1)),0)</f>
        <v>1.0175385080598256</v>
      </c>
      <c r="M49">
        <f ca="1">Table3[[#This Row],[Difference]]/SQRT((Table3[[#This Row],[STDO]]^2)/Table3[[#This Row],[Offense]]+(Table3[[#This Row],[STDD]]^2)/Table3[[#This Row],[Defense]])</f>
        <v>1.1044132808552736</v>
      </c>
    </row>
    <row r="50" spans="1:13" hidden="1" x14ac:dyDescent="0.3">
      <c r="A50" t="s">
        <v>13</v>
      </c>
      <c r="B50" t="s">
        <v>8</v>
      </c>
      <c r="C50" t="s">
        <v>10</v>
      </c>
      <c r="D50" t="s">
        <v>11</v>
      </c>
      <c r="E50" t="s">
        <v>14</v>
      </c>
      <c r="F50" s="6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17.662337662337659</v>
      </c>
      <c r="G50" s="3">
        <f ca="1">Table3[[#This Row],[Offense]]+Table3[[#This Row],[Defense]]</f>
        <v>18</v>
      </c>
      <c r="H50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7</v>
      </c>
      <c r="I50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11</v>
      </c>
      <c r="J50">
        <f ca="1">Table3[[#This Row],[+/- Per 40 Poss]]/40
-(AVERAGEIFS('Offense Log'!$M$2:$M$2999,'Offense Log'!$J$2:$J$2999,"HC")-AVERAGE('Defense Log'!$M$2:$M$2999))</f>
        <v>0.29001216412142772</v>
      </c>
      <c r="K50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1.2535663410560174</v>
      </c>
      <c r="L50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1.2535663410560174</v>
      </c>
      <c r="M50">
        <f ca="1">Table3[[#This Row],[Difference]]/SQRT((Table3[[#This Row],[STDO]]^2)/Table3[[#This Row],[Offense]]+(Table3[[#This Row],[STDD]]^2)/Table3[[#This Row],[Defense]])</f>
        <v>0.47849565837931091</v>
      </c>
    </row>
    <row r="51" spans="1:13" hidden="1" x14ac:dyDescent="0.3">
      <c r="A51" t="s">
        <v>13</v>
      </c>
      <c r="B51" t="s">
        <v>8</v>
      </c>
      <c r="C51" t="s">
        <v>10</v>
      </c>
      <c r="D51" t="s">
        <v>71</v>
      </c>
      <c r="E51" t="s">
        <v>130</v>
      </c>
      <c r="F51" s="6" t="e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#DIV/0!</v>
      </c>
      <c r="G51" s="3">
        <f ca="1">Table3[[#This Row],[Offense]]+Table3[[#This Row],[Defense]]</f>
        <v>0</v>
      </c>
      <c r="H51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0</v>
      </c>
      <c r="I51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0</v>
      </c>
      <c r="J51" t="e">
        <f ca="1">Table3[[#This Row],[+/- Per 40 Poss]]/40
-(AVERAGEIFS('Offense Log'!$M$2:$M$2999,'Offense Log'!$J$2:$J$2999,"HC")-AVERAGE('Defense Log'!$M$2:$M$2999))</f>
        <v>#DIV/0!</v>
      </c>
      <c r="K51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L51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M51" t="e">
        <f ca="1">Table3[[#This Row],[Difference]]/SQRT((Table3[[#This Row],[STDO]]^2)/Table3[[#This Row],[Offense]]+(Table3[[#This Row],[STDD]]^2)/Table3[[#This Row],[Defense]])</f>
        <v>#DIV/0!</v>
      </c>
    </row>
    <row r="52" spans="1:13" hidden="1" x14ac:dyDescent="0.3">
      <c r="A52" t="s">
        <v>13</v>
      </c>
      <c r="B52" t="s">
        <v>8</v>
      </c>
      <c r="C52" t="s">
        <v>10</v>
      </c>
      <c r="D52" t="s">
        <v>71</v>
      </c>
      <c r="E52" t="s">
        <v>14</v>
      </c>
      <c r="F52" s="6" t="e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#DIV/0!</v>
      </c>
      <c r="G52" s="3">
        <f ca="1">Table3[[#This Row],[Offense]]+Table3[[#This Row],[Defense]]</f>
        <v>0</v>
      </c>
      <c r="H52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0</v>
      </c>
      <c r="I52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0</v>
      </c>
      <c r="J52" t="e">
        <f ca="1">Table3[[#This Row],[+/- Per 40 Poss]]/40
-(AVERAGEIFS('Offense Log'!$M$2:$M$2999,'Offense Log'!$J$2:$J$2999,"HC")-AVERAGE('Defense Log'!$M$2:$M$2999))</f>
        <v>#DIV/0!</v>
      </c>
      <c r="K52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L52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M52" t="e">
        <f ca="1">Table3[[#This Row],[Difference]]/SQRT((Table3[[#This Row],[STDO]]^2)/Table3[[#This Row],[Offense]]+(Table3[[#This Row],[STDD]]^2)/Table3[[#This Row],[Defense]])</f>
        <v>#DIV/0!</v>
      </c>
    </row>
    <row r="53" spans="1:13" hidden="1" x14ac:dyDescent="0.3">
      <c r="A53" t="s">
        <v>13</v>
      </c>
      <c r="B53" t="s">
        <v>8</v>
      </c>
      <c r="C53" t="s">
        <v>10</v>
      </c>
      <c r="D53" t="s">
        <v>130</v>
      </c>
      <c r="E53" t="s">
        <v>14</v>
      </c>
      <c r="F53" s="6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-80</v>
      </c>
      <c r="G53" s="3">
        <f ca="1">Table3[[#This Row],[Offense]]+Table3[[#This Row],[Defense]]</f>
        <v>4</v>
      </c>
      <c r="H53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3</v>
      </c>
      <c r="I53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1</v>
      </c>
      <c r="J53">
        <f ca="1">Table3[[#This Row],[+/- Per 40 Poss]]/40
-(AVERAGEIFS('Offense Log'!$M$2:$M$2999,'Offense Log'!$J$2:$J$2999,"HC")-AVERAGE('Defense Log'!$M$2:$M$2999))</f>
        <v>-2.1515462774370135</v>
      </c>
      <c r="K53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L53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M53" t="e">
        <f ca="1">Table3[[#This Row],[Difference]]/SQRT((Table3[[#This Row],[STDO]]^2)/Table3[[#This Row],[Offense]]+(Table3[[#This Row],[STDD]]^2)/Table3[[#This Row],[Defense]])</f>
        <v>#DIV/0!</v>
      </c>
    </row>
    <row r="54" spans="1:13" x14ac:dyDescent="0.3">
      <c r="A54" t="s">
        <v>13</v>
      </c>
      <c r="B54" t="s">
        <v>9</v>
      </c>
      <c r="C54" t="s">
        <v>8</v>
      </c>
      <c r="D54" t="s">
        <v>70</v>
      </c>
      <c r="E54" t="s">
        <v>131</v>
      </c>
      <c r="F54" s="6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18</v>
      </c>
      <c r="G54" s="3">
        <f ca="1">Table3[[#This Row],[Offense]]+Table3[[#This Row],[Defense]]</f>
        <v>45</v>
      </c>
      <c r="H54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25</v>
      </c>
      <c r="I54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20</v>
      </c>
      <c r="J54">
        <f ca="1">Table3[[#This Row],[+/- Per 40 Poss]]/40
-(AVERAGEIFS('Offense Log'!$M$2:$M$2999,'Offense Log'!$J$2:$J$2999,"HC")-AVERAGE('Defense Log'!$M$2:$M$2999))</f>
        <v>0.29845372256298625</v>
      </c>
      <c r="K54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1.2247448713915889</v>
      </c>
      <c r="L54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1.2247448713915889</v>
      </c>
      <c r="M54">
        <f ca="1">Table3[[#This Row],[Difference]]/SQRT((Table3[[#This Row],[STDO]]^2)/Table3[[#This Row],[Offense]]+(Table3[[#This Row],[STDD]]^2)/Table3[[#This Row],[Defense]])</f>
        <v>0.81228814679276806</v>
      </c>
    </row>
    <row r="55" spans="1:13" hidden="1" x14ac:dyDescent="0.3">
      <c r="A55" t="s">
        <v>13</v>
      </c>
      <c r="B55" t="s">
        <v>8</v>
      </c>
      <c r="C55" t="s">
        <v>11</v>
      </c>
      <c r="D55" t="s">
        <v>71</v>
      </c>
      <c r="E55" t="s">
        <v>14</v>
      </c>
      <c r="F55" s="6" t="e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#DIV/0!</v>
      </c>
      <c r="G55" s="3">
        <f ca="1">Table3[[#This Row],[Offense]]+Table3[[#This Row],[Defense]]</f>
        <v>0</v>
      </c>
      <c r="H55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0</v>
      </c>
      <c r="I55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0</v>
      </c>
      <c r="J55" t="e">
        <f ca="1">Table3[[#This Row],[+/- Per 40 Poss]]/40
-(AVERAGEIFS('Offense Log'!$M$2:$M$2999,'Offense Log'!$J$2:$J$2999,"HC")-AVERAGE('Defense Log'!$M$2:$M$2999))</f>
        <v>#DIV/0!</v>
      </c>
      <c r="K55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L55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M55" t="e">
        <f ca="1">Table3[[#This Row],[Difference]]/SQRT((Table3[[#This Row],[STDO]]^2)/Table3[[#This Row],[Offense]]+(Table3[[#This Row],[STDD]]^2)/Table3[[#This Row],[Defense]])</f>
        <v>#DIV/0!</v>
      </c>
    </row>
    <row r="56" spans="1:13" hidden="1" x14ac:dyDescent="0.3">
      <c r="A56" t="s">
        <v>13</v>
      </c>
      <c r="B56" t="s">
        <v>8</v>
      </c>
      <c r="C56" t="s">
        <v>11</v>
      </c>
      <c r="D56" t="s">
        <v>130</v>
      </c>
      <c r="E56" t="s">
        <v>14</v>
      </c>
      <c r="F56" s="6" t="e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#DIV/0!</v>
      </c>
      <c r="G56" s="3">
        <f ca="1">Table3[[#This Row],[Offense]]+Table3[[#This Row],[Defense]]</f>
        <v>1</v>
      </c>
      <c r="H56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1</v>
      </c>
      <c r="I56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0</v>
      </c>
      <c r="J56" t="e">
        <f ca="1">Table3[[#This Row],[+/- Per 40 Poss]]/40
-(AVERAGEIFS('Offense Log'!$M$2:$M$2999,'Offense Log'!$J$2:$J$2999,"HC")-AVERAGE('Defense Log'!$M$2:$M$2999))</f>
        <v>#DIV/0!</v>
      </c>
      <c r="K56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L56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M56" t="e">
        <f ca="1">Table3[[#This Row],[Difference]]/SQRT((Table3[[#This Row],[STDO]]^2)/Table3[[#This Row],[Offense]]+(Table3[[#This Row],[STDD]]^2)/Table3[[#This Row],[Defense]])</f>
        <v>#DIV/0!</v>
      </c>
    </row>
    <row r="57" spans="1:13" hidden="1" x14ac:dyDescent="0.3">
      <c r="A57" t="s">
        <v>13</v>
      </c>
      <c r="B57" t="s">
        <v>8</v>
      </c>
      <c r="C57" t="s">
        <v>71</v>
      </c>
      <c r="D57" t="s">
        <v>130</v>
      </c>
      <c r="E57" t="s">
        <v>14</v>
      </c>
      <c r="F57" s="6" t="e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#DIV/0!</v>
      </c>
      <c r="G57" s="3">
        <f ca="1">Table3[[#This Row],[Offense]]+Table3[[#This Row],[Defense]]</f>
        <v>0</v>
      </c>
      <c r="H57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0</v>
      </c>
      <c r="I57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0</v>
      </c>
      <c r="J57" t="e">
        <f ca="1">Table3[[#This Row],[+/- Per 40 Poss]]/40
-(AVERAGEIFS('Offense Log'!$M$2:$M$2999,'Offense Log'!$J$2:$J$2999,"HC")-AVERAGE('Defense Log'!$M$2:$M$2999))</f>
        <v>#DIV/0!</v>
      </c>
      <c r="K57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L57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M57" t="e">
        <f ca="1">Table3[[#This Row],[Difference]]/SQRT((Table3[[#This Row],[STDO]]^2)/Table3[[#This Row],[Offense]]+(Table3[[#This Row],[STDD]]^2)/Table3[[#This Row],[Defense]])</f>
        <v>#DIV/0!</v>
      </c>
    </row>
    <row r="58" spans="1:13" hidden="1" x14ac:dyDescent="0.3">
      <c r="A58" t="s">
        <v>13</v>
      </c>
      <c r="B58" t="s">
        <v>70</v>
      </c>
      <c r="C58" t="s">
        <v>10</v>
      </c>
      <c r="D58" t="s">
        <v>11</v>
      </c>
      <c r="E58" t="s">
        <v>71</v>
      </c>
      <c r="F58" s="6" t="e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#DIV/0!</v>
      </c>
      <c r="G58" s="3">
        <f ca="1">Table3[[#This Row],[Offense]]+Table3[[#This Row],[Defense]]</f>
        <v>0</v>
      </c>
      <c r="H58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0</v>
      </c>
      <c r="I58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0</v>
      </c>
      <c r="J58" t="e">
        <f ca="1">Table3[[#This Row],[+/- Per 40 Poss]]/40
-(AVERAGEIFS('Offense Log'!$M$2:$M$2999,'Offense Log'!$J$2:$J$2999,"HC")-AVERAGE('Defense Log'!$M$2:$M$2999))</f>
        <v>#DIV/0!</v>
      </c>
      <c r="K58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L58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M58" t="e">
        <f ca="1">Table3[[#This Row],[Difference]]/SQRT((Table3[[#This Row],[STDO]]^2)/Table3[[#This Row],[Offense]]+(Table3[[#This Row],[STDD]]^2)/Table3[[#This Row],[Defense]])</f>
        <v>#DIV/0!</v>
      </c>
    </row>
    <row r="59" spans="1:13" hidden="1" x14ac:dyDescent="0.3">
      <c r="A59" t="s">
        <v>8</v>
      </c>
      <c r="B59" t="s">
        <v>11</v>
      </c>
      <c r="C59" t="s">
        <v>71</v>
      </c>
      <c r="D59" t="s">
        <v>130</v>
      </c>
      <c r="E59" t="s">
        <v>14</v>
      </c>
      <c r="F59" s="6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-68.571428571428584</v>
      </c>
      <c r="G59" s="3">
        <f ca="1">Table3[[#This Row],[Offense]]+Table3[[#This Row],[Defense]]</f>
        <v>12</v>
      </c>
      <c r="H59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7</v>
      </c>
      <c r="I59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5</v>
      </c>
      <c r="J59">
        <f ca="1">Table3[[#This Row],[+/- Per 40 Poss]]/40
-(AVERAGEIFS('Offense Log'!$M$2:$M$2999,'Offense Log'!$J$2:$J$2999,"HC")-AVERAGE('Defense Log'!$M$2:$M$2999))</f>
        <v>-1.8658319917227284</v>
      </c>
      <c r="K59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0.75592894601845451</v>
      </c>
      <c r="L59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0.75592894601845451</v>
      </c>
      <c r="M59">
        <f ca="1">Table3[[#This Row],[Difference]]/SQRT((Table3[[#This Row],[STDO]]^2)/Table3[[#This Row],[Offense]]+(Table3[[#This Row],[STDD]]^2)/Table3[[#This Row],[Defense]])</f>
        <v>-4.2153628012784994</v>
      </c>
    </row>
    <row r="60" spans="1:13" hidden="1" x14ac:dyDescent="0.3">
      <c r="A60" t="s">
        <v>13</v>
      </c>
      <c r="B60" t="s">
        <v>70</v>
      </c>
      <c r="C60" t="s">
        <v>10</v>
      </c>
      <c r="D60" t="s">
        <v>11</v>
      </c>
      <c r="E60" t="s">
        <v>14</v>
      </c>
      <c r="F60" s="6" t="e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#DIV/0!</v>
      </c>
      <c r="G60" s="3">
        <f ca="1">Table3[[#This Row],[Offense]]+Table3[[#This Row],[Defense]]</f>
        <v>0</v>
      </c>
      <c r="H60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0</v>
      </c>
      <c r="I60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0</v>
      </c>
      <c r="J60" t="e">
        <f ca="1">Table3[[#This Row],[+/- Per 40 Poss]]/40
-(AVERAGEIFS('Offense Log'!$M$2:$M$2999,'Offense Log'!$J$2:$J$2999,"HC")-AVERAGE('Defense Log'!$M$2:$M$2999))</f>
        <v>#DIV/0!</v>
      </c>
      <c r="K60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L60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M60" t="e">
        <f ca="1">Table3[[#This Row],[Difference]]/SQRT((Table3[[#This Row],[STDO]]^2)/Table3[[#This Row],[Offense]]+(Table3[[#This Row],[STDD]]^2)/Table3[[#This Row],[Defense]])</f>
        <v>#DIV/0!</v>
      </c>
    </row>
    <row r="61" spans="1:13" hidden="1" x14ac:dyDescent="0.3">
      <c r="A61" t="s">
        <v>13</v>
      </c>
      <c r="B61" t="s">
        <v>70</v>
      </c>
      <c r="C61" t="s">
        <v>10</v>
      </c>
      <c r="D61" t="s">
        <v>71</v>
      </c>
      <c r="E61" t="s">
        <v>130</v>
      </c>
      <c r="F61" s="6" t="e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#DIV/0!</v>
      </c>
      <c r="G61" s="3">
        <f ca="1">Table3[[#This Row],[Offense]]+Table3[[#This Row],[Defense]]</f>
        <v>0</v>
      </c>
      <c r="H61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0</v>
      </c>
      <c r="I61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0</v>
      </c>
      <c r="J61" t="e">
        <f ca="1">Table3[[#This Row],[+/- Per 40 Poss]]/40
-(AVERAGEIFS('Offense Log'!$M$2:$M$2999,'Offense Log'!$J$2:$J$2999,"HC")-AVERAGE('Defense Log'!$M$2:$M$2999))</f>
        <v>#DIV/0!</v>
      </c>
      <c r="K61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L61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M61" t="e">
        <f ca="1">Table3[[#This Row],[Difference]]/SQRT((Table3[[#This Row],[STDO]]^2)/Table3[[#This Row],[Offense]]+(Table3[[#This Row],[STDD]]^2)/Table3[[#This Row],[Defense]])</f>
        <v>#DIV/0!</v>
      </c>
    </row>
    <row r="62" spans="1:13" hidden="1" x14ac:dyDescent="0.3">
      <c r="A62" t="s">
        <v>13</v>
      </c>
      <c r="B62" t="s">
        <v>70</v>
      </c>
      <c r="C62" t="s">
        <v>10</v>
      </c>
      <c r="D62" t="s">
        <v>71</v>
      </c>
      <c r="E62" t="s">
        <v>14</v>
      </c>
      <c r="F62" s="6" t="e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#DIV/0!</v>
      </c>
      <c r="G62" s="3">
        <f ca="1">Table3[[#This Row],[Offense]]+Table3[[#This Row],[Defense]]</f>
        <v>0</v>
      </c>
      <c r="H62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0</v>
      </c>
      <c r="I62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0</v>
      </c>
      <c r="J62" t="e">
        <f ca="1">Table3[[#This Row],[+/- Per 40 Poss]]/40
-(AVERAGEIFS('Offense Log'!$M$2:$M$2999,'Offense Log'!$J$2:$J$2999,"HC")-AVERAGE('Defense Log'!$M$2:$M$2999))</f>
        <v>#DIV/0!</v>
      </c>
      <c r="K62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L62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M62" t="e">
        <f ca="1">Table3[[#This Row],[Difference]]/SQRT((Table3[[#This Row],[STDO]]^2)/Table3[[#This Row],[Offense]]+(Table3[[#This Row],[STDD]]^2)/Table3[[#This Row],[Defense]])</f>
        <v>#DIV/0!</v>
      </c>
    </row>
    <row r="63" spans="1:13" hidden="1" x14ac:dyDescent="0.3">
      <c r="A63" t="s">
        <v>13</v>
      </c>
      <c r="B63" t="s">
        <v>70</v>
      </c>
      <c r="C63" t="s">
        <v>10</v>
      </c>
      <c r="D63" t="s">
        <v>130</v>
      </c>
      <c r="E63" t="s">
        <v>14</v>
      </c>
      <c r="F63" s="6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0</v>
      </c>
      <c r="G63" s="3">
        <f ca="1">Table3[[#This Row],[Offense]]+Table3[[#This Row],[Defense]]</f>
        <v>4</v>
      </c>
      <c r="H63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2</v>
      </c>
      <c r="I63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2</v>
      </c>
      <c r="J63">
        <f ca="1">Table3[[#This Row],[+/- Per 40 Poss]]/40
-(AVERAGEIFS('Offense Log'!$M$2:$M$2999,'Offense Log'!$J$2:$J$2999,"HC")-AVERAGE('Defense Log'!$M$2:$M$2999))</f>
        <v>-0.15154627743701377</v>
      </c>
      <c r="K63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L63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M63" t="e">
        <f ca="1">Table3[[#This Row],[Difference]]/SQRT((Table3[[#This Row],[STDO]]^2)/Table3[[#This Row],[Offense]]+(Table3[[#This Row],[STDD]]^2)/Table3[[#This Row],[Defense]])</f>
        <v>#DIV/0!</v>
      </c>
    </row>
    <row r="64" spans="1:13" hidden="1" x14ac:dyDescent="0.3">
      <c r="A64" t="s">
        <v>9</v>
      </c>
      <c r="B64" t="s">
        <v>8</v>
      </c>
      <c r="C64" t="s">
        <v>11</v>
      </c>
      <c r="D64" t="s">
        <v>71</v>
      </c>
      <c r="E64" t="s">
        <v>130</v>
      </c>
      <c r="F64" s="6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11.428571428571432</v>
      </c>
      <c r="G64" s="3">
        <f ca="1">Table3[[#This Row],[Offense]]+Table3[[#This Row],[Defense]]</f>
        <v>24</v>
      </c>
      <c r="H64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14</v>
      </c>
      <c r="I64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10</v>
      </c>
      <c r="J64">
        <f ca="1">Table3[[#This Row],[+/- Per 40 Poss]]/40
-(AVERAGEIFS('Offense Log'!$M$2:$M$2999,'Offense Log'!$J$2:$J$2999,"HC")-AVERAGE('Defense Log'!$M$2:$M$2999))</f>
        <v>0.13416800827727204</v>
      </c>
      <c r="K64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1.3827826698682306</v>
      </c>
      <c r="L64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1.3827826698682306</v>
      </c>
      <c r="M64">
        <f ca="1">Table3[[#This Row],[Difference]]/SQRT((Table3[[#This Row],[STDO]]^2)/Table3[[#This Row],[Offense]]+(Table3[[#This Row],[STDD]]^2)/Table3[[#This Row],[Defense]])</f>
        <v>0.23434378585526244</v>
      </c>
    </row>
    <row r="65" spans="1:13" hidden="1" x14ac:dyDescent="0.3">
      <c r="A65" t="s">
        <v>13</v>
      </c>
      <c r="B65" t="s">
        <v>70</v>
      </c>
      <c r="C65" t="s">
        <v>11</v>
      </c>
      <c r="D65" t="s">
        <v>71</v>
      </c>
      <c r="E65" t="s">
        <v>14</v>
      </c>
      <c r="F65" s="6" t="e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#DIV/0!</v>
      </c>
      <c r="G65" s="3">
        <f ca="1">Table3[[#This Row],[Offense]]+Table3[[#This Row],[Defense]]</f>
        <v>1</v>
      </c>
      <c r="H65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1</v>
      </c>
      <c r="I65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0</v>
      </c>
      <c r="J65" t="e">
        <f ca="1">Table3[[#This Row],[+/- Per 40 Poss]]/40
-(AVERAGEIFS('Offense Log'!$M$2:$M$2999,'Offense Log'!$J$2:$J$2999,"HC")-AVERAGE('Defense Log'!$M$2:$M$2999))</f>
        <v>#DIV/0!</v>
      </c>
      <c r="K65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L65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M65" t="e">
        <f ca="1">Table3[[#This Row],[Difference]]/SQRT((Table3[[#This Row],[STDO]]^2)/Table3[[#This Row],[Offense]]+(Table3[[#This Row],[STDD]]^2)/Table3[[#This Row],[Defense]])</f>
        <v>#DIV/0!</v>
      </c>
    </row>
    <row r="66" spans="1:13" hidden="1" x14ac:dyDescent="0.3">
      <c r="A66" t="s">
        <v>13</v>
      </c>
      <c r="B66" t="s">
        <v>70</v>
      </c>
      <c r="C66" t="s">
        <v>11</v>
      </c>
      <c r="D66" t="s">
        <v>130</v>
      </c>
      <c r="E66" t="s">
        <v>14</v>
      </c>
      <c r="F66" s="6" t="e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#DIV/0!</v>
      </c>
      <c r="G66" s="3">
        <f ca="1">Table3[[#This Row],[Offense]]+Table3[[#This Row],[Defense]]</f>
        <v>0</v>
      </c>
      <c r="H66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0</v>
      </c>
      <c r="I66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0</v>
      </c>
      <c r="J66" t="e">
        <f ca="1">Table3[[#This Row],[+/- Per 40 Poss]]/40
-(AVERAGEIFS('Offense Log'!$M$2:$M$2999,'Offense Log'!$J$2:$J$2999,"HC")-AVERAGE('Defense Log'!$M$2:$M$2999))</f>
        <v>#DIV/0!</v>
      </c>
      <c r="K66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L66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M66" t="e">
        <f ca="1">Table3[[#This Row],[Difference]]/SQRT((Table3[[#This Row],[STDO]]^2)/Table3[[#This Row],[Offense]]+(Table3[[#This Row],[STDD]]^2)/Table3[[#This Row],[Defense]])</f>
        <v>#DIV/0!</v>
      </c>
    </row>
    <row r="67" spans="1:13" hidden="1" x14ac:dyDescent="0.3">
      <c r="A67" t="s">
        <v>13</v>
      </c>
      <c r="B67" t="s">
        <v>70</v>
      </c>
      <c r="C67" t="s">
        <v>71</v>
      </c>
      <c r="D67" t="s">
        <v>130</v>
      </c>
      <c r="E67" t="s">
        <v>14</v>
      </c>
      <c r="F67" s="6" t="e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#DIV/0!</v>
      </c>
      <c r="G67" s="3">
        <f ca="1">Table3[[#This Row],[Offense]]+Table3[[#This Row],[Defense]]</f>
        <v>0</v>
      </c>
      <c r="H67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0</v>
      </c>
      <c r="I67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0</v>
      </c>
      <c r="J67" t="e">
        <f ca="1">Table3[[#This Row],[+/- Per 40 Poss]]/40
-(AVERAGEIFS('Offense Log'!$M$2:$M$2999,'Offense Log'!$J$2:$J$2999,"HC")-AVERAGE('Defense Log'!$M$2:$M$2999))</f>
        <v>#DIV/0!</v>
      </c>
      <c r="K67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L67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M67" t="e">
        <f ca="1">Table3[[#This Row],[Difference]]/SQRT((Table3[[#This Row],[STDO]]^2)/Table3[[#This Row],[Offense]]+(Table3[[#This Row],[STDD]]^2)/Table3[[#This Row],[Defense]])</f>
        <v>#DIV/0!</v>
      </c>
    </row>
    <row r="68" spans="1:13" hidden="1" x14ac:dyDescent="0.3">
      <c r="A68" t="s">
        <v>13</v>
      </c>
      <c r="B68" t="s">
        <v>10</v>
      </c>
      <c r="C68" t="s">
        <v>11</v>
      </c>
      <c r="D68" t="s">
        <v>71</v>
      </c>
      <c r="E68" t="s">
        <v>130</v>
      </c>
      <c r="F68" s="6" t="e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#DIV/0!</v>
      </c>
      <c r="G68" s="3">
        <f ca="1">Table3[[#This Row],[Offense]]+Table3[[#This Row],[Defense]]</f>
        <v>0</v>
      </c>
      <c r="H68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0</v>
      </c>
      <c r="I68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0</v>
      </c>
      <c r="J68" t="e">
        <f ca="1">Table3[[#This Row],[+/- Per 40 Poss]]/40
-(AVERAGEIFS('Offense Log'!$M$2:$M$2999,'Offense Log'!$J$2:$J$2999,"HC")-AVERAGE('Defense Log'!$M$2:$M$2999))</f>
        <v>#DIV/0!</v>
      </c>
      <c r="K68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L68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M68" t="e">
        <f ca="1">Table3[[#This Row],[Difference]]/SQRT((Table3[[#This Row],[STDO]]^2)/Table3[[#This Row],[Offense]]+(Table3[[#This Row],[STDD]]^2)/Table3[[#This Row],[Defense]])</f>
        <v>#DIV/0!</v>
      </c>
    </row>
    <row r="69" spans="1:13" hidden="1" x14ac:dyDescent="0.3">
      <c r="A69" t="s">
        <v>13</v>
      </c>
      <c r="B69" t="s">
        <v>10</v>
      </c>
      <c r="C69" t="s">
        <v>11</v>
      </c>
      <c r="D69" t="s">
        <v>71</v>
      </c>
      <c r="E69" t="s">
        <v>14</v>
      </c>
      <c r="F69" s="6" t="e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#DIV/0!</v>
      </c>
      <c r="G69" s="3">
        <f ca="1">Table3[[#This Row],[Offense]]+Table3[[#This Row],[Defense]]</f>
        <v>0</v>
      </c>
      <c r="H69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0</v>
      </c>
      <c r="I69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0</v>
      </c>
      <c r="J69" t="e">
        <f ca="1">Table3[[#This Row],[+/- Per 40 Poss]]/40
-(AVERAGEIFS('Offense Log'!$M$2:$M$2999,'Offense Log'!$J$2:$J$2999,"HC")-AVERAGE('Defense Log'!$M$2:$M$2999))</f>
        <v>#DIV/0!</v>
      </c>
      <c r="K69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L69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M69" t="e">
        <f ca="1">Table3[[#This Row],[Difference]]/SQRT((Table3[[#This Row],[STDO]]^2)/Table3[[#This Row],[Offense]]+(Table3[[#This Row],[STDD]]^2)/Table3[[#This Row],[Defense]])</f>
        <v>#DIV/0!</v>
      </c>
    </row>
    <row r="70" spans="1:13" hidden="1" x14ac:dyDescent="0.3">
      <c r="A70" t="s">
        <v>13</v>
      </c>
      <c r="B70" t="s">
        <v>10</v>
      </c>
      <c r="C70" t="s">
        <v>11</v>
      </c>
      <c r="D70" t="s">
        <v>130</v>
      </c>
      <c r="E70" t="s">
        <v>14</v>
      </c>
      <c r="F70" s="6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1.4285714285714279</v>
      </c>
      <c r="G70" s="3">
        <f ca="1">Table3[[#This Row],[Offense]]+Table3[[#This Row],[Defense]]</f>
        <v>15</v>
      </c>
      <c r="H70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8</v>
      </c>
      <c r="I70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7</v>
      </c>
      <c r="J70">
        <f ca="1">Table3[[#This Row],[+/- Per 40 Poss]]/40
-(AVERAGEIFS('Offense Log'!$M$2:$M$2999,'Offense Log'!$J$2:$J$2999,"HC")-AVERAGE('Defense Log'!$M$2:$M$2999))</f>
        <v>-0.11583199172272807</v>
      </c>
      <c r="K70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1.0350983390135313</v>
      </c>
      <c r="L70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1.0350983390135313</v>
      </c>
      <c r="M70">
        <f ca="1">Table3[[#This Row],[Difference]]/SQRT((Table3[[#This Row],[STDO]]^2)/Table3[[#This Row],[Offense]]+(Table3[[#This Row],[STDD]]^2)/Table3[[#This Row],[Defense]])</f>
        <v>-0.21621971788242572</v>
      </c>
    </row>
    <row r="71" spans="1:13" hidden="1" x14ac:dyDescent="0.3">
      <c r="A71" t="s">
        <v>13</v>
      </c>
      <c r="B71" t="s">
        <v>10</v>
      </c>
      <c r="C71" t="s">
        <v>71</v>
      </c>
      <c r="D71" t="s">
        <v>130</v>
      </c>
      <c r="E71" t="s">
        <v>14</v>
      </c>
      <c r="F71" s="6" t="e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#DIV/0!</v>
      </c>
      <c r="G71" s="3">
        <f ca="1">Table3[[#This Row],[Offense]]+Table3[[#This Row],[Defense]]</f>
        <v>0</v>
      </c>
      <c r="H71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0</v>
      </c>
      <c r="I71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0</v>
      </c>
      <c r="J71" t="e">
        <f ca="1">Table3[[#This Row],[+/- Per 40 Poss]]/40
-(AVERAGEIFS('Offense Log'!$M$2:$M$2999,'Offense Log'!$J$2:$J$2999,"HC")-AVERAGE('Defense Log'!$M$2:$M$2999))</f>
        <v>#DIV/0!</v>
      </c>
      <c r="K71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L71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M71" t="e">
        <f ca="1">Table3[[#This Row],[Difference]]/SQRT((Table3[[#This Row],[STDO]]^2)/Table3[[#This Row],[Offense]]+(Table3[[#This Row],[STDD]]^2)/Table3[[#This Row],[Defense]])</f>
        <v>#DIV/0!</v>
      </c>
    </row>
    <row r="72" spans="1:13" hidden="1" x14ac:dyDescent="0.3">
      <c r="A72" t="s">
        <v>13</v>
      </c>
      <c r="B72" t="s">
        <v>11</v>
      </c>
      <c r="C72" t="s">
        <v>71</v>
      </c>
      <c r="D72" t="s">
        <v>130</v>
      </c>
      <c r="E72" t="s">
        <v>14</v>
      </c>
      <c r="F72" s="6" t="e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#DIV/0!</v>
      </c>
      <c r="G72" s="3">
        <f ca="1">Table3[[#This Row],[Offense]]+Table3[[#This Row],[Defense]]</f>
        <v>0</v>
      </c>
      <c r="H72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0</v>
      </c>
      <c r="I72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0</v>
      </c>
      <c r="J72" t="e">
        <f ca="1">Table3[[#This Row],[+/- Per 40 Poss]]/40
-(AVERAGEIFS('Offense Log'!$M$2:$M$2999,'Offense Log'!$J$2:$J$2999,"HC")-AVERAGE('Defense Log'!$M$2:$M$2999))</f>
        <v>#DIV/0!</v>
      </c>
      <c r="K72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L72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M72" t="e">
        <f ca="1">Table3[[#This Row],[Difference]]/SQRT((Table3[[#This Row],[STDO]]^2)/Table3[[#This Row],[Offense]]+(Table3[[#This Row],[STDD]]^2)/Table3[[#This Row],[Defense]])</f>
        <v>#DIV/0!</v>
      </c>
    </row>
    <row r="73" spans="1:13" hidden="1" x14ac:dyDescent="0.3">
      <c r="A73" t="s">
        <v>9</v>
      </c>
      <c r="B73" t="s">
        <v>8</v>
      </c>
      <c r="C73" t="s">
        <v>70</v>
      </c>
      <c r="D73" t="s">
        <v>71</v>
      </c>
      <c r="E73" t="s">
        <v>14</v>
      </c>
      <c r="F73" s="6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10.666666666666664</v>
      </c>
      <c r="G73" s="3">
        <f ca="1">Table3[[#This Row],[Offense]]+Table3[[#This Row],[Defense]]</f>
        <v>8</v>
      </c>
      <c r="H73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3</v>
      </c>
      <c r="I73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5</v>
      </c>
      <c r="J73">
        <f ca="1">Table3[[#This Row],[+/- Per 40 Poss]]/40
-(AVERAGEIFS('Offense Log'!$M$2:$M$2999,'Offense Log'!$J$2:$J$2999,"HC")-AVERAGE('Defense Log'!$M$2:$M$2999))</f>
        <v>0.11512038922965284</v>
      </c>
      <c r="K73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1.1547005383792517</v>
      </c>
      <c r="L73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1.1547005383792517</v>
      </c>
      <c r="M73">
        <f ca="1">Table3[[#This Row],[Difference]]/SQRT((Table3[[#This Row],[STDO]]^2)/Table3[[#This Row],[Offense]]+(Table3[[#This Row],[STDD]]^2)/Table3[[#This Row],[Defense]])</f>
        <v>0.13651598815905736</v>
      </c>
    </row>
    <row r="74" spans="1:13" hidden="1" x14ac:dyDescent="0.3">
      <c r="A74" t="s">
        <v>9</v>
      </c>
      <c r="B74" t="s">
        <v>8</v>
      </c>
      <c r="C74" t="s">
        <v>70</v>
      </c>
      <c r="D74" t="s">
        <v>10</v>
      </c>
      <c r="E74" t="s">
        <v>71</v>
      </c>
      <c r="F74" s="6" t="e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#DIV/0!</v>
      </c>
      <c r="G74" s="3">
        <f ca="1">Table3[[#This Row],[Offense]]+Table3[[#This Row],[Defense]]</f>
        <v>0</v>
      </c>
      <c r="H74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0</v>
      </c>
      <c r="I74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0</v>
      </c>
      <c r="J74" t="e">
        <f ca="1">Table3[[#This Row],[+/- Per 40 Poss]]/40
-(AVERAGEIFS('Offense Log'!$M$2:$M$2999,'Offense Log'!$J$2:$J$2999,"HC")-AVERAGE('Defense Log'!$M$2:$M$2999))</f>
        <v>#DIV/0!</v>
      </c>
      <c r="K74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L74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M74" t="e">
        <f ca="1">Table3[[#This Row],[Difference]]/SQRT((Table3[[#This Row],[STDO]]^2)/Table3[[#This Row],[Offense]]+(Table3[[#This Row],[STDD]]^2)/Table3[[#This Row],[Defense]])</f>
        <v>#DIV/0!</v>
      </c>
    </row>
    <row r="75" spans="1:13" hidden="1" x14ac:dyDescent="0.3">
      <c r="A75" t="s">
        <v>9</v>
      </c>
      <c r="B75" t="s">
        <v>8</v>
      </c>
      <c r="C75" t="s">
        <v>70</v>
      </c>
      <c r="D75" t="s">
        <v>10</v>
      </c>
      <c r="E75" t="s">
        <v>11</v>
      </c>
      <c r="F75" s="6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-13.333333333333332</v>
      </c>
      <c r="G75" s="3">
        <f ca="1">Table3[[#This Row],[Offense]]+Table3[[#This Row],[Defense]]</f>
        <v>9</v>
      </c>
      <c r="H75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6</v>
      </c>
      <c r="I75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3</v>
      </c>
      <c r="J75">
        <f ca="1">Table3[[#This Row],[+/- Per 40 Poss]]/40
-(AVERAGEIFS('Offense Log'!$M$2:$M$2999,'Offense Log'!$J$2:$J$2999,"HC")-AVERAGE('Defense Log'!$M$2:$M$2999))</f>
        <v>-0.48487961077034708</v>
      </c>
      <c r="K75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0.81649658092772603</v>
      </c>
      <c r="L75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0.81649658092772603</v>
      </c>
      <c r="M75">
        <f ca="1">Table3[[#This Row],[Difference]]/SQRT((Table3[[#This Row],[STDO]]^2)/Table3[[#This Row],[Offense]]+(Table3[[#This Row],[STDD]]^2)/Table3[[#This Row],[Defense]])</f>
        <v>-0.83983612140846264</v>
      </c>
    </row>
    <row r="76" spans="1:13" hidden="1" x14ac:dyDescent="0.3">
      <c r="A76" t="s">
        <v>9</v>
      </c>
      <c r="B76" t="s">
        <v>8</v>
      </c>
      <c r="C76" t="s">
        <v>70</v>
      </c>
      <c r="D76" t="s">
        <v>10</v>
      </c>
      <c r="E76" t="s">
        <v>14</v>
      </c>
      <c r="F76" s="6" t="e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#DIV/0!</v>
      </c>
      <c r="G76" s="3">
        <f ca="1">Table3[[#This Row],[Offense]]+Table3[[#This Row],[Defense]]</f>
        <v>0</v>
      </c>
      <c r="H76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0</v>
      </c>
      <c r="I76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0</v>
      </c>
      <c r="J76" t="e">
        <f ca="1">Table3[[#This Row],[+/- Per 40 Poss]]/40
-(AVERAGEIFS('Offense Log'!$M$2:$M$2999,'Offense Log'!$J$2:$J$2999,"HC")-AVERAGE('Defense Log'!$M$2:$M$2999))</f>
        <v>#DIV/0!</v>
      </c>
      <c r="K76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L76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M76" t="e">
        <f ca="1">Table3[[#This Row],[Difference]]/SQRT((Table3[[#This Row],[STDO]]^2)/Table3[[#This Row],[Offense]]+(Table3[[#This Row],[STDD]]^2)/Table3[[#This Row],[Defense]])</f>
        <v>#DIV/0!</v>
      </c>
    </row>
    <row r="77" spans="1:13" hidden="1" x14ac:dyDescent="0.3">
      <c r="A77" t="s">
        <v>13</v>
      </c>
      <c r="B77" t="s">
        <v>9</v>
      </c>
      <c r="C77" t="s">
        <v>70</v>
      </c>
      <c r="D77" t="s">
        <v>11</v>
      </c>
      <c r="E77" t="s">
        <v>71</v>
      </c>
      <c r="F77" s="6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-31.111111111111111</v>
      </c>
      <c r="G77" s="3">
        <f ca="1">Table3[[#This Row],[Offense]]+Table3[[#This Row],[Defense]]</f>
        <v>14</v>
      </c>
      <c r="H77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9</v>
      </c>
      <c r="I77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5</v>
      </c>
      <c r="J77">
        <f ca="1">Table3[[#This Row],[+/- Per 40 Poss]]/40
-(AVERAGEIFS('Offense Log'!$M$2:$M$2999,'Offense Log'!$J$2:$J$2999,"HC")-AVERAGE('Defense Log'!$M$2:$M$2999))</f>
        <v>-0.92932405521479156</v>
      </c>
      <c r="K77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0.66666666666666663</v>
      </c>
      <c r="L77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0.66666666666666663</v>
      </c>
      <c r="M77">
        <f ca="1">Table3[[#This Row],[Difference]]/SQRT((Table3[[#This Row],[STDO]]^2)/Table3[[#This Row],[Offense]]+(Table3[[#This Row],[STDD]]^2)/Table3[[#This Row],[Defense]])</f>
        <v>-2.4991980708045931</v>
      </c>
    </row>
    <row r="78" spans="1:13" hidden="1" x14ac:dyDescent="0.3">
      <c r="A78" t="s">
        <v>9</v>
      </c>
      <c r="B78" t="s">
        <v>8</v>
      </c>
      <c r="C78" t="s">
        <v>70</v>
      </c>
      <c r="D78" t="s">
        <v>11</v>
      </c>
      <c r="E78" t="s">
        <v>130</v>
      </c>
      <c r="F78" s="6" t="e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#DIV/0!</v>
      </c>
      <c r="G78" s="3">
        <f ca="1">Table3[[#This Row],[Offense]]+Table3[[#This Row],[Defense]]</f>
        <v>1</v>
      </c>
      <c r="H78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0</v>
      </c>
      <c r="I78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1</v>
      </c>
      <c r="J78" t="e">
        <f ca="1">Table3[[#This Row],[+/- Per 40 Poss]]/40
-(AVERAGEIFS('Offense Log'!$M$2:$M$2999,'Offense Log'!$J$2:$J$2999,"HC")-AVERAGE('Defense Log'!$M$2:$M$2999))</f>
        <v>#DIV/0!</v>
      </c>
      <c r="K78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L78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M78" t="e">
        <f ca="1">Table3[[#This Row],[Difference]]/SQRT((Table3[[#This Row],[STDO]]^2)/Table3[[#This Row],[Offense]]+(Table3[[#This Row],[STDD]]^2)/Table3[[#This Row],[Defense]])</f>
        <v>#DIV/0!</v>
      </c>
    </row>
    <row r="79" spans="1:13" hidden="1" x14ac:dyDescent="0.3">
      <c r="A79" t="s">
        <v>9</v>
      </c>
      <c r="B79" t="s">
        <v>8</v>
      </c>
      <c r="C79" t="s">
        <v>70</v>
      </c>
      <c r="D79" t="s">
        <v>11</v>
      </c>
      <c r="E79" t="s">
        <v>14</v>
      </c>
      <c r="F79" s="6" t="e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#DIV/0!</v>
      </c>
      <c r="G79" s="3">
        <f ca="1">Table3[[#This Row],[Offense]]+Table3[[#This Row],[Defense]]</f>
        <v>0</v>
      </c>
      <c r="H79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0</v>
      </c>
      <c r="I79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0</v>
      </c>
      <c r="J79" t="e">
        <f ca="1">Table3[[#This Row],[+/- Per 40 Poss]]/40
-(AVERAGEIFS('Offense Log'!$M$2:$M$2999,'Offense Log'!$J$2:$J$2999,"HC")-AVERAGE('Defense Log'!$M$2:$M$2999))</f>
        <v>#DIV/0!</v>
      </c>
      <c r="K79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L79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M79" t="e">
        <f ca="1">Table3[[#This Row],[Difference]]/SQRT((Table3[[#This Row],[STDO]]^2)/Table3[[#This Row],[Offense]]+(Table3[[#This Row],[STDD]]^2)/Table3[[#This Row],[Defense]])</f>
        <v>#DIV/0!</v>
      </c>
    </row>
    <row r="80" spans="1:13" hidden="1" x14ac:dyDescent="0.3">
      <c r="A80" t="s">
        <v>13</v>
      </c>
      <c r="B80" t="s">
        <v>9</v>
      </c>
      <c r="C80" t="s">
        <v>8</v>
      </c>
      <c r="D80" t="s">
        <v>71</v>
      </c>
      <c r="E80" t="s">
        <v>14</v>
      </c>
      <c r="F80" s="6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10</v>
      </c>
      <c r="G80" s="3">
        <f ca="1">Table3[[#This Row],[Offense]]+Table3[[#This Row],[Defense]]</f>
        <v>7</v>
      </c>
      <c r="H80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3</v>
      </c>
      <c r="I80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4</v>
      </c>
      <c r="J80">
        <f ca="1">Table3[[#This Row],[+/- Per 40 Poss]]/40
-(AVERAGEIFS('Offense Log'!$M$2:$M$2999,'Offense Log'!$J$2:$J$2999,"HC")-AVERAGE('Defense Log'!$M$2:$M$2999))</f>
        <v>9.8453722562986234E-2</v>
      </c>
      <c r="K80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1.7320508075688772</v>
      </c>
      <c r="L80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1.7320508075688772</v>
      </c>
      <c r="M80">
        <f ca="1">Table3[[#This Row],[Difference]]/SQRT((Table3[[#This Row],[STDO]]^2)/Table3[[#This Row],[Offense]]+(Table3[[#This Row],[STDD]]^2)/Table3[[#This Row],[Defense]])</f>
        <v>7.4424018728631525E-2</v>
      </c>
    </row>
    <row r="81" spans="1:13" hidden="1" x14ac:dyDescent="0.3">
      <c r="A81" t="s">
        <v>8</v>
      </c>
      <c r="B81" t="s">
        <v>10</v>
      </c>
      <c r="C81" t="s">
        <v>11</v>
      </c>
      <c r="D81" t="s">
        <v>130</v>
      </c>
      <c r="E81" t="s">
        <v>14</v>
      </c>
      <c r="F81" s="6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16</v>
      </c>
      <c r="G81" s="3">
        <f ca="1">Table3[[#This Row],[Offense]]+Table3[[#This Row],[Defense]]</f>
        <v>8</v>
      </c>
      <c r="H81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3</v>
      </c>
      <c r="I81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5</v>
      </c>
      <c r="J81">
        <f ca="1">Table3[[#This Row],[+/- Per 40 Poss]]/40
-(AVERAGEIFS('Offense Log'!$M$2:$M$2999,'Offense Log'!$J$2:$J$2999,"HC")-AVERAGE('Defense Log'!$M$2:$M$2999))</f>
        <v>0.24845372256298626</v>
      </c>
      <c r="K81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1.7320508075688772</v>
      </c>
      <c r="L81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1.7320508075688772</v>
      </c>
      <c r="M81">
        <f ca="1">Table3[[#This Row],[Difference]]/SQRT((Table3[[#This Row],[STDO]]^2)/Table3[[#This Row],[Offense]]+(Table3[[#This Row],[STDD]]^2)/Table3[[#This Row],[Defense]])</f>
        <v>0.196419914111651</v>
      </c>
    </row>
    <row r="82" spans="1:13" hidden="1" x14ac:dyDescent="0.3">
      <c r="A82" t="s">
        <v>9</v>
      </c>
      <c r="B82" t="s">
        <v>8</v>
      </c>
      <c r="C82" t="s">
        <v>70</v>
      </c>
      <c r="D82" t="s">
        <v>130</v>
      </c>
      <c r="E82" t="s">
        <v>14</v>
      </c>
      <c r="F82" s="6" t="e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#DIV/0!</v>
      </c>
      <c r="G82" s="3">
        <f ca="1">Table3[[#This Row],[Offense]]+Table3[[#This Row],[Defense]]</f>
        <v>0</v>
      </c>
      <c r="H82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0</v>
      </c>
      <c r="I82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0</v>
      </c>
      <c r="J82" t="e">
        <f ca="1">Table3[[#This Row],[+/- Per 40 Poss]]/40
-(AVERAGEIFS('Offense Log'!$M$2:$M$2999,'Offense Log'!$J$2:$J$2999,"HC")-AVERAGE('Defense Log'!$M$2:$M$2999))</f>
        <v>#DIV/0!</v>
      </c>
      <c r="K82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L82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M82" t="e">
        <f ca="1">Table3[[#This Row],[Difference]]/SQRT((Table3[[#This Row],[STDO]]^2)/Table3[[#This Row],[Offense]]+(Table3[[#This Row],[STDD]]^2)/Table3[[#This Row],[Defense]])</f>
        <v>#DIV/0!</v>
      </c>
    </row>
    <row r="83" spans="1:13" hidden="1" x14ac:dyDescent="0.3">
      <c r="A83" t="s">
        <v>9</v>
      </c>
      <c r="B83" t="s">
        <v>8</v>
      </c>
      <c r="C83" t="s">
        <v>10</v>
      </c>
      <c r="D83" t="s">
        <v>11</v>
      </c>
      <c r="E83" t="s">
        <v>71</v>
      </c>
      <c r="F83" s="6" t="e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#DIV/0!</v>
      </c>
      <c r="G83" s="3">
        <f ca="1">Table3[[#This Row],[Offense]]+Table3[[#This Row],[Defense]]</f>
        <v>0</v>
      </c>
      <c r="H83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0</v>
      </c>
      <c r="I83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0</v>
      </c>
      <c r="J83" t="e">
        <f ca="1">Table3[[#This Row],[+/- Per 40 Poss]]/40
-(AVERAGEIFS('Offense Log'!$M$2:$M$2999,'Offense Log'!$J$2:$J$2999,"HC")-AVERAGE('Defense Log'!$M$2:$M$2999))</f>
        <v>#DIV/0!</v>
      </c>
      <c r="K83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L83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M83" t="e">
        <f ca="1">Table3[[#This Row],[Difference]]/SQRT((Table3[[#This Row],[STDO]]^2)/Table3[[#This Row],[Offense]]+(Table3[[#This Row],[STDD]]^2)/Table3[[#This Row],[Defense]])</f>
        <v>#DIV/0!</v>
      </c>
    </row>
    <row r="84" spans="1:13" hidden="1" x14ac:dyDescent="0.3">
      <c r="A84" t="s">
        <v>70</v>
      </c>
      <c r="B84" t="s">
        <v>10</v>
      </c>
      <c r="C84" t="s">
        <v>11</v>
      </c>
      <c r="D84" t="s">
        <v>130</v>
      </c>
      <c r="E84" t="s">
        <v>14</v>
      </c>
      <c r="F84" s="6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-33.333333333333329</v>
      </c>
      <c r="G84" s="3">
        <f ca="1">Table3[[#This Row],[Offense]]+Table3[[#This Row],[Defense]]</f>
        <v>7</v>
      </c>
      <c r="H84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4</v>
      </c>
      <c r="I84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3</v>
      </c>
      <c r="J84">
        <f ca="1">Table3[[#This Row],[+/- Per 40 Poss]]/40
-(AVERAGEIFS('Offense Log'!$M$2:$M$2999,'Offense Log'!$J$2:$J$2999,"HC")-AVERAGE('Defense Log'!$M$2:$M$2999))</f>
        <v>-0.98487961077034702</v>
      </c>
      <c r="K84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1</v>
      </c>
      <c r="L84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1</v>
      </c>
      <c r="M84">
        <f ca="1">Table3[[#This Row],[Difference]]/SQRT((Table3[[#This Row],[STDO]]^2)/Table3[[#This Row],[Offense]]+(Table3[[#This Row],[STDD]]^2)/Table3[[#This Row],[Defense]])</f>
        <v>-1.2895101047925031</v>
      </c>
    </row>
    <row r="85" spans="1:13" hidden="1" x14ac:dyDescent="0.3">
      <c r="A85" t="s">
        <v>9</v>
      </c>
      <c r="B85" t="s">
        <v>8</v>
      </c>
      <c r="C85" t="s">
        <v>10</v>
      </c>
      <c r="D85" t="s">
        <v>11</v>
      </c>
      <c r="E85" t="s">
        <v>14</v>
      </c>
      <c r="F85" s="6" t="e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#DIV/0!</v>
      </c>
      <c r="G85" s="3">
        <f ca="1">Table3[[#This Row],[Offense]]+Table3[[#This Row],[Defense]]</f>
        <v>0</v>
      </c>
      <c r="H85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0</v>
      </c>
      <c r="I85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0</v>
      </c>
      <c r="J85" t="e">
        <f ca="1">Table3[[#This Row],[+/- Per 40 Poss]]/40
-(AVERAGEIFS('Offense Log'!$M$2:$M$2999,'Offense Log'!$J$2:$J$2999,"HC")-AVERAGE('Defense Log'!$M$2:$M$2999))</f>
        <v>#DIV/0!</v>
      </c>
      <c r="K85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L85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M85" t="e">
        <f ca="1">Table3[[#This Row],[Difference]]/SQRT((Table3[[#This Row],[STDO]]^2)/Table3[[#This Row],[Offense]]+(Table3[[#This Row],[STDD]]^2)/Table3[[#This Row],[Defense]])</f>
        <v>#DIV/0!</v>
      </c>
    </row>
    <row r="86" spans="1:13" hidden="1" x14ac:dyDescent="0.3">
      <c r="A86" t="s">
        <v>9</v>
      </c>
      <c r="B86" t="s">
        <v>8</v>
      </c>
      <c r="C86" t="s">
        <v>10</v>
      </c>
      <c r="D86" t="s">
        <v>71</v>
      </c>
      <c r="E86" t="s">
        <v>130</v>
      </c>
      <c r="F86" s="6" t="e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#DIV/0!</v>
      </c>
      <c r="G86" s="3">
        <f ca="1">Table3[[#This Row],[Offense]]+Table3[[#This Row],[Defense]]</f>
        <v>0</v>
      </c>
      <c r="H86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0</v>
      </c>
      <c r="I86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0</v>
      </c>
      <c r="J86" t="e">
        <f ca="1">Table3[[#This Row],[+/- Per 40 Poss]]/40
-(AVERAGEIFS('Offense Log'!$M$2:$M$2999,'Offense Log'!$J$2:$J$2999,"HC")-AVERAGE('Defense Log'!$M$2:$M$2999))</f>
        <v>#DIV/0!</v>
      </c>
      <c r="K86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L86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M86" t="e">
        <f ca="1">Table3[[#This Row],[Difference]]/SQRT((Table3[[#This Row],[STDO]]^2)/Table3[[#This Row],[Offense]]+(Table3[[#This Row],[STDD]]^2)/Table3[[#This Row],[Defense]])</f>
        <v>#DIV/0!</v>
      </c>
    </row>
    <row r="87" spans="1:13" hidden="1" x14ac:dyDescent="0.3">
      <c r="A87" t="s">
        <v>9</v>
      </c>
      <c r="B87" t="s">
        <v>8</v>
      </c>
      <c r="C87" t="s">
        <v>10</v>
      </c>
      <c r="D87" t="s">
        <v>71</v>
      </c>
      <c r="E87" t="s">
        <v>14</v>
      </c>
      <c r="F87" s="6" t="e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#DIV/0!</v>
      </c>
      <c r="G87" s="3">
        <f ca="1">Table3[[#This Row],[Offense]]+Table3[[#This Row],[Defense]]</f>
        <v>0</v>
      </c>
      <c r="H87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0</v>
      </c>
      <c r="I87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0</v>
      </c>
      <c r="J87" t="e">
        <f ca="1">Table3[[#This Row],[+/- Per 40 Poss]]/40
-(AVERAGEIFS('Offense Log'!$M$2:$M$2999,'Offense Log'!$J$2:$J$2999,"HC")-AVERAGE('Defense Log'!$M$2:$M$2999))</f>
        <v>#DIV/0!</v>
      </c>
      <c r="K87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L87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M87" t="e">
        <f ca="1">Table3[[#This Row],[Difference]]/SQRT((Table3[[#This Row],[STDO]]^2)/Table3[[#This Row],[Offense]]+(Table3[[#This Row],[STDD]]^2)/Table3[[#This Row],[Defense]])</f>
        <v>#DIV/0!</v>
      </c>
    </row>
    <row r="88" spans="1:13" hidden="1" x14ac:dyDescent="0.3">
      <c r="A88" t="s">
        <v>9</v>
      </c>
      <c r="B88" t="s">
        <v>8</v>
      </c>
      <c r="C88" t="s">
        <v>10</v>
      </c>
      <c r="D88" t="s">
        <v>130</v>
      </c>
      <c r="E88" t="s">
        <v>14</v>
      </c>
      <c r="F88" s="6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-48</v>
      </c>
      <c r="G88" s="3">
        <f ca="1">Table3[[#This Row],[Offense]]+Table3[[#This Row],[Defense]]</f>
        <v>6</v>
      </c>
      <c r="H88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5</v>
      </c>
      <c r="I88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1</v>
      </c>
      <c r="J88">
        <f ca="1">Table3[[#This Row],[+/- Per 40 Poss]]/40
-(AVERAGEIFS('Offense Log'!$M$2:$M$2999,'Offense Log'!$J$2:$J$2999,"HC")-AVERAGE('Defense Log'!$M$2:$M$2999))</f>
        <v>-1.3515462774370137</v>
      </c>
      <c r="K88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1.0954451150103324</v>
      </c>
      <c r="L88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1.0954451150103324</v>
      </c>
      <c r="M88">
        <f ca="1">Table3[[#This Row],[Difference]]/SQRT((Table3[[#This Row],[STDO]]^2)/Table3[[#This Row],[Offense]]+(Table3[[#This Row],[STDD]]^2)/Table3[[#This Row],[Defense]])</f>
        <v>-1.1262885645308447</v>
      </c>
    </row>
    <row r="89" spans="1:13" hidden="1" x14ac:dyDescent="0.3">
      <c r="A89" t="s">
        <v>8</v>
      </c>
      <c r="B89" t="s">
        <v>70</v>
      </c>
      <c r="C89" t="s">
        <v>10</v>
      </c>
      <c r="D89" t="s">
        <v>130</v>
      </c>
      <c r="E89" t="s">
        <v>14</v>
      </c>
      <c r="F89" s="6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-16</v>
      </c>
      <c r="G89" s="3">
        <f ca="1">Table3[[#This Row],[Offense]]+Table3[[#This Row],[Defense]]</f>
        <v>6</v>
      </c>
      <c r="H89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1</v>
      </c>
      <c r="I89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5</v>
      </c>
      <c r="J89">
        <f ca="1">Table3[[#This Row],[+/- Per 40 Poss]]/40
-(AVERAGEIFS('Offense Log'!$M$2:$M$2999,'Offense Log'!$J$2:$J$2999,"HC")-AVERAGE('Defense Log'!$M$2:$M$2999))</f>
        <v>-0.55154627743701379</v>
      </c>
      <c r="K89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L89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M89" t="e">
        <f ca="1">Table3[[#This Row],[Difference]]/SQRT((Table3[[#This Row],[STDO]]^2)/Table3[[#This Row],[Offense]]+(Table3[[#This Row],[STDD]]^2)/Table3[[#This Row],[Defense]])</f>
        <v>#DIV/0!</v>
      </c>
    </row>
    <row r="90" spans="1:13" hidden="1" x14ac:dyDescent="0.3">
      <c r="A90" t="s">
        <v>9</v>
      </c>
      <c r="B90" t="s">
        <v>8</v>
      </c>
      <c r="C90" t="s">
        <v>11</v>
      </c>
      <c r="D90" t="s">
        <v>71</v>
      </c>
      <c r="E90" t="s">
        <v>14</v>
      </c>
      <c r="F90" s="6" t="e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#DIV/0!</v>
      </c>
      <c r="G90" s="3">
        <f ca="1">Table3[[#This Row],[Offense]]+Table3[[#This Row],[Defense]]</f>
        <v>0</v>
      </c>
      <c r="H90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0</v>
      </c>
      <c r="I90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0</v>
      </c>
      <c r="J90" t="e">
        <f ca="1">Table3[[#This Row],[+/- Per 40 Poss]]/40
-(AVERAGEIFS('Offense Log'!$M$2:$M$2999,'Offense Log'!$J$2:$J$2999,"HC")-AVERAGE('Defense Log'!$M$2:$M$2999))</f>
        <v>#DIV/0!</v>
      </c>
      <c r="K90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L90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M90" t="e">
        <f ca="1">Table3[[#This Row],[Difference]]/SQRT((Table3[[#This Row],[STDO]]^2)/Table3[[#This Row],[Offense]]+(Table3[[#This Row],[STDD]]^2)/Table3[[#This Row],[Defense]])</f>
        <v>#DIV/0!</v>
      </c>
    </row>
    <row r="91" spans="1:13" hidden="1" x14ac:dyDescent="0.3">
      <c r="A91" t="s">
        <v>9</v>
      </c>
      <c r="B91" t="s">
        <v>8</v>
      </c>
      <c r="C91" t="s">
        <v>11</v>
      </c>
      <c r="D91" t="s">
        <v>130</v>
      </c>
      <c r="E91" t="s">
        <v>14</v>
      </c>
      <c r="F91" s="6" t="e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#DIV/0!</v>
      </c>
      <c r="G91" s="3">
        <f ca="1">Table3[[#This Row],[Offense]]+Table3[[#This Row],[Defense]]</f>
        <v>2</v>
      </c>
      <c r="H91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0</v>
      </c>
      <c r="I91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2</v>
      </c>
      <c r="J91" t="e">
        <f ca="1">Table3[[#This Row],[+/- Per 40 Poss]]/40
-(AVERAGEIFS('Offense Log'!$M$2:$M$2999,'Offense Log'!$J$2:$J$2999,"HC")-AVERAGE('Defense Log'!$M$2:$M$2999))</f>
        <v>#DIV/0!</v>
      </c>
      <c r="K91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L91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M91" t="e">
        <f ca="1">Table3[[#This Row],[Difference]]/SQRT((Table3[[#This Row],[STDO]]^2)/Table3[[#This Row],[Offense]]+(Table3[[#This Row],[STDD]]^2)/Table3[[#This Row],[Defense]])</f>
        <v>#DIV/0!</v>
      </c>
    </row>
    <row r="92" spans="1:13" hidden="1" x14ac:dyDescent="0.3">
      <c r="A92" t="s">
        <v>13</v>
      </c>
      <c r="B92" t="s">
        <v>9</v>
      </c>
      <c r="C92" t="s">
        <v>8</v>
      </c>
      <c r="D92" t="s">
        <v>70</v>
      </c>
      <c r="E92" t="s">
        <v>11</v>
      </c>
      <c r="F92" s="6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-12.363636363636363</v>
      </c>
      <c r="G92" s="3">
        <f ca="1">Table3[[#This Row],[Offense]]+Table3[[#This Row],[Defense]]</f>
        <v>21</v>
      </c>
      <c r="H92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10</v>
      </c>
      <c r="I92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11</v>
      </c>
      <c r="J92">
        <f ca="1">Table3[[#This Row],[+/- Per 40 Poss]]/40
-(AVERAGEIFS('Offense Log'!$M$2:$M$2999,'Offense Log'!$J$2:$J$2999,"HC")-AVERAGE('Defense Log'!$M$2:$M$2999))</f>
        <v>-0.46063718652792285</v>
      </c>
      <c r="K92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0.96609178307929577</v>
      </c>
      <c r="L92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0.96609178307929577</v>
      </c>
      <c r="M92">
        <f ca="1">Table3[[#This Row],[Difference]]/SQRT((Table3[[#This Row],[STDO]]^2)/Table3[[#This Row],[Offense]]+(Table3[[#This Row],[STDD]]^2)/Table3[[#This Row],[Defense]])</f>
        <v>-1.0912576515700525</v>
      </c>
    </row>
    <row r="93" spans="1:13" hidden="1" x14ac:dyDescent="0.3">
      <c r="A93" t="s">
        <v>9</v>
      </c>
      <c r="B93" t="s">
        <v>70</v>
      </c>
      <c r="C93" t="s">
        <v>10</v>
      </c>
      <c r="D93" t="s">
        <v>11</v>
      </c>
      <c r="E93" t="s">
        <v>71</v>
      </c>
      <c r="F93" s="6" t="e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#DIV/0!</v>
      </c>
      <c r="G93" s="3">
        <f ca="1">Table3[[#This Row],[Offense]]+Table3[[#This Row],[Defense]]</f>
        <v>0</v>
      </c>
      <c r="H93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0</v>
      </c>
      <c r="I93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0</v>
      </c>
      <c r="J93" t="e">
        <f ca="1">Table3[[#This Row],[+/- Per 40 Poss]]/40
-(AVERAGEIFS('Offense Log'!$M$2:$M$2999,'Offense Log'!$J$2:$J$2999,"HC")-AVERAGE('Defense Log'!$M$2:$M$2999))</f>
        <v>#DIV/0!</v>
      </c>
      <c r="K93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L93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M93" t="e">
        <f ca="1">Table3[[#This Row],[Difference]]/SQRT((Table3[[#This Row],[STDO]]^2)/Table3[[#This Row],[Offense]]+(Table3[[#This Row],[STDD]]^2)/Table3[[#This Row],[Defense]])</f>
        <v>#DIV/0!</v>
      </c>
    </row>
    <row r="94" spans="1:13" hidden="1" x14ac:dyDescent="0.3">
      <c r="A94" t="s">
        <v>13</v>
      </c>
      <c r="B94" t="s">
        <v>9</v>
      </c>
      <c r="C94" t="s">
        <v>11</v>
      </c>
      <c r="D94" t="s">
        <v>71</v>
      </c>
      <c r="E94" t="s">
        <v>130</v>
      </c>
      <c r="F94" s="6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-53.333333333333343</v>
      </c>
      <c r="G94" s="3">
        <f ca="1">Table3[[#This Row],[Offense]]+Table3[[#This Row],[Defense]]</f>
        <v>5</v>
      </c>
      <c r="H94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3</v>
      </c>
      <c r="I94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2</v>
      </c>
      <c r="J94">
        <f ca="1">Table3[[#This Row],[+/- Per 40 Poss]]/40
-(AVERAGEIFS('Offense Log'!$M$2:$M$2999,'Offense Log'!$J$2:$J$2999,"HC")-AVERAGE('Defense Log'!$M$2:$M$2999))</f>
        <v>-1.4848796107703472</v>
      </c>
      <c r="K94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1.1547005383792517</v>
      </c>
      <c r="L94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1.1547005383792517</v>
      </c>
      <c r="M94">
        <f ca="1">Table3[[#This Row],[Difference]]/SQRT((Table3[[#This Row],[STDO]]^2)/Table3[[#This Row],[Offense]]+(Table3[[#This Row],[STDD]]^2)/Table3[[#This Row],[Defense]])</f>
        <v>-1.4086804863535762</v>
      </c>
    </row>
    <row r="95" spans="1:13" hidden="1" x14ac:dyDescent="0.3">
      <c r="A95" t="s">
        <v>9</v>
      </c>
      <c r="B95" t="s">
        <v>70</v>
      </c>
      <c r="C95" t="s">
        <v>10</v>
      </c>
      <c r="D95" t="s">
        <v>11</v>
      </c>
      <c r="E95" t="s">
        <v>14</v>
      </c>
      <c r="F95" s="6" t="e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#DIV/0!</v>
      </c>
      <c r="G95" s="3">
        <f ca="1">Table3[[#This Row],[Offense]]+Table3[[#This Row],[Defense]]</f>
        <v>0</v>
      </c>
      <c r="H95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0</v>
      </c>
      <c r="I95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0</v>
      </c>
      <c r="J95" t="e">
        <f ca="1">Table3[[#This Row],[+/- Per 40 Poss]]/40
-(AVERAGEIFS('Offense Log'!$M$2:$M$2999,'Offense Log'!$J$2:$J$2999,"HC")-AVERAGE('Defense Log'!$M$2:$M$2999))</f>
        <v>#DIV/0!</v>
      </c>
      <c r="K95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L95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M95" t="e">
        <f ca="1">Table3[[#This Row],[Difference]]/SQRT((Table3[[#This Row],[STDO]]^2)/Table3[[#This Row],[Offense]]+(Table3[[#This Row],[STDD]]^2)/Table3[[#This Row],[Defense]])</f>
        <v>#DIV/0!</v>
      </c>
    </row>
    <row r="96" spans="1:13" hidden="1" x14ac:dyDescent="0.3">
      <c r="A96" t="s">
        <v>9</v>
      </c>
      <c r="B96" t="s">
        <v>70</v>
      </c>
      <c r="C96" t="s">
        <v>10</v>
      </c>
      <c r="D96" t="s">
        <v>71</v>
      </c>
      <c r="E96" t="s">
        <v>130</v>
      </c>
      <c r="F96" s="6" t="e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#DIV/0!</v>
      </c>
      <c r="G96" s="3">
        <f ca="1">Table3[[#This Row],[Offense]]+Table3[[#This Row],[Defense]]</f>
        <v>0</v>
      </c>
      <c r="H96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0</v>
      </c>
      <c r="I96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0</v>
      </c>
      <c r="J96" t="e">
        <f ca="1">Table3[[#This Row],[+/- Per 40 Poss]]/40
-(AVERAGEIFS('Offense Log'!$M$2:$M$2999,'Offense Log'!$J$2:$J$2999,"HC")-AVERAGE('Defense Log'!$M$2:$M$2999))</f>
        <v>#DIV/0!</v>
      </c>
      <c r="K96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L96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M96" t="e">
        <f ca="1">Table3[[#This Row],[Difference]]/SQRT((Table3[[#This Row],[STDO]]^2)/Table3[[#This Row],[Offense]]+(Table3[[#This Row],[STDD]]^2)/Table3[[#This Row],[Defense]])</f>
        <v>#DIV/0!</v>
      </c>
    </row>
    <row r="97" spans="1:13" hidden="1" x14ac:dyDescent="0.3">
      <c r="A97" t="s">
        <v>9</v>
      </c>
      <c r="B97" t="s">
        <v>70</v>
      </c>
      <c r="C97" t="s">
        <v>10</v>
      </c>
      <c r="D97" t="s">
        <v>71</v>
      </c>
      <c r="E97" t="s">
        <v>14</v>
      </c>
      <c r="F97" s="6" t="e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#DIV/0!</v>
      </c>
      <c r="G97" s="3">
        <f ca="1">Table3[[#This Row],[Offense]]+Table3[[#This Row],[Defense]]</f>
        <v>0</v>
      </c>
      <c r="H97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0</v>
      </c>
      <c r="I97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0</v>
      </c>
      <c r="J97" t="e">
        <f ca="1">Table3[[#This Row],[+/- Per 40 Poss]]/40
-(AVERAGEIFS('Offense Log'!$M$2:$M$2999,'Offense Log'!$J$2:$J$2999,"HC")-AVERAGE('Defense Log'!$M$2:$M$2999))</f>
        <v>#DIV/0!</v>
      </c>
      <c r="K97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L97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M97" t="e">
        <f ca="1">Table3[[#This Row],[Difference]]/SQRT((Table3[[#This Row],[STDO]]^2)/Table3[[#This Row],[Offense]]+(Table3[[#This Row],[STDD]]^2)/Table3[[#This Row],[Defense]])</f>
        <v>#DIV/0!</v>
      </c>
    </row>
    <row r="98" spans="1:13" hidden="1" x14ac:dyDescent="0.3">
      <c r="A98" t="s">
        <v>9</v>
      </c>
      <c r="B98" t="s">
        <v>70</v>
      </c>
      <c r="C98" t="s">
        <v>10</v>
      </c>
      <c r="D98" t="s">
        <v>130</v>
      </c>
      <c r="E98" t="s">
        <v>14</v>
      </c>
      <c r="F98" s="6" t="e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#DIV/0!</v>
      </c>
      <c r="G98" s="3">
        <f ca="1">Table3[[#This Row],[Offense]]+Table3[[#This Row],[Defense]]</f>
        <v>0</v>
      </c>
      <c r="H98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0</v>
      </c>
      <c r="I98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0</v>
      </c>
      <c r="J98" t="e">
        <f ca="1">Table3[[#This Row],[+/- Per 40 Poss]]/40
-(AVERAGEIFS('Offense Log'!$M$2:$M$2999,'Offense Log'!$J$2:$J$2999,"HC")-AVERAGE('Defense Log'!$M$2:$M$2999))</f>
        <v>#DIV/0!</v>
      </c>
      <c r="K98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L98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M98" t="e">
        <f ca="1">Table3[[#This Row],[Difference]]/SQRT((Table3[[#This Row],[STDO]]^2)/Table3[[#This Row],[Offense]]+(Table3[[#This Row],[STDD]]^2)/Table3[[#This Row],[Defense]])</f>
        <v>#DIV/0!</v>
      </c>
    </row>
    <row r="99" spans="1:13" hidden="1" x14ac:dyDescent="0.3">
      <c r="A99" t="s">
        <v>9</v>
      </c>
      <c r="B99" t="s">
        <v>8</v>
      </c>
      <c r="C99" t="s">
        <v>71</v>
      </c>
      <c r="D99" t="s">
        <v>130</v>
      </c>
      <c r="E99" t="s">
        <v>14</v>
      </c>
      <c r="F99" s="6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-13.33333333333333</v>
      </c>
      <c r="G99" s="3">
        <f ca="1">Table3[[#This Row],[Offense]]+Table3[[#This Row],[Defense]]</f>
        <v>7</v>
      </c>
      <c r="H99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4</v>
      </c>
      <c r="I99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3</v>
      </c>
      <c r="J99">
        <f ca="1">Table3[[#This Row],[+/- Per 40 Poss]]/40
-(AVERAGEIFS('Offense Log'!$M$2:$M$2999,'Offense Log'!$J$2:$J$2999,"HC")-AVERAGE('Defense Log'!$M$2:$M$2999))</f>
        <v>-0.48487961077034702</v>
      </c>
      <c r="K99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1.1547005383792515</v>
      </c>
      <c r="L99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1.1547005383792515</v>
      </c>
      <c r="M99">
        <f ca="1">Table3[[#This Row],[Difference]]/SQRT((Table3[[#This Row],[STDO]]^2)/Table3[[#This Row],[Offense]]+(Table3[[#This Row],[STDD]]^2)/Table3[[#This Row],[Defense]])</f>
        <v>-0.54980179967320031</v>
      </c>
    </row>
    <row r="100" spans="1:13" hidden="1" x14ac:dyDescent="0.3">
      <c r="A100" t="s">
        <v>9</v>
      </c>
      <c r="B100" t="s">
        <v>70</v>
      </c>
      <c r="C100" t="s">
        <v>11</v>
      </c>
      <c r="D100" t="s">
        <v>71</v>
      </c>
      <c r="E100" t="s">
        <v>14</v>
      </c>
      <c r="F100" s="6" t="e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#DIV/0!</v>
      </c>
      <c r="G100" s="3">
        <f ca="1">Table3[[#This Row],[Offense]]+Table3[[#This Row],[Defense]]</f>
        <v>0</v>
      </c>
      <c r="H100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0</v>
      </c>
      <c r="I100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0</v>
      </c>
      <c r="J100" t="e">
        <f ca="1">Table3[[#This Row],[+/- Per 40 Poss]]/40
-(AVERAGEIFS('Offense Log'!$M$2:$M$2999,'Offense Log'!$J$2:$J$2999,"HC")-AVERAGE('Defense Log'!$M$2:$M$2999))</f>
        <v>#DIV/0!</v>
      </c>
      <c r="K100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L100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M100" t="e">
        <f ca="1">Table3[[#This Row],[Difference]]/SQRT((Table3[[#This Row],[STDO]]^2)/Table3[[#This Row],[Offense]]+(Table3[[#This Row],[STDD]]^2)/Table3[[#This Row],[Defense]])</f>
        <v>#DIV/0!</v>
      </c>
    </row>
    <row r="101" spans="1:13" hidden="1" x14ac:dyDescent="0.3">
      <c r="A101" t="s">
        <v>9</v>
      </c>
      <c r="B101" t="s">
        <v>70</v>
      </c>
      <c r="C101" t="s">
        <v>11</v>
      </c>
      <c r="D101" t="s">
        <v>130</v>
      </c>
      <c r="E101" t="s">
        <v>14</v>
      </c>
      <c r="F101" s="6" t="e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#DIV/0!</v>
      </c>
      <c r="G101" s="3">
        <f ca="1">Table3[[#This Row],[Offense]]+Table3[[#This Row],[Defense]]</f>
        <v>0</v>
      </c>
      <c r="H101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0</v>
      </c>
      <c r="I101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0</v>
      </c>
      <c r="J101" t="e">
        <f ca="1">Table3[[#This Row],[+/- Per 40 Poss]]/40
-(AVERAGEIFS('Offense Log'!$M$2:$M$2999,'Offense Log'!$J$2:$J$2999,"HC")-AVERAGE('Defense Log'!$M$2:$M$2999))</f>
        <v>#DIV/0!</v>
      </c>
      <c r="K101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L101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M101" t="e">
        <f ca="1">Table3[[#This Row],[Difference]]/SQRT((Table3[[#This Row],[STDO]]^2)/Table3[[#This Row],[Offense]]+(Table3[[#This Row],[STDD]]^2)/Table3[[#This Row],[Defense]])</f>
        <v>#DIV/0!</v>
      </c>
    </row>
    <row r="102" spans="1:13" x14ac:dyDescent="0.3">
      <c r="A102" t="s">
        <v>13</v>
      </c>
      <c r="B102" t="s">
        <v>130</v>
      </c>
      <c r="C102" t="s">
        <v>70</v>
      </c>
      <c r="D102" t="s">
        <v>11</v>
      </c>
      <c r="E102" t="s">
        <v>10</v>
      </c>
      <c r="F102" s="6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7.9999999999999982</v>
      </c>
      <c r="G102" s="3">
        <f ca="1">Table3[[#This Row],[Offense]]+Table3[[#This Row],[Defense]]</f>
        <v>44</v>
      </c>
      <c r="H102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20</v>
      </c>
      <c r="I102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24</v>
      </c>
      <c r="J102">
        <f ca="1">Table3[[#This Row],[+/- Per 40 Poss]]/40
-(AVERAGEIFS('Offense Log'!$M$2:$M$2999,'Offense Log'!$J$2:$J$2999,"HC")-AVERAGE('Defense Log'!$M$2:$M$2999))</f>
        <v>4.845372256298619E-2</v>
      </c>
      <c r="K102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1.2343760409722457</v>
      </c>
      <c r="L102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1.2343760409722457</v>
      </c>
      <c r="M102">
        <f ca="1">Table3[[#This Row],[Difference]]/SQRT((Table3[[#This Row],[STDO]]^2)/Table3[[#This Row],[Offense]]+(Table3[[#This Row],[STDD]]^2)/Table3[[#This Row],[Defense]])</f>
        <v>0.12965042512972627</v>
      </c>
    </row>
    <row r="103" spans="1:13" hidden="1" x14ac:dyDescent="0.3">
      <c r="A103" t="s">
        <v>9</v>
      </c>
      <c r="B103" t="s">
        <v>10</v>
      </c>
      <c r="C103" t="s">
        <v>11</v>
      </c>
      <c r="D103" t="s">
        <v>71</v>
      </c>
      <c r="E103" t="s">
        <v>130</v>
      </c>
      <c r="F103" s="6" t="e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#DIV/0!</v>
      </c>
      <c r="G103" s="3">
        <f ca="1">Table3[[#This Row],[Offense]]+Table3[[#This Row],[Defense]]</f>
        <v>0</v>
      </c>
      <c r="H103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0</v>
      </c>
      <c r="I103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0</v>
      </c>
      <c r="J103" t="e">
        <f ca="1">Table3[[#This Row],[+/- Per 40 Poss]]/40
-(AVERAGEIFS('Offense Log'!$M$2:$M$2999,'Offense Log'!$J$2:$J$2999,"HC")-AVERAGE('Defense Log'!$M$2:$M$2999))</f>
        <v>#DIV/0!</v>
      </c>
      <c r="K103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L103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M103" t="e">
        <f ca="1">Table3[[#This Row],[Difference]]/SQRT((Table3[[#This Row],[STDO]]^2)/Table3[[#This Row],[Offense]]+(Table3[[#This Row],[STDD]]^2)/Table3[[#This Row],[Defense]])</f>
        <v>#DIV/0!</v>
      </c>
    </row>
    <row r="104" spans="1:13" hidden="1" x14ac:dyDescent="0.3">
      <c r="A104" t="s">
        <v>9</v>
      </c>
      <c r="B104" t="s">
        <v>10</v>
      </c>
      <c r="C104" t="s">
        <v>11</v>
      </c>
      <c r="D104" t="s">
        <v>71</v>
      </c>
      <c r="E104" t="s">
        <v>14</v>
      </c>
      <c r="F104" s="6" t="e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#DIV/0!</v>
      </c>
      <c r="G104" s="3">
        <f ca="1">Table3[[#This Row],[Offense]]+Table3[[#This Row],[Defense]]</f>
        <v>0</v>
      </c>
      <c r="H104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0</v>
      </c>
      <c r="I104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0</v>
      </c>
      <c r="J104" t="e">
        <f ca="1">Table3[[#This Row],[+/- Per 40 Poss]]/40
-(AVERAGEIFS('Offense Log'!$M$2:$M$2999,'Offense Log'!$J$2:$J$2999,"HC")-AVERAGE('Defense Log'!$M$2:$M$2999))</f>
        <v>#DIV/0!</v>
      </c>
      <c r="K104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L104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M104" t="e">
        <f ca="1">Table3[[#This Row],[Difference]]/SQRT((Table3[[#This Row],[STDO]]^2)/Table3[[#This Row],[Offense]]+(Table3[[#This Row],[STDD]]^2)/Table3[[#This Row],[Defense]])</f>
        <v>#DIV/0!</v>
      </c>
    </row>
    <row r="105" spans="1:13" hidden="1" x14ac:dyDescent="0.3">
      <c r="A105" t="s">
        <v>9</v>
      </c>
      <c r="B105" t="s">
        <v>10</v>
      </c>
      <c r="C105" t="s">
        <v>11</v>
      </c>
      <c r="D105" t="s">
        <v>130</v>
      </c>
      <c r="E105" t="s">
        <v>14</v>
      </c>
      <c r="F105" s="6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-120</v>
      </c>
      <c r="G105" s="3">
        <f ca="1">Table3[[#This Row],[Offense]]+Table3[[#This Row],[Defense]]</f>
        <v>2</v>
      </c>
      <c r="H105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1</v>
      </c>
      <c r="I105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1</v>
      </c>
      <c r="J105">
        <f ca="1">Table3[[#This Row],[+/- Per 40 Poss]]/40
-(AVERAGEIFS('Offense Log'!$M$2:$M$2999,'Offense Log'!$J$2:$J$2999,"HC")-AVERAGE('Defense Log'!$M$2:$M$2999))</f>
        <v>-3.1515462774370135</v>
      </c>
      <c r="K105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L105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M105" t="e">
        <f ca="1">Table3[[#This Row],[Difference]]/SQRT((Table3[[#This Row],[STDO]]^2)/Table3[[#This Row],[Offense]]+(Table3[[#This Row],[STDD]]^2)/Table3[[#This Row],[Defense]])</f>
        <v>#DIV/0!</v>
      </c>
    </row>
    <row r="106" spans="1:13" hidden="1" x14ac:dyDescent="0.3">
      <c r="A106" t="s">
        <v>9</v>
      </c>
      <c r="B106" t="s">
        <v>10</v>
      </c>
      <c r="C106" t="s">
        <v>71</v>
      </c>
      <c r="D106" t="s">
        <v>130</v>
      </c>
      <c r="E106" t="s">
        <v>14</v>
      </c>
      <c r="F106" s="6" t="e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#DIV/0!</v>
      </c>
      <c r="G106" s="3">
        <f ca="1">Table3[[#This Row],[Offense]]+Table3[[#This Row],[Defense]]</f>
        <v>0</v>
      </c>
      <c r="H106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0</v>
      </c>
      <c r="I106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0</v>
      </c>
      <c r="J106" t="e">
        <f ca="1">Table3[[#This Row],[+/- Per 40 Poss]]/40
-(AVERAGEIFS('Offense Log'!$M$2:$M$2999,'Offense Log'!$J$2:$J$2999,"HC")-AVERAGE('Defense Log'!$M$2:$M$2999))</f>
        <v>#DIV/0!</v>
      </c>
      <c r="K106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L106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M106" t="e">
        <f ca="1">Table3[[#This Row],[Difference]]/SQRT((Table3[[#This Row],[STDO]]^2)/Table3[[#This Row],[Offense]]+(Table3[[#This Row],[STDD]]^2)/Table3[[#This Row],[Defense]])</f>
        <v>#DIV/0!</v>
      </c>
    </row>
    <row r="107" spans="1:13" hidden="1" x14ac:dyDescent="0.3">
      <c r="A107" t="s">
        <v>9</v>
      </c>
      <c r="B107" t="s">
        <v>11</v>
      </c>
      <c r="C107" t="s">
        <v>71</v>
      </c>
      <c r="D107" t="s">
        <v>130</v>
      </c>
      <c r="E107" t="s">
        <v>14</v>
      </c>
      <c r="F107" s="6" t="e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#DIV/0!</v>
      </c>
      <c r="G107" s="3">
        <f ca="1">Table3[[#This Row],[Offense]]+Table3[[#This Row],[Defense]]</f>
        <v>5</v>
      </c>
      <c r="H107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5</v>
      </c>
      <c r="I107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0</v>
      </c>
      <c r="J107" t="e">
        <f ca="1">Table3[[#This Row],[+/- Per 40 Poss]]/40
-(AVERAGEIFS('Offense Log'!$M$2:$M$2999,'Offense Log'!$J$2:$J$2999,"HC")-AVERAGE('Defense Log'!$M$2:$M$2999))</f>
        <v>#DIV/0!</v>
      </c>
      <c r="K107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0.89442719099991586</v>
      </c>
      <c r="L107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0.89442719099991586</v>
      </c>
      <c r="M107" t="e">
        <f ca="1">Table3[[#This Row],[Difference]]/SQRT((Table3[[#This Row],[STDO]]^2)/Table3[[#This Row],[Offense]]+(Table3[[#This Row],[STDD]]^2)/Table3[[#This Row],[Defense]])</f>
        <v>#DIV/0!</v>
      </c>
    </row>
    <row r="108" spans="1:13" hidden="1" x14ac:dyDescent="0.3">
      <c r="A108" t="s">
        <v>8</v>
      </c>
      <c r="B108" t="s">
        <v>70</v>
      </c>
      <c r="C108" t="s">
        <v>10</v>
      </c>
      <c r="D108" t="s">
        <v>11</v>
      </c>
      <c r="E108" t="s">
        <v>71</v>
      </c>
      <c r="F108" s="6" t="e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#DIV/0!</v>
      </c>
      <c r="G108" s="3">
        <f ca="1">Table3[[#This Row],[Offense]]+Table3[[#This Row],[Defense]]</f>
        <v>0</v>
      </c>
      <c r="H108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0</v>
      </c>
      <c r="I108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0</v>
      </c>
      <c r="J108" t="e">
        <f ca="1">Table3[[#This Row],[+/- Per 40 Poss]]/40
-(AVERAGEIFS('Offense Log'!$M$2:$M$2999,'Offense Log'!$J$2:$J$2999,"HC")-AVERAGE('Defense Log'!$M$2:$M$2999))</f>
        <v>#DIV/0!</v>
      </c>
      <c r="K108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L108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M108" t="e">
        <f ca="1">Table3[[#This Row],[Difference]]/SQRT((Table3[[#This Row],[STDO]]^2)/Table3[[#This Row],[Offense]]+(Table3[[#This Row],[STDD]]^2)/Table3[[#This Row],[Defense]])</f>
        <v>#DIV/0!</v>
      </c>
    </row>
    <row r="109" spans="1:13" x14ac:dyDescent="0.3">
      <c r="A109" t="s">
        <v>13</v>
      </c>
      <c r="B109" t="s">
        <v>130</v>
      </c>
      <c r="C109" t="s">
        <v>9</v>
      </c>
      <c r="D109" t="s">
        <v>8</v>
      </c>
      <c r="E109" t="s">
        <v>10</v>
      </c>
      <c r="F109" s="6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7.2727272727272751</v>
      </c>
      <c r="G109" s="3">
        <f ca="1">Table3[[#This Row],[Offense]]+Table3[[#This Row],[Defense]]</f>
        <v>41</v>
      </c>
      <c r="H109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22</v>
      </c>
      <c r="I109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19</v>
      </c>
      <c r="J109">
        <f ca="1">Table3[[#This Row],[+/- Per 40 Poss]]/40
-(AVERAGEIFS('Offense Log'!$M$2:$M$2999,'Offense Log'!$J$2:$J$2999,"HC")-AVERAGE('Defense Log'!$M$2:$M$2999))</f>
        <v>3.0271904381168113E-2</v>
      </c>
      <c r="K109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1.2587357087234732</v>
      </c>
      <c r="L109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1.2587357087234732</v>
      </c>
      <c r="M109">
        <f ca="1">Table3[[#This Row],[Difference]]/SQRT((Table3[[#This Row],[STDO]]^2)/Table3[[#This Row],[Offense]]+(Table3[[#This Row],[STDD]]^2)/Table3[[#This Row],[Defense]])</f>
        <v>7.6789422720793504E-2</v>
      </c>
    </row>
    <row r="110" spans="1:13" hidden="1" x14ac:dyDescent="0.3">
      <c r="A110" t="s">
        <v>8</v>
      </c>
      <c r="B110" t="s">
        <v>70</v>
      </c>
      <c r="C110" t="s">
        <v>10</v>
      </c>
      <c r="D110" t="s">
        <v>11</v>
      </c>
      <c r="E110" t="s">
        <v>14</v>
      </c>
      <c r="F110" s="6" t="e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#DIV/0!</v>
      </c>
      <c r="G110" s="3">
        <f ca="1">Table3[[#This Row],[Offense]]+Table3[[#This Row],[Defense]]</f>
        <v>0</v>
      </c>
      <c r="H110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0</v>
      </c>
      <c r="I110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0</v>
      </c>
      <c r="J110" t="e">
        <f ca="1">Table3[[#This Row],[+/- Per 40 Poss]]/40
-(AVERAGEIFS('Offense Log'!$M$2:$M$2999,'Offense Log'!$J$2:$J$2999,"HC")-AVERAGE('Defense Log'!$M$2:$M$2999))</f>
        <v>#DIV/0!</v>
      </c>
      <c r="K110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L110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M110" t="e">
        <f ca="1">Table3[[#This Row],[Difference]]/SQRT((Table3[[#This Row],[STDO]]^2)/Table3[[#This Row],[Offense]]+(Table3[[#This Row],[STDD]]^2)/Table3[[#This Row],[Defense]])</f>
        <v>#DIV/0!</v>
      </c>
    </row>
    <row r="111" spans="1:13" hidden="1" x14ac:dyDescent="0.3">
      <c r="A111" t="s">
        <v>8</v>
      </c>
      <c r="B111" t="s">
        <v>70</v>
      </c>
      <c r="C111" t="s">
        <v>10</v>
      </c>
      <c r="D111" t="s">
        <v>71</v>
      </c>
      <c r="E111" t="s">
        <v>130</v>
      </c>
      <c r="F111" s="6" t="e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#DIV/0!</v>
      </c>
      <c r="G111" s="3">
        <f ca="1">Table3[[#This Row],[Offense]]+Table3[[#This Row],[Defense]]</f>
        <v>0</v>
      </c>
      <c r="H111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0</v>
      </c>
      <c r="I111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0</v>
      </c>
      <c r="J111" t="e">
        <f ca="1">Table3[[#This Row],[+/- Per 40 Poss]]/40
-(AVERAGEIFS('Offense Log'!$M$2:$M$2999,'Offense Log'!$J$2:$J$2999,"HC")-AVERAGE('Defense Log'!$M$2:$M$2999))</f>
        <v>#DIV/0!</v>
      </c>
      <c r="K111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L111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M111" t="e">
        <f ca="1">Table3[[#This Row],[Difference]]/SQRT((Table3[[#This Row],[STDO]]^2)/Table3[[#This Row],[Offense]]+(Table3[[#This Row],[STDD]]^2)/Table3[[#This Row],[Defense]])</f>
        <v>#DIV/0!</v>
      </c>
    </row>
    <row r="112" spans="1:13" hidden="1" x14ac:dyDescent="0.3">
      <c r="A112" t="s">
        <v>8</v>
      </c>
      <c r="B112" t="s">
        <v>70</v>
      </c>
      <c r="C112" t="s">
        <v>10</v>
      </c>
      <c r="D112" t="s">
        <v>71</v>
      </c>
      <c r="E112" t="s">
        <v>14</v>
      </c>
      <c r="F112" s="6" t="e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#DIV/0!</v>
      </c>
      <c r="G112" s="3">
        <f ca="1">Table3[[#This Row],[Offense]]+Table3[[#This Row],[Defense]]</f>
        <v>0</v>
      </c>
      <c r="H112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0</v>
      </c>
      <c r="I112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0</v>
      </c>
      <c r="J112" t="e">
        <f ca="1">Table3[[#This Row],[+/- Per 40 Poss]]/40
-(AVERAGEIFS('Offense Log'!$M$2:$M$2999,'Offense Log'!$J$2:$J$2999,"HC")-AVERAGE('Defense Log'!$M$2:$M$2999))</f>
        <v>#DIV/0!</v>
      </c>
      <c r="K112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L112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M112" t="e">
        <f ca="1">Table3[[#This Row],[Difference]]/SQRT((Table3[[#This Row],[STDO]]^2)/Table3[[#This Row],[Offense]]+(Table3[[#This Row],[STDD]]^2)/Table3[[#This Row],[Defense]])</f>
        <v>#DIV/0!</v>
      </c>
    </row>
    <row r="113" spans="1:13" hidden="1" x14ac:dyDescent="0.3">
      <c r="A113" t="s">
        <v>9</v>
      </c>
      <c r="B113" t="s">
        <v>70</v>
      </c>
      <c r="C113" t="s">
        <v>71</v>
      </c>
      <c r="D113" t="s">
        <v>130</v>
      </c>
      <c r="E113" t="s">
        <v>14</v>
      </c>
      <c r="F113" s="6" t="e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#DIV/0!</v>
      </c>
      <c r="G113" s="3">
        <f ca="1">Table3[[#This Row],[Offense]]+Table3[[#This Row],[Defense]]</f>
        <v>5</v>
      </c>
      <c r="H113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0</v>
      </c>
      <c r="I113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5</v>
      </c>
      <c r="J113" t="e">
        <f ca="1">Table3[[#This Row],[+/- Per 40 Poss]]/40
-(AVERAGEIFS('Offense Log'!$M$2:$M$2999,'Offense Log'!$J$2:$J$2999,"HC")-AVERAGE('Defense Log'!$M$2:$M$2999))</f>
        <v>#DIV/0!</v>
      </c>
      <c r="K113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L113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M113" t="e">
        <f ca="1">Table3[[#This Row],[Difference]]/SQRT((Table3[[#This Row],[STDO]]^2)/Table3[[#This Row],[Offense]]+(Table3[[#This Row],[STDD]]^2)/Table3[[#This Row],[Defense]])</f>
        <v>#DIV/0!</v>
      </c>
    </row>
    <row r="114" spans="1:13" hidden="1" x14ac:dyDescent="0.3">
      <c r="A114" t="s">
        <v>13</v>
      </c>
      <c r="B114" t="s">
        <v>70</v>
      </c>
      <c r="C114" t="s">
        <v>11</v>
      </c>
      <c r="D114" t="s">
        <v>71</v>
      </c>
      <c r="E114" t="s">
        <v>130</v>
      </c>
      <c r="F114" s="6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66.666666666666671</v>
      </c>
      <c r="G114" s="3">
        <f ca="1">Table3[[#This Row],[Offense]]+Table3[[#This Row],[Defense]]</f>
        <v>6</v>
      </c>
      <c r="H114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3</v>
      </c>
      <c r="I114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3</v>
      </c>
      <c r="J114">
        <f ca="1">Table3[[#This Row],[+/- Per 40 Poss]]/40
-(AVERAGEIFS('Offense Log'!$M$2:$M$2999,'Offense Log'!$J$2:$J$2999,"HC")-AVERAGE('Defense Log'!$M$2:$M$2999))</f>
        <v>1.515120389229653</v>
      </c>
      <c r="K114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1.5275252316519468</v>
      </c>
      <c r="L114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1.5275252316519468</v>
      </c>
      <c r="M114">
        <f ca="1">Table3[[#This Row],[Difference]]/SQRT((Table3[[#This Row],[STDO]]^2)/Table3[[#This Row],[Offense]]+(Table3[[#This Row],[STDD]]^2)/Table3[[#This Row],[Defense]])</f>
        <v>1.2147988706170587</v>
      </c>
    </row>
    <row r="115" spans="1:13" hidden="1" x14ac:dyDescent="0.3">
      <c r="A115" t="s">
        <v>8</v>
      </c>
      <c r="B115" t="s">
        <v>70</v>
      </c>
      <c r="C115" t="s">
        <v>11</v>
      </c>
      <c r="D115" t="s">
        <v>71</v>
      </c>
      <c r="E115" t="s">
        <v>14</v>
      </c>
      <c r="F115" s="6" t="e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#DIV/0!</v>
      </c>
      <c r="G115" s="3">
        <f ca="1">Table3[[#This Row],[Offense]]+Table3[[#This Row],[Defense]]</f>
        <v>1</v>
      </c>
      <c r="H115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1</v>
      </c>
      <c r="I115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0</v>
      </c>
      <c r="J115" t="e">
        <f ca="1">Table3[[#This Row],[+/- Per 40 Poss]]/40
-(AVERAGEIFS('Offense Log'!$M$2:$M$2999,'Offense Log'!$J$2:$J$2999,"HC")-AVERAGE('Defense Log'!$M$2:$M$2999))</f>
        <v>#DIV/0!</v>
      </c>
      <c r="K115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L115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M115" t="e">
        <f ca="1">Table3[[#This Row],[Difference]]/SQRT((Table3[[#This Row],[STDO]]^2)/Table3[[#This Row],[Offense]]+(Table3[[#This Row],[STDD]]^2)/Table3[[#This Row],[Defense]])</f>
        <v>#DIV/0!</v>
      </c>
    </row>
    <row r="116" spans="1:13" hidden="1" x14ac:dyDescent="0.3">
      <c r="A116" t="s">
        <v>8</v>
      </c>
      <c r="B116" t="s">
        <v>70</v>
      </c>
      <c r="C116" t="s">
        <v>11</v>
      </c>
      <c r="D116" t="s">
        <v>130</v>
      </c>
      <c r="E116" t="s">
        <v>14</v>
      </c>
      <c r="F116" s="6" t="e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#DIV/0!</v>
      </c>
      <c r="G116" s="3">
        <f ca="1">Table3[[#This Row],[Offense]]+Table3[[#This Row],[Defense]]</f>
        <v>0</v>
      </c>
      <c r="H116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0</v>
      </c>
      <c r="I116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0</v>
      </c>
      <c r="J116" t="e">
        <f ca="1">Table3[[#This Row],[+/- Per 40 Poss]]/40
-(AVERAGEIFS('Offense Log'!$M$2:$M$2999,'Offense Log'!$J$2:$J$2999,"HC")-AVERAGE('Defense Log'!$M$2:$M$2999))</f>
        <v>#DIV/0!</v>
      </c>
      <c r="K116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L116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M116" t="e">
        <f ca="1">Table3[[#This Row],[Difference]]/SQRT((Table3[[#This Row],[STDO]]^2)/Table3[[#This Row],[Offense]]+(Table3[[#This Row],[STDD]]^2)/Table3[[#This Row],[Defense]])</f>
        <v>#DIV/0!</v>
      </c>
    </row>
    <row r="117" spans="1:13" x14ac:dyDescent="0.3">
      <c r="A117" t="s">
        <v>130</v>
      </c>
      <c r="B117" t="s">
        <v>9</v>
      </c>
      <c r="C117" t="s">
        <v>70</v>
      </c>
      <c r="D117" t="s">
        <v>11</v>
      </c>
      <c r="E117" t="s">
        <v>71</v>
      </c>
      <c r="F117" s="6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-20</v>
      </c>
      <c r="G117" s="3">
        <f ca="1">Table3[[#This Row],[Offense]]+Table3[[#This Row],[Defense]]</f>
        <v>38</v>
      </c>
      <c r="H117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18</v>
      </c>
      <c r="I117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20</v>
      </c>
      <c r="J117">
        <f ca="1">Table3[[#This Row],[+/- Per 40 Poss]]/40
-(AVERAGEIFS('Offense Log'!$M$2:$M$2999,'Offense Log'!$J$2:$J$2999,"HC")-AVERAGE('Defense Log'!$M$2:$M$2999))</f>
        <v>-0.65154627743701377</v>
      </c>
      <c r="K117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1.1504474832710556</v>
      </c>
      <c r="L117">
        <f ca="1">IFERROR(SQRT((COUNTIFS(OFFSET('Defense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5]],Reference!$A$1:$A$12,0),2)),"Yes",'Defense Log'!$M$2:$M$2999,3)*ABS((3-AVERAGEIFS('Defense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5]],Reference!$A$1:$A$12,0),2)),"Yes")))^2
+COUNTIFS(OFFSET('Defense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5]],Reference!$A$1:$A$12,0),2)),"Yes",'Defense Log'!$M$2:$M$2999,2)*ABS((2-AVERAGEIFS('Defense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5]],Reference!$A$1:$A$12,0),2)),"Yes")))^2
+COUNTIFS(OFFSET('Defense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5]],Reference!$A$1:$A$12,0),2)),"Yes",'Defense Log'!$M$2:$M$2999,1)*ABS((1-AVERAGEIFS('Defense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5]],Reference!$A$1:$A$12,0),2)),"Yes")))^2
+COUNTIFS(OFFSET('Defense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5]],Reference!$A$1:$A$12,0),2)),"Yes",'Defense Log'!$M$2:$M$2999,0)*ABS((0-AVERAGEIFS('Defense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5]],Reference!$A$1:$A$12,0),2)),"Yes")))^2)/(Table3[[#This Row],[Defense]]-1)),0)</f>
        <v>1.2565617248750864</v>
      </c>
      <c r="M117">
        <f ca="1">Table3[[#This Row],[Difference]]/SQRT((Table3[[#This Row],[STDO]]^2)/Table3[[#This Row],[Offense]]+(Table3[[#This Row],[STDD]]^2)/Table3[[#This Row],[Defense]])</f>
        <v>-1.6685660835687797</v>
      </c>
    </row>
    <row r="118" spans="1:13" hidden="1" x14ac:dyDescent="0.3">
      <c r="A118" t="s">
        <v>8</v>
      </c>
      <c r="B118" t="s">
        <v>10</v>
      </c>
      <c r="C118" t="s">
        <v>11</v>
      </c>
      <c r="D118" t="s">
        <v>71</v>
      </c>
      <c r="E118" t="s">
        <v>130</v>
      </c>
      <c r="F118" s="6" t="e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#DIV/0!</v>
      </c>
      <c r="G118" s="3">
        <f ca="1">Table3[[#This Row],[Offense]]+Table3[[#This Row],[Defense]]</f>
        <v>0</v>
      </c>
      <c r="H118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0</v>
      </c>
      <c r="I118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0</v>
      </c>
      <c r="J118" t="e">
        <f ca="1">Table3[[#This Row],[+/- Per 40 Poss]]/40
-(AVERAGEIFS('Offense Log'!$M$2:$M$2999,'Offense Log'!$J$2:$J$2999,"HC")-AVERAGE('Defense Log'!$M$2:$M$2999))</f>
        <v>#DIV/0!</v>
      </c>
      <c r="K118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L118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M118" t="e">
        <f ca="1">Table3[[#This Row],[Difference]]/SQRT((Table3[[#This Row],[STDO]]^2)/Table3[[#This Row],[Offense]]+(Table3[[#This Row],[STDD]]^2)/Table3[[#This Row],[Defense]])</f>
        <v>#DIV/0!</v>
      </c>
    </row>
    <row r="119" spans="1:13" hidden="1" x14ac:dyDescent="0.3">
      <c r="A119" t="s">
        <v>8</v>
      </c>
      <c r="B119" t="s">
        <v>10</v>
      </c>
      <c r="C119" t="s">
        <v>11</v>
      </c>
      <c r="D119" t="s">
        <v>71</v>
      </c>
      <c r="E119" t="s">
        <v>14</v>
      </c>
      <c r="F119" s="6" t="e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#DIV/0!</v>
      </c>
      <c r="G119" s="3">
        <f ca="1">Table3[[#This Row],[Offense]]+Table3[[#This Row],[Defense]]</f>
        <v>0</v>
      </c>
      <c r="H119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0</v>
      </c>
      <c r="I119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0</v>
      </c>
      <c r="J119" t="e">
        <f ca="1">Table3[[#This Row],[+/- Per 40 Poss]]/40
-(AVERAGEIFS('Offense Log'!$M$2:$M$2999,'Offense Log'!$J$2:$J$2999,"HC")-AVERAGE('Defense Log'!$M$2:$M$2999))</f>
        <v>#DIV/0!</v>
      </c>
      <c r="K119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L119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M119" t="e">
        <f ca="1">Table3[[#This Row],[Difference]]/SQRT((Table3[[#This Row],[STDO]]^2)/Table3[[#This Row],[Offense]]+(Table3[[#This Row],[STDD]]^2)/Table3[[#This Row],[Defense]])</f>
        <v>#DIV/0!</v>
      </c>
    </row>
    <row r="120" spans="1:13" hidden="1" x14ac:dyDescent="0.3">
      <c r="A120" t="s">
        <v>8</v>
      </c>
      <c r="B120" t="s">
        <v>70</v>
      </c>
      <c r="C120" t="s">
        <v>71</v>
      </c>
      <c r="D120" t="s">
        <v>130</v>
      </c>
      <c r="E120" t="s">
        <v>14</v>
      </c>
      <c r="F120" s="6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40</v>
      </c>
      <c r="G120" s="3">
        <f ca="1">Table3[[#This Row],[Offense]]+Table3[[#This Row],[Defense]]</f>
        <v>4</v>
      </c>
      <c r="H120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2</v>
      </c>
      <c r="I120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2</v>
      </c>
      <c r="J120">
        <f ca="1">Table3[[#This Row],[+/- Per 40 Poss]]/40
-(AVERAGEIFS('Offense Log'!$M$2:$M$2999,'Offense Log'!$J$2:$J$2999,"HC")-AVERAGE('Defense Log'!$M$2:$M$2999))</f>
        <v>0.84845372256298623</v>
      </c>
      <c r="K120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1.4142135623730951</v>
      </c>
      <c r="L120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1.4142135623730951</v>
      </c>
      <c r="M120">
        <f ca="1">Table3[[#This Row],[Difference]]/SQRT((Table3[[#This Row],[STDO]]^2)/Table3[[#This Row],[Offense]]+(Table3[[#This Row],[STDD]]^2)/Table3[[#This Row],[Defense]])</f>
        <v>0.59994738074725718</v>
      </c>
    </row>
    <row r="121" spans="1:13" hidden="1" x14ac:dyDescent="0.3">
      <c r="A121" t="s">
        <v>8</v>
      </c>
      <c r="B121" t="s">
        <v>10</v>
      </c>
      <c r="C121" t="s">
        <v>71</v>
      </c>
      <c r="D121" t="s">
        <v>130</v>
      </c>
      <c r="E121" t="s">
        <v>14</v>
      </c>
      <c r="F121" s="6" t="e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#DIV/0!</v>
      </c>
      <c r="G121" s="3">
        <f ca="1">Table3[[#This Row],[Offense]]+Table3[[#This Row],[Defense]]</f>
        <v>0</v>
      </c>
      <c r="H121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0</v>
      </c>
      <c r="I121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0</v>
      </c>
      <c r="J121" t="e">
        <f ca="1">Table3[[#This Row],[+/- Per 40 Poss]]/40
-(AVERAGEIFS('Offense Log'!$M$2:$M$2999,'Offense Log'!$J$2:$J$2999,"HC")-AVERAGE('Defense Log'!$M$2:$M$2999))</f>
        <v>#DIV/0!</v>
      </c>
      <c r="K121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L121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M121" t="e">
        <f ca="1">Table3[[#This Row],[Difference]]/SQRT((Table3[[#This Row],[STDO]]^2)/Table3[[#This Row],[Offense]]+(Table3[[#This Row],[STDD]]^2)/Table3[[#This Row],[Defense]])</f>
        <v>#DIV/0!</v>
      </c>
    </row>
    <row r="122" spans="1:13" hidden="1" x14ac:dyDescent="0.3">
      <c r="A122" t="s">
        <v>13</v>
      </c>
      <c r="B122" t="s">
        <v>8</v>
      </c>
      <c r="C122" t="s">
        <v>70</v>
      </c>
      <c r="D122" t="s">
        <v>71</v>
      </c>
      <c r="E122" t="s">
        <v>14</v>
      </c>
      <c r="F122" s="6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-60</v>
      </c>
      <c r="G122" s="3">
        <f ca="1">Table3[[#This Row],[Offense]]+Table3[[#This Row],[Defense]]</f>
        <v>3</v>
      </c>
      <c r="H122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1</v>
      </c>
      <c r="I122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2</v>
      </c>
      <c r="J122">
        <f ca="1">Table3[[#This Row],[+/- Per 40 Poss]]/40
-(AVERAGEIFS('Offense Log'!$M$2:$M$2999,'Offense Log'!$J$2:$J$2999,"HC")-AVERAGE('Defense Log'!$M$2:$M$2999))</f>
        <v>-1.6515462774370138</v>
      </c>
      <c r="K122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L122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M122" t="e">
        <f ca="1">Table3[[#This Row],[Difference]]/SQRT((Table3[[#This Row],[STDO]]^2)/Table3[[#This Row],[Offense]]+(Table3[[#This Row],[STDD]]^2)/Table3[[#This Row],[Defense]])</f>
        <v>#DIV/0!</v>
      </c>
    </row>
    <row r="123" spans="1:13" hidden="1" x14ac:dyDescent="0.3">
      <c r="A123" t="s">
        <v>70</v>
      </c>
      <c r="B123" t="s">
        <v>10</v>
      </c>
      <c r="C123" t="s">
        <v>11</v>
      </c>
      <c r="D123" t="s">
        <v>71</v>
      </c>
      <c r="E123" t="s">
        <v>130</v>
      </c>
      <c r="F123" s="6" t="e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#DIV/0!</v>
      </c>
      <c r="G123" s="3">
        <f ca="1">Table3[[#This Row],[Offense]]+Table3[[#This Row],[Defense]]</f>
        <v>0</v>
      </c>
      <c r="H123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0</v>
      </c>
      <c r="I123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0</v>
      </c>
      <c r="J123" t="e">
        <f ca="1">Table3[[#This Row],[+/- Per 40 Poss]]/40
-(AVERAGEIFS('Offense Log'!$M$2:$M$2999,'Offense Log'!$J$2:$J$2999,"HC")-AVERAGE('Defense Log'!$M$2:$M$2999))</f>
        <v>#DIV/0!</v>
      </c>
      <c r="K123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L123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M123" t="e">
        <f ca="1">Table3[[#This Row],[Difference]]/SQRT((Table3[[#This Row],[STDO]]^2)/Table3[[#This Row],[Offense]]+(Table3[[#This Row],[STDD]]^2)/Table3[[#This Row],[Defense]])</f>
        <v>#DIV/0!</v>
      </c>
    </row>
    <row r="124" spans="1:13" hidden="1" x14ac:dyDescent="0.3">
      <c r="A124" t="s">
        <v>70</v>
      </c>
      <c r="B124" t="s">
        <v>10</v>
      </c>
      <c r="C124" t="s">
        <v>11</v>
      </c>
      <c r="D124" t="s">
        <v>71</v>
      </c>
      <c r="E124" t="s">
        <v>14</v>
      </c>
      <c r="F124" s="6" t="e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#DIV/0!</v>
      </c>
      <c r="G124" s="3">
        <f ca="1">Table3[[#This Row],[Offense]]+Table3[[#This Row],[Defense]]</f>
        <v>0</v>
      </c>
      <c r="H124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0</v>
      </c>
      <c r="I124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0</v>
      </c>
      <c r="J124" t="e">
        <f ca="1">Table3[[#This Row],[+/- Per 40 Poss]]/40
-(AVERAGEIFS('Offense Log'!$M$2:$M$2999,'Offense Log'!$J$2:$J$2999,"HC")-AVERAGE('Defense Log'!$M$2:$M$2999))</f>
        <v>#DIV/0!</v>
      </c>
      <c r="K124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L124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M124" t="e">
        <f ca="1">Table3[[#This Row],[Difference]]/SQRT((Table3[[#This Row],[STDO]]^2)/Table3[[#This Row],[Offense]]+(Table3[[#This Row],[STDD]]^2)/Table3[[#This Row],[Defense]])</f>
        <v>#DIV/0!</v>
      </c>
    </row>
    <row r="125" spans="1:13" hidden="1" x14ac:dyDescent="0.3">
      <c r="A125" t="s">
        <v>70</v>
      </c>
      <c r="B125" t="s">
        <v>11</v>
      </c>
      <c r="C125" t="s">
        <v>71</v>
      </c>
      <c r="D125" t="s">
        <v>130</v>
      </c>
      <c r="E125" t="s">
        <v>14</v>
      </c>
      <c r="F125" s="6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-33.333333333333343</v>
      </c>
      <c r="G125" s="3">
        <f ca="1">Table3[[#This Row],[Offense]]+Table3[[#This Row],[Defense]]</f>
        <v>12</v>
      </c>
      <c r="H125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6</v>
      </c>
      <c r="I125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6</v>
      </c>
      <c r="J125">
        <f ca="1">Table3[[#This Row],[+/- Per 40 Poss]]/40
-(AVERAGEIFS('Offense Log'!$M$2:$M$2999,'Offense Log'!$J$2:$J$2999,"HC")-AVERAGE('Defense Log'!$M$2:$M$2999))</f>
        <v>-0.98487961077034736</v>
      </c>
      <c r="K125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0.81649658092772603</v>
      </c>
      <c r="L125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0.81649658092772603</v>
      </c>
      <c r="M125">
        <f ca="1">Table3[[#This Row],[Difference]]/SQRT((Table3[[#This Row],[STDO]]^2)/Table3[[#This Row],[Offense]]+(Table3[[#This Row],[STDD]]^2)/Table3[[#This Row],[Defense]])</f>
        <v>-2.0892451542842405</v>
      </c>
    </row>
    <row r="126" spans="1:13" hidden="1" x14ac:dyDescent="0.3">
      <c r="A126" t="s">
        <v>70</v>
      </c>
      <c r="B126" t="s">
        <v>10</v>
      </c>
      <c r="C126" t="s">
        <v>71</v>
      </c>
      <c r="D126" t="s">
        <v>130</v>
      </c>
      <c r="E126" t="s">
        <v>14</v>
      </c>
      <c r="F126" s="6" t="e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#DIV/0!</v>
      </c>
      <c r="G126" s="3">
        <f ca="1">Table3[[#This Row],[Offense]]+Table3[[#This Row],[Defense]]</f>
        <v>0</v>
      </c>
      <c r="H126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0</v>
      </c>
      <c r="I126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0</v>
      </c>
      <c r="J126" t="e">
        <f ca="1">Table3[[#This Row],[+/- Per 40 Poss]]/40
-(AVERAGEIFS('Offense Log'!$M$2:$M$2999,'Offense Log'!$J$2:$J$2999,"HC")-AVERAGE('Defense Log'!$M$2:$M$2999))</f>
        <v>#DIV/0!</v>
      </c>
      <c r="K126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L126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M126" t="e">
        <f ca="1">Table3[[#This Row],[Difference]]/SQRT((Table3[[#This Row],[STDO]]^2)/Table3[[#This Row],[Offense]]+(Table3[[#This Row],[STDD]]^2)/Table3[[#This Row],[Defense]])</f>
        <v>#DIV/0!</v>
      </c>
    </row>
    <row r="127" spans="1:13" hidden="1" x14ac:dyDescent="0.3">
      <c r="A127" t="s">
        <v>9</v>
      </c>
      <c r="B127" t="s">
        <v>8</v>
      </c>
      <c r="C127" t="s">
        <v>70</v>
      </c>
      <c r="D127" t="s">
        <v>11</v>
      </c>
      <c r="E127" t="s">
        <v>71</v>
      </c>
      <c r="F127" s="6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-80</v>
      </c>
      <c r="G127" s="3">
        <f ca="1">Table3[[#This Row],[Offense]]+Table3[[#This Row],[Defense]]</f>
        <v>2</v>
      </c>
      <c r="H127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1</v>
      </c>
      <c r="I127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1</v>
      </c>
      <c r="J127">
        <f ca="1">Table3[[#This Row],[+/- Per 40 Poss]]/40
-(AVERAGEIFS('Offense Log'!$M$2:$M$2999,'Offense Log'!$J$2:$J$2999,"HC")-AVERAGE('Defense Log'!$M$2:$M$2999))</f>
        <v>-2.1515462774370135</v>
      </c>
      <c r="K127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L127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M127" t="e">
        <f ca="1">Table3[[#This Row],[Difference]]/SQRT((Table3[[#This Row],[STDO]]^2)/Table3[[#This Row],[Offense]]+(Table3[[#This Row],[STDD]]^2)/Table3[[#This Row],[Defense]])</f>
        <v>#DIV/0!</v>
      </c>
    </row>
    <row r="128" spans="1:13" hidden="1" x14ac:dyDescent="0.3">
      <c r="A128" t="s">
        <v>10</v>
      </c>
      <c r="B128" t="s">
        <v>11</v>
      </c>
      <c r="C128" t="s">
        <v>71</v>
      </c>
      <c r="D128" t="s">
        <v>130</v>
      </c>
      <c r="E128" t="s">
        <v>14</v>
      </c>
      <c r="F128" s="6" t="e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#DIV/0!</v>
      </c>
      <c r="G128" s="3">
        <f ca="1">Table3[[#This Row],[Offense]]+Table3[[#This Row],[Defense]]</f>
        <v>0</v>
      </c>
      <c r="H128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0</v>
      </c>
      <c r="I128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0</v>
      </c>
      <c r="J128" t="e">
        <f ca="1">Table3[[#This Row],[+/- Per 40 Poss]]/40
-(AVERAGEIFS('Offense Log'!$M$2:$M$2999,'Offense Log'!$J$2:$J$2999,"HC")-AVERAGE('Defense Log'!$M$2:$M$2999))</f>
        <v>#DIV/0!</v>
      </c>
      <c r="K128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L128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M128" t="e">
        <f ca="1">Table3[[#This Row],[Difference]]/SQRT((Table3[[#This Row],[STDO]]^2)/Table3[[#This Row],[Offense]]+(Table3[[#This Row],[STDD]]^2)/Table3[[#This Row],[Defense]])</f>
        <v>#DIV/0!</v>
      </c>
    </row>
    <row r="129" spans="1:13" x14ac:dyDescent="0.3">
      <c r="A129" t="s">
        <v>13</v>
      </c>
      <c r="B129" t="s">
        <v>70</v>
      </c>
      <c r="C129" t="s">
        <v>8</v>
      </c>
      <c r="D129" t="s">
        <v>11</v>
      </c>
      <c r="E129" t="s">
        <v>131</v>
      </c>
      <c r="F129" s="6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-16.842105263157894</v>
      </c>
      <c r="G129" s="3">
        <f ca="1">Table3[[#This Row],[Offense]]+Table3[[#This Row],[Defense]]</f>
        <v>35</v>
      </c>
      <c r="H129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19</v>
      </c>
      <c r="I129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16</v>
      </c>
      <c r="J129">
        <f ca="1">Table3[[#This Row],[+/- Per 40 Poss]]/40
-(AVERAGEIFS('Offense Log'!$M$2:$M$2999,'Offense Log'!$J$2:$J$2999,"HC")-AVERAGE('Defense Log'!$M$2:$M$2999))</f>
        <v>-0.57259890901596111</v>
      </c>
      <c r="K129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0.90159053737049799</v>
      </c>
      <c r="L129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0.90159053737049799</v>
      </c>
      <c r="M129">
        <f ca="1">Table3[[#This Row],[Difference]]/SQRT((Table3[[#This Row],[STDO]]^2)/Table3[[#This Row],[Offense]]+(Table3[[#This Row],[STDD]]^2)/Table3[[#This Row],[Defense]])</f>
        <v>-1.8717331877916894</v>
      </c>
    </row>
    <row r="130" spans="1:13" hidden="1" x14ac:dyDescent="0.3">
      <c r="A130" t="s">
        <v>13</v>
      </c>
      <c r="B130" t="s">
        <v>9</v>
      </c>
      <c r="C130" t="s">
        <v>8</v>
      </c>
      <c r="D130" t="s">
        <v>10</v>
      </c>
      <c r="E130" t="s">
        <v>131</v>
      </c>
      <c r="F130" s="6" t="e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#DIV/0!</v>
      </c>
      <c r="G130" s="3">
        <f ca="1">Table3[[#This Row],[Offense]]+Table3[[#This Row],[Defense]]</f>
        <v>0</v>
      </c>
      <c r="H130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0</v>
      </c>
      <c r="I130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0</v>
      </c>
      <c r="J130" t="e">
        <f ca="1">Table3[[#This Row],[+/- Per 40 Poss]]/40
-(AVERAGEIFS('Offense Log'!$M$2:$M$2999,'Offense Log'!$J$2:$J$2999,"HC")-AVERAGE('Defense Log'!$M$2:$M$2999))</f>
        <v>#DIV/0!</v>
      </c>
      <c r="K130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L130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M130" t="e">
        <f ca="1">Table3[[#This Row],[Difference]]/SQRT((Table3[[#This Row],[STDO]]^2)/Table3[[#This Row],[Offense]]+(Table3[[#This Row],[STDD]]^2)/Table3[[#This Row],[Defense]])</f>
        <v>#DIV/0!</v>
      </c>
    </row>
    <row r="131" spans="1:13" x14ac:dyDescent="0.3">
      <c r="A131" t="s">
        <v>13</v>
      </c>
      <c r="B131" t="s">
        <v>130</v>
      </c>
      <c r="C131" t="s">
        <v>9</v>
      </c>
      <c r="D131" t="s">
        <v>70</v>
      </c>
      <c r="E131" t="s">
        <v>8</v>
      </c>
      <c r="F131" s="6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3.1746031746031722</v>
      </c>
      <c r="G131" s="3">
        <f ca="1">Table3[[#This Row],[Offense]]+Table3[[#This Row],[Defense]]</f>
        <v>32</v>
      </c>
      <c r="H131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14</v>
      </c>
      <c r="I131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18</v>
      </c>
      <c r="J131">
        <f ca="1">Table3[[#This Row],[+/- Per 40 Poss]]/40
-(AVERAGEIFS('Offense Log'!$M$2:$M$2999,'Offense Log'!$J$2:$J$2999,"HC")-AVERAGE('Defense Log'!$M$2:$M$2999))</f>
        <v>-7.218119807193446E-2</v>
      </c>
      <c r="K131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1.2314558524297639</v>
      </c>
      <c r="L131">
        <f ca="1">IFERROR(SQRT((COUNTIFS(OFFSET('Defense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5]],Reference!$A$1:$A$12,0),2)),"Yes",'Defense Log'!$M$2:$M$2999,3)*ABS((3-AVERAGEIFS('Defense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5]],Reference!$A$1:$A$12,0),2)),"Yes")))^2
+COUNTIFS(OFFSET('Defense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5]],Reference!$A$1:$A$12,0),2)),"Yes",'Defense Log'!$M$2:$M$2999,2)*ABS((2-AVERAGEIFS('Defense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5]],Reference!$A$1:$A$12,0),2)),"Yes")))^2
+COUNTIFS(OFFSET('Defense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5]],Reference!$A$1:$A$12,0),2)),"Yes",'Defense Log'!$M$2:$M$2999,1)*ABS((1-AVERAGEIFS('Defense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5]],Reference!$A$1:$A$12,0),2)),"Yes")))^2
+COUNTIFS(OFFSET('Defense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5]],Reference!$A$1:$A$12,0),2)),"Yes",'Defense Log'!$M$2:$M$2999,0)*ABS((0-AVERAGEIFS('Defense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5]],Reference!$A$1:$A$12,0),2)),"Yes")))^2)/(Table3[[#This Row],[Defense]]-1)),0)</f>
        <v>1.1659661762602751</v>
      </c>
      <c r="M131">
        <f ca="1">Table3[[#This Row],[Difference]]/SQRT((Table3[[#This Row],[STDO]]^2)/Table3[[#This Row],[Offense]]+(Table3[[#This Row],[STDD]]^2)/Table3[[#This Row],[Defense]])</f>
        <v>-0.16834340153648955</v>
      </c>
    </row>
    <row r="132" spans="1:13" x14ac:dyDescent="0.3">
      <c r="A132" t="s">
        <v>13</v>
      </c>
      <c r="B132" t="s">
        <v>130</v>
      </c>
      <c r="C132" t="s">
        <v>8</v>
      </c>
      <c r="D132" t="s">
        <v>70</v>
      </c>
      <c r="E132" t="s">
        <v>71</v>
      </c>
      <c r="F132" s="6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-14.453781512605042</v>
      </c>
      <c r="G132" s="3">
        <f ca="1">Table3[[#This Row],[Offense]]+Table3[[#This Row],[Defense]]</f>
        <v>31</v>
      </c>
      <c r="H132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17</v>
      </c>
      <c r="I132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14</v>
      </c>
      <c r="J132">
        <f ca="1">Table3[[#This Row],[+/- Per 40 Poss]]/40
-(AVERAGEIFS('Offense Log'!$M$2:$M$2999,'Offense Log'!$J$2:$J$2999,"HC")-AVERAGE('Defense Log'!$M$2:$M$2999))</f>
        <v>-0.51289081525213986</v>
      </c>
      <c r="K132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0.99631674623260724</v>
      </c>
      <c r="L132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0.99631674623260724</v>
      </c>
      <c r="M132">
        <f ca="1">Table3[[#This Row],[Difference]]/SQRT((Table3[[#This Row],[STDO]]^2)/Table3[[#This Row],[Offense]]+(Table3[[#This Row],[STDD]]^2)/Table3[[#This Row],[Defense]])</f>
        <v>-1.4263796146719872</v>
      </c>
    </row>
    <row r="133" spans="1:13" hidden="1" x14ac:dyDescent="0.3">
      <c r="A133" t="s">
        <v>13</v>
      </c>
      <c r="B133" t="s">
        <v>9</v>
      </c>
      <c r="C133" t="s">
        <v>70</v>
      </c>
      <c r="D133" t="s">
        <v>10</v>
      </c>
      <c r="E133" t="s">
        <v>131</v>
      </c>
      <c r="F133" s="6" t="e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#DIV/0!</v>
      </c>
      <c r="G133" s="3">
        <f ca="1">Table3[[#This Row],[Offense]]+Table3[[#This Row],[Defense]]</f>
        <v>0</v>
      </c>
      <c r="H133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0</v>
      </c>
      <c r="I133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0</v>
      </c>
      <c r="J133" t="e">
        <f ca="1">Table3[[#This Row],[+/- Per 40 Poss]]/40
-(AVERAGEIFS('Offense Log'!$M$2:$M$2999,'Offense Log'!$J$2:$J$2999,"HC")-AVERAGE('Defense Log'!$M$2:$M$2999))</f>
        <v>#DIV/0!</v>
      </c>
      <c r="K133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L133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M133" t="e">
        <f ca="1">Table3[[#This Row],[Difference]]/SQRT((Table3[[#This Row],[STDO]]^2)/Table3[[#This Row],[Offense]]+(Table3[[#This Row],[STDD]]^2)/Table3[[#This Row],[Defense]])</f>
        <v>#DIV/0!</v>
      </c>
    </row>
    <row r="134" spans="1:13" x14ac:dyDescent="0.3">
      <c r="A134" t="s">
        <v>13</v>
      </c>
      <c r="B134" t="s">
        <v>9</v>
      </c>
      <c r="C134" t="s">
        <v>14</v>
      </c>
      <c r="D134" t="s">
        <v>8</v>
      </c>
      <c r="E134" t="s">
        <v>10</v>
      </c>
      <c r="F134" s="6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7.1666666666666679</v>
      </c>
      <c r="G134" s="3">
        <f ca="1">Table3[[#This Row],[Offense]]+Table3[[#This Row],[Defense]]</f>
        <v>31</v>
      </c>
      <c r="H134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16</v>
      </c>
      <c r="I134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15</v>
      </c>
      <c r="J134">
        <f ca="1">Table3[[#This Row],[+/- Per 40 Poss]]/40
-(AVERAGEIFS('Offense Log'!$M$2:$M$2999,'Offense Log'!$J$2:$J$2999,"HC")-AVERAGE('Defense Log'!$M$2:$M$2999))</f>
        <v>2.7620389229652931E-2</v>
      </c>
      <c r="K134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1.25</v>
      </c>
      <c r="L134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1.25</v>
      </c>
      <c r="M134">
        <f ca="1">Table3[[#This Row],[Difference]]/SQRT((Table3[[#This Row],[STDO]]^2)/Table3[[#This Row],[Offense]]+(Table3[[#This Row],[STDD]]^2)/Table3[[#This Row],[Defense]])</f>
        <v>6.1481514248761415E-2</v>
      </c>
    </row>
    <row r="135" spans="1:13" x14ac:dyDescent="0.3">
      <c r="A135" t="s">
        <v>13</v>
      </c>
      <c r="B135" t="s">
        <v>9</v>
      </c>
      <c r="C135" t="s">
        <v>70</v>
      </c>
      <c r="D135" t="s">
        <v>11</v>
      </c>
      <c r="E135" t="s">
        <v>131</v>
      </c>
      <c r="F135" s="6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41.454545454545467</v>
      </c>
      <c r="G135" s="3">
        <f ca="1">Table3[[#This Row],[Offense]]+Table3[[#This Row],[Defense]]</f>
        <v>31</v>
      </c>
      <c r="H135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11</v>
      </c>
      <c r="I135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20</v>
      </c>
      <c r="J135">
        <f ca="1">Table3[[#This Row],[+/- Per 40 Poss]]/40
-(AVERAGEIFS('Offense Log'!$M$2:$M$2999,'Offense Log'!$J$2:$J$2999,"HC")-AVERAGE('Defense Log'!$M$2:$M$2999))</f>
        <v>0.88481735892662283</v>
      </c>
      <c r="K135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1.3618169680781096</v>
      </c>
      <c r="L135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1.3618169680781096</v>
      </c>
      <c r="M135">
        <f ca="1">Table3[[#This Row],[Difference]]/SQRT((Table3[[#This Row],[STDO]]^2)/Table3[[#This Row],[Offense]]+(Table3[[#This Row],[STDD]]^2)/Table3[[#This Row],[Defense]])</f>
        <v>1.7308737304875723</v>
      </c>
    </row>
    <row r="136" spans="1:13" hidden="1" x14ac:dyDescent="0.3">
      <c r="A136" t="s">
        <v>13</v>
      </c>
      <c r="B136" t="s">
        <v>9</v>
      </c>
      <c r="C136" t="s">
        <v>10</v>
      </c>
      <c r="D136" t="s">
        <v>11</v>
      </c>
      <c r="E136" t="s">
        <v>131</v>
      </c>
      <c r="F136" s="6" t="e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#DIV/0!</v>
      </c>
      <c r="G136" s="3">
        <f ca="1">Table3[[#This Row],[Offense]]+Table3[[#This Row],[Defense]]</f>
        <v>0</v>
      </c>
      <c r="H136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0</v>
      </c>
      <c r="I136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0</v>
      </c>
      <c r="J136" t="e">
        <f ca="1">Table3[[#This Row],[+/- Per 40 Poss]]/40
-(AVERAGEIFS('Offense Log'!$M$2:$M$2999,'Offense Log'!$J$2:$J$2999,"HC")-AVERAGE('Defense Log'!$M$2:$M$2999))</f>
        <v>#DIV/0!</v>
      </c>
      <c r="K136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L136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M136" t="e">
        <f ca="1">Table3[[#This Row],[Difference]]/SQRT((Table3[[#This Row],[STDO]]^2)/Table3[[#This Row],[Offense]]+(Table3[[#This Row],[STDD]]^2)/Table3[[#This Row],[Defense]])</f>
        <v>#DIV/0!</v>
      </c>
    </row>
    <row r="137" spans="1:13" x14ac:dyDescent="0.3">
      <c r="A137" t="s">
        <v>130</v>
      </c>
      <c r="B137" t="s">
        <v>8</v>
      </c>
      <c r="C137" t="s">
        <v>70</v>
      </c>
      <c r="D137" t="s">
        <v>11</v>
      </c>
      <c r="E137" t="s">
        <v>71</v>
      </c>
      <c r="F137" s="6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9.9393939393939412</v>
      </c>
      <c r="G137" s="3">
        <f ca="1">Table3[[#This Row],[Offense]]+Table3[[#This Row],[Defense]]</f>
        <v>26</v>
      </c>
      <c r="H137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11</v>
      </c>
      <c r="I137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15</v>
      </c>
      <c r="J137">
        <f ca="1">Table3[[#This Row],[+/- Per 40 Poss]]/40
-(AVERAGEIFS('Offense Log'!$M$2:$M$2999,'Offense Log'!$J$2:$J$2999,"HC")-AVERAGE('Defense Log'!$M$2:$M$2999))</f>
        <v>9.6938571047834765E-2</v>
      </c>
      <c r="K137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1.2504544628399563</v>
      </c>
      <c r="L137">
        <f ca="1">IFERROR(SQRT((COUNTIFS(OFFSET('Defense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5]],Reference!$A$1:$A$12,0),2)),"Yes",'Defense Log'!$M$2:$M$2999,3)*ABS((3-AVERAGEIFS('Defense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5]],Reference!$A$1:$A$12,0),2)),"Yes")))^2
+COUNTIFS(OFFSET('Defense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5]],Reference!$A$1:$A$12,0),2)),"Yes",'Defense Log'!$M$2:$M$2999,2)*ABS((2-AVERAGEIFS('Defense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5]],Reference!$A$1:$A$12,0),2)),"Yes")))^2
+COUNTIFS(OFFSET('Defense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5]],Reference!$A$1:$A$12,0),2)),"Yes",'Defense Log'!$M$2:$M$2999,1)*ABS((1-AVERAGEIFS('Defense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5]],Reference!$A$1:$A$12,0),2)),"Yes")))^2
+COUNTIFS(OFFSET('Defense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5]],Reference!$A$1:$A$12,0),2)),"Yes",'Defense Log'!$M$2:$M$2999,0)*ABS((0-AVERAGEIFS('Defense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5]],Reference!$A$1:$A$12,0),2)),"Yes")))^2)/(Table3[[#This Row],[Defense]]-1)),0)</f>
        <v>1.0997835284835873</v>
      </c>
      <c r="M137">
        <f ca="1">Table3[[#This Row],[Difference]]/SQRT((Table3[[#This Row],[STDO]]^2)/Table3[[#This Row],[Offense]]+(Table3[[#This Row],[STDD]]^2)/Table3[[#This Row],[Defense]])</f>
        <v>0.2053784755458177</v>
      </c>
    </row>
    <row r="138" spans="1:13" hidden="1" x14ac:dyDescent="0.3">
      <c r="A138" t="s">
        <v>13</v>
      </c>
      <c r="B138" t="s">
        <v>8</v>
      </c>
      <c r="C138" t="s">
        <v>70</v>
      </c>
      <c r="D138" t="s">
        <v>10</v>
      </c>
      <c r="E138" t="s">
        <v>131</v>
      </c>
      <c r="F138" s="6" t="e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#DIV/0!</v>
      </c>
      <c r="G138" s="3">
        <f ca="1">Table3[[#This Row],[Offense]]+Table3[[#This Row],[Defense]]</f>
        <v>0</v>
      </c>
      <c r="H138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0</v>
      </c>
      <c r="I138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0</v>
      </c>
      <c r="J138" t="e">
        <f ca="1">Table3[[#This Row],[+/- Per 40 Poss]]/40
-(AVERAGEIFS('Offense Log'!$M$2:$M$2999,'Offense Log'!$J$2:$J$2999,"HC")-AVERAGE('Defense Log'!$M$2:$M$2999))</f>
        <v>#DIV/0!</v>
      </c>
      <c r="K138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L138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M138" t="e">
        <f ca="1">Table3[[#This Row],[Difference]]/SQRT((Table3[[#This Row],[STDO]]^2)/Table3[[#This Row],[Offense]]+(Table3[[#This Row],[STDD]]^2)/Table3[[#This Row],[Defense]])</f>
        <v>#DIV/0!</v>
      </c>
    </row>
    <row r="139" spans="1:13" x14ac:dyDescent="0.3">
      <c r="A139" t="s">
        <v>130</v>
      </c>
      <c r="B139" t="s">
        <v>8</v>
      </c>
      <c r="C139" t="s">
        <v>70</v>
      </c>
      <c r="D139" t="s">
        <v>11</v>
      </c>
      <c r="E139" t="s">
        <v>131</v>
      </c>
      <c r="F139" s="6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0.25974025974026205</v>
      </c>
      <c r="G139" s="3">
        <f ca="1">Table3[[#This Row],[Offense]]+Table3[[#This Row],[Defense]]</f>
        <v>25</v>
      </c>
      <c r="H139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14</v>
      </c>
      <c r="I139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11</v>
      </c>
      <c r="J139">
        <f ca="1">Table3[[#This Row],[+/- Per 40 Poss]]/40
-(AVERAGEIFS('Offense Log'!$M$2:$M$2999,'Offense Log'!$J$2:$J$2999,"HC")-AVERAGE('Defense Log'!$M$2:$M$2999))</f>
        <v>-0.14505277094350721</v>
      </c>
      <c r="K139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1.0818177620697815</v>
      </c>
      <c r="L139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1.0818177620697815</v>
      </c>
      <c r="M139">
        <f ca="1">Table3[[#This Row],[Difference]]/SQRT((Table3[[#This Row],[STDO]]^2)/Table3[[#This Row],[Offense]]+(Table3[[#This Row],[STDD]]^2)/Table3[[#This Row],[Defense]])</f>
        <v>-0.33278387764897482</v>
      </c>
    </row>
    <row r="140" spans="1:13" hidden="1" x14ac:dyDescent="0.3">
      <c r="A140" t="s">
        <v>13</v>
      </c>
      <c r="B140" t="s">
        <v>8</v>
      </c>
      <c r="C140" t="s">
        <v>10</v>
      </c>
      <c r="D140" t="s">
        <v>11</v>
      </c>
      <c r="E140" t="s">
        <v>131</v>
      </c>
      <c r="F140" s="6" t="e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#DIV/0!</v>
      </c>
      <c r="G140" s="3">
        <f ca="1">Table3[[#This Row],[Offense]]+Table3[[#This Row],[Defense]]</f>
        <v>0</v>
      </c>
      <c r="H140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0</v>
      </c>
      <c r="I140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0</v>
      </c>
      <c r="J140" t="e">
        <f ca="1">Table3[[#This Row],[+/- Per 40 Poss]]/40
-(AVERAGEIFS('Offense Log'!$M$2:$M$2999,'Offense Log'!$J$2:$J$2999,"HC")-AVERAGE('Defense Log'!$M$2:$M$2999))</f>
        <v>#DIV/0!</v>
      </c>
      <c r="K140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L140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M140" t="e">
        <f ca="1">Table3[[#This Row],[Difference]]/SQRT((Table3[[#This Row],[STDO]]^2)/Table3[[#This Row],[Offense]]+(Table3[[#This Row],[STDD]]^2)/Table3[[#This Row],[Defense]])</f>
        <v>#DIV/0!</v>
      </c>
    </row>
    <row r="141" spans="1:13" hidden="1" x14ac:dyDescent="0.3">
      <c r="A141" t="s">
        <v>13</v>
      </c>
      <c r="B141" t="s">
        <v>70</v>
      </c>
      <c r="C141" t="s">
        <v>10</v>
      </c>
      <c r="D141" t="s">
        <v>11</v>
      </c>
      <c r="E141" t="s">
        <v>131</v>
      </c>
      <c r="F141" s="6" t="e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#DIV/0!</v>
      </c>
      <c r="G141" s="3">
        <f ca="1">Table3[[#This Row],[Offense]]+Table3[[#This Row],[Defense]]</f>
        <v>0</v>
      </c>
      <c r="H141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0</v>
      </c>
      <c r="I141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0</v>
      </c>
      <c r="J141" t="e">
        <f ca="1">Table3[[#This Row],[+/- Per 40 Poss]]/40
-(AVERAGEIFS('Offense Log'!$M$2:$M$2999,'Offense Log'!$J$2:$J$2999,"HC")-AVERAGE('Defense Log'!$M$2:$M$2999))</f>
        <v>#DIV/0!</v>
      </c>
      <c r="K141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L141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M141" t="e">
        <f ca="1">Table3[[#This Row],[Difference]]/SQRT((Table3[[#This Row],[STDO]]^2)/Table3[[#This Row],[Offense]]+(Table3[[#This Row],[STDD]]^2)/Table3[[#This Row],[Defense]])</f>
        <v>#DIV/0!</v>
      </c>
    </row>
    <row r="142" spans="1:13" hidden="1" x14ac:dyDescent="0.3">
      <c r="A142" t="s">
        <v>9</v>
      </c>
      <c r="B142" t="s">
        <v>8</v>
      </c>
      <c r="C142" t="s">
        <v>70</v>
      </c>
      <c r="D142" t="s">
        <v>10</v>
      </c>
      <c r="E142" t="s">
        <v>131</v>
      </c>
      <c r="F142" s="6" t="e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#DIV/0!</v>
      </c>
      <c r="G142" s="3">
        <f ca="1">Table3[[#This Row],[Offense]]+Table3[[#This Row],[Defense]]</f>
        <v>0</v>
      </c>
      <c r="H142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0</v>
      </c>
      <c r="I142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0</v>
      </c>
      <c r="J142" t="e">
        <f ca="1">Table3[[#This Row],[+/- Per 40 Poss]]/40
-(AVERAGEIFS('Offense Log'!$M$2:$M$2999,'Offense Log'!$J$2:$J$2999,"HC")-AVERAGE('Defense Log'!$M$2:$M$2999))</f>
        <v>#DIV/0!</v>
      </c>
      <c r="K142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L142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M142" t="e">
        <f ca="1">Table3[[#This Row],[Difference]]/SQRT((Table3[[#This Row],[STDO]]^2)/Table3[[#This Row],[Offense]]+(Table3[[#This Row],[STDD]]^2)/Table3[[#This Row],[Defense]])</f>
        <v>#DIV/0!</v>
      </c>
    </row>
    <row r="143" spans="1:13" x14ac:dyDescent="0.3">
      <c r="A143" t="s">
        <v>13</v>
      </c>
      <c r="B143" t="s">
        <v>9</v>
      </c>
      <c r="C143" t="s">
        <v>14</v>
      </c>
      <c r="D143" t="s">
        <v>11</v>
      </c>
      <c r="E143" t="s">
        <v>10</v>
      </c>
      <c r="F143" s="6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0</v>
      </c>
      <c r="G143" s="3">
        <f ca="1">Table3[[#This Row],[Offense]]+Table3[[#This Row],[Defense]]</f>
        <v>25</v>
      </c>
      <c r="H143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10</v>
      </c>
      <c r="I143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15</v>
      </c>
      <c r="J143">
        <f ca="1">Table3[[#This Row],[+/- Per 40 Poss]]/40
-(AVERAGEIFS('Offense Log'!$M$2:$M$2999,'Offense Log'!$J$2:$J$2999,"HC")-AVERAGE('Defense Log'!$M$2:$M$2999))</f>
        <v>-0.15154627743701377</v>
      </c>
      <c r="K143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1.0327955589886446</v>
      </c>
      <c r="L143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1.0327955589886446</v>
      </c>
      <c r="M143">
        <f ca="1">Table3[[#This Row],[Difference]]/SQRT((Table3[[#This Row],[STDO]]^2)/Table3[[#This Row],[Offense]]+(Table3[[#This Row],[STDD]]^2)/Table3[[#This Row],[Defense]])</f>
        <v>-0.35942355571556089</v>
      </c>
    </row>
    <row r="144" spans="1:13" hidden="1" x14ac:dyDescent="0.3">
      <c r="A144" t="s">
        <v>9</v>
      </c>
      <c r="B144" t="s">
        <v>8</v>
      </c>
      <c r="C144" t="s">
        <v>10</v>
      </c>
      <c r="D144" t="s">
        <v>11</v>
      </c>
      <c r="E144" t="s">
        <v>131</v>
      </c>
      <c r="F144" s="6" t="e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#DIV/0!</v>
      </c>
      <c r="G144" s="3">
        <f ca="1">Table3[[#This Row],[Offense]]+Table3[[#This Row],[Defense]]</f>
        <v>0</v>
      </c>
      <c r="H144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0</v>
      </c>
      <c r="I144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0</v>
      </c>
      <c r="J144" t="e">
        <f ca="1">Table3[[#This Row],[+/- Per 40 Poss]]/40
-(AVERAGEIFS('Offense Log'!$M$2:$M$2999,'Offense Log'!$J$2:$J$2999,"HC")-AVERAGE('Defense Log'!$M$2:$M$2999))</f>
        <v>#DIV/0!</v>
      </c>
      <c r="K144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L144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M144" t="e">
        <f ca="1">Table3[[#This Row],[Difference]]/SQRT((Table3[[#This Row],[STDO]]^2)/Table3[[#This Row],[Offense]]+(Table3[[#This Row],[STDD]]^2)/Table3[[#This Row],[Defense]])</f>
        <v>#DIV/0!</v>
      </c>
    </row>
    <row r="145" spans="1:13" hidden="1" x14ac:dyDescent="0.3">
      <c r="A145" t="s">
        <v>9</v>
      </c>
      <c r="B145" t="s">
        <v>70</v>
      </c>
      <c r="C145" t="s">
        <v>10</v>
      </c>
      <c r="D145" t="s">
        <v>11</v>
      </c>
      <c r="E145" t="s">
        <v>131</v>
      </c>
      <c r="F145" s="6" t="e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#DIV/0!</v>
      </c>
      <c r="G145" s="3">
        <f ca="1">Table3[[#This Row],[Offense]]+Table3[[#This Row],[Defense]]</f>
        <v>0</v>
      </c>
      <c r="H145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0</v>
      </c>
      <c r="I145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0</v>
      </c>
      <c r="J145" t="e">
        <f ca="1">Table3[[#This Row],[+/- Per 40 Poss]]/40
-(AVERAGEIFS('Offense Log'!$M$2:$M$2999,'Offense Log'!$J$2:$J$2999,"HC")-AVERAGE('Defense Log'!$M$2:$M$2999))</f>
        <v>#DIV/0!</v>
      </c>
      <c r="K145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L145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M145" t="e">
        <f ca="1">Table3[[#This Row],[Difference]]/SQRT((Table3[[#This Row],[STDO]]^2)/Table3[[#This Row],[Offense]]+(Table3[[#This Row],[STDD]]^2)/Table3[[#This Row],[Defense]])</f>
        <v>#DIV/0!</v>
      </c>
    </row>
    <row r="146" spans="1:13" hidden="1" x14ac:dyDescent="0.3">
      <c r="A146" t="s">
        <v>8</v>
      </c>
      <c r="B146" t="s">
        <v>70</v>
      </c>
      <c r="C146" t="s">
        <v>10</v>
      </c>
      <c r="D146" t="s">
        <v>11</v>
      </c>
      <c r="E146" t="s">
        <v>131</v>
      </c>
      <c r="F146" s="6" t="e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#DIV/0!</v>
      </c>
      <c r="G146" s="3">
        <f ca="1">Table3[[#This Row],[Offense]]+Table3[[#This Row],[Defense]]</f>
        <v>0</v>
      </c>
      <c r="H146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0</v>
      </c>
      <c r="I146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0</v>
      </c>
      <c r="J146" t="e">
        <f ca="1">Table3[[#This Row],[+/- Per 40 Poss]]/40
-(AVERAGEIFS('Offense Log'!$M$2:$M$2999,'Offense Log'!$J$2:$J$2999,"HC")-AVERAGE('Defense Log'!$M$2:$M$2999))</f>
        <v>#DIV/0!</v>
      </c>
      <c r="K146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L146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M146" t="e">
        <f ca="1">Table3[[#This Row],[Difference]]/SQRT((Table3[[#This Row],[STDO]]^2)/Table3[[#This Row],[Offense]]+(Table3[[#This Row],[STDD]]^2)/Table3[[#This Row],[Defense]])</f>
        <v>#DIV/0!</v>
      </c>
    </row>
    <row r="147" spans="1:13" hidden="1" x14ac:dyDescent="0.3">
      <c r="A147" t="s">
        <v>9</v>
      </c>
      <c r="B147" t="s">
        <v>8</v>
      </c>
      <c r="C147" t="s">
        <v>70</v>
      </c>
      <c r="D147" t="s">
        <v>11</v>
      </c>
      <c r="E147" t="s">
        <v>131</v>
      </c>
      <c r="F147" s="6" t="e">
        <f ca="1">(AVERAGEIFS('Offense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
-AVERAGEIFS('Defense Log'!$M$2:$M$2999,OFFSET('Defense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5]],Reference!$A$1:$A$12,0),2)),"Yes"))*40</f>
        <v>#DIV/0!</v>
      </c>
      <c r="G147" s="3">
        <f ca="1">Table3[[#This Row],[Offense]]+Table3[[#This Row],[Defense]]</f>
        <v>0</v>
      </c>
      <c r="H147">
        <f ca="1">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</f>
        <v>0</v>
      </c>
      <c r="I147">
        <f ca="1">COUNTIFS(OFFSET('Defense Log'!$P$2:$P$2999,0,INDEX(Reference!$A$1:$B$12,MATCH(Table3[[#This Row],[Player 1]],Reference!$A$1:$A$12,0),2)),"Yes",OFFSET('Defense Log'!$P$2:$P$2999,0,INDEX(Reference!$A$1:$B$12,MATCH(Table3[[#This Row],[Player 2]],Reference!$A$1:$A$12,0),2)),"Yes",OFFSET('Defense Log'!$P$2:$P$2999,0,INDEX(Reference!$A$1:$B$12,MATCH(Table3[[#This Row],[Player 3]],Reference!$A$1:$A$12,0),2)),"Yes",OFFSET('Defense Log'!$P$2:$P$2999,0,INDEX(Reference!$A$1:$B$12,MATCH(Table3[[#This Row],[Player 4]],Reference!$A$1:$A$12,0),2)),"Yes",OFFSET('Defense Log'!$P$2:$P$2999,0,INDEX(Reference!$A$1:$B$12,MATCH(Table3[[#This Row],[Player 5]],Reference!$A$1:$A$12,0),2)),"Yes")</f>
        <v>0</v>
      </c>
      <c r="J147" t="e">
        <f ca="1">Table3[[#This Row],[+/- Per 40 Poss]]/40
-(AVERAGEIFS('Offense Log'!$M$2:$M$2999,'Offense Log'!$J$2:$J$2999,"HC")-AVERAGE('Defense Log'!$M$2:$M$2999))</f>
        <v>#DIV/0!</v>
      </c>
      <c r="K147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L147">
        <f ca="1">IFERROR(SQRT((COUNTIFS(OFFSET('Offense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Log'!$M$2:$M$2999,3)*ABS((3-AVERAGEIFS('Offense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Log'!$M$2:$M$2999,2)*ABS((2-AVERAGEIFS('Offense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Log'!$M$2:$M$2999,1)*ABS((1-AVERAGEIFS('Offense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
+COUNTIFS(OFFSET('Offense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Log'!$J$2:$J$2999,"HC",'Offense Log'!$M$2:$M$2999,0)*ABS((0-AVERAGEIFS('Offense Log'!$M$2:$M$2999,OFFSET('Offense Log'!$P$2:$P$2999,0,INDEX(Reference!$A$1:$B$12,MATCH(Table3[[#This Row],[Player 1]],Reference!$A$1:$A$12,0),2)),"Yes",OFFSET('Offense Log'!$P$2:$P$2999,0,INDEX(Reference!$A$1:$B$12,MATCH(Table3[[#This Row],[Player 2]],Reference!$A$1:$A$12,0),2)),"Yes",OFFSET('Offense Log'!$P$2:$P$2999,0,INDEX(Reference!$A$1:$B$12,MATCH(Table3[[#This Row],[Player 3]],Reference!$A$1:$A$12,0),2)),"Yes",OFFSET('Offense Log'!$P$2:$P$2999,0,INDEX(Reference!$A$1:$B$12,MATCH(Table3[[#This Row],[Player 4]],Reference!$A$1:$A$12,0),2)),"Yes",OFFSET('Offense Log'!$P$2:$P$2999,0,INDEX(Reference!$A$1:$B$12,MATCH(Table3[[#This Row],[Player 5]],Reference!$A$1:$A$12,0),2)),"Yes",'Offense Log'!$J$2:$J$2999,"HC")))^2)/(Table3[[#This Row],[Offense]]-1)),0)</f>
        <v>0</v>
      </c>
      <c r="M147" t="e">
        <f ca="1">Table3[[#This Row],[Difference]]/SQRT((Table3[[#This Row],[STDO]]^2)/Table3[[#This Row],[Offense]]+(Table3[[#This Row],[STDD]]^2)/Table3[[#This Row],[Defense]])</f>
        <v>#DIV/0!</v>
      </c>
    </row>
  </sheetData>
  <conditionalFormatting sqref="A3:E64">
    <cfRule type="expression" dxfId="11" priority="3">
      <formula>$M3&lt;-1.645</formula>
    </cfRule>
    <cfRule type="expression" dxfId="10" priority="4">
      <formula>$M3&gt;1.645</formula>
    </cfRule>
  </conditionalFormatting>
  <conditionalFormatting sqref="A129:E141">
    <cfRule type="expression" dxfId="9" priority="1">
      <formula>$M129&lt;-1.645</formula>
    </cfRule>
    <cfRule type="expression" dxfId="8" priority="2">
      <formula>$M129&gt;1.645</formula>
    </cfRule>
  </conditionalFormatting>
  <pageMargins left="0" right="0" top="0" bottom="0" header="0.05" footer="0.05"/>
  <pageSetup orientation="landscape"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5BA60C-1FB5-4C08-B9D2-037DDC4DBDC4}">
  <sheetPr>
    <pageSetUpPr fitToPage="1"/>
  </sheetPr>
  <dimension ref="A1:AE60"/>
  <sheetViews>
    <sheetView showGridLines="0" zoomScale="70" zoomScaleNormal="70" workbookViewId="0">
      <pane ySplit="1" topLeftCell="A2" activePane="bottomLeft" state="frozen"/>
      <selection activeCell="AC23" sqref="AC23"/>
      <selection pane="bottomLeft" activeCell="B37" sqref="B37"/>
    </sheetView>
  </sheetViews>
  <sheetFormatPr defaultRowHeight="14.4" x14ac:dyDescent="0.3"/>
  <cols>
    <col min="1" max="1" width="11.6640625" style="24" bestFit="1" customWidth="1"/>
    <col min="2" max="2" width="15.44140625" style="13" bestFit="1" customWidth="1"/>
    <col min="3" max="3" width="7.33203125" customWidth="1"/>
    <col min="4" max="4" width="7" customWidth="1"/>
    <col min="5" max="5" width="10.109375" bestFit="1" customWidth="1"/>
    <col min="6" max="7" width="7.88671875" customWidth="1"/>
    <col min="8" max="8" width="8.109375" customWidth="1"/>
    <col min="9" max="9" width="7.33203125" customWidth="1"/>
    <col min="10" max="10" width="7.44140625" bestFit="1" customWidth="1"/>
    <col min="11" max="11" width="7.109375" customWidth="1"/>
    <col min="12" max="12" width="7.44140625" bestFit="1" customWidth="1"/>
    <col min="21" max="21" width="11" bestFit="1" customWidth="1"/>
    <col min="22" max="22" width="11.5546875" bestFit="1" customWidth="1"/>
    <col min="23" max="23" width="11.5546875" customWidth="1"/>
    <col min="24" max="24" width="12.21875" bestFit="1" customWidth="1"/>
    <col min="25" max="25" width="12.21875" customWidth="1"/>
    <col min="26" max="26" width="14.109375" bestFit="1" customWidth="1"/>
    <col min="27" max="29" width="12.21875" customWidth="1"/>
    <col min="30" max="30" width="11" style="5" customWidth="1"/>
    <col min="31" max="31" width="11" bestFit="1" customWidth="1"/>
  </cols>
  <sheetData>
    <row r="1" spans="1:31" s="2" customFormat="1" x14ac:dyDescent="0.3">
      <c r="A1" s="22" t="s">
        <v>52</v>
      </c>
      <c r="B1" s="12" t="s">
        <v>12</v>
      </c>
      <c r="C1" s="2" t="s">
        <v>53</v>
      </c>
      <c r="D1" s="2" t="s">
        <v>45</v>
      </c>
      <c r="E1" s="2" t="s">
        <v>238</v>
      </c>
      <c r="F1" s="2" t="s">
        <v>54</v>
      </c>
      <c r="G1" s="2" t="s">
        <v>55</v>
      </c>
      <c r="H1" s="2" t="s">
        <v>56</v>
      </c>
      <c r="I1" s="2" t="s">
        <v>57</v>
      </c>
      <c r="J1" s="2" t="s">
        <v>58</v>
      </c>
      <c r="K1" s="2" t="s">
        <v>59</v>
      </c>
      <c r="L1" s="2" t="s">
        <v>60</v>
      </c>
      <c r="M1" s="2" t="s">
        <v>62</v>
      </c>
      <c r="N1" s="2" t="s">
        <v>61</v>
      </c>
      <c r="O1" s="2" t="s">
        <v>63</v>
      </c>
      <c r="P1" s="2" t="s">
        <v>64</v>
      </c>
      <c r="Q1" s="2" t="s">
        <v>65</v>
      </c>
      <c r="R1" s="2" t="s">
        <v>66</v>
      </c>
      <c r="S1" s="2" t="s">
        <v>67</v>
      </c>
      <c r="T1" s="2" t="s">
        <v>68</v>
      </c>
      <c r="U1" s="2" t="s">
        <v>69</v>
      </c>
      <c r="V1" s="2" t="s">
        <v>123</v>
      </c>
      <c r="W1" s="2" t="s">
        <v>185</v>
      </c>
      <c r="X1" s="2" t="s">
        <v>153</v>
      </c>
      <c r="Y1" s="2" t="s">
        <v>251</v>
      </c>
      <c r="Z1" s="2" t="s">
        <v>215</v>
      </c>
      <c r="AA1" s="2" t="s">
        <v>226</v>
      </c>
      <c r="AB1" s="2" t="s">
        <v>227</v>
      </c>
      <c r="AC1" s="2" t="s">
        <v>279</v>
      </c>
      <c r="AD1" s="26" t="s">
        <v>120</v>
      </c>
      <c r="AE1" s="2" t="s">
        <v>50</v>
      </c>
    </row>
    <row r="2" spans="1:31" s="3" customFormat="1" x14ac:dyDescent="0.3">
      <c r="A2" s="20">
        <v>44874</v>
      </c>
      <c r="B2" s="13" t="s">
        <v>112</v>
      </c>
      <c r="C2" s="3" t="s">
        <v>121</v>
      </c>
      <c r="D2" s="3" t="s">
        <v>152</v>
      </c>
      <c r="E2" s="3">
        <v>32</v>
      </c>
      <c r="Y2" s="3" t="str">
        <f>IF(F2="","",COUNTIFS('Defense Log'!$H$2:$H$3001,"Roman",'Defense Log'!$A$2:$A$3001,$B2,'Defense Log'!$I$2:$I$3001,"Turnover",'Defense Log'!$L$2:$L$3001,"&lt;&gt;x"))</f>
        <v/>
      </c>
      <c r="Z2" s="3" t="str">
        <f>IF(F2="","",SUMIFS('Defense Log'!$M$2:$M$3001,'Defense Log'!$H$2:$H$3001,"Roman",'Defense Log'!$A$2:$A$3001,B2,'Defense Log'!$L$2:$L$3001,"&lt;&gt;x"))</f>
        <v/>
      </c>
      <c r="AA2" s="3" t="str">
        <f>IF(F2="","",T2+'Impact Formula'!$B$4*O2+'Impact Formula'!$B$5*M2+'Impact Formula'!$B$6*V2+'Impact Formula'!$B$7*S2+'Impact Formula'!$B$8*(H2-G2)+'Impact Formula'!$B$9*(L2-K2))</f>
        <v/>
      </c>
      <c r="AB2" s="3" t="str">
        <f>IF(F2="","",N2*'Impact Formula'!$B$17+Q2*'Impact Formula'!$B$18+P2*'Impact Formula'!$B$19+W2*'Impact Formula'!$B$21+U2*'Impact Formula'!$B$22+X2*'Impact Formula'!$B$23+'Impact Formula'!$B$24*R2+Y2*'Impact Formula'!$B$20+Z2*'Impact Formula'!$B$16+IFERROR((COUNTIFS('Defense Log'!$H$2:$H$3001,"Roman",'Defense Log'!$A$2:$A$3001,$B2,'Defense Log'!$N$2:$N$3001,"No",'Defense Log'!$I$2:$I$3001,"&lt;&gt;Foul",'Defense Log'!$I$2:$I$3001,"&lt;&gt;Turnover")*'Impact Formula'!$B$25),0))</f>
        <v/>
      </c>
      <c r="AC2" s="3" t="str">
        <f>IFERROR((AA2+AB2),"")</f>
        <v/>
      </c>
      <c r="AD2" s="5" t="str">
        <f t="shared" ref="AD2:AD7" si="0">IFERROR(T2/((H2*2)+(0.88*L2)),"")</f>
        <v/>
      </c>
      <c r="AE2" s="13" t="s">
        <v>266</v>
      </c>
    </row>
    <row r="3" spans="1:31" s="3" customFormat="1" x14ac:dyDescent="0.3">
      <c r="A3" s="20">
        <v>44879</v>
      </c>
      <c r="B3" s="13" t="s">
        <v>113</v>
      </c>
      <c r="C3" s="3" t="s">
        <v>121</v>
      </c>
      <c r="D3" s="3" t="s">
        <v>152</v>
      </c>
      <c r="E3" s="3">
        <v>8</v>
      </c>
      <c r="F3" s="3">
        <v>18</v>
      </c>
      <c r="G3" s="3">
        <v>3</v>
      </c>
      <c r="H3" s="3">
        <v>7</v>
      </c>
      <c r="I3" s="3">
        <v>1</v>
      </c>
      <c r="J3" s="3">
        <v>3</v>
      </c>
      <c r="K3" s="3">
        <v>2</v>
      </c>
      <c r="L3" s="3">
        <v>2</v>
      </c>
      <c r="M3" s="3">
        <v>0</v>
      </c>
      <c r="N3" s="3">
        <v>3</v>
      </c>
      <c r="O3" s="3">
        <v>5</v>
      </c>
      <c r="P3" s="3">
        <v>0</v>
      </c>
      <c r="Q3" s="3">
        <v>2</v>
      </c>
      <c r="R3" s="3">
        <v>3</v>
      </c>
      <c r="S3" s="3">
        <v>1</v>
      </c>
      <c r="T3" s="3">
        <v>9</v>
      </c>
      <c r="U3" s="3">
        <v>1</v>
      </c>
      <c r="V3" s="3">
        <v>1</v>
      </c>
      <c r="W3" s="3">
        <v>1</v>
      </c>
      <c r="X3" s="3">
        <v>1</v>
      </c>
      <c r="Y3" s="3">
        <f>IF(F3="","",COUNTIFS('Defense Log'!$H$2:$H$3001,"Roman",'Defense Log'!$A$2:$A$3001,$B3,'Defense Log'!$I$2:$I$3001,"Turnover",'Defense Log'!$L$2:$L$3001,"&lt;&gt;x"))</f>
        <v>2</v>
      </c>
      <c r="Z3" s="3">
        <f>IF(F3="","",SUMIFS('Defense Log'!$M$2:$M$3001,'Defense Log'!$H$2:$H$3001,"Roman",'Defense Log'!$A$2:$A$3001,B3,'Defense Log'!$L$2:$L$3001,"&lt;&gt;x"))</f>
        <v>4</v>
      </c>
      <c r="AA3" s="3">
        <f>IF(F3="","",T3+'Impact Formula'!$B$4*O3+'Impact Formula'!$B$5*M3+'Impact Formula'!$B$6*V3+'Impact Formula'!$B$7*S3+'Impact Formula'!$B$8*(H3-G3)+'Impact Formula'!$B$9*(L3-K3))</f>
        <v>7.6449999999999996</v>
      </c>
      <c r="AB3" s="3">
        <f>IF(F3="","",N3*'Impact Formula'!$B$17+Q3*'Impact Formula'!$B$18+P3*'Impact Formula'!$B$19+W3*'Impact Formula'!$B$21+U3*'Impact Formula'!$B$22+X3*'Impact Formula'!$B$23+'Impact Formula'!$B$24*R3+Y3*'Impact Formula'!$B$20+Z3*'Impact Formula'!$B$16+IFERROR((COUNTIFS('Defense Log'!$H$2:$H$3001,"Roman",'Defense Log'!$A$2:$A$3001,$B3,'Defense Log'!$N$2:$N$3001,"No",'Defense Log'!$I$2:$I$3001,"&lt;&gt;Foul",'Defense Log'!$I$2:$I$3001,"&lt;&gt;Turnover")*'Impact Formula'!$B$25),0))</f>
        <v>3.5750000000000002</v>
      </c>
      <c r="AC3" s="6">
        <f>IFERROR((AA3+AB3),"")</f>
        <v>11.219999999999999</v>
      </c>
      <c r="AD3" s="5">
        <f t="shared" si="0"/>
        <v>0.57106598984771573</v>
      </c>
      <c r="AE3" s="13" t="s">
        <v>266</v>
      </c>
    </row>
    <row r="4" spans="1:31" s="3" customFormat="1" x14ac:dyDescent="0.3">
      <c r="A4" s="20">
        <v>44883</v>
      </c>
      <c r="B4" s="13" t="s">
        <v>114</v>
      </c>
      <c r="C4" s="3" t="s">
        <v>267</v>
      </c>
      <c r="D4" s="3" t="s">
        <v>152</v>
      </c>
      <c r="E4" s="3">
        <v>8</v>
      </c>
      <c r="F4" s="3">
        <v>23</v>
      </c>
      <c r="G4" s="3">
        <v>4</v>
      </c>
      <c r="H4" s="3">
        <v>10</v>
      </c>
      <c r="I4" s="3">
        <v>1</v>
      </c>
      <c r="J4" s="3">
        <v>1</v>
      </c>
      <c r="K4" s="3">
        <v>3</v>
      </c>
      <c r="L4" s="3">
        <v>3</v>
      </c>
      <c r="M4" s="3">
        <v>0</v>
      </c>
      <c r="N4" s="3">
        <v>2</v>
      </c>
      <c r="O4" s="3">
        <v>6</v>
      </c>
      <c r="P4" s="3">
        <v>0</v>
      </c>
      <c r="Q4" s="3">
        <v>0</v>
      </c>
      <c r="R4" s="3">
        <v>3</v>
      </c>
      <c r="S4" s="3">
        <v>2</v>
      </c>
      <c r="T4" s="3">
        <v>12</v>
      </c>
      <c r="U4" s="3">
        <v>1</v>
      </c>
      <c r="V4" s="3">
        <v>2</v>
      </c>
      <c r="W4" s="3">
        <v>0</v>
      </c>
      <c r="X4" s="3">
        <v>0</v>
      </c>
      <c r="Y4" s="3">
        <f>IF(F4="","",COUNTIFS('Defense Log'!$H$2:$H$3001,"Roman",'Defense Log'!$A$2:$A$3001,$B4,'Defense Log'!$I$2:$I$3001,"Turnover",'Defense Log'!$L$2:$L$3001,"&lt;&gt;x"))</f>
        <v>0</v>
      </c>
      <c r="Z4" s="3">
        <f>IF(F4="","",SUMIFS('Defense Log'!$M$2:$M$3001,'Defense Log'!$H$2:$H$3001,"Roman",'Defense Log'!$A$2:$A$3001,B4,'Defense Log'!$L$2:$L$3001,"&lt;&gt;x"))</f>
        <v>6</v>
      </c>
      <c r="AA4" s="3">
        <f>IF(F4="","",T4+'Impact Formula'!$B$4*O4+'Impact Formula'!$B$5*M4+'Impact Formula'!$B$6*V4+'Impact Formula'!$B$7*S4+'Impact Formula'!$B$8*(H4-G4)+'Impact Formula'!$B$9*(L4-K4))</f>
        <v>7.3900000000000006</v>
      </c>
      <c r="AB4" s="3">
        <f>IF(F4="","",N4*'Impact Formula'!$B$17+Q4*'Impact Formula'!$B$18+P4*'Impact Formula'!$B$19+W4*'Impact Formula'!$B$21+U4*'Impact Formula'!$B$22+X4*'Impact Formula'!$B$23+'Impact Formula'!$B$24*R4+Y4*'Impact Formula'!$B$20+Z4*'Impact Formula'!$B$16+IFERROR((COUNTIFS('Defense Log'!$H$2:$H$3001,"Roman",'Defense Log'!$A$2:$A$3001,$B4,'Defense Log'!$N$2:$N$3001,"No",'Defense Log'!$I$2:$I$3001,"&lt;&gt;Foul",'Defense Log'!$I$2:$I$3001,"&lt;&gt;Turnover")*'Impact Formula'!$B$25),0))</f>
        <v>-0.625</v>
      </c>
      <c r="AC4" s="6">
        <f t="shared" ref="AC4:AC34" si="1">IFERROR((AA4+AB4),"")</f>
        <v>6.7650000000000006</v>
      </c>
      <c r="AD4" s="5">
        <f t="shared" si="0"/>
        <v>0.53003533568904593</v>
      </c>
      <c r="AE4" s="13" t="s">
        <v>266</v>
      </c>
    </row>
    <row r="5" spans="1:31" s="3" customFormat="1" x14ac:dyDescent="0.3">
      <c r="A5" s="20">
        <v>44884</v>
      </c>
      <c r="B5" s="13" t="s">
        <v>156</v>
      </c>
      <c r="C5" s="3" t="s">
        <v>267</v>
      </c>
      <c r="D5" s="3" t="s">
        <v>152</v>
      </c>
      <c r="E5" s="3">
        <v>5</v>
      </c>
      <c r="F5" s="3">
        <v>18</v>
      </c>
      <c r="G5" s="3">
        <v>0</v>
      </c>
      <c r="H5" s="3">
        <v>4</v>
      </c>
      <c r="K5" s="3">
        <v>0</v>
      </c>
      <c r="L5" s="3">
        <v>1</v>
      </c>
      <c r="M5" s="3">
        <v>0</v>
      </c>
      <c r="N5" s="3">
        <v>4</v>
      </c>
      <c r="O5" s="3">
        <v>2</v>
      </c>
      <c r="P5" s="3">
        <v>0</v>
      </c>
      <c r="Q5" s="3">
        <v>0</v>
      </c>
      <c r="R5" s="3">
        <v>3</v>
      </c>
      <c r="S5" s="3">
        <v>2</v>
      </c>
      <c r="T5" s="3">
        <v>0</v>
      </c>
      <c r="U5" s="3">
        <v>0</v>
      </c>
      <c r="V5" s="3">
        <v>2</v>
      </c>
      <c r="W5" s="3">
        <v>1</v>
      </c>
      <c r="X5" s="3">
        <v>2</v>
      </c>
      <c r="Y5" s="3">
        <f>IF(F5="","",COUNTIFS('Defense Log'!$H$2:$H$3001,"Roman",'Defense Log'!$A$2:$A$3001,$B5,'Defense Log'!$I$2:$I$3001,"Turnover",'Defense Log'!$L$2:$L$3001,"&lt;&gt;x"))</f>
        <v>2</v>
      </c>
      <c r="Z5" s="3">
        <f>IF(F5="","",SUMIFS('Defense Log'!$M$2:$M$3001,'Defense Log'!$H$2:$H$3001,"Roman",'Defense Log'!$A$2:$A$3001,B5,'Defense Log'!$L$2:$L$3001,"&lt;&gt;x"))</f>
        <v>1</v>
      </c>
      <c r="AA5" s="3">
        <f>IF(F5="","",T5+'Impact Formula'!$B$4*O5+'Impact Formula'!$B$5*M5+'Impact Formula'!$B$6*V5+'Impact Formula'!$B$7*S5+'Impact Formula'!$B$8*(H5-G5)+'Impact Formula'!$B$9*(L5-K5))</f>
        <v>-7.26</v>
      </c>
      <c r="AB5" s="3">
        <f>IF(F5="","",N5*'Impact Formula'!$B$17+Q5*'Impact Formula'!$B$18+P5*'Impact Formula'!$B$19+W5*'Impact Formula'!$B$21+U5*'Impact Formula'!$B$22+X5*'Impact Formula'!$B$23+'Impact Formula'!$B$24*R5+Y5*'Impact Formula'!$B$20+Z5*'Impact Formula'!$B$16+IFERROR((COUNTIFS('Defense Log'!$H$2:$H$3001,"Roman",'Defense Log'!$A$2:$A$3001,$B5,'Defense Log'!$N$2:$N$3001,"No",'Defense Log'!$I$2:$I$3001,"&lt;&gt;Foul",'Defense Log'!$I$2:$I$3001,"&lt;&gt;Turnover")*'Impact Formula'!$B$25),0))</f>
        <v>2.15</v>
      </c>
      <c r="AC5" s="6">
        <f t="shared" si="1"/>
        <v>-5.1099999999999994</v>
      </c>
      <c r="AD5" s="5">
        <f t="shared" si="0"/>
        <v>0</v>
      </c>
      <c r="AE5" s="13" t="s">
        <v>266</v>
      </c>
    </row>
    <row r="6" spans="1:31" s="3" customFormat="1" x14ac:dyDescent="0.3">
      <c r="A6" s="20">
        <v>44886</v>
      </c>
      <c r="B6" s="13" t="s">
        <v>157</v>
      </c>
      <c r="C6" s="3" t="s">
        <v>267</v>
      </c>
      <c r="D6" s="3" t="s">
        <v>152</v>
      </c>
      <c r="E6" s="3">
        <v>7</v>
      </c>
      <c r="F6" s="3">
        <v>28</v>
      </c>
      <c r="G6" s="3">
        <v>4</v>
      </c>
      <c r="H6" s="3">
        <v>7</v>
      </c>
      <c r="I6" s="3">
        <v>1</v>
      </c>
      <c r="J6" s="3">
        <v>2</v>
      </c>
      <c r="K6" s="3">
        <v>5</v>
      </c>
      <c r="L6" s="3">
        <v>6</v>
      </c>
      <c r="M6" s="3">
        <v>0</v>
      </c>
      <c r="N6" s="3">
        <v>4</v>
      </c>
      <c r="O6" s="3">
        <v>3</v>
      </c>
      <c r="P6" s="3">
        <v>2</v>
      </c>
      <c r="Q6" s="3">
        <v>0</v>
      </c>
      <c r="R6" s="3">
        <v>5</v>
      </c>
      <c r="S6" s="3">
        <v>2</v>
      </c>
      <c r="T6" s="3">
        <v>14</v>
      </c>
      <c r="U6" s="3">
        <v>1</v>
      </c>
      <c r="V6" s="3">
        <v>4</v>
      </c>
      <c r="W6" s="3">
        <v>1</v>
      </c>
      <c r="X6" s="3">
        <v>1</v>
      </c>
      <c r="Y6" s="3">
        <f>IF(F6="","",COUNTIFS('Defense Log'!$H$2:$H$3001,"Roman",'Defense Log'!$A$2:$A$3001,$B6,'Defense Log'!$I$2:$I$3001,"Turnover",'Defense Log'!$L$2:$L$3001,"&lt;&gt;x"))</f>
        <v>2</v>
      </c>
      <c r="Z6" s="3">
        <f>IF(F6="","",SUMIFS('Defense Log'!$M$2:$M$3001,'Defense Log'!$H$2:$H$3001,"Roman",'Defense Log'!$A$2:$A$3001,B6,'Defense Log'!$L$2:$L$3001,"&lt;&gt;x"))</f>
        <v>8</v>
      </c>
      <c r="AA6" s="3">
        <f>IF(F6="","",T6+'Impact Formula'!$B$4*O6+'Impact Formula'!$B$5*M6+'Impact Formula'!$B$6*V6+'Impact Formula'!$B$7*S6+'Impact Formula'!$B$8*(H6-G6)+'Impact Formula'!$B$9*(L6-K6))</f>
        <v>11.34</v>
      </c>
      <c r="AB6" s="3">
        <f>IF(F6="","",N6*'Impact Formula'!$B$17+Q6*'Impact Formula'!$B$18+P6*'Impact Formula'!$B$19+W6*'Impact Formula'!$B$21+U6*'Impact Formula'!$B$22+X6*'Impact Formula'!$B$23+'Impact Formula'!$B$24*R6+Y6*'Impact Formula'!$B$20+Z6*'Impact Formula'!$B$16+IFERROR((COUNTIFS('Defense Log'!$H$2:$H$3001,"Roman",'Defense Log'!$A$2:$A$3001,$B6,'Defense Log'!$N$2:$N$3001,"No",'Defense Log'!$I$2:$I$3001,"&lt;&gt;Foul",'Defense Log'!$I$2:$I$3001,"&lt;&gt;Turnover")*'Impact Formula'!$B$25),0))</f>
        <v>5.5750000000000002</v>
      </c>
      <c r="AC6" s="6">
        <f t="shared" si="1"/>
        <v>16.914999999999999</v>
      </c>
      <c r="AD6" s="5">
        <f t="shared" si="0"/>
        <v>0.72614107883817425</v>
      </c>
      <c r="AE6" s="13" t="s">
        <v>266</v>
      </c>
    </row>
    <row r="7" spans="1:31" s="3" customFormat="1" x14ac:dyDescent="0.3">
      <c r="A7" s="20">
        <v>44891</v>
      </c>
      <c r="B7" s="13" t="s">
        <v>115</v>
      </c>
      <c r="C7" s="3" t="s">
        <v>121</v>
      </c>
      <c r="D7" s="3" t="s">
        <v>152</v>
      </c>
      <c r="E7" s="3">
        <v>12</v>
      </c>
      <c r="F7" s="3">
        <v>23</v>
      </c>
      <c r="G7" s="3">
        <v>1</v>
      </c>
      <c r="H7" s="3">
        <v>5</v>
      </c>
      <c r="I7" s="3">
        <v>0</v>
      </c>
      <c r="J7" s="3">
        <v>2</v>
      </c>
      <c r="K7" s="3">
        <v>4</v>
      </c>
      <c r="L7" s="3">
        <v>4</v>
      </c>
      <c r="M7" s="3">
        <v>0</v>
      </c>
      <c r="N7" s="3">
        <v>3</v>
      </c>
      <c r="O7" s="3">
        <v>4</v>
      </c>
      <c r="P7" s="3">
        <v>0</v>
      </c>
      <c r="Q7" s="3">
        <v>0</v>
      </c>
      <c r="R7" s="3">
        <v>1</v>
      </c>
      <c r="S7" s="3">
        <v>3</v>
      </c>
      <c r="T7" s="3">
        <v>6</v>
      </c>
      <c r="U7" s="3">
        <v>0</v>
      </c>
      <c r="V7" s="3">
        <v>4</v>
      </c>
      <c r="W7" s="3">
        <v>1</v>
      </c>
      <c r="X7" s="3">
        <v>0</v>
      </c>
      <c r="Y7" s="3">
        <f>IF(F7="","",COUNTIFS('Defense Log'!$H$2:$H$3001,"Roman",'Defense Log'!$A$2:$A$3001,$B7,'Defense Log'!$I$2:$I$3001,"Turnover",'Defense Log'!$L$2:$L$3001,"&lt;&gt;x"))</f>
        <v>1</v>
      </c>
      <c r="Z7" s="3">
        <f>IF(F7="","",SUMIFS('Defense Log'!$M$2:$M$3001,'Defense Log'!$H$2:$H$3001,"Roman",'Defense Log'!$A$2:$A$3001,B7,'Defense Log'!$L$2:$L$3001,"&lt;&gt;x"))</f>
        <v>10</v>
      </c>
      <c r="AA7" s="3">
        <f>IF(F7="","",T7+'Impact Formula'!$B$4*O7+'Impact Formula'!$B$5*M7+'Impact Formula'!$B$6*V7+'Impact Formula'!$B$7*S7+'Impact Formula'!$B$8*(H7-G7)+'Impact Formula'!$B$9*(L7-K7))</f>
        <v>1.8350000000000009</v>
      </c>
      <c r="AB7" s="3">
        <f>IF(F7="","",N7*'Impact Formula'!$B$17+Q7*'Impact Formula'!$B$18+P7*'Impact Formula'!$B$19+W7*'Impact Formula'!$B$21+U7*'Impact Formula'!$B$22+X7*'Impact Formula'!$B$23+'Impact Formula'!$B$24*R7+Y7*'Impact Formula'!$B$20+Z7*'Impact Formula'!$B$16+IFERROR((COUNTIFS('Defense Log'!$H$2:$H$3001,"Roman",'Defense Log'!$A$2:$A$3001,$B7,'Defense Log'!$N$2:$N$3001,"No",'Defense Log'!$I$2:$I$3001,"&lt;&gt;Foul",'Defense Log'!$I$2:$I$3001,"&lt;&gt;Turnover")*'Impact Formula'!$B$25),0))</f>
        <v>-2.1500000000000004</v>
      </c>
      <c r="AC7" s="6">
        <f t="shared" si="1"/>
        <v>-0.3149999999999995</v>
      </c>
      <c r="AD7" s="5">
        <f t="shared" si="0"/>
        <v>0.4437869822485207</v>
      </c>
      <c r="AE7" s="13" t="s">
        <v>266</v>
      </c>
    </row>
    <row r="8" spans="1:31" s="3" customFormat="1" x14ac:dyDescent="0.3">
      <c r="A8" s="20">
        <v>44895</v>
      </c>
      <c r="B8" s="13" t="s">
        <v>193</v>
      </c>
      <c r="C8" s="3" t="s">
        <v>122</v>
      </c>
      <c r="D8" s="3" t="s">
        <v>214</v>
      </c>
      <c r="E8" s="3">
        <v>-2</v>
      </c>
      <c r="F8" s="3">
        <v>36</v>
      </c>
      <c r="G8" s="3">
        <v>13</v>
      </c>
      <c r="H8" s="3">
        <v>18</v>
      </c>
      <c r="I8" s="3">
        <v>0</v>
      </c>
      <c r="J8" s="3">
        <v>2</v>
      </c>
      <c r="K8" s="3">
        <v>6</v>
      </c>
      <c r="L8" s="3">
        <v>6</v>
      </c>
      <c r="M8" s="3">
        <v>0</v>
      </c>
      <c r="N8" s="3">
        <v>5</v>
      </c>
      <c r="O8" s="3">
        <v>4</v>
      </c>
      <c r="P8" s="3">
        <v>0</v>
      </c>
      <c r="Q8" s="3">
        <v>3</v>
      </c>
      <c r="R8" s="3">
        <v>2</v>
      </c>
      <c r="S8" s="3">
        <v>4</v>
      </c>
      <c r="T8" s="3">
        <v>32</v>
      </c>
      <c r="U8" s="3">
        <v>3</v>
      </c>
      <c r="V8" s="3">
        <v>3</v>
      </c>
      <c r="W8" s="3">
        <v>0</v>
      </c>
      <c r="X8" s="3">
        <v>0</v>
      </c>
      <c r="Y8" s="3">
        <f>IF(F8="","",COUNTIFS('Defense Log'!$H$2:$H$3001,"Roman",'Defense Log'!$A$2:$A$3001,$B8,'Defense Log'!$I$2:$I$3001,"Turnover",'Defense Log'!$L$2:$L$3001,"&lt;&gt;x"))</f>
        <v>4</v>
      </c>
      <c r="Z8" s="3">
        <f>IF(F8="","",SUMIFS('Defense Log'!$M$2:$M$3001,'Defense Log'!$H$2:$H$3001,"Roman",'Defense Log'!$A$2:$A$3001,B8,'Defense Log'!$L$2:$L$3001,"&lt;&gt;x"))</f>
        <v>13</v>
      </c>
      <c r="AA8" s="3">
        <f>IF(F8="","",T8+'Impact Formula'!$B$4*O8+'Impact Formula'!$B$5*M8+'Impact Formula'!$B$6*V8+'Impact Formula'!$B$7*S8+'Impact Formula'!$B$8*(H8-G8)+'Impact Formula'!$B$9*(L8-K8))</f>
        <v>23.479999999999997</v>
      </c>
      <c r="AB8" s="3">
        <f>IF(F8="","",N8*'Impact Formula'!$B$17+Q8*'Impact Formula'!$B$18+P8*'Impact Formula'!$B$19+W8*'Impact Formula'!$B$21+U8*'Impact Formula'!$B$22+X8*'Impact Formula'!$B$23+'Impact Formula'!$B$24*R8+Y8*'Impact Formula'!$B$20+Z8*'Impact Formula'!$B$16+IFERROR((COUNTIFS('Defense Log'!$H$2:$H$3001,"Roman",'Defense Log'!$A$2:$A$3001,$B8,'Defense Log'!$N$2:$N$3001,"No",'Defense Log'!$I$2:$I$3001,"&lt;&gt;Foul",'Defense Log'!$I$2:$I$3001,"&lt;&gt;Turnover")*'Impact Formula'!$B$25),0))</f>
        <v>7.2249999999999996</v>
      </c>
      <c r="AC8" s="6">
        <f t="shared" si="1"/>
        <v>30.704999999999998</v>
      </c>
      <c r="AD8" s="5">
        <f t="shared" ref="AD8:AD31" si="2">IFERROR(T8/((H8*2)+(0.88*L8)),"")</f>
        <v>0.77519379844961234</v>
      </c>
      <c r="AE8" s="13" t="s">
        <v>96</v>
      </c>
    </row>
    <row r="9" spans="1:31" s="3" customFormat="1" x14ac:dyDescent="0.3">
      <c r="A9" s="20">
        <v>44898</v>
      </c>
      <c r="B9" s="13" t="s">
        <v>196</v>
      </c>
      <c r="C9" s="3" t="s">
        <v>121</v>
      </c>
      <c r="D9" s="3" t="s">
        <v>152</v>
      </c>
      <c r="E9" s="3">
        <v>13</v>
      </c>
      <c r="F9" s="3">
        <v>27</v>
      </c>
      <c r="G9" s="3">
        <v>1</v>
      </c>
      <c r="H9" s="3">
        <v>2</v>
      </c>
      <c r="I9" s="3">
        <v>0</v>
      </c>
      <c r="J9" s="3">
        <v>1</v>
      </c>
      <c r="M9" s="3">
        <v>0</v>
      </c>
      <c r="N9" s="3">
        <v>4</v>
      </c>
      <c r="O9" s="3">
        <v>4</v>
      </c>
      <c r="P9" s="3">
        <v>1</v>
      </c>
      <c r="Q9" s="3">
        <v>2</v>
      </c>
      <c r="R9" s="3">
        <v>3</v>
      </c>
      <c r="S9" s="3">
        <v>1</v>
      </c>
      <c r="T9" s="3">
        <v>2</v>
      </c>
      <c r="U9" s="3">
        <v>1</v>
      </c>
      <c r="V9" s="3">
        <v>1</v>
      </c>
      <c r="W9" s="3">
        <v>2</v>
      </c>
      <c r="X9" s="3">
        <v>1</v>
      </c>
      <c r="Y9" s="3">
        <f>IF(F9="","",COUNTIFS('Defense Log'!$H$2:$H$3001,"Roman",'Defense Log'!$A$2:$A$3001,$B9,'Defense Log'!$I$2:$I$3001,"Turnover",'Defense Log'!$L$2:$L$3001,"&lt;&gt;x"))</f>
        <v>5</v>
      </c>
      <c r="Z9" s="3">
        <f>IF(F9="","",SUMIFS('Defense Log'!$M$2:$M$3001,'Defense Log'!$H$2:$H$3001,"Roman",'Defense Log'!$A$2:$A$3001,B9,'Defense Log'!$L$2:$L$3001,"&lt;&gt;x"))</f>
        <v>2</v>
      </c>
      <c r="AA9" s="3">
        <f>IF(F9="","",T9+'Impact Formula'!$B$4*O9+'Impact Formula'!$B$5*M9+'Impact Formula'!$B$6*V9+'Impact Formula'!$B$7*S9+'Impact Formula'!$B$8*(H9-G9)+'Impact Formula'!$B$9*(L9-K9))</f>
        <v>4.5449999999999999</v>
      </c>
      <c r="AB9" s="3">
        <f>IF(F9="","",N9*'Impact Formula'!$B$17+Q9*'Impact Formula'!$B$18+P9*'Impact Formula'!$B$19+W9*'Impact Formula'!$B$21+U9*'Impact Formula'!$B$22+X9*'Impact Formula'!$B$23+'Impact Formula'!$B$24*R9+Y9*'Impact Formula'!$B$20+Z9*'Impact Formula'!$B$16+IFERROR((COUNTIFS('Defense Log'!$H$2:$H$3001,"Roman",'Defense Log'!$A$2:$A$3001,$B9,'Defense Log'!$N$2:$N$3001,"No",'Defense Log'!$I$2:$I$3001,"&lt;&gt;Foul",'Defense Log'!$I$2:$I$3001,"&lt;&gt;Turnover")*'Impact Formula'!$B$25),0))</f>
        <v>21.975000000000001</v>
      </c>
      <c r="AC9" s="6">
        <f t="shared" si="1"/>
        <v>26.520000000000003</v>
      </c>
      <c r="AD9" s="5">
        <f t="shared" si="2"/>
        <v>0.5</v>
      </c>
      <c r="AE9" s="13" t="s">
        <v>96</v>
      </c>
    </row>
    <row r="10" spans="1:31" s="3" customFormat="1" x14ac:dyDescent="0.3">
      <c r="A10" s="20">
        <v>44902</v>
      </c>
      <c r="B10" s="13" t="s">
        <v>116</v>
      </c>
      <c r="C10" s="3" t="s">
        <v>121</v>
      </c>
      <c r="D10" s="3" t="s">
        <v>152</v>
      </c>
      <c r="E10" s="3">
        <v>13</v>
      </c>
      <c r="F10" s="3">
        <v>29</v>
      </c>
      <c r="G10" s="3">
        <v>5</v>
      </c>
      <c r="H10" s="3">
        <v>7</v>
      </c>
      <c r="I10" s="3">
        <v>1</v>
      </c>
      <c r="J10" s="3">
        <v>1</v>
      </c>
      <c r="M10" s="3">
        <v>2</v>
      </c>
      <c r="N10" s="3">
        <v>3</v>
      </c>
      <c r="O10" s="3">
        <v>5</v>
      </c>
      <c r="P10" s="3">
        <v>0</v>
      </c>
      <c r="Q10" s="3">
        <v>0</v>
      </c>
      <c r="R10" s="3">
        <v>3</v>
      </c>
      <c r="S10" s="3">
        <v>2</v>
      </c>
      <c r="T10" s="3">
        <v>11</v>
      </c>
      <c r="U10" s="3">
        <v>2</v>
      </c>
      <c r="V10" s="3">
        <v>1</v>
      </c>
      <c r="W10" s="3">
        <v>0</v>
      </c>
      <c r="X10" s="3">
        <v>2</v>
      </c>
      <c r="Y10" s="3">
        <f>IF(F10="","",COUNTIFS('Defense Log'!$H$2:$H$3001,"Roman",'Defense Log'!$A$2:$A$3001,$B10,'Defense Log'!$I$2:$I$3001,"Turnover",'Defense Log'!$L$2:$L$3001,"&lt;&gt;x"))</f>
        <v>1</v>
      </c>
      <c r="Z10" s="3">
        <f>IF(F10="","",SUMIFS('Defense Log'!$M$2:$M$3001,'Defense Log'!$H$2:$H$3001,"Roman",'Defense Log'!$A$2:$A$3001,B10,'Defense Log'!$L$2:$L$3001,"&lt;&gt;x"))</f>
        <v>11</v>
      </c>
      <c r="AA10" s="3">
        <f>IF(F10="","",T10+'Impact Formula'!$B$4*O10+'Impact Formula'!$B$5*M10+'Impact Formula'!$B$6*V10+'Impact Formula'!$B$7*S10+'Impact Formula'!$B$8*(H10-G10)+'Impact Formula'!$B$9*(L10-K10))</f>
        <v>14.89</v>
      </c>
      <c r="AB10" s="3">
        <f>IF(F10="","",N10*'Impact Formula'!$B$17+Q10*'Impact Formula'!$B$18+P10*'Impact Formula'!$B$19+W10*'Impact Formula'!$B$21+U10*'Impact Formula'!$B$22+X10*'Impact Formula'!$B$23+'Impact Formula'!$B$24*R10+Y10*'Impact Formula'!$B$20+Z10*'Impact Formula'!$B$16+IFERROR((COUNTIFS('Defense Log'!$H$2:$H$3001,"Roman",'Defense Log'!$A$2:$A$3001,$B10,'Defense Log'!$N$2:$N$3001,"No",'Defense Log'!$I$2:$I$3001,"&lt;&gt;Foul",'Defense Log'!$I$2:$I$3001,"&lt;&gt;Turnover")*'Impact Formula'!$B$25),0))</f>
        <v>-8.4499999999999993</v>
      </c>
      <c r="AC10" s="6">
        <f t="shared" si="1"/>
        <v>6.4400000000000013</v>
      </c>
      <c r="AD10" s="5">
        <f t="shared" si="2"/>
        <v>0.7857142857142857</v>
      </c>
      <c r="AE10" s="13" t="s">
        <v>266</v>
      </c>
    </row>
    <row r="11" spans="1:31" s="3" customFormat="1" x14ac:dyDescent="0.3">
      <c r="A11" s="20">
        <v>44905</v>
      </c>
      <c r="B11" s="13" t="s">
        <v>117</v>
      </c>
      <c r="C11" s="3" t="s">
        <v>122</v>
      </c>
      <c r="D11" s="3" t="s">
        <v>214</v>
      </c>
      <c r="E11" s="3">
        <v>-30</v>
      </c>
      <c r="F11" s="3">
        <v>31</v>
      </c>
      <c r="G11" s="3">
        <v>4</v>
      </c>
      <c r="H11" s="3">
        <v>9</v>
      </c>
      <c r="I11" s="3">
        <v>0</v>
      </c>
      <c r="J11" s="3">
        <v>1</v>
      </c>
      <c r="K11" s="3">
        <v>2</v>
      </c>
      <c r="L11" s="3">
        <v>3</v>
      </c>
      <c r="M11" s="3">
        <v>1</v>
      </c>
      <c r="N11" s="3">
        <v>4</v>
      </c>
      <c r="O11" s="3">
        <v>1</v>
      </c>
      <c r="P11" s="3">
        <v>0</v>
      </c>
      <c r="Q11" s="3">
        <v>2</v>
      </c>
      <c r="R11" s="3">
        <v>3</v>
      </c>
      <c r="S11" s="3">
        <v>1</v>
      </c>
      <c r="T11" s="3">
        <v>10</v>
      </c>
      <c r="U11" s="3">
        <v>0</v>
      </c>
      <c r="V11" s="3">
        <v>2</v>
      </c>
      <c r="W11" s="3">
        <v>0</v>
      </c>
      <c r="X11" s="3">
        <v>0</v>
      </c>
      <c r="Y11" s="3">
        <f>IF(F11="","",COUNTIFS('Defense Log'!$H$2:$H$3001,"Roman",'Defense Log'!$A$2:$A$3001,$B11,'Defense Log'!$I$2:$I$3001,"Turnover",'Defense Log'!$L$2:$L$3001,"&lt;&gt;x"))</f>
        <v>2</v>
      </c>
      <c r="Z11" s="3">
        <f>IF(F11="","",SUMIFS('Defense Log'!$M$2:$M$3001,'Defense Log'!$H$2:$H$3001,"Roman",'Defense Log'!$A$2:$A$3001,B11,'Defense Log'!$L$2:$L$3001,"&lt;&gt;x"))</f>
        <v>7</v>
      </c>
      <c r="AA11" s="3">
        <f>IF(F11="","",T11+'Impact Formula'!$B$4*O11+'Impact Formula'!$B$5*M11+'Impact Formula'!$B$6*V11+'Impact Formula'!$B$7*S11+'Impact Formula'!$B$8*(H11-G11)+'Impact Formula'!$B$9*(L11-K11))</f>
        <v>3.2949999999999999</v>
      </c>
      <c r="AB11" s="3">
        <f>IF(F11="","",N11*'Impact Formula'!$B$17+Q11*'Impact Formula'!$B$18+P11*'Impact Formula'!$B$19+W11*'Impact Formula'!$B$21+U11*'Impact Formula'!$B$22+X11*'Impact Formula'!$B$23+'Impact Formula'!$B$24*R11+Y11*'Impact Formula'!$B$20+Z11*'Impact Formula'!$B$16+IFERROR((COUNTIFS('Defense Log'!$H$2:$H$3001,"Roman",'Defense Log'!$A$2:$A$3001,$B11,'Defense Log'!$N$2:$N$3001,"No",'Defense Log'!$I$2:$I$3001,"&lt;&gt;Foul",'Defense Log'!$I$2:$I$3001,"&lt;&gt;Turnover")*'Impact Formula'!$B$25),0))</f>
        <v>0.29999999999999982</v>
      </c>
      <c r="AC11" s="6">
        <f t="shared" si="1"/>
        <v>3.5949999999999998</v>
      </c>
      <c r="AD11" s="5">
        <f t="shared" si="2"/>
        <v>0.48449612403100772</v>
      </c>
      <c r="AE11" s="13" t="s">
        <v>266</v>
      </c>
    </row>
    <row r="12" spans="1:31" s="3" customFormat="1" x14ac:dyDescent="0.3">
      <c r="A12" s="20">
        <v>44912</v>
      </c>
      <c r="B12" s="13" t="s">
        <v>118</v>
      </c>
      <c r="C12" s="3" t="s">
        <v>122</v>
      </c>
      <c r="D12" s="3" t="s">
        <v>214</v>
      </c>
      <c r="E12" s="3">
        <v>-8</v>
      </c>
      <c r="F12" s="3">
        <v>32</v>
      </c>
      <c r="G12" s="3">
        <v>2</v>
      </c>
      <c r="H12" s="3">
        <v>9</v>
      </c>
      <c r="I12" s="3">
        <v>0</v>
      </c>
      <c r="J12" s="3">
        <v>1</v>
      </c>
      <c r="K12" s="3">
        <v>4</v>
      </c>
      <c r="L12" s="3">
        <v>4</v>
      </c>
      <c r="M12" s="3">
        <v>2</v>
      </c>
      <c r="N12" s="3">
        <v>4</v>
      </c>
      <c r="O12" s="3">
        <v>8</v>
      </c>
      <c r="P12" s="3">
        <v>0</v>
      </c>
      <c r="Q12" s="3">
        <v>0</v>
      </c>
      <c r="R12" s="3">
        <v>4</v>
      </c>
      <c r="S12" s="3">
        <v>1</v>
      </c>
      <c r="T12" s="3">
        <v>8</v>
      </c>
      <c r="U12" s="3">
        <v>5</v>
      </c>
      <c r="V12" s="3">
        <v>2</v>
      </c>
      <c r="W12" s="3">
        <v>0</v>
      </c>
      <c r="X12" s="3">
        <v>0</v>
      </c>
      <c r="Y12" s="3">
        <f>IF(F12="","",COUNTIFS('Defense Log'!$H$2:$H$3001,"Roman",'Defense Log'!$A$2:$A$3001,$B12,'Defense Log'!$I$2:$I$3001,"Turnover",'Defense Log'!$L$2:$L$3001,"&lt;&gt;x"))</f>
        <v>2</v>
      </c>
      <c r="Z12" s="3">
        <f>IF(F12="","",SUMIFS('Defense Log'!$M$2:$M$3001,'Defense Log'!$H$2:$H$3001,"Roman",'Defense Log'!$A$2:$A$3001,B12,'Defense Log'!$L$2:$L$3001,"&lt;&gt;x"))</f>
        <v>16</v>
      </c>
      <c r="AA12" s="3">
        <f>IF(F12="","",T12+'Impact Formula'!$B$4*O12+'Impact Formula'!$B$5*M12+'Impact Formula'!$B$6*V12+'Impact Formula'!$B$7*S12+'Impact Formula'!$B$8*(H12-G12)+'Impact Formula'!$B$9*(L12-K12))</f>
        <v>9.7950000000000017</v>
      </c>
      <c r="AB12" s="3">
        <f>IF(F12="","",N12*'Impact Formula'!$B$17+Q12*'Impact Formula'!$B$18+P12*'Impact Formula'!$B$19+W12*'Impact Formula'!$B$21+U12*'Impact Formula'!$B$22+X12*'Impact Formula'!$B$23+'Impact Formula'!$B$24*R12+Y12*'Impact Formula'!$B$20+Z12*'Impact Formula'!$B$16+IFERROR((COUNTIFS('Defense Log'!$H$2:$H$3001,"Roman",'Defense Log'!$A$2:$A$3001,$B12,'Defense Log'!$N$2:$N$3001,"No",'Defense Log'!$I$2:$I$3001,"&lt;&gt;Foul",'Defense Log'!$I$2:$I$3001,"&lt;&gt;Turnover")*'Impact Formula'!$B$25),0))</f>
        <v>-5.5749999999999993</v>
      </c>
      <c r="AC12" s="6">
        <f t="shared" si="1"/>
        <v>4.2200000000000024</v>
      </c>
      <c r="AD12" s="5">
        <f t="shared" si="2"/>
        <v>0.37174721189591081</v>
      </c>
      <c r="AE12" s="13" t="s">
        <v>266</v>
      </c>
    </row>
    <row r="13" spans="1:31" s="3" customFormat="1" x14ac:dyDescent="0.3">
      <c r="A13" s="20">
        <v>44915</v>
      </c>
      <c r="B13" s="13" t="s">
        <v>119</v>
      </c>
      <c r="C13" s="3" t="s">
        <v>267</v>
      </c>
      <c r="D13" s="3" t="s">
        <v>152</v>
      </c>
      <c r="E13" s="3">
        <v>6</v>
      </c>
      <c r="F13" s="3">
        <v>30</v>
      </c>
      <c r="G13" s="3">
        <v>7</v>
      </c>
      <c r="H13" s="3">
        <v>12</v>
      </c>
      <c r="I13" s="3">
        <v>1</v>
      </c>
      <c r="J13" s="3">
        <v>2</v>
      </c>
      <c r="K13" s="3">
        <v>4</v>
      </c>
      <c r="L13" s="3">
        <v>4</v>
      </c>
      <c r="M13" s="3">
        <v>0</v>
      </c>
      <c r="N13" s="3">
        <v>3</v>
      </c>
      <c r="O13" s="3">
        <v>4</v>
      </c>
      <c r="P13" s="3">
        <v>0</v>
      </c>
      <c r="Q13" s="3">
        <v>2</v>
      </c>
      <c r="R13" s="3">
        <v>0</v>
      </c>
      <c r="S13" s="3">
        <v>1</v>
      </c>
      <c r="T13" s="3">
        <v>19</v>
      </c>
      <c r="U13" s="3">
        <v>0</v>
      </c>
      <c r="V13" s="3">
        <v>2</v>
      </c>
      <c r="W13" s="3">
        <v>1</v>
      </c>
      <c r="X13" s="3">
        <v>1</v>
      </c>
      <c r="Y13" s="3">
        <f>IF(F13="","",COUNTIFS('Defense Log'!$H$2:$H$3001,"Roman",'Defense Log'!$A$2:$A$3001,$B13,'Defense Log'!$I$2:$I$3001,"Turnover",'Defense Log'!$L$2:$L$3001,"&lt;&gt;x"))</f>
        <v>3</v>
      </c>
      <c r="Z13" s="3">
        <f>IF(F13="","",SUMIFS('Defense Log'!$M$2:$M$3001,'Defense Log'!$H$2:$H$3001,"Roman",'Defense Log'!$A$2:$A$3001,B13,'Defense Log'!$L$2:$L$3001,"&lt;&gt;x"))</f>
        <v>2</v>
      </c>
      <c r="AA13" s="3">
        <f>IF(F13="","",T13+'Impact Formula'!$B$4*O13+'Impact Formula'!$B$5*M13+'Impact Formula'!$B$6*V13+'Impact Formula'!$B$7*S13+'Impact Formula'!$B$8*(H13-G13)+'Impact Formula'!$B$9*(L13-K13))</f>
        <v>15.294999999999998</v>
      </c>
      <c r="AB13" s="3">
        <f>IF(F13="","",N13*'Impact Formula'!$B$17+Q13*'Impact Formula'!$B$18+P13*'Impact Formula'!$B$19+W13*'Impact Formula'!$B$21+U13*'Impact Formula'!$B$22+X13*'Impact Formula'!$B$23+'Impact Formula'!$B$24*R13+Y13*'Impact Formula'!$B$20+Z13*'Impact Formula'!$B$16+IFERROR((COUNTIFS('Defense Log'!$H$2:$H$3001,"Roman",'Defense Log'!$A$2:$A$3001,$B13,'Defense Log'!$N$2:$N$3001,"No",'Defense Log'!$I$2:$I$3001,"&lt;&gt;Foul",'Defense Log'!$I$2:$I$3001,"&lt;&gt;Turnover")*'Impact Formula'!$B$25),0))</f>
        <v>12.1</v>
      </c>
      <c r="AC13" s="6">
        <f t="shared" si="1"/>
        <v>27.394999999999996</v>
      </c>
      <c r="AD13" s="5">
        <f t="shared" si="2"/>
        <v>0.69040697674418605</v>
      </c>
      <c r="AE13" s="13" t="s">
        <v>266</v>
      </c>
    </row>
    <row r="14" spans="1:31" s="3" customFormat="1" x14ac:dyDescent="0.3">
      <c r="A14" s="20">
        <v>44924</v>
      </c>
      <c r="B14" s="13" t="s">
        <v>194</v>
      </c>
      <c r="C14" s="3" t="s">
        <v>121</v>
      </c>
      <c r="D14" s="3" t="s">
        <v>152</v>
      </c>
      <c r="E14" s="3">
        <v>5</v>
      </c>
      <c r="F14" s="3">
        <v>33</v>
      </c>
      <c r="G14" s="3">
        <v>3</v>
      </c>
      <c r="H14" s="3">
        <v>4</v>
      </c>
      <c r="K14" s="3">
        <v>4</v>
      </c>
      <c r="L14" s="3">
        <v>4</v>
      </c>
      <c r="M14" s="3">
        <v>0</v>
      </c>
      <c r="N14" s="3">
        <v>5</v>
      </c>
      <c r="O14" s="3">
        <v>5</v>
      </c>
      <c r="P14" s="3">
        <v>0</v>
      </c>
      <c r="Q14" s="3">
        <v>1</v>
      </c>
      <c r="R14" s="3">
        <v>3</v>
      </c>
      <c r="S14" s="3">
        <v>0</v>
      </c>
      <c r="T14" s="3">
        <v>10</v>
      </c>
      <c r="U14" s="3">
        <v>1</v>
      </c>
      <c r="V14" s="3">
        <v>3</v>
      </c>
      <c r="W14" s="3">
        <v>2</v>
      </c>
      <c r="X14" s="3">
        <v>0</v>
      </c>
      <c r="Y14" s="3">
        <f>IF(F14="","",COUNTIFS('Defense Log'!$H$2:$H$3001,"Roman",'Defense Log'!$A$2:$A$3001,$B14,'Defense Log'!$I$2:$I$3001,"Turnover",'Defense Log'!$L$2:$L$3001,"&lt;&gt;x"))</f>
        <v>3</v>
      </c>
      <c r="Z14" s="3">
        <f>IF(F14="","",SUMIFS('Defense Log'!$M$2:$M$3001,'Defense Log'!$H$2:$H$3001,"Roman",'Defense Log'!$A$2:$A$3001,B14,'Defense Log'!$L$2:$L$3001,"&lt;&gt;x"))</f>
        <v>7</v>
      </c>
      <c r="AA14" s="3">
        <f>IF(F14="","",T14+'Impact Formula'!$B$4*O14+'Impact Formula'!$B$5*M14+'Impact Formula'!$B$6*V14+'Impact Formula'!$B$7*S14+'Impact Formula'!$B$8*(H14-G14)+'Impact Formula'!$B$9*(L14-K14))</f>
        <v>17.25</v>
      </c>
      <c r="AB14" s="3">
        <f>IF(F14="","",N14*'Impact Formula'!$B$17+Q14*'Impact Formula'!$B$18+P14*'Impact Formula'!$B$19+W14*'Impact Formula'!$B$21+U14*'Impact Formula'!$B$22+X14*'Impact Formula'!$B$23+'Impact Formula'!$B$24*R14+Y14*'Impact Formula'!$B$20+Z14*'Impact Formula'!$B$16+IFERROR((COUNTIFS('Defense Log'!$H$2:$H$3001,"Roman",'Defense Log'!$A$2:$A$3001,$B14,'Defense Log'!$N$2:$N$3001,"No",'Defense Log'!$I$2:$I$3001,"&lt;&gt;Foul",'Defense Log'!$I$2:$I$3001,"&lt;&gt;Turnover")*'Impact Formula'!$B$25),0))</f>
        <v>9.2249999999999996</v>
      </c>
      <c r="AC14" s="6">
        <f t="shared" si="1"/>
        <v>26.475000000000001</v>
      </c>
      <c r="AD14" s="5">
        <f t="shared" si="2"/>
        <v>0.86805555555555558</v>
      </c>
      <c r="AE14" s="13" t="s">
        <v>96</v>
      </c>
    </row>
    <row r="15" spans="1:31" s="3" customFormat="1" x14ac:dyDescent="0.3">
      <c r="A15" s="20">
        <v>44927</v>
      </c>
      <c r="B15" s="13" t="s">
        <v>195</v>
      </c>
      <c r="C15" s="3" t="s">
        <v>122</v>
      </c>
      <c r="D15" s="3" t="s">
        <v>214</v>
      </c>
      <c r="E15" s="3">
        <v>-3</v>
      </c>
      <c r="F15" s="3">
        <v>33</v>
      </c>
      <c r="G15" s="3">
        <v>3</v>
      </c>
      <c r="H15" s="3">
        <v>10</v>
      </c>
      <c r="I15" s="3">
        <v>0</v>
      </c>
      <c r="J15" s="3">
        <v>1</v>
      </c>
      <c r="M15" s="3">
        <v>0</v>
      </c>
      <c r="N15" s="3">
        <v>2</v>
      </c>
      <c r="O15" s="3">
        <v>8</v>
      </c>
      <c r="P15" s="3">
        <v>1</v>
      </c>
      <c r="Q15" s="3">
        <v>3</v>
      </c>
      <c r="R15" s="3">
        <v>3</v>
      </c>
      <c r="S15" s="3">
        <v>4</v>
      </c>
      <c r="T15" s="3">
        <v>6</v>
      </c>
      <c r="U15" s="3">
        <v>3</v>
      </c>
      <c r="V15" s="3">
        <v>0</v>
      </c>
      <c r="W15" s="3">
        <v>0</v>
      </c>
      <c r="X15" s="3">
        <v>0</v>
      </c>
      <c r="Y15" s="3">
        <f>IF(F15="","",COUNTIFS('Defense Log'!$H$2:$H$3001,"Roman",'Defense Log'!$A$2:$A$3001,$B15,'Defense Log'!$I$2:$I$3001,"Turnover",'Defense Log'!$L$2:$L$3001,"&lt;&gt;x"))</f>
        <v>4</v>
      </c>
      <c r="Z15" s="3">
        <f>IF(F15="","",SUMIFS('Defense Log'!$M$2:$M$3001,'Defense Log'!$H$2:$H$3001,"Roman",'Defense Log'!$A$2:$A$3001,B15,'Defense Log'!$L$2:$L$3001,"&lt;&gt;x"))</f>
        <v>3</v>
      </c>
      <c r="AA15" s="3">
        <f>IF(F15="","",T15+'Impact Formula'!$B$4*O15+'Impact Formula'!$B$5*M15+'Impact Formula'!$B$6*V15+'Impact Formula'!$B$7*S15+'Impact Formula'!$B$8*(H15-G15)+'Impact Formula'!$B$9*(L15-K15))</f>
        <v>-2.8699999999999992</v>
      </c>
      <c r="AB15" s="3">
        <f>IF(F15="","",N15*'Impact Formula'!$B$17+Q15*'Impact Formula'!$B$18+P15*'Impact Formula'!$B$19+W15*'Impact Formula'!$B$21+U15*'Impact Formula'!$B$22+X15*'Impact Formula'!$B$23+'Impact Formula'!$B$24*R15+Y15*'Impact Formula'!$B$20+Z15*'Impact Formula'!$B$16+IFERROR((COUNTIFS('Defense Log'!$H$2:$H$3001,"Roman",'Defense Log'!$A$2:$A$3001,$B15,'Defense Log'!$N$2:$N$3001,"No",'Defense Log'!$I$2:$I$3001,"&lt;&gt;Foul",'Defense Log'!$I$2:$I$3001,"&lt;&gt;Turnover")*'Impact Formula'!$B$25),0))</f>
        <v>15.725</v>
      </c>
      <c r="AC15" s="6">
        <f t="shared" si="1"/>
        <v>12.855</v>
      </c>
      <c r="AD15" s="5">
        <f t="shared" si="2"/>
        <v>0.3</v>
      </c>
      <c r="AE15" s="13" t="s">
        <v>96</v>
      </c>
    </row>
    <row r="16" spans="1:31" s="3" customFormat="1" x14ac:dyDescent="0.3">
      <c r="A16" s="20">
        <v>44930</v>
      </c>
      <c r="B16" s="13" t="s">
        <v>197</v>
      </c>
      <c r="C16" s="3" t="s">
        <v>122</v>
      </c>
      <c r="D16" s="3" t="s">
        <v>214</v>
      </c>
      <c r="E16" s="3">
        <v>-4</v>
      </c>
      <c r="F16" s="3">
        <v>39</v>
      </c>
      <c r="G16" s="3">
        <v>1</v>
      </c>
      <c r="H16" s="3">
        <v>15</v>
      </c>
      <c r="I16" s="3">
        <v>0</v>
      </c>
      <c r="J16" s="3">
        <v>3</v>
      </c>
      <c r="M16" s="3">
        <v>2</v>
      </c>
      <c r="N16" s="3">
        <v>4</v>
      </c>
      <c r="O16" s="3">
        <v>7</v>
      </c>
      <c r="P16" s="3">
        <v>0</v>
      </c>
      <c r="Q16" s="3">
        <v>0</v>
      </c>
      <c r="R16" s="3">
        <v>2</v>
      </c>
      <c r="S16" s="3">
        <v>6</v>
      </c>
      <c r="T16" s="3">
        <v>2</v>
      </c>
      <c r="U16" s="3">
        <v>1</v>
      </c>
      <c r="V16" s="3">
        <v>0</v>
      </c>
      <c r="W16" s="3">
        <v>2</v>
      </c>
      <c r="X16" s="3">
        <v>0</v>
      </c>
      <c r="Y16" s="3">
        <f>IF(F16="","",COUNTIFS('Defense Log'!$H$2:$H$3001,"Roman",'Defense Log'!$A$2:$A$3001,$B16,'Defense Log'!$I$2:$I$3001,"Turnover",'Defense Log'!$L$2:$L$3001,"&lt;&gt;x"))</f>
        <v>3</v>
      </c>
      <c r="Z16" s="3">
        <f>IF(F16="","",SUMIFS('Defense Log'!$M$2:$M$3001,'Defense Log'!$H$2:$H$3001,"Roman",'Defense Log'!$A$2:$A$3001,B16,'Defense Log'!$L$2:$L$3001,"&lt;&gt;x"))</f>
        <v>9</v>
      </c>
      <c r="AA16" s="3">
        <f>IF(F16="","",T16+'Impact Formula'!$B$4*O16+'Impact Formula'!$B$5*M16+'Impact Formula'!$B$6*V16+'Impact Formula'!$B$7*S16+'Impact Formula'!$B$8*(H16-G16)+'Impact Formula'!$B$9*(L16-K16))</f>
        <v>-20.58</v>
      </c>
      <c r="AB16" s="3">
        <f>IF(F16="","",N16*'Impact Formula'!$B$17+Q16*'Impact Formula'!$B$18+P16*'Impact Formula'!$B$19+W16*'Impact Formula'!$B$21+U16*'Impact Formula'!$B$22+X16*'Impact Formula'!$B$23+'Impact Formula'!$B$24*R16+Y16*'Impact Formula'!$B$20+Z16*'Impact Formula'!$B$16+IFERROR((COUNTIFS('Defense Log'!$H$2:$H$3001,"Roman",'Defense Log'!$A$2:$A$3001,$B16,'Defense Log'!$N$2:$N$3001,"No",'Defense Log'!$I$2:$I$3001,"&lt;&gt;Foul",'Defense Log'!$I$2:$I$3001,"&lt;&gt;Turnover")*'Impact Formula'!$B$25),0))</f>
        <v>13.225</v>
      </c>
      <c r="AC16" s="6">
        <f t="shared" si="1"/>
        <v>-7.3549999999999986</v>
      </c>
      <c r="AD16" s="5">
        <f t="shared" si="2"/>
        <v>6.6666666666666666E-2</v>
      </c>
      <c r="AE16" s="13" t="s">
        <v>96</v>
      </c>
    </row>
    <row r="17" spans="1:31" s="3" customFormat="1" x14ac:dyDescent="0.3">
      <c r="A17" s="20">
        <v>44933</v>
      </c>
      <c r="B17" s="13" t="s">
        <v>198</v>
      </c>
      <c r="C17" s="3" t="s">
        <v>121</v>
      </c>
      <c r="D17" s="3" t="s">
        <v>152</v>
      </c>
      <c r="E17" s="3">
        <v>18</v>
      </c>
      <c r="F17" s="3">
        <v>26</v>
      </c>
      <c r="G17" s="3">
        <v>2</v>
      </c>
      <c r="H17" s="3">
        <v>4</v>
      </c>
      <c r="M17" s="3">
        <v>0</v>
      </c>
      <c r="N17" s="3">
        <v>3</v>
      </c>
      <c r="O17" s="3">
        <v>5</v>
      </c>
      <c r="P17" s="3">
        <v>1</v>
      </c>
      <c r="Q17" s="3">
        <v>0</v>
      </c>
      <c r="R17" s="3">
        <v>2</v>
      </c>
      <c r="S17" s="3">
        <v>3</v>
      </c>
      <c r="T17" s="3">
        <v>4</v>
      </c>
      <c r="U17" s="3">
        <v>1</v>
      </c>
      <c r="V17" s="3">
        <v>0</v>
      </c>
      <c r="W17" s="3">
        <v>1</v>
      </c>
      <c r="X17" s="3">
        <v>0</v>
      </c>
      <c r="Y17" s="3">
        <f>IF(F17="","",COUNTIFS('Defense Log'!$H$2:$H$3001,"Roman",'Defense Log'!$A$2:$A$3001,$B17,'Defense Log'!$I$2:$I$3001,"Turnover",'Defense Log'!$L$2:$L$3001,"&lt;&gt;x"))</f>
        <v>1</v>
      </c>
      <c r="Z17" s="3">
        <f>IF(F17="","",SUMIFS('Defense Log'!$M$2:$M$3001,'Defense Log'!$H$2:$H$3001,"Roman",'Defense Log'!$A$2:$A$3001,B17,'Defense Log'!$L$2:$L$3001,"&lt;&gt;x"))</f>
        <v>14</v>
      </c>
      <c r="AA17" s="3">
        <f>IF(F17="","",T17+'Impact Formula'!$B$4*O17+'Impact Formula'!$B$5*M17+'Impact Formula'!$B$6*V17+'Impact Formula'!$B$7*S17+'Impact Formula'!$B$8*(H17-G17)+'Impact Formula'!$B$9*(L17-K17))</f>
        <v>1.6850000000000005</v>
      </c>
      <c r="AB17" s="3">
        <f>IF(F17="","",N17*'Impact Formula'!$B$17+Q17*'Impact Formula'!$B$18+P17*'Impact Formula'!$B$19+W17*'Impact Formula'!$B$21+U17*'Impact Formula'!$B$22+X17*'Impact Formula'!$B$23+'Impact Formula'!$B$24*R17+Y17*'Impact Formula'!$B$20+Z17*'Impact Formula'!$B$16+IFERROR((COUNTIFS('Defense Log'!$H$2:$H$3001,"Roman",'Defense Log'!$A$2:$A$3001,$B17,'Defense Log'!$N$2:$N$3001,"No",'Defense Log'!$I$2:$I$3001,"&lt;&gt;Foul",'Defense Log'!$I$2:$I$3001,"&lt;&gt;Turnover")*'Impact Formula'!$B$25),0))</f>
        <v>-7.7750000000000004</v>
      </c>
      <c r="AC17" s="6">
        <f t="shared" si="1"/>
        <v>-6.09</v>
      </c>
      <c r="AD17" s="5">
        <f t="shared" si="2"/>
        <v>0.5</v>
      </c>
      <c r="AE17" s="13" t="s">
        <v>96</v>
      </c>
    </row>
    <row r="18" spans="1:31" s="3" customFormat="1" x14ac:dyDescent="0.3">
      <c r="A18" s="20">
        <v>44936</v>
      </c>
      <c r="B18" s="13" t="s">
        <v>199</v>
      </c>
      <c r="C18" s="3" t="s">
        <v>122</v>
      </c>
      <c r="D18" s="3" t="s">
        <v>152</v>
      </c>
      <c r="E18" s="3">
        <v>5</v>
      </c>
      <c r="F18" s="3">
        <v>35</v>
      </c>
      <c r="G18" s="3">
        <v>4</v>
      </c>
      <c r="H18" s="3">
        <v>8</v>
      </c>
      <c r="I18" s="3">
        <v>1</v>
      </c>
      <c r="J18" s="3">
        <v>1</v>
      </c>
      <c r="K18" s="3">
        <v>6</v>
      </c>
      <c r="L18" s="3">
        <v>10</v>
      </c>
      <c r="M18" s="3">
        <v>0</v>
      </c>
      <c r="N18" s="3">
        <v>3</v>
      </c>
      <c r="O18" s="3">
        <v>8</v>
      </c>
      <c r="P18" s="3">
        <v>0</v>
      </c>
      <c r="Q18" s="3">
        <v>0</v>
      </c>
      <c r="R18" s="3">
        <v>5</v>
      </c>
      <c r="S18" s="3">
        <v>3</v>
      </c>
      <c r="T18" s="3">
        <v>15</v>
      </c>
      <c r="U18" s="3">
        <v>2</v>
      </c>
      <c r="V18" s="3">
        <v>7</v>
      </c>
      <c r="W18" s="3">
        <v>0</v>
      </c>
      <c r="X18" s="3">
        <v>0</v>
      </c>
      <c r="Y18" s="3">
        <f>IF(F18="","",COUNTIFS('Defense Log'!$H$2:$H$3001,"Roman",'Defense Log'!$A$2:$A$3001,$B18,'Defense Log'!$I$2:$I$3001,"Turnover",'Defense Log'!$L$2:$L$3001,"&lt;&gt;x"))</f>
        <v>1</v>
      </c>
      <c r="Z18" s="3">
        <f>IF(F18="","",SUMIFS('Defense Log'!$M$2:$M$3001,'Defense Log'!$H$2:$H$3001,"Roman",'Defense Log'!$A$2:$A$3001,B18,'Defense Log'!$L$2:$L$3001,"&lt;&gt;x"))</f>
        <v>5</v>
      </c>
      <c r="AA18" s="3">
        <f>IF(F18="","",T18+'Impact Formula'!$B$4*O18+'Impact Formula'!$B$5*M18+'Impact Formula'!$B$6*V18+'Impact Formula'!$B$7*S18+'Impact Formula'!$B$8*(H18-G18)+'Impact Formula'!$B$9*(L18-K18))</f>
        <v>15.484999999999999</v>
      </c>
      <c r="AB18" s="3">
        <f>IF(F18="","",N18*'Impact Formula'!$B$17+Q18*'Impact Formula'!$B$18+P18*'Impact Formula'!$B$19+W18*'Impact Formula'!$B$21+U18*'Impact Formula'!$B$22+X18*'Impact Formula'!$B$23+'Impact Formula'!$B$24*R18+Y18*'Impact Formula'!$B$20+Z18*'Impact Formula'!$B$16+IFERROR((COUNTIFS('Defense Log'!$H$2:$H$3001,"Roman",'Defense Log'!$A$2:$A$3001,$B18,'Defense Log'!$N$2:$N$3001,"No",'Defense Log'!$I$2:$I$3001,"&lt;&gt;Foul",'Defense Log'!$I$2:$I$3001,"&lt;&gt;Turnover")*'Impact Formula'!$B$25),0))</f>
        <v>-2.1</v>
      </c>
      <c r="AC18" s="6">
        <f t="shared" si="1"/>
        <v>13.385</v>
      </c>
      <c r="AD18" s="5">
        <f t="shared" si="2"/>
        <v>0.60483870967741937</v>
      </c>
      <c r="AE18" s="13" t="s">
        <v>96</v>
      </c>
    </row>
    <row r="19" spans="1:31" s="3" customFormat="1" x14ac:dyDescent="0.3">
      <c r="A19" s="20">
        <v>44940</v>
      </c>
      <c r="B19" s="13" t="s">
        <v>200</v>
      </c>
      <c r="C19" s="3" t="s">
        <v>121</v>
      </c>
      <c r="D19" s="3" t="s">
        <v>152</v>
      </c>
      <c r="E19" s="3">
        <v>25</v>
      </c>
      <c r="F19" s="3">
        <v>29</v>
      </c>
      <c r="G19" s="3">
        <v>3</v>
      </c>
      <c r="H19" s="3">
        <v>7</v>
      </c>
      <c r="I19" s="3">
        <v>0</v>
      </c>
      <c r="J19" s="3">
        <v>2</v>
      </c>
      <c r="K19" s="3">
        <v>1</v>
      </c>
      <c r="L19" s="3">
        <v>2</v>
      </c>
      <c r="M19" s="3">
        <v>3</v>
      </c>
      <c r="N19" s="3">
        <v>7</v>
      </c>
      <c r="O19" s="3">
        <v>9</v>
      </c>
      <c r="P19" s="3">
        <v>0</v>
      </c>
      <c r="Q19" s="3">
        <v>2</v>
      </c>
      <c r="R19" s="3">
        <v>3</v>
      </c>
      <c r="S19" s="3">
        <v>4</v>
      </c>
      <c r="T19" s="3">
        <v>7</v>
      </c>
      <c r="U19" s="3">
        <v>0</v>
      </c>
      <c r="V19" s="3">
        <v>2</v>
      </c>
      <c r="W19" s="3">
        <v>0</v>
      </c>
      <c r="X19" s="3">
        <v>0</v>
      </c>
      <c r="Y19" s="3">
        <f>IF(F19="","",COUNTIFS('Defense Log'!$H$2:$H$3001,"Roman",'Defense Log'!$A$2:$A$3001,$B19,'Defense Log'!$I$2:$I$3001,"Turnover",'Defense Log'!$L$2:$L$3001,"&lt;&gt;x"))</f>
        <v>3</v>
      </c>
      <c r="Z19" s="3">
        <f>IF(F19="","",SUMIFS('Defense Log'!$M$2:$M$3001,'Defense Log'!$H$2:$H$3001,"Roman",'Defense Log'!$A$2:$A$3001,B19,'Defense Log'!$L$2:$L$3001,"&lt;&gt;x"))</f>
        <v>14</v>
      </c>
      <c r="AA19" s="3">
        <f>IF(F19="","",T19+'Impact Formula'!$B$4*O19+'Impact Formula'!$B$5*M19+'Impact Formula'!$B$6*V19+'Impact Formula'!$B$7*S19+'Impact Formula'!$B$8*(H19-G19)+'Impact Formula'!$B$9*(L19-K19))</f>
        <v>10.879999999999995</v>
      </c>
      <c r="AB19" s="3">
        <f>IF(F19="","",N19*'Impact Formula'!$B$17+Q19*'Impact Formula'!$B$18+P19*'Impact Formula'!$B$19+W19*'Impact Formula'!$B$21+U19*'Impact Formula'!$B$22+X19*'Impact Formula'!$B$23+'Impact Formula'!$B$24*R19+Y19*'Impact Formula'!$B$20+Z19*'Impact Formula'!$B$16+IFERROR((COUNTIFS('Defense Log'!$H$2:$H$3001,"Roman",'Defense Log'!$A$2:$A$3001,$B19,'Defense Log'!$N$2:$N$3001,"No",'Defense Log'!$I$2:$I$3001,"&lt;&gt;Foul",'Defense Log'!$I$2:$I$3001,"&lt;&gt;Turnover")*'Impact Formula'!$B$25),0))</f>
        <v>4.4499999999999993</v>
      </c>
      <c r="AC19" s="6">
        <f t="shared" si="1"/>
        <v>15.329999999999995</v>
      </c>
      <c r="AD19" s="5">
        <f t="shared" si="2"/>
        <v>0.44416243654822335</v>
      </c>
      <c r="AE19" s="13" t="s">
        <v>96</v>
      </c>
    </row>
    <row r="20" spans="1:31" s="3" customFormat="1" x14ac:dyDescent="0.3">
      <c r="A20" s="20">
        <v>44944</v>
      </c>
      <c r="B20" s="13" t="s">
        <v>201</v>
      </c>
      <c r="C20" s="3" t="s">
        <v>121</v>
      </c>
      <c r="D20" s="3" t="s">
        <v>214</v>
      </c>
      <c r="E20" s="3">
        <v>3</v>
      </c>
      <c r="F20" s="3">
        <v>42</v>
      </c>
      <c r="G20" s="3">
        <v>3</v>
      </c>
      <c r="H20" s="3">
        <v>9</v>
      </c>
      <c r="I20" s="3">
        <v>1</v>
      </c>
      <c r="J20" s="3">
        <v>5</v>
      </c>
      <c r="M20" s="3">
        <v>0</v>
      </c>
      <c r="N20" s="3">
        <v>7</v>
      </c>
      <c r="O20" s="3">
        <v>5</v>
      </c>
      <c r="P20" s="3">
        <v>0</v>
      </c>
      <c r="Q20" s="3">
        <v>1</v>
      </c>
      <c r="R20" s="3">
        <v>4</v>
      </c>
      <c r="S20" s="3">
        <v>6</v>
      </c>
      <c r="T20" s="3">
        <v>7</v>
      </c>
      <c r="U20" s="3">
        <v>2</v>
      </c>
      <c r="V20" s="3">
        <v>0</v>
      </c>
      <c r="W20" s="3">
        <v>0</v>
      </c>
      <c r="X20" s="3">
        <v>1</v>
      </c>
      <c r="Y20" s="3">
        <f>IF(F20="","",COUNTIFS('Defense Log'!$H$2:$H$3001,"Roman",'Defense Log'!$A$2:$A$3001,$B20,'Defense Log'!$I$2:$I$3001,"Turnover",'Defense Log'!$L$2:$L$3001,"&lt;&gt;x"))</f>
        <v>2</v>
      </c>
      <c r="Z20" s="3">
        <f>IF(F20="","",SUMIFS('Defense Log'!$M$2:$M$3001,'Defense Log'!$H$2:$H$3001,"Roman",'Defense Log'!$A$2:$A$3001,B20,'Defense Log'!$L$2:$L$3001,"&lt;&gt;x"))</f>
        <v>7</v>
      </c>
      <c r="AA20" s="3">
        <f>IF(F20="","",T20+'Impact Formula'!$B$4*O20+'Impact Formula'!$B$5*M20+'Impact Formula'!$B$6*V20+'Impact Formula'!$B$7*S20+'Impact Formula'!$B$8*(H20-G20)+'Impact Formula'!$B$9*(L20-K20))</f>
        <v>-7.879999999999999</v>
      </c>
      <c r="AB20" s="3">
        <f>IF(F20="","",N20*'Impact Formula'!$B$17+Q20*'Impact Formula'!$B$18+P20*'Impact Formula'!$B$19+W20*'Impact Formula'!$B$21+U20*'Impact Formula'!$B$22+X20*'Impact Formula'!$B$23+'Impact Formula'!$B$24*R20+Y20*'Impact Formula'!$B$20+Z20*'Impact Formula'!$B$16+IFERROR((COUNTIFS('Defense Log'!$H$2:$H$3001,"Roman",'Defense Log'!$A$2:$A$3001,$B20,'Defense Log'!$N$2:$N$3001,"No",'Defense Log'!$I$2:$I$3001,"&lt;&gt;Foul",'Defense Log'!$I$2:$I$3001,"&lt;&gt;Turnover")*'Impact Formula'!$B$25),0))</f>
        <v>7.75</v>
      </c>
      <c r="AC20" s="6">
        <f t="shared" si="1"/>
        <v>-0.12999999999999901</v>
      </c>
      <c r="AD20" s="5">
        <f t="shared" si="2"/>
        <v>0.3888888888888889</v>
      </c>
      <c r="AE20" s="13" t="s">
        <v>96</v>
      </c>
    </row>
    <row r="21" spans="1:31" s="3" customFormat="1" x14ac:dyDescent="0.3">
      <c r="A21" s="20">
        <v>44947</v>
      </c>
      <c r="B21" s="13" t="s">
        <v>202</v>
      </c>
      <c r="C21" s="3" t="s">
        <v>122</v>
      </c>
      <c r="D21" s="3" t="s">
        <v>152</v>
      </c>
      <c r="E21" s="3">
        <v>36</v>
      </c>
      <c r="F21" s="3">
        <v>29</v>
      </c>
      <c r="G21" s="3">
        <v>6</v>
      </c>
      <c r="H21" s="3">
        <v>8</v>
      </c>
      <c r="I21" s="3">
        <v>1</v>
      </c>
      <c r="J21" s="3">
        <v>1</v>
      </c>
      <c r="M21" s="3">
        <v>1</v>
      </c>
      <c r="N21" s="3">
        <v>2</v>
      </c>
      <c r="O21" s="3">
        <v>19</v>
      </c>
      <c r="P21" s="3">
        <v>0</v>
      </c>
      <c r="Q21" s="3">
        <v>0</v>
      </c>
      <c r="R21" s="3">
        <v>1</v>
      </c>
      <c r="S21" s="3">
        <v>1</v>
      </c>
      <c r="T21" s="3">
        <v>13</v>
      </c>
      <c r="U21" s="3">
        <v>0</v>
      </c>
      <c r="V21" s="3">
        <v>1</v>
      </c>
      <c r="W21" s="3">
        <v>0</v>
      </c>
      <c r="X21" s="3">
        <v>1</v>
      </c>
      <c r="Y21" s="3">
        <f>IF(F21="","",COUNTIFS('Defense Log'!$H$2:$H$3001,"Roman",'Defense Log'!$A$2:$A$3001,$B21,'Defense Log'!$I$2:$I$3001,"Turnover",'Defense Log'!$L$2:$L$3001,"&lt;&gt;x"))</f>
        <v>2</v>
      </c>
      <c r="Z21" s="3">
        <f>IF(F21="","",SUMIFS('Defense Log'!$M$2:$M$3001,'Defense Log'!$H$2:$H$3001,"Roman",'Defense Log'!$A$2:$A$3001,B21,'Defense Log'!$L$2:$L$3001,"&lt;&gt;x"))</f>
        <v>3</v>
      </c>
      <c r="AA21" s="3">
        <f>IF(F21="","",T21+'Impact Formula'!$B$4*O21+'Impact Formula'!$B$5*M21+'Impact Formula'!$B$6*V21+'Impact Formula'!$B$7*S21+'Impact Formula'!$B$8*(H21-G21)+'Impact Formula'!$B$9*(L21-K21))</f>
        <v>35.845000000000006</v>
      </c>
      <c r="AB21" s="3">
        <f>IF(F21="","",N21*'Impact Formula'!$B$17+Q21*'Impact Formula'!$B$18+P21*'Impact Formula'!$B$19+W21*'Impact Formula'!$B$21+U21*'Impact Formula'!$B$22+X21*'Impact Formula'!$B$23+'Impact Formula'!$B$24*R21+Y21*'Impact Formula'!$B$20+Z21*'Impact Formula'!$B$16+IFERROR((COUNTIFS('Defense Log'!$H$2:$H$3001,"Roman",'Defense Log'!$A$2:$A$3001,$B21,'Defense Log'!$N$2:$N$3001,"No",'Defense Log'!$I$2:$I$3001,"&lt;&gt;Foul",'Defense Log'!$I$2:$I$3001,"&lt;&gt;Turnover")*'Impact Formula'!$B$25),0))</f>
        <v>5.75</v>
      </c>
      <c r="AC21" s="6">
        <f t="shared" si="1"/>
        <v>41.595000000000006</v>
      </c>
      <c r="AD21" s="5">
        <f t="shared" si="2"/>
        <v>0.8125</v>
      </c>
      <c r="AE21" s="13" t="s">
        <v>96</v>
      </c>
    </row>
    <row r="22" spans="1:31" s="3" customFormat="1" x14ac:dyDescent="0.3">
      <c r="A22" s="20">
        <v>44950</v>
      </c>
      <c r="B22" s="13" t="s">
        <v>203</v>
      </c>
      <c r="C22" s="3" t="s">
        <v>121</v>
      </c>
      <c r="D22" s="3" t="s">
        <v>152</v>
      </c>
      <c r="E22" s="3">
        <v>2</v>
      </c>
      <c r="F22" s="3">
        <v>34</v>
      </c>
      <c r="G22" s="3">
        <v>6</v>
      </c>
      <c r="H22" s="3">
        <v>10</v>
      </c>
      <c r="K22" s="3">
        <v>4</v>
      </c>
      <c r="L22" s="3">
        <v>5</v>
      </c>
      <c r="M22" s="3">
        <v>0</v>
      </c>
      <c r="N22" s="3">
        <v>3</v>
      </c>
      <c r="O22" s="3">
        <v>3</v>
      </c>
      <c r="P22" s="3">
        <v>0</v>
      </c>
      <c r="Q22" s="3">
        <v>0</v>
      </c>
      <c r="R22" s="3">
        <v>1</v>
      </c>
      <c r="S22" s="3">
        <v>1</v>
      </c>
      <c r="T22" s="3">
        <v>16</v>
      </c>
      <c r="U22" s="3">
        <v>2</v>
      </c>
      <c r="V22" s="3">
        <v>5</v>
      </c>
      <c r="W22" s="3">
        <v>1</v>
      </c>
      <c r="X22" s="3">
        <v>2</v>
      </c>
      <c r="Y22" s="3">
        <f>IF(F22="","",COUNTIFS('Defense Log'!$H$2:$H$3001,"Roman",'Defense Log'!$A$2:$A$3001,$B22,'Defense Log'!$I$2:$I$3001,"Turnover",'Defense Log'!$L$2:$L$3001,"&lt;&gt;x"))</f>
        <v>2</v>
      </c>
      <c r="Z22" s="3">
        <f>IF(F22="","",SUMIFS('Defense Log'!$M$2:$M$3001,'Defense Log'!$H$2:$H$3001,"Roman",'Defense Log'!$A$2:$A$3001,B22,'Defense Log'!$L$2:$L$3001,"&lt;&gt;x"))</f>
        <v>9</v>
      </c>
      <c r="AA22" s="3">
        <f>IF(F22="","",T22+'Impact Formula'!$B$4*O22+'Impact Formula'!$B$5*M22+'Impact Formula'!$B$6*V22+'Impact Formula'!$B$7*S22+'Impact Formula'!$B$8*(H22-G22)+'Impact Formula'!$B$9*(L22-K22))</f>
        <v>14.195</v>
      </c>
      <c r="AB22" s="3">
        <f>IF(F22="","",N22*'Impact Formula'!$B$17+Q22*'Impact Formula'!$B$18+P22*'Impact Formula'!$B$19+W22*'Impact Formula'!$B$21+U22*'Impact Formula'!$B$22+X22*'Impact Formula'!$B$23+'Impact Formula'!$B$24*R22+Y22*'Impact Formula'!$B$20+Z22*'Impact Formula'!$B$16+IFERROR((COUNTIFS('Defense Log'!$H$2:$H$3001,"Roman",'Defense Log'!$A$2:$A$3001,$B22,'Defense Log'!$N$2:$N$3001,"No",'Defense Log'!$I$2:$I$3001,"&lt;&gt;Foul",'Defense Log'!$I$2:$I$3001,"&lt;&gt;Turnover")*'Impact Formula'!$B$25),0))</f>
        <v>-1.0999999999999996</v>
      </c>
      <c r="AC22" s="6">
        <f t="shared" si="1"/>
        <v>13.095000000000001</v>
      </c>
      <c r="AD22" s="5">
        <f t="shared" si="2"/>
        <v>0.65573770491803285</v>
      </c>
      <c r="AE22" s="13" t="s">
        <v>96</v>
      </c>
    </row>
    <row r="23" spans="1:31" s="3" customFormat="1" x14ac:dyDescent="0.3">
      <c r="A23" s="20">
        <v>44955</v>
      </c>
      <c r="B23" s="13" t="s">
        <v>204</v>
      </c>
      <c r="C23" s="3" t="s">
        <v>122</v>
      </c>
      <c r="D23" s="3" t="s">
        <v>152</v>
      </c>
      <c r="E23" s="3">
        <v>18</v>
      </c>
      <c r="F23" s="3">
        <v>33</v>
      </c>
      <c r="G23" s="3">
        <v>8</v>
      </c>
      <c r="H23" s="3">
        <v>13</v>
      </c>
      <c r="K23" s="3">
        <v>2</v>
      </c>
      <c r="L23" s="3">
        <v>4</v>
      </c>
      <c r="M23" s="3">
        <v>0</v>
      </c>
      <c r="N23" s="3">
        <v>2</v>
      </c>
      <c r="O23" s="3">
        <v>7</v>
      </c>
      <c r="P23" s="3">
        <v>0</v>
      </c>
      <c r="Q23" s="3">
        <v>1</v>
      </c>
      <c r="R23" s="3">
        <v>3</v>
      </c>
      <c r="S23" s="3">
        <v>1</v>
      </c>
      <c r="T23" s="3">
        <v>18</v>
      </c>
      <c r="U23" s="3">
        <v>0</v>
      </c>
      <c r="V23" s="3">
        <v>3</v>
      </c>
      <c r="W23" s="3">
        <v>0</v>
      </c>
      <c r="X23" s="3">
        <v>3</v>
      </c>
      <c r="Y23" s="3">
        <f>IF(F23="","",COUNTIFS('Defense Log'!$H$2:$H$3001,"Roman",'Defense Log'!$A$2:$A$3001,$B23,'Defense Log'!$I$2:$I$3001,"Turnover",'Defense Log'!$L$2:$L$3001,"&lt;&gt;x"))</f>
        <v>1</v>
      </c>
      <c r="Z23" s="3">
        <f>IF(F23="","",SUMIFS('Defense Log'!$M$2:$M$3001,'Defense Log'!$H$2:$H$3001,"Roman",'Defense Log'!$A$2:$A$3001,B23,'Defense Log'!$L$2:$L$3001,"&lt;&gt;x"))</f>
        <v>13</v>
      </c>
      <c r="AA23" s="3">
        <f>IF(F23="","",T23+'Impact Formula'!$B$4*O23+'Impact Formula'!$B$5*M23+'Impact Formula'!$B$6*V23+'Impact Formula'!$B$7*S23+'Impact Formula'!$B$8*(H23-G23)+'Impact Formula'!$B$9*(L23-K23))</f>
        <v>17.595000000000002</v>
      </c>
      <c r="AB23" s="3">
        <f>IF(F23="","",N23*'Impact Formula'!$B$17+Q23*'Impact Formula'!$B$18+P23*'Impact Formula'!$B$19+W23*'Impact Formula'!$B$21+U23*'Impact Formula'!$B$22+X23*'Impact Formula'!$B$23+'Impact Formula'!$B$24*R23+Y23*'Impact Formula'!$B$20+Z23*'Impact Formula'!$B$16+IFERROR((COUNTIFS('Defense Log'!$H$2:$H$3001,"Roman",'Defense Log'!$A$2:$A$3001,$B23,'Defense Log'!$N$2:$N$3001,"No",'Defense Log'!$I$2:$I$3001,"&lt;&gt;Foul",'Defense Log'!$I$2:$I$3001,"&lt;&gt;Turnover")*'Impact Formula'!$B$25),0))</f>
        <v>-9.75</v>
      </c>
      <c r="AC23" s="6">
        <f t="shared" si="1"/>
        <v>7.8450000000000024</v>
      </c>
      <c r="AD23" s="5">
        <f t="shared" si="2"/>
        <v>0.6097560975609756</v>
      </c>
      <c r="AE23" s="13" t="s">
        <v>96</v>
      </c>
    </row>
    <row r="24" spans="1:31" s="3" customFormat="1" x14ac:dyDescent="0.3">
      <c r="A24" s="20">
        <v>44958</v>
      </c>
      <c r="B24" s="13" t="s">
        <v>205</v>
      </c>
      <c r="C24" s="3" t="s">
        <v>121</v>
      </c>
      <c r="D24" s="3" t="s">
        <v>152</v>
      </c>
      <c r="E24" s="3">
        <v>7</v>
      </c>
      <c r="F24" s="3">
        <v>42</v>
      </c>
      <c r="G24" s="3">
        <v>9</v>
      </c>
      <c r="H24" s="3">
        <v>18</v>
      </c>
      <c r="I24" s="3">
        <v>1</v>
      </c>
      <c r="J24" s="3">
        <v>1</v>
      </c>
      <c r="K24" s="3">
        <v>9</v>
      </c>
      <c r="L24" s="3">
        <v>9</v>
      </c>
      <c r="M24" s="3">
        <v>0</v>
      </c>
      <c r="N24" s="3">
        <v>4</v>
      </c>
      <c r="O24" s="3">
        <v>8</v>
      </c>
      <c r="P24" s="3">
        <v>0</v>
      </c>
      <c r="Q24" s="3">
        <v>0</v>
      </c>
      <c r="R24" s="3">
        <v>3</v>
      </c>
      <c r="S24" s="3">
        <v>0</v>
      </c>
      <c r="T24" s="3">
        <v>28</v>
      </c>
      <c r="U24" s="3">
        <v>2</v>
      </c>
      <c r="V24" s="3">
        <v>7</v>
      </c>
      <c r="W24" s="3">
        <v>0</v>
      </c>
      <c r="X24" s="3">
        <v>0</v>
      </c>
      <c r="Y24" s="3">
        <f>IF(F24="","",COUNTIFS('Defense Log'!$H$2:$H$3001,"Roman",'Defense Log'!$A$2:$A$3001,$B24,'Defense Log'!$I$2:$I$3001,"Turnover",'Defense Log'!$L$2:$L$3001,"&lt;&gt;x"))</f>
        <v>1</v>
      </c>
      <c r="Z24" s="3">
        <f>IF(F24="","",SUMIFS('Defense Log'!$M$2:$M$3001,'Defense Log'!$H$2:$H$3001,"Roman",'Defense Log'!$A$2:$A$3001,B24,'Defense Log'!$L$2:$L$3001,"&lt;&gt;x"))</f>
        <v>6</v>
      </c>
      <c r="AA24" s="3">
        <f>IF(F24="","",T24+'Impact Formula'!$B$4*O24+'Impact Formula'!$B$5*M24+'Impact Formula'!$B$6*V24+'Impact Formula'!$B$7*S24+'Impact Formula'!$B$8*(H24-G24)+'Impact Formula'!$B$9*(L24-K24))</f>
        <v>28.299999999999997</v>
      </c>
      <c r="AB24" s="3">
        <f>IF(F24="","",N24*'Impact Formula'!$B$17+Q24*'Impact Formula'!$B$18+P24*'Impact Formula'!$B$19+W24*'Impact Formula'!$B$21+U24*'Impact Formula'!$B$22+X24*'Impact Formula'!$B$23+'Impact Formula'!$B$24*R24+Y24*'Impact Formula'!$B$20+Z24*'Impact Formula'!$B$16+IFERROR((COUNTIFS('Defense Log'!$H$2:$H$3001,"Roman",'Defense Log'!$A$2:$A$3001,$B24,'Defense Log'!$N$2:$N$3001,"No",'Defense Log'!$I$2:$I$3001,"&lt;&gt;Foul",'Defense Log'!$I$2:$I$3001,"&lt;&gt;Turnover")*'Impact Formula'!$B$25),0))</f>
        <v>11.65</v>
      </c>
      <c r="AC24" s="6">
        <f t="shared" si="1"/>
        <v>39.949999999999996</v>
      </c>
      <c r="AD24" s="5">
        <f t="shared" si="2"/>
        <v>0.63752276867030966</v>
      </c>
      <c r="AE24" s="13" t="s">
        <v>96</v>
      </c>
    </row>
    <row r="25" spans="1:31" s="3" customFormat="1" x14ac:dyDescent="0.3">
      <c r="A25" s="20">
        <v>44961</v>
      </c>
      <c r="B25" s="13" t="s">
        <v>206</v>
      </c>
      <c r="C25" s="3" t="s">
        <v>122</v>
      </c>
      <c r="D25" s="3" t="s">
        <v>152</v>
      </c>
      <c r="E25" s="3">
        <v>3</v>
      </c>
      <c r="F25" s="3">
        <v>41</v>
      </c>
      <c r="G25" s="3">
        <v>4</v>
      </c>
      <c r="H25" s="3">
        <v>15</v>
      </c>
      <c r="I25" s="3">
        <v>1</v>
      </c>
      <c r="J25" s="3">
        <v>2</v>
      </c>
      <c r="K25" s="3">
        <v>7</v>
      </c>
      <c r="L25" s="3">
        <v>8</v>
      </c>
      <c r="M25" s="3">
        <v>3</v>
      </c>
      <c r="N25" s="3">
        <v>9</v>
      </c>
      <c r="O25" s="3">
        <v>8</v>
      </c>
      <c r="P25" s="3">
        <v>0</v>
      </c>
      <c r="Q25" s="3">
        <v>1</v>
      </c>
      <c r="R25" s="3">
        <v>4</v>
      </c>
      <c r="S25" s="3">
        <v>2</v>
      </c>
      <c r="T25" s="3">
        <v>16</v>
      </c>
      <c r="U25" s="3">
        <v>1</v>
      </c>
      <c r="V25" s="3">
        <v>4</v>
      </c>
      <c r="W25" s="3">
        <v>2</v>
      </c>
      <c r="X25" s="3">
        <v>0</v>
      </c>
      <c r="Y25" s="3">
        <f>IF(F25="","",COUNTIFS('Defense Log'!$H$2:$H$3001,"Roman",'Defense Log'!$A$2:$A$3001,$B25,'Defense Log'!$I$2:$I$3001,"Turnover",'Defense Log'!$L$2:$L$3001,"&lt;&gt;x"))</f>
        <v>3</v>
      </c>
      <c r="Z25" s="3">
        <f>IF(F25="","",SUMIFS('Defense Log'!$M$2:$M$3001,'Defense Log'!$H$2:$H$3001,"Roman",'Defense Log'!$A$2:$A$3001,B25,'Defense Log'!$L$2:$L$3001,"&lt;&gt;x"))</f>
        <v>3</v>
      </c>
      <c r="AA25" s="3">
        <f>IF(F25="","",T25+'Impact Formula'!$B$4*O25+'Impact Formula'!$B$5*M25+'Impact Formula'!$B$6*V25+'Impact Formula'!$B$7*S25+'Impact Formula'!$B$8*(H25-G25)+'Impact Formula'!$B$9*(L25-K25))</f>
        <v>11.490000000000002</v>
      </c>
      <c r="AB25" s="3">
        <f>IF(F25="","",N25*'Impact Formula'!$B$17+Q25*'Impact Formula'!$B$18+P25*'Impact Formula'!$B$19+W25*'Impact Formula'!$B$21+U25*'Impact Formula'!$B$22+X25*'Impact Formula'!$B$23+'Impact Formula'!$B$24*R25+Y25*'Impact Formula'!$B$20+Z25*'Impact Formula'!$B$16+IFERROR((COUNTIFS('Defense Log'!$H$2:$H$3001,"Roman",'Defense Log'!$A$2:$A$3001,$B25,'Defense Log'!$N$2:$N$3001,"No",'Defense Log'!$I$2:$I$3001,"&lt;&gt;Foul",'Defense Log'!$I$2:$I$3001,"&lt;&gt;Turnover")*'Impact Formula'!$B$25),0))</f>
        <v>14.725</v>
      </c>
      <c r="AC25" s="6">
        <f t="shared" si="1"/>
        <v>26.215000000000003</v>
      </c>
      <c r="AD25" s="5">
        <f t="shared" si="2"/>
        <v>0.43196544276457882</v>
      </c>
      <c r="AE25" s="13" t="s">
        <v>96</v>
      </c>
    </row>
    <row r="26" spans="1:31" s="3" customFormat="1" x14ac:dyDescent="0.3">
      <c r="A26" s="20">
        <v>44964</v>
      </c>
      <c r="B26" s="13" t="s">
        <v>207</v>
      </c>
      <c r="C26" s="3" t="s">
        <v>122</v>
      </c>
      <c r="D26" s="3" t="s">
        <v>152</v>
      </c>
      <c r="E26" s="3">
        <v>24</v>
      </c>
      <c r="F26" s="3">
        <v>32</v>
      </c>
      <c r="G26" s="3">
        <v>7</v>
      </c>
      <c r="H26" s="3">
        <v>12</v>
      </c>
      <c r="K26" s="3">
        <v>4</v>
      </c>
      <c r="L26" s="3">
        <v>5</v>
      </c>
      <c r="M26" s="3">
        <v>0</v>
      </c>
      <c r="N26" s="3">
        <v>5</v>
      </c>
      <c r="O26" s="3">
        <v>4</v>
      </c>
      <c r="P26" s="3">
        <v>0</v>
      </c>
      <c r="Q26" s="3">
        <v>0</v>
      </c>
      <c r="R26" s="3">
        <v>1</v>
      </c>
      <c r="S26" s="3">
        <v>1</v>
      </c>
      <c r="T26" s="3">
        <v>18</v>
      </c>
      <c r="U26" s="3">
        <v>1</v>
      </c>
      <c r="V26" s="3">
        <v>6</v>
      </c>
      <c r="W26" s="3">
        <v>1</v>
      </c>
      <c r="X26" s="3">
        <v>1</v>
      </c>
      <c r="Y26" s="3">
        <f>IF(F26="","",COUNTIFS('Defense Log'!$H$2:$H$3001,"Roman",'Defense Log'!$A$2:$A$3001,$B26,'Defense Log'!$I$2:$I$3001,"Turnover",'Defense Log'!$L$2:$L$3001,"&lt;&gt;x"))</f>
        <v>1</v>
      </c>
      <c r="Z26" s="3">
        <f>IF(F26="","",SUMIFS('Defense Log'!$M$2:$M$3001,'Defense Log'!$H$2:$H$3001,"Roman",'Defense Log'!$A$2:$A$3001,B26,'Defense Log'!$L$2:$L$3001,"&lt;&gt;x"))</f>
        <v>5</v>
      </c>
      <c r="AA26" s="3">
        <f>IF(F26="","",T26+'Impact Formula'!$B$4*O26+'Impact Formula'!$B$5*M26+'Impact Formula'!$B$6*V26+'Impact Formula'!$B$7*S26+'Impact Formula'!$B$8*(H26-G26)+'Impact Formula'!$B$9*(L26-K26))</f>
        <v>16.544999999999998</v>
      </c>
      <c r="AB26" s="3">
        <f>IF(F26="","",N26*'Impact Formula'!$B$17+Q26*'Impact Formula'!$B$18+P26*'Impact Formula'!$B$19+W26*'Impact Formula'!$B$21+U26*'Impact Formula'!$B$22+X26*'Impact Formula'!$B$23+'Impact Formula'!$B$24*R26+Y26*'Impact Formula'!$B$20+Z26*'Impact Formula'!$B$16+IFERROR((COUNTIFS('Defense Log'!$H$2:$H$3001,"Roman",'Defense Log'!$A$2:$A$3001,$B26,'Defense Log'!$N$2:$N$3001,"No",'Defense Log'!$I$2:$I$3001,"&lt;&gt;Foul",'Defense Log'!$I$2:$I$3001,"&lt;&gt;Turnover")*'Impact Formula'!$B$25),0))</f>
        <v>3.4250000000000007</v>
      </c>
      <c r="AC26" s="6">
        <f t="shared" si="1"/>
        <v>19.97</v>
      </c>
      <c r="AD26" s="5">
        <f t="shared" si="2"/>
        <v>0.63380281690140849</v>
      </c>
      <c r="AE26" s="13" t="s">
        <v>96</v>
      </c>
    </row>
    <row r="27" spans="1:31" s="3" customFormat="1" x14ac:dyDescent="0.3">
      <c r="A27" s="20">
        <v>44968</v>
      </c>
      <c r="B27" s="13" t="s">
        <v>208</v>
      </c>
      <c r="C27" s="3" t="s">
        <v>121</v>
      </c>
      <c r="D27" s="3" t="s">
        <v>152</v>
      </c>
      <c r="E27" s="3">
        <v>23</v>
      </c>
      <c r="F27" s="3">
        <v>34</v>
      </c>
      <c r="G27" s="3">
        <v>10</v>
      </c>
      <c r="H27" s="3">
        <v>15</v>
      </c>
      <c r="I27" s="3">
        <v>1</v>
      </c>
      <c r="J27" s="3">
        <v>1</v>
      </c>
      <c r="M27" s="3">
        <v>1</v>
      </c>
      <c r="N27" s="3">
        <v>4</v>
      </c>
      <c r="O27" s="3">
        <v>8</v>
      </c>
      <c r="P27" s="3">
        <v>0</v>
      </c>
      <c r="Q27" s="3">
        <v>1</v>
      </c>
      <c r="R27" s="3">
        <v>1</v>
      </c>
      <c r="S27" s="3">
        <v>1</v>
      </c>
      <c r="T27" s="3">
        <v>21</v>
      </c>
      <c r="U27" s="3">
        <v>0</v>
      </c>
      <c r="V27" s="3">
        <v>4</v>
      </c>
      <c r="W27" s="3">
        <v>0</v>
      </c>
      <c r="X27" s="3">
        <v>1</v>
      </c>
      <c r="Y27" s="3">
        <f>IF(F27="","",COUNTIFS('Defense Log'!$H$2:$H$3001,"Roman",'Defense Log'!$A$2:$A$3001,$B27,'Defense Log'!$I$2:$I$3001,"Turnover",'Defense Log'!$L$2:$L$3001,"&lt;&gt;x"))</f>
        <v>1</v>
      </c>
      <c r="Z27" s="3">
        <f>IF(F27="","",SUMIFS('Defense Log'!$M$2:$M$3001,'Defense Log'!$H$2:$H$3001,"Roman",'Defense Log'!$A$2:$A$3001,B27,'Defense Log'!$L$2:$L$3001,"&lt;&gt;x"))</f>
        <v>10</v>
      </c>
      <c r="AA27" s="3">
        <f>IF(F27="","",T27+'Impact Formula'!$B$4*O27+'Impact Formula'!$B$5*M27+'Impact Formula'!$B$6*V27+'Impact Formula'!$B$7*S27+'Impact Formula'!$B$8*(H27-G27)+'Impact Formula'!$B$9*(L27-K27))</f>
        <v>25.995000000000005</v>
      </c>
      <c r="AB27" s="3">
        <f>IF(F27="","",N27*'Impact Formula'!$B$17+Q27*'Impact Formula'!$B$18+P27*'Impact Formula'!$B$19+W27*'Impact Formula'!$B$21+U27*'Impact Formula'!$B$22+X27*'Impact Formula'!$B$23+'Impact Formula'!$B$24*R27+Y27*'Impact Formula'!$B$20+Z27*'Impact Formula'!$B$16+IFERROR((COUNTIFS('Defense Log'!$H$2:$H$3001,"Roman",'Defense Log'!$A$2:$A$3001,$B27,'Defense Log'!$N$2:$N$3001,"No",'Defense Log'!$I$2:$I$3001,"&lt;&gt;Foul",'Defense Log'!$I$2:$I$3001,"&lt;&gt;Turnover")*'Impact Formula'!$B$25),0))</f>
        <v>0.34999999999999964</v>
      </c>
      <c r="AC27" s="6">
        <f t="shared" si="1"/>
        <v>26.345000000000006</v>
      </c>
      <c r="AD27" s="5">
        <f t="shared" si="2"/>
        <v>0.7</v>
      </c>
      <c r="AE27" s="13" t="s">
        <v>96</v>
      </c>
    </row>
    <row r="28" spans="1:31" s="3" customFormat="1" x14ac:dyDescent="0.3">
      <c r="A28" s="20">
        <v>44972</v>
      </c>
      <c r="B28" s="13" t="s">
        <v>209</v>
      </c>
      <c r="C28" s="3" t="s">
        <v>122</v>
      </c>
      <c r="D28" s="3" t="s">
        <v>152</v>
      </c>
      <c r="E28" s="3">
        <v>8</v>
      </c>
      <c r="F28" s="3">
        <v>32</v>
      </c>
      <c r="G28" s="3">
        <v>6</v>
      </c>
      <c r="H28" s="3">
        <v>8</v>
      </c>
      <c r="I28" s="3">
        <v>0</v>
      </c>
      <c r="J28" s="3">
        <v>1</v>
      </c>
      <c r="K28" s="3">
        <v>4</v>
      </c>
      <c r="L28" s="3">
        <v>4</v>
      </c>
      <c r="M28" s="3">
        <v>1</v>
      </c>
      <c r="N28" s="3">
        <v>5</v>
      </c>
      <c r="O28" s="3">
        <v>9</v>
      </c>
      <c r="P28" s="3">
        <v>0</v>
      </c>
      <c r="Q28" s="3">
        <v>1</v>
      </c>
      <c r="R28" s="3">
        <v>5</v>
      </c>
      <c r="S28" s="3">
        <v>2</v>
      </c>
      <c r="T28" s="3">
        <v>16</v>
      </c>
      <c r="U28" s="3">
        <v>0</v>
      </c>
      <c r="V28" s="3">
        <v>6</v>
      </c>
      <c r="W28" s="3">
        <v>0</v>
      </c>
      <c r="X28" s="3">
        <v>0</v>
      </c>
      <c r="Y28" s="3">
        <f>IF(F28="","",COUNTIFS('Defense Log'!$H$2:$H$3001,"Roman",'Defense Log'!$A$2:$A$3001,$B28,'Defense Log'!$I$2:$I$3001,"Turnover",'Defense Log'!$L$2:$L$3001,"&lt;&gt;x"))</f>
        <v>1</v>
      </c>
      <c r="Z28" s="3">
        <f>IF(F28="","",SUMIFS('Defense Log'!$M$2:$M$3001,'Defense Log'!$H$2:$H$3001,"Roman",'Defense Log'!$A$2:$A$3001,B28,'Defense Log'!$L$2:$L$3001,"&lt;&gt;x"))</f>
        <v>10</v>
      </c>
      <c r="AA28" s="3">
        <f>IF(F28="","",T28+'Impact Formula'!$B$4*O28+'Impact Formula'!$B$5*M28+'Impact Formula'!$B$6*V28+'Impact Formula'!$B$7*S28+'Impact Formula'!$B$8*(H28-G28)+'Impact Formula'!$B$9*(L28-K28))</f>
        <v>27.240000000000002</v>
      </c>
      <c r="AB28" s="3">
        <f>IF(F28="","",N28*'Impact Formula'!$B$17+Q28*'Impact Formula'!$B$18+P28*'Impact Formula'!$B$19+W28*'Impact Formula'!$B$21+U28*'Impact Formula'!$B$22+X28*'Impact Formula'!$B$23+'Impact Formula'!$B$24*R28+Y28*'Impact Formula'!$B$20+Z28*'Impact Formula'!$B$16+IFERROR((COUNTIFS('Defense Log'!$H$2:$H$3001,"Roman",'Defense Log'!$A$2:$A$3001,$B28,'Defense Log'!$N$2:$N$3001,"No",'Defense Log'!$I$2:$I$3001,"&lt;&gt;Foul",'Defense Log'!$I$2:$I$3001,"&lt;&gt;Turnover")*'Impact Formula'!$B$25),0))</f>
        <v>-5.0999999999999996</v>
      </c>
      <c r="AC28" s="6">
        <f t="shared" si="1"/>
        <v>22.14</v>
      </c>
      <c r="AD28" s="5">
        <f t="shared" si="2"/>
        <v>0.81967213114754101</v>
      </c>
      <c r="AE28" s="13" t="s">
        <v>96</v>
      </c>
    </row>
    <row r="29" spans="1:31" s="3" customFormat="1" x14ac:dyDescent="0.3">
      <c r="A29" s="20">
        <v>44976</v>
      </c>
      <c r="B29" s="13" t="s">
        <v>210</v>
      </c>
      <c r="C29" s="3" t="s">
        <v>121</v>
      </c>
      <c r="D29" s="3" t="s">
        <v>152</v>
      </c>
      <c r="E29" s="3">
        <v>14</v>
      </c>
      <c r="F29" s="3">
        <v>36</v>
      </c>
      <c r="G29" s="3">
        <v>9</v>
      </c>
      <c r="H29" s="3">
        <v>16</v>
      </c>
      <c r="I29" s="3">
        <v>1</v>
      </c>
      <c r="J29" s="3">
        <v>1</v>
      </c>
      <c r="K29" s="3">
        <v>3</v>
      </c>
      <c r="L29" s="3">
        <v>5</v>
      </c>
      <c r="M29" s="3">
        <v>1</v>
      </c>
      <c r="N29" s="3">
        <v>5</v>
      </c>
      <c r="O29" s="3">
        <v>4</v>
      </c>
      <c r="P29" s="3">
        <v>0</v>
      </c>
      <c r="Q29" s="3">
        <v>1</v>
      </c>
      <c r="R29" s="3">
        <v>0</v>
      </c>
      <c r="S29" s="3">
        <v>2</v>
      </c>
      <c r="T29" s="3">
        <v>22</v>
      </c>
      <c r="U29" s="3">
        <v>2</v>
      </c>
      <c r="V29" s="3">
        <v>3</v>
      </c>
      <c r="W29" s="3">
        <v>0</v>
      </c>
      <c r="X29" s="3">
        <v>0</v>
      </c>
      <c r="Y29" s="3">
        <f>IF(F29="","",COUNTIFS('Defense Log'!$H$2:$H$3001,"Roman",'Defense Log'!$A$2:$A$3001,$B29,'Defense Log'!$I$2:$I$3001,"Turnover",'Defense Log'!$L$2:$L$3001,"&lt;&gt;x"))</f>
        <v>3</v>
      </c>
      <c r="Z29" s="3">
        <f>IF(F29="","",SUMIFS('Defense Log'!$M$2:$M$3001,'Defense Log'!$H$2:$H$3001,"Roman",'Defense Log'!$A$2:$A$3001,B29,'Defense Log'!$L$2:$L$3001,"&lt;&gt;x"))</f>
        <v>11</v>
      </c>
      <c r="AA29" s="3">
        <f>IF(F29="","",T29+'Impact Formula'!$B$4*O29+'Impact Formula'!$B$5*M29+'Impact Formula'!$B$6*V29+'Impact Formula'!$B$7*S29+'Impact Formula'!$B$8*(H29-G29)+'Impact Formula'!$B$9*(L29-K29))</f>
        <v>13.989999999999998</v>
      </c>
      <c r="AB29" s="3">
        <f>IF(F29="","",N29*'Impact Formula'!$B$17+Q29*'Impact Formula'!$B$18+P29*'Impact Formula'!$B$19+W29*'Impact Formula'!$B$21+U29*'Impact Formula'!$B$22+X29*'Impact Formula'!$B$23+'Impact Formula'!$B$24*R29+Y29*'Impact Formula'!$B$20+Z29*'Impact Formula'!$B$16+IFERROR((COUNTIFS('Defense Log'!$H$2:$H$3001,"Roman",'Defense Log'!$A$2:$A$3001,$B29,'Defense Log'!$N$2:$N$3001,"No",'Defense Log'!$I$2:$I$3001,"&lt;&gt;Foul",'Defense Log'!$I$2:$I$3001,"&lt;&gt;Turnover")*'Impact Formula'!$B$25),0))</f>
        <v>2.4499999999999993</v>
      </c>
      <c r="AC29" s="6">
        <f t="shared" si="1"/>
        <v>16.439999999999998</v>
      </c>
      <c r="AD29" s="5">
        <f t="shared" si="2"/>
        <v>0.60439560439560447</v>
      </c>
      <c r="AE29" s="13" t="s">
        <v>96</v>
      </c>
    </row>
    <row r="30" spans="1:31" s="3" customFormat="1" x14ac:dyDescent="0.3">
      <c r="A30" s="20">
        <v>44979</v>
      </c>
      <c r="B30" s="13" t="s">
        <v>211</v>
      </c>
      <c r="C30" s="3" t="s">
        <v>121</v>
      </c>
      <c r="D30" s="3" t="s">
        <v>152</v>
      </c>
      <c r="E30" s="3">
        <v>31</v>
      </c>
      <c r="F30" s="3">
        <v>30</v>
      </c>
      <c r="G30" s="3">
        <v>5</v>
      </c>
      <c r="H30" s="3">
        <v>10</v>
      </c>
      <c r="I30" s="3">
        <v>1</v>
      </c>
      <c r="J30" s="3">
        <v>2</v>
      </c>
      <c r="K30" s="3">
        <v>1</v>
      </c>
      <c r="L30" s="3">
        <v>2</v>
      </c>
      <c r="M30" s="3">
        <v>2</v>
      </c>
      <c r="N30" s="3">
        <v>5</v>
      </c>
      <c r="O30" s="3">
        <v>4</v>
      </c>
      <c r="P30" s="3">
        <v>0</v>
      </c>
      <c r="Q30" s="3">
        <v>1</v>
      </c>
      <c r="R30" s="3">
        <v>3</v>
      </c>
      <c r="S30" s="3">
        <v>1</v>
      </c>
      <c r="T30" s="3">
        <v>12</v>
      </c>
      <c r="U30" s="3">
        <v>0</v>
      </c>
      <c r="V30" s="3">
        <v>1</v>
      </c>
      <c r="W30" s="3">
        <v>0</v>
      </c>
      <c r="X30" s="3">
        <v>2</v>
      </c>
      <c r="Y30" s="3">
        <f>IF(F30="","",COUNTIFS('Defense Log'!$H$2:$H$3001,"Roman",'Defense Log'!$A$2:$A$3001,$B30,'Defense Log'!$I$2:$I$3001,"Turnover",'Defense Log'!$L$2:$L$3001,"&lt;&gt;x"))</f>
        <v>1</v>
      </c>
      <c r="Z30" s="3">
        <f>IF(F30="","",SUMIFS('Defense Log'!$M$2:$M$3001,'Defense Log'!$H$2:$H$3001,"Roman",'Defense Log'!$A$2:$A$3001,B30,'Defense Log'!$L$2:$L$3001,"&lt;&gt;x"))</f>
        <v>3</v>
      </c>
      <c r="AA30" s="3">
        <f>IF(F30="","",T30+'Impact Formula'!$B$4*O30+'Impact Formula'!$B$5*M30+'Impact Formula'!$B$6*V30+'Impact Formula'!$B$7*S30+'Impact Formula'!$B$8*(H30-G30)+'Impact Formula'!$B$9*(L30-K30))</f>
        <v>10.395</v>
      </c>
      <c r="AB30" s="3">
        <f>IF(F30="","",N30*'Impact Formula'!$B$17+Q30*'Impact Formula'!$B$18+P30*'Impact Formula'!$B$19+W30*'Impact Formula'!$B$21+U30*'Impact Formula'!$B$22+X30*'Impact Formula'!$B$23+'Impact Formula'!$B$24*R30+Y30*'Impact Formula'!$B$20+Z30*'Impact Formula'!$B$16+IFERROR((COUNTIFS('Defense Log'!$H$2:$H$3001,"Roman",'Defense Log'!$A$2:$A$3001,$B30,'Defense Log'!$N$2:$N$3001,"No",'Defense Log'!$I$2:$I$3001,"&lt;&gt;Foul",'Defense Log'!$I$2:$I$3001,"&lt;&gt;Turnover")*'Impact Formula'!$B$25),0))</f>
        <v>8.5500000000000007</v>
      </c>
      <c r="AC30" s="6">
        <f t="shared" si="1"/>
        <v>18.945</v>
      </c>
      <c r="AD30" s="5">
        <f t="shared" si="2"/>
        <v>0.55147058823529405</v>
      </c>
      <c r="AE30" s="13" t="s">
        <v>96</v>
      </c>
    </row>
    <row r="31" spans="1:31" s="3" customFormat="1" x14ac:dyDescent="0.3">
      <c r="A31" s="20">
        <v>44983</v>
      </c>
      <c r="B31" s="13" t="s">
        <v>212</v>
      </c>
      <c r="C31" s="3" t="s">
        <v>122</v>
      </c>
      <c r="D31" s="3" t="s">
        <v>214</v>
      </c>
      <c r="E31" s="3">
        <v>-12</v>
      </c>
      <c r="F31" s="3">
        <v>34</v>
      </c>
      <c r="G31" s="3">
        <v>6</v>
      </c>
      <c r="H31" s="3">
        <v>16</v>
      </c>
      <c r="I31" s="3">
        <v>0</v>
      </c>
      <c r="J31" s="3">
        <v>2</v>
      </c>
      <c r="K31" s="3">
        <v>0</v>
      </c>
      <c r="L31" s="3">
        <v>1</v>
      </c>
      <c r="M31" s="3">
        <v>2</v>
      </c>
      <c r="N31" s="3">
        <v>4</v>
      </c>
      <c r="O31" s="3">
        <v>6</v>
      </c>
      <c r="P31" s="3">
        <v>0</v>
      </c>
      <c r="Q31" s="3">
        <v>4</v>
      </c>
      <c r="R31" s="3">
        <v>4</v>
      </c>
      <c r="S31" s="3">
        <v>3</v>
      </c>
      <c r="T31" s="3">
        <v>12</v>
      </c>
      <c r="U31" s="3">
        <v>2</v>
      </c>
      <c r="V31" s="3">
        <v>2</v>
      </c>
      <c r="W31" s="3">
        <v>1</v>
      </c>
      <c r="X31" s="3">
        <v>1</v>
      </c>
      <c r="Y31" s="3">
        <f>IF(F31="","",COUNTIFS('Defense Log'!$H$2:$H$3001,"Roman",'Defense Log'!$A$2:$A$3001,$B31,'Defense Log'!$I$2:$I$3001,"Turnover",'Defense Log'!$L$2:$L$3001,"&lt;&gt;x"))</f>
        <v>3</v>
      </c>
      <c r="Z31" s="3">
        <f>IF(F31="","",SUMIFS('Defense Log'!$M$2:$M$3001,'Defense Log'!$H$2:$H$3001,"Roman",'Defense Log'!$A$2:$A$3001,B31,'Defense Log'!$L$2:$L$3001,"&lt;&gt;x"))</f>
        <v>5</v>
      </c>
      <c r="AA31" s="3">
        <f>IF(F31="","",T31+'Impact Formula'!$B$4*O31+'Impact Formula'!$B$5*M31+'Impact Formula'!$B$6*V31+'Impact Formula'!$B$7*S31+'Impact Formula'!$B$8*(H31-G31)+'Impact Formula'!$B$9*(L31-K31))</f>
        <v>1.3850000000000051</v>
      </c>
      <c r="AB31" s="3">
        <f>IF(F31="","",N31*'Impact Formula'!$B$17+Q31*'Impact Formula'!$B$18+P31*'Impact Formula'!$B$19+W31*'Impact Formula'!$B$21+U31*'Impact Formula'!$B$22+X31*'Impact Formula'!$B$23+'Impact Formula'!$B$24*R31+Y31*'Impact Formula'!$B$20+Z31*'Impact Formula'!$B$16+IFERROR((COUNTIFS('Defense Log'!$H$2:$H$3001,"Roman",'Defense Log'!$A$2:$A$3001,$B31,'Defense Log'!$N$2:$N$3001,"No",'Defense Log'!$I$2:$I$3001,"&lt;&gt;Foul",'Defense Log'!$I$2:$I$3001,"&lt;&gt;Turnover")*'Impact Formula'!$B$25),0))</f>
        <v>4.0999999999999996</v>
      </c>
      <c r="AC31" s="6">
        <f t="shared" si="1"/>
        <v>5.4850000000000048</v>
      </c>
      <c r="AD31" s="5">
        <f t="shared" si="2"/>
        <v>0.36496350364963503</v>
      </c>
      <c r="AE31" s="13" t="s">
        <v>96</v>
      </c>
    </row>
    <row r="32" spans="1:31" s="3" customFormat="1" x14ac:dyDescent="0.3">
      <c r="A32" s="20">
        <v>44988</v>
      </c>
      <c r="B32" s="13" t="s">
        <v>273</v>
      </c>
      <c r="C32" s="3" t="s">
        <v>267</v>
      </c>
      <c r="D32" s="3" t="s">
        <v>152</v>
      </c>
      <c r="E32" s="3">
        <v>12</v>
      </c>
      <c r="F32" s="3">
        <v>36</v>
      </c>
      <c r="G32" s="3">
        <v>7</v>
      </c>
      <c r="H32" s="3">
        <v>9</v>
      </c>
      <c r="K32" s="3">
        <v>2</v>
      </c>
      <c r="L32" s="3">
        <v>2</v>
      </c>
      <c r="M32" s="3">
        <v>1</v>
      </c>
      <c r="N32" s="3">
        <v>2</v>
      </c>
      <c r="O32" s="3">
        <v>10</v>
      </c>
      <c r="P32" s="3">
        <v>1</v>
      </c>
      <c r="Q32" s="3">
        <v>0</v>
      </c>
      <c r="R32" s="3">
        <v>3</v>
      </c>
      <c r="S32" s="3">
        <v>1</v>
      </c>
      <c r="T32" s="3">
        <v>16</v>
      </c>
      <c r="U32" s="3">
        <v>0</v>
      </c>
      <c r="V32" s="3">
        <v>3</v>
      </c>
      <c r="W32" s="3">
        <v>2</v>
      </c>
      <c r="X32" s="3">
        <v>2</v>
      </c>
      <c r="Y32" s="3">
        <f>IF(F32="","",COUNTIFS('Defense Log'!$H$2:$H$3001,"Roman",'Defense Log'!$A$2:$A$3001,$B32,'Defense Log'!$I$2:$I$3001,"Turnover",'Defense Log'!$L$2:$L$3001,"&lt;&gt;x"))</f>
        <v>3</v>
      </c>
      <c r="Z32" s="3">
        <f>IF(F32="","",SUMIFS('Defense Log'!$M$2:$M$3001,'Defense Log'!$H$2:$H$3001,"Roman",'Defense Log'!$A$2:$A$3001,B32,'Defense Log'!$L$2:$L$3001,"&lt;&gt;x"))</f>
        <v>2</v>
      </c>
      <c r="AA32" s="3">
        <f>IF(F32="","",T32+'Impact Formula'!$B$4*O32+'Impact Formula'!$B$5*M32+'Impact Formula'!$B$6*V32+'Impact Formula'!$B$7*S32+'Impact Formula'!$B$8*(H32-G32)+'Impact Formula'!$B$9*(L32-K32))</f>
        <v>28.194999999999997</v>
      </c>
      <c r="AB32" s="3">
        <f>IF(F32="","",N32*'Impact Formula'!$B$17+Q32*'Impact Formula'!$B$18+P32*'Impact Formula'!$B$19+W32*'Impact Formula'!$B$21+U32*'Impact Formula'!$B$22+X32*'Impact Formula'!$B$23+'Impact Formula'!$B$24*R32+Y32*'Impact Formula'!$B$20+Z32*'Impact Formula'!$B$16+IFERROR((COUNTIFS('Defense Log'!$H$2:$H$3001,"Roman",'Defense Log'!$A$2:$A$3001,$B32,'Defense Log'!$N$2:$N$3001,"No",'Defense Log'!$I$2:$I$3001,"&lt;&gt;Foul",'Defense Log'!$I$2:$I$3001,"&lt;&gt;Turnover")*'Impact Formula'!$B$25),0))</f>
        <v>1.75</v>
      </c>
      <c r="AC32" s="6">
        <f t="shared" si="1"/>
        <v>29.944999999999997</v>
      </c>
      <c r="AD32" s="5">
        <f t="shared" ref="AD32:AD35" si="3">IFERROR(T32/((H32*2)+(0.88*L32)),"")</f>
        <v>0.80971659919028338</v>
      </c>
      <c r="AE32" s="13" t="s">
        <v>270</v>
      </c>
    </row>
    <row r="33" spans="1:31" s="3" customFormat="1" x14ac:dyDescent="0.3">
      <c r="A33" s="20">
        <v>44989</v>
      </c>
      <c r="B33" s="13" t="s">
        <v>274</v>
      </c>
      <c r="C33" s="3" t="s">
        <v>267</v>
      </c>
      <c r="D33" s="3" t="s">
        <v>152</v>
      </c>
      <c r="E33" s="3">
        <v>13</v>
      </c>
      <c r="F33" s="3">
        <v>30</v>
      </c>
      <c r="G33" s="3">
        <v>6</v>
      </c>
      <c r="H33" s="3">
        <v>11</v>
      </c>
      <c r="I33" s="3">
        <v>1</v>
      </c>
      <c r="J33" s="3">
        <v>1</v>
      </c>
      <c r="K33" s="3">
        <v>3</v>
      </c>
      <c r="L33" s="3">
        <v>4</v>
      </c>
      <c r="M33" s="3">
        <v>1</v>
      </c>
      <c r="N33" s="3">
        <v>2</v>
      </c>
      <c r="O33" s="3">
        <v>5</v>
      </c>
      <c r="P33" s="3">
        <v>0</v>
      </c>
      <c r="Q33" s="3">
        <v>1</v>
      </c>
      <c r="R33" s="3">
        <v>2</v>
      </c>
      <c r="S33" s="3">
        <v>1</v>
      </c>
      <c r="T33" s="3">
        <v>16</v>
      </c>
      <c r="U33" s="3">
        <v>0</v>
      </c>
      <c r="V33" s="3">
        <v>3</v>
      </c>
      <c r="W33" s="3">
        <v>1</v>
      </c>
      <c r="X33" s="3">
        <v>0</v>
      </c>
      <c r="Y33" s="3">
        <f>IF(F33="","",COUNTIFS('Defense Log'!$H$2:$H$3001,"Roman",'Defense Log'!$A$2:$A$3001,$B33,'Defense Log'!$I$2:$I$3001,"Turnover",'Defense Log'!$L$2:$L$3001,"&lt;&gt;x"))</f>
        <v>3</v>
      </c>
      <c r="Z33" s="3">
        <f>IF(F33="","",SUMIFS('Defense Log'!$M$2:$M$3001,'Defense Log'!$H$2:$H$3001,"Roman",'Defense Log'!$A$2:$A$3001,B33,'Defense Log'!$L$2:$L$3001,"&lt;&gt;x"))</f>
        <v>13</v>
      </c>
      <c r="AA33" s="3">
        <f>IF(F33="","",T33+'Impact Formula'!$B$4*O33+'Impact Formula'!$B$5*M33+'Impact Formula'!$B$6*V33+'Impact Formula'!$B$7*S33+'Impact Formula'!$B$8*(H33-G33)+'Impact Formula'!$B$9*(L33-K33))</f>
        <v>15.445</v>
      </c>
      <c r="AB33" s="3">
        <f>IF(F33="","",N33*'Impact Formula'!$B$17+Q33*'Impact Formula'!$B$18+P33*'Impact Formula'!$B$19+W33*'Impact Formula'!$B$21+U33*'Impact Formula'!$B$22+X33*'Impact Formula'!$B$23+'Impact Formula'!$B$24*R33+Y33*'Impact Formula'!$B$20+Z33*'Impact Formula'!$B$16+IFERROR((COUNTIFS('Defense Log'!$H$2:$H$3001,"Roman",'Defense Log'!$A$2:$A$3001,$B33,'Defense Log'!$N$2:$N$3001,"No",'Defense Log'!$I$2:$I$3001,"&lt;&gt;Foul",'Defense Log'!$I$2:$I$3001,"&lt;&gt;Turnover")*'Impact Formula'!$B$25),0))</f>
        <v>3.1500000000000004</v>
      </c>
      <c r="AC33" s="6">
        <f t="shared" si="1"/>
        <v>18.594999999999999</v>
      </c>
      <c r="AD33" s="5">
        <f t="shared" si="3"/>
        <v>0.62695924764890287</v>
      </c>
      <c r="AE33" s="13" t="s">
        <v>270</v>
      </c>
    </row>
    <row r="34" spans="1:31" s="3" customFormat="1" x14ac:dyDescent="0.3">
      <c r="A34" s="20">
        <v>44990</v>
      </c>
      <c r="B34" s="13" t="s">
        <v>275</v>
      </c>
      <c r="C34" s="3" t="s">
        <v>267</v>
      </c>
      <c r="D34" s="3" t="s">
        <v>152</v>
      </c>
      <c r="E34" s="3">
        <v>26</v>
      </c>
      <c r="F34" s="3">
        <v>31</v>
      </c>
      <c r="G34" s="3">
        <v>3</v>
      </c>
      <c r="H34" s="3">
        <v>12</v>
      </c>
      <c r="K34" s="3">
        <v>3</v>
      </c>
      <c r="L34" s="3">
        <v>4</v>
      </c>
      <c r="M34" s="3">
        <v>0</v>
      </c>
      <c r="N34" s="3">
        <v>4</v>
      </c>
      <c r="O34" s="3">
        <v>6</v>
      </c>
      <c r="P34" s="3">
        <v>0</v>
      </c>
      <c r="Q34" s="3">
        <v>1</v>
      </c>
      <c r="R34" s="3">
        <v>1</v>
      </c>
      <c r="S34" s="3">
        <v>2</v>
      </c>
      <c r="T34" s="3">
        <v>9</v>
      </c>
      <c r="U34" s="3">
        <v>0</v>
      </c>
      <c r="V34" s="3">
        <v>3</v>
      </c>
      <c r="W34" s="3">
        <v>0</v>
      </c>
      <c r="X34" s="3">
        <v>0</v>
      </c>
      <c r="Y34" s="3">
        <f>IF(F34="","",COUNTIFS('Defense Log'!$H$2:$H$3001,"Roman",'Defense Log'!$A$2:$A$3001,$B34,'Defense Log'!$I$2:$I$3001,"Turnover",'Defense Log'!$L$2:$L$3001,"&lt;&gt;x"))</f>
        <v>0</v>
      </c>
      <c r="Z34" s="3">
        <f>IF(F34="","",SUMIFS('Defense Log'!$M$2:$M$3001,'Defense Log'!$H$2:$H$3001,"Roman",'Defense Log'!$A$2:$A$3001,B34,'Defense Log'!$L$2:$L$3001,"&lt;&gt;x"))</f>
        <v>4</v>
      </c>
      <c r="AA34" s="3">
        <f>IF(F34="","",T34+'Impact Formula'!$B$4*O34+'Impact Formula'!$B$5*M34+'Impact Formula'!$B$6*V34+'Impact Formula'!$B$7*S34+'Impact Formula'!$B$8*(H34-G34)+'Impact Formula'!$B$9*(L34-K34))</f>
        <v>-0.85999999999999943</v>
      </c>
      <c r="AB34" s="3">
        <f>IF(F34="","",N34*'Impact Formula'!$B$17+Q34*'Impact Formula'!$B$18+P34*'Impact Formula'!$B$19+W34*'Impact Formula'!$B$21+U34*'Impact Formula'!$B$22+X34*'Impact Formula'!$B$23+'Impact Formula'!$B$24*R34+Y34*'Impact Formula'!$B$20+Z34*'Impact Formula'!$B$16+IFERROR((COUNTIFS('Defense Log'!$H$2:$H$3001,"Roman",'Defense Log'!$A$2:$A$3001,$B34,'Defense Log'!$N$2:$N$3001,"No",'Defense Log'!$I$2:$I$3001,"&lt;&gt;Foul",'Defense Log'!$I$2:$I$3001,"&lt;&gt;Turnover")*'Impact Formula'!$B$25),0))</f>
        <v>8.75</v>
      </c>
      <c r="AC34" s="6">
        <f t="shared" si="1"/>
        <v>7.8900000000000006</v>
      </c>
      <c r="AD34" s="5">
        <f t="shared" si="3"/>
        <v>0.32703488372093026</v>
      </c>
      <c r="AE34" s="13" t="s">
        <v>270</v>
      </c>
    </row>
    <row r="35" spans="1:31" s="3" customFormat="1" x14ac:dyDescent="0.3">
      <c r="A35" s="20">
        <v>45002</v>
      </c>
      <c r="B35" s="13" t="s">
        <v>278</v>
      </c>
      <c r="C35" s="3" t="s">
        <v>267</v>
      </c>
      <c r="D35" s="3" t="s">
        <v>214</v>
      </c>
      <c r="E35" s="3">
        <v>-7</v>
      </c>
      <c r="F35" s="3">
        <v>34</v>
      </c>
      <c r="G35" s="3">
        <v>4</v>
      </c>
      <c r="H35" s="3">
        <v>13</v>
      </c>
      <c r="I35" s="3">
        <v>0</v>
      </c>
      <c r="J35" s="3">
        <v>2</v>
      </c>
      <c r="K35" s="3">
        <v>3</v>
      </c>
      <c r="L35" s="3">
        <v>4</v>
      </c>
      <c r="M35" s="3">
        <v>0</v>
      </c>
      <c r="N35" s="3">
        <v>6</v>
      </c>
      <c r="O35" s="3">
        <v>7</v>
      </c>
      <c r="P35" s="3">
        <v>0</v>
      </c>
      <c r="Q35" s="3">
        <v>0</v>
      </c>
      <c r="R35" s="3">
        <v>3</v>
      </c>
      <c r="S35" s="3">
        <v>4</v>
      </c>
      <c r="T35" s="3">
        <v>11</v>
      </c>
      <c r="U35" s="3">
        <v>2</v>
      </c>
      <c r="V35" s="3">
        <v>6</v>
      </c>
      <c r="W35" s="3">
        <v>0</v>
      </c>
      <c r="X35" s="3">
        <v>1</v>
      </c>
      <c r="Y35" s="3">
        <f>IF(F35="","",COUNTIFS('Defense Log'!$H$2:$H$3001,"Roman",'Defense Log'!$A$2:$A$3001,$B35,'Defense Log'!$I$2:$I$3001,"Turnover",'Defense Log'!$L$2:$L$3001,"&lt;&gt;x"))</f>
        <v>0</v>
      </c>
      <c r="Z35" s="3">
        <f>IF(F35="","",SUMIFS('Defense Log'!$M$2:$M$3001,'Defense Log'!$H$2:$H$3001,"Roman",'Defense Log'!$A$2:$A$3001,B35,'Defense Log'!$L$2:$L$3001,"&lt;&gt;x"))</f>
        <v>3</v>
      </c>
      <c r="AA35" s="3">
        <f>IF(F35="","",T35+'Impact Formula'!$B$4*O35+'Impact Formula'!$B$5*M35+'Impact Formula'!$B$6*V35+'Impact Formula'!$B$7*S35+'Impact Formula'!$B$8*(H35-G35)+'Impact Formula'!$B$9*(L35-K35))</f>
        <v>1.0300000000000011</v>
      </c>
      <c r="AB35" s="3">
        <f>IF(F35="","",N35*'Impact Formula'!$B$17+Q35*'Impact Formula'!$B$18+P35*'Impact Formula'!$B$19+W35*'Impact Formula'!$B$21+U35*'Impact Formula'!$B$22+X35*'Impact Formula'!$B$23+'Impact Formula'!$B$24*R35+Y35*'Impact Formula'!$B$20+Z35*'Impact Formula'!$B$16+IFERROR((COUNTIFS('Defense Log'!$H$2:$H$3001,"Roman",'Defense Log'!$A$2:$A$3001,$B35,'Defense Log'!$N$2:$N$3001,"No",'Defense Log'!$I$2:$I$3001,"&lt;&gt;Foul",'Defense Log'!$I$2:$I$3001,"&lt;&gt;Turnover")*'Impact Formula'!$B$25),0))</f>
        <v>11.95</v>
      </c>
      <c r="AC35" s="6">
        <f>IFERROR((AA35+AB35),"")</f>
        <v>12.98</v>
      </c>
      <c r="AD35" s="5">
        <f t="shared" si="3"/>
        <v>0.3726287262872629</v>
      </c>
      <c r="AE35" s="13" t="s">
        <v>270</v>
      </c>
    </row>
    <row r="36" spans="1:31" s="3" customFormat="1" x14ac:dyDescent="0.3">
      <c r="A36" s="20"/>
      <c r="B36" s="13" t="s">
        <v>280</v>
      </c>
      <c r="AC36" s="6"/>
      <c r="AD36" s="5"/>
      <c r="AE36" s="13"/>
    </row>
    <row r="37" spans="1:31" s="1" customFormat="1" x14ac:dyDescent="0.3">
      <c r="A37" s="23"/>
      <c r="B37" s="21"/>
      <c r="C37" s="17"/>
      <c r="D37" s="17"/>
      <c r="E37" s="17"/>
      <c r="F37" s="82">
        <f>IFERROR(AVERAGE(F2:F35),0)</f>
        <v>31.515151515151516</v>
      </c>
      <c r="G37" s="17">
        <f t="shared" ref="G37:L37" si="4">SUM(G2:G35)</f>
        <v>159</v>
      </c>
      <c r="H37" s="17">
        <f t="shared" si="4"/>
        <v>333</v>
      </c>
      <c r="I37" s="17">
        <f t="shared" si="4"/>
        <v>14</v>
      </c>
      <c r="J37" s="17">
        <f t="shared" si="4"/>
        <v>42</v>
      </c>
      <c r="K37" s="17">
        <f t="shared" si="4"/>
        <v>86</v>
      </c>
      <c r="L37" s="17">
        <f t="shared" si="4"/>
        <v>106</v>
      </c>
      <c r="M37" s="82">
        <f t="shared" ref="M37:AC37" si="5">IFERROR(AVERAGE(M2:M35),0)</f>
        <v>0.69696969696969702</v>
      </c>
      <c r="N37" s="82">
        <f t="shared" si="5"/>
        <v>4</v>
      </c>
      <c r="O37" s="82">
        <f t="shared" si="5"/>
        <v>6.0909090909090908</v>
      </c>
      <c r="P37" s="82">
        <f t="shared" si="5"/>
        <v>0.18181818181818182</v>
      </c>
      <c r="Q37" s="82">
        <f t="shared" si="5"/>
        <v>0.90909090909090906</v>
      </c>
      <c r="R37" s="82">
        <f t="shared" si="5"/>
        <v>2.6363636363636362</v>
      </c>
      <c r="S37" s="82">
        <f t="shared" si="5"/>
        <v>2.0909090909090908</v>
      </c>
      <c r="T37" s="82">
        <f t="shared" si="5"/>
        <v>12.666666666666666</v>
      </c>
      <c r="U37" s="82">
        <f t="shared" si="5"/>
        <v>1.0909090909090908</v>
      </c>
      <c r="V37" s="82">
        <f t="shared" si="5"/>
        <v>2.8181818181818183</v>
      </c>
      <c r="W37" s="82">
        <f t="shared" si="5"/>
        <v>0.60606060606060608</v>
      </c>
      <c r="X37" s="82">
        <f t="shared" si="5"/>
        <v>0.69696969696969702</v>
      </c>
      <c r="Y37" s="82">
        <f t="shared" si="5"/>
        <v>2</v>
      </c>
      <c r="Z37" s="82">
        <f t="shared" si="5"/>
        <v>7.2424242424242422</v>
      </c>
      <c r="AA37" s="82">
        <f t="shared" si="5"/>
        <v>10.697121212121209</v>
      </c>
      <c r="AB37" s="82">
        <f t="shared" si="5"/>
        <v>4.1590909090909092</v>
      </c>
      <c r="AC37" s="82">
        <f t="shared" si="5"/>
        <v>14.856212121212121</v>
      </c>
      <c r="AD37" s="25"/>
    </row>
    <row r="38" spans="1:31" x14ac:dyDescent="0.3">
      <c r="H38" s="81">
        <f>G37/H37</f>
        <v>0.47747747747747749</v>
      </c>
      <c r="J38" s="81">
        <f>I37/J37</f>
        <v>0.33333333333333331</v>
      </c>
      <c r="L38" s="81">
        <f>K37/L37</f>
        <v>0.81132075471698117</v>
      </c>
    </row>
    <row r="40" spans="1:31" x14ac:dyDescent="0.3">
      <c r="D40" s="1" t="s">
        <v>271</v>
      </c>
      <c r="F40" s="137">
        <f>CORREL(F2:F35,$E$2:$E$35)</f>
        <v>-0.2066438782702183</v>
      </c>
      <c r="G40" s="137"/>
      <c r="H40" s="137">
        <f>CORREL(H2:H35,$E$2:$E$35)</f>
        <v>-0.15462512062574371</v>
      </c>
      <c r="I40" s="137">
        <f>CORREL(I2:I35,$E$2:$E$35)</f>
        <v>0.48555843622209482</v>
      </c>
      <c r="J40" s="137">
        <f>CORREL(J2:J35,$E$2:$E$35)</f>
        <v>-0.10087092755287261</v>
      </c>
      <c r="K40" s="137"/>
      <c r="L40" s="137">
        <f t="shared" ref="L40:AD40" si="6">CORREL(L2:L35,$E$2:$E$35)</f>
        <v>-3.5575600988380467E-2</v>
      </c>
      <c r="M40" s="137">
        <f t="shared" si="6"/>
        <v>1.3827171002568637E-2</v>
      </c>
      <c r="N40" s="137">
        <f t="shared" si="6"/>
        <v>-9.8107750935964133E-2</v>
      </c>
      <c r="O40" s="139">
        <f t="shared" si="6"/>
        <v>0.37175980714252782</v>
      </c>
      <c r="P40" s="137">
        <f t="shared" si="6"/>
        <v>1.6709656501868699E-2</v>
      </c>
      <c r="Q40" s="137">
        <f t="shared" si="6"/>
        <v>-0.28486400437132742</v>
      </c>
      <c r="R40" s="137">
        <f t="shared" si="6"/>
        <v>-0.35981667190117989</v>
      </c>
      <c r="S40" s="137">
        <f t="shared" si="6"/>
        <v>-0.23977330988856596</v>
      </c>
      <c r="T40" s="137">
        <f t="shared" si="6"/>
        <v>7.6895920575131727E-2</v>
      </c>
      <c r="U40" s="137">
        <f t="shared" si="6"/>
        <v>-0.45625008457812871</v>
      </c>
      <c r="V40" s="137">
        <f t="shared" si="6"/>
        <v>-1.8052734036942568E-2</v>
      </c>
      <c r="W40" s="137">
        <f t="shared" si="6"/>
        <v>-8.9158944521803341E-2</v>
      </c>
      <c r="X40" s="137">
        <f t="shared" si="6"/>
        <v>0.2423454054885906</v>
      </c>
      <c r="Y40" s="137">
        <f t="shared" si="6"/>
        <v>-0.23632375150044707</v>
      </c>
      <c r="Z40" s="137">
        <f t="shared" si="6"/>
        <v>-3.5582743218446695E-4</v>
      </c>
      <c r="AA40" s="139">
        <f t="shared" si="6"/>
        <v>0.38642302574508652</v>
      </c>
      <c r="AB40" s="137">
        <f t="shared" si="6"/>
        <v>-8.0687113684125705E-2</v>
      </c>
      <c r="AC40" s="137"/>
      <c r="AD40" s="139">
        <f t="shared" si="6"/>
        <v>0.30421609974053387</v>
      </c>
    </row>
    <row r="42" spans="1:31" x14ac:dyDescent="0.3">
      <c r="D42" s="1" t="s">
        <v>152</v>
      </c>
      <c r="E42" s="7">
        <f>AVERAGEIF($D$2:$D$35,"W",E$2:E$35)</f>
        <v>14.384615384615385</v>
      </c>
      <c r="F42" s="7">
        <f t="shared" ref="F42:AB42" si="7">AVERAGEIF($D$2:$D$35,"W",F$2:F$35)</f>
        <v>30.36</v>
      </c>
      <c r="G42" s="7">
        <f t="shared" si="7"/>
        <v>4.92</v>
      </c>
      <c r="H42" s="7">
        <f t="shared" si="7"/>
        <v>9.36</v>
      </c>
      <c r="I42" s="7">
        <f t="shared" si="7"/>
        <v>0.76470588235294112</v>
      </c>
      <c r="J42" s="7">
        <f t="shared" si="7"/>
        <v>1.4705882352941178</v>
      </c>
      <c r="K42" s="7">
        <f t="shared" si="7"/>
        <v>3.55</v>
      </c>
      <c r="L42" s="7">
        <f t="shared" si="7"/>
        <v>4.4000000000000004</v>
      </c>
      <c r="M42" s="7">
        <f t="shared" si="7"/>
        <v>0.64</v>
      </c>
      <c r="N42" s="7">
        <f t="shared" si="7"/>
        <v>3.84</v>
      </c>
      <c r="O42" s="7">
        <f t="shared" si="7"/>
        <v>6.2</v>
      </c>
      <c r="P42" s="7">
        <f t="shared" si="7"/>
        <v>0.2</v>
      </c>
      <c r="Q42" s="7">
        <f t="shared" si="7"/>
        <v>0.68</v>
      </c>
      <c r="R42" s="7">
        <f t="shared" si="7"/>
        <v>2.48</v>
      </c>
      <c r="S42" s="138">
        <f t="shared" si="7"/>
        <v>1.6</v>
      </c>
      <c r="T42" s="7">
        <f t="shared" si="7"/>
        <v>13.2</v>
      </c>
      <c r="U42" s="7">
        <f t="shared" si="7"/>
        <v>0.72</v>
      </c>
      <c r="V42" s="138">
        <f t="shared" si="7"/>
        <v>3.12</v>
      </c>
      <c r="W42" s="7">
        <f t="shared" si="7"/>
        <v>0.68</v>
      </c>
      <c r="X42" s="7">
        <f t="shared" si="7"/>
        <v>0.8</v>
      </c>
      <c r="Y42" s="7">
        <f t="shared" si="7"/>
        <v>1.84</v>
      </c>
      <c r="Z42" s="7">
        <f t="shared" si="7"/>
        <v>7.04</v>
      </c>
      <c r="AA42" s="7">
        <f t="shared" si="7"/>
        <v>13.813999999999998</v>
      </c>
      <c r="AB42" s="7">
        <f t="shared" si="7"/>
        <v>3.3020000000000005</v>
      </c>
      <c r="AC42" s="7"/>
      <c r="AD42" s="7"/>
    </row>
    <row r="43" spans="1:31" x14ac:dyDescent="0.3">
      <c r="D43" s="1" t="s">
        <v>214</v>
      </c>
      <c r="E43" s="7">
        <f>AVERAGEIF($D$2:$D$35,"L",E$2:E$35)</f>
        <v>-7.875</v>
      </c>
      <c r="F43" s="7">
        <f t="shared" ref="F43:AB43" si="8">AVERAGEIF($D$2:$D$35,"L",F$2:F$35)</f>
        <v>35.125</v>
      </c>
      <c r="G43" s="7">
        <f t="shared" si="8"/>
        <v>4.5</v>
      </c>
      <c r="H43" s="7">
        <f t="shared" si="8"/>
        <v>12.375</v>
      </c>
      <c r="I43" s="7">
        <f t="shared" si="8"/>
        <v>0.125</v>
      </c>
      <c r="J43" s="7">
        <f t="shared" si="8"/>
        <v>2.125</v>
      </c>
      <c r="K43" s="7">
        <f t="shared" si="8"/>
        <v>3</v>
      </c>
      <c r="L43" s="7">
        <f t="shared" si="8"/>
        <v>3.6</v>
      </c>
      <c r="M43" s="7">
        <f t="shared" si="8"/>
        <v>0.875</v>
      </c>
      <c r="N43" s="7">
        <f t="shared" si="8"/>
        <v>4.5</v>
      </c>
      <c r="O43" s="7">
        <f t="shared" si="8"/>
        <v>5.75</v>
      </c>
      <c r="P43" s="7">
        <f t="shared" si="8"/>
        <v>0.125</v>
      </c>
      <c r="Q43" s="7">
        <f t="shared" si="8"/>
        <v>1.625</v>
      </c>
      <c r="R43" s="7">
        <f t="shared" si="8"/>
        <v>3.125</v>
      </c>
      <c r="S43" s="138">
        <f t="shared" si="8"/>
        <v>3.625</v>
      </c>
      <c r="T43" s="7">
        <f t="shared" si="8"/>
        <v>11</v>
      </c>
      <c r="U43" s="7">
        <f t="shared" si="8"/>
        <v>2.25</v>
      </c>
      <c r="V43" s="138">
        <f t="shared" si="8"/>
        <v>1.875</v>
      </c>
      <c r="W43" s="7">
        <f t="shared" si="8"/>
        <v>0.375</v>
      </c>
      <c r="X43" s="7">
        <f t="shared" si="8"/>
        <v>0.375</v>
      </c>
      <c r="Y43" s="7">
        <f t="shared" si="8"/>
        <v>2.5</v>
      </c>
      <c r="Z43" s="7">
        <f t="shared" si="8"/>
        <v>7.875</v>
      </c>
      <c r="AA43" s="7">
        <f t="shared" si="8"/>
        <v>0.95687500000000147</v>
      </c>
      <c r="AB43" s="7">
        <f t="shared" si="8"/>
        <v>6.8375000000000004</v>
      </c>
      <c r="AC43" s="7"/>
      <c r="AD43" s="7"/>
    </row>
    <row r="45" spans="1:31" x14ac:dyDescent="0.3">
      <c r="H45" s="140">
        <f>G42/H42</f>
        <v>0.52564102564102566</v>
      </c>
      <c r="J45" s="81">
        <f>I42/J42</f>
        <v>0.51999999999999991</v>
      </c>
      <c r="L45" s="81">
        <f>K42/L42</f>
        <v>0.80681818181818177</v>
      </c>
    </row>
    <row r="46" spans="1:31" x14ac:dyDescent="0.3">
      <c r="H46" s="140">
        <f>G43/H43</f>
        <v>0.36363636363636365</v>
      </c>
      <c r="J46" s="81">
        <f>I43/J43</f>
        <v>5.8823529411764705E-2</v>
      </c>
      <c r="L46" s="81">
        <f>K43/L43</f>
        <v>0.83333333333333326</v>
      </c>
    </row>
    <row r="48" spans="1:31" x14ac:dyDescent="0.3">
      <c r="D48" s="1" t="s">
        <v>121</v>
      </c>
      <c r="E48" s="7">
        <f>AVERAGEIF($C$2:$C$35,$D48,E$2:E$35)</f>
        <v>14.714285714285714</v>
      </c>
      <c r="F48" s="7">
        <f t="shared" ref="F48:AB50" si="9">AVERAGEIF($C$2:$C$35,$D48,F$2:F$35)</f>
        <v>31</v>
      </c>
      <c r="G48" s="7">
        <f t="shared" si="9"/>
        <v>4.615384615384615</v>
      </c>
      <c r="H48" s="7">
        <f t="shared" si="9"/>
        <v>8.7692307692307701</v>
      </c>
      <c r="I48" s="7">
        <f t="shared" si="9"/>
        <v>0.7</v>
      </c>
      <c r="J48" s="7">
        <f t="shared" si="9"/>
        <v>1.9</v>
      </c>
      <c r="K48" s="7">
        <f t="shared" si="9"/>
        <v>3.5</v>
      </c>
      <c r="L48" s="7">
        <f t="shared" si="9"/>
        <v>4.125</v>
      </c>
      <c r="M48" s="7">
        <f t="shared" si="9"/>
        <v>0.69230769230769229</v>
      </c>
      <c r="N48" s="7">
        <f t="shared" si="9"/>
        <v>4.3076923076923075</v>
      </c>
      <c r="O48" s="7">
        <f t="shared" si="9"/>
        <v>5.3076923076923075</v>
      </c>
      <c r="P48" s="7">
        <f t="shared" si="9"/>
        <v>0.15384615384615385</v>
      </c>
      <c r="Q48" s="7">
        <f t="shared" si="9"/>
        <v>0.84615384615384615</v>
      </c>
      <c r="R48" s="7">
        <f t="shared" si="9"/>
        <v>2.3076923076923075</v>
      </c>
      <c r="S48" s="7">
        <f t="shared" si="9"/>
        <v>1.9230769230769231</v>
      </c>
      <c r="T48" s="7">
        <f t="shared" si="9"/>
        <v>11.923076923076923</v>
      </c>
      <c r="U48" s="7">
        <f t="shared" si="9"/>
        <v>1.0769230769230769</v>
      </c>
      <c r="V48" s="7">
        <f t="shared" si="9"/>
        <v>2.4615384615384617</v>
      </c>
      <c r="W48" s="7">
        <f t="shared" si="9"/>
        <v>0.61538461538461542</v>
      </c>
      <c r="X48" s="7">
        <f t="shared" si="9"/>
        <v>0.76923076923076927</v>
      </c>
      <c r="Y48" s="7">
        <f t="shared" si="9"/>
        <v>2</v>
      </c>
      <c r="Z48" s="7">
        <f t="shared" si="9"/>
        <v>8.3076923076923084</v>
      </c>
      <c r="AA48" s="7">
        <f t="shared" si="9"/>
        <v>11.055769230769231</v>
      </c>
      <c r="AB48" s="7">
        <f t="shared" si="9"/>
        <v>3.8846153846153846</v>
      </c>
      <c r="AC48" s="7"/>
    </row>
    <row r="49" spans="4:29" x14ac:dyDescent="0.3">
      <c r="D49" s="1" t="s">
        <v>122</v>
      </c>
      <c r="E49" s="7">
        <f t="shared" ref="E49:T50" si="10">AVERAGEIF($C$2:$C$35,$D49,E$2:E$35)</f>
        <v>2.9166666666666665</v>
      </c>
      <c r="F49" s="7">
        <f t="shared" si="10"/>
        <v>33.916666666666664</v>
      </c>
      <c r="G49" s="7">
        <f t="shared" si="10"/>
        <v>5.333333333333333</v>
      </c>
      <c r="H49" s="7">
        <f t="shared" si="10"/>
        <v>11.75</v>
      </c>
      <c r="I49" s="7">
        <f t="shared" si="10"/>
        <v>0.3</v>
      </c>
      <c r="J49" s="7">
        <f t="shared" si="10"/>
        <v>1.5</v>
      </c>
      <c r="K49" s="7">
        <f t="shared" si="10"/>
        <v>3.8888888888888888</v>
      </c>
      <c r="L49" s="7">
        <f t="shared" si="10"/>
        <v>5</v>
      </c>
      <c r="M49" s="7">
        <f t="shared" si="10"/>
        <v>1</v>
      </c>
      <c r="N49" s="7">
        <f t="shared" si="10"/>
        <v>4.083333333333333</v>
      </c>
      <c r="O49" s="7">
        <f t="shared" si="10"/>
        <v>7.416666666666667</v>
      </c>
      <c r="P49" s="7">
        <f t="shared" si="10"/>
        <v>8.3333333333333329E-2</v>
      </c>
      <c r="Q49" s="7">
        <f t="shared" si="10"/>
        <v>1.25</v>
      </c>
      <c r="R49" s="7">
        <f t="shared" si="10"/>
        <v>3.0833333333333335</v>
      </c>
      <c r="S49" s="7">
        <f t="shared" si="10"/>
        <v>2.4166666666666665</v>
      </c>
      <c r="T49" s="7">
        <f t="shared" si="10"/>
        <v>13.833333333333334</v>
      </c>
      <c r="U49" s="7">
        <f t="shared" si="9"/>
        <v>1.5</v>
      </c>
      <c r="V49" s="7">
        <f t="shared" si="9"/>
        <v>3</v>
      </c>
      <c r="W49" s="7">
        <f t="shared" si="9"/>
        <v>0.5</v>
      </c>
      <c r="X49" s="7">
        <f t="shared" si="9"/>
        <v>0.5</v>
      </c>
      <c r="Y49" s="7">
        <f t="shared" si="9"/>
        <v>2.25</v>
      </c>
      <c r="Z49" s="7">
        <f t="shared" si="9"/>
        <v>7.666666666666667</v>
      </c>
      <c r="AA49" s="7">
        <f t="shared" si="9"/>
        <v>11.558750000000003</v>
      </c>
      <c r="AB49" s="7">
        <f t="shared" si="9"/>
        <v>3.4958333333333336</v>
      </c>
      <c r="AC49" s="7"/>
    </row>
    <row r="50" spans="4:29" x14ac:dyDescent="0.3">
      <c r="D50" s="1" t="s">
        <v>272</v>
      </c>
      <c r="E50" s="7">
        <f t="shared" si="10"/>
        <v>5.25</v>
      </c>
      <c r="F50" s="7">
        <f t="shared" si="9"/>
        <v>31.85</v>
      </c>
      <c r="G50" s="7">
        <f t="shared" si="9"/>
        <v>4.95</v>
      </c>
      <c r="H50" s="7">
        <f t="shared" si="9"/>
        <v>10.95</v>
      </c>
      <c r="I50" s="7">
        <f t="shared" si="9"/>
        <v>0.46666666666666667</v>
      </c>
      <c r="J50" s="7">
        <f t="shared" si="9"/>
        <v>1.5333333333333334</v>
      </c>
      <c r="K50" s="7">
        <f t="shared" si="9"/>
        <v>3.4117647058823528</v>
      </c>
      <c r="L50" s="7">
        <f t="shared" si="9"/>
        <v>4.2941176470588234</v>
      </c>
      <c r="M50" s="7">
        <f t="shared" si="9"/>
        <v>0.7</v>
      </c>
      <c r="N50" s="7">
        <f t="shared" si="9"/>
        <v>3.8</v>
      </c>
      <c r="O50" s="7">
        <f t="shared" si="9"/>
        <v>6.6</v>
      </c>
      <c r="P50" s="7">
        <f t="shared" si="9"/>
        <v>0.2</v>
      </c>
      <c r="Q50" s="7">
        <f t="shared" si="9"/>
        <v>0.95</v>
      </c>
      <c r="R50" s="7">
        <f t="shared" si="9"/>
        <v>2.85</v>
      </c>
      <c r="S50" s="7">
        <f t="shared" si="9"/>
        <v>2.2000000000000002</v>
      </c>
      <c r="T50" s="7">
        <f t="shared" si="9"/>
        <v>13.15</v>
      </c>
      <c r="U50" s="7">
        <f t="shared" si="9"/>
        <v>1.1000000000000001</v>
      </c>
      <c r="V50" s="7">
        <f t="shared" si="9"/>
        <v>3.05</v>
      </c>
      <c r="W50" s="7">
        <f t="shared" si="9"/>
        <v>0.6</v>
      </c>
      <c r="X50" s="7">
        <f t="shared" si="9"/>
        <v>0.65</v>
      </c>
      <c r="Y50" s="7">
        <f t="shared" si="9"/>
        <v>2</v>
      </c>
      <c r="Z50" s="7">
        <f t="shared" si="9"/>
        <v>6.55</v>
      </c>
      <c r="AA50" s="7">
        <f t="shared" si="9"/>
        <v>10.464</v>
      </c>
      <c r="AB50" s="7">
        <f t="shared" si="9"/>
        <v>4.3375000000000004</v>
      </c>
      <c r="AC50" s="7"/>
    </row>
    <row r="52" spans="4:29" x14ac:dyDescent="0.3">
      <c r="H52" s="81">
        <f>G48/H48</f>
        <v>0.52631578947368407</v>
      </c>
      <c r="J52" s="81">
        <f>I48/J48</f>
        <v>0.36842105263157893</v>
      </c>
      <c r="L52" s="81">
        <f>K48/L48</f>
        <v>0.84848484848484851</v>
      </c>
    </row>
    <row r="53" spans="4:29" x14ac:dyDescent="0.3">
      <c r="H53" s="81">
        <f>G49/H49</f>
        <v>0.45390070921985815</v>
      </c>
      <c r="J53" s="81">
        <f>I49/J49</f>
        <v>0.19999999999999998</v>
      </c>
      <c r="L53" s="81">
        <f>K49/L49</f>
        <v>0.77777777777777779</v>
      </c>
    </row>
    <row r="54" spans="4:29" x14ac:dyDescent="0.3">
      <c r="H54" s="81">
        <f>G50/H50</f>
        <v>0.45205479452054798</v>
      </c>
      <c r="J54" s="81">
        <f>I50/J50</f>
        <v>0.30434782608695649</v>
      </c>
      <c r="L54" s="81">
        <f>K50/L50</f>
        <v>0.79452054794520544</v>
      </c>
    </row>
    <row r="56" spans="4:29" x14ac:dyDescent="0.3">
      <c r="D56" s="1" t="s">
        <v>266</v>
      </c>
      <c r="E56" s="7">
        <f>AVERAGEIF($AE$2:$AE$35,$D56,E$2:E$35)</f>
        <v>5.3</v>
      </c>
      <c r="F56" s="7">
        <f t="shared" ref="F56:AB57" si="11">AVERAGEIF($AE$2:$AE$35,$D56,F$2:F$35)</f>
        <v>25.777777777777779</v>
      </c>
      <c r="G56" s="7">
        <f t="shared" si="11"/>
        <v>3.3333333333333335</v>
      </c>
      <c r="H56" s="7">
        <f t="shared" si="11"/>
        <v>7.7777777777777777</v>
      </c>
      <c r="I56" s="7">
        <f t="shared" si="11"/>
        <v>0.625</v>
      </c>
      <c r="J56" s="7">
        <f t="shared" si="11"/>
        <v>1.625</v>
      </c>
      <c r="K56" s="7">
        <f t="shared" si="11"/>
        <v>3</v>
      </c>
      <c r="L56" s="7">
        <f t="shared" si="11"/>
        <v>3.375</v>
      </c>
      <c r="M56" s="7">
        <f t="shared" si="11"/>
        <v>0.55555555555555558</v>
      </c>
      <c r="N56" s="7">
        <f t="shared" si="11"/>
        <v>3.3333333333333335</v>
      </c>
      <c r="O56" s="7">
        <f t="shared" si="11"/>
        <v>4.2222222222222223</v>
      </c>
      <c r="P56" s="7">
        <f t="shared" si="11"/>
        <v>0.22222222222222221</v>
      </c>
      <c r="Q56" s="7">
        <f t="shared" si="11"/>
        <v>0.66666666666666663</v>
      </c>
      <c r="R56" s="7">
        <f t="shared" si="11"/>
        <v>2.7777777777777777</v>
      </c>
      <c r="S56" s="7">
        <f t="shared" si="11"/>
        <v>1.6666666666666667</v>
      </c>
      <c r="T56" s="7">
        <f t="shared" si="11"/>
        <v>9.8888888888888893</v>
      </c>
      <c r="U56" s="7">
        <f t="shared" si="11"/>
        <v>1.1111111111111112</v>
      </c>
      <c r="V56" s="7">
        <f t="shared" si="11"/>
        <v>2.2222222222222223</v>
      </c>
      <c r="W56" s="7">
        <f t="shared" si="11"/>
        <v>0.55555555555555558</v>
      </c>
      <c r="X56" s="7">
        <f t="shared" si="11"/>
        <v>0.77777777777777779</v>
      </c>
      <c r="Y56" s="7">
        <f t="shared" si="11"/>
        <v>1.6666666666666667</v>
      </c>
      <c r="Z56" s="7">
        <f t="shared" si="11"/>
        <v>7.2222222222222223</v>
      </c>
      <c r="AA56" s="7">
        <f t="shared" si="11"/>
        <v>7.136111111111112</v>
      </c>
      <c r="AB56" s="138">
        <f t="shared" si="11"/>
        <v>0.76666666666666683</v>
      </c>
      <c r="AC56" s="138"/>
    </row>
    <row r="57" spans="4:29" x14ac:dyDescent="0.3">
      <c r="D57" s="1" t="s">
        <v>96</v>
      </c>
      <c r="E57" s="7">
        <f>AVERAGEIF($AE$2:$AE$35,$D57,E$2:E$35)</f>
        <v>10.7</v>
      </c>
      <c r="F57" s="7">
        <f t="shared" si="11"/>
        <v>33.85</v>
      </c>
      <c r="G57" s="7">
        <f t="shared" si="11"/>
        <v>5.45</v>
      </c>
      <c r="H57" s="7">
        <f t="shared" si="11"/>
        <v>10.9</v>
      </c>
      <c r="I57" s="7">
        <f t="shared" si="11"/>
        <v>0.53333333333333333</v>
      </c>
      <c r="J57" s="7">
        <f t="shared" si="11"/>
        <v>1.7333333333333334</v>
      </c>
      <c r="K57" s="7">
        <f t="shared" si="11"/>
        <v>3.9230769230769229</v>
      </c>
      <c r="L57" s="7">
        <f t="shared" si="11"/>
        <v>5</v>
      </c>
      <c r="M57" s="7">
        <f t="shared" si="11"/>
        <v>0.8</v>
      </c>
      <c r="N57" s="7">
        <f t="shared" si="11"/>
        <v>4.4000000000000004</v>
      </c>
      <c r="O57" s="7">
        <f t="shared" si="11"/>
        <v>6.75</v>
      </c>
      <c r="P57" s="7">
        <f t="shared" si="11"/>
        <v>0.15</v>
      </c>
      <c r="Q57" s="7">
        <f t="shared" si="11"/>
        <v>1.1000000000000001</v>
      </c>
      <c r="R57" s="7">
        <f t="shared" si="11"/>
        <v>2.65</v>
      </c>
      <c r="S57" s="7">
        <f t="shared" si="11"/>
        <v>2.2999999999999998</v>
      </c>
      <c r="T57" s="7">
        <f t="shared" si="11"/>
        <v>13.85</v>
      </c>
      <c r="U57" s="7">
        <f t="shared" si="11"/>
        <v>1.2</v>
      </c>
      <c r="V57" s="7">
        <f t="shared" si="11"/>
        <v>2.9</v>
      </c>
      <c r="W57" s="7">
        <f t="shared" si="11"/>
        <v>0.6</v>
      </c>
      <c r="X57" s="7">
        <f t="shared" si="11"/>
        <v>0.65</v>
      </c>
      <c r="Y57" s="7">
        <f t="shared" si="11"/>
        <v>2.25</v>
      </c>
      <c r="Z57" s="7">
        <f t="shared" si="11"/>
        <v>7.6</v>
      </c>
      <c r="AA57" s="7">
        <f t="shared" si="11"/>
        <v>12.248500000000002</v>
      </c>
      <c r="AB57" s="138">
        <f t="shared" si="11"/>
        <v>5.2374999999999998</v>
      </c>
      <c r="AC57" s="138"/>
    </row>
    <row r="59" spans="4:29" x14ac:dyDescent="0.3">
      <c r="H59" s="81">
        <f>G56/H56</f>
        <v>0.4285714285714286</v>
      </c>
      <c r="J59" s="81">
        <f>I56/J56</f>
        <v>0.38461538461538464</v>
      </c>
      <c r="L59" s="81">
        <f>K56/L56</f>
        <v>0.88888888888888884</v>
      </c>
    </row>
    <row r="60" spans="4:29" x14ac:dyDescent="0.3">
      <c r="H60" s="81">
        <f>G57/H57</f>
        <v>0.5</v>
      </c>
      <c r="J60" s="81">
        <f>I57/J57</f>
        <v>0.30769230769230765</v>
      </c>
      <c r="L60" s="81">
        <f>K57/L57</f>
        <v>0.7846153846153846</v>
      </c>
    </row>
  </sheetData>
  <pageMargins left="0" right="0" top="0.75" bottom="0.75" header="0.3" footer="0.3"/>
  <pageSetup scale="47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BBBD75-903B-407A-ABB1-39B945AE4726}">
  <dimension ref="A1:AE60"/>
  <sheetViews>
    <sheetView showGridLines="0" zoomScale="70" zoomScaleNormal="70" workbookViewId="0">
      <pane ySplit="1" topLeftCell="A6" activePane="bottomLeft" state="frozen"/>
      <selection activeCell="B37" sqref="B37"/>
      <selection pane="bottomLeft" activeCell="B37" sqref="B37"/>
    </sheetView>
  </sheetViews>
  <sheetFormatPr defaultRowHeight="14.4" x14ac:dyDescent="0.3"/>
  <cols>
    <col min="1" max="1" width="11.6640625" bestFit="1" customWidth="1"/>
    <col min="2" max="2" width="15.44140625" bestFit="1" customWidth="1"/>
    <col min="3" max="3" width="7.33203125" customWidth="1"/>
    <col min="4" max="4" width="7" customWidth="1"/>
    <col min="5" max="5" width="10.109375" bestFit="1" customWidth="1"/>
    <col min="6" max="7" width="7.88671875" customWidth="1"/>
    <col min="8" max="8" width="8.109375" customWidth="1"/>
    <col min="9" max="9" width="7.33203125" customWidth="1"/>
    <col min="10" max="10" width="7.44140625" bestFit="1" customWidth="1"/>
    <col min="11" max="11" width="7.109375" customWidth="1"/>
    <col min="12" max="12" width="8.5546875" bestFit="1" customWidth="1"/>
    <col min="21" max="21" width="10.77734375" bestFit="1" customWidth="1"/>
    <col min="22" max="22" width="11.5546875" bestFit="1" customWidth="1"/>
    <col min="23" max="23" width="11.5546875" customWidth="1"/>
    <col min="24" max="24" width="12.21875" bestFit="1" customWidth="1"/>
    <col min="25" max="25" width="12.21875" customWidth="1"/>
    <col min="26" max="26" width="14.109375" bestFit="1" customWidth="1"/>
    <col min="28" max="28" width="10.6640625" bestFit="1" customWidth="1"/>
    <col min="29" max="29" width="10.6640625" customWidth="1"/>
  </cols>
  <sheetData>
    <row r="1" spans="1:31" x14ac:dyDescent="0.3">
      <c r="A1" s="22" t="s">
        <v>52</v>
      </c>
      <c r="B1" s="12" t="s">
        <v>12</v>
      </c>
      <c r="C1" s="2" t="s">
        <v>53</v>
      </c>
      <c r="D1" s="2" t="s">
        <v>45</v>
      </c>
      <c r="E1" s="2" t="s">
        <v>238</v>
      </c>
      <c r="F1" s="2" t="s">
        <v>54</v>
      </c>
      <c r="G1" s="2" t="s">
        <v>55</v>
      </c>
      <c r="H1" s="2" t="s">
        <v>56</v>
      </c>
      <c r="I1" s="2" t="s">
        <v>57</v>
      </c>
      <c r="J1" s="2" t="s">
        <v>58</v>
      </c>
      <c r="K1" s="2" t="s">
        <v>59</v>
      </c>
      <c r="L1" s="2" t="s">
        <v>60</v>
      </c>
      <c r="M1" s="2" t="s">
        <v>62</v>
      </c>
      <c r="N1" s="2" t="s">
        <v>61</v>
      </c>
      <c r="O1" s="2" t="s">
        <v>63</v>
      </c>
      <c r="P1" s="2" t="s">
        <v>64</v>
      </c>
      <c r="Q1" s="2" t="s">
        <v>65</v>
      </c>
      <c r="R1" s="2" t="s">
        <v>66</v>
      </c>
      <c r="S1" s="2" t="s">
        <v>67</v>
      </c>
      <c r="T1" s="2" t="s">
        <v>68</v>
      </c>
      <c r="U1" s="2" t="s">
        <v>69</v>
      </c>
      <c r="V1" s="2" t="s">
        <v>123</v>
      </c>
      <c r="W1" s="2" t="s">
        <v>185</v>
      </c>
      <c r="X1" s="2" t="s">
        <v>153</v>
      </c>
      <c r="Y1" s="2" t="s">
        <v>251</v>
      </c>
      <c r="Z1" s="2" t="s">
        <v>215</v>
      </c>
      <c r="AA1" s="2" t="s">
        <v>226</v>
      </c>
      <c r="AB1" s="2" t="s">
        <v>227</v>
      </c>
      <c r="AC1" s="2" t="s">
        <v>279</v>
      </c>
      <c r="AD1" s="26" t="s">
        <v>120</v>
      </c>
      <c r="AE1" s="2" t="s">
        <v>50</v>
      </c>
    </row>
    <row r="2" spans="1:31" x14ac:dyDescent="0.3">
      <c r="A2" s="20">
        <f>'Roman Game Log'!A2</f>
        <v>44874</v>
      </c>
      <c r="B2" s="13" t="str">
        <f>'Roman Game Log'!B2</f>
        <v>IUPUI</v>
      </c>
      <c r="C2" s="3" t="str">
        <f>'Roman Game Log'!C2</f>
        <v>H</v>
      </c>
      <c r="D2" s="3" t="str">
        <f>IF('Roman Game Log'!D2= "","",'Roman Game Log'!D2)</f>
        <v>W</v>
      </c>
      <c r="E2" s="3">
        <f>IF('Roman Game Log'!E2= "","",'Roman Game Log'!E2)</f>
        <v>32</v>
      </c>
      <c r="F2" s="3">
        <v>6</v>
      </c>
      <c r="G2" s="3">
        <v>1</v>
      </c>
      <c r="H2" s="3">
        <v>3</v>
      </c>
      <c r="I2" s="3">
        <v>1</v>
      </c>
      <c r="J2" s="3">
        <v>3</v>
      </c>
      <c r="K2" s="3">
        <v>2</v>
      </c>
      <c r="L2" s="3">
        <v>3</v>
      </c>
      <c r="M2" s="3">
        <v>0</v>
      </c>
      <c r="N2" s="3">
        <v>3</v>
      </c>
      <c r="O2" s="3">
        <v>1</v>
      </c>
      <c r="P2" s="3">
        <v>0</v>
      </c>
      <c r="Q2" s="3">
        <v>0</v>
      </c>
      <c r="R2" s="3">
        <v>0</v>
      </c>
      <c r="S2" s="3">
        <v>1</v>
      </c>
      <c r="T2" s="3">
        <v>5</v>
      </c>
      <c r="U2" s="3">
        <v>1</v>
      </c>
      <c r="V2" s="3">
        <v>2</v>
      </c>
      <c r="W2" s="3">
        <v>0</v>
      </c>
      <c r="X2" s="3">
        <v>0</v>
      </c>
      <c r="Y2" s="3">
        <f>IF(F2="","",COUNTIFS('Defense Log'!$H$2:$H$3001,"DJ",'Defense Log'!$A$2:$A$3001,$B2,'Defense Log'!$I$2:$I$3001,"Turnover",'Defense Log'!$L$2:$L$3001,"&lt;&gt;x"))</f>
        <v>0</v>
      </c>
      <c r="Z2" s="3">
        <f>IF(F2="","",SUMIFS('Defense Log'!$M$2:$M$3001,'Defense Log'!$H$2:$H$3001,"DJ",'Defense Log'!$A$2:$A$3001,B2,'Defense Log'!$L$2:$L$3001,"&lt;&gt;x"))</f>
        <v>0</v>
      </c>
      <c r="AA2" s="3">
        <f>IF(F2="","",T2+'Impact Formula'!$B$4*O2+'Impact Formula'!$B$5*M2+'Impact Formula'!$B$6*V2+'Impact Formula'!$B$7*S2+'Impact Formula'!$B$8*(H2-G2)+'Impact Formula'!$B$9*(L2-K2))</f>
        <v>1.7449999999999992</v>
      </c>
      <c r="AB2" s="3">
        <f>IF(F2="","",N2*'Impact Formula'!$B$17+Q2*'Impact Formula'!$B$18+P2*'Impact Formula'!$B$19+W2*'Impact Formula'!$B$21+U2*'Impact Formula'!$B$22+X2*'Impact Formula'!$B$23+'Impact Formula'!$B$24*R2+Y2*'Impact Formula'!$B$20+Z2*'Impact Formula'!$B$16+IFERROR((COUNTIFS('Defense Log'!$H$2:$H$3001,"DJ",'Defense Log'!$A$2:$A$3001,$B2,'Defense Log'!$N$2:$N$3001,"No",'Defense Log'!$I$2:$I$3001,"&lt;&gt;Foul",'Defense Log'!$I$2:$I$3001,"&lt;&gt;Turnover")*'Impact Formula'!$B$25),0))</f>
        <v>5.125</v>
      </c>
      <c r="AC2" s="6">
        <f>IFERROR((AA2+AB2),"")</f>
        <v>6.8699999999999992</v>
      </c>
      <c r="AD2" s="5">
        <f t="shared" ref="AD2:AD7" si="0">IFERROR(T2/((H2*2)+(0.88*L2)),"")</f>
        <v>0.57870370370370372</v>
      </c>
      <c r="AE2" s="13" t="s">
        <v>266</v>
      </c>
    </row>
    <row r="3" spans="1:31" x14ac:dyDescent="0.3">
      <c r="A3" s="20">
        <f>'Roman Game Log'!A3</f>
        <v>44879</v>
      </c>
      <c r="B3" s="13" t="str">
        <f>'Roman Game Log'!B3</f>
        <v>Wofford</v>
      </c>
      <c r="C3" s="3" t="str">
        <f>'Roman Game Log'!C3</f>
        <v>H</v>
      </c>
      <c r="D3" s="3" t="str">
        <f>IF('Roman Game Log'!D3= "","",'Roman Game Log'!D3)</f>
        <v>W</v>
      </c>
      <c r="E3" s="3">
        <f>IF('Roman Game Log'!E3= "","",'Roman Game Log'!E3)</f>
        <v>8</v>
      </c>
      <c r="F3" s="3">
        <v>21</v>
      </c>
      <c r="G3" s="3">
        <v>2</v>
      </c>
      <c r="H3" s="3">
        <v>5</v>
      </c>
      <c r="I3" s="3">
        <v>0</v>
      </c>
      <c r="J3" s="3">
        <v>3</v>
      </c>
      <c r="K3" s="3">
        <v>0</v>
      </c>
      <c r="L3" s="3">
        <v>1</v>
      </c>
      <c r="M3" s="3">
        <v>0</v>
      </c>
      <c r="N3" s="3">
        <v>0</v>
      </c>
      <c r="O3" s="3">
        <v>1</v>
      </c>
      <c r="P3" s="3">
        <v>0</v>
      </c>
      <c r="Q3" s="3">
        <v>1</v>
      </c>
      <c r="R3" s="3">
        <v>1</v>
      </c>
      <c r="S3" s="3">
        <v>0</v>
      </c>
      <c r="T3" s="3">
        <v>4</v>
      </c>
      <c r="U3" s="3">
        <v>1</v>
      </c>
      <c r="V3" s="3">
        <v>1</v>
      </c>
      <c r="W3" s="3">
        <v>0</v>
      </c>
      <c r="X3" s="3">
        <v>0</v>
      </c>
      <c r="Y3" s="3">
        <f>IF(F3="","",COUNTIFS('Defense Log'!$H$2:$H$3001,"DJ",'Defense Log'!$A$2:$A$3001,$B3,'Defense Log'!$I$2:$I$3001,"Turnover",'Defense Log'!$L$2:$L$3001,"&lt;&gt;x"))</f>
        <v>0</v>
      </c>
      <c r="Z3" s="3">
        <f>IF(F3="","",SUMIFS('Defense Log'!$M$2:$M$3001,'Defense Log'!$H$2:$H$3001,"DJ",'Defense Log'!$A$2:$A$3001,B3,'Defense Log'!$L$2:$L$3001,"&lt;&gt;x"))</f>
        <v>7</v>
      </c>
      <c r="AA3" s="3">
        <f>IF(F3="","",T3+'Impact Formula'!$B$4*O3+'Impact Formula'!$B$5*M3+'Impact Formula'!$B$6*V3+'Impact Formula'!$B$7*S3+'Impact Formula'!$B$8*(H3-G3)+'Impact Formula'!$B$9*(L3-K3))</f>
        <v>9.9999999999999645E-2</v>
      </c>
      <c r="AB3" s="3">
        <f>IF(F3="","",N3*'Impact Formula'!$B$17+Q3*'Impact Formula'!$B$18+P3*'Impact Formula'!$B$19+W3*'Impact Formula'!$B$21+U3*'Impact Formula'!$B$22+X3*'Impact Formula'!$B$23+'Impact Formula'!$B$24*R3+Y3*'Impact Formula'!$B$20+Z3*'Impact Formula'!$B$16+IFERROR((COUNTIFS('Defense Log'!$H$2:$H$3001,"DJ",'Defense Log'!$A$2:$A$3001,$B3,'Defense Log'!$N$2:$N$3001,"No",'Defense Log'!$I$2:$I$3001,"&lt;&gt;Foul",'Defense Log'!$I$2:$I$3001,"&lt;&gt;Turnover")*'Impact Formula'!$B$25),0))</f>
        <v>-3.125</v>
      </c>
      <c r="AC3" s="6">
        <f>IFERROR((AA3+AB3),"")</f>
        <v>-3.0250000000000004</v>
      </c>
      <c r="AD3" s="5">
        <f t="shared" si="0"/>
        <v>0.36764705882352938</v>
      </c>
      <c r="AE3" s="13" t="s">
        <v>266</v>
      </c>
    </row>
    <row r="4" spans="1:31" x14ac:dyDescent="0.3">
      <c r="A4" s="20">
        <f>'Roman Game Log'!A4</f>
        <v>44883</v>
      </c>
      <c r="B4" s="13" t="str">
        <f>'Roman Game Log'!B4</f>
        <v>Buffalo</v>
      </c>
      <c r="C4" s="3" t="str">
        <f>'Roman Game Log'!C4</f>
        <v>N</v>
      </c>
      <c r="D4" s="3" t="str">
        <f>IF('Roman Game Log'!D4= "","",'Roman Game Log'!D4)</f>
        <v>W</v>
      </c>
      <c r="E4" s="3">
        <f>IF('Roman Game Log'!E4= "","",'Roman Game Log'!E4)</f>
        <v>8</v>
      </c>
      <c r="F4" s="3">
        <v>26</v>
      </c>
      <c r="G4" s="3">
        <v>4</v>
      </c>
      <c r="H4" s="3">
        <v>9</v>
      </c>
      <c r="I4" s="3">
        <v>1</v>
      </c>
      <c r="J4" s="3">
        <v>4</v>
      </c>
      <c r="K4" s="3"/>
      <c r="L4" s="3"/>
      <c r="M4" s="3">
        <v>0</v>
      </c>
      <c r="N4" s="3">
        <v>1</v>
      </c>
      <c r="O4" s="3">
        <v>3</v>
      </c>
      <c r="P4" s="3">
        <v>0</v>
      </c>
      <c r="Q4" s="3">
        <v>0</v>
      </c>
      <c r="R4" s="3">
        <v>0</v>
      </c>
      <c r="S4" s="3">
        <v>0</v>
      </c>
      <c r="T4" s="3">
        <v>9</v>
      </c>
      <c r="U4" s="3">
        <v>1</v>
      </c>
      <c r="V4" s="3">
        <v>1</v>
      </c>
      <c r="W4" s="3">
        <v>2</v>
      </c>
      <c r="X4" s="3">
        <v>0</v>
      </c>
      <c r="Y4" s="3">
        <f>IF(F4="","",COUNTIFS('Defense Log'!$H$2:$H$3001,"DJ",'Defense Log'!$A$2:$A$3001,$B4,'Defense Log'!$I$2:$I$3001,"Turnover",'Defense Log'!$L$2:$L$3001,"&lt;&gt;x"))</f>
        <v>3</v>
      </c>
      <c r="Z4" s="3">
        <f>IF(F4="","",SUMIFS('Defense Log'!$M$2:$M$3001,'Defense Log'!$H$2:$H$3001,"DJ",'Defense Log'!$A$2:$A$3001,B4,'Defense Log'!$L$2:$L$3001,"&lt;&gt;x"))</f>
        <v>9</v>
      </c>
      <c r="AA4" s="3">
        <f>IF(F4="","",T4+'Impact Formula'!$B$4*O4+'Impact Formula'!$B$5*M4+'Impact Formula'!$B$6*V4+'Impact Formula'!$B$7*S4+'Impact Formula'!$B$8*(H4-G4)+'Impact Formula'!$B$9*(L4-K4))</f>
        <v>5.0500000000000007</v>
      </c>
      <c r="AB4" s="3">
        <f>IF(F4="","",N4*'Impact Formula'!$B$17+Q4*'Impact Formula'!$B$18+P4*'Impact Formula'!$B$19+W4*'Impact Formula'!$B$21+U4*'Impact Formula'!$B$22+X4*'Impact Formula'!$B$23+'Impact Formula'!$B$24*R4+Y4*'Impact Formula'!$B$20+Z4*'Impact Formula'!$B$16+IFERROR((COUNTIFS('Defense Log'!$H$2:$H$3001,"DJ",'Defense Log'!$A$2:$A$3001,$B4,'Defense Log'!$N$2:$N$3001,"No",'Defense Log'!$I$2:$I$3001,"&lt;&gt;Foul",'Defense Log'!$I$2:$I$3001,"&lt;&gt;Turnover")*'Impact Formula'!$B$25),0))</f>
        <v>6.4749999999999996</v>
      </c>
      <c r="AC4" s="6">
        <f t="shared" ref="AC4:AC34" si="1">IFERROR((AA4+AB4),"")</f>
        <v>11.525</v>
      </c>
      <c r="AD4" s="5">
        <f t="shared" si="0"/>
        <v>0.5</v>
      </c>
      <c r="AE4" s="13" t="s">
        <v>266</v>
      </c>
    </row>
    <row r="5" spans="1:31" x14ac:dyDescent="0.3">
      <c r="A5" s="20">
        <f>'Roman Game Log'!A5</f>
        <v>44884</v>
      </c>
      <c r="B5" s="13" t="str">
        <f>'Roman Game Log'!B5</f>
        <v>Wyoming</v>
      </c>
      <c r="C5" s="3" t="str">
        <f>'Roman Game Log'!C5</f>
        <v>N</v>
      </c>
      <c r="D5" s="3" t="str">
        <f>IF('Roman Game Log'!D5= "","",'Roman Game Log'!D5)</f>
        <v>W</v>
      </c>
      <c r="E5" s="3">
        <f>IF('Roman Game Log'!E5= "","",'Roman Game Log'!E5)</f>
        <v>5</v>
      </c>
      <c r="F5" s="3">
        <v>24</v>
      </c>
      <c r="G5" s="3">
        <v>1</v>
      </c>
      <c r="H5" s="3">
        <v>6</v>
      </c>
      <c r="I5" s="3">
        <v>0</v>
      </c>
      <c r="J5" s="3">
        <v>3</v>
      </c>
      <c r="K5" s="3">
        <v>2</v>
      </c>
      <c r="L5" s="3">
        <v>2</v>
      </c>
      <c r="M5" s="3">
        <v>1</v>
      </c>
      <c r="N5" s="3">
        <v>0</v>
      </c>
      <c r="O5" s="3">
        <v>2</v>
      </c>
      <c r="P5" s="3">
        <v>0</v>
      </c>
      <c r="Q5" s="3">
        <v>1</v>
      </c>
      <c r="R5" s="3">
        <v>2</v>
      </c>
      <c r="S5" s="3">
        <v>1</v>
      </c>
      <c r="T5" s="3">
        <v>4</v>
      </c>
      <c r="U5" s="3">
        <v>0</v>
      </c>
      <c r="V5" s="3">
        <v>1</v>
      </c>
      <c r="W5" s="3">
        <v>0</v>
      </c>
      <c r="X5" s="3">
        <v>1</v>
      </c>
      <c r="Y5" s="3">
        <f>IF(F5="","",COUNTIFS('Defense Log'!$H$2:$H$3001,"DJ",'Defense Log'!$A$2:$A$3001,$B5,'Defense Log'!$I$2:$I$3001,"Turnover",'Defense Log'!$L$2:$L$3001,"&lt;&gt;x"))</f>
        <v>0</v>
      </c>
      <c r="Z5" s="3">
        <f>IF(F5="","",SUMIFS('Defense Log'!$M$2:$M$3001,'Defense Log'!$H$2:$H$3001,"DJ",'Defense Log'!$A$2:$A$3001,B5,'Defense Log'!$L$2:$L$3001,"&lt;&gt;x"))</f>
        <v>5</v>
      </c>
      <c r="AA5" s="3">
        <f>IF(F5="","",T5+'Impact Formula'!$B$4*O5+'Impact Formula'!$B$5*M5+'Impact Formula'!$B$6*V5+'Impact Formula'!$B$7*S5+'Impact Formula'!$B$8*(H5-G5)+'Impact Formula'!$B$9*(L5-K5))</f>
        <v>-1.3550000000000004</v>
      </c>
      <c r="AB5" s="3">
        <f>IF(F5="","",N5*'Impact Formula'!$B$17+Q5*'Impact Formula'!$B$18+P5*'Impact Formula'!$B$19+W5*'Impact Formula'!$B$21+U5*'Impact Formula'!$B$22+X5*'Impact Formula'!$B$23+'Impact Formula'!$B$24*R5+Y5*'Impact Formula'!$B$20+Z5*'Impact Formula'!$B$16+IFERROR((COUNTIFS('Defense Log'!$H$2:$H$3001,"DJ",'Defense Log'!$A$2:$A$3001,$B5,'Defense Log'!$N$2:$N$3001,"No",'Defense Log'!$I$2:$I$3001,"&lt;&gt;Foul",'Defense Log'!$I$2:$I$3001,"&lt;&gt;Turnover")*'Impact Formula'!$B$25),0))</f>
        <v>-5.8</v>
      </c>
      <c r="AC5" s="6">
        <f t="shared" si="1"/>
        <v>-7.1550000000000002</v>
      </c>
      <c r="AD5" s="5">
        <f t="shared" si="0"/>
        <v>0.29069767441860467</v>
      </c>
      <c r="AE5" s="13" t="s">
        <v>266</v>
      </c>
    </row>
    <row r="6" spans="1:31" x14ac:dyDescent="0.3">
      <c r="A6" s="20">
        <f>'Roman Game Log'!A6</f>
        <v>44886</v>
      </c>
      <c r="B6" s="13" t="str">
        <f>'Roman Game Log'!B6</f>
        <v>Tarleton</v>
      </c>
      <c r="C6" s="3" t="str">
        <f>'Roman Game Log'!C6</f>
        <v>N</v>
      </c>
      <c r="D6" s="3" t="str">
        <f>IF('Roman Game Log'!D6= "","",'Roman Game Log'!D6)</f>
        <v>W</v>
      </c>
      <c r="E6" s="3">
        <f>IF('Roman Game Log'!E6= "","",'Roman Game Log'!E6)</f>
        <v>7</v>
      </c>
      <c r="F6" s="3">
        <v>31</v>
      </c>
      <c r="G6" s="3">
        <v>3</v>
      </c>
      <c r="H6" s="3">
        <v>6</v>
      </c>
      <c r="I6" s="3">
        <v>3</v>
      </c>
      <c r="J6" s="3">
        <v>6</v>
      </c>
      <c r="K6" s="3">
        <v>2</v>
      </c>
      <c r="L6" s="3">
        <v>2</v>
      </c>
      <c r="M6" s="3">
        <v>0</v>
      </c>
      <c r="N6" s="3">
        <v>3</v>
      </c>
      <c r="O6" s="3">
        <v>2</v>
      </c>
      <c r="P6" s="3">
        <v>0</v>
      </c>
      <c r="Q6" s="3">
        <v>0</v>
      </c>
      <c r="R6" s="3">
        <v>2</v>
      </c>
      <c r="S6" s="3">
        <v>4</v>
      </c>
      <c r="T6" s="3">
        <v>11</v>
      </c>
      <c r="U6" s="3">
        <v>1</v>
      </c>
      <c r="V6" s="3">
        <v>1</v>
      </c>
      <c r="W6" s="3">
        <v>0</v>
      </c>
      <c r="X6" s="3">
        <v>1</v>
      </c>
      <c r="Y6" s="3">
        <f>IF(F6="","",COUNTIFS('Defense Log'!$H$2:$H$3001,"DJ",'Defense Log'!$A$2:$A$3001,$B6,'Defense Log'!$I$2:$I$3001,"Turnover",'Defense Log'!$L$2:$L$3001,"&lt;&gt;x"))</f>
        <v>0</v>
      </c>
      <c r="Z6" s="3">
        <f>IF(F6="","",SUMIFS('Defense Log'!$M$2:$M$3001,'Defense Log'!$H$2:$H$3001,"DJ",'Defense Log'!$A$2:$A$3001,B6,'Defense Log'!$L$2:$L$3001,"&lt;&gt;x"))</f>
        <v>4</v>
      </c>
      <c r="AA6" s="3">
        <f>IF(F6="","",T6+'Impact Formula'!$B$4*O6+'Impact Formula'!$B$5*M6+'Impact Formula'!$B$6*V6+'Impact Formula'!$B$7*S6+'Impact Formula'!$B$8*(H6-G6)+'Impact Formula'!$B$9*(L6-K6))</f>
        <v>1.7799999999999994</v>
      </c>
      <c r="AB6" s="3">
        <f>IF(F6="","",N6*'Impact Formula'!$B$17+Q6*'Impact Formula'!$B$18+P6*'Impact Formula'!$B$19+W6*'Impact Formula'!$B$21+U6*'Impact Formula'!$B$22+X6*'Impact Formula'!$B$23+'Impact Formula'!$B$24*R6+Y6*'Impact Formula'!$B$20+Z6*'Impact Formula'!$B$16+IFERROR((COUNTIFS('Defense Log'!$H$2:$H$3001,"DJ",'Defense Log'!$A$2:$A$3001,$B6,'Defense Log'!$N$2:$N$3001,"No",'Defense Log'!$I$2:$I$3001,"&lt;&gt;Foul",'Defense Log'!$I$2:$I$3001,"&lt;&gt;Turnover")*'Impact Formula'!$B$25),0))</f>
        <v>-0.42499999999999982</v>
      </c>
      <c r="AC6" s="6">
        <f t="shared" si="1"/>
        <v>1.3549999999999995</v>
      </c>
      <c r="AD6" s="5">
        <f t="shared" si="0"/>
        <v>0.79941860465116277</v>
      </c>
      <c r="AE6" s="13" t="s">
        <v>266</v>
      </c>
    </row>
    <row r="7" spans="1:31" x14ac:dyDescent="0.3">
      <c r="A7" s="20">
        <f>'Roman Game Log'!A7</f>
        <v>44891</v>
      </c>
      <c r="B7" s="13" t="str">
        <f>'Roman Game Log'!B7</f>
        <v>Louisiana</v>
      </c>
      <c r="C7" s="3" t="str">
        <f>'Roman Game Log'!C7</f>
        <v>H</v>
      </c>
      <c r="D7" s="3" t="str">
        <f>IF('Roman Game Log'!D7= "","",'Roman Game Log'!D7)</f>
        <v>W</v>
      </c>
      <c r="E7" s="3">
        <f>IF('Roman Game Log'!E7= "","",'Roman Game Log'!E7)</f>
        <v>12</v>
      </c>
      <c r="F7" s="3">
        <v>37</v>
      </c>
      <c r="G7" s="3">
        <v>6</v>
      </c>
      <c r="H7" s="3">
        <v>14</v>
      </c>
      <c r="I7" s="3">
        <v>5</v>
      </c>
      <c r="J7" s="3">
        <v>10</v>
      </c>
      <c r="K7" s="3">
        <v>4</v>
      </c>
      <c r="L7" s="3">
        <v>4</v>
      </c>
      <c r="M7" s="3">
        <v>0</v>
      </c>
      <c r="N7" s="3">
        <v>1</v>
      </c>
      <c r="O7" s="3">
        <v>2</v>
      </c>
      <c r="P7" s="3">
        <v>0</v>
      </c>
      <c r="Q7" s="3">
        <v>1</v>
      </c>
      <c r="R7" s="3">
        <v>1</v>
      </c>
      <c r="S7" s="3">
        <v>0</v>
      </c>
      <c r="T7" s="3">
        <v>21</v>
      </c>
      <c r="U7" s="3">
        <v>1</v>
      </c>
      <c r="V7" s="3">
        <v>3</v>
      </c>
      <c r="W7" s="3">
        <v>0</v>
      </c>
      <c r="X7" s="3">
        <v>0</v>
      </c>
      <c r="Y7" s="3">
        <f>IF(F7="","",COUNTIFS('Defense Log'!$H$2:$H$3001,"DJ",'Defense Log'!$A$2:$A$3001,$B7,'Defense Log'!$I$2:$I$3001,"Turnover",'Defense Log'!$L$2:$L$3001,"&lt;&gt;x"))</f>
        <v>2</v>
      </c>
      <c r="Z7" s="3">
        <f>IF(F7="","",SUMIFS('Defense Log'!$M$2:$M$3001,'Defense Log'!$H$2:$H$3001,"DJ",'Defense Log'!$A$2:$A$3001,B7,'Defense Log'!$L$2:$L$3001,"&lt;&gt;x"))</f>
        <v>4</v>
      </c>
      <c r="AA7" s="3">
        <f>IF(F7="","",T7+'Impact Formula'!$B$4*O7+'Impact Formula'!$B$5*M7+'Impact Formula'!$B$6*V7+'Impact Formula'!$B$7*S7+'Impact Formula'!$B$8*(H7-G7)+'Impact Formula'!$B$9*(L7-K7))</f>
        <v>11.95</v>
      </c>
      <c r="AB7" s="3">
        <f>IF(F7="","",N7*'Impact Formula'!$B$17+Q7*'Impact Formula'!$B$18+P7*'Impact Formula'!$B$19+W7*'Impact Formula'!$B$21+U7*'Impact Formula'!$B$22+X7*'Impact Formula'!$B$23+'Impact Formula'!$B$24*R7+Y7*'Impact Formula'!$B$20+Z7*'Impact Formula'!$B$16+IFERROR((COUNTIFS('Defense Log'!$H$2:$H$3001,"DJ",'Defense Log'!$A$2:$A$3001,$B7,'Defense Log'!$N$2:$N$3001,"No",'Defense Log'!$I$2:$I$3001,"&lt;&gt;Foul",'Defense Log'!$I$2:$I$3001,"&lt;&gt;Turnover")*'Impact Formula'!$B$25),0))</f>
        <v>6.6749999999999998</v>
      </c>
      <c r="AC7" s="6">
        <f t="shared" si="1"/>
        <v>18.625</v>
      </c>
      <c r="AD7" s="5">
        <f t="shared" si="0"/>
        <v>0.66624365482233505</v>
      </c>
      <c r="AE7" s="13" t="s">
        <v>266</v>
      </c>
    </row>
    <row r="8" spans="1:31" x14ac:dyDescent="0.3">
      <c r="A8" s="20">
        <f>'Roman Game Log'!A8</f>
        <v>44895</v>
      </c>
      <c r="B8" s="13" t="str">
        <f>'Roman Game Log'!B8</f>
        <v>Indiana State (A)</v>
      </c>
      <c r="C8" s="3" t="str">
        <f>'Roman Game Log'!C8</f>
        <v>A</v>
      </c>
      <c r="D8" s="3" t="str">
        <f>IF('Roman Game Log'!D8= "","",'Roman Game Log'!D8)</f>
        <v>L</v>
      </c>
      <c r="E8" s="3">
        <f>IF('Roman Game Log'!E8= "","",'Roman Game Log'!E8)</f>
        <v>-2</v>
      </c>
      <c r="F8" s="3">
        <v>32</v>
      </c>
      <c r="G8" s="3">
        <v>3</v>
      </c>
      <c r="H8" s="3">
        <v>7</v>
      </c>
      <c r="I8" s="3">
        <v>1</v>
      </c>
      <c r="J8" s="3">
        <v>4</v>
      </c>
      <c r="K8" s="3">
        <v>1</v>
      </c>
      <c r="L8" s="3">
        <v>2</v>
      </c>
      <c r="M8" s="3">
        <v>0</v>
      </c>
      <c r="N8" s="3">
        <v>0</v>
      </c>
      <c r="O8" s="3">
        <v>1</v>
      </c>
      <c r="P8" s="3">
        <v>0</v>
      </c>
      <c r="Q8" s="3">
        <v>1</v>
      </c>
      <c r="R8" s="3">
        <v>3</v>
      </c>
      <c r="S8" s="3">
        <v>2</v>
      </c>
      <c r="T8" s="3">
        <v>8</v>
      </c>
      <c r="U8" s="3">
        <v>1</v>
      </c>
      <c r="V8" s="3">
        <v>2</v>
      </c>
      <c r="W8" s="3">
        <v>0</v>
      </c>
      <c r="X8" s="3">
        <v>3</v>
      </c>
      <c r="Y8" s="3">
        <f>IF(F8="","",COUNTIFS('Defense Log'!$H$2:$H$3001,"DJ",'Defense Log'!$A$2:$A$3001,$B8,'Defense Log'!$I$2:$I$3001,"Turnover",'Defense Log'!$L$2:$L$3001,"&lt;&gt;x"))</f>
        <v>1</v>
      </c>
      <c r="Z8" s="3">
        <f>IF(F8="","",SUMIFS('Defense Log'!$M$2:$M$3001,'Defense Log'!$H$2:$H$3001,"DJ",'Defense Log'!$A$2:$A$3001,B8,'Defense Log'!$L$2:$L$3001,"&lt;&gt;x"))</f>
        <v>2</v>
      </c>
      <c r="AA8" s="3">
        <f>IF(F8="","",T8+'Impact Formula'!$B$4*O8+'Impact Formula'!$B$5*M8+'Impact Formula'!$B$6*V8+'Impact Formula'!$B$7*S8+'Impact Formula'!$B$8*(H8-G8)+'Impact Formula'!$B$9*(L8-K8))</f>
        <v>-0.61000000000000032</v>
      </c>
      <c r="AB8" s="3">
        <f>IF(F8="","",N8*'Impact Formula'!$B$17+Q8*'Impact Formula'!$B$18+P8*'Impact Formula'!$B$19+W8*'Impact Formula'!$B$21+U8*'Impact Formula'!$B$22+X8*'Impact Formula'!$B$23+'Impact Formula'!$B$24*R8+Y8*'Impact Formula'!$B$20+Z8*'Impact Formula'!$B$16+IFERROR((COUNTIFS('Defense Log'!$H$2:$H$3001,"DJ",'Defense Log'!$A$2:$A$3001,$B8,'Defense Log'!$N$2:$N$3001,"No",'Defense Log'!$I$2:$I$3001,"&lt;&gt;Foul",'Defense Log'!$I$2:$I$3001,"&lt;&gt;Turnover")*'Impact Formula'!$B$25),0))</f>
        <v>-3.875</v>
      </c>
      <c r="AC8" s="6">
        <f t="shared" si="1"/>
        <v>-4.4850000000000003</v>
      </c>
      <c r="AD8" s="5">
        <f t="shared" ref="AD8:AD31" si="2">IFERROR(T8/((H8*2)+(0.88*L8)),"")</f>
        <v>0.50761421319796951</v>
      </c>
      <c r="AE8" s="13" t="s">
        <v>96</v>
      </c>
    </row>
    <row r="9" spans="1:31" x14ac:dyDescent="0.3">
      <c r="A9" s="20">
        <f>'Roman Game Log'!A9</f>
        <v>44898</v>
      </c>
      <c r="B9" s="13" t="str">
        <f>'Roman Game Log'!B9</f>
        <v>UIC (H)</v>
      </c>
      <c r="C9" s="3" t="str">
        <f>'Roman Game Log'!C9</f>
        <v>H</v>
      </c>
      <c r="D9" s="3" t="str">
        <f>IF('Roman Game Log'!D9= "","",'Roman Game Log'!D9)</f>
        <v>W</v>
      </c>
      <c r="E9" s="3">
        <f>IF('Roman Game Log'!E9= "","",'Roman Game Log'!E9)</f>
        <v>13</v>
      </c>
      <c r="F9" s="3">
        <v>31</v>
      </c>
      <c r="G9" s="3">
        <v>1</v>
      </c>
      <c r="H9" s="3">
        <v>7</v>
      </c>
      <c r="I9" s="3">
        <v>1</v>
      </c>
      <c r="J9" s="3">
        <v>3</v>
      </c>
      <c r="K9" s="3">
        <v>2</v>
      </c>
      <c r="L9" s="3">
        <v>2</v>
      </c>
      <c r="M9" s="3">
        <v>1</v>
      </c>
      <c r="N9" s="3">
        <v>0</v>
      </c>
      <c r="O9" s="3">
        <v>0</v>
      </c>
      <c r="P9" s="3">
        <v>1</v>
      </c>
      <c r="Q9" s="3">
        <v>0</v>
      </c>
      <c r="R9" s="3">
        <v>4</v>
      </c>
      <c r="S9" s="3">
        <v>1</v>
      </c>
      <c r="T9" s="3">
        <v>5</v>
      </c>
      <c r="U9" s="3">
        <v>4</v>
      </c>
      <c r="V9" s="3">
        <v>1</v>
      </c>
      <c r="W9" s="3">
        <v>0</v>
      </c>
      <c r="X9" s="3">
        <v>4</v>
      </c>
      <c r="Y9" s="3">
        <f>IF(F9="","",COUNTIFS('Defense Log'!$H$2:$H$3001,"DJ",'Defense Log'!$A$2:$A$3001,$B9,'Defense Log'!$I$2:$I$3001,"Turnover",'Defense Log'!$L$2:$L$3001,"&lt;&gt;x"))</f>
        <v>0</v>
      </c>
      <c r="Z9" s="3">
        <f>IF(F9="","",SUMIFS('Defense Log'!$M$2:$M$3001,'Defense Log'!$H$2:$H$3001,"DJ",'Defense Log'!$A$2:$A$3001,B9,'Defense Log'!$L$2:$L$3001,"&lt;&gt;x"))</f>
        <v>7</v>
      </c>
      <c r="AA9" s="3">
        <f>IF(F9="","",T9+'Impact Formula'!$B$4*O9+'Impact Formula'!$B$5*M9+'Impact Formula'!$B$6*V9+'Impact Formula'!$B$7*S9+'Impact Formula'!$B$8*(H9-G9)+'Impact Formula'!$B$9*(L9-K9))</f>
        <v>-4.8049999999999997</v>
      </c>
      <c r="AB9" s="3">
        <f>IF(F9="","",N9*'Impact Formula'!$B$17+Q9*'Impact Formula'!$B$18+P9*'Impact Formula'!$B$19+W9*'Impact Formula'!$B$21+U9*'Impact Formula'!$B$22+X9*'Impact Formula'!$B$23+'Impact Formula'!$B$24*R9+Y9*'Impact Formula'!$B$20+Z9*'Impact Formula'!$B$16+IFERROR((COUNTIFS('Defense Log'!$H$2:$H$3001,"DJ",'Defense Log'!$A$2:$A$3001,$B9,'Defense Log'!$N$2:$N$3001,"No",'Defense Log'!$I$2:$I$3001,"&lt;&gt;Foul",'Defense Log'!$I$2:$I$3001,"&lt;&gt;Turnover")*'Impact Formula'!$B$25),0))</f>
        <v>-8.1999999999999993</v>
      </c>
      <c r="AC9" s="6">
        <f t="shared" si="1"/>
        <v>-13.004999999999999</v>
      </c>
      <c r="AD9" s="5">
        <f t="shared" si="2"/>
        <v>0.31725888324873097</v>
      </c>
      <c r="AE9" s="13" t="s">
        <v>96</v>
      </c>
    </row>
    <row r="10" spans="1:31" x14ac:dyDescent="0.3">
      <c r="A10" s="20">
        <f>'Roman Game Log'!A10</f>
        <v>44902</v>
      </c>
      <c r="B10" s="13" t="str">
        <f>'Roman Game Log'!B10</f>
        <v>Omaha</v>
      </c>
      <c r="C10" s="3" t="str">
        <f>'Roman Game Log'!C10</f>
        <v>H</v>
      </c>
      <c r="D10" s="3" t="str">
        <f>IF('Roman Game Log'!D10= "","",'Roman Game Log'!D10)</f>
        <v>W</v>
      </c>
      <c r="E10" s="3">
        <f>IF('Roman Game Log'!E10= "","",'Roman Game Log'!E10)</f>
        <v>13</v>
      </c>
      <c r="F10" s="3">
        <v>33</v>
      </c>
      <c r="G10" s="3">
        <v>4</v>
      </c>
      <c r="H10" s="3">
        <v>9</v>
      </c>
      <c r="I10" s="3">
        <v>3</v>
      </c>
      <c r="J10" s="3">
        <v>6</v>
      </c>
      <c r="K10" s="3"/>
      <c r="L10" s="3"/>
      <c r="M10" s="3">
        <v>0</v>
      </c>
      <c r="N10" s="3">
        <v>3</v>
      </c>
      <c r="O10" s="3">
        <v>2</v>
      </c>
      <c r="P10" s="3">
        <v>0</v>
      </c>
      <c r="Q10" s="3">
        <v>1</v>
      </c>
      <c r="R10" s="3">
        <v>1</v>
      </c>
      <c r="S10" s="3">
        <v>2</v>
      </c>
      <c r="T10" s="3">
        <v>11</v>
      </c>
      <c r="U10" s="3">
        <v>1</v>
      </c>
      <c r="V10" s="3">
        <v>0</v>
      </c>
      <c r="W10" s="3">
        <v>0</v>
      </c>
      <c r="X10" s="3">
        <v>0</v>
      </c>
      <c r="Y10" s="3">
        <f>IF(F10="","",COUNTIFS('Defense Log'!$H$2:$H$3001,"DJ",'Defense Log'!$A$2:$A$3001,$B10,'Defense Log'!$I$2:$I$3001,"Turnover",'Defense Log'!$L$2:$L$3001,"&lt;&gt;x"))</f>
        <v>1</v>
      </c>
      <c r="Z10" s="3">
        <f>IF(F10="","",SUMIFS('Defense Log'!$M$2:$M$3001,'Defense Log'!$H$2:$H$3001,"DJ",'Defense Log'!$A$2:$A$3001,B10,'Defense Log'!$L$2:$L$3001,"&lt;&gt;x"))</f>
        <v>0</v>
      </c>
      <c r="AA10" s="3">
        <f>IF(F10="","",T10+'Impact Formula'!$B$4*O10+'Impact Formula'!$B$5*M10+'Impact Formula'!$B$6*V10+'Impact Formula'!$B$7*S10+'Impact Formula'!$B$8*(H10-G10)+'Impact Formula'!$B$9*(L10-K10))</f>
        <v>1.2399999999999984</v>
      </c>
      <c r="AB10" s="3">
        <f>IF(F10="","",N10*'Impact Formula'!$B$17+Q10*'Impact Formula'!$B$18+P10*'Impact Formula'!$B$19+W10*'Impact Formula'!$B$21+U10*'Impact Formula'!$B$22+X10*'Impact Formula'!$B$23+'Impact Formula'!$B$24*R10+Y10*'Impact Formula'!$B$20+Z10*'Impact Formula'!$B$16+IFERROR((COUNTIFS('Defense Log'!$H$2:$H$3001,"DJ",'Defense Log'!$A$2:$A$3001,$B10,'Defense Log'!$N$2:$N$3001,"No",'Defense Log'!$I$2:$I$3001,"&lt;&gt;Foul",'Defense Log'!$I$2:$I$3001,"&lt;&gt;Turnover")*'Impact Formula'!$B$25),0))</f>
        <v>9.7750000000000004</v>
      </c>
      <c r="AC10" s="6">
        <f t="shared" si="1"/>
        <v>11.014999999999999</v>
      </c>
      <c r="AD10" s="5">
        <f t="shared" si="2"/>
        <v>0.61111111111111116</v>
      </c>
      <c r="AE10" s="13" t="s">
        <v>266</v>
      </c>
    </row>
    <row r="11" spans="1:31" x14ac:dyDescent="0.3">
      <c r="A11" s="20">
        <f>'Roman Game Log'!A11</f>
        <v>44905</v>
      </c>
      <c r="B11" s="13" t="str">
        <f>'Roman Game Log'!B11</f>
        <v>Richmond</v>
      </c>
      <c r="C11" s="3" t="str">
        <f>'Roman Game Log'!C11</f>
        <v>A</v>
      </c>
      <c r="D11" s="3" t="str">
        <f>IF('Roman Game Log'!D11= "","",'Roman Game Log'!D11)</f>
        <v>L</v>
      </c>
      <c r="E11" s="3">
        <f>IF('Roman Game Log'!E11= "","",'Roman Game Log'!E11)</f>
        <v>-30</v>
      </c>
      <c r="F11" s="3">
        <v>26</v>
      </c>
      <c r="G11" s="3">
        <v>0</v>
      </c>
      <c r="H11" s="3">
        <v>5</v>
      </c>
      <c r="I11" s="3">
        <v>0</v>
      </c>
      <c r="J11" s="3">
        <v>3</v>
      </c>
      <c r="K11" s="3">
        <v>1</v>
      </c>
      <c r="L11" s="3">
        <v>2</v>
      </c>
      <c r="M11" s="3">
        <v>0</v>
      </c>
      <c r="N11" s="3">
        <v>1</v>
      </c>
      <c r="O11" s="3">
        <v>1</v>
      </c>
      <c r="P11" s="3">
        <v>0</v>
      </c>
      <c r="Q11" s="3">
        <v>0</v>
      </c>
      <c r="R11" s="3">
        <v>3</v>
      </c>
      <c r="S11" s="3">
        <v>1</v>
      </c>
      <c r="T11" s="3">
        <v>1</v>
      </c>
      <c r="U11" s="3">
        <v>0</v>
      </c>
      <c r="V11" s="3">
        <v>3</v>
      </c>
      <c r="W11" s="3">
        <v>0</v>
      </c>
      <c r="X11" s="3">
        <v>0</v>
      </c>
      <c r="Y11" s="3">
        <f>IF(F11="","",COUNTIFS('Defense Log'!$H$2:$H$3001,"DJ",'Defense Log'!$A$2:$A$3001,$B11,'Defense Log'!$I$2:$I$3001,"Turnover",'Defense Log'!$L$2:$L$3001,"&lt;&gt;x"))</f>
        <v>0</v>
      </c>
      <c r="Z11" s="3">
        <f>IF(F11="","",SUMIFS('Defense Log'!$M$2:$M$3001,'Defense Log'!$H$2:$H$3001,"DJ",'Defense Log'!$A$2:$A$3001,B11,'Defense Log'!$L$2:$L$3001,"&lt;&gt;x"))</f>
        <v>4</v>
      </c>
      <c r="AA11" s="3">
        <f>IF(F11="","",T11+'Impact Formula'!$B$4*O11+'Impact Formula'!$B$5*M11+'Impact Formula'!$B$6*V11+'Impact Formula'!$B$7*S11+'Impact Formula'!$B$8*(H11-G11)+'Impact Formula'!$B$9*(L11-K11))</f>
        <v>-6.7550000000000008</v>
      </c>
      <c r="AB11" s="3">
        <f>IF(F11="","",N11*'Impact Formula'!$B$17+Q11*'Impact Formula'!$B$18+P11*'Impact Formula'!$B$19+W11*'Impact Formula'!$B$21+U11*'Impact Formula'!$B$22+X11*'Impact Formula'!$B$23+'Impact Formula'!$B$24*R11+Y11*'Impact Formula'!$B$20+Z11*'Impact Formula'!$B$16+IFERROR((COUNTIFS('Defense Log'!$H$2:$H$3001,"DJ",'Defense Log'!$A$2:$A$3001,$B11,'Defense Log'!$N$2:$N$3001,"No",'Defense Log'!$I$2:$I$3001,"&lt;&gt;Foul",'Defense Log'!$I$2:$I$3001,"&lt;&gt;Turnover")*'Impact Formula'!$B$25),0))</f>
        <v>-3.5</v>
      </c>
      <c r="AC11" s="6">
        <f t="shared" si="1"/>
        <v>-10.255000000000001</v>
      </c>
      <c r="AD11" s="5">
        <f t="shared" si="2"/>
        <v>8.5034013605442174E-2</v>
      </c>
      <c r="AE11" s="13" t="s">
        <v>266</v>
      </c>
    </row>
    <row r="12" spans="1:31" x14ac:dyDescent="0.3">
      <c r="A12" s="20">
        <f>'Roman Game Log'!A12</f>
        <v>44912</v>
      </c>
      <c r="B12" s="13" t="str">
        <f>'Roman Game Log'!B12</f>
        <v>Saint Louis</v>
      </c>
      <c r="C12" s="3" t="str">
        <f>'Roman Game Log'!C12</f>
        <v>A</v>
      </c>
      <c r="D12" s="3" t="str">
        <f>IF('Roman Game Log'!D12= "","",'Roman Game Log'!D12)</f>
        <v>L</v>
      </c>
      <c r="E12" s="3">
        <f>IF('Roman Game Log'!E12= "","",'Roman Game Log'!E12)</f>
        <v>-8</v>
      </c>
      <c r="F12" s="3">
        <v>27</v>
      </c>
      <c r="G12" s="3">
        <v>4</v>
      </c>
      <c r="H12" s="3">
        <v>10</v>
      </c>
      <c r="I12" s="3">
        <v>3</v>
      </c>
      <c r="J12" s="3">
        <v>7</v>
      </c>
      <c r="K12" s="3"/>
      <c r="L12" s="3"/>
      <c r="M12" s="3">
        <v>0</v>
      </c>
      <c r="N12" s="3">
        <v>2</v>
      </c>
      <c r="O12" s="3">
        <v>1</v>
      </c>
      <c r="P12" s="3">
        <v>0</v>
      </c>
      <c r="Q12" s="3">
        <v>0</v>
      </c>
      <c r="R12" s="3">
        <v>3</v>
      </c>
      <c r="S12" s="3">
        <v>0</v>
      </c>
      <c r="T12" s="3">
        <v>11</v>
      </c>
      <c r="U12" s="3">
        <v>0</v>
      </c>
      <c r="V12" s="3">
        <v>0</v>
      </c>
      <c r="W12" s="3">
        <v>1</v>
      </c>
      <c r="X12" s="3">
        <v>0</v>
      </c>
      <c r="Y12" s="3">
        <f>IF(F12="","",COUNTIFS('Defense Log'!$H$2:$H$3001,"DJ",'Defense Log'!$A$2:$A$3001,$B12,'Defense Log'!$I$2:$I$3001,"Turnover",'Defense Log'!$L$2:$L$3001,"&lt;&gt;x"))</f>
        <v>1</v>
      </c>
      <c r="Z12" s="3">
        <f>IF(F12="","",SUMIFS('Defense Log'!$M$2:$M$3001,'Defense Log'!$H$2:$H$3001,"DJ",'Defense Log'!$A$2:$A$3001,B12,'Defense Log'!$L$2:$L$3001,"&lt;&gt;x"))</f>
        <v>7</v>
      </c>
      <c r="AA12" s="3">
        <f>IF(F12="","",T12+'Impact Formula'!$B$4*O12+'Impact Formula'!$B$5*M12+'Impact Formula'!$B$6*V12+'Impact Formula'!$B$7*S12+'Impact Formula'!$B$8*(H12-G12)+'Impact Formula'!$B$9*(L12-K12))</f>
        <v>1.8499999999999996</v>
      </c>
      <c r="AB12" s="3">
        <f>IF(F12="","",N12*'Impact Formula'!$B$17+Q12*'Impact Formula'!$B$18+P12*'Impact Formula'!$B$19+W12*'Impact Formula'!$B$21+U12*'Impact Formula'!$B$22+X12*'Impact Formula'!$B$23+'Impact Formula'!$B$24*R12+Y12*'Impact Formula'!$B$20+Z12*'Impact Formula'!$B$16+IFERROR((COUNTIFS('Defense Log'!$H$2:$H$3001,"DJ",'Defense Log'!$A$2:$A$3001,$B12,'Defense Log'!$N$2:$N$3001,"No",'Defense Log'!$I$2:$I$3001,"&lt;&gt;Foul",'Defense Log'!$I$2:$I$3001,"&lt;&gt;Turnover")*'Impact Formula'!$B$25),0))</f>
        <v>-1.6500000000000004</v>
      </c>
      <c r="AC12" s="6">
        <f t="shared" si="1"/>
        <v>0.19999999999999929</v>
      </c>
      <c r="AD12" s="5">
        <f t="shared" si="2"/>
        <v>0.55000000000000004</v>
      </c>
      <c r="AE12" s="13" t="s">
        <v>266</v>
      </c>
    </row>
    <row r="13" spans="1:31" x14ac:dyDescent="0.3">
      <c r="A13" s="20">
        <f>'Roman Game Log'!A13</f>
        <v>44915</v>
      </c>
      <c r="B13" s="13" t="str">
        <f>'Roman Game Log'!B13</f>
        <v>Mississippi State</v>
      </c>
      <c r="C13" s="3" t="str">
        <f>'Roman Game Log'!C13</f>
        <v>N</v>
      </c>
      <c r="D13" s="3" t="str">
        <f>IF('Roman Game Log'!D13= "","",'Roman Game Log'!D13)</f>
        <v>W</v>
      </c>
      <c r="E13" s="3">
        <f>IF('Roman Game Log'!E13= "","",'Roman Game Log'!E13)</f>
        <v>6</v>
      </c>
      <c r="F13" s="3">
        <v>27</v>
      </c>
      <c r="G13" s="3">
        <v>2</v>
      </c>
      <c r="H13" s="3">
        <v>7</v>
      </c>
      <c r="I13" s="3">
        <v>1</v>
      </c>
      <c r="J13" s="3">
        <v>6</v>
      </c>
      <c r="K13" s="3"/>
      <c r="L13" s="3"/>
      <c r="M13" s="3">
        <v>0</v>
      </c>
      <c r="N13" s="3">
        <v>1</v>
      </c>
      <c r="O13" s="3">
        <v>2</v>
      </c>
      <c r="P13" s="3">
        <v>0</v>
      </c>
      <c r="Q13" s="3">
        <v>2</v>
      </c>
      <c r="R13" s="3">
        <v>0</v>
      </c>
      <c r="S13" s="3">
        <v>1</v>
      </c>
      <c r="T13" s="3">
        <v>5</v>
      </c>
      <c r="U13" s="3">
        <v>1</v>
      </c>
      <c r="V13" s="3">
        <v>0</v>
      </c>
      <c r="W13" s="3">
        <v>0</v>
      </c>
      <c r="X13" s="3">
        <v>0</v>
      </c>
      <c r="Y13" s="3">
        <f>IF(F13="","",COUNTIFS('Defense Log'!$H$2:$H$3001,"DJ",'Defense Log'!$A$2:$A$3001,$B13,'Defense Log'!$I$2:$I$3001,"Turnover",'Defense Log'!$L$2:$L$3001,"&lt;&gt;x"))</f>
        <v>3</v>
      </c>
      <c r="Z13" s="3">
        <f>IF(F13="","",SUMIFS('Defense Log'!$M$2:$M$3001,'Defense Log'!$H$2:$H$3001,"DJ",'Defense Log'!$A$2:$A$3001,B13,'Defense Log'!$L$2:$L$3001,"&lt;&gt;x"))</f>
        <v>6</v>
      </c>
      <c r="AA13" s="3">
        <f>IF(F13="","",T13+'Impact Formula'!$B$4*O13+'Impact Formula'!$B$5*M13+'Impact Formula'!$B$6*V13+'Impact Formula'!$B$7*S13+'Impact Formula'!$B$8*(H13-G13)+'Impact Formula'!$B$9*(L13-K13))</f>
        <v>-2.9049999999999994</v>
      </c>
      <c r="AB13" s="3">
        <f>IF(F13="","",N13*'Impact Formula'!$B$17+Q13*'Impact Formula'!$B$18+P13*'Impact Formula'!$B$19+W13*'Impact Formula'!$B$21+U13*'Impact Formula'!$B$22+X13*'Impact Formula'!$B$23+'Impact Formula'!$B$24*R13+Y13*'Impact Formula'!$B$20+Z13*'Impact Formula'!$B$16+IFERROR((COUNTIFS('Defense Log'!$H$2:$H$3001,"DJ",'Defense Log'!$A$2:$A$3001,$B13,'Defense Log'!$N$2:$N$3001,"No",'Defense Log'!$I$2:$I$3001,"&lt;&gt;Foul",'Defense Log'!$I$2:$I$3001,"&lt;&gt;Turnover")*'Impact Formula'!$B$25),0))</f>
        <v>10.824999999999999</v>
      </c>
      <c r="AC13" s="6">
        <f t="shared" si="1"/>
        <v>7.92</v>
      </c>
      <c r="AD13" s="5">
        <f t="shared" si="2"/>
        <v>0.35714285714285715</v>
      </c>
      <c r="AE13" s="13" t="s">
        <v>266</v>
      </c>
    </row>
    <row r="14" spans="1:31" x14ac:dyDescent="0.3">
      <c r="A14" s="20">
        <f>'Roman Game Log'!A14</f>
        <v>44924</v>
      </c>
      <c r="B14" s="13" t="str">
        <f>'Roman Game Log'!B14</f>
        <v>Valparaiso (H)</v>
      </c>
      <c r="C14" s="3" t="str">
        <f>'Roman Game Log'!C14</f>
        <v>H</v>
      </c>
      <c r="D14" s="3" t="str">
        <f>IF('Roman Game Log'!D14= "","",'Roman Game Log'!D14)</f>
        <v>W</v>
      </c>
      <c r="E14" s="3">
        <f>IF('Roman Game Log'!E14= "","",'Roman Game Log'!E14)</f>
        <v>5</v>
      </c>
      <c r="F14" s="3">
        <v>22</v>
      </c>
      <c r="G14" s="3">
        <v>2</v>
      </c>
      <c r="H14" s="3">
        <v>5</v>
      </c>
      <c r="I14" s="3">
        <v>1</v>
      </c>
      <c r="J14" s="3">
        <v>3</v>
      </c>
      <c r="K14" s="3"/>
      <c r="L14" s="3"/>
      <c r="M14" s="3">
        <v>0</v>
      </c>
      <c r="N14" s="3">
        <v>1</v>
      </c>
      <c r="O14" s="3">
        <v>0</v>
      </c>
      <c r="P14" s="3">
        <v>0</v>
      </c>
      <c r="Q14" s="3">
        <v>0</v>
      </c>
      <c r="R14" s="3">
        <v>3</v>
      </c>
      <c r="S14" s="3">
        <v>3</v>
      </c>
      <c r="T14" s="3">
        <v>5</v>
      </c>
      <c r="U14" s="3">
        <v>0</v>
      </c>
      <c r="V14" s="3">
        <v>1</v>
      </c>
      <c r="W14" s="3">
        <v>0</v>
      </c>
      <c r="X14" s="3">
        <v>1</v>
      </c>
      <c r="Y14" s="3">
        <f>IF(F14="","",COUNTIFS('Defense Log'!$H$2:$H$3001,"DJ",'Defense Log'!$A$2:$A$3001,$B14,'Defense Log'!$I$2:$I$3001,"Turnover",'Defense Log'!$L$2:$L$3001,"&lt;&gt;x"))</f>
        <v>0</v>
      </c>
      <c r="Z14" s="3">
        <f>IF(F14="","",SUMIFS('Defense Log'!$M$2:$M$3001,'Defense Log'!$H$2:$H$3001,"DJ",'Defense Log'!$A$2:$A$3001,B14,'Defense Log'!$L$2:$L$3001,"&lt;&gt;x"))</f>
        <v>3</v>
      </c>
      <c r="AA14" s="3">
        <f>IF(F14="","",T14+'Impact Formula'!$B$4*O14+'Impact Formula'!$B$5*M14+'Impact Formula'!$B$6*V14+'Impact Formula'!$B$7*S14+'Impact Formula'!$B$8*(H14-G14)+'Impact Formula'!$B$9*(L14-K14))</f>
        <v>-5.0649999999999995</v>
      </c>
      <c r="AB14" s="3">
        <f>IF(F14="","",N14*'Impact Formula'!$B$17+Q14*'Impact Formula'!$B$18+P14*'Impact Formula'!$B$19+W14*'Impact Formula'!$B$21+U14*'Impact Formula'!$B$22+X14*'Impact Formula'!$B$23+'Impact Formula'!$B$24*R14+Y14*'Impact Formula'!$B$20+Z14*'Impact Formula'!$B$16+IFERROR((COUNTIFS('Defense Log'!$H$2:$H$3001,"DJ",'Defense Log'!$A$2:$A$3001,$B14,'Defense Log'!$N$2:$N$3001,"No",'Defense Log'!$I$2:$I$3001,"&lt;&gt;Foul",'Defense Log'!$I$2:$I$3001,"&lt;&gt;Turnover")*'Impact Formula'!$B$25),0))</f>
        <v>-2.5499999999999998</v>
      </c>
      <c r="AC14" s="6">
        <f t="shared" si="1"/>
        <v>-7.6149999999999993</v>
      </c>
      <c r="AD14" s="5">
        <f t="shared" si="2"/>
        <v>0.5</v>
      </c>
      <c r="AE14" s="13" t="s">
        <v>96</v>
      </c>
    </row>
    <row r="15" spans="1:31" x14ac:dyDescent="0.3">
      <c r="A15" s="20">
        <f>'Roman Game Log'!A15</f>
        <v>44927</v>
      </c>
      <c r="B15" s="13" t="str">
        <f>'Roman Game Log'!B15</f>
        <v>Missouri State (A)</v>
      </c>
      <c r="C15" s="3" t="str">
        <f>'Roman Game Log'!C15</f>
        <v>A</v>
      </c>
      <c r="D15" s="3" t="str">
        <f>IF('Roman Game Log'!D15= "","",'Roman Game Log'!D15)</f>
        <v>L</v>
      </c>
      <c r="E15" s="3">
        <f>IF('Roman Game Log'!E15= "","",'Roman Game Log'!E15)</f>
        <v>-3</v>
      </c>
      <c r="F15" s="3">
        <v>32</v>
      </c>
      <c r="G15" s="3">
        <v>4</v>
      </c>
      <c r="H15" s="3">
        <v>4</v>
      </c>
      <c r="I15" s="3">
        <v>3</v>
      </c>
      <c r="J15" s="3">
        <v>3</v>
      </c>
      <c r="K15" s="3"/>
      <c r="L15" s="3"/>
      <c r="M15" s="3">
        <v>0</v>
      </c>
      <c r="N15" s="3">
        <v>2</v>
      </c>
      <c r="O15" s="3">
        <v>2</v>
      </c>
      <c r="P15" s="3">
        <v>0</v>
      </c>
      <c r="Q15" s="3">
        <v>1</v>
      </c>
      <c r="R15" s="3">
        <v>2</v>
      </c>
      <c r="S15" s="3">
        <v>1</v>
      </c>
      <c r="T15" s="3">
        <v>11</v>
      </c>
      <c r="U15" s="3">
        <v>3</v>
      </c>
      <c r="V15" s="3">
        <v>0</v>
      </c>
      <c r="W15" s="3">
        <v>0</v>
      </c>
      <c r="X15" s="3">
        <v>1</v>
      </c>
      <c r="Y15" s="3">
        <f>IF(F15="","",COUNTIFS('Defense Log'!$H$2:$H$3001,"DJ",'Defense Log'!$A$2:$A$3001,$B15,'Defense Log'!$I$2:$I$3001,"Turnover",'Defense Log'!$L$2:$L$3001,"&lt;&gt;x"))</f>
        <v>3</v>
      </c>
      <c r="Z15" s="3">
        <f>IF(F15="","",SUMIFS('Defense Log'!$M$2:$M$3001,'Defense Log'!$H$2:$H$3001,"DJ",'Defense Log'!$A$2:$A$3001,B15,'Defense Log'!$L$2:$L$3001,"&lt;&gt;x"))</f>
        <v>2</v>
      </c>
      <c r="AA15" s="3">
        <f>IF(F15="","",T15+'Impact Formula'!$B$4*O15+'Impact Formula'!$B$5*M15+'Impact Formula'!$B$6*V15+'Impact Formula'!$B$7*S15+'Impact Formula'!$B$8*(H15-G15)+'Impact Formula'!$B$9*(L15-K15))</f>
        <v>11.844999999999999</v>
      </c>
      <c r="AB15" s="3">
        <f>IF(F15="","",N15*'Impact Formula'!$B$17+Q15*'Impact Formula'!$B$18+P15*'Impact Formula'!$B$19+W15*'Impact Formula'!$B$21+U15*'Impact Formula'!$B$22+X15*'Impact Formula'!$B$23+'Impact Formula'!$B$24*R15+Y15*'Impact Formula'!$B$20+Z15*'Impact Formula'!$B$16+IFERROR((COUNTIFS('Defense Log'!$H$2:$H$3001,"DJ",'Defense Log'!$A$2:$A$3001,$B15,'Defense Log'!$N$2:$N$3001,"No",'Defense Log'!$I$2:$I$3001,"&lt;&gt;Foul",'Defense Log'!$I$2:$I$3001,"&lt;&gt;Turnover")*'Impact Formula'!$B$25),0))</f>
        <v>14.275</v>
      </c>
      <c r="AC15" s="6">
        <f t="shared" si="1"/>
        <v>26.119999999999997</v>
      </c>
      <c r="AD15" s="5">
        <f t="shared" si="2"/>
        <v>1.375</v>
      </c>
      <c r="AE15" s="13" t="s">
        <v>96</v>
      </c>
    </row>
    <row r="16" spans="1:31" x14ac:dyDescent="0.3">
      <c r="A16" s="20">
        <f>'Roman Game Log'!A16</f>
        <v>44930</v>
      </c>
      <c r="B16" s="13" t="str">
        <f>'Roman Game Log'!B16</f>
        <v>SIU (A)</v>
      </c>
      <c r="C16" s="3" t="str">
        <f>'Roman Game Log'!C16</f>
        <v>A</v>
      </c>
      <c r="D16" s="3" t="str">
        <f>IF('Roman Game Log'!D16= "","",'Roman Game Log'!D16)</f>
        <v>L</v>
      </c>
      <c r="E16" s="3">
        <f>IF('Roman Game Log'!E16= "","",'Roman Game Log'!E16)</f>
        <v>-4</v>
      </c>
      <c r="F16" s="3">
        <v>30</v>
      </c>
      <c r="G16" s="3">
        <v>5</v>
      </c>
      <c r="H16" s="3">
        <v>9</v>
      </c>
      <c r="I16" s="3">
        <v>2</v>
      </c>
      <c r="J16" s="3">
        <v>4</v>
      </c>
      <c r="K16" s="3">
        <v>2</v>
      </c>
      <c r="L16" s="3">
        <v>2</v>
      </c>
      <c r="M16" s="3">
        <v>1</v>
      </c>
      <c r="N16" s="3">
        <v>2</v>
      </c>
      <c r="O16" s="3">
        <v>1</v>
      </c>
      <c r="P16" s="3">
        <v>0</v>
      </c>
      <c r="Q16" s="3">
        <v>0</v>
      </c>
      <c r="R16" s="3">
        <v>0</v>
      </c>
      <c r="S16" s="3">
        <v>0</v>
      </c>
      <c r="T16" s="3">
        <v>14</v>
      </c>
      <c r="U16" s="3">
        <v>0</v>
      </c>
      <c r="V16" s="3">
        <v>2</v>
      </c>
      <c r="W16" s="3">
        <v>0</v>
      </c>
      <c r="X16" s="3">
        <v>0</v>
      </c>
      <c r="Y16" s="3">
        <f>IF(F16="","",COUNTIFS('Defense Log'!$H$2:$H$3001,"DJ",'Defense Log'!$A$2:$A$3001,$B16,'Defense Log'!$I$2:$I$3001,"Turnover",'Defense Log'!$L$2:$L$3001,"&lt;&gt;x"))</f>
        <v>1</v>
      </c>
      <c r="Z16" s="3">
        <f>IF(F16="","",SUMIFS('Defense Log'!$M$2:$M$3001,'Defense Log'!$H$2:$H$3001,"DJ",'Defense Log'!$A$2:$A$3001,B16,'Defense Log'!$L$2:$L$3001,"&lt;&gt;x"))</f>
        <v>0</v>
      </c>
      <c r="AA16" s="3">
        <f>IF(F16="","",T16+'Impact Formula'!$B$4*O16+'Impact Formula'!$B$5*M16+'Impact Formula'!$B$6*V16+'Impact Formula'!$B$7*S16+'Impact Formula'!$B$8*(H16-G16)+'Impact Formula'!$B$9*(L16-K16))</f>
        <v>11.649999999999999</v>
      </c>
      <c r="AB16" s="3">
        <f>IF(F16="","",N16*'Impact Formula'!$B$17+Q16*'Impact Formula'!$B$18+P16*'Impact Formula'!$B$19+W16*'Impact Formula'!$B$21+U16*'Impact Formula'!$B$22+X16*'Impact Formula'!$B$23+'Impact Formula'!$B$24*R16+Y16*'Impact Formula'!$B$20+Z16*'Impact Formula'!$B$16+IFERROR((COUNTIFS('Defense Log'!$H$2:$H$3001,"DJ",'Defense Log'!$A$2:$A$3001,$B16,'Defense Log'!$N$2:$N$3001,"No",'Defense Log'!$I$2:$I$3001,"&lt;&gt;Foul",'Defense Log'!$I$2:$I$3001,"&lt;&gt;Turnover")*'Impact Formula'!$B$25),0))</f>
        <v>4.9000000000000004</v>
      </c>
      <c r="AC16" s="6">
        <f t="shared" si="1"/>
        <v>16.549999999999997</v>
      </c>
      <c r="AD16" s="5">
        <f t="shared" si="2"/>
        <v>0.70850202429149789</v>
      </c>
      <c r="AE16" s="13" t="s">
        <v>96</v>
      </c>
    </row>
    <row r="17" spans="1:31" x14ac:dyDescent="0.3">
      <c r="A17" s="20">
        <f>'Roman Game Log'!A17</f>
        <v>44933</v>
      </c>
      <c r="B17" s="13" t="str">
        <f>'Roman Game Log'!B17</f>
        <v>Murray State (H)</v>
      </c>
      <c r="C17" s="3" t="str">
        <f>'Roman Game Log'!C17</f>
        <v>H</v>
      </c>
      <c r="D17" s="3" t="str">
        <f>IF('Roman Game Log'!D17= "","",'Roman Game Log'!D17)</f>
        <v>W</v>
      </c>
      <c r="E17" s="3">
        <f>IF('Roman Game Log'!E17= "","",'Roman Game Log'!E17)</f>
        <v>18</v>
      </c>
      <c r="F17" s="3">
        <v>35</v>
      </c>
      <c r="G17" s="3">
        <v>6</v>
      </c>
      <c r="H17" s="3">
        <v>10</v>
      </c>
      <c r="I17" s="3">
        <v>5</v>
      </c>
      <c r="J17" s="3">
        <v>8</v>
      </c>
      <c r="K17" s="3"/>
      <c r="L17" s="3"/>
      <c r="M17" s="3">
        <v>0</v>
      </c>
      <c r="N17" s="3">
        <v>1</v>
      </c>
      <c r="O17" s="3">
        <v>3</v>
      </c>
      <c r="P17" s="3">
        <v>0</v>
      </c>
      <c r="Q17" s="3">
        <v>0</v>
      </c>
      <c r="R17" s="3">
        <v>2</v>
      </c>
      <c r="S17" s="3">
        <v>3</v>
      </c>
      <c r="T17" s="3">
        <v>17</v>
      </c>
      <c r="U17" s="3">
        <v>1</v>
      </c>
      <c r="V17" s="3">
        <v>0</v>
      </c>
      <c r="W17" s="3">
        <v>2</v>
      </c>
      <c r="X17" s="3">
        <v>1</v>
      </c>
      <c r="Y17" s="3">
        <f>IF(F17="","",COUNTIFS('Defense Log'!$H$2:$H$3001,"DJ",'Defense Log'!$A$2:$A$3001,$B17,'Defense Log'!$I$2:$I$3001,"Turnover",'Defense Log'!$L$2:$L$3001,"&lt;&gt;x"))</f>
        <v>2</v>
      </c>
      <c r="Z17" s="3">
        <f>IF(F17="","",SUMIFS('Defense Log'!$M$2:$M$3001,'Defense Log'!$H$2:$H$3001,"DJ",'Defense Log'!$A$2:$A$3001,B17,'Defense Log'!$L$2:$L$3001,"&lt;&gt;x"))</f>
        <v>5</v>
      </c>
      <c r="AA17" s="3">
        <f>IF(F17="","",T17+'Impact Formula'!$B$4*O17+'Impact Formula'!$B$5*M17+'Impact Formula'!$B$6*V17+'Impact Formula'!$B$7*S17+'Impact Formula'!$B$8*(H17-G17)+'Impact Formula'!$B$9*(L17-K17))</f>
        <v>8.4850000000000012</v>
      </c>
      <c r="AB17" s="3">
        <f>IF(F17="","",N17*'Impact Formula'!$B$17+Q17*'Impact Formula'!$B$18+P17*'Impact Formula'!$B$19+W17*'Impact Formula'!$B$21+U17*'Impact Formula'!$B$22+X17*'Impact Formula'!$B$23+'Impact Formula'!$B$24*R17+Y17*'Impact Formula'!$B$20+Z17*'Impact Formula'!$B$16+IFERROR((COUNTIFS('Defense Log'!$H$2:$H$3001,"DJ",'Defense Log'!$A$2:$A$3001,$B17,'Defense Log'!$N$2:$N$3001,"No",'Defense Log'!$I$2:$I$3001,"&lt;&gt;Foul",'Defense Log'!$I$2:$I$3001,"&lt;&gt;Turnover")*'Impact Formula'!$B$25),0))</f>
        <v>7.7749999999999995</v>
      </c>
      <c r="AC17" s="6">
        <f t="shared" si="1"/>
        <v>16.260000000000002</v>
      </c>
      <c r="AD17" s="5">
        <f t="shared" si="2"/>
        <v>0.85</v>
      </c>
      <c r="AE17" s="13" t="s">
        <v>96</v>
      </c>
    </row>
    <row r="18" spans="1:31" x14ac:dyDescent="0.3">
      <c r="A18" s="20">
        <f>'Roman Game Log'!A18</f>
        <v>44936</v>
      </c>
      <c r="B18" s="13" t="str">
        <f>'Roman Game Log'!B18</f>
        <v>UIC (A)</v>
      </c>
      <c r="C18" s="3" t="str">
        <f>'Roman Game Log'!C18</f>
        <v>A</v>
      </c>
      <c r="D18" s="3" t="str">
        <f>IF('Roman Game Log'!D18= "","",'Roman Game Log'!D18)</f>
        <v>W</v>
      </c>
      <c r="E18" s="3">
        <f>IF('Roman Game Log'!E18= "","",'Roman Game Log'!E18)</f>
        <v>5</v>
      </c>
      <c r="F18" s="3">
        <v>28</v>
      </c>
      <c r="G18" s="3">
        <v>2</v>
      </c>
      <c r="H18" s="3">
        <v>4</v>
      </c>
      <c r="I18" s="3">
        <v>2</v>
      </c>
      <c r="J18" s="3">
        <v>3</v>
      </c>
      <c r="K18" s="3"/>
      <c r="L18" s="3"/>
      <c r="M18" s="3">
        <v>0</v>
      </c>
      <c r="N18" s="3">
        <v>2</v>
      </c>
      <c r="O18" s="3">
        <v>1</v>
      </c>
      <c r="P18" s="3">
        <v>0</v>
      </c>
      <c r="Q18" s="3">
        <v>0</v>
      </c>
      <c r="R18" s="3">
        <v>3</v>
      </c>
      <c r="S18" s="3">
        <v>2</v>
      </c>
      <c r="T18" s="3">
        <v>6</v>
      </c>
      <c r="U18" s="3">
        <v>2</v>
      </c>
      <c r="V18" s="3">
        <v>0</v>
      </c>
      <c r="W18" s="3">
        <v>0</v>
      </c>
      <c r="X18" s="3">
        <v>0</v>
      </c>
      <c r="Y18" s="3">
        <f>IF(F18="","",COUNTIFS('Defense Log'!$H$2:$H$3001,"DJ",'Defense Log'!$A$2:$A$3001,$B18,'Defense Log'!$I$2:$I$3001,"Turnover",'Defense Log'!$L$2:$L$3001,"&lt;&gt;x"))</f>
        <v>0</v>
      </c>
      <c r="Z18" s="3">
        <f>IF(F18="","",SUMIFS('Defense Log'!$M$2:$M$3001,'Defense Log'!$H$2:$H$3001,"DJ",'Defense Log'!$A$2:$A$3001,B18,'Defense Log'!$L$2:$L$3001,"&lt;&gt;x"))</f>
        <v>7</v>
      </c>
      <c r="AA18" s="3">
        <f>IF(F18="","",T18+'Impact Formula'!$B$4*O18+'Impact Formula'!$B$5*M18+'Impact Formula'!$B$6*V18+'Impact Formula'!$B$7*S18+'Impact Formula'!$B$8*(H18-G18)+'Impact Formula'!$B$9*(L18-K18))</f>
        <v>0.13999999999999968</v>
      </c>
      <c r="AB18" s="3">
        <f>IF(F18="","",N18*'Impact Formula'!$B$17+Q18*'Impact Formula'!$B$18+P18*'Impact Formula'!$B$19+W18*'Impact Formula'!$B$21+U18*'Impact Formula'!$B$22+X18*'Impact Formula'!$B$23+'Impact Formula'!$B$24*R18+Y18*'Impact Formula'!$B$20+Z18*'Impact Formula'!$B$16+IFERROR((COUNTIFS('Defense Log'!$H$2:$H$3001,"DJ",'Defense Log'!$A$2:$A$3001,$B18,'Defense Log'!$N$2:$N$3001,"No",'Defense Log'!$I$2:$I$3001,"&lt;&gt;Foul",'Defense Log'!$I$2:$I$3001,"&lt;&gt;Turnover")*'Impact Formula'!$B$25),0))</f>
        <v>0.5</v>
      </c>
      <c r="AC18" s="6">
        <f t="shared" si="1"/>
        <v>0.63999999999999968</v>
      </c>
      <c r="AD18" s="5">
        <f t="shared" si="2"/>
        <v>0.75</v>
      </c>
      <c r="AE18" s="13" t="s">
        <v>96</v>
      </c>
    </row>
    <row r="19" spans="1:31" x14ac:dyDescent="0.3">
      <c r="A19" s="20">
        <f>'Roman Game Log'!A19</f>
        <v>44940</v>
      </c>
      <c r="B19" s="13" t="str">
        <f>'Roman Game Log'!B19</f>
        <v>Bradley (H)</v>
      </c>
      <c r="C19" s="3" t="str">
        <f>'Roman Game Log'!C19</f>
        <v>H</v>
      </c>
      <c r="D19" s="3" t="str">
        <f>IF('Roman Game Log'!D19= "","",'Roman Game Log'!D19)</f>
        <v>W</v>
      </c>
      <c r="E19" s="3">
        <f>IF('Roman Game Log'!E19= "","",'Roman Game Log'!E19)</f>
        <v>25</v>
      </c>
      <c r="F19" s="3">
        <v>26</v>
      </c>
      <c r="G19" s="3">
        <v>0</v>
      </c>
      <c r="H19" s="3">
        <v>2</v>
      </c>
      <c r="I19" s="3">
        <v>0</v>
      </c>
      <c r="J19" s="3">
        <v>2</v>
      </c>
      <c r="K19" s="3"/>
      <c r="L19" s="3"/>
      <c r="M19" s="3">
        <v>0</v>
      </c>
      <c r="N19" s="3">
        <v>2</v>
      </c>
      <c r="O19" s="3">
        <v>6</v>
      </c>
      <c r="P19" s="3">
        <v>0</v>
      </c>
      <c r="Q19" s="3">
        <v>0</v>
      </c>
      <c r="R19" s="3">
        <v>2</v>
      </c>
      <c r="S19" s="3">
        <v>1</v>
      </c>
      <c r="T19" s="3">
        <v>0</v>
      </c>
      <c r="U19" s="3">
        <v>1</v>
      </c>
      <c r="V19" s="3">
        <v>1</v>
      </c>
      <c r="W19" s="3">
        <v>0</v>
      </c>
      <c r="X19" s="3">
        <v>0</v>
      </c>
      <c r="Y19" s="3">
        <f>IF(F19="","",COUNTIFS('Defense Log'!$H$2:$H$3001,"DJ",'Defense Log'!$A$2:$A$3001,$B19,'Defense Log'!$I$2:$I$3001,"Turnover",'Defense Log'!$L$2:$L$3001,"&lt;&gt;x"))</f>
        <v>0</v>
      </c>
      <c r="Z19" s="3">
        <f>IF(F19="","",SUMIFS('Defense Log'!$M$2:$M$3001,'Defense Log'!$H$2:$H$3001,"DJ",'Defense Log'!$A$2:$A$3001,B19,'Defense Log'!$L$2:$L$3001,"&lt;&gt;x"))</f>
        <v>7</v>
      </c>
      <c r="AA19" s="3">
        <f>IF(F19="","",T19+'Impact Formula'!$B$4*O19+'Impact Formula'!$B$5*M19+'Impact Formula'!$B$6*V19+'Impact Formula'!$B$7*S19+'Impact Formula'!$B$8*(H19-G19)+'Impact Formula'!$B$9*(L19-K19))</f>
        <v>3.495000000000001</v>
      </c>
      <c r="AB19" s="3">
        <f>IF(F19="","",N19*'Impact Formula'!$B$17+Q19*'Impact Formula'!$B$18+P19*'Impact Formula'!$B$19+W19*'Impact Formula'!$B$21+U19*'Impact Formula'!$B$22+X19*'Impact Formula'!$B$23+'Impact Formula'!$B$24*R19+Y19*'Impact Formula'!$B$20+Z19*'Impact Formula'!$B$16+IFERROR((COUNTIFS('Defense Log'!$H$2:$H$3001,"DJ",'Defense Log'!$A$2:$A$3001,$B19,'Defense Log'!$N$2:$N$3001,"No",'Defense Log'!$I$2:$I$3001,"&lt;&gt;Foul",'Defense Log'!$I$2:$I$3001,"&lt;&gt;Turnover")*'Impact Formula'!$B$25),0))</f>
        <v>-0.875</v>
      </c>
      <c r="AC19" s="6">
        <f t="shared" si="1"/>
        <v>2.620000000000001</v>
      </c>
      <c r="AD19" s="5">
        <f t="shared" si="2"/>
        <v>0</v>
      </c>
      <c r="AE19" s="13" t="s">
        <v>96</v>
      </c>
    </row>
    <row r="20" spans="1:31" x14ac:dyDescent="0.3">
      <c r="A20" s="20">
        <f>'Roman Game Log'!A20</f>
        <v>44944</v>
      </c>
      <c r="B20" s="13" t="str">
        <f>'Roman Game Log'!B20</f>
        <v>Missouri State (H)</v>
      </c>
      <c r="C20" s="3" t="str">
        <f>'Roman Game Log'!C20</f>
        <v>H</v>
      </c>
      <c r="D20" s="3" t="str">
        <f>IF('Roman Game Log'!D20= "","",'Roman Game Log'!D20)</f>
        <v>L</v>
      </c>
      <c r="E20" s="3">
        <f>IF('Roman Game Log'!E20= "","",'Roman Game Log'!E20)</f>
        <v>3</v>
      </c>
      <c r="F20" s="3">
        <v>32</v>
      </c>
      <c r="G20" s="3">
        <v>1</v>
      </c>
      <c r="H20" s="3">
        <v>7</v>
      </c>
      <c r="I20" s="3">
        <v>1</v>
      </c>
      <c r="J20" s="3">
        <v>6</v>
      </c>
      <c r="K20" s="3">
        <v>2</v>
      </c>
      <c r="L20" s="3">
        <v>2</v>
      </c>
      <c r="M20" s="3">
        <v>0</v>
      </c>
      <c r="N20" s="3">
        <v>1</v>
      </c>
      <c r="O20" s="3">
        <v>3</v>
      </c>
      <c r="P20" s="3">
        <v>0</v>
      </c>
      <c r="Q20" s="3">
        <v>2</v>
      </c>
      <c r="R20" s="3">
        <v>1</v>
      </c>
      <c r="S20" s="3">
        <v>2</v>
      </c>
      <c r="T20" s="3">
        <v>5</v>
      </c>
      <c r="U20" s="3">
        <v>0</v>
      </c>
      <c r="V20" s="3">
        <v>2</v>
      </c>
      <c r="W20" s="3">
        <v>0</v>
      </c>
      <c r="X20" s="3">
        <v>0</v>
      </c>
      <c r="Y20" s="3">
        <f>IF(F20="","",COUNTIFS('Defense Log'!$H$2:$H$3001,"DJ",'Defense Log'!$A$2:$A$3001,$B20,'Defense Log'!$I$2:$I$3001,"Turnover",'Defense Log'!$L$2:$L$3001,"&lt;&gt;x"))</f>
        <v>0</v>
      </c>
      <c r="Z20" s="3">
        <f>IF(F20="","",SUMIFS('Defense Log'!$M$2:$M$3001,'Defense Log'!$H$2:$H$3001,"DJ",'Defense Log'!$A$2:$A$3001,B20,'Defense Log'!$L$2:$L$3001,"&lt;&gt;x"))</f>
        <v>0</v>
      </c>
      <c r="AA20" s="3">
        <f>IF(F20="","",T20+'Impact Formula'!$B$4*O20+'Impact Formula'!$B$5*M20+'Impact Formula'!$B$6*V20+'Impact Formula'!$B$7*S20+'Impact Formula'!$B$8*(H20-G20)+'Impact Formula'!$B$9*(L20-K20))</f>
        <v>-3.6599999999999993</v>
      </c>
      <c r="AB20" s="3">
        <f>IF(F20="","",N20*'Impact Formula'!$B$17+Q20*'Impact Formula'!$B$18+P20*'Impact Formula'!$B$19+W20*'Impact Formula'!$B$21+U20*'Impact Formula'!$B$22+X20*'Impact Formula'!$B$23+'Impact Formula'!$B$24*R20+Y20*'Impact Formula'!$B$20+Z20*'Impact Formula'!$B$16+IFERROR((COUNTIFS('Defense Log'!$H$2:$H$3001,"DJ",'Defense Log'!$A$2:$A$3001,$B20,'Defense Log'!$N$2:$N$3001,"No",'Defense Log'!$I$2:$I$3001,"&lt;&gt;Foul",'Defense Log'!$I$2:$I$3001,"&lt;&gt;Turnover")*'Impact Formula'!$B$25),0))</f>
        <v>3.5</v>
      </c>
      <c r="AC20" s="6">
        <f t="shared" si="1"/>
        <v>-0.15999999999999925</v>
      </c>
      <c r="AD20" s="5">
        <f t="shared" si="2"/>
        <v>0.31725888324873097</v>
      </c>
      <c r="AE20" s="13" t="s">
        <v>96</v>
      </c>
    </row>
    <row r="21" spans="1:31" x14ac:dyDescent="0.3">
      <c r="A21" s="20">
        <f>'Roman Game Log'!A21</f>
        <v>44947</v>
      </c>
      <c r="B21" s="13" t="str">
        <f>'Roman Game Log'!B21</f>
        <v>Evansville (A)</v>
      </c>
      <c r="C21" s="3" t="str">
        <f>'Roman Game Log'!C21</f>
        <v>A</v>
      </c>
      <c r="D21" s="3" t="str">
        <f>IF('Roman Game Log'!D21= "","",'Roman Game Log'!D21)</f>
        <v>W</v>
      </c>
      <c r="E21" s="3">
        <f>IF('Roman Game Log'!E21= "","",'Roman Game Log'!E21)</f>
        <v>36</v>
      </c>
      <c r="F21" s="3">
        <v>25</v>
      </c>
      <c r="G21" s="3">
        <v>3</v>
      </c>
      <c r="H21" s="3">
        <v>8</v>
      </c>
      <c r="I21" s="3">
        <v>3</v>
      </c>
      <c r="J21" s="3">
        <v>6</v>
      </c>
      <c r="K21" s="3"/>
      <c r="L21" s="3"/>
      <c r="M21" s="3">
        <v>0</v>
      </c>
      <c r="N21" s="3">
        <v>1</v>
      </c>
      <c r="O21" s="3">
        <v>1</v>
      </c>
      <c r="P21" s="3">
        <v>0</v>
      </c>
      <c r="Q21" s="3">
        <v>1</v>
      </c>
      <c r="R21" s="3">
        <v>2</v>
      </c>
      <c r="S21" s="3">
        <v>0</v>
      </c>
      <c r="T21" s="3">
        <v>9</v>
      </c>
      <c r="U21" s="3">
        <v>1</v>
      </c>
      <c r="V21" s="3">
        <v>0</v>
      </c>
      <c r="W21" s="3">
        <v>0</v>
      </c>
      <c r="X21" s="3">
        <v>0</v>
      </c>
      <c r="Y21" s="3">
        <f>IF(F21="","",COUNTIFS('Defense Log'!$H$2:$H$3001,"DJ",'Defense Log'!$A$2:$A$3001,$B21,'Defense Log'!$I$2:$I$3001,"Turnover",'Defense Log'!$L$2:$L$3001,"&lt;&gt;x"))</f>
        <v>2</v>
      </c>
      <c r="Z21" s="3">
        <f>IF(F21="","",SUMIFS('Defense Log'!$M$2:$M$3001,'Defense Log'!$H$2:$H$3001,"DJ",'Defense Log'!$A$2:$A$3001,B21,'Defense Log'!$L$2:$L$3001,"&lt;&gt;x"))</f>
        <v>5</v>
      </c>
      <c r="AA21" s="3">
        <f>IF(F21="","",T21+'Impact Formula'!$B$4*O21+'Impact Formula'!$B$5*M21+'Impact Formula'!$B$6*V21+'Impact Formula'!$B$7*S21+'Impact Formula'!$B$8*(H21-G21)+'Impact Formula'!$B$9*(L21-K21))</f>
        <v>1.5999999999999996</v>
      </c>
      <c r="AB21" s="3">
        <f>IF(F21="","",N21*'Impact Formula'!$B$17+Q21*'Impact Formula'!$B$18+P21*'Impact Formula'!$B$19+W21*'Impact Formula'!$B$21+U21*'Impact Formula'!$B$22+X21*'Impact Formula'!$B$23+'Impact Formula'!$B$24*R21+Y21*'Impact Formula'!$B$20+Z21*'Impact Formula'!$B$16+IFERROR((COUNTIFS('Defense Log'!$H$2:$H$3001,"DJ",'Defense Log'!$A$2:$A$3001,$B21,'Defense Log'!$N$2:$N$3001,"No",'Defense Log'!$I$2:$I$3001,"&lt;&gt;Foul",'Defense Log'!$I$2:$I$3001,"&lt;&gt;Turnover")*'Impact Formula'!$B$25),0))</f>
        <v>3.1749999999999998</v>
      </c>
      <c r="AC21" s="6">
        <f t="shared" si="1"/>
        <v>4.7749999999999995</v>
      </c>
      <c r="AD21" s="5">
        <f t="shared" si="2"/>
        <v>0.5625</v>
      </c>
      <c r="AE21" s="13" t="s">
        <v>96</v>
      </c>
    </row>
    <row r="22" spans="1:31" x14ac:dyDescent="0.3">
      <c r="A22" s="20">
        <f>'Roman Game Log'!A22</f>
        <v>44950</v>
      </c>
      <c r="B22" s="13" t="str">
        <f>'Roman Game Log'!B22</f>
        <v>Indiana State (H)</v>
      </c>
      <c r="C22" s="3" t="str">
        <f>'Roman Game Log'!C22</f>
        <v>H</v>
      </c>
      <c r="D22" s="3" t="str">
        <f>IF('Roman Game Log'!D22= "","",'Roman Game Log'!D22)</f>
        <v>W</v>
      </c>
      <c r="E22" s="3">
        <f>IF('Roman Game Log'!E22= "","",'Roman Game Log'!E22)</f>
        <v>2</v>
      </c>
      <c r="F22" s="3">
        <v>32</v>
      </c>
      <c r="G22" s="3">
        <v>3</v>
      </c>
      <c r="H22" s="3">
        <v>10</v>
      </c>
      <c r="I22" s="3">
        <v>3</v>
      </c>
      <c r="J22" s="3">
        <v>7</v>
      </c>
      <c r="K22" s="3">
        <v>2</v>
      </c>
      <c r="L22" s="3">
        <v>2</v>
      </c>
      <c r="M22" s="3">
        <v>2</v>
      </c>
      <c r="N22" s="3">
        <v>1</v>
      </c>
      <c r="O22" s="3">
        <v>1</v>
      </c>
      <c r="P22" s="3">
        <v>0</v>
      </c>
      <c r="Q22" s="3">
        <v>1</v>
      </c>
      <c r="R22" s="3">
        <v>1</v>
      </c>
      <c r="S22" s="3">
        <v>1</v>
      </c>
      <c r="T22" s="3">
        <v>11</v>
      </c>
      <c r="U22" s="3">
        <v>0</v>
      </c>
      <c r="V22" s="3">
        <v>1</v>
      </c>
      <c r="W22" s="3">
        <v>1</v>
      </c>
      <c r="X22" s="3">
        <v>1</v>
      </c>
      <c r="Y22" s="3">
        <f>IF(F22="","",COUNTIFS('Defense Log'!$H$2:$H$3001,"DJ",'Defense Log'!$A$2:$A$3001,$B22,'Defense Log'!$I$2:$I$3001,"Turnover",'Defense Log'!$L$2:$L$3001,"&lt;&gt;x"))</f>
        <v>1</v>
      </c>
      <c r="Z22" s="3">
        <f>IF(F22="","",SUMIFS('Defense Log'!$M$2:$M$3001,'Defense Log'!$H$2:$H$3001,"DJ",'Defense Log'!$A$2:$A$3001,B22,'Defense Log'!$L$2:$L$3001,"&lt;&gt;x"))</f>
        <v>7</v>
      </c>
      <c r="AA22" s="3">
        <f>IF(F22="","",T22+'Impact Formula'!$B$4*O22+'Impact Formula'!$B$5*M22+'Impact Formula'!$B$6*V22+'Impact Formula'!$B$7*S22+'Impact Formula'!$B$8*(H22-G22)+'Impact Formula'!$B$9*(L22-K22))</f>
        <v>2.5949999999999989</v>
      </c>
      <c r="AB22" s="3">
        <f>IF(F22="","",N22*'Impact Formula'!$B$17+Q22*'Impact Formula'!$B$18+P22*'Impact Formula'!$B$19+W22*'Impact Formula'!$B$21+U22*'Impact Formula'!$B$22+X22*'Impact Formula'!$B$23+'Impact Formula'!$B$24*R22+Y22*'Impact Formula'!$B$20+Z22*'Impact Formula'!$B$16+IFERROR((COUNTIFS('Defense Log'!$H$2:$H$3001,"DJ",'Defense Log'!$A$2:$A$3001,$B22,'Defense Log'!$N$2:$N$3001,"No",'Defense Log'!$I$2:$I$3001,"&lt;&gt;Foul",'Defense Log'!$I$2:$I$3001,"&lt;&gt;Turnover")*'Impact Formula'!$B$25),0))</f>
        <v>-2.2000000000000002</v>
      </c>
      <c r="AC22" s="6">
        <f t="shared" si="1"/>
        <v>0.39499999999999869</v>
      </c>
      <c r="AD22" s="5">
        <f t="shared" si="2"/>
        <v>0.50551470588235292</v>
      </c>
      <c r="AE22" s="13" t="s">
        <v>96</v>
      </c>
    </row>
    <row r="23" spans="1:31" x14ac:dyDescent="0.3">
      <c r="A23" s="20">
        <f>'Roman Game Log'!A23</f>
        <v>44955</v>
      </c>
      <c r="B23" s="13" t="str">
        <f>'Roman Game Log'!B23</f>
        <v>Belmont (A)</v>
      </c>
      <c r="C23" s="3" t="str">
        <f>'Roman Game Log'!C23</f>
        <v>A</v>
      </c>
      <c r="D23" s="3" t="str">
        <f>IF('Roman Game Log'!D23= "","",'Roman Game Log'!D23)</f>
        <v>W</v>
      </c>
      <c r="E23" s="3">
        <f>IF('Roman Game Log'!E23= "","",'Roman Game Log'!E23)</f>
        <v>18</v>
      </c>
      <c r="F23" s="3">
        <v>27</v>
      </c>
      <c r="G23" s="3">
        <v>2</v>
      </c>
      <c r="H23" s="3">
        <v>7</v>
      </c>
      <c r="I23" s="3">
        <v>1</v>
      </c>
      <c r="J23" s="3">
        <v>3</v>
      </c>
      <c r="K23" s="3"/>
      <c r="L23" s="3"/>
      <c r="M23" s="3">
        <v>0</v>
      </c>
      <c r="N23" s="3">
        <v>3</v>
      </c>
      <c r="O23" s="3">
        <v>4</v>
      </c>
      <c r="P23" s="3">
        <v>0</v>
      </c>
      <c r="Q23" s="3">
        <v>0</v>
      </c>
      <c r="R23" s="3">
        <v>3</v>
      </c>
      <c r="S23" s="3">
        <v>1</v>
      </c>
      <c r="T23" s="3">
        <v>5</v>
      </c>
      <c r="U23" s="3">
        <v>2</v>
      </c>
      <c r="V23" s="3">
        <v>0</v>
      </c>
      <c r="W23" s="3">
        <v>0</v>
      </c>
      <c r="X23" s="3">
        <v>1</v>
      </c>
      <c r="Y23" s="3">
        <f>IF(F23="","",COUNTIFS('Defense Log'!$H$2:$H$3001,"DJ",'Defense Log'!$A$2:$A$3001,$B23,'Defense Log'!$I$2:$I$3001,"Turnover",'Defense Log'!$L$2:$L$3001,"&lt;&gt;x"))</f>
        <v>1</v>
      </c>
      <c r="Z23" s="3">
        <f>IF(F23="","",SUMIFS('Defense Log'!$M$2:$M$3001,'Defense Log'!$H$2:$H$3001,"DJ",'Defense Log'!$A$2:$A$3001,B23,'Defense Log'!$L$2:$L$3001,"&lt;&gt;x"))</f>
        <v>2</v>
      </c>
      <c r="AA23" s="3">
        <f>IF(F23="","",T23+'Impact Formula'!$B$4*O23+'Impact Formula'!$B$5*M23+'Impact Formula'!$B$6*V23+'Impact Formula'!$B$7*S23+'Impact Formula'!$B$8*(H23-G23)+'Impact Formula'!$B$9*(L23-K23))</f>
        <v>-0.20500000000000007</v>
      </c>
      <c r="AB23" s="3">
        <f>IF(F23="","",N23*'Impact Formula'!$B$17+Q23*'Impact Formula'!$B$18+P23*'Impact Formula'!$B$19+W23*'Impact Formula'!$B$21+U23*'Impact Formula'!$B$22+X23*'Impact Formula'!$B$23+'Impact Formula'!$B$24*R23+Y23*'Impact Formula'!$B$20+Z23*'Impact Formula'!$B$16+IFERROR((COUNTIFS('Defense Log'!$H$2:$H$3001,"DJ",'Defense Log'!$A$2:$A$3001,$B23,'Defense Log'!$N$2:$N$3001,"No",'Defense Log'!$I$2:$I$3001,"&lt;&gt;Foul",'Defense Log'!$I$2:$I$3001,"&lt;&gt;Turnover")*'Impact Formula'!$B$25),0))</f>
        <v>2.3499999999999996</v>
      </c>
      <c r="AC23" s="6">
        <f t="shared" si="1"/>
        <v>2.1449999999999996</v>
      </c>
      <c r="AD23" s="5">
        <f t="shared" si="2"/>
        <v>0.35714285714285715</v>
      </c>
      <c r="AE23" s="13" t="s">
        <v>96</v>
      </c>
    </row>
    <row r="24" spans="1:31" x14ac:dyDescent="0.3">
      <c r="A24" s="20">
        <f>'Roman Game Log'!A24</f>
        <v>44958</v>
      </c>
      <c r="B24" s="13" t="str">
        <f>'Roman Game Log'!B24</f>
        <v>UNI (H)</v>
      </c>
      <c r="C24" s="3" t="str">
        <f>'Roman Game Log'!C24</f>
        <v>H</v>
      </c>
      <c r="D24" s="3" t="str">
        <f>IF('Roman Game Log'!D24= "","",'Roman Game Log'!D24)</f>
        <v>W</v>
      </c>
      <c r="E24" s="3">
        <f>IF('Roman Game Log'!E24= "","",'Roman Game Log'!E24)</f>
        <v>7</v>
      </c>
      <c r="F24" s="3">
        <v>44</v>
      </c>
      <c r="G24" s="3">
        <v>4</v>
      </c>
      <c r="H24" s="3">
        <v>10</v>
      </c>
      <c r="I24" s="3">
        <v>2</v>
      </c>
      <c r="J24" s="3">
        <v>8</v>
      </c>
      <c r="K24" s="3">
        <v>2</v>
      </c>
      <c r="L24" s="3">
        <v>2</v>
      </c>
      <c r="M24" s="3">
        <v>1</v>
      </c>
      <c r="N24" s="3">
        <v>6</v>
      </c>
      <c r="O24" s="3">
        <v>1</v>
      </c>
      <c r="P24" s="3">
        <v>1</v>
      </c>
      <c r="Q24" s="3">
        <v>0</v>
      </c>
      <c r="R24" s="3">
        <v>1</v>
      </c>
      <c r="S24" s="3">
        <v>1</v>
      </c>
      <c r="T24" s="3">
        <v>12</v>
      </c>
      <c r="U24" s="3">
        <v>1</v>
      </c>
      <c r="V24" s="3">
        <v>4</v>
      </c>
      <c r="W24" s="3">
        <v>0</v>
      </c>
      <c r="X24" s="3">
        <v>0</v>
      </c>
      <c r="Y24" s="3">
        <f>IF(F24="","",COUNTIFS('Defense Log'!$H$2:$H$3001,"DJ",'Defense Log'!$A$2:$A$3001,$B24,'Defense Log'!$I$2:$I$3001,"Turnover",'Defense Log'!$L$2:$L$3001,"&lt;&gt;x"))</f>
        <v>0</v>
      </c>
      <c r="Z24" s="3">
        <f>IF(F24="","",SUMIFS('Defense Log'!$M$2:$M$3001,'Defense Log'!$H$2:$H$3001,"DJ",'Defense Log'!$A$2:$A$3001,B24,'Defense Log'!$L$2:$L$3001,"&lt;&gt;x"))</f>
        <v>5</v>
      </c>
      <c r="AA24" s="3">
        <f>IF(F24="","",T24+'Impact Formula'!$B$4*O24+'Impact Formula'!$B$5*M24+'Impact Formula'!$B$6*V24+'Impact Formula'!$B$7*S24+'Impact Formula'!$B$8*(H24-G24)+'Impact Formula'!$B$9*(L24-K24))</f>
        <v>5.7949999999999982</v>
      </c>
      <c r="AB24" s="3">
        <f>IF(F24="","",N24*'Impact Formula'!$B$17+Q24*'Impact Formula'!$B$18+P24*'Impact Formula'!$B$19+W24*'Impact Formula'!$B$21+U24*'Impact Formula'!$B$22+X24*'Impact Formula'!$B$23+'Impact Formula'!$B$24*R24+Y24*'Impact Formula'!$B$20+Z24*'Impact Formula'!$B$16+IFERROR((COUNTIFS('Defense Log'!$H$2:$H$3001,"DJ",'Defense Log'!$A$2:$A$3001,$B24,'Defense Log'!$N$2:$N$3001,"No",'Defense Log'!$I$2:$I$3001,"&lt;&gt;Foul",'Defense Log'!$I$2:$I$3001,"&lt;&gt;Turnover")*'Impact Formula'!$B$25),0))</f>
        <v>6.375</v>
      </c>
      <c r="AC24" s="6">
        <f t="shared" si="1"/>
        <v>12.169999999999998</v>
      </c>
      <c r="AD24" s="5">
        <f t="shared" si="2"/>
        <v>0.55147058823529405</v>
      </c>
      <c r="AE24" s="13" t="s">
        <v>96</v>
      </c>
    </row>
    <row r="25" spans="1:31" x14ac:dyDescent="0.3">
      <c r="A25" s="20">
        <f>'Roman Game Log'!A25</f>
        <v>44961</v>
      </c>
      <c r="B25" s="13" t="str">
        <f>'Roman Game Log'!B25</f>
        <v>Valparaiso (A)</v>
      </c>
      <c r="C25" s="3" t="str">
        <f>'Roman Game Log'!C25</f>
        <v>A</v>
      </c>
      <c r="D25" s="3" t="str">
        <f>IF('Roman Game Log'!D25= "","",'Roman Game Log'!D25)</f>
        <v>W</v>
      </c>
      <c r="E25" s="3">
        <f>IF('Roman Game Log'!E25= "","",'Roman Game Log'!E25)</f>
        <v>3</v>
      </c>
      <c r="F25" s="3">
        <v>40</v>
      </c>
      <c r="G25" s="3">
        <v>2</v>
      </c>
      <c r="H25" s="3">
        <v>8</v>
      </c>
      <c r="I25" s="3">
        <v>2</v>
      </c>
      <c r="J25" s="3">
        <v>8</v>
      </c>
      <c r="K25" s="3">
        <v>2</v>
      </c>
      <c r="L25" s="3">
        <v>4</v>
      </c>
      <c r="M25" s="3">
        <v>1</v>
      </c>
      <c r="N25" s="3">
        <v>1</v>
      </c>
      <c r="O25" s="3">
        <v>2</v>
      </c>
      <c r="P25" s="3">
        <v>0</v>
      </c>
      <c r="Q25" s="3">
        <v>0</v>
      </c>
      <c r="R25" s="3">
        <v>3</v>
      </c>
      <c r="S25" s="3">
        <v>0</v>
      </c>
      <c r="T25" s="3">
        <v>8</v>
      </c>
      <c r="U25" s="3">
        <v>2</v>
      </c>
      <c r="V25" s="3">
        <v>3</v>
      </c>
      <c r="W25" s="3">
        <v>1</v>
      </c>
      <c r="X25" s="3">
        <v>0</v>
      </c>
      <c r="Y25" s="3">
        <f>IF(F25="","",COUNTIFS('Defense Log'!$H$2:$H$3001,"DJ",'Defense Log'!$A$2:$A$3001,$B25,'Defense Log'!$I$2:$I$3001,"Turnover",'Defense Log'!$L$2:$L$3001,"&lt;&gt;x"))</f>
        <v>2</v>
      </c>
      <c r="Z25" s="3">
        <f>IF(F25="","",SUMIFS('Defense Log'!$M$2:$M$3001,'Defense Log'!$H$2:$H$3001,"DJ",'Defense Log'!$A$2:$A$3001,B25,'Defense Log'!$L$2:$L$3001,"&lt;&gt;x"))</f>
        <v>7</v>
      </c>
      <c r="AA25" s="3">
        <f>IF(F25="","",T25+'Impact Formula'!$B$4*O25+'Impact Formula'!$B$5*M25+'Impact Formula'!$B$6*V25+'Impact Formula'!$B$7*S25+'Impact Formula'!$B$8*(H25-G25)+'Impact Formula'!$B$9*(L25-K25))</f>
        <v>2.75</v>
      </c>
      <c r="AB25" s="3">
        <f>IF(F25="","",N25*'Impact Formula'!$B$17+Q25*'Impact Formula'!$B$18+P25*'Impact Formula'!$B$19+W25*'Impact Formula'!$B$21+U25*'Impact Formula'!$B$22+X25*'Impact Formula'!$B$23+'Impact Formula'!$B$24*R25+Y25*'Impact Formula'!$B$20+Z25*'Impact Formula'!$B$16+IFERROR((COUNTIFS('Defense Log'!$H$2:$H$3001,"DJ",'Defense Log'!$A$2:$A$3001,$B25,'Defense Log'!$N$2:$N$3001,"No",'Defense Log'!$I$2:$I$3001,"&lt;&gt;Foul",'Defense Log'!$I$2:$I$3001,"&lt;&gt;Turnover")*'Impact Formula'!$B$25),0))</f>
        <v>1</v>
      </c>
      <c r="AC25" s="6">
        <f t="shared" si="1"/>
        <v>3.75</v>
      </c>
      <c r="AD25" s="5">
        <f t="shared" si="2"/>
        <v>0.4098360655737705</v>
      </c>
      <c r="AE25" s="13" t="s">
        <v>96</v>
      </c>
    </row>
    <row r="26" spans="1:31" x14ac:dyDescent="0.3">
      <c r="A26" s="20">
        <f>'Roman Game Log'!A26</f>
        <v>44964</v>
      </c>
      <c r="B26" s="13" t="str">
        <f>'Roman Game Log'!B26</f>
        <v>Murray State (A)</v>
      </c>
      <c r="C26" s="3" t="str">
        <f>'Roman Game Log'!C26</f>
        <v>A</v>
      </c>
      <c r="D26" s="3" t="str">
        <f>IF('Roman Game Log'!D26= "","",'Roman Game Log'!D26)</f>
        <v>W</v>
      </c>
      <c r="E26" s="3">
        <f>IF('Roman Game Log'!E26= "","",'Roman Game Log'!E26)</f>
        <v>24</v>
      </c>
      <c r="F26" s="3">
        <v>26</v>
      </c>
      <c r="G26" s="3">
        <v>2</v>
      </c>
      <c r="H26" s="3">
        <v>7</v>
      </c>
      <c r="I26" s="3">
        <v>2</v>
      </c>
      <c r="J26" s="3">
        <v>7</v>
      </c>
      <c r="K26" s="3">
        <v>2</v>
      </c>
      <c r="L26" s="3">
        <v>2</v>
      </c>
      <c r="M26" s="3">
        <v>1</v>
      </c>
      <c r="N26" s="3">
        <v>2</v>
      </c>
      <c r="O26" s="3">
        <v>2</v>
      </c>
      <c r="P26" s="3">
        <v>0</v>
      </c>
      <c r="Q26" s="3">
        <v>1</v>
      </c>
      <c r="R26" s="3">
        <v>1</v>
      </c>
      <c r="S26" s="3">
        <v>1</v>
      </c>
      <c r="T26" s="3">
        <v>8</v>
      </c>
      <c r="U26" s="3">
        <v>0</v>
      </c>
      <c r="V26" s="3">
        <v>2</v>
      </c>
      <c r="W26" s="3">
        <v>0</v>
      </c>
      <c r="X26" s="3">
        <v>0</v>
      </c>
      <c r="Y26" s="3">
        <f>IF(F26="","",COUNTIFS('Defense Log'!$H$2:$H$3001,"DJ",'Defense Log'!$A$2:$A$3001,$B26,'Defense Log'!$I$2:$I$3001,"Turnover",'Defense Log'!$L$2:$L$3001,"&lt;&gt;x"))</f>
        <v>1</v>
      </c>
      <c r="Z26" s="3">
        <f>IF(F26="","",SUMIFS('Defense Log'!$M$2:$M$3001,'Defense Log'!$H$2:$H$3001,"DJ",'Defense Log'!$A$2:$A$3001,B26,'Defense Log'!$L$2:$L$3001,"&lt;&gt;x"))</f>
        <v>15</v>
      </c>
      <c r="AA26" s="3">
        <f>IF(F26="","",T26+'Impact Formula'!$B$4*O26+'Impact Formula'!$B$5*M26+'Impact Formula'!$B$6*V26+'Impact Formula'!$B$7*S26+'Impact Formula'!$B$8*(H26-G26)+'Impact Formula'!$B$9*(L26-K26))</f>
        <v>3.3949999999999996</v>
      </c>
      <c r="AB26" s="3">
        <f>IF(F26="","",N26*'Impact Formula'!$B$17+Q26*'Impact Formula'!$B$18+P26*'Impact Formula'!$B$19+W26*'Impact Formula'!$B$21+U26*'Impact Formula'!$B$22+X26*'Impact Formula'!$B$23+'Impact Formula'!$B$24*R26+Y26*'Impact Formula'!$B$20+Z26*'Impact Formula'!$B$16+IFERROR((COUNTIFS('Defense Log'!$H$2:$H$3001,"DJ",'Defense Log'!$A$2:$A$3001,$B26,'Defense Log'!$N$2:$N$3001,"No",'Defense Log'!$I$2:$I$3001,"&lt;&gt;Foul",'Defense Log'!$I$2:$I$3001,"&lt;&gt;Turnover")*'Impact Formula'!$B$25),0))</f>
        <v>-3.0999999999999996</v>
      </c>
      <c r="AC26" s="6">
        <f t="shared" si="1"/>
        <v>0.29499999999999993</v>
      </c>
      <c r="AD26" s="5">
        <f t="shared" si="2"/>
        <v>0.50761421319796951</v>
      </c>
      <c r="AE26" s="13" t="s">
        <v>96</v>
      </c>
    </row>
    <row r="27" spans="1:31" x14ac:dyDescent="0.3">
      <c r="A27" s="20">
        <f>'Roman Game Log'!A27</f>
        <v>44968</v>
      </c>
      <c r="B27" s="13" t="str">
        <f>'Roman Game Log'!B27</f>
        <v>SIU (H)</v>
      </c>
      <c r="C27" s="3" t="str">
        <f>'Roman Game Log'!C27</f>
        <v>H</v>
      </c>
      <c r="D27" s="3" t="str">
        <f>IF('Roman Game Log'!D27= "","",'Roman Game Log'!D27)</f>
        <v>W</v>
      </c>
      <c r="E27" s="3">
        <f>IF('Roman Game Log'!E27= "","",'Roman Game Log'!E27)</f>
        <v>23</v>
      </c>
      <c r="F27" s="3">
        <v>29</v>
      </c>
      <c r="G27" s="3">
        <v>4</v>
      </c>
      <c r="H27" s="3">
        <v>9</v>
      </c>
      <c r="I27" s="3">
        <v>4</v>
      </c>
      <c r="J27" s="3">
        <v>8</v>
      </c>
      <c r="K27" s="3"/>
      <c r="L27" s="3"/>
      <c r="M27" s="3">
        <v>0</v>
      </c>
      <c r="N27" s="3">
        <v>2</v>
      </c>
      <c r="O27" s="3">
        <v>1</v>
      </c>
      <c r="P27" s="3">
        <v>0</v>
      </c>
      <c r="Q27" s="3">
        <v>1</v>
      </c>
      <c r="R27" s="3">
        <v>2</v>
      </c>
      <c r="S27" s="3">
        <v>1</v>
      </c>
      <c r="T27" s="3">
        <v>12</v>
      </c>
      <c r="U27" s="3">
        <v>0</v>
      </c>
      <c r="V27" s="3">
        <v>0</v>
      </c>
      <c r="W27" s="3">
        <v>0</v>
      </c>
      <c r="X27" s="3">
        <v>0</v>
      </c>
      <c r="Y27" s="3">
        <f>IF(F27="","",COUNTIFS('Defense Log'!$H$2:$H$3001,"DJ",'Defense Log'!$A$2:$A$3001,$B27,'Defense Log'!$I$2:$I$3001,"Turnover",'Defense Log'!$L$2:$L$3001,"&lt;&gt;x"))</f>
        <v>2</v>
      </c>
      <c r="Z27" s="3">
        <f>IF(F27="","",SUMIFS('Defense Log'!$M$2:$M$3001,'Defense Log'!$H$2:$H$3001,"DJ",'Defense Log'!$A$2:$A$3001,B27,'Defense Log'!$L$2:$L$3001,"&lt;&gt;x"))</f>
        <v>3</v>
      </c>
      <c r="AA27" s="3">
        <f>IF(F27="","",T27+'Impact Formula'!$B$4*O27+'Impact Formula'!$B$5*M27+'Impact Formula'!$B$6*V27+'Impact Formula'!$B$7*S27+'Impact Formula'!$B$8*(H27-G27)+'Impact Formula'!$B$9*(L27-K27))</f>
        <v>2.7449999999999992</v>
      </c>
      <c r="AB27" s="3">
        <f>IF(F27="","",N27*'Impact Formula'!$B$17+Q27*'Impact Formula'!$B$18+P27*'Impact Formula'!$B$19+W27*'Impact Formula'!$B$21+U27*'Impact Formula'!$B$22+X27*'Impact Formula'!$B$23+'Impact Formula'!$B$24*R27+Y27*'Impact Formula'!$B$20+Z27*'Impact Formula'!$B$16+IFERROR((COUNTIFS('Defense Log'!$H$2:$H$3001,"DJ",'Defense Log'!$A$2:$A$3001,$B27,'Defense Log'!$N$2:$N$3001,"No",'Defense Log'!$I$2:$I$3001,"&lt;&gt;Foul",'Defense Log'!$I$2:$I$3001,"&lt;&gt;Turnover")*'Impact Formula'!$B$25),0))</f>
        <v>5.8</v>
      </c>
      <c r="AC27" s="6">
        <f t="shared" si="1"/>
        <v>8.5449999999999982</v>
      </c>
      <c r="AD27" s="5">
        <f t="shared" si="2"/>
        <v>0.66666666666666663</v>
      </c>
      <c r="AE27" s="13" t="s">
        <v>96</v>
      </c>
    </row>
    <row r="28" spans="1:31" x14ac:dyDescent="0.3">
      <c r="A28" s="20">
        <f>'Roman Game Log'!A28</f>
        <v>44972</v>
      </c>
      <c r="B28" s="13" t="str">
        <f>'Roman Game Log'!B28</f>
        <v>UNI (A)</v>
      </c>
      <c r="C28" s="3" t="str">
        <f>'Roman Game Log'!C28</f>
        <v>A</v>
      </c>
      <c r="D28" s="3" t="str">
        <f>IF('Roman Game Log'!D28= "","",'Roman Game Log'!D28)</f>
        <v>W</v>
      </c>
      <c r="E28" s="3">
        <f>IF('Roman Game Log'!E28= "","",'Roman Game Log'!E28)</f>
        <v>8</v>
      </c>
      <c r="F28" s="3">
        <v>28</v>
      </c>
      <c r="G28" s="3">
        <v>3</v>
      </c>
      <c r="H28" s="3">
        <v>6</v>
      </c>
      <c r="I28" s="3">
        <v>3</v>
      </c>
      <c r="J28" s="3">
        <v>5</v>
      </c>
      <c r="K28" s="3"/>
      <c r="L28" s="3"/>
      <c r="M28" s="3">
        <v>0</v>
      </c>
      <c r="N28" s="3">
        <v>0</v>
      </c>
      <c r="O28" s="3">
        <v>0</v>
      </c>
      <c r="P28" s="3">
        <v>0</v>
      </c>
      <c r="Q28" s="3">
        <v>0</v>
      </c>
      <c r="R28" s="3">
        <v>1</v>
      </c>
      <c r="S28" s="3">
        <v>0</v>
      </c>
      <c r="T28" s="3">
        <v>9</v>
      </c>
      <c r="U28" s="3">
        <v>2</v>
      </c>
      <c r="V28" s="3">
        <v>0</v>
      </c>
      <c r="W28" s="3">
        <v>0</v>
      </c>
      <c r="X28" s="3">
        <v>0</v>
      </c>
      <c r="Y28" s="3">
        <f>IF(F28="","",COUNTIFS('Defense Log'!$H$2:$H$3001,"DJ",'Defense Log'!$A$2:$A$3001,$B28,'Defense Log'!$I$2:$I$3001,"Turnover",'Defense Log'!$L$2:$L$3001,"&lt;&gt;x"))</f>
        <v>1</v>
      </c>
      <c r="Z28" s="3">
        <f>IF(F28="","",SUMIFS('Defense Log'!$M$2:$M$3001,'Defense Log'!$H$2:$H$3001,"DJ",'Defense Log'!$A$2:$A$3001,B28,'Defense Log'!$L$2:$L$3001,"&lt;&gt;x"))</f>
        <v>15</v>
      </c>
      <c r="AA28" s="3">
        <f>IF(F28="","",T28+'Impact Formula'!$B$4*O28+'Impact Formula'!$B$5*M28+'Impact Formula'!$B$6*V28+'Impact Formula'!$B$7*S28+'Impact Formula'!$B$8*(H28-G28)+'Impact Formula'!$B$9*(L28-K28))</f>
        <v>3.75</v>
      </c>
      <c r="AB28" s="3">
        <f>IF(F28="","",N28*'Impact Formula'!$B$17+Q28*'Impact Formula'!$B$18+P28*'Impact Formula'!$B$19+W28*'Impact Formula'!$B$21+U28*'Impact Formula'!$B$22+X28*'Impact Formula'!$B$23+'Impact Formula'!$B$24*R28+Y28*'Impact Formula'!$B$20+Z28*'Impact Formula'!$B$16+IFERROR((COUNTIFS('Defense Log'!$H$2:$H$3001,"DJ",'Defense Log'!$A$2:$A$3001,$B28,'Defense Log'!$N$2:$N$3001,"No",'Defense Log'!$I$2:$I$3001,"&lt;&gt;Foul",'Defense Log'!$I$2:$I$3001,"&lt;&gt;Turnover")*'Impact Formula'!$B$25),0))</f>
        <v>-5.0999999999999996</v>
      </c>
      <c r="AC28" s="6">
        <f t="shared" si="1"/>
        <v>-1.3499999999999996</v>
      </c>
      <c r="AD28" s="5">
        <f t="shared" si="2"/>
        <v>0.75</v>
      </c>
      <c r="AE28" s="13" t="s">
        <v>96</v>
      </c>
    </row>
    <row r="29" spans="1:31" x14ac:dyDescent="0.3">
      <c r="A29" s="20">
        <f>'Roman Game Log'!A29</f>
        <v>44976</v>
      </c>
      <c r="B29" s="13" t="str">
        <f>'Roman Game Log'!B29</f>
        <v>Belmont (H)</v>
      </c>
      <c r="C29" s="3" t="str">
        <f>'Roman Game Log'!C29</f>
        <v>H</v>
      </c>
      <c r="D29" s="3" t="str">
        <f>IF('Roman Game Log'!D29= "","",'Roman Game Log'!D29)</f>
        <v>W</v>
      </c>
      <c r="E29" s="3">
        <f>IF('Roman Game Log'!E29= "","",'Roman Game Log'!E29)</f>
        <v>14</v>
      </c>
      <c r="F29" s="3">
        <v>35</v>
      </c>
      <c r="G29" s="3">
        <v>3</v>
      </c>
      <c r="H29" s="3">
        <v>13</v>
      </c>
      <c r="I29" s="3">
        <v>1</v>
      </c>
      <c r="J29" s="3">
        <v>8</v>
      </c>
      <c r="K29" s="3"/>
      <c r="L29" s="3"/>
      <c r="M29" s="3">
        <v>0</v>
      </c>
      <c r="N29" s="3">
        <v>2</v>
      </c>
      <c r="O29" s="3">
        <v>2</v>
      </c>
      <c r="P29" s="3">
        <v>1</v>
      </c>
      <c r="Q29" s="3">
        <v>1</v>
      </c>
      <c r="R29" s="3">
        <v>1</v>
      </c>
      <c r="S29" s="3">
        <v>0</v>
      </c>
      <c r="T29" s="3">
        <v>7</v>
      </c>
      <c r="U29" s="3">
        <v>1</v>
      </c>
      <c r="V29" s="3">
        <v>0</v>
      </c>
      <c r="W29" s="3">
        <v>0</v>
      </c>
      <c r="X29" s="3">
        <v>1</v>
      </c>
      <c r="Y29" s="3">
        <f>IF(F29="","",COUNTIFS('Defense Log'!$H$2:$H$3001,"DJ",'Defense Log'!$A$2:$A$3001,$B29,'Defense Log'!$I$2:$I$3001,"Turnover",'Defense Log'!$L$2:$L$3001,"&lt;&gt;x"))</f>
        <v>1</v>
      </c>
      <c r="Z29" s="3">
        <f>IF(F29="","",SUMIFS('Defense Log'!$M$2:$M$3001,'Defense Log'!$H$2:$H$3001,"DJ",'Defense Log'!$A$2:$A$3001,B29,'Defense Log'!$L$2:$L$3001,"&lt;&gt;x"))</f>
        <v>8</v>
      </c>
      <c r="AA29" s="3">
        <f>IF(F29="","",T29+'Impact Formula'!$B$4*O29+'Impact Formula'!$B$5*M29+'Impact Formula'!$B$6*V29+'Impact Formula'!$B$7*S29+'Impact Formula'!$B$8*(H29-G29)+'Impact Formula'!$B$9*(L29-K29))</f>
        <v>-7.8000000000000007</v>
      </c>
      <c r="AB29" s="3">
        <f>IF(F29="","",N29*'Impact Formula'!$B$17+Q29*'Impact Formula'!$B$18+P29*'Impact Formula'!$B$19+W29*'Impact Formula'!$B$21+U29*'Impact Formula'!$B$22+X29*'Impact Formula'!$B$23+'Impact Formula'!$B$24*R29+Y29*'Impact Formula'!$B$20+Z29*'Impact Formula'!$B$16+IFERROR((COUNTIFS('Defense Log'!$H$2:$H$3001,"DJ",'Defense Log'!$A$2:$A$3001,$B29,'Defense Log'!$N$2:$N$3001,"No",'Defense Log'!$I$2:$I$3001,"&lt;&gt;Foul",'Defense Log'!$I$2:$I$3001,"&lt;&gt;Turnover")*'Impact Formula'!$B$25),0))</f>
        <v>4.7249999999999996</v>
      </c>
      <c r="AC29" s="6">
        <f t="shared" si="1"/>
        <v>-3.0750000000000011</v>
      </c>
      <c r="AD29" s="5">
        <f t="shared" si="2"/>
        <v>0.26923076923076922</v>
      </c>
      <c r="AE29" s="13" t="s">
        <v>96</v>
      </c>
    </row>
    <row r="30" spans="1:31" x14ac:dyDescent="0.3">
      <c r="A30" s="20">
        <f>'Roman Game Log'!A30</f>
        <v>44979</v>
      </c>
      <c r="B30" s="13" t="str">
        <f>'Roman Game Log'!B30</f>
        <v>Illinois State (H)</v>
      </c>
      <c r="C30" s="3" t="str">
        <f>'Roman Game Log'!C30</f>
        <v>H</v>
      </c>
      <c r="D30" s="3" t="str">
        <f>IF('Roman Game Log'!D30= "","",'Roman Game Log'!D30)</f>
        <v>W</v>
      </c>
      <c r="E30" s="3">
        <f>IF('Roman Game Log'!E30= "","",'Roman Game Log'!E30)</f>
        <v>31</v>
      </c>
      <c r="F30" s="3">
        <v>34</v>
      </c>
      <c r="G30" s="3">
        <v>4</v>
      </c>
      <c r="H30" s="3">
        <v>11</v>
      </c>
      <c r="I30" s="3">
        <v>4</v>
      </c>
      <c r="J30" s="3">
        <v>10</v>
      </c>
      <c r="K30" s="3"/>
      <c r="L30" s="3"/>
      <c r="M30" s="3">
        <v>0</v>
      </c>
      <c r="N30" s="3">
        <v>2</v>
      </c>
      <c r="O30" s="3">
        <v>3</v>
      </c>
      <c r="P30" s="3">
        <v>0</v>
      </c>
      <c r="Q30" s="3">
        <v>0</v>
      </c>
      <c r="R30" s="3">
        <v>0</v>
      </c>
      <c r="S30" s="3">
        <v>2</v>
      </c>
      <c r="T30" s="3">
        <v>12</v>
      </c>
      <c r="U30" s="3">
        <v>1</v>
      </c>
      <c r="V30" s="3">
        <v>0</v>
      </c>
      <c r="W30" s="3">
        <v>0</v>
      </c>
      <c r="X30" s="3">
        <v>0</v>
      </c>
      <c r="Y30" s="3">
        <f>IF(F30="","",COUNTIFS('Defense Log'!$H$2:$H$3001,"DJ",'Defense Log'!$A$2:$A$3001,$B30,'Defense Log'!$I$2:$I$3001,"Turnover",'Defense Log'!$L$2:$L$3001,"&lt;&gt;x"))</f>
        <v>0</v>
      </c>
      <c r="Z30" s="3">
        <f>IF(F30="","",SUMIFS('Defense Log'!$M$2:$M$3001,'Defense Log'!$H$2:$H$3001,"DJ",'Defense Log'!$A$2:$A$3001,B30,'Defense Log'!$L$2:$L$3001,"&lt;&gt;x"))</f>
        <v>4</v>
      </c>
      <c r="AA30" s="3">
        <f>IF(F30="","",T30+'Impact Formula'!$B$4*O30+'Impact Formula'!$B$5*M30+'Impact Formula'!$B$6*V30+'Impact Formula'!$B$7*S30+'Impact Formula'!$B$8*(H30-G30)+'Impact Formula'!$B$9*(L30-K30))</f>
        <v>8.9999999999999858E-2</v>
      </c>
      <c r="AB30" s="3">
        <f>IF(F30="","",N30*'Impact Formula'!$B$17+Q30*'Impact Formula'!$B$18+P30*'Impact Formula'!$B$19+W30*'Impact Formula'!$B$21+U30*'Impact Formula'!$B$22+X30*'Impact Formula'!$B$23+'Impact Formula'!$B$24*R30+Y30*'Impact Formula'!$B$20+Z30*'Impact Formula'!$B$16+IFERROR((COUNTIFS('Defense Log'!$H$2:$H$3001,"DJ",'Defense Log'!$A$2:$A$3001,$B30,'Defense Log'!$N$2:$N$3001,"No",'Defense Log'!$I$2:$I$3001,"&lt;&gt;Foul",'Defense Log'!$I$2:$I$3001,"&lt;&gt;Turnover")*'Impact Formula'!$B$25),0))</f>
        <v>8.875</v>
      </c>
      <c r="AC30" s="6">
        <f t="shared" si="1"/>
        <v>8.9649999999999999</v>
      </c>
      <c r="AD30" s="5">
        <f t="shared" si="2"/>
        <v>0.54545454545454541</v>
      </c>
      <c r="AE30" s="13" t="s">
        <v>96</v>
      </c>
    </row>
    <row r="31" spans="1:31" x14ac:dyDescent="0.3">
      <c r="A31" s="20">
        <f>'Roman Game Log'!A31</f>
        <v>44983</v>
      </c>
      <c r="B31" s="13" t="str">
        <f>'Roman Game Log'!B31</f>
        <v>Bradley (A)</v>
      </c>
      <c r="C31" s="3" t="str">
        <f>'Roman Game Log'!C31</f>
        <v>A</v>
      </c>
      <c r="D31" s="3" t="str">
        <f>IF('Roman Game Log'!D31= "","",'Roman Game Log'!D31)</f>
        <v>L</v>
      </c>
      <c r="E31" s="3">
        <f>IF('Roman Game Log'!E31= "","",'Roman Game Log'!E31)</f>
        <v>-12</v>
      </c>
      <c r="F31" s="3">
        <v>32</v>
      </c>
      <c r="G31" s="3">
        <v>5</v>
      </c>
      <c r="H31" s="3">
        <v>9</v>
      </c>
      <c r="I31" s="3">
        <v>4</v>
      </c>
      <c r="J31" s="3">
        <v>7</v>
      </c>
      <c r="K31" s="3"/>
      <c r="L31" s="3"/>
      <c r="M31" s="3">
        <v>1</v>
      </c>
      <c r="N31" s="3">
        <v>4</v>
      </c>
      <c r="O31" s="3">
        <v>1</v>
      </c>
      <c r="P31" s="3">
        <v>0</v>
      </c>
      <c r="Q31" s="3">
        <v>2</v>
      </c>
      <c r="R31" s="3">
        <v>2</v>
      </c>
      <c r="S31" s="3">
        <v>1</v>
      </c>
      <c r="T31" s="3">
        <v>14</v>
      </c>
      <c r="U31" s="3">
        <v>3</v>
      </c>
      <c r="V31" s="3">
        <v>0</v>
      </c>
      <c r="W31" s="3">
        <v>0</v>
      </c>
      <c r="X31" s="3">
        <v>2</v>
      </c>
      <c r="Y31" s="3">
        <f>IF(F31="","",COUNTIFS('Defense Log'!$H$2:$H$3001,"DJ",'Defense Log'!$A$2:$A$3001,$B31,'Defense Log'!$I$2:$I$3001,"Turnover",'Defense Log'!$L$2:$L$3001,"&lt;&gt;x"))</f>
        <v>1</v>
      </c>
      <c r="Z31" s="3">
        <f>IF(F31="","",SUMIFS('Defense Log'!$M$2:$M$3001,'Defense Log'!$H$2:$H$3001,"DJ",'Defense Log'!$A$2:$A$3001,B31,'Defense Log'!$L$2:$L$3001,"&lt;&gt;x"))</f>
        <v>2</v>
      </c>
      <c r="AA31" s="3">
        <f>IF(F31="","",T31+'Impact Formula'!$B$4*O31+'Impact Formula'!$B$5*M31+'Impact Formula'!$B$6*V31+'Impact Formula'!$B$7*S31+'Impact Formula'!$B$8*(H31-G31)+'Impact Formula'!$B$9*(L31-K31))</f>
        <v>8.2949999999999982</v>
      </c>
      <c r="AB31" s="3">
        <f>IF(F31="","",N31*'Impact Formula'!$B$17+Q31*'Impact Formula'!$B$18+P31*'Impact Formula'!$B$19+W31*'Impact Formula'!$B$21+U31*'Impact Formula'!$B$22+X31*'Impact Formula'!$B$23+'Impact Formula'!$B$24*R31+Y31*'Impact Formula'!$B$20+Z31*'Impact Formula'!$B$16+IFERROR((COUNTIFS('Defense Log'!$H$2:$H$3001,"DJ",'Defense Log'!$A$2:$A$3001,$B31,'Defense Log'!$N$2:$N$3001,"No",'Defense Log'!$I$2:$I$3001,"&lt;&gt;Foul",'Defense Log'!$I$2:$I$3001,"&lt;&gt;Turnover")*'Impact Formula'!$B$25),0))</f>
        <v>9.4250000000000007</v>
      </c>
      <c r="AC31" s="6">
        <f t="shared" si="1"/>
        <v>17.72</v>
      </c>
      <c r="AD31" s="5">
        <f t="shared" si="2"/>
        <v>0.77777777777777779</v>
      </c>
      <c r="AE31" s="13" t="s">
        <v>96</v>
      </c>
    </row>
    <row r="32" spans="1:31" x14ac:dyDescent="0.3">
      <c r="A32" s="20">
        <v>44988</v>
      </c>
      <c r="B32" s="13" t="s">
        <v>273</v>
      </c>
      <c r="C32" s="3" t="s">
        <v>267</v>
      </c>
      <c r="D32" s="3" t="s">
        <v>152</v>
      </c>
      <c r="E32" s="3">
        <v>12</v>
      </c>
      <c r="F32" s="3">
        <v>29</v>
      </c>
      <c r="G32" s="3">
        <v>2</v>
      </c>
      <c r="H32" s="3">
        <v>9</v>
      </c>
      <c r="I32" s="3">
        <v>2</v>
      </c>
      <c r="J32" s="3">
        <v>9</v>
      </c>
      <c r="K32" s="3"/>
      <c r="L32" s="3"/>
      <c r="M32" s="3">
        <v>0</v>
      </c>
      <c r="N32" s="3">
        <v>1</v>
      </c>
      <c r="O32" s="3">
        <v>2</v>
      </c>
      <c r="P32" s="3">
        <v>0</v>
      </c>
      <c r="Q32" s="3">
        <v>0</v>
      </c>
      <c r="R32" s="3">
        <v>1</v>
      </c>
      <c r="S32" s="3">
        <v>1</v>
      </c>
      <c r="T32" s="3">
        <v>6</v>
      </c>
      <c r="U32" s="3">
        <v>3</v>
      </c>
      <c r="V32" s="3">
        <v>0</v>
      </c>
      <c r="W32" s="3">
        <v>0</v>
      </c>
      <c r="X32" s="3">
        <v>5</v>
      </c>
      <c r="Y32" s="3">
        <f>IF(F32="","",COUNTIFS('Defense Log'!$H$2:$H$3001,"DJ",'Defense Log'!$A$2:$A$3001,$B32,'Defense Log'!$I$2:$I$3001,"Turnover",'Defense Log'!$L$2:$L$3001,"&lt;&gt;x"))</f>
        <v>0</v>
      </c>
      <c r="Z32" s="3">
        <f>IF(F32="","",SUMIFS('Defense Log'!$M$2:$M$3001,'Defense Log'!$H$2:$H$3001,"DJ",'Defense Log'!$A$2:$A$3001,B32,'Defense Log'!$L$2:$L$3001,"&lt;&gt;x"))</f>
        <v>14</v>
      </c>
      <c r="AA32" s="3">
        <f>IF(F32="","",T32+'Impact Formula'!$B$4*O32+'Impact Formula'!$B$5*M32+'Impact Formula'!$B$6*V32+'Impact Formula'!$B$7*S32+'Impact Formula'!$B$8*(H32-G32)+'Impact Formula'!$B$9*(L32-K32))</f>
        <v>-5.4050000000000011</v>
      </c>
      <c r="AB32" s="3">
        <f>IF(F32="","",N32*'Impact Formula'!$B$17+Q32*'Impact Formula'!$B$18+P32*'Impact Formula'!$B$19+W32*'Impact Formula'!$B$21+U32*'Impact Formula'!$B$22+X32*'Impact Formula'!$B$23+'Impact Formula'!$B$24*R32+Y32*'Impact Formula'!$B$20+Z32*'Impact Formula'!$B$16+IFERROR((COUNTIFS('Defense Log'!$H$2:$H$3001,"DJ",'Defense Log'!$A$2:$A$3001,$B32,'Defense Log'!$N$2:$N$3001,"No",'Defense Log'!$I$2:$I$3001,"&lt;&gt;Foul",'Defense Log'!$I$2:$I$3001,"&lt;&gt;Turnover")*'Impact Formula'!$B$25),0))</f>
        <v>-16.375</v>
      </c>
      <c r="AC32" s="6">
        <f t="shared" si="1"/>
        <v>-21.78</v>
      </c>
      <c r="AD32" s="5">
        <f t="shared" ref="AD32:AD35" si="3">IFERROR(T32/((H32*2)+(0.88*L32)),"")</f>
        <v>0.33333333333333331</v>
      </c>
      <c r="AE32" s="13" t="s">
        <v>270</v>
      </c>
    </row>
    <row r="33" spans="1:31" x14ac:dyDescent="0.3">
      <c r="A33" s="20">
        <v>44989</v>
      </c>
      <c r="B33" s="13" t="s">
        <v>274</v>
      </c>
      <c r="C33" s="3" t="s">
        <v>267</v>
      </c>
      <c r="D33" s="3" t="s">
        <v>152</v>
      </c>
      <c r="E33" s="3">
        <v>13</v>
      </c>
      <c r="F33" s="3">
        <v>31</v>
      </c>
      <c r="G33" s="3">
        <v>1</v>
      </c>
      <c r="H33" s="3">
        <v>3</v>
      </c>
      <c r="I33" s="3">
        <v>1</v>
      </c>
      <c r="J33" s="3">
        <v>2</v>
      </c>
      <c r="K33" s="3"/>
      <c r="L33" s="3"/>
      <c r="M33" s="3">
        <v>0</v>
      </c>
      <c r="N33" s="3">
        <v>5</v>
      </c>
      <c r="O33" s="3">
        <v>2</v>
      </c>
      <c r="P33" s="3">
        <v>0</v>
      </c>
      <c r="Q33" s="3">
        <v>0</v>
      </c>
      <c r="R33" s="3">
        <v>2</v>
      </c>
      <c r="S33" s="3">
        <v>0</v>
      </c>
      <c r="T33" s="3">
        <v>3</v>
      </c>
      <c r="U33" s="3">
        <v>2</v>
      </c>
      <c r="V33" s="3">
        <v>0</v>
      </c>
      <c r="W33" s="3">
        <v>0</v>
      </c>
      <c r="X33" s="3">
        <v>1</v>
      </c>
      <c r="Y33" s="3">
        <f>IF(F33="","",COUNTIFS('Defense Log'!$H$2:$H$3001,"DJ",'Defense Log'!$A$2:$A$3001,$B33,'Defense Log'!$I$2:$I$3001,"Turnover",'Defense Log'!$L$2:$L$3001,"&lt;&gt;x"))</f>
        <v>2</v>
      </c>
      <c r="Z33" s="3">
        <f>IF(F33="","",SUMIFS('Defense Log'!$M$2:$M$3001,'Defense Log'!$H$2:$H$3001,"DJ",'Defense Log'!$A$2:$A$3001,B33,'Defense Log'!$L$2:$L$3001,"&lt;&gt;x"))</f>
        <v>9</v>
      </c>
      <c r="AA33" s="3">
        <f>IF(F33="","",T33+'Impact Formula'!$B$4*O33+'Impact Formula'!$B$5*M33+'Impact Formula'!$B$6*V33+'Impact Formula'!$B$7*S33+'Impact Formula'!$B$8*(H33-G33)+'Impact Formula'!$B$9*(L33-K33))</f>
        <v>2.2000000000000002</v>
      </c>
      <c r="AB33" s="3">
        <f>IF(F33="","",N33*'Impact Formula'!$B$17+Q33*'Impact Formula'!$B$18+P33*'Impact Formula'!$B$19+W33*'Impact Formula'!$B$21+U33*'Impact Formula'!$B$22+X33*'Impact Formula'!$B$23+'Impact Formula'!$B$24*R33+Y33*'Impact Formula'!$B$20+Z33*'Impact Formula'!$B$16+IFERROR((COUNTIFS('Defense Log'!$H$2:$H$3001,"DJ",'Defense Log'!$A$2:$A$3001,$B33,'Defense Log'!$N$2:$N$3001,"No",'Defense Log'!$I$2:$I$3001,"&lt;&gt;Foul",'Defense Log'!$I$2:$I$3001,"&lt;&gt;Turnover")*'Impact Formula'!$B$25),0))</f>
        <v>2.75</v>
      </c>
      <c r="AC33" s="6">
        <f t="shared" si="1"/>
        <v>4.95</v>
      </c>
      <c r="AD33" s="5">
        <f t="shared" si="3"/>
        <v>0.5</v>
      </c>
      <c r="AE33" s="13" t="s">
        <v>270</v>
      </c>
    </row>
    <row r="34" spans="1:31" x14ac:dyDescent="0.3">
      <c r="A34" s="20">
        <v>44990</v>
      </c>
      <c r="B34" s="13" t="s">
        <v>275</v>
      </c>
      <c r="C34" s="3" t="s">
        <v>267</v>
      </c>
      <c r="D34" s="3" t="s">
        <v>152</v>
      </c>
      <c r="E34" s="3">
        <v>26</v>
      </c>
      <c r="F34" s="3">
        <v>25</v>
      </c>
      <c r="G34" s="3">
        <v>2</v>
      </c>
      <c r="H34" s="3">
        <v>4</v>
      </c>
      <c r="I34" s="3">
        <v>2</v>
      </c>
      <c r="J34" s="3">
        <v>3</v>
      </c>
      <c r="K34" s="3"/>
      <c r="L34" s="3"/>
      <c r="M34" s="3">
        <v>0</v>
      </c>
      <c r="N34" s="3">
        <v>2</v>
      </c>
      <c r="O34" s="3">
        <v>0</v>
      </c>
      <c r="P34" s="3">
        <v>0</v>
      </c>
      <c r="Q34" s="3">
        <v>1</v>
      </c>
      <c r="R34" s="3">
        <v>2</v>
      </c>
      <c r="S34" s="3">
        <v>0</v>
      </c>
      <c r="T34" s="3">
        <v>6</v>
      </c>
      <c r="U34" s="3">
        <v>1</v>
      </c>
      <c r="V34" s="3">
        <v>0</v>
      </c>
      <c r="W34" s="3">
        <v>0</v>
      </c>
      <c r="X34" s="3">
        <v>2</v>
      </c>
      <c r="Y34" s="3">
        <f>IF(F34="","",COUNTIFS('Defense Log'!$H$2:$H$3001,"DJ",'Defense Log'!$A$2:$A$3001,$B34,'Defense Log'!$I$2:$I$3001,"Turnover",'Defense Log'!$L$2:$L$3001,"&lt;&gt;x"))</f>
        <v>1</v>
      </c>
      <c r="Z34" s="3">
        <f>IF(F34="","",SUMIFS('Defense Log'!$M$2:$M$3001,'Defense Log'!$H$2:$H$3001,"DJ",'Defense Log'!$A$2:$A$3001,B34,'Defense Log'!$L$2:$L$3001,"&lt;&gt;x"))</f>
        <v>7</v>
      </c>
      <c r="AA34" s="3">
        <f>IF(F34="","",T34+'Impact Formula'!$B$4*O34+'Impact Formula'!$B$5*M34+'Impact Formula'!$B$6*V34+'Impact Formula'!$B$7*S34+'Impact Formula'!$B$8*(H34-G34)+'Impact Formula'!$B$9*(L34-K34))</f>
        <v>2.5</v>
      </c>
      <c r="AB34" s="3">
        <f>IF(F34="","",N34*'Impact Formula'!$B$17+Q34*'Impact Formula'!$B$18+P34*'Impact Formula'!$B$19+W34*'Impact Formula'!$B$21+U34*'Impact Formula'!$B$22+X34*'Impact Formula'!$B$23+'Impact Formula'!$B$24*R34+Y34*'Impact Formula'!$B$20+Z34*'Impact Formula'!$B$16+IFERROR((COUNTIFS('Defense Log'!$H$2:$H$3001,"DJ",'Defense Log'!$A$2:$A$3001,$B34,'Defense Log'!$N$2:$N$3001,"No",'Defense Log'!$I$2:$I$3001,"&lt;&gt;Foul",'Defense Log'!$I$2:$I$3001,"&lt;&gt;Turnover")*'Impact Formula'!$B$25),0))</f>
        <v>0.92499999999999982</v>
      </c>
      <c r="AC34" s="6">
        <f t="shared" si="1"/>
        <v>3.4249999999999998</v>
      </c>
      <c r="AD34" s="5">
        <f t="shared" si="3"/>
        <v>0.75</v>
      </c>
      <c r="AE34" s="13" t="s">
        <v>270</v>
      </c>
    </row>
    <row r="35" spans="1:31" x14ac:dyDescent="0.3">
      <c r="A35" s="20">
        <v>45002</v>
      </c>
      <c r="B35" s="13" t="s">
        <v>278</v>
      </c>
      <c r="C35" s="3" t="s">
        <v>267</v>
      </c>
      <c r="D35" s="3" t="s">
        <v>214</v>
      </c>
      <c r="E35" s="3">
        <v>-7</v>
      </c>
      <c r="F35" s="3">
        <v>34</v>
      </c>
      <c r="G35" s="3">
        <v>2</v>
      </c>
      <c r="H35" s="3">
        <v>7</v>
      </c>
      <c r="I35" s="3">
        <v>2</v>
      </c>
      <c r="J35" s="3">
        <v>6</v>
      </c>
      <c r="K35" s="3"/>
      <c r="L35" s="3"/>
      <c r="M35" s="3">
        <v>0</v>
      </c>
      <c r="N35" s="3">
        <v>1</v>
      </c>
      <c r="O35" s="3">
        <v>1</v>
      </c>
      <c r="P35" s="3">
        <v>0</v>
      </c>
      <c r="Q35" s="3">
        <v>1</v>
      </c>
      <c r="R35" s="3">
        <v>3</v>
      </c>
      <c r="S35" s="3">
        <v>1</v>
      </c>
      <c r="T35" s="3">
        <v>6</v>
      </c>
      <c r="U35" s="3">
        <v>3</v>
      </c>
      <c r="V35" s="3">
        <v>0</v>
      </c>
      <c r="W35" s="3">
        <v>0</v>
      </c>
      <c r="X35" s="3">
        <v>0</v>
      </c>
      <c r="Y35" s="3">
        <f>IF(F35="","",COUNTIFS('Defense Log'!$H$2:$H$3001,"DJ",'Defense Log'!$A$2:$A$3001,$B35,'Defense Log'!$I$2:$I$3001,"Turnover",'Defense Log'!$L$2:$L$3001,"&lt;&gt;x"))</f>
        <v>2</v>
      </c>
      <c r="Z35" s="3">
        <f>IF(F35="","",SUMIFS('Defense Log'!$M$2:$M$3001,'Defense Log'!$H$2:$H$3001,"DJ",'Defense Log'!$A$2:$A$3001,B35,'Defense Log'!$L$2:$L$3001,"&lt;&gt;x"))</f>
        <v>7</v>
      </c>
      <c r="AA35" s="3">
        <f>IF(F35="","",T35+'Impact Formula'!$B$4*O35+'Impact Formula'!$B$5*M35+'Impact Formula'!$B$6*V35+'Impact Formula'!$B$7*S35+'Impact Formula'!$B$8*(H35-G35)+'Impact Formula'!$B$9*(L35-K35))</f>
        <v>-3.2550000000000008</v>
      </c>
      <c r="AB35" s="3">
        <f>IF(F35="","",N35*'Impact Formula'!$B$17+Q35*'Impact Formula'!$B$18+P35*'Impact Formula'!$B$19+W35*'Impact Formula'!$B$21+U35*'Impact Formula'!$B$22+X35*'Impact Formula'!$B$23+'Impact Formula'!$B$24*R35+Y35*'Impact Formula'!$B$20+Z35*'Impact Formula'!$B$16+IFERROR((COUNTIFS('Defense Log'!$H$2:$H$3001,"DJ",'Defense Log'!$A$2:$A$3001,$B35,'Defense Log'!$N$2:$N$3001,"No",'Defense Log'!$I$2:$I$3001,"&lt;&gt;Foul",'Defense Log'!$I$2:$I$3001,"&lt;&gt;Turnover")*'Impact Formula'!$B$25),0))</f>
        <v>4.6749999999999998</v>
      </c>
      <c r="AC35" s="6">
        <f>IFERROR((AA35+AB35),"")</f>
        <v>1.419999999999999</v>
      </c>
      <c r="AD35" s="5">
        <f t="shared" si="3"/>
        <v>0.42857142857142855</v>
      </c>
      <c r="AE35" s="13" t="s">
        <v>270</v>
      </c>
    </row>
    <row r="36" spans="1:31" x14ac:dyDescent="0.3">
      <c r="A36" s="20"/>
      <c r="B36" s="13" t="s">
        <v>280</v>
      </c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6"/>
      <c r="AD36" s="5"/>
      <c r="AE36" s="13"/>
    </row>
    <row r="37" spans="1:31" x14ac:dyDescent="0.3">
      <c r="A37" s="23"/>
      <c r="B37" s="21"/>
      <c r="C37" s="17"/>
      <c r="D37" s="17"/>
      <c r="E37" s="17"/>
      <c r="F37" s="82">
        <f>IFERROR(AVERAGE(F2:F35),0)</f>
        <v>29.323529411764707</v>
      </c>
      <c r="G37" s="17">
        <f t="shared" ref="G37:L37" si="4">SUM(G2:G35)</f>
        <v>93</v>
      </c>
      <c r="H37" s="17">
        <f t="shared" si="4"/>
        <v>250</v>
      </c>
      <c r="I37" s="17">
        <f t="shared" si="4"/>
        <v>69</v>
      </c>
      <c r="J37" s="17">
        <f t="shared" si="4"/>
        <v>184</v>
      </c>
      <c r="K37" s="17">
        <f t="shared" si="4"/>
        <v>26</v>
      </c>
      <c r="L37" s="17">
        <f t="shared" si="4"/>
        <v>32</v>
      </c>
      <c r="M37" s="82">
        <f t="shared" ref="M37:AC37" si="5">IFERROR(AVERAGE(M2:M35),0)</f>
        <v>0.26470588235294118</v>
      </c>
      <c r="N37" s="82">
        <f t="shared" si="5"/>
        <v>1.7352941176470589</v>
      </c>
      <c r="O37" s="82">
        <f t="shared" si="5"/>
        <v>1.6764705882352942</v>
      </c>
      <c r="P37" s="82">
        <f t="shared" si="5"/>
        <v>8.8235294117647065E-2</v>
      </c>
      <c r="Q37" s="82">
        <f t="shared" si="5"/>
        <v>0.55882352941176472</v>
      </c>
      <c r="R37" s="82">
        <f t="shared" si="5"/>
        <v>1.7058823529411764</v>
      </c>
      <c r="S37" s="82">
        <f t="shared" si="5"/>
        <v>1.0294117647058822</v>
      </c>
      <c r="T37" s="82">
        <f t="shared" si="5"/>
        <v>8.264705882352942</v>
      </c>
      <c r="U37" s="82">
        <f t="shared" si="5"/>
        <v>1.2058823529411764</v>
      </c>
      <c r="V37" s="82">
        <f t="shared" si="5"/>
        <v>0.91176470588235292</v>
      </c>
      <c r="W37" s="82">
        <f t="shared" si="5"/>
        <v>0.20588235294117646</v>
      </c>
      <c r="X37" s="82">
        <f t="shared" si="5"/>
        <v>0.73529411764705888</v>
      </c>
      <c r="Y37" s="82">
        <f t="shared" si="5"/>
        <v>1</v>
      </c>
      <c r="Z37" s="82">
        <f t="shared" si="5"/>
        <v>5.5588235294117645</v>
      </c>
      <c r="AA37" s="82">
        <f t="shared" si="5"/>
        <v>1.5654411764705878</v>
      </c>
      <c r="AB37" s="82">
        <f t="shared" si="5"/>
        <v>1.8566176470588232</v>
      </c>
      <c r="AC37" s="82">
        <f t="shared" si="5"/>
        <v>3.422058823529412</v>
      </c>
    </row>
    <row r="38" spans="1:31" x14ac:dyDescent="0.3">
      <c r="H38" s="81">
        <f>G37/H37</f>
        <v>0.372</v>
      </c>
      <c r="J38" s="81">
        <f>I37/J37</f>
        <v>0.375</v>
      </c>
      <c r="L38" s="81">
        <f>K37/L37</f>
        <v>0.8125</v>
      </c>
    </row>
    <row r="40" spans="1:31" x14ac:dyDescent="0.3">
      <c r="D40" s="116" t="s">
        <v>271</v>
      </c>
      <c r="F40" s="137">
        <f>CORREL(F2:F35,$E$2:$E$35)</f>
        <v>-0.24769619213914429</v>
      </c>
      <c r="G40" s="137"/>
      <c r="H40" s="137">
        <f>CORREL(H2:H35,$E$2:$E$35)</f>
        <v>-1.338030854280051E-2</v>
      </c>
      <c r="I40" s="137">
        <f>CORREL(I2:I35,$E$2:$E$35)</f>
        <v>0.15155174017421424</v>
      </c>
      <c r="J40" s="137">
        <f>CORREL(J2:J35,$E$2:$E$35)</f>
        <v>0.11762486361783514</v>
      </c>
      <c r="K40" s="137"/>
      <c r="L40" s="137">
        <f t="shared" ref="L40:AD40" si="6">CORREL(L2:L35,$E$2:$E$35)</f>
        <v>0.20582274021266792</v>
      </c>
      <c r="M40" s="137">
        <f t="shared" si="6"/>
        <v>-0.18474361635372244</v>
      </c>
      <c r="N40" s="137">
        <f t="shared" si="6"/>
        <v>0.10254126150871364</v>
      </c>
      <c r="O40" s="137">
        <f t="shared" si="6"/>
        <v>0.25990269588311027</v>
      </c>
      <c r="P40" s="137">
        <f t="shared" si="6"/>
        <v>5.0816628253380125E-2</v>
      </c>
      <c r="Q40" s="137">
        <f t="shared" si="6"/>
        <v>-9.7290563580134368E-2</v>
      </c>
      <c r="R40" s="137">
        <f t="shared" si="6"/>
        <v>-0.30248298297422727</v>
      </c>
      <c r="S40" s="137">
        <f t="shared" si="6"/>
        <v>-1.8181069194789522E-2</v>
      </c>
      <c r="T40" s="137">
        <f t="shared" si="6"/>
        <v>2.2341097145360995E-2</v>
      </c>
      <c r="U40" s="137">
        <f t="shared" si="6"/>
        <v>-3.7697060171713793E-2</v>
      </c>
      <c r="V40" s="137">
        <f t="shared" si="6"/>
        <v>-0.23827312189197652</v>
      </c>
      <c r="W40" s="137">
        <f t="shared" si="6"/>
        <v>-6.2290479867570393E-2</v>
      </c>
      <c r="X40" s="137">
        <f t="shared" si="6"/>
        <v>-2.8809335364487668E-2</v>
      </c>
      <c r="Y40" s="137">
        <f t="shared" si="6"/>
        <v>-6.7956058415956028E-3</v>
      </c>
      <c r="Z40" s="137">
        <f t="shared" si="6"/>
        <v>0.12722440264142587</v>
      </c>
      <c r="AA40" s="137">
        <f t="shared" si="6"/>
        <v>5.9738853914388754E-2</v>
      </c>
      <c r="AB40" s="137">
        <f t="shared" si="6"/>
        <v>7.3718663155180525E-2</v>
      </c>
      <c r="AC40" s="137"/>
      <c r="AD40" s="137">
        <f t="shared" si="6"/>
        <v>1.6734059492435758E-2</v>
      </c>
    </row>
    <row r="42" spans="1:31" x14ac:dyDescent="0.3">
      <c r="D42" s="116" t="s">
        <v>152</v>
      </c>
      <c r="E42" s="7">
        <f>AVERAGEIF($D$2:$D$35,"W",E$2:E$35)</f>
        <v>14.384615384615385</v>
      </c>
      <c r="F42" s="7">
        <f t="shared" ref="F42:AB42" si="7">AVERAGEIF($D$2:$D$35,"W",F$2:F$35)</f>
        <v>28.923076923076923</v>
      </c>
      <c r="G42" s="7">
        <f t="shared" si="7"/>
        <v>2.6538461538461537</v>
      </c>
      <c r="H42" s="7">
        <f t="shared" si="7"/>
        <v>7.384615384615385</v>
      </c>
      <c r="I42" s="7">
        <f t="shared" si="7"/>
        <v>2.0384615384615383</v>
      </c>
      <c r="J42" s="7">
        <f t="shared" si="7"/>
        <v>5.5384615384615383</v>
      </c>
      <c r="K42" s="7">
        <f t="shared" si="7"/>
        <v>2</v>
      </c>
      <c r="L42" s="7">
        <f t="shared" si="7"/>
        <v>2.4</v>
      </c>
      <c r="M42" s="7">
        <f t="shared" si="7"/>
        <v>0.26923076923076922</v>
      </c>
      <c r="N42" s="7">
        <f t="shared" si="7"/>
        <v>1.7692307692307692</v>
      </c>
      <c r="O42" s="7">
        <f t="shared" si="7"/>
        <v>1.7692307692307692</v>
      </c>
      <c r="P42" s="7">
        <f t="shared" si="7"/>
        <v>0.11538461538461539</v>
      </c>
      <c r="Q42" s="7">
        <f t="shared" si="7"/>
        <v>0.46153846153846156</v>
      </c>
      <c r="R42" s="7">
        <f t="shared" si="7"/>
        <v>1.5769230769230769</v>
      </c>
      <c r="S42" s="7">
        <f t="shared" si="7"/>
        <v>1.0384615384615385</v>
      </c>
      <c r="T42" s="7">
        <f t="shared" si="7"/>
        <v>8.115384615384615</v>
      </c>
      <c r="U42" s="7">
        <f t="shared" si="7"/>
        <v>1.1923076923076923</v>
      </c>
      <c r="V42" s="7">
        <f t="shared" si="7"/>
        <v>0.84615384615384615</v>
      </c>
      <c r="W42" s="7">
        <f t="shared" si="7"/>
        <v>0.23076923076923078</v>
      </c>
      <c r="X42" s="7">
        <f t="shared" si="7"/>
        <v>0.73076923076923073</v>
      </c>
      <c r="Y42" s="7">
        <f t="shared" si="7"/>
        <v>0.96153846153846156</v>
      </c>
      <c r="Z42" s="7">
        <f t="shared" si="7"/>
        <v>6.3461538461538458</v>
      </c>
      <c r="AA42" s="138">
        <f t="shared" si="7"/>
        <v>1.3024999999999998</v>
      </c>
      <c r="AB42" s="138">
        <f t="shared" si="7"/>
        <v>1.3605769230769229</v>
      </c>
      <c r="AC42" s="7"/>
      <c r="AD42" s="7"/>
    </row>
    <row r="43" spans="1:31" x14ac:dyDescent="0.3">
      <c r="D43" s="116" t="s">
        <v>214</v>
      </c>
      <c r="E43" s="7">
        <f>AVERAGEIF($D$2:$D$35,"L",E$2:E$35)</f>
        <v>-7.875</v>
      </c>
      <c r="F43" s="7">
        <f t="shared" ref="F43:AB43" si="8">AVERAGEIF($D$2:$D$35,"L",F$2:F$35)</f>
        <v>30.625</v>
      </c>
      <c r="G43" s="7">
        <f t="shared" si="8"/>
        <v>3</v>
      </c>
      <c r="H43" s="7">
        <f t="shared" si="8"/>
        <v>7.25</v>
      </c>
      <c r="I43" s="7">
        <f t="shared" si="8"/>
        <v>2</v>
      </c>
      <c r="J43" s="7">
        <f t="shared" si="8"/>
        <v>5</v>
      </c>
      <c r="K43" s="7">
        <f t="shared" si="8"/>
        <v>1.5</v>
      </c>
      <c r="L43" s="7">
        <f t="shared" si="8"/>
        <v>2</v>
      </c>
      <c r="M43" s="7">
        <f t="shared" si="8"/>
        <v>0.25</v>
      </c>
      <c r="N43" s="7">
        <f t="shared" si="8"/>
        <v>1.625</v>
      </c>
      <c r="O43" s="7">
        <f t="shared" si="8"/>
        <v>1.375</v>
      </c>
      <c r="P43" s="7">
        <f t="shared" si="8"/>
        <v>0</v>
      </c>
      <c r="Q43" s="7">
        <f t="shared" si="8"/>
        <v>0.875</v>
      </c>
      <c r="R43" s="7">
        <f t="shared" si="8"/>
        <v>2.125</v>
      </c>
      <c r="S43" s="7">
        <f t="shared" si="8"/>
        <v>1</v>
      </c>
      <c r="T43" s="7">
        <f t="shared" si="8"/>
        <v>8.75</v>
      </c>
      <c r="U43" s="7">
        <f t="shared" si="8"/>
        <v>1.25</v>
      </c>
      <c r="V43" s="7">
        <f t="shared" si="8"/>
        <v>1.125</v>
      </c>
      <c r="W43" s="7">
        <f t="shared" si="8"/>
        <v>0.125</v>
      </c>
      <c r="X43" s="7">
        <f t="shared" si="8"/>
        <v>0.75</v>
      </c>
      <c r="Y43" s="7">
        <f t="shared" si="8"/>
        <v>1.125</v>
      </c>
      <c r="Z43" s="7">
        <f t="shared" si="8"/>
        <v>3</v>
      </c>
      <c r="AA43" s="138">
        <f t="shared" si="8"/>
        <v>2.419999999999999</v>
      </c>
      <c r="AB43" s="138">
        <f t="shared" si="8"/>
        <v>3.4687500000000004</v>
      </c>
      <c r="AC43" s="7"/>
      <c r="AD43" s="7"/>
    </row>
    <row r="45" spans="1:31" x14ac:dyDescent="0.3">
      <c r="H45" s="81">
        <f>G42/H42</f>
        <v>0.35937499999999994</v>
      </c>
      <c r="J45" s="81">
        <f>I42/J42</f>
        <v>0.36805555555555552</v>
      </c>
      <c r="L45" s="81">
        <f>K42/L42</f>
        <v>0.83333333333333337</v>
      </c>
    </row>
    <row r="46" spans="1:31" x14ac:dyDescent="0.3">
      <c r="H46" s="81">
        <f>G43/H43</f>
        <v>0.41379310344827586</v>
      </c>
      <c r="J46" s="81">
        <f>I43/J43</f>
        <v>0.4</v>
      </c>
      <c r="L46" s="81">
        <f>K43/L43</f>
        <v>0.75</v>
      </c>
    </row>
    <row r="48" spans="1:31" x14ac:dyDescent="0.3">
      <c r="D48" s="116" t="s">
        <v>121</v>
      </c>
      <c r="E48" s="7">
        <f>AVERAGEIF($C$2:$C$35,$D48,E$2:E$35)</f>
        <v>14.714285714285714</v>
      </c>
      <c r="F48" s="7">
        <f t="shared" ref="F48:AB50" si="9">AVERAGEIF($C$2:$C$35,$D48,F$2:F$35)</f>
        <v>29.785714285714285</v>
      </c>
      <c r="G48" s="7">
        <f t="shared" si="9"/>
        <v>2.9285714285714284</v>
      </c>
      <c r="H48" s="7">
        <f t="shared" si="9"/>
        <v>8.2142857142857135</v>
      </c>
      <c r="I48" s="7">
        <f t="shared" si="9"/>
        <v>2.2142857142857144</v>
      </c>
      <c r="J48" s="7">
        <f t="shared" si="9"/>
        <v>6.0714285714285712</v>
      </c>
      <c r="K48" s="7">
        <f t="shared" si="9"/>
        <v>2</v>
      </c>
      <c r="L48" s="7">
        <f t="shared" si="9"/>
        <v>2.2857142857142856</v>
      </c>
      <c r="M48" s="7">
        <f t="shared" si="9"/>
        <v>0.2857142857142857</v>
      </c>
      <c r="N48" s="7">
        <f t="shared" si="9"/>
        <v>1.7857142857142858</v>
      </c>
      <c r="O48" s="7">
        <f t="shared" si="9"/>
        <v>1.8571428571428572</v>
      </c>
      <c r="P48" s="7">
        <f t="shared" si="9"/>
        <v>0.21428571428571427</v>
      </c>
      <c r="Q48" s="7">
        <f t="shared" si="9"/>
        <v>0.5714285714285714</v>
      </c>
      <c r="R48" s="7">
        <f t="shared" si="9"/>
        <v>1.4285714285714286</v>
      </c>
      <c r="S48" s="7">
        <f t="shared" si="9"/>
        <v>1.2857142857142858</v>
      </c>
      <c r="T48" s="7">
        <f t="shared" si="9"/>
        <v>9.0714285714285712</v>
      </c>
      <c r="U48" s="7">
        <f t="shared" si="9"/>
        <v>0.9285714285714286</v>
      </c>
      <c r="V48" s="7">
        <f t="shared" si="9"/>
        <v>1.1428571428571428</v>
      </c>
      <c r="W48" s="7">
        <f t="shared" si="9"/>
        <v>0.21428571428571427</v>
      </c>
      <c r="X48" s="7">
        <f t="shared" si="9"/>
        <v>0.5714285714285714</v>
      </c>
      <c r="Y48" s="7">
        <f t="shared" si="9"/>
        <v>0.6428571428571429</v>
      </c>
      <c r="Z48" s="7">
        <f t="shared" si="9"/>
        <v>4.2857142857142856</v>
      </c>
      <c r="AA48" s="7">
        <f t="shared" si="9"/>
        <v>1.2078571428571425</v>
      </c>
      <c r="AB48" s="7">
        <f t="shared" si="9"/>
        <v>2.9767857142857146</v>
      </c>
      <c r="AC48" s="7"/>
    </row>
    <row r="49" spans="4:29" x14ac:dyDescent="0.3">
      <c r="D49" s="116" t="s">
        <v>122</v>
      </c>
      <c r="E49" s="7">
        <f t="shared" ref="E49:T50" si="10">AVERAGEIF($C$2:$C$35,$D49,E$2:E$35)</f>
        <v>2.9166666666666665</v>
      </c>
      <c r="F49" s="7">
        <f t="shared" si="10"/>
        <v>29.416666666666668</v>
      </c>
      <c r="G49" s="7">
        <f t="shared" si="10"/>
        <v>2.9166666666666665</v>
      </c>
      <c r="H49" s="7">
        <f t="shared" si="10"/>
        <v>7</v>
      </c>
      <c r="I49" s="7">
        <f t="shared" si="10"/>
        <v>2.1666666666666665</v>
      </c>
      <c r="J49" s="7">
        <f t="shared" si="10"/>
        <v>5</v>
      </c>
      <c r="K49" s="7">
        <f t="shared" si="10"/>
        <v>1.6</v>
      </c>
      <c r="L49" s="7">
        <f t="shared" si="10"/>
        <v>2.4</v>
      </c>
      <c r="M49" s="7">
        <f t="shared" si="10"/>
        <v>0.33333333333333331</v>
      </c>
      <c r="N49" s="7">
        <f t="shared" si="10"/>
        <v>1.6666666666666667</v>
      </c>
      <c r="O49" s="7">
        <f t="shared" si="10"/>
        <v>1.4166666666666667</v>
      </c>
      <c r="P49" s="7">
        <f t="shared" si="10"/>
        <v>0</v>
      </c>
      <c r="Q49" s="7">
        <f t="shared" si="10"/>
        <v>0.5</v>
      </c>
      <c r="R49" s="7">
        <f t="shared" si="10"/>
        <v>2.1666666666666665</v>
      </c>
      <c r="S49" s="7">
        <f t="shared" si="10"/>
        <v>0.75</v>
      </c>
      <c r="T49" s="7">
        <f t="shared" si="10"/>
        <v>8.6666666666666661</v>
      </c>
      <c r="U49" s="7">
        <f t="shared" si="9"/>
        <v>1.3333333333333333</v>
      </c>
      <c r="V49" s="7">
        <f t="shared" si="9"/>
        <v>1</v>
      </c>
      <c r="W49" s="7">
        <f t="shared" si="9"/>
        <v>0.16666666666666666</v>
      </c>
      <c r="X49" s="7">
        <f t="shared" si="9"/>
        <v>0.58333333333333337</v>
      </c>
      <c r="Y49" s="7">
        <f t="shared" si="9"/>
        <v>1.1666666666666667</v>
      </c>
      <c r="Z49" s="7">
        <f t="shared" si="9"/>
        <v>5.666666666666667</v>
      </c>
      <c r="AA49" s="7">
        <f t="shared" si="9"/>
        <v>3.1420833333333333</v>
      </c>
      <c r="AB49" s="7">
        <f t="shared" si="9"/>
        <v>1.5333333333333332</v>
      </c>
      <c r="AC49" s="7"/>
    </row>
    <row r="50" spans="4:29" x14ac:dyDescent="0.3">
      <c r="D50" s="116" t="s">
        <v>272</v>
      </c>
      <c r="E50" s="7">
        <f t="shared" si="10"/>
        <v>5.25</v>
      </c>
      <c r="F50" s="7">
        <f t="shared" si="9"/>
        <v>29</v>
      </c>
      <c r="G50" s="7">
        <f t="shared" si="9"/>
        <v>2.6</v>
      </c>
      <c r="H50" s="7">
        <f t="shared" si="9"/>
        <v>6.75</v>
      </c>
      <c r="I50" s="7">
        <f t="shared" si="9"/>
        <v>1.9</v>
      </c>
      <c r="J50" s="7">
        <f t="shared" si="9"/>
        <v>4.95</v>
      </c>
      <c r="K50" s="7">
        <f t="shared" si="9"/>
        <v>1.7142857142857142</v>
      </c>
      <c r="L50" s="7">
        <f t="shared" si="9"/>
        <v>2.2857142857142856</v>
      </c>
      <c r="M50" s="7">
        <f t="shared" si="9"/>
        <v>0.25</v>
      </c>
      <c r="N50" s="7">
        <f t="shared" si="9"/>
        <v>1.7</v>
      </c>
      <c r="O50" s="7">
        <f t="shared" si="9"/>
        <v>1.55</v>
      </c>
      <c r="P50" s="7">
        <f t="shared" si="9"/>
        <v>0</v>
      </c>
      <c r="Q50" s="7">
        <f t="shared" si="9"/>
        <v>0.55000000000000004</v>
      </c>
      <c r="R50" s="7">
        <f t="shared" si="9"/>
        <v>1.9</v>
      </c>
      <c r="S50" s="7">
        <f t="shared" si="9"/>
        <v>0.85</v>
      </c>
      <c r="T50" s="7">
        <f t="shared" si="9"/>
        <v>7.7</v>
      </c>
      <c r="U50" s="7">
        <f t="shared" si="9"/>
        <v>1.4</v>
      </c>
      <c r="V50" s="7">
        <f t="shared" si="9"/>
        <v>0.75</v>
      </c>
      <c r="W50" s="7">
        <f t="shared" si="9"/>
        <v>0.2</v>
      </c>
      <c r="X50" s="7">
        <f t="shared" si="9"/>
        <v>0.85</v>
      </c>
      <c r="Y50" s="7">
        <f t="shared" si="9"/>
        <v>1.25</v>
      </c>
      <c r="Z50" s="7">
        <f t="shared" si="9"/>
        <v>6.45</v>
      </c>
      <c r="AA50" s="7">
        <f t="shared" si="9"/>
        <v>1.81575</v>
      </c>
      <c r="AB50" s="7">
        <f t="shared" si="9"/>
        <v>1.0725</v>
      </c>
      <c r="AC50" s="7"/>
    </row>
    <row r="52" spans="4:29" x14ac:dyDescent="0.3">
      <c r="H52" s="81">
        <f>G48/H48</f>
        <v>0.35652173913043478</v>
      </c>
      <c r="J52" s="81">
        <f>I48/J48</f>
        <v>0.36470588235294121</v>
      </c>
      <c r="L52" s="81">
        <f>K48/L48</f>
        <v>0.875</v>
      </c>
    </row>
    <row r="53" spans="4:29" x14ac:dyDescent="0.3">
      <c r="H53" s="81">
        <f>G49/H49</f>
        <v>0.41666666666666663</v>
      </c>
      <c r="J53" s="81">
        <f>I49/J49</f>
        <v>0.43333333333333329</v>
      </c>
      <c r="L53" s="81">
        <f>K49/L49</f>
        <v>0.66666666666666674</v>
      </c>
    </row>
    <row r="54" spans="4:29" x14ac:dyDescent="0.3">
      <c r="H54" s="81">
        <f>G50/H50</f>
        <v>0.38518518518518519</v>
      </c>
      <c r="J54" s="140">
        <f>I50/J50</f>
        <v>0.38383838383838381</v>
      </c>
      <c r="L54" s="81">
        <f>K50/L50</f>
        <v>0.75</v>
      </c>
    </row>
    <row r="56" spans="4:29" x14ac:dyDescent="0.3">
      <c r="D56" s="116" t="s">
        <v>266</v>
      </c>
      <c r="E56" s="7">
        <f>AVERAGEIF($AE$2:$AE$35,$D56,E$2:E$35)</f>
        <v>5.3</v>
      </c>
      <c r="F56" s="7">
        <f t="shared" ref="F56:AB57" si="11">AVERAGEIF($AE$2:$AE$35,$D56,F$2:F$35)</f>
        <v>25.8</v>
      </c>
      <c r="G56" s="7">
        <f t="shared" si="11"/>
        <v>2.7</v>
      </c>
      <c r="H56" s="7">
        <f t="shared" si="11"/>
        <v>7.4</v>
      </c>
      <c r="I56" s="7">
        <f t="shared" si="11"/>
        <v>1.7</v>
      </c>
      <c r="J56" s="7">
        <f t="shared" si="11"/>
        <v>5.0999999999999996</v>
      </c>
      <c r="K56" s="7">
        <f t="shared" si="11"/>
        <v>1.8333333333333333</v>
      </c>
      <c r="L56" s="7">
        <f t="shared" si="11"/>
        <v>2.3333333333333335</v>
      </c>
      <c r="M56" s="7">
        <f t="shared" si="11"/>
        <v>0.1</v>
      </c>
      <c r="N56" s="7">
        <f t="shared" si="11"/>
        <v>1.5</v>
      </c>
      <c r="O56" s="7">
        <f t="shared" si="11"/>
        <v>1.7</v>
      </c>
      <c r="P56" s="7">
        <f t="shared" si="11"/>
        <v>0</v>
      </c>
      <c r="Q56" s="7">
        <f t="shared" si="11"/>
        <v>0.6</v>
      </c>
      <c r="R56" s="7">
        <f t="shared" si="11"/>
        <v>1.3</v>
      </c>
      <c r="S56" s="7">
        <f t="shared" si="11"/>
        <v>1</v>
      </c>
      <c r="T56" s="7">
        <f t="shared" si="11"/>
        <v>8.1999999999999993</v>
      </c>
      <c r="U56" s="7">
        <f t="shared" si="11"/>
        <v>0.7</v>
      </c>
      <c r="V56" s="7">
        <f t="shared" si="11"/>
        <v>1.2</v>
      </c>
      <c r="W56" s="7">
        <f t="shared" si="11"/>
        <v>0.3</v>
      </c>
      <c r="X56" s="7">
        <f t="shared" si="11"/>
        <v>0.2</v>
      </c>
      <c r="Y56" s="7">
        <f t="shared" si="11"/>
        <v>1</v>
      </c>
      <c r="Z56" s="7">
        <f t="shared" si="11"/>
        <v>4.5999999999999996</v>
      </c>
      <c r="AA56" s="138">
        <f t="shared" si="11"/>
        <v>1.2699999999999994</v>
      </c>
      <c r="AB56" s="7">
        <f t="shared" si="11"/>
        <v>2.4375</v>
      </c>
      <c r="AC56" s="7"/>
    </row>
    <row r="57" spans="4:29" x14ac:dyDescent="0.3">
      <c r="D57" s="116" t="s">
        <v>96</v>
      </c>
      <c r="E57" s="7">
        <f>AVERAGEIF($AE$2:$AE$35,$D57,E$2:E$35)</f>
        <v>10.7</v>
      </c>
      <c r="F57" s="7">
        <f t="shared" si="11"/>
        <v>31</v>
      </c>
      <c r="G57" s="7">
        <f t="shared" si="11"/>
        <v>2.95</v>
      </c>
      <c r="H57" s="7">
        <f t="shared" si="11"/>
        <v>7.65</v>
      </c>
      <c r="I57" s="7">
        <f t="shared" si="11"/>
        <v>2.25</v>
      </c>
      <c r="J57" s="7">
        <f t="shared" si="11"/>
        <v>5.65</v>
      </c>
      <c r="K57" s="7">
        <f t="shared" si="11"/>
        <v>1.875</v>
      </c>
      <c r="L57" s="7">
        <f t="shared" si="11"/>
        <v>2.25</v>
      </c>
      <c r="M57" s="7">
        <f t="shared" si="11"/>
        <v>0.4</v>
      </c>
      <c r="N57" s="7">
        <f t="shared" si="11"/>
        <v>1.75</v>
      </c>
      <c r="O57" s="7">
        <f t="shared" si="11"/>
        <v>1.75</v>
      </c>
      <c r="P57" s="7">
        <f t="shared" si="11"/>
        <v>0.15</v>
      </c>
      <c r="Q57" s="7">
        <f t="shared" si="11"/>
        <v>0.55000000000000004</v>
      </c>
      <c r="R57" s="7">
        <f t="shared" si="11"/>
        <v>1.85</v>
      </c>
      <c r="S57" s="7">
        <f t="shared" si="11"/>
        <v>1.1499999999999999</v>
      </c>
      <c r="T57" s="7">
        <f t="shared" si="11"/>
        <v>8.9</v>
      </c>
      <c r="U57" s="7">
        <f t="shared" si="11"/>
        <v>1.25</v>
      </c>
      <c r="V57" s="7">
        <f t="shared" si="11"/>
        <v>0.95</v>
      </c>
      <c r="W57" s="7">
        <f t="shared" si="11"/>
        <v>0.2</v>
      </c>
      <c r="X57" s="7">
        <f t="shared" si="11"/>
        <v>0.75</v>
      </c>
      <c r="Y57" s="7">
        <f t="shared" si="11"/>
        <v>0.95</v>
      </c>
      <c r="Z57" s="7">
        <f t="shared" si="11"/>
        <v>5.3</v>
      </c>
      <c r="AA57" s="138">
        <f t="shared" si="11"/>
        <v>2.2242500000000001</v>
      </c>
      <c r="AB57" s="7">
        <f t="shared" si="11"/>
        <v>2.3387500000000001</v>
      </c>
      <c r="AC57" s="7"/>
    </row>
    <row r="59" spans="4:29" x14ac:dyDescent="0.3">
      <c r="H59" s="81">
        <f>G56/H56</f>
        <v>0.36486486486486486</v>
      </c>
      <c r="J59" s="81">
        <f>I56/J56</f>
        <v>0.33333333333333337</v>
      </c>
      <c r="L59" s="81">
        <f>K56/L56</f>
        <v>0.78571428571428559</v>
      </c>
    </row>
    <row r="60" spans="4:29" x14ac:dyDescent="0.3">
      <c r="H60" s="81">
        <f>G57/H57</f>
        <v>0.38562091503267976</v>
      </c>
      <c r="J60" s="140">
        <f>I57/J57</f>
        <v>0.39823008849557517</v>
      </c>
      <c r="L60" s="81">
        <f>K57/L57</f>
        <v>0.83333333333333337</v>
      </c>
    </row>
  </sheetData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3213B0-AE53-42F3-B46E-2989A7E59843}">
  <dimension ref="A1:AE60"/>
  <sheetViews>
    <sheetView showGridLines="0" zoomScale="70" zoomScaleNormal="70" workbookViewId="0">
      <pane ySplit="1" topLeftCell="A8" activePane="bottomLeft" state="frozen"/>
      <selection activeCell="B37" sqref="B37"/>
      <selection pane="bottomLeft" activeCell="B37" sqref="B37"/>
    </sheetView>
  </sheetViews>
  <sheetFormatPr defaultRowHeight="14.4" x14ac:dyDescent="0.3"/>
  <cols>
    <col min="1" max="1" width="11.6640625" bestFit="1" customWidth="1"/>
    <col min="2" max="2" width="15.44140625" bestFit="1" customWidth="1"/>
    <col min="3" max="3" width="7.33203125" customWidth="1"/>
    <col min="4" max="4" width="7" customWidth="1"/>
    <col min="5" max="5" width="10.109375" bestFit="1" customWidth="1"/>
    <col min="6" max="7" width="7.88671875" customWidth="1"/>
    <col min="8" max="8" width="8.109375" customWidth="1"/>
    <col min="9" max="9" width="7.33203125" customWidth="1"/>
    <col min="10" max="10" width="7.44140625" bestFit="1" customWidth="1"/>
    <col min="11" max="11" width="7.109375" customWidth="1"/>
    <col min="12" max="12" width="7.44140625" bestFit="1" customWidth="1"/>
    <col min="21" max="21" width="10.5546875" customWidth="1"/>
    <col min="22" max="22" width="11.5546875" bestFit="1" customWidth="1"/>
    <col min="23" max="23" width="11.5546875" customWidth="1"/>
    <col min="24" max="24" width="12.21875" bestFit="1" customWidth="1"/>
    <col min="25" max="25" width="12.21875" customWidth="1"/>
    <col min="26" max="26" width="14.109375" bestFit="1" customWidth="1"/>
    <col min="27" max="29" width="12.21875" customWidth="1"/>
    <col min="30" max="30" width="8.5546875" bestFit="1" customWidth="1"/>
    <col min="31" max="31" width="10.6640625" bestFit="1" customWidth="1"/>
  </cols>
  <sheetData>
    <row r="1" spans="1:31" x14ac:dyDescent="0.3">
      <c r="A1" s="22" t="s">
        <v>52</v>
      </c>
      <c r="B1" s="12" t="s">
        <v>12</v>
      </c>
      <c r="C1" s="2" t="s">
        <v>53</v>
      </c>
      <c r="D1" s="2" t="s">
        <v>45</v>
      </c>
      <c r="E1" s="2" t="s">
        <v>238</v>
      </c>
      <c r="F1" s="2" t="s">
        <v>54</v>
      </c>
      <c r="G1" s="2" t="s">
        <v>55</v>
      </c>
      <c r="H1" s="2" t="s">
        <v>56</v>
      </c>
      <c r="I1" s="2" t="s">
        <v>57</v>
      </c>
      <c r="J1" s="2" t="s">
        <v>58</v>
      </c>
      <c r="K1" s="2" t="s">
        <v>59</v>
      </c>
      <c r="L1" s="2" t="s">
        <v>60</v>
      </c>
      <c r="M1" s="2" t="s">
        <v>62</v>
      </c>
      <c r="N1" s="2" t="s">
        <v>61</v>
      </c>
      <c r="O1" s="2" t="s">
        <v>63</v>
      </c>
      <c r="P1" s="2" t="s">
        <v>64</v>
      </c>
      <c r="Q1" s="2" t="s">
        <v>65</v>
      </c>
      <c r="R1" s="2" t="s">
        <v>66</v>
      </c>
      <c r="S1" s="2" t="s">
        <v>67</v>
      </c>
      <c r="T1" s="2" t="s">
        <v>68</v>
      </c>
      <c r="U1" s="2" t="s">
        <v>69</v>
      </c>
      <c r="V1" s="2" t="s">
        <v>123</v>
      </c>
      <c r="W1" s="2" t="s">
        <v>185</v>
      </c>
      <c r="X1" s="2" t="s">
        <v>153</v>
      </c>
      <c r="Y1" s="2" t="s">
        <v>251</v>
      </c>
      <c r="Z1" s="2" t="s">
        <v>215</v>
      </c>
      <c r="AA1" s="2" t="s">
        <v>226</v>
      </c>
      <c r="AB1" s="2" t="s">
        <v>227</v>
      </c>
      <c r="AC1" s="2" t="s">
        <v>279</v>
      </c>
      <c r="AD1" s="26" t="s">
        <v>120</v>
      </c>
      <c r="AE1" s="2" t="s">
        <v>50</v>
      </c>
    </row>
    <row r="2" spans="1:31" x14ac:dyDescent="0.3">
      <c r="A2" s="20">
        <f>'Roman Game Log'!A2</f>
        <v>44874</v>
      </c>
      <c r="B2" s="13" t="str">
        <f>'Roman Game Log'!B2</f>
        <v>IUPUI</v>
      </c>
      <c r="C2" s="3" t="str">
        <f>'Roman Game Log'!C2</f>
        <v>H</v>
      </c>
      <c r="D2" s="3" t="str">
        <f>IF('Roman Game Log'!D2= "","",'Roman Game Log'!D2)</f>
        <v>W</v>
      </c>
      <c r="E2" s="3">
        <f>IF('Roman Game Log'!E2= "","",'Roman Game Log'!E2)</f>
        <v>32</v>
      </c>
      <c r="F2" s="3">
        <v>25</v>
      </c>
      <c r="G2" s="3">
        <v>7</v>
      </c>
      <c r="H2" s="3">
        <v>13</v>
      </c>
      <c r="I2" s="3">
        <v>1</v>
      </c>
      <c r="J2" s="3">
        <v>4</v>
      </c>
      <c r="K2" s="3">
        <v>7</v>
      </c>
      <c r="L2" s="3">
        <v>8</v>
      </c>
      <c r="M2" s="3">
        <v>1</v>
      </c>
      <c r="N2" s="3">
        <v>7</v>
      </c>
      <c r="O2" s="3">
        <v>3</v>
      </c>
      <c r="P2" s="3">
        <v>0</v>
      </c>
      <c r="Q2" s="3">
        <v>2</v>
      </c>
      <c r="R2" s="3">
        <v>3</v>
      </c>
      <c r="S2" s="3">
        <v>2</v>
      </c>
      <c r="T2" s="3">
        <v>22</v>
      </c>
      <c r="U2" s="3">
        <v>1</v>
      </c>
      <c r="V2" s="3">
        <v>4</v>
      </c>
      <c r="W2" s="3">
        <v>0</v>
      </c>
      <c r="X2" s="3">
        <v>1</v>
      </c>
      <c r="Y2" s="3">
        <f>IF(F2="","",COUNTIFS('Defense Log'!$H$2:$H$3001,"Tucker",'Defense Log'!$A$2:$A$3001,$B2,'Defense Log'!$I$2:$I$3001,"Turnover",'Defense Log'!$L$2:$L$3001,"&lt;&gt;x"))</f>
        <v>2</v>
      </c>
      <c r="Z2" s="3">
        <f>IF(F2="","",SUMIFS('Defense Log'!$M$2:$M$3001,'Defense Log'!$H$2:$H$3001,"Tucker",'Defense Log'!$A$2:$A$3001,B2,'Defense Log'!$L$2:$L$3001,"&lt;&gt;x"))</f>
        <v>0</v>
      </c>
      <c r="AA2" s="3">
        <f>IF(F2="","",T2+'Impact Formula'!$B$4*O2+'Impact Formula'!$B$5*M2+'Impact Formula'!$B$6*V2+'Impact Formula'!$B$7*S2+'Impact Formula'!$B$8*(H2-G2)+'Impact Formula'!$B$9*(L2-K2))</f>
        <v>15.89</v>
      </c>
      <c r="AB2" s="3">
        <f>IF(F2="","",N2*'Impact Formula'!$B$17+Q2*'Impact Formula'!$B$18+P2*'Impact Formula'!$B$19+W2*'Impact Formula'!$B$21+U2*'Impact Formula'!$B$22+X2*'Impact Formula'!$B$23+'Impact Formula'!$B$24*R2+Y2*'Impact Formula'!$B$20+Z2*'Impact Formula'!$B$16+IFERROR((COUNTIFS('Defense Log'!$H$2:$H$3001,"Tucker",'Defense Log'!$A$2:$A$3001,$B2,'Defense Log'!$N$2:$N$3001,"No",'Defense Log'!$I$2:$I$3001,"&lt;&gt;Foul",'Defense Log'!$I$2:$I$3001,"&lt;&gt;Turnover")*'Impact Formula'!$B$25),0))</f>
        <v>10.625</v>
      </c>
      <c r="AC2" s="3">
        <f>IFERROR((AA2+AB2),"")</f>
        <v>26.515000000000001</v>
      </c>
      <c r="AD2" s="5">
        <f t="shared" ref="AD2:AD7" si="0">IFERROR(T2/((H2*2)+(0.88*L2)),"")</f>
        <v>0.66585956416464898</v>
      </c>
      <c r="AE2" s="13" t="s">
        <v>266</v>
      </c>
    </row>
    <row r="3" spans="1:31" x14ac:dyDescent="0.3">
      <c r="A3" s="20">
        <f>'Roman Game Log'!A3</f>
        <v>44879</v>
      </c>
      <c r="B3" s="13" t="str">
        <f>'Roman Game Log'!B3</f>
        <v>Wofford</v>
      </c>
      <c r="C3" s="3" t="str">
        <f>'Roman Game Log'!C3</f>
        <v>H</v>
      </c>
      <c r="D3" s="3" t="str">
        <f>IF('Roman Game Log'!D3= "","",'Roman Game Log'!D3)</f>
        <v>W</v>
      </c>
      <c r="E3" s="3">
        <f>IF('Roman Game Log'!E3= "","",'Roman Game Log'!E3)</f>
        <v>8</v>
      </c>
      <c r="F3" s="3">
        <v>33</v>
      </c>
      <c r="G3" s="3">
        <v>5</v>
      </c>
      <c r="H3" s="3">
        <v>14</v>
      </c>
      <c r="I3" s="3">
        <v>1</v>
      </c>
      <c r="J3" s="3">
        <v>7</v>
      </c>
      <c r="K3" s="3">
        <v>3</v>
      </c>
      <c r="L3" s="3">
        <v>4</v>
      </c>
      <c r="M3" s="3">
        <v>1</v>
      </c>
      <c r="N3" s="3">
        <v>8</v>
      </c>
      <c r="O3" s="3">
        <v>3</v>
      </c>
      <c r="P3" s="3">
        <v>0</v>
      </c>
      <c r="Q3" s="3">
        <v>1</v>
      </c>
      <c r="R3" s="3">
        <v>2</v>
      </c>
      <c r="S3" s="3">
        <v>0</v>
      </c>
      <c r="T3" s="3">
        <v>14</v>
      </c>
      <c r="U3" s="3">
        <v>2</v>
      </c>
      <c r="V3" s="3">
        <v>4</v>
      </c>
      <c r="W3" s="3">
        <v>0</v>
      </c>
      <c r="X3" s="3">
        <v>0</v>
      </c>
      <c r="Y3" s="3">
        <f>IF(F3="","",COUNTIFS('Defense Log'!$H$2:$H$3001,"Tucker",'Defense Log'!$A$2:$A$3001,$B3,'Defense Log'!$I$2:$I$3001,"Turnover",'Defense Log'!$L$2:$L$3001,"&lt;&gt;x"))</f>
        <v>1</v>
      </c>
      <c r="Z3" s="3">
        <f>IF(F3="","",SUMIFS('Defense Log'!$M$2:$M$3001,'Defense Log'!$H$2:$H$3001,"Tucker",'Defense Log'!$A$2:$A$3001,B3,'Defense Log'!$L$2:$L$3001,"&lt;&gt;x"))</f>
        <v>8</v>
      </c>
      <c r="AA3" s="3">
        <f>IF(F3="","",T3+'Impact Formula'!$B$4*O3+'Impact Formula'!$B$5*M3+'Impact Formula'!$B$6*V3+'Impact Formula'!$B$7*S3+'Impact Formula'!$B$8*(H3-G3)+'Impact Formula'!$B$9*(L3-K3))</f>
        <v>6.3500000000000014</v>
      </c>
      <c r="AB3" s="3">
        <f>IF(F3="","",N3*'Impact Formula'!$B$17+Q3*'Impact Formula'!$B$18+P3*'Impact Formula'!$B$19+W3*'Impact Formula'!$B$21+U3*'Impact Formula'!$B$22+X3*'Impact Formula'!$B$23+'Impact Formula'!$B$24*R3+Y3*'Impact Formula'!$B$20+Z3*'Impact Formula'!$B$16+IFERROR((COUNTIFS('Defense Log'!$H$2:$H$3001,"Tucker",'Defense Log'!$A$2:$A$3001,$B3,'Defense Log'!$N$2:$N$3001,"No",'Defense Log'!$I$2:$I$3001,"&lt;&gt;Foul",'Defense Log'!$I$2:$I$3001,"&lt;&gt;Turnover")*'Impact Formula'!$B$25),0))</f>
        <v>8.15</v>
      </c>
      <c r="AC3" s="6">
        <f>IFERROR((AA3+AB3),"")</f>
        <v>14.500000000000002</v>
      </c>
      <c r="AD3" s="5">
        <f t="shared" si="0"/>
        <v>0.44416243654822335</v>
      </c>
      <c r="AE3" s="13" t="s">
        <v>266</v>
      </c>
    </row>
    <row r="4" spans="1:31" x14ac:dyDescent="0.3">
      <c r="A4" s="20">
        <f>'Roman Game Log'!A4</f>
        <v>44883</v>
      </c>
      <c r="B4" s="13" t="str">
        <f>'Roman Game Log'!B4</f>
        <v>Buffalo</v>
      </c>
      <c r="C4" s="3" t="str">
        <f>'Roman Game Log'!C4</f>
        <v>N</v>
      </c>
      <c r="D4" s="3" t="str">
        <f>IF('Roman Game Log'!D4= "","",'Roman Game Log'!D4)</f>
        <v>W</v>
      </c>
      <c r="E4" s="3">
        <f>IF('Roman Game Log'!E4= "","",'Roman Game Log'!E4)</f>
        <v>8</v>
      </c>
      <c r="F4" s="3">
        <v>25</v>
      </c>
      <c r="G4" s="3">
        <v>7</v>
      </c>
      <c r="H4" s="3">
        <v>12</v>
      </c>
      <c r="I4" s="3">
        <v>3</v>
      </c>
      <c r="J4" s="3">
        <v>7</v>
      </c>
      <c r="K4" s="3">
        <v>5</v>
      </c>
      <c r="L4" s="3">
        <v>6</v>
      </c>
      <c r="M4" s="3">
        <v>0</v>
      </c>
      <c r="N4" s="3">
        <v>3</v>
      </c>
      <c r="O4" s="3">
        <v>2</v>
      </c>
      <c r="P4" s="3">
        <v>0</v>
      </c>
      <c r="Q4" s="3">
        <v>0</v>
      </c>
      <c r="R4" s="3">
        <v>5</v>
      </c>
      <c r="S4" s="3">
        <v>1</v>
      </c>
      <c r="T4" s="3">
        <v>22</v>
      </c>
      <c r="U4" s="3">
        <v>1</v>
      </c>
      <c r="V4" s="3">
        <v>2</v>
      </c>
      <c r="W4" s="3">
        <v>0</v>
      </c>
      <c r="X4" s="3">
        <v>1</v>
      </c>
      <c r="Y4" s="3">
        <f>IF(F4="","",COUNTIFS('Defense Log'!$H$2:$H$3001,"Tucker",'Defense Log'!$A$2:$A$3001,$B4,'Defense Log'!$I$2:$I$3001,"Turnover",'Defense Log'!$L$2:$L$3001,"&lt;&gt;x"))</f>
        <v>1</v>
      </c>
      <c r="Z4" s="3">
        <f>IF(F4="","",SUMIFS('Defense Log'!$M$2:$M$3001,'Defense Log'!$H$2:$H$3001,"Tucker",'Defense Log'!$A$2:$A$3001,B4,'Defense Log'!$L$2:$L$3001,"&lt;&gt;x"))</f>
        <v>7</v>
      </c>
      <c r="AA4" s="3">
        <f>IF(F4="","",T4+'Impact Formula'!$B$4*O4+'Impact Formula'!$B$5*M4+'Impact Formula'!$B$6*V4+'Impact Formula'!$B$7*S4+'Impact Formula'!$B$8*(H4-G4)+'Impact Formula'!$B$9*(L4-K4))</f>
        <v>14.844999999999999</v>
      </c>
      <c r="AB4" s="3">
        <f>IF(F4="","",N4*'Impact Formula'!$B$17+Q4*'Impact Formula'!$B$18+P4*'Impact Formula'!$B$19+W4*'Impact Formula'!$B$21+U4*'Impact Formula'!$B$22+X4*'Impact Formula'!$B$23+'Impact Formula'!$B$24*R4+Y4*'Impact Formula'!$B$20+Z4*'Impact Formula'!$B$16+IFERROR((COUNTIFS('Defense Log'!$H$2:$H$3001,"Tucker",'Defense Log'!$A$2:$A$3001,$B4,'Defense Log'!$N$2:$N$3001,"No",'Defense Log'!$I$2:$I$3001,"&lt;&gt;Foul",'Defense Log'!$I$2:$I$3001,"&lt;&gt;Turnover")*'Impact Formula'!$B$25),0))</f>
        <v>-1.0250000000000004</v>
      </c>
      <c r="AC4" s="6">
        <f t="shared" ref="AC4:AC34" si="1">IFERROR((AA4+AB4),"")</f>
        <v>13.819999999999999</v>
      </c>
      <c r="AD4" s="5">
        <f t="shared" si="0"/>
        <v>0.75136612021857918</v>
      </c>
      <c r="AE4" s="13" t="s">
        <v>266</v>
      </c>
    </row>
    <row r="5" spans="1:31" x14ac:dyDescent="0.3">
      <c r="A5" s="20">
        <f>'Roman Game Log'!A5</f>
        <v>44884</v>
      </c>
      <c r="B5" s="13" t="str">
        <f>'Roman Game Log'!B5</f>
        <v>Wyoming</v>
      </c>
      <c r="C5" s="3" t="str">
        <f>'Roman Game Log'!C5</f>
        <v>N</v>
      </c>
      <c r="D5" s="3" t="str">
        <f>IF('Roman Game Log'!D5= "","",'Roman Game Log'!D5)</f>
        <v>W</v>
      </c>
      <c r="E5" s="3">
        <f>IF('Roman Game Log'!E5= "","",'Roman Game Log'!E5)</f>
        <v>5</v>
      </c>
      <c r="F5" s="3">
        <v>39</v>
      </c>
      <c r="G5" s="3">
        <v>10</v>
      </c>
      <c r="H5" s="3">
        <v>14</v>
      </c>
      <c r="I5" s="3">
        <v>4</v>
      </c>
      <c r="J5" s="3">
        <v>6</v>
      </c>
      <c r="K5" s="3">
        <v>5</v>
      </c>
      <c r="L5" s="3">
        <v>5</v>
      </c>
      <c r="M5" s="3">
        <v>1</v>
      </c>
      <c r="N5" s="3">
        <v>3</v>
      </c>
      <c r="O5" s="3">
        <v>1</v>
      </c>
      <c r="P5" s="3">
        <v>0</v>
      </c>
      <c r="Q5" s="3">
        <v>0</v>
      </c>
      <c r="R5" s="3">
        <v>3</v>
      </c>
      <c r="S5" s="3">
        <v>1</v>
      </c>
      <c r="T5" s="3">
        <v>29</v>
      </c>
      <c r="U5" s="3">
        <v>1</v>
      </c>
      <c r="V5" s="3">
        <v>4</v>
      </c>
      <c r="W5" s="3">
        <v>1</v>
      </c>
      <c r="X5" s="3">
        <v>1</v>
      </c>
      <c r="Y5" s="3">
        <f>IF(F5="","",COUNTIFS('Defense Log'!$H$2:$H$3001,"Tucker",'Defense Log'!$A$2:$A$3001,$B5,'Defense Log'!$I$2:$I$3001,"Turnover",'Defense Log'!$L$2:$L$3001,"&lt;&gt;x"))</f>
        <v>1</v>
      </c>
      <c r="Z5" s="3">
        <f>IF(F5="","",SUMIFS('Defense Log'!$M$2:$M$3001,'Defense Log'!$H$2:$H$3001,"Tucker",'Defense Log'!$A$2:$A$3001,B5,'Defense Log'!$L$2:$L$3001,"&lt;&gt;x"))</f>
        <v>18</v>
      </c>
      <c r="AA5" s="3">
        <f>IF(F5="","",T5+'Impact Formula'!$B$4*O5+'Impact Formula'!$B$5*M5+'Impact Formula'!$B$6*V5+'Impact Formula'!$B$7*S5+'Impact Formula'!$B$8*(H5-G5)+'Impact Formula'!$B$9*(L5-K5))</f>
        <v>26.295000000000002</v>
      </c>
      <c r="AB5" s="3">
        <f>IF(F5="","",N5*'Impact Formula'!$B$17+Q5*'Impact Formula'!$B$18+P5*'Impact Formula'!$B$19+W5*'Impact Formula'!$B$21+U5*'Impact Formula'!$B$22+X5*'Impact Formula'!$B$23+'Impact Formula'!$B$24*R5+Y5*'Impact Formula'!$B$20+Z5*'Impact Formula'!$B$16+IFERROR((COUNTIFS('Defense Log'!$H$2:$H$3001,"Tucker",'Defense Log'!$A$2:$A$3001,$B5,'Defense Log'!$N$2:$N$3001,"No",'Defense Log'!$I$2:$I$3001,"&lt;&gt;Foul",'Defense Log'!$I$2:$I$3001,"&lt;&gt;Turnover")*'Impact Formula'!$B$25),0))</f>
        <v>-11.324999999999999</v>
      </c>
      <c r="AC5" s="6">
        <f t="shared" si="1"/>
        <v>14.970000000000002</v>
      </c>
      <c r="AD5" s="5">
        <f t="shared" si="0"/>
        <v>0.89506172839506182</v>
      </c>
      <c r="AE5" s="13" t="s">
        <v>266</v>
      </c>
    </row>
    <row r="6" spans="1:31" x14ac:dyDescent="0.3">
      <c r="A6" s="20">
        <f>'Roman Game Log'!A6</f>
        <v>44886</v>
      </c>
      <c r="B6" s="13" t="str">
        <f>'Roman Game Log'!B6</f>
        <v>Tarleton</v>
      </c>
      <c r="C6" s="3" t="str">
        <f>'Roman Game Log'!C6</f>
        <v>N</v>
      </c>
      <c r="D6" s="3" t="str">
        <f>IF('Roman Game Log'!D6= "","",'Roman Game Log'!D6)</f>
        <v>W</v>
      </c>
      <c r="E6" s="3">
        <f>IF('Roman Game Log'!E6= "","",'Roman Game Log'!E6)</f>
        <v>7</v>
      </c>
      <c r="F6" s="3">
        <v>37</v>
      </c>
      <c r="G6" s="3">
        <v>5</v>
      </c>
      <c r="H6" s="3">
        <v>5</v>
      </c>
      <c r="I6" s="3">
        <v>4</v>
      </c>
      <c r="J6" s="3">
        <v>4</v>
      </c>
      <c r="K6" s="3">
        <v>8</v>
      </c>
      <c r="L6" s="3">
        <v>8</v>
      </c>
      <c r="M6" s="3">
        <v>1</v>
      </c>
      <c r="N6" s="3">
        <v>7</v>
      </c>
      <c r="O6" s="3">
        <v>1</v>
      </c>
      <c r="P6" s="3">
        <v>2</v>
      </c>
      <c r="Q6" s="3">
        <v>2</v>
      </c>
      <c r="R6" s="3">
        <v>2</v>
      </c>
      <c r="S6" s="3">
        <v>3</v>
      </c>
      <c r="T6" s="3">
        <v>22</v>
      </c>
      <c r="U6" s="3">
        <v>3</v>
      </c>
      <c r="V6" s="3">
        <v>4</v>
      </c>
      <c r="W6" s="3">
        <v>0</v>
      </c>
      <c r="X6" s="3">
        <v>2</v>
      </c>
      <c r="Y6" s="3">
        <f>IF(F6="","",COUNTIFS('Defense Log'!$H$2:$H$3001,"Tucker",'Defense Log'!$A$2:$A$3001,$B6,'Defense Log'!$I$2:$I$3001,"Turnover",'Defense Log'!$L$2:$L$3001,"&lt;&gt;x"))</f>
        <v>0</v>
      </c>
      <c r="Z6" s="3">
        <f>IF(F6="","",SUMIFS('Defense Log'!$M$2:$M$3001,'Defense Log'!$H$2:$H$3001,"Tucker",'Defense Log'!$A$2:$A$3001,B6,'Defense Log'!$L$2:$L$3001,"&lt;&gt;x"))</f>
        <v>3</v>
      </c>
      <c r="AA6" s="3">
        <f>IF(F6="","",T6+'Impact Formula'!$B$4*O6+'Impact Formula'!$B$5*M6+'Impact Formula'!$B$6*V6+'Impact Formula'!$B$7*S6+'Impact Formula'!$B$8*(H6-G6)+'Impact Formula'!$B$9*(L6-K6))</f>
        <v>22.585000000000001</v>
      </c>
      <c r="AB6" s="3">
        <f>IF(F6="","",N6*'Impact Formula'!$B$17+Q6*'Impact Formula'!$B$18+P6*'Impact Formula'!$B$19+W6*'Impact Formula'!$B$21+U6*'Impact Formula'!$B$22+X6*'Impact Formula'!$B$23+'Impact Formula'!$B$24*R6+Y6*'Impact Formula'!$B$20+Z6*'Impact Formula'!$B$16+IFERROR((COUNTIFS('Defense Log'!$H$2:$H$3001,"Tucker",'Defense Log'!$A$2:$A$3001,$B6,'Defense Log'!$N$2:$N$3001,"No",'Defense Log'!$I$2:$I$3001,"&lt;&gt;Foul",'Defense Log'!$I$2:$I$3001,"&lt;&gt;Turnover")*'Impact Formula'!$B$25),0))</f>
        <v>18.274999999999999</v>
      </c>
      <c r="AC6" s="6">
        <f t="shared" si="1"/>
        <v>40.86</v>
      </c>
      <c r="AD6" s="5">
        <f t="shared" si="0"/>
        <v>1.2910798122065728</v>
      </c>
      <c r="AE6" s="13" t="s">
        <v>266</v>
      </c>
    </row>
    <row r="7" spans="1:31" x14ac:dyDescent="0.3">
      <c r="A7" s="20">
        <f>'Roman Game Log'!A7</f>
        <v>44891</v>
      </c>
      <c r="B7" s="13" t="str">
        <f>'Roman Game Log'!B7</f>
        <v>Louisiana</v>
      </c>
      <c r="C7" s="3" t="str">
        <f>'Roman Game Log'!C7</f>
        <v>H</v>
      </c>
      <c r="D7" s="3" t="str">
        <f>IF('Roman Game Log'!D7= "","",'Roman Game Log'!D7)</f>
        <v>W</v>
      </c>
      <c r="E7" s="3">
        <f>IF('Roman Game Log'!E7= "","",'Roman Game Log'!E7)</f>
        <v>12</v>
      </c>
      <c r="F7" s="3">
        <v>35</v>
      </c>
      <c r="G7" s="3">
        <v>6</v>
      </c>
      <c r="H7" s="3">
        <v>11</v>
      </c>
      <c r="I7" s="3">
        <v>2</v>
      </c>
      <c r="J7" s="3">
        <v>5</v>
      </c>
      <c r="K7" s="3">
        <v>7</v>
      </c>
      <c r="L7" s="3">
        <v>7</v>
      </c>
      <c r="M7" s="3">
        <v>0</v>
      </c>
      <c r="N7" s="3">
        <v>4</v>
      </c>
      <c r="O7" s="3">
        <v>4</v>
      </c>
      <c r="P7" s="3">
        <v>0</v>
      </c>
      <c r="Q7" s="3">
        <v>2</v>
      </c>
      <c r="R7" s="3">
        <v>3</v>
      </c>
      <c r="S7" s="3">
        <v>3</v>
      </c>
      <c r="T7" s="3">
        <v>21</v>
      </c>
      <c r="U7" s="3">
        <v>2</v>
      </c>
      <c r="V7" s="3">
        <v>4</v>
      </c>
      <c r="W7" s="3">
        <v>0</v>
      </c>
      <c r="X7" s="3">
        <v>1</v>
      </c>
      <c r="Y7" s="3">
        <f>IF(F7="","",COUNTIFS('Defense Log'!$H$2:$H$3001,"Tucker",'Defense Log'!$A$2:$A$3001,$B7,'Defense Log'!$I$2:$I$3001,"Turnover",'Defense Log'!$L$2:$L$3001,"&lt;&gt;x"))</f>
        <v>1</v>
      </c>
      <c r="Z7" s="3">
        <f>IF(F7="","",SUMIFS('Defense Log'!$M$2:$M$3001,'Defense Log'!$H$2:$H$3001,"Tucker",'Defense Log'!$A$2:$A$3001,B7,'Defense Log'!$L$2:$L$3001,"&lt;&gt;x"))</f>
        <v>5</v>
      </c>
      <c r="AA7" s="3">
        <f>IF(F7="","",T7+'Impact Formula'!$B$4*O7+'Impact Formula'!$B$5*M7+'Impact Formula'!$B$6*V7+'Impact Formula'!$B$7*S7+'Impact Formula'!$B$8*(H7-G7)+'Impact Formula'!$B$9*(L7-K7))</f>
        <v>15.085000000000001</v>
      </c>
      <c r="AB7" s="3">
        <f>IF(F7="","",N7*'Impact Formula'!$B$17+Q7*'Impact Formula'!$B$18+P7*'Impact Formula'!$B$19+W7*'Impact Formula'!$B$21+U7*'Impact Formula'!$B$22+X7*'Impact Formula'!$B$23+'Impact Formula'!$B$24*R7+Y7*'Impact Formula'!$B$20+Z7*'Impact Formula'!$B$16+IFERROR((COUNTIFS('Defense Log'!$H$2:$H$3001,"Tucker",'Defense Log'!$A$2:$A$3001,$B7,'Defense Log'!$N$2:$N$3001,"No",'Defense Log'!$I$2:$I$3001,"&lt;&gt;Foul",'Defense Log'!$I$2:$I$3001,"&lt;&gt;Turnover")*'Impact Formula'!$B$25),0))</f>
        <v>8.85</v>
      </c>
      <c r="AC7" s="6">
        <f t="shared" si="1"/>
        <v>23.935000000000002</v>
      </c>
      <c r="AD7" s="5">
        <f t="shared" si="0"/>
        <v>0.74573863636363635</v>
      </c>
      <c r="AE7" s="13" t="s">
        <v>266</v>
      </c>
    </row>
    <row r="8" spans="1:31" x14ac:dyDescent="0.3">
      <c r="A8" s="20">
        <f>'Roman Game Log'!A8</f>
        <v>44895</v>
      </c>
      <c r="B8" s="13" t="str">
        <f>'Roman Game Log'!B8</f>
        <v>Indiana State (A)</v>
      </c>
      <c r="C8" s="3" t="str">
        <f>'Roman Game Log'!C8</f>
        <v>A</v>
      </c>
      <c r="D8" s="3" t="str">
        <f>IF('Roman Game Log'!D8= "","",'Roman Game Log'!D8)</f>
        <v>L</v>
      </c>
      <c r="E8" s="3">
        <f>IF('Roman Game Log'!E8= "","",'Roman Game Log'!E8)</f>
        <v>-2</v>
      </c>
      <c r="F8" s="3">
        <v>36</v>
      </c>
      <c r="G8" s="3">
        <v>5</v>
      </c>
      <c r="H8" s="3">
        <v>15</v>
      </c>
      <c r="I8" s="3">
        <v>3</v>
      </c>
      <c r="J8" s="3">
        <v>8</v>
      </c>
      <c r="K8" s="3">
        <v>2</v>
      </c>
      <c r="L8" s="3">
        <v>5</v>
      </c>
      <c r="M8" s="3">
        <v>1</v>
      </c>
      <c r="N8" s="3">
        <v>5</v>
      </c>
      <c r="O8" s="3">
        <v>4</v>
      </c>
      <c r="P8" s="3">
        <v>0</v>
      </c>
      <c r="Q8" s="3">
        <v>2</v>
      </c>
      <c r="R8" s="3">
        <v>4</v>
      </c>
      <c r="S8" s="3">
        <v>2</v>
      </c>
      <c r="T8" s="3">
        <v>15</v>
      </c>
      <c r="U8" s="3">
        <v>2</v>
      </c>
      <c r="V8" s="3">
        <v>3</v>
      </c>
      <c r="W8" s="3">
        <v>1</v>
      </c>
      <c r="X8" s="3">
        <v>2</v>
      </c>
      <c r="Y8" s="3">
        <f>IF(F8="","",COUNTIFS('Defense Log'!$H$2:$H$3001,"Tucker",'Defense Log'!$A$2:$A$3001,$B8,'Defense Log'!$I$2:$I$3001,"Turnover",'Defense Log'!$L$2:$L$3001,"&lt;&gt;x"))</f>
        <v>3</v>
      </c>
      <c r="Z8" s="3">
        <f>IF(F8="","",SUMIFS('Defense Log'!$M$2:$M$3001,'Defense Log'!$H$2:$H$3001,"Tucker",'Defense Log'!$A$2:$A$3001,B8,'Defense Log'!$L$2:$L$3001,"&lt;&gt;x"))</f>
        <v>15</v>
      </c>
      <c r="AA8" s="3">
        <f>IF(F8="","",T8+'Impact Formula'!$B$4*O8+'Impact Formula'!$B$5*M8+'Impact Formula'!$B$6*V8+'Impact Formula'!$B$7*S8+'Impact Formula'!$B$8*(H8-G8)+'Impact Formula'!$B$9*(L8-K8))</f>
        <v>0.98999999999999844</v>
      </c>
      <c r="AB8" s="3">
        <f>IF(F8="","",N8*'Impact Formula'!$B$17+Q8*'Impact Formula'!$B$18+P8*'Impact Formula'!$B$19+W8*'Impact Formula'!$B$21+U8*'Impact Formula'!$B$22+X8*'Impact Formula'!$B$23+'Impact Formula'!$B$24*R8+Y8*'Impact Formula'!$B$20+Z8*'Impact Formula'!$B$16+IFERROR((COUNTIFS('Defense Log'!$H$2:$H$3001,"Tucker",'Defense Log'!$A$2:$A$3001,$B8,'Defense Log'!$N$2:$N$3001,"No",'Defense Log'!$I$2:$I$3001,"&lt;&gt;Foul",'Defense Log'!$I$2:$I$3001,"&lt;&gt;Turnover")*'Impact Formula'!$B$25),0))</f>
        <v>4.0499999999999989</v>
      </c>
      <c r="AC8" s="6">
        <f t="shared" si="1"/>
        <v>5.0399999999999974</v>
      </c>
      <c r="AD8" s="5">
        <f t="shared" ref="AD8:AD31" si="2">IFERROR(T8/((H8*2)+(0.88*L8)),"")</f>
        <v>0.43604651162790697</v>
      </c>
      <c r="AE8" s="13" t="s">
        <v>96</v>
      </c>
    </row>
    <row r="9" spans="1:31" x14ac:dyDescent="0.3">
      <c r="A9" s="20">
        <f>'Roman Game Log'!A9</f>
        <v>44898</v>
      </c>
      <c r="B9" s="13" t="str">
        <f>'Roman Game Log'!B9</f>
        <v>UIC (H)</v>
      </c>
      <c r="C9" s="3" t="str">
        <f>'Roman Game Log'!C9</f>
        <v>H</v>
      </c>
      <c r="D9" s="3" t="str">
        <f>IF('Roman Game Log'!D9= "","",'Roman Game Log'!D9)</f>
        <v>W</v>
      </c>
      <c r="E9" s="3">
        <f>IF('Roman Game Log'!E9= "","",'Roman Game Log'!E9)</f>
        <v>13</v>
      </c>
      <c r="F9" s="3">
        <v>38</v>
      </c>
      <c r="G9" s="3">
        <v>9</v>
      </c>
      <c r="H9" s="3">
        <v>14</v>
      </c>
      <c r="I9" s="3">
        <v>4</v>
      </c>
      <c r="J9" s="3">
        <v>8</v>
      </c>
      <c r="K9" s="3">
        <v>3</v>
      </c>
      <c r="L9" s="3">
        <v>5</v>
      </c>
      <c r="M9" s="3">
        <v>1</v>
      </c>
      <c r="N9" s="3">
        <v>5</v>
      </c>
      <c r="O9" s="3">
        <v>1</v>
      </c>
      <c r="P9" s="3">
        <v>1</v>
      </c>
      <c r="Q9" s="3">
        <v>1</v>
      </c>
      <c r="R9" s="3">
        <v>4</v>
      </c>
      <c r="S9" s="3">
        <v>1</v>
      </c>
      <c r="T9" s="3">
        <v>25</v>
      </c>
      <c r="U9" s="3">
        <v>2</v>
      </c>
      <c r="V9" s="3">
        <v>4</v>
      </c>
      <c r="W9" s="3">
        <v>0</v>
      </c>
      <c r="X9" s="3">
        <v>0</v>
      </c>
      <c r="Y9" s="3">
        <f>IF(F9="","",COUNTIFS('Defense Log'!$H$2:$H$3001,"Tucker",'Defense Log'!$A$2:$A$3001,$B9,'Defense Log'!$I$2:$I$3001,"Turnover",'Defense Log'!$L$2:$L$3001,"&lt;&gt;x"))</f>
        <v>3</v>
      </c>
      <c r="Z9" s="3">
        <f>IF(F9="","",SUMIFS('Defense Log'!$M$2:$M$3001,'Defense Log'!$H$2:$H$3001,"Tucker",'Defense Log'!$A$2:$A$3001,B9,'Defense Log'!$L$2:$L$3001,"&lt;&gt;x"))</f>
        <v>6</v>
      </c>
      <c r="AA9" s="3">
        <f>IF(F9="","",T9+'Impact Formula'!$B$4*O9+'Impact Formula'!$B$5*M9+'Impact Formula'!$B$6*V9+'Impact Formula'!$B$7*S9+'Impact Formula'!$B$8*(H9-G9)+'Impact Formula'!$B$9*(L9-K9))</f>
        <v>19.045000000000002</v>
      </c>
      <c r="AB9" s="3">
        <f>IF(F9="","",N9*'Impact Formula'!$B$17+Q9*'Impact Formula'!$B$18+P9*'Impact Formula'!$B$19+W9*'Impact Formula'!$B$21+U9*'Impact Formula'!$B$22+X9*'Impact Formula'!$B$23+'Impact Formula'!$B$24*R9+Y9*'Impact Formula'!$B$20+Z9*'Impact Formula'!$B$16+IFERROR((COUNTIFS('Defense Log'!$H$2:$H$3001,"Tucker",'Defense Log'!$A$2:$A$3001,$B9,'Defense Log'!$N$2:$N$3001,"No",'Defense Log'!$I$2:$I$3001,"&lt;&gt;Foul",'Defense Log'!$I$2:$I$3001,"&lt;&gt;Turnover")*'Impact Formula'!$B$25),0))</f>
        <v>8.4499999999999993</v>
      </c>
      <c r="AC9" s="6">
        <f t="shared" si="1"/>
        <v>27.495000000000001</v>
      </c>
      <c r="AD9" s="5">
        <f t="shared" si="2"/>
        <v>0.77160493827160492</v>
      </c>
      <c r="AE9" s="13" t="s">
        <v>96</v>
      </c>
    </row>
    <row r="10" spans="1:31" x14ac:dyDescent="0.3">
      <c r="A10" s="20">
        <f>'Roman Game Log'!A10</f>
        <v>44902</v>
      </c>
      <c r="B10" s="13" t="str">
        <f>'Roman Game Log'!B10</f>
        <v>Omaha</v>
      </c>
      <c r="C10" s="3" t="str">
        <f>'Roman Game Log'!C10</f>
        <v>H</v>
      </c>
      <c r="D10" s="3" t="str">
        <f>IF('Roman Game Log'!D10= "","",'Roman Game Log'!D10)</f>
        <v>W</v>
      </c>
      <c r="E10" s="3">
        <f>IF('Roman Game Log'!E10= "","",'Roman Game Log'!E10)</f>
        <v>13</v>
      </c>
      <c r="F10" s="3">
        <v>36</v>
      </c>
      <c r="G10" s="3">
        <v>5</v>
      </c>
      <c r="H10" s="3">
        <v>16</v>
      </c>
      <c r="I10" s="3">
        <v>0</v>
      </c>
      <c r="J10" s="3">
        <v>8</v>
      </c>
      <c r="K10" s="3">
        <v>3</v>
      </c>
      <c r="L10" s="3">
        <v>4</v>
      </c>
      <c r="M10" s="3">
        <v>0</v>
      </c>
      <c r="N10" s="3">
        <v>6</v>
      </c>
      <c r="O10" s="3">
        <v>3</v>
      </c>
      <c r="P10" s="3">
        <v>0</v>
      </c>
      <c r="Q10" s="3">
        <v>2</v>
      </c>
      <c r="R10" s="3">
        <v>0</v>
      </c>
      <c r="S10" s="3">
        <v>2</v>
      </c>
      <c r="T10" s="3">
        <v>13</v>
      </c>
      <c r="U10" s="3">
        <v>2</v>
      </c>
      <c r="V10" s="3">
        <v>4</v>
      </c>
      <c r="W10" s="3">
        <v>0</v>
      </c>
      <c r="X10" s="3">
        <v>1</v>
      </c>
      <c r="Y10" s="3">
        <f>IF(F10="","",COUNTIFS('Defense Log'!$H$2:$H$3001,"Tucker",'Defense Log'!$A$2:$A$3001,$B10,'Defense Log'!$I$2:$I$3001,"Turnover",'Defense Log'!$L$2:$L$3001,"&lt;&gt;x"))</f>
        <v>1</v>
      </c>
      <c r="Z10" s="3">
        <f>IF(F10="","",SUMIFS('Defense Log'!$M$2:$M$3001,'Defense Log'!$H$2:$H$3001,"Tucker",'Defense Log'!$A$2:$A$3001,B10,'Defense Log'!$L$2:$L$3001,"&lt;&gt;x"))</f>
        <v>10</v>
      </c>
      <c r="AA10" s="3">
        <f>IF(F10="","",T10+'Impact Formula'!$B$4*O10+'Impact Formula'!$B$5*M10+'Impact Formula'!$B$6*V10+'Impact Formula'!$B$7*S10+'Impact Formula'!$B$8*(H10-G10)+'Impact Formula'!$B$9*(L10-K10))</f>
        <v>-3.66</v>
      </c>
      <c r="AB10" s="3">
        <f>IF(F10="","",N10*'Impact Formula'!$B$17+Q10*'Impact Formula'!$B$18+P10*'Impact Formula'!$B$19+W10*'Impact Formula'!$B$21+U10*'Impact Formula'!$B$22+X10*'Impact Formula'!$B$23+'Impact Formula'!$B$24*R10+Y10*'Impact Formula'!$B$20+Z10*'Impact Formula'!$B$16+IFERROR((COUNTIFS('Defense Log'!$H$2:$H$3001,"Tucker",'Defense Log'!$A$2:$A$3001,$B10,'Defense Log'!$N$2:$N$3001,"No",'Defense Log'!$I$2:$I$3001,"&lt;&gt;Foul",'Defense Log'!$I$2:$I$3001,"&lt;&gt;Turnover")*'Impact Formula'!$B$25),0))</f>
        <v>18.600000000000001</v>
      </c>
      <c r="AC10" s="6">
        <f t="shared" si="1"/>
        <v>14.940000000000001</v>
      </c>
      <c r="AD10" s="5">
        <f t="shared" si="2"/>
        <v>0.36599099099099097</v>
      </c>
      <c r="AE10" s="13" t="s">
        <v>266</v>
      </c>
    </row>
    <row r="11" spans="1:31" x14ac:dyDescent="0.3">
      <c r="A11" s="20">
        <f>'Roman Game Log'!A11</f>
        <v>44905</v>
      </c>
      <c r="B11" s="13" t="str">
        <f>'Roman Game Log'!B11</f>
        <v>Richmond</v>
      </c>
      <c r="C11" s="3" t="str">
        <f>'Roman Game Log'!C11</f>
        <v>A</v>
      </c>
      <c r="D11" s="3" t="str">
        <f>IF('Roman Game Log'!D11= "","",'Roman Game Log'!D11)</f>
        <v>L</v>
      </c>
      <c r="E11" s="3">
        <f>IF('Roman Game Log'!E11= "","",'Roman Game Log'!E11)</f>
        <v>-30</v>
      </c>
      <c r="F11" s="3">
        <v>31</v>
      </c>
      <c r="G11" s="3">
        <v>3</v>
      </c>
      <c r="H11" s="3">
        <v>11</v>
      </c>
      <c r="I11" s="3">
        <v>1</v>
      </c>
      <c r="J11" s="3">
        <v>6</v>
      </c>
      <c r="K11" s="3">
        <v>2</v>
      </c>
      <c r="L11" s="3">
        <v>2</v>
      </c>
      <c r="M11" s="3">
        <v>0</v>
      </c>
      <c r="N11" s="3">
        <v>4</v>
      </c>
      <c r="O11" s="3">
        <v>1</v>
      </c>
      <c r="P11" s="3">
        <v>0</v>
      </c>
      <c r="Q11" s="3">
        <v>1</v>
      </c>
      <c r="R11" s="3">
        <v>1</v>
      </c>
      <c r="S11" s="3">
        <v>1</v>
      </c>
      <c r="T11" s="3">
        <v>9</v>
      </c>
      <c r="U11" s="3">
        <v>2</v>
      </c>
      <c r="V11" s="3">
        <v>3</v>
      </c>
      <c r="W11" s="3">
        <v>0</v>
      </c>
      <c r="X11" s="3">
        <v>1</v>
      </c>
      <c r="Y11" s="3">
        <f>IF(F11="","",COUNTIFS('Defense Log'!$H$2:$H$3001,"Tucker",'Defense Log'!$A$2:$A$3001,$B11,'Defense Log'!$I$2:$I$3001,"Turnover",'Defense Log'!$L$2:$L$3001,"&lt;&gt;x"))</f>
        <v>1</v>
      </c>
      <c r="Z11" s="3">
        <f>IF(F11="","",SUMIFS('Defense Log'!$M$2:$M$3001,'Defense Log'!$H$2:$H$3001,"Tucker",'Defense Log'!$A$2:$A$3001,B11,'Defense Log'!$L$2:$L$3001,"&lt;&gt;x"))</f>
        <v>7</v>
      </c>
      <c r="AA11" s="3">
        <f>IF(F11="","",T11+'Impact Formula'!$B$4*O11+'Impact Formula'!$B$5*M11+'Impact Formula'!$B$6*V11+'Impact Formula'!$B$7*S11+'Impact Formula'!$B$8*(H11-G11)+'Impact Formula'!$B$9*(L11-K11))</f>
        <v>-3.2550000000000008</v>
      </c>
      <c r="AB11" s="3">
        <f>IF(F11="","",N11*'Impact Formula'!$B$17+Q11*'Impact Formula'!$B$18+P11*'Impact Formula'!$B$19+W11*'Impact Formula'!$B$21+U11*'Impact Formula'!$B$22+X11*'Impact Formula'!$B$23+'Impact Formula'!$B$24*R11+Y11*'Impact Formula'!$B$20+Z11*'Impact Formula'!$B$16+IFERROR((COUNTIFS('Defense Log'!$H$2:$H$3001,"Tucker",'Defense Log'!$A$2:$A$3001,$B11,'Defense Log'!$N$2:$N$3001,"No",'Defense Log'!$I$2:$I$3001,"&lt;&gt;Foul",'Defense Log'!$I$2:$I$3001,"&lt;&gt;Turnover")*'Impact Formula'!$B$25),0))</f>
        <v>4.0999999999999996</v>
      </c>
      <c r="AC11" s="6">
        <f t="shared" si="1"/>
        <v>0.84499999999999886</v>
      </c>
      <c r="AD11" s="5">
        <f t="shared" si="2"/>
        <v>0.37878787878787878</v>
      </c>
      <c r="AE11" s="13" t="s">
        <v>266</v>
      </c>
    </row>
    <row r="12" spans="1:31" x14ac:dyDescent="0.3">
      <c r="A12" s="20">
        <f>'Roman Game Log'!A12</f>
        <v>44912</v>
      </c>
      <c r="B12" s="13" t="str">
        <f>'Roman Game Log'!B12</f>
        <v>Saint Louis</v>
      </c>
      <c r="C12" s="3" t="str">
        <f>'Roman Game Log'!C12</f>
        <v>A</v>
      </c>
      <c r="D12" s="3" t="str">
        <f>IF('Roman Game Log'!D12= "","",'Roman Game Log'!D12)</f>
        <v>L</v>
      </c>
      <c r="E12" s="3">
        <f>IF('Roman Game Log'!E12= "","",'Roman Game Log'!E12)</f>
        <v>-8</v>
      </c>
      <c r="F12" s="3">
        <v>36</v>
      </c>
      <c r="G12" s="3">
        <v>6</v>
      </c>
      <c r="H12" s="3">
        <v>17</v>
      </c>
      <c r="I12" s="3">
        <v>3</v>
      </c>
      <c r="J12" s="3">
        <v>9</v>
      </c>
      <c r="K12" s="3">
        <v>0</v>
      </c>
      <c r="L12" s="3">
        <v>3</v>
      </c>
      <c r="M12" s="3">
        <v>0</v>
      </c>
      <c r="N12" s="3">
        <v>3</v>
      </c>
      <c r="O12" s="3">
        <v>2</v>
      </c>
      <c r="P12" s="3">
        <v>0</v>
      </c>
      <c r="Q12" s="3">
        <v>1</v>
      </c>
      <c r="R12" s="3">
        <v>2</v>
      </c>
      <c r="S12" s="3">
        <v>1</v>
      </c>
      <c r="T12" s="3">
        <v>15</v>
      </c>
      <c r="U12" s="3">
        <v>1</v>
      </c>
      <c r="V12" s="3">
        <v>3</v>
      </c>
      <c r="W12" s="3">
        <v>0</v>
      </c>
      <c r="X12" s="3">
        <v>3</v>
      </c>
      <c r="Y12" s="3">
        <f>IF(F12="","",COUNTIFS('Defense Log'!$H$2:$H$3001,"Tucker",'Defense Log'!$A$2:$A$3001,$B12,'Defense Log'!$I$2:$I$3001,"Turnover",'Defense Log'!$L$2:$L$3001,"&lt;&gt;x"))</f>
        <v>1</v>
      </c>
      <c r="Z12" s="3">
        <f>IF(F12="","",SUMIFS('Defense Log'!$M$2:$M$3001,'Defense Log'!$H$2:$H$3001,"Tucker",'Defense Log'!$A$2:$A$3001,B12,'Defense Log'!$L$2:$L$3001,"&lt;&gt;x"))</f>
        <v>5</v>
      </c>
      <c r="AA12" s="3">
        <f>IF(F12="","",T12+'Impact Formula'!$B$4*O12+'Impact Formula'!$B$5*M12+'Impact Formula'!$B$6*V12+'Impact Formula'!$B$7*S12+'Impact Formula'!$B$8*(H12-G12)+'Impact Formula'!$B$9*(L12-K12))</f>
        <v>-3.4050000000000011</v>
      </c>
      <c r="AB12" s="3">
        <f>IF(F12="","",N12*'Impact Formula'!$B$17+Q12*'Impact Formula'!$B$18+P12*'Impact Formula'!$B$19+W12*'Impact Formula'!$B$21+U12*'Impact Formula'!$B$22+X12*'Impact Formula'!$B$23+'Impact Formula'!$B$24*R12+Y12*'Impact Formula'!$B$20+Z12*'Impact Formula'!$B$16+IFERROR((COUNTIFS('Defense Log'!$H$2:$H$3001,"Tucker",'Defense Log'!$A$2:$A$3001,$B12,'Defense Log'!$N$2:$N$3001,"No",'Defense Log'!$I$2:$I$3001,"&lt;&gt;Foul",'Defense Log'!$I$2:$I$3001,"&lt;&gt;Turnover")*'Impact Formula'!$B$25),0))</f>
        <v>5.625</v>
      </c>
      <c r="AC12" s="6">
        <f t="shared" si="1"/>
        <v>2.2199999999999989</v>
      </c>
      <c r="AD12" s="5">
        <f t="shared" si="2"/>
        <v>0.40938864628820959</v>
      </c>
      <c r="AE12" s="13" t="s">
        <v>266</v>
      </c>
    </row>
    <row r="13" spans="1:31" x14ac:dyDescent="0.3">
      <c r="A13" s="20">
        <f>'Roman Game Log'!A13</f>
        <v>44915</v>
      </c>
      <c r="B13" s="13" t="str">
        <f>'Roman Game Log'!B13</f>
        <v>Mississippi State</v>
      </c>
      <c r="C13" s="3" t="str">
        <f>'Roman Game Log'!C13</f>
        <v>N</v>
      </c>
      <c r="D13" s="3" t="str">
        <f>IF('Roman Game Log'!D13= "","",'Roman Game Log'!D13)</f>
        <v>W</v>
      </c>
      <c r="E13" s="3">
        <f>IF('Roman Game Log'!E13= "","",'Roman Game Log'!E13)</f>
        <v>6</v>
      </c>
      <c r="F13" s="3">
        <v>32</v>
      </c>
      <c r="G13" s="3">
        <v>5</v>
      </c>
      <c r="H13" s="3">
        <v>15</v>
      </c>
      <c r="I13" s="3">
        <v>3</v>
      </c>
      <c r="J13" s="3">
        <v>10</v>
      </c>
      <c r="K13" s="3">
        <v>2</v>
      </c>
      <c r="L13" s="3">
        <v>2</v>
      </c>
      <c r="M13" s="3">
        <v>2</v>
      </c>
      <c r="N13" s="3">
        <v>3</v>
      </c>
      <c r="O13" s="3">
        <v>1</v>
      </c>
      <c r="P13" s="3">
        <v>1</v>
      </c>
      <c r="Q13" s="3">
        <v>2</v>
      </c>
      <c r="R13" s="3">
        <v>4</v>
      </c>
      <c r="S13" s="3">
        <v>2</v>
      </c>
      <c r="T13" s="3">
        <v>15</v>
      </c>
      <c r="U13" s="3">
        <v>4</v>
      </c>
      <c r="V13" s="3">
        <v>4</v>
      </c>
      <c r="W13" s="3">
        <v>2</v>
      </c>
      <c r="X13" s="3">
        <v>2</v>
      </c>
      <c r="Y13" s="3">
        <f>IF(F13="","",COUNTIFS('Defense Log'!$H$2:$H$3001,"Tucker",'Defense Log'!$A$2:$A$3001,$B13,'Defense Log'!$I$2:$I$3001,"Turnover",'Defense Log'!$L$2:$L$3001,"&lt;&gt;x"))</f>
        <v>4</v>
      </c>
      <c r="Z13" s="3">
        <f>IF(F13="","",SUMIFS('Defense Log'!$M$2:$M$3001,'Defense Log'!$H$2:$H$3001,"Tucker",'Defense Log'!$A$2:$A$3001,B13,'Defense Log'!$L$2:$L$3001,"&lt;&gt;x"))</f>
        <v>8</v>
      </c>
      <c r="AA13" s="3">
        <f>IF(F13="","",T13+'Impact Formula'!$B$4*O13+'Impact Formula'!$B$5*M13+'Impact Formula'!$B$6*V13+'Impact Formula'!$B$7*S13+'Impact Formula'!$B$8*(H13-G13)+'Impact Formula'!$B$9*(L13-K13))</f>
        <v>1.740000000000002</v>
      </c>
      <c r="AB13" s="3">
        <f>IF(F13="","",N13*'Impact Formula'!$B$17+Q13*'Impact Formula'!$B$18+P13*'Impact Formula'!$B$19+W13*'Impact Formula'!$B$21+U13*'Impact Formula'!$B$22+X13*'Impact Formula'!$B$23+'Impact Formula'!$B$24*R13+Y13*'Impact Formula'!$B$20+Z13*'Impact Formula'!$B$16+IFERROR((COUNTIFS('Defense Log'!$H$2:$H$3001,"Tucker",'Defense Log'!$A$2:$A$3001,$B13,'Defense Log'!$N$2:$N$3001,"No",'Defense Log'!$I$2:$I$3001,"&lt;&gt;Foul",'Defense Log'!$I$2:$I$3001,"&lt;&gt;Turnover")*'Impact Formula'!$B$25),0))</f>
        <v>14.15</v>
      </c>
      <c r="AC13" s="6">
        <f t="shared" si="1"/>
        <v>15.890000000000002</v>
      </c>
      <c r="AD13" s="5">
        <f t="shared" si="2"/>
        <v>0.47229219143576823</v>
      </c>
      <c r="AE13" s="13" t="s">
        <v>266</v>
      </c>
    </row>
    <row r="14" spans="1:31" x14ac:dyDescent="0.3">
      <c r="A14" s="20">
        <f>'Roman Game Log'!A14</f>
        <v>44924</v>
      </c>
      <c r="B14" s="13" t="str">
        <f>'Roman Game Log'!B14</f>
        <v>Valparaiso (H)</v>
      </c>
      <c r="C14" s="3" t="str">
        <f>'Roman Game Log'!C14</f>
        <v>H</v>
      </c>
      <c r="D14" s="3" t="str">
        <f>IF('Roman Game Log'!D14= "","",'Roman Game Log'!D14)</f>
        <v>W</v>
      </c>
      <c r="E14" s="3">
        <f>IF('Roman Game Log'!E14= "","",'Roman Game Log'!E14)</f>
        <v>5</v>
      </c>
      <c r="F14" s="3">
        <v>38</v>
      </c>
      <c r="G14" s="3">
        <v>6</v>
      </c>
      <c r="H14" s="3">
        <v>18</v>
      </c>
      <c r="I14" s="3">
        <v>2</v>
      </c>
      <c r="J14" s="3">
        <v>6</v>
      </c>
      <c r="K14" s="3">
        <v>4</v>
      </c>
      <c r="L14" s="3">
        <v>6</v>
      </c>
      <c r="M14" s="3">
        <v>2</v>
      </c>
      <c r="N14" s="3">
        <v>5</v>
      </c>
      <c r="O14" s="3">
        <v>2</v>
      </c>
      <c r="P14" s="3">
        <v>0</v>
      </c>
      <c r="Q14" s="3">
        <v>0</v>
      </c>
      <c r="R14" s="3">
        <v>1</v>
      </c>
      <c r="S14" s="3">
        <v>1</v>
      </c>
      <c r="T14" s="3">
        <v>18</v>
      </c>
      <c r="U14" s="3">
        <v>0</v>
      </c>
      <c r="V14" s="3">
        <v>4</v>
      </c>
      <c r="W14" s="3">
        <v>0</v>
      </c>
      <c r="X14" s="3">
        <v>0</v>
      </c>
      <c r="Y14" s="3">
        <f>IF(F14="","",COUNTIFS('Defense Log'!$H$2:$H$3001,"Tucker",'Defense Log'!$A$2:$A$3001,$B14,'Defense Log'!$I$2:$I$3001,"Turnover",'Defense Log'!$L$2:$L$3001,"&lt;&gt;x"))</f>
        <v>0</v>
      </c>
      <c r="Z14" s="3">
        <f>IF(F14="","",SUMIFS('Defense Log'!$M$2:$M$3001,'Defense Log'!$H$2:$H$3001,"Tucker",'Defense Log'!$A$2:$A$3001,B14,'Defense Log'!$L$2:$L$3001,"&lt;&gt;x"))</f>
        <v>7</v>
      </c>
      <c r="AA14" s="3">
        <f>IF(F14="","",T14+'Impact Formula'!$B$4*O14+'Impact Formula'!$B$5*M14+'Impact Formula'!$B$6*V14+'Impact Formula'!$B$7*S14+'Impact Formula'!$B$8*(H14-G14)+'Impact Formula'!$B$9*(L14-K14))</f>
        <v>2.9450000000000003</v>
      </c>
      <c r="AB14" s="3">
        <f>IF(F14="","",N14*'Impact Formula'!$B$17+Q14*'Impact Formula'!$B$18+P14*'Impact Formula'!$B$19+W14*'Impact Formula'!$B$21+U14*'Impact Formula'!$B$22+X14*'Impact Formula'!$B$23+'Impact Formula'!$B$24*R14+Y14*'Impact Formula'!$B$20+Z14*'Impact Formula'!$B$16+IFERROR((COUNTIFS('Defense Log'!$H$2:$H$3001,"Tucker",'Defense Log'!$A$2:$A$3001,$B14,'Defense Log'!$N$2:$N$3001,"No",'Defense Log'!$I$2:$I$3001,"&lt;&gt;Foul",'Defense Log'!$I$2:$I$3001,"&lt;&gt;Turnover")*'Impact Formula'!$B$25),0))</f>
        <v>7.75</v>
      </c>
      <c r="AC14" s="6">
        <f t="shared" si="1"/>
        <v>10.695</v>
      </c>
      <c r="AD14" s="5">
        <f t="shared" si="2"/>
        <v>0.43604651162790697</v>
      </c>
      <c r="AE14" s="13" t="s">
        <v>96</v>
      </c>
    </row>
    <row r="15" spans="1:31" x14ac:dyDescent="0.3">
      <c r="A15" s="20">
        <f>'Roman Game Log'!A15</f>
        <v>44927</v>
      </c>
      <c r="B15" s="13" t="str">
        <f>'Roman Game Log'!B15</f>
        <v>Missouri State (A)</v>
      </c>
      <c r="C15" s="3" t="str">
        <f>'Roman Game Log'!C15</f>
        <v>A</v>
      </c>
      <c r="D15" s="3" t="str">
        <f>IF('Roman Game Log'!D15= "","",'Roman Game Log'!D15)</f>
        <v>L</v>
      </c>
      <c r="E15" s="3">
        <f>IF('Roman Game Log'!E15= "","",'Roman Game Log'!E15)</f>
        <v>-3</v>
      </c>
      <c r="F15" s="3">
        <v>38</v>
      </c>
      <c r="G15" s="3">
        <v>9</v>
      </c>
      <c r="H15" s="3">
        <v>21</v>
      </c>
      <c r="I15" s="3">
        <v>2</v>
      </c>
      <c r="J15" s="3">
        <v>4</v>
      </c>
      <c r="K15" s="3"/>
      <c r="L15" s="3"/>
      <c r="M15" s="3">
        <v>1</v>
      </c>
      <c r="N15" s="3">
        <v>3</v>
      </c>
      <c r="O15" s="3">
        <v>0</v>
      </c>
      <c r="P15" s="3">
        <v>0</v>
      </c>
      <c r="Q15" s="3">
        <v>0</v>
      </c>
      <c r="R15" s="3">
        <v>0</v>
      </c>
      <c r="S15" s="3">
        <v>1</v>
      </c>
      <c r="T15" s="3">
        <v>20</v>
      </c>
      <c r="U15" s="3">
        <v>2</v>
      </c>
      <c r="V15" s="3">
        <v>2</v>
      </c>
      <c r="W15" s="3">
        <v>0</v>
      </c>
      <c r="X15" s="3">
        <v>1</v>
      </c>
      <c r="Y15" s="3">
        <f>IF(F15="","",COUNTIFS('Defense Log'!$H$2:$H$3001,"Tucker",'Defense Log'!$A$2:$A$3001,$B15,'Defense Log'!$I$2:$I$3001,"Turnover",'Defense Log'!$L$2:$L$3001,"&lt;&gt;x"))</f>
        <v>1</v>
      </c>
      <c r="Z15" s="3">
        <f>IF(F15="","",SUMIFS('Defense Log'!$M$2:$M$3001,'Defense Log'!$H$2:$H$3001,"Tucker",'Defense Log'!$A$2:$A$3001,B15,'Defense Log'!$L$2:$L$3001,"&lt;&gt;x"))</f>
        <v>5</v>
      </c>
      <c r="AA15" s="3">
        <f>IF(F15="","",T15+'Impact Formula'!$B$4*O15+'Impact Formula'!$B$5*M15+'Impact Formula'!$B$6*V15+'Impact Formula'!$B$7*S15+'Impact Formula'!$B$8*(H15-G15)+'Impact Formula'!$B$9*(L15-K15))</f>
        <v>0.44500000000000028</v>
      </c>
      <c r="AB15" s="3">
        <f>IF(F15="","",N15*'Impact Formula'!$B$17+Q15*'Impact Formula'!$B$18+P15*'Impact Formula'!$B$19+W15*'Impact Formula'!$B$21+U15*'Impact Formula'!$B$22+X15*'Impact Formula'!$B$23+'Impact Formula'!$B$24*R15+Y15*'Impact Formula'!$B$20+Z15*'Impact Formula'!$B$16+IFERROR((COUNTIFS('Defense Log'!$H$2:$H$3001,"Tucker",'Defense Log'!$A$2:$A$3001,$B15,'Defense Log'!$N$2:$N$3001,"No",'Defense Log'!$I$2:$I$3001,"&lt;&gt;Foul",'Defense Log'!$I$2:$I$3001,"&lt;&gt;Turnover")*'Impact Formula'!$B$25),0))</f>
        <v>5.0999999999999996</v>
      </c>
      <c r="AC15" s="6">
        <f t="shared" si="1"/>
        <v>5.5449999999999999</v>
      </c>
      <c r="AD15" s="5">
        <f t="shared" si="2"/>
        <v>0.47619047619047616</v>
      </c>
      <c r="AE15" s="13" t="s">
        <v>96</v>
      </c>
    </row>
    <row r="16" spans="1:31" x14ac:dyDescent="0.3">
      <c r="A16" s="20">
        <f>'Roman Game Log'!A16</f>
        <v>44930</v>
      </c>
      <c r="B16" s="13" t="str">
        <f>'Roman Game Log'!B16</f>
        <v>SIU (A)</v>
      </c>
      <c r="C16" s="3" t="str">
        <f>'Roman Game Log'!C16</f>
        <v>A</v>
      </c>
      <c r="D16" s="3" t="str">
        <f>IF('Roman Game Log'!D16= "","",'Roman Game Log'!D16)</f>
        <v>L</v>
      </c>
      <c r="E16" s="3">
        <f>IF('Roman Game Log'!E16= "","",'Roman Game Log'!E16)</f>
        <v>-4</v>
      </c>
      <c r="F16" s="3">
        <v>38</v>
      </c>
      <c r="G16" s="3">
        <v>4</v>
      </c>
      <c r="H16" s="3">
        <v>13</v>
      </c>
      <c r="I16" s="3">
        <v>2</v>
      </c>
      <c r="J16" s="3">
        <v>6</v>
      </c>
      <c r="K16" s="3">
        <v>1</v>
      </c>
      <c r="L16" s="3">
        <v>1</v>
      </c>
      <c r="M16" s="3">
        <v>1</v>
      </c>
      <c r="N16" s="3">
        <v>5</v>
      </c>
      <c r="O16" s="3">
        <v>1</v>
      </c>
      <c r="P16" s="3">
        <v>0</v>
      </c>
      <c r="Q16" s="3">
        <v>2</v>
      </c>
      <c r="R16" s="3">
        <v>1</v>
      </c>
      <c r="S16" s="3">
        <v>1</v>
      </c>
      <c r="T16" s="3">
        <v>11</v>
      </c>
      <c r="U16" s="3">
        <v>1</v>
      </c>
      <c r="V16" s="3">
        <v>4</v>
      </c>
      <c r="W16" s="3">
        <v>0</v>
      </c>
      <c r="X16" s="3">
        <v>1</v>
      </c>
      <c r="Y16" s="3">
        <f>IF(F16="","",COUNTIFS('Defense Log'!$H$2:$H$3001,"Tucker",'Defense Log'!$A$2:$A$3001,$B16,'Defense Log'!$I$2:$I$3001,"Turnover",'Defense Log'!$L$2:$L$3001,"&lt;&gt;x"))</f>
        <v>1</v>
      </c>
      <c r="Z16" s="3">
        <f>IF(F16="","",SUMIFS('Defense Log'!$M$2:$M$3001,'Defense Log'!$H$2:$H$3001,"Tucker",'Defense Log'!$A$2:$A$3001,B16,'Defense Log'!$L$2:$L$3001,"&lt;&gt;x"))</f>
        <v>8</v>
      </c>
      <c r="AA16" s="3">
        <f>IF(F16="","",T16+'Impact Formula'!$B$4*O16+'Impact Formula'!$B$5*M16+'Impact Formula'!$B$6*V16+'Impact Formula'!$B$7*S16+'Impact Formula'!$B$8*(H16-G16)+'Impact Formula'!$B$9*(L16-K16))</f>
        <v>-0.45500000000000185</v>
      </c>
      <c r="AB16" s="3">
        <f>IF(F16="","",N16*'Impact Formula'!$B$17+Q16*'Impact Formula'!$B$18+P16*'Impact Formula'!$B$19+W16*'Impact Formula'!$B$21+U16*'Impact Formula'!$B$22+X16*'Impact Formula'!$B$23+'Impact Formula'!$B$24*R16+Y16*'Impact Formula'!$B$20+Z16*'Impact Formula'!$B$16+IFERROR((COUNTIFS('Defense Log'!$H$2:$H$3001,"Tucker",'Defense Log'!$A$2:$A$3001,$B16,'Defense Log'!$N$2:$N$3001,"No",'Defense Log'!$I$2:$I$3001,"&lt;&gt;Foul",'Defense Log'!$I$2:$I$3001,"&lt;&gt;Turnover")*'Impact Formula'!$B$25),0))</f>
        <v>9.7249999999999996</v>
      </c>
      <c r="AC16" s="6">
        <f t="shared" si="1"/>
        <v>9.2699999999999978</v>
      </c>
      <c r="AD16" s="5">
        <f t="shared" si="2"/>
        <v>0.40922619047619047</v>
      </c>
      <c r="AE16" s="13" t="s">
        <v>96</v>
      </c>
    </row>
    <row r="17" spans="1:31" x14ac:dyDescent="0.3">
      <c r="A17" s="20">
        <f>'Roman Game Log'!A17</f>
        <v>44933</v>
      </c>
      <c r="B17" s="13" t="str">
        <f>'Roman Game Log'!B17</f>
        <v>Murray State (H)</v>
      </c>
      <c r="C17" s="3" t="str">
        <f>'Roman Game Log'!C17</f>
        <v>H</v>
      </c>
      <c r="D17" s="3" t="str">
        <f>IF('Roman Game Log'!D17= "","",'Roman Game Log'!D17)</f>
        <v>W</v>
      </c>
      <c r="E17" s="3">
        <f>IF('Roman Game Log'!E17= "","",'Roman Game Log'!E17)</f>
        <v>18</v>
      </c>
      <c r="F17" s="3">
        <v>33</v>
      </c>
      <c r="G17" s="3">
        <v>3</v>
      </c>
      <c r="H17" s="3">
        <v>12</v>
      </c>
      <c r="I17" s="3">
        <v>1</v>
      </c>
      <c r="J17" s="3">
        <v>7</v>
      </c>
      <c r="K17" s="3">
        <v>4</v>
      </c>
      <c r="L17" s="3">
        <v>5</v>
      </c>
      <c r="M17" s="3">
        <v>3</v>
      </c>
      <c r="N17" s="3">
        <v>6</v>
      </c>
      <c r="O17" s="3">
        <v>3</v>
      </c>
      <c r="P17" s="3">
        <v>0</v>
      </c>
      <c r="Q17" s="3">
        <v>1</v>
      </c>
      <c r="R17" s="3">
        <v>1</v>
      </c>
      <c r="S17" s="3">
        <v>3</v>
      </c>
      <c r="T17" s="3">
        <v>11</v>
      </c>
      <c r="U17" s="3">
        <v>0</v>
      </c>
      <c r="V17" s="3">
        <v>3</v>
      </c>
      <c r="W17" s="3">
        <v>0</v>
      </c>
      <c r="X17" s="3">
        <v>0</v>
      </c>
      <c r="Y17" s="3">
        <f>IF(F17="","",COUNTIFS('Defense Log'!$H$2:$H$3001,"Tucker",'Defense Log'!$A$2:$A$3001,$B17,'Defense Log'!$I$2:$I$3001,"Turnover",'Defense Log'!$L$2:$L$3001,"&lt;&gt;x"))</f>
        <v>0</v>
      </c>
      <c r="Z17" s="3">
        <f>IF(F17="","",SUMIFS('Defense Log'!$M$2:$M$3001,'Defense Log'!$H$2:$H$3001,"Tucker",'Defense Log'!$A$2:$A$3001,B17,'Defense Log'!$L$2:$L$3001,"&lt;&gt;x"))</f>
        <v>10</v>
      </c>
      <c r="AA17" s="3">
        <f>IF(F17="","",T17+'Impact Formula'!$B$4*O17+'Impact Formula'!$B$5*M17+'Impact Formula'!$B$6*V17+'Impact Formula'!$B$7*S17+'Impact Formula'!$B$8*(H17-G17)+'Impact Formula'!$B$9*(L17-K17))</f>
        <v>0.63500000000000512</v>
      </c>
      <c r="AB17" s="3">
        <f>IF(F17="","",N17*'Impact Formula'!$B$17+Q17*'Impact Formula'!$B$18+P17*'Impact Formula'!$B$19+W17*'Impact Formula'!$B$21+U17*'Impact Formula'!$B$22+X17*'Impact Formula'!$B$23+'Impact Formula'!$B$24*R17+Y17*'Impact Formula'!$B$20+Z17*'Impact Formula'!$B$16+IFERROR((COUNTIFS('Defense Log'!$H$2:$H$3001,"Tucker",'Defense Log'!$A$2:$A$3001,$B17,'Defense Log'!$N$2:$N$3001,"No",'Defense Log'!$I$2:$I$3001,"&lt;&gt;Foul",'Defense Log'!$I$2:$I$3001,"&lt;&gt;Turnover")*'Impact Formula'!$B$25),0))</f>
        <v>6.5</v>
      </c>
      <c r="AC17" s="6">
        <f t="shared" si="1"/>
        <v>7.1350000000000051</v>
      </c>
      <c r="AD17" s="5">
        <f t="shared" si="2"/>
        <v>0.38732394366197187</v>
      </c>
      <c r="AE17" s="13" t="s">
        <v>96</v>
      </c>
    </row>
    <row r="18" spans="1:31" x14ac:dyDescent="0.3">
      <c r="A18" s="20">
        <f>'Roman Game Log'!A18</f>
        <v>44936</v>
      </c>
      <c r="B18" s="13" t="str">
        <f>'Roman Game Log'!B18</f>
        <v>UIC (A)</v>
      </c>
      <c r="C18" s="3" t="str">
        <f>'Roman Game Log'!C18</f>
        <v>A</v>
      </c>
      <c r="D18" s="3" t="str">
        <f>IF('Roman Game Log'!D18= "","",'Roman Game Log'!D18)</f>
        <v>W</v>
      </c>
      <c r="E18" s="3">
        <f>IF('Roman Game Log'!E18= "","",'Roman Game Log'!E18)</f>
        <v>5</v>
      </c>
      <c r="F18" s="3">
        <v>41</v>
      </c>
      <c r="G18" s="3">
        <v>5</v>
      </c>
      <c r="H18" s="3">
        <v>11</v>
      </c>
      <c r="I18" s="3">
        <v>2</v>
      </c>
      <c r="J18" s="3">
        <v>6</v>
      </c>
      <c r="K18" s="3">
        <v>3</v>
      </c>
      <c r="L18" s="3">
        <v>4</v>
      </c>
      <c r="M18" s="3">
        <v>1</v>
      </c>
      <c r="N18" s="3">
        <v>8</v>
      </c>
      <c r="O18" s="3">
        <v>3</v>
      </c>
      <c r="P18" s="3">
        <v>0</v>
      </c>
      <c r="Q18" s="3">
        <v>1</v>
      </c>
      <c r="R18" s="3">
        <v>1</v>
      </c>
      <c r="S18" s="3">
        <v>2</v>
      </c>
      <c r="T18" s="3">
        <v>15</v>
      </c>
      <c r="U18" s="3">
        <v>1</v>
      </c>
      <c r="V18" s="3">
        <v>2</v>
      </c>
      <c r="W18" s="3">
        <v>0</v>
      </c>
      <c r="X18" s="3">
        <v>0</v>
      </c>
      <c r="Y18" s="3">
        <f>IF(F18="","",COUNTIFS('Defense Log'!$H$2:$H$3001,"Tucker",'Defense Log'!$A$2:$A$3001,$B18,'Defense Log'!$I$2:$I$3001,"Turnover",'Defense Log'!$L$2:$L$3001,"&lt;&gt;x"))</f>
        <v>2</v>
      </c>
      <c r="Z18" s="3">
        <f>IF(F18="","",SUMIFS('Defense Log'!$M$2:$M$3001,'Defense Log'!$H$2:$H$3001,"Tucker",'Defense Log'!$A$2:$A$3001,B18,'Defense Log'!$L$2:$L$3001,"&lt;&gt;x"))</f>
        <v>6</v>
      </c>
      <c r="AA18" s="3">
        <f>IF(F18="","",T18+'Impact Formula'!$B$4*O18+'Impact Formula'!$B$5*M18+'Impact Formula'!$B$6*V18+'Impact Formula'!$B$7*S18+'Impact Formula'!$B$8*(H18-G18)+'Impact Formula'!$B$9*(L18-K18))</f>
        <v>7.3900000000000006</v>
      </c>
      <c r="AB18" s="3">
        <f>IF(F18="","",N18*'Impact Formula'!$B$17+Q18*'Impact Formula'!$B$18+P18*'Impact Formula'!$B$19+W18*'Impact Formula'!$B$21+U18*'Impact Formula'!$B$22+X18*'Impact Formula'!$B$23+'Impact Formula'!$B$24*R18+Y18*'Impact Formula'!$B$20+Z18*'Impact Formula'!$B$16+IFERROR((COUNTIFS('Defense Log'!$H$2:$H$3001,"Tucker",'Defense Log'!$A$2:$A$3001,$B18,'Defense Log'!$N$2:$N$3001,"No",'Defense Log'!$I$2:$I$3001,"&lt;&gt;Foul",'Defense Log'!$I$2:$I$3001,"&lt;&gt;Turnover")*'Impact Formula'!$B$25),0))</f>
        <v>13.425000000000001</v>
      </c>
      <c r="AC18" s="6">
        <f t="shared" si="1"/>
        <v>20.815000000000001</v>
      </c>
      <c r="AD18" s="5">
        <f t="shared" si="2"/>
        <v>0.58777429467084641</v>
      </c>
      <c r="AE18" s="13" t="s">
        <v>96</v>
      </c>
    </row>
    <row r="19" spans="1:31" x14ac:dyDescent="0.3">
      <c r="A19" s="20">
        <f>'Roman Game Log'!A19</f>
        <v>44940</v>
      </c>
      <c r="B19" s="13" t="str">
        <f>'Roman Game Log'!B19</f>
        <v>Bradley (H)</v>
      </c>
      <c r="C19" s="3" t="str">
        <f>'Roman Game Log'!C19</f>
        <v>H</v>
      </c>
      <c r="D19" s="3" t="str">
        <f>IF('Roman Game Log'!D19= "","",'Roman Game Log'!D19)</f>
        <v>W</v>
      </c>
      <c r="E19" s="3">
        <f>IF('Roman Game Log'!E19= "","",'Roman Game Log'!E19)</f>
        <v>25</v>
      </c>
      <c r="F19" s="3">
        <v>29</v>
      </c>
      <c r="G19" s="3">
        <v>10</v>
      </c>
      <c r="H19" s="3">
        <v>19</v>
      </c>
      <c r="I19" s="3">
        <v>5</v>
      </c>
      <c r="J19" s="3">
        <v>8</v>
      </c>
      <c r="K19" s="3">
        <v>3</v>
      </c>
      <c r="L19" s="3">
        <v>3</v>
      </c>
      <c r="M19" s="3">
        <v>0</v>
      </c>
      <c r="N19" s="3">
        <v>2</v>
      </c>
      <c r="O19" s="3">
        <v>1</v>
      </c>
      <c r="P19" s="3">
        <v>0</v>
      </c>
      <c r="Q19" s="3">
        <v>2</v>
      </c>
      <c r="R19" s="3">
        <v>0</v>
      </c>
      <c r="S19" s="3">
        <v>1</v>
      </c>
      <c r="T19" s="3">
        <v>28</v>
      </c>
      <c r="U19" s="3">
        <v>0</v>
      </c>
      <c r="V19" s="3">
        <v>3</v>
      </c>
      <c r="W19" s="3">
        <v>0</v>
      </c>
      <c r="X19" s="3">
        <v>2</v>
      </c>
      <c r="Y19" s="3">
        <f>IF(F19="","",COUNTIFS('Defense Log'!$H$2:$H$3001,"Tucker",'Defense Log'!$A$2:$A$3001,$B19,'Defense Log'!$I$2:$I$3001,"Turnover",'Defense Log'!$L$2:$L$3001,"&lt;&gt;x"))</f>
        <v>4</v>
      </c>
      <c r="Z19" s="3">
        <f>IF(F19="","",SUMIFS('Defense Log'!$M$2:$M$3001,'Defense Log'!$H$2:$H$3001,"Tucker",'Defense Log'!$A$2:$A$3001,B19,'Defense Log'!$L$2:$L$3001,"&lt;&gt;x"))</f>
        <v>8</v>
      </c>
      <c r="AA19" s="3">
        <f>IF(F19="","",T19+'Impact Formula'!$B$4*O19+'Impact Formula'!$B$5*M19+'Impact Formula'!$B$6*V19+'Impact Formula'!$B$7*S19+'Impact Formula'!$B$8*(H19-G19)+'Impact Formula'!$B$9*(L19-K19))</f>
        <v>13.995000000000001</v>
      </c>
      <c r="AB19" s="3">
        <f>IF(F19="","",N19*'Impact Formula'!$B$17+Q19*'Impact Formula'!$B$18+P19*'Impact Formula'!$B$19+W19*'Impact Formula'!$B$21+U19*'Impact Formula'!$B$22+X19*'Impact Formula'!$B$23+'Impact Formula'!$B$24*R19+Y19*'Impact Formula'!$B$20+Z19*'Impact Formula'!$B$16+IFERROR((COUNTIFS('Defense Log'!$H$2:$H$3001,"Tucker",'Defense Log'!$A$2:$A$3001,$B19,'Defense Log'!$N$2:$N$3001,"No",'Defense Log'!$I$2:$I$3001,"&lt;&gt;Foul",'Defense Log'!$I$2:$I$3001,"&lt;&gt;Turnover")*'Impact Formula'!$B$25),0))</f>
        <v>0</v>
      </c>
      <c r="AC19" s="6">
        <f t="shared" si="1"/>
        <v>13.995000000000001</v>
      </c>
      <c r="AD19" s="5">
        <f t="shared" si="2"/>
        <v>0.6889763779527559</v>
      </c>
      <c r="AE19" s="13" t="s">
        <v>96</v>
      </c>
    </row>
    <row r="20" spans="1:31" x14ac:dyDescent="0.3">
      <c r="A20" s="20">
        <f>'Roman Game Log'!A20</f>
        <v>44944</v>
      </c>
      <c r="B20" s="13" t="str">
        <f>'Roman Game Log'!B20</f>
        <v>Missouri State (H)</v>
      </c>
      <c r="C20" s="3" t="str">
        <f>'Roman Game Log'!C20</f>
        <v>H</v>
      </c>
      <c r="D20" s="3" t="str">
        <f>IF('Roman Game Log'!D20= "","",'Roman Game Log'!D20)</f>
        <v>L</v>
      </c>
      <c r="E20" s="3">
        <f>IF('Roman Game Log'!E20= "","",'Roman Game Log'!E20)</f>
        <v>3</v>
      </c>
      <c r="F20" s="3">
        <v>41</v>
      </c>
      <c r="G20" s="3">
        <v>7</v>
      </c>
      <c r="H20" s="3">
        <v>18</v>
      </c>
      <c r="I20" s="3">
        <v>3</v>
      </c>
      <c r="J20" s="3">
        <v>7</v>
      </c>
      <c r="K20" s="3">
        <v>9</v>
      </c>
      <c r="L20" s="3">
        <v>10</v>
      </c>
      <c r="M20" s="3">
        <v>2</v>
      </c>
      <c r="N20" s="3">
        <v>3</v>
      </c>
      <c r="O20" s="3">
        <v>2</v>
      </c>
      <c r="P20" s="3">
        <v>0</v>
      </c>
      <c r="Q20" s="3">
        <v>0</v>
      </c>
      <c r="R20" s="3">
        <v>3</v>
      </c>
      <c r="S20" s="3">
        <v>1</v>
      </c>
      <c r="T20" s="3">
        <v>26</v>
      </c>
      <c r="U20" s="3">
        <v>2</v>
      </c>
      <c r="V20" s="3">
        <v>6</v>
      </c>
      <c r="W20" s="3">
        <v>0</v>
      </c>
      <c r="X20" s="3">
        <v>2</v>
      </c>
      <c r="Y20" s="3">
        <f>IF(F20="","",COUNTIFS('Defense Log'!$H$2:$H$3001,"Tucker",'Defense Log'!$A$2:$A$3001,$B20,'Defense Log'!$I$2:$I$3001,"Turnover",'Defense Log'!$L$2:$L$3001,"&lt;&gt;x"))</f>
        <v>0</v>
      </c>
      <c r="Z20" s="3">
        <f>IF(F20="","",SUMIFS('Defense Log'!$M$2:$M$3001,'Defense Log'!$H$2:$H$3001,"Tucker",'Defense Log'!$A$2:$A$3001,B20,'Defense Log'!$L$2:$L$3001,"&lt;&gt;x"))</f>
        <v>10</v>
      </c>
      <c r="AA20" s="3">
        <f>IF(F20="","",T20+'Impact Formula'!$B$4*O20+'Impact Formula'!$B$5*M20+'Impact Formula'!$B$6*V20+'Impact Formula'!$B$7*S20+'Impact Formula'!$B$8*(H20-G20)+'Impact Formula'!$B$9*(L20-K20))</f>
        <v>14.945</v>
      </c>
      <c r="AB20" s="3">
        <f>IF(F20="","",N20*'Impact Formula'!$B$17+Q20*'Impact Formula'!$B$18+P20*'Impact Formula'!$B$19+W20*'Impact Formula'!$B$21+U20*'Impact Formula'!$B$22+X20*'Impact Formula'!$B$23+'Impact Formula'!$B$24*R20+Y20*'Impact Formula'!$B$20+Z20*'Impact Formula'!$B$16+IFERROR((COUNTIFS('Defense Log'!$H$2:$H$3001,"Tucker",'Defense Log'!$A$2:$A$3001,$B20,'Defense Log'!$N$2:$N$3001,"No",'Defense Log'!$I$2:$I$3001,"&lt;&gt;Foul",'Defense Log'!$I$2:$I$3001,"&lt;&gt;Turnover")*'Impact Formula'!$B$25),0))</f>
        <v>-3.3499999999999996</v>
      </c>
      <c r="AC20" s="6">
        <f t="shared" si="1"/>
        <v>11.595000000000001</v>
      </c>
      <c r="AD20" s="5">
        <f t="shared" si="2"/>
        <v>0.5803571428571429</v>
      </c>
      <c r="AE20" s="13" t="s">
        <v>96</v>
      </c>
    </row>
    <row r="21" spans="1:31" x14ac:dyDescent="0.3">
      <c r="A21" s="20">
        <f>'Roman Game Log'!A21</f>
        <v>44947</v>
      </c>
      <c r="B21" s="13" t="str">
        <f>'Roman Game Log'!B21</f>
        <v>Evansville (A)</v>
      </c>
      <c r="C21" s="3" t="str">
        <f>'Roman Game Log'!C21</f>
        <v>A</v>
      </c>
      <c r="D21" s="3" t="str">
        <f>IF('Roman Game Log'!D21= "","",'Roman Game Log'!D21)</f>
        <v>W</v>
      </c>
      <c r="E21" s="3">
        <f>IF('Roman Game Log'!E21= "","",'Roman Game Log'!E21)</f>
        <v>36</v>
      </c>
      <c r="F21" s="3">
        <v>26</v>
      </c>
      <c r="G21" s="3">
        <v>8</v>
      </c>
      <c r="H21" s="3">
        <v>16</v>
      </c>
      <c r="I21" s="3">
        <v>6</v>
      </c>
      <c r="J21" s="3">
        <v>11</v>
      </c>
      <c r="K21" s="3">
        <v>1</v>
      </c>
      <c r="L21" s="3">
        <v>1</v>
      </c>
      <c r="M21" s="3">
        <v>1</v>
      </c>
      <c r="N21" s="3">
        <v>3</v>
      </c>
      <c r="O21" s="3">
        <v>4</v>
      </c>
      <c r="P21" s="3">
        <v>0</v>
      </c>
      <c r="Q21" s="3">
        <v>2</v>
      </c>
      <c r="R21" s="3">
        <v>1</v>
      </c>
      <c r="S21" s="3">
        <v>0</v>
      </c>
      <c r="T21" s="3">
        <v>23</v>
      </c>
      <c r="U21" s="3">
        <v>1</v>
      </c>
      <c r="V21" s="3">
        <v>3</v>
      </c>
      <c r="W21" s="3">
        <v>0</v>
      </c>
      <c r="X21" s="3">
        <v>1</v>
      </c>
      <c r="Y21" s="3">
        <f>IF(F21="","",COUNTIFS('Defense Log'!$H$2:$H$3001,"Tucker",'Defense Log'!$A$2:$A$3001,$B21,'Defense Log'!$I$2:$I$3001,"Turnover",'Defense Log'!$L$2:$L$3001,"&lt;&gt;x"))</f>
        <v>2</v>
      </c>
      <c r="Z21" s="3">
        <f>IF(F21="","",SUMIFS('Defense Log'!$M$2:$M$3001,'Defense Log'!$H$2:$H$3001,"Tucker",'Defense Log'!$A$2:$A$3001,B21,'Defense Log'!$L$2:$L$3001,"&lt;&gt;x"))</f>
        <v>8</v>
      </c>
      <c r="AA21" s="3">
        <f>IF(F21="","",T21+'Impact Formula'!$B$4*O21+'Impact Formula'!$B$5*M21+'Impact Formula'!$B$6*V21+'Impact Formula'!$B$7*S21+'Impact Formula'!$B$8*(H21-G21)+'Impact Formula'!$B$9*(L21-K21))</f>
        <v>18.450000000000003</v>
      </c>
      <c r="AB21" s="3">
        <f>IF(F21="","",N21*'Impact Formula'!$B$17+Q21*'Impact Formula'!$B$18+P21*'Impact Formula'!$B$19+W21*'Impact Formula'!$B$21+U21*'Impact Formula'!$B$22+X21*'Impact Formula'!$B$23+'Impact Formula'!$B$24*R21+Y21*'Impact Formula'!$B$20+Z21*'Impact Formula'!$B$16+IFERROR((COUNTIFS('Defense Log'!$H$2:$H$3001,"Tucker",'Defense Log'!$A$2:$A$3001,$B21,'Defense Log'!$N$2:$N$3001,"No",'Defense Log'!$I$2:$I$3001,"&lt;&gt;Foul",'Defense Log'!$I$2:$I$3001,"&lt;&gt;Turnover")*'Impact Formula'!$B$25),0))</f>
        <v>-1.625</v>
      </c>
      <c r="AC21" s="6">
        <f t="shared" si="1"/>
        <v>16.825000000000003</v>
      </c>
      <c r="AD21" s="5">
        <f t="shared" si="2"/>
        <v>0.6995133819951338</v>
      </c>
      <c r="AE21" s="13" t="s">
        <v>96</v>
      </c>
    </row>
    <row r="22" spans="1:31" x14ac:dyDescent="0.3">
      <c r="A22" s="20">
        <f>'Roman Game Log'!A22</f>
        <v>44950</v>
      </c>
      <c r="B22" s="13" t="str">
        <f>'Roman Game Log'!B22</f>
        <v>Indiana State (H)</v>
      </c>
      <c r="C22" s="3" t="str">
        <f>'Roman Game Log'!C22</f>
        <v>H</v>
      </c>
      <c r="D22" s="3" t="str">
        <f>IF('Roman Game Log'!D22= "","",'Roman Game Log'!D22)</f>
        <v>W</v>
      </c>
      <c r="E22" s="3">
        <f>IF('Roman Game Log'!E22= "","",'Roman Game Log'!E22)</f>
        <v>2</v>
      </c>
      <c r="F22" s="3">
        <v>33</v>
      </c>
      <c r="G22" s="3">
        <v>9</v>
      </c>
      <c r="H22" s="3">
        <v>19</v>
      </c>
      <c r="I22" s="3">
        <v>2</v>
      </c>
      <c r="J22" s="3">
        <v>6</v>
      </c>
      <c r="K22" s="3">
        <v>1</v>
      </c>
      <c r="L22" s="3">
        <v>1</v>
      </c>
      <c r="M22" s="3">
        <v>0</v>
      </c>
      <c r="N22" s="3">
        <v>5</v>
      </c>
      <c r="O22" s="3">
        <v>3</v>
      </c>
      <c r="P22" s="3">
        <v>0</v>
      </c>
      <c r="Q22" s="3">
        <v>0</v>
      </c>
      <c r="R22" s="3">
        <v>2</v>
      </c>
      <c r="S22" s="3">
        <v>1</v>
      </c>
      <c r="T22" s="3">
        <v>21</v>
      </c>
      <c r="U22" s="3">
        <v>3</v>
      </c>
      <c r="V22" s="3">
        <v>2</v>
      </c>
      <c r="W22" s="3">
        <v>0</v>
      </c>
      <c r="X22" s="3">
        <v>2</v>
      </c>
      <c r="Y22" s="3">
        <f>IF(F22="","",COUNTIFS('Defense Log'!$H$2:$H$3001,"Tucker",'Defense Log'!$A$2:$A$3001,$B22,'Defense Log'!$I$2:$I$3001,"Turnover",'Defense Log'!$L$2:$L$3001,"&lt;&gt;x"))</f>
        <v>0</v>
      </c>
      <c r="Z22" s="3">
        <f>IF(F22="","",SUMIFS('Defense Log'!$M$2:$M$3001,'Defense Log'!$H$2:$H$3001,"Tucker",'Defense Log'!$A$2:$A$3001,B22,'Defense Log'!$L$2:$L$3001,"&lt;&gt;x"))</f>
        <v>3</v>
      </c>
      <c r="AA22" s="3">
        <f>IF(F22="","",T22+'Impact Formula'!$B$4*O22+'Impact Formula'!$B$5*M22+'Impact Formula'!$B$6*V22+'Impact Formula'!$B$7*S22+'Impact Formula'!$B$8*(H22-G22)+'Impact Formula'!$B$9*(L22-K22))</f>
        <v>7.1950000000000003</v>
      </c>
      <c r="AB22" s="3">
        <f>IF(F22="","",N22*'Impact Formula'!$B$17+Q22*'Impact Formula'!$B$18+P22*'Impact Formula'!$B$19+W22*'Impact Formula'!$B$21+U22*'Impact Formula'!$B$22+X22*'Impact Formula'!$B$23+'Impact Formula'!$B$24*R22+Y22*'Impact Formula'!$B$20+Z22*'Impact Formula'!$B$16+IFERROR((COUNTIFS('Defense Log'!$H$2:$H$3001,"Tucker",'Defense Log'!$A$2:$A$3001,$B22,'Defense Log'!$N$2:$N$3001,"No",'Defense Log'!$I$2:$I$3001,"&lt;&gt;Foul",'Defense Log'!$I$2:$I$3001,"&lt;&gt;Turnover")*'Impact Formula'!$B$25),0))</f>
        <v>3.2749999999999999</v>
      </c>
      <c r="AC22" s="6">
        <f t="shared" si="1"/>
        <v>10.47</v>
      </c>
      <c r="AD22" s="5">
        <f t="shared" si="2"/>
        <v>0.54012345679012341</v>
      </c>
      <c r="AE22" s="13" t="s">
        <v>96</v>
      </c>
    </row>
    <row r="23" spans="1:31" x14ac:dyDescent="0.3">
      <c r="A23" s="20">
        <f>'Roman Game Log'!A23</f>
        <v>44955</v>
      </c>
      <c r="B23" s="13" t="str">
        <f>'Roman Game Log'!B23</f>
        <v>Belmont (A)</v>
      </c>
      <c r="C23" s="3" t="str">
        <f>'Roman Game Log'!C23</f>
        <v>A</v>
      </c>
      <c r="D23" s="3" t="str">
        <f>IF('Roman Game Log'!D23= "","",'Roman Game Log'!D23)</f>
        <v>W</v>
      </c>
      <c r="E23" s="3">
        <f>IF('Roman Game Log'!E23= "","",'Roman Game Log'!E23)</f>
        <v>18</v>
      </c>
      <c r="U23" s="3"/>
      <c r="V23" s="3"/>
      <c r="W23" s="3"/>
      <c r="X23" s="3"/>
      <c r="Y23" s="3" t="str">
        <f>IF(F23="","",COUNTIFS('Defense Log'!$H$2:$H$3001,"Tucker",'Defense Log'!$A$2:$A$3001,$B23,'Defense Log'!$I$2:$I$3001,"Turnover",'Defense Log'!$L$2:$L$3001,"&lt;&gt;x"))</f>
        <v/>
      </c>
      <c r="Z23" s="3" t="str">
        <f>IF(F23="","",SUMIFS('Defense Log'!$M$2:$M$3001,'Defense Log'!$H$2:$H$3001,"Tucker",'Defense Log'!$A$2:$A$3001,B23,'Defense Log'!$L$2:$L$3001,"&lt;&gt;x"))</f>
        <v/>
      </c>
      <c r="AA23" s="3" t="str">
        <f>IF(F23="","",T23+'Impact Formula'!$B$4*O23+'Impact Formula'!$B$5*M23+'Impact Formula'!$B$6*V23+'Impact Formula'!$B$7*S23+'Impact Formula'!$B$8*(H23-G23)+'Impact Formula'!$B$9*(L23-K23))</f>
        <v/>
      </c>
      <c r="AB23" s="3" t="str">
        <f>IF(F23="","",N23*'Impact Formula'!$B$17+Q23*'Impact Formula'!$B$18+P23*'Impact Formula'!$B$19+W23*'Impact Formula'!$B$21+U23*'Impact Formula'!$B$22+X23*'Impact Formula'!$B$23+'Impact Formula'!$B$24*R23+Y23*'Impact Formula'!$B$20+Z23*'Impact Formula'!$B$16+IFERROR((COUNTIFS('Defense Log'!$H$2:$H$3001,"Tucker",'Defense Log'!$A$2:$A$3001,$B23,'Defense Log'!$N$2:$N$3001,"No",'Defense Log'!$I$2:$I$3001,"&lt;&gt;Foul",'Defense Log'!$I$2:$I$3001,"&lt;&gt;Turnover")*'Impact Formula'!$B$25),0))</f>
        <v/>
      </c>
      <c r="AC23" s="6" t="str">
        <f t="shared" si="1"/>
        <v/>
      </c>
      <c r="AD23" s="5" t="str">
        <f t="shared" si="2"/>
        <v/>
      </c>
      <c r="AE23" s="13" t="s">
        <v>96</v>
      </c>
    </row>
    <row r="24" spans="1:31" x14ac:dyDescent="0.3">
      <c r="A24" s="20">
        <f>'Roman Game Log'!A24</f>
        <v>44958</v>
      </c>
      <c r="B24" s="13" t="str">
        <f>'Roman Game Log'!B24</f>
        <v>UNI (H)</v>
      </c>
      <c r="C24" s="3" t="str">
        <f>'Roman Game Log'!C24</f>
        <v>H</v>
      </c>
      <c r="D24" s="3" t="str">
        <f>IF('Roman Game Log'!D24= "","",'Roman Game Log'!D24)</f>
        <v>W</v>
      </c>
      <c r="E24" s="3">
        <f>IF('Roman Game Log'!E24= "","",'Roman Game Log'!E24)</f>
        <v>7</v>
      </c>
      <c r="F24" s="3">
        <v>34</v>
      </c>
      <c r="G24" s="3">
        <v>3</v>
      </c>
      <c r="H24" s="3">
        <v>13</v>
      </c>
      <c r="I24" s="3">
        <v>1</v>
      </c>
      <c r="J24" s="3">
        <v>8</v>
      </c>
      <c r="K24" s="3">
        <v>4</v>
      </c>
      <c r="L24" s="3">
        <v>5</v>
      </c>
      <c r="M24" s="3">
        <v>2</v>
      </c>
      <c r="N24" s="3">
        <v>5</v>
      </c>
      <c r="O24" s="3">
        <v>0</v>
      </c>
      <c r="P24" s="3">
        <v>0</v>
      </c>
      <c r="Q24" s="3">
        <v>0</v>
      </c>
      <c r="R24" s="3">
        <v>4</v>
      </c>
      <c r="S24" s="3">
        <v>1</v>
      </c>
      <c r="T24" s="3">
        <v>11</v>
      </c>
      <c r="U24" s="3">
        <v>0</v>
      </c>
      <c r="V24" s="3">
        <v>4</v>
      </c>
      <c r="W24" s="3">
        <v>0</v>
      </c>
      <c r="X24" s="3">
        <v>0</v>
      </c>
      <c r="Y24" s="3">
        <f>IF(F24="","",COUNTIFS('Defense Log'!$H$2:$H$3001,"Tucker",'Defense Log'!$A$2:$A$3001,$B24,'Defense Log'!$I$2:$I$3001,"Turnover",'Defense Log'!$L$2:$L$3001,"&lt;&gt;x"))</f>
        <v>0</v>
      </c>
      <c r="Z24" s="3">
        <f>IF(F24="","",SUMIFS('Defense Log'!$M$2:$M$3001,'Defense Log'!$H$2:$H$3001,"Tucker",'Defense Log'!$A$2:$A$3001,B24,'Defense Log'!$L$2:$L$3001,"&lt;&gt;x"))</f>
        <v>16</v>
      </c>
      <c r="AA24" s="3">
        <f>IF(F24="","",T24+'Impact Formula'!$B$4*O24+'Impact Formula'!$B$5*M24+'Impact Formula'!$B$6*V24+'Impact Formula'!$B$7*S24+'Impact Formula'!$B$8*(H24-G24)+'Impact Formula'!$B$9*(L24-K24))</f>
        <v>-2.504999999999999</v>
      </c>
      <c r="AB24" s="3">
        <f>IF(F24="","",N24*'Impact Formula'!$B$17+Q24*'Impact Formula'!$B$18+P24*'Impact Formula'!$B$19+W24*'Impact Formula'!$B$21+U24*'Impact Formula'!$B$22+X24*'Impact Formula'!$B$23+'Impact Formula'!$B$24*R24+Y24*'Impact Formula'!$B$20+Z24*'Impact Formula'!$B$16+IFERROR((COUNTIFS('Defense Log'!$H$2:$H$3001,"Tucker",'Defense Log'!$A$2:$A$3001,$B24,'Defense Log'!$N$2:$N$3001,"No",'Defense Log'!$I$2:$I$3001,"&lt;&gt;Foul",'Defense Log'!$I$2:$I$3001,"&lt;&gt;Turnover")*'Impact Formula'!$B$25),0))</f>
        <v>-10.5</v>
      </c>
      <c r="AC24" s="6">
        <f t="shared" si="1"/>
        <v>-13.004999999999999</v>
      </c>
      <c r="AD24" s="5">
        <f>IFERROR(T24/((H24*2)+(0.88*L24)),"")</f>
        <v>0.36184210526315791</v>
      </c>
      <c r="AE24" s="13" t="s">
        <v>96</v>
      </c>
    </row>
    <row r="25" spans="1:31" x14ac:dyDescent="0.3">
      <c r="A25" s="20">
        <f>'Roman Game Log'!A25</f>
        <v>44961</v>
      </c>
      <c r="B25" s="13" t="str">
        <f>'Roman Game Log'!B25</f>
        <v>Valparaiso (A)</v>
      </c>
      <c r="C25" s="3" t="str">
        <f>'Roman Game Log'!C25</f>
        <v>A</v>
      </c>
      <c r="D25" s="3" t="str">
        <f>IF('Roman Game Log'!D25= "","",'Roman Game Log'!D25)</f>
        <v>W</v>
      </c>
      <c r="E25" s="3">
        <f>IF('Roman Game Log'!E25= "","",'Roman Game Log'!E25)</f>
        <v>3</v>
      </c>
      <c r="F25" s="3">
        <v>45</v>
      </c>
      <c r="G25" s="3">
        <v>11</v>
      </c>
      <c r="H25" s="3">
        <v>23</v>
      </c>
      <c r="I25" s="3">
        <v>5</v>
      </c>
      <c r="J25" s="3">
        <v>9</v>
      </c>
      <c r="K25" s="3">
        <v>5</v>
      </c>
      <c r="L25" s="3">
        <v>6</v>
      </c>
      <c r="M25" s="3">
        <v>2</v>
      </c>
      <c r="N25" s="3">
        <v>9</v>
      </c>
      <c r="O25" s="3">
        <v>3</v>
      </c>
      <c r="P25" s="3">
        <v>1</v>
      </c>
      <c r="Q25" s="3">
        <v>1</v>
      </c>
      <c r="R25" s="3">
        <v>2</v>
      </c>
      <c r="S25" s="3">
        <v>4</v>
      </c>
      <c r="T25" s="3">
        <v>32</v>
      </c>
      <c r="U25" s="3">
        <v>0</v>
      </c>
      <c r="V25" s="3">
        <v>4</v>
      </c>
      <c r="W25" s="3">
        <v>0</v>
      </c>
      <c r="X25" s="3">
        <v>2</v>
      </c>
      <c r="Y25" s="3">
        <f>IF(F25="","",COUNTIFS('Defense Log'!$H$2:$H$3001,"Tucker",'Defense Log'!$A$2:$A$3001,$B25,'Defense Log'!$I$2:$I$3001,"Turnover",'Defense Log'!$L$2:$L$3001,"&lt;&gt;x"))</f>
        <v>1</v>
      </c>
      <c r="Z25" s="3">
        <f>IF(F25="","",SUMIFS('Defense Log'!$M$2:$M$3001,'Defense Log'!$H$2:$H$3001,"Tucker",'Defense Log'!$A$2:$A$3001,B25,'Defense Log'!$L$2:$L$3001,"&lt;&gt;x"))</f>
        <v>10</v>
      </c>
      <c r="AA25" s="3">
        <f>IF(F25="","",T25+'Impact Formula'!$B$4*O25+'Impact Formula'!$B$5*M25+'Impact Formula'!$B$6*V25+'Impact Formula'!$B$7*S25+'Impact Formula'!$B$8*(H25-G25)+'Impact Formula'!$B$9*(L25-K25))</f>
        <v>13.479999999999997</v>
      </c>
      <c r="AB25" s="3">
        <f>IF(F25="","",N25*'Impact Formula'!$B$17+Q25*'Impact Formula'!$B$18+P25*'Impact Formula'!$B$19+W25*'Impact Formula'!$B$21+U25*'Impact Formula'!$B$22+X25*'Impact Formula'!$B$23+'Impact Formula'!$B$24*R25+Y25*'Impact Formula'!$B$20+Z25*'Impact Formula'!$B$16+IFERROR((COUNTIFS('Defense Log'!$H$2:$H$3001,"Tucker",'Defense Log'!$A$2:$A$3001,$B25,'Defense Log'!$N$2:$N$3001,"No",'Defense Log'!$I$2:$I$3001,"&lt;&gt;Foul",'Defense Log'!$I$2:$I$3001,"&lt;&gt;Turnover")*'Impact Formula'!$B$25),0))</f>
        <v>1.5500000000000007</v>
      </c>
      <c r="AC25" s="6">
        <f t="shared" si="1"/>
        <v>15.029999999999998</v>
      </c>
      <c r="AD25" s="5">
        <f t="shared" si="2"/>
        <v>0.62402496099843996</v>
      </c>
      <c r="AE25" s="13" t="s">
        <v>96</v>
      </c>
    </row>
    <row r="26" spans="1:31" x14ac:dyDescent="0.3">
      <c r="A26" s="20">
        <f>'Roman Game Log'!A26</f>
        <v>44964</v>
      </c>
      <c r="B26" s="13" t="str">
        <f>'Roman Game Log'!B26</f>
        <v>Murray State (A)</v>
      </c>
      <c r="C26" s="3" t="str">
        <f>'Roman Game Log'!C26</f>
        <v>A</v>
      </c>
      <c r="D26" s="3" t="str">
        <f>IF('Roman Game Log'!D26= "","",'Roman Game Log'!D26)</f>
        <v>W</v>
      </c>
      <c r="E26" s="3">
        <f>IF('Roman Game Log'!E26= "","",'Roman Game Log'!E26)</f>
        <v>24</v>
      </c>
      <c r="F26" s="3">
        <v>30</v>
      </c>
      <c r="G26" s="3">
        <v>10</v>
      </c>
      <c r="H26" s="3">
        <v>16</v>
      </c>
      <c r="I26" s="3">
        <v>6</v>
      </c>
      <c r="J26" s="3">
        <v>8</v>
      </c>
      <c r="K26" s="3">
        <v>6</v>
      </c>
      <c r="L26" s="3">
        <v>6</v>
      </c>
      <c r="M26" s="3">
        <v>1</v>
      </c>
      <c r="N26" s="3">
        <v>5</v>
      </c>
      <c r="O26" s="3">
        <v>4</v>
      </c>
      <c r="P26" s="3">
        <v>0</v>
      </c>
      <c r="Q26" s="3">
        <v>0</v>
      </c>
      <c r="R26" s="3">
        <v>3</v>
      </c>
      <c r="S26" s="3">
        <v>1</v>
      </c>
      <c r="T26" s="3">
        <v>32</v>
      </c>
      <c r="U26" s="3">
        <v>1</v>
      </c>
      <c r="V26" s="3">
        <v>3</v>
      </c>
      <c r="W26" s="3">
        <v>0</v>
      </c>
      <c r="X26" s="3">
        <v>1</v>
      </c>
      <c r="Y26" s="3">
        <f>IF(F26="","",COUNTIFS('Defense Log'!$H$2:$H$3001,"Tucker",'Defense Log'!$A$2:$A$3001,$B26,'Defense Log'!$I$2:$I$3001,"Turnover",'Defense Log'!$L$2:$L$3001,"&lt;&gt;x"))</f>
        <v>0</v>
      </c>
      <c r="Z26" s="3">
        <f>IF(F26="","",SUMIFS('Defense Log'!$M$2:$M$3001,'Defense Log'!$H$2:$H$3001,"Tucker",'Defense Log'!$A$2:$A$3001,B26,'Defense Log'!$L$2:$L$3001,"&lt;&gt;x"))</f>
        <v>8</v>
      </c>
      <c r="AA26" s="3">
        <f>IF(F26="","",T26+'Impact Formula'!$B$4*O26+'Impact Formula'!$B$5*M26+'Impact Formula'!$B$6*V26+'Impact Formula'!$B$7*S26+'Impact Formula'!$B$8*(H26-G26)+'Impact Formula'!$B$9*(L26-K26))</f>
        <v>29.094999999999999</v>
      </c>
      <c r="AB26" s="3">
        <f>IF(F26="","",N26*'Impact Formula'!$B$17+Q26*'Impact Formula'!$B$18+P26*'Impact Formula'!$B$19+W26*'Impact Formula'!$B$21+U26*'Impact Formula'!$B$22+X26*'Impact Formula'!$B$23+'Impact Formula'!$B$24*R26+Y26*'Impact Formula'!$B$20+Z26*'Impact Formula'!$B$16+IFERROR((COUNTIFS('Defense Log'!$H$2:$H$3001,"Tucker",'Defense Log'!$A$2:$A$3001,$B26,'Defense Log'!$N$2:$N$3001,"No",'Defense Log'!$I$2:$I$3001,"&lt;&gt;Foul",'Defense Log'!$I$2:$I$3001,"&lt;&gt;Turnover")*'Impact Formula'!$B$25),0))</f>
        <v>2.0750000000000002</v>
      </c>
      <c r="AC26" s="6">
        <f t="shared" si="1"/>
        <v>31.169999999999998</v>
      </c>
      <c r="AD26" s="5">
        <f t="shared" si="2"/>
        <v>0.85836909871244638</v>
      </c>
      <c r="AE26" s="13" t="s">
        <v>96</v>
      </c>
    </row>
    <row r="27" spans="1:31" x14ac:dyDescent="0.3">
      <c r="A27" s="20">
        <f>'Roman Game Log'!A27</f>
        <v>44968</v>
      </c>
      <c r="B27" s="13" t="str">
        <f>'Roman Game Log'!B27</f>
        <v>SIU (H)</v>
      </c>
      <c r="C27" s="3" t="str">
        <f>'Roman Game Log'!C27</f>
        <v>H</v>
      </c>
      <c r="D27" s="3" t="str">
        <f>IF('Roman Game Log'!D27= "","",'Roman Game Log'!D27)</f>
        <v>W</v>
      </c>
      <c r="E27" s="3">
        <f>IF('Roman Game Log'!E27= "","",'Roman Game Log'!E27)</f>
        <v>23</v>
      </c>
      <c r="F27" s="3">
        <v>18</v>
      </c>
      <c r="G27" s="3">
        <v>5</v>
      </c>
      <c r="H27" s="3">
        <v>7</v>
      </c>
      <c r="I27" s="3">
        <v>2</v>
      </c>
      <c r="J27" s="3">
        <v>4</v>
      </c>
      <c r="K27" s="3">
        <v>3</v>
      </c>
      <c r="L27" s="3">
        <v>3</v>
      </c>
      <c r="M27" s="3">
        <v>0</v>
      </c>
      <c r="N27" s="3">
        <v>3</v>
      </c>
      <c r="O27" s="3">
        <v>3</v>
      </c>
      <c r="P27" s="3">
        <v>0</v>
      </c>
      <c r="Q27" s="3">
        <v>1</v>
      </c>
      <c r="R27" s="3">
        <v>3</v>
      </c>
      <c r="S27" s="3">
        <v>1</v>
      </c>
      <c r="T27" s="3">
        <v>15</v>
      </c>
      <c r="U27" s="3">
        <v>0</v>
      </c>
      <c r="V27" s="3">
        <v>3</v>
      </c>
      <c r="W27" s="3">
        <v>0</v>
      </c>
      <c r="X27" s="3">
        <v>0</v>
      </c>
      <c r="Y27" s="3">
        <f>IF(F27="","",COUNTIFS('Defense Log'!$H$2:$H$3001,"Tucker",'Defense Log'!$A$2:$A$3001,$B27,'Defense Log'!$I$2:$I$3001,"Turnover",'Defense Log'!$L$2:$L$3001,"&lt;&gt;x"))</f>
        <v>1</v>
      </c>
      <c r="Z27" s="3">
        <f>IF(F27="","",SUMIFS('Defense Log'!$M$2:$M$3001,'Defense Log'!$H$2:$H$3001,"Tucker",'Defense Log'!$A$2:$A$3001,B27,'Defense Log'!$L$2:$L$3001,"&lt;&gt;x"))</f>
        <v>3</v>
      </c>
      <c r="AA27" s="3">
        <f>IF(F27="","",T27+'Impact Formula'!$B$4*O27+'Impact Formula'!$B$5*M27+'Impact Formula'!$B$6*V27+'Impact Formula'!$B$7*S27+'Impact Formula'!$B$8*(H27-G27)+'Impact Formula'!$B$9*(L27-K27))</f>
        <v>15.945</v>
      </c>
      <c r="AB27" s="3">
        <f>IF(F27="","",N27*'Impact Formula'!$B$17+Q27*'Impact Formula'!$B$18+P27*'Impact Formula'!$B$19+W27*'Impact Formula'!$B$21+U27*'Impact Formula'!$B$22+X27*'Impact Formula'!$B$23+'Impact Formula'!$B$24*R27+Y27*'Impact Formula'!$B$20+Z27*'Impact Formula'!$B$16+IFERROR((COUNTIFS('Defense Log'!$H$2:$H$3001,"Tucker",'Defense Log'!$A$2:$A$3001,$B27,'Defense Log'!$N$2:$N$3001,"No",'Defense Log'!$I$2:$I$3001,"&lt;&gt;Foul",'Defense Log'!$I$2:$I$3001,"&lt;&gt;Turnover")*'Impact Formula'!$B$25),0))</f>
        <v>4.9000000000000004</v>
      </c>
      <c r="AC27" s="6">
        <f t="shared" si="1"/>
        <v>20.844999999999999</v>
      </c>
      <c r="AD27" s="5">
        <f t="shared" si="2"/>
        <v>0.90144230769230771</v>
      </c>
      <c r="AE27" s="13" t="s">
        <v>96</v>
      </c>
    </row>
    <row r="28" spans="1:31" x14ac:dyDescent="0.3">
      <c r="A28" s="20">
        <f>'Roman Game Log'!A28</f>
        <v>44972</v>
      </c>
      <c r="B28" s="13" t="str">
        <f>'Roman Game Log'!B28</f>
        <v>UNI (A)</v>
      </c>
      <c r="C28" s="3" t="str">
        <f>'Roman Game Log'!C28</f>
        <v>A</v>
      </c>
      <c r="D28" s="3" t="str">
        <f>IF('Roman Game Log'!D28= "","",'Roman Game Log'!D28)</f>
        <v>W</v>
      </c>
      <c r="E28" s="3">
        <f>IF('Roman Game Log'!E28= "","",'Roman Game Log'!E28)</f>
        <v>8</v>
      </c>
      <c r="F28" s="3">
        <v>33</v>
      </c>
      <c r="G28" s="3">
        <v>6</v>
      </c>
      <c r="H28" s="3">
        <v>14</v>
      </c>
      <c r="I28" s="3">
        <v>3</v>
      </c>
      <c r="J28" s="3">
        <v>9</v>
      </c>
      <c r="K28" s="3">
        <v>4</v>
      </c>
      <c r="L28" s="3">
        <v>4</v>
      </c>
      <c r="M28" s="3">
        <v>0</v>
      </c>
      <c r="N28" s="3">
        <v>2</v>
      </c>
      <c r="O28" s="3">
        <v>1</v>
      </c>
      <c r="P28" s="3">
        <v>0</v>
      </c>
      <c r="Q28" s="3">
        <v>2</v>
      </c>
      <c r="R28" s="3">
        <v>1</v>
      </c>
      <c r="S28" s="3">
        <v>2</v>
      </c>
      <c r="T28" s="3">
        <v>19</v>
      </c>
      <c r="U28" s="3">
        <v>1</v>
      </c>
      <c r="V28" s="3">
        <v>3</v>
      </c>
      <c r="W28" s="3">
        <v>0</v>
      </c>
      <c r="X28" s="3">
        <v>0</v>
      </c>
      <c r="Y28" s="3">
        <f>IF(F28="","",COUNTIFS('Defense Log'!$H$2:$H$3001,"Tucker",'Defense Log'!$A$2:$A$3001,$B28,'Defense Log'!$I$2:$I$3001,"Turnover",'Defense Log'!$L$2:$L$3001,"&lt;&gt;x"))</f>
        <v>1</v>
      </c>
      <c r="Z28" s="3">
        <f>IF(F28="","",SUMIFS('Defense Log'!$M$2:$M$3001,'Defense Log'!$H$2:$H$3001,"Tucker",'Defense Log'!$A$2:$A$3001,B28,'Defense Log'!$L$2:$L$3001,"&lt;&gt;x"))</f>
        <v>4</v>
      </c>
      <c r="AA28" s="3">
        <f>IF(F28="","",T28+'Impact Formula'!$B$4*O28+'Impact Formula'!$B$5*M28+'Impact Formula'!$B$6*V28+'Impact Formula'!$B$7*S28+'Impact Formula'!$B$8*(H28-G28)+'Impact Formula'!$B$9*(L28-K28))</f>
        <v>4.8900000000000006</v>
      </c>
      <c r="AB28" s="3">
        <f>IF(F28="","",N28*'Impact Formula'!$B$17+Q28*'Impact Formula'!$B$18+P28*'Impact Formula'!$B$19+W28*'Impact Formula'!$B$21+U28*'Impact Formula'!$B$22+X28*'Impact Formula'!$B$23+'Impact Formula'!$B$24*R28+Y28*'Impact Formula'!$B$20+Z28*'Impact Formula'!$B$16+IFERROR((COUNTIFS('Defense Log'!$H$2:$H$3001,"Tucker",'Defense Log'!$A$2:$A$3001,$B28,'Defense Log'!$N$2:$N$3001,"No",'Defense Log'!$I$2:$I$3001,"&lt;&gt;Foul",'Defense Log'!$I$2:$I$3001,"&lt;&gt;Turnover")*'Impact Formula'!$B$25),0))</f>
        <v>3.7750000000000004</v>
      </c>
      <c r="AC28" s="6">
        <f t="shared" si="1"/>
        <v>8.6650000000000009</v>
      </c>
      <c r="AD28" s="5">
        <f t="shared" si="2"/>
        <v>0.60279187817258884</v>
      </c>
      <c r="AE28" s="13" t="s">
        <v>96</v>
      </c>
    </row>
    <row r="29" spans="1:31" x14ac:dyDescent="0.3">
      <c r="A29" s="20">
        <f>'Roman Game Log'!A29</f>
        <v>44976</v>
      </c>
      <c r="B29" s="13" t="str">
        <f>'Roman Game Log'!B29</f>
        <v>Belmont (H)</v>
      </c>
      <c r="C29" s="3" t="str">
        <f>'Roman Game Log'!C29</f>
        <v>H</v>
      </c>
      <c r="D29" s="3" t="str">
        <f>IF('Roman Game Log'!D29= "","",'Roman Game Log'!D29)</f>
        <v>W</v>
      </c>
      <c r="E29" s="3">
        <f>IF('Roman Game Log'!E29= "","",'Roman Game Log'!E29)</f>
        <v>14</v>
      </c>
      <c r="F29" s="3">
        <v>31</v>
      </c>
      <c r="G29" s="3">
        <v>4</v>
      </c>
      <c r="H29" s="3">
        <v>12</v>
      </c>
      <c r="I29" s="3">
        <v>1</v>
      </c>
      <c r="J29" s="3">
        <v>5</v>
      </c>
      <c r="K29" s="3">
        <v>4</v>
      </c>
      <c r="L29" s="3">
        <v>5</v>
      </c>
      <c r="M29" s="3">
        <v>0</v>
      </c>
      <c r="N29" s="3">
        <v>4</v>
      </c>
      <c r="O29" s="3">
        <v>4</v>
      </c>
      <c r="P29" s="3">
        <v>0</v>
      </c>
      <c r="Q29" s="3">
        <v>1</v>
      </c>
      <c r="R29" s="3">
        <v>1</v>
      </c>
      <c r="S29" s="3">
        <v>1</v>
      </c>
      <c r="T29" s="3">
        <v>13</v>
      </c>
      <c r="U29" s="3">
        <v>1</v>
      </c>
      <c r="V29" s="3">
        <v>4</v>
      </c>
      <c r="W29" s="3">
        <v>0</v>
      </c>
      <c r="X29" s="3">
        <v>0</v>
      </c>
      <c r="Y29" s="3">
        <f>IF(F29="","",COUNTIFS('Defense Log'!$H$2:$H$3001,"Tucker",'Defense Log'!$A$2:$A$3001,$B29,'Defense Log'!$I$2:$I$3001,"Turnover",'Defense Log'!$L$2:$L$3001,"&lt;&gt;x"))</f>
        <v>0</v>
      </c>
      <c r="Z29" s="3">
        <f>IF(F29="","",SUMIFS('Defense Log'!$M$2:$M$3001,'Defense Log'!$H$2:$H$3001,"Tucker",'Defense Log'!$A$2:$A$3001,B29,'Defense Log'!$L$2:$L$3001,"&lt;&gt;x"))</f>
        <v>3</v>
      </c>
      <c r="AA29" s="3">
        <f>IF(F29="","",T29+'Impact Formula'!$B$4*O29+'Impact Formula'!$B$5*M29+'Impact Formula'!$B$6*V29+'Impact Formula'!$B$7*S29+'Impact Formula'!$B$8*(H29-G29)+'Impact Formula'!$B$9*(L29-K29))</f>
        <v>4.7949999999999982</v>
      </c>
      <c r="AB29" s="3">
        <f>IF(F29="","",N29*'Impact Formula'!$B$17+Q29*'Impact Formula'!$B$18+P29*'Impact Formula'!$B$19+W29*'Impact Formula'!$B$21+U29*'Impact Formula'!$B$22+X29*'Impact Formula'!$B$23+'Impact Formula'!$B$24*R29+Y29*'Impact Formula'!$B$20+Z29*'Impact Formula'!$B$16+IFERROR((COUNTIFS('Defense Log'!$H$2:$H$3001,"Tucker",'Defense Log'!$A$2:$A$3001,$B29,'Defense Log'!$N$2:$N$3001,"No",'Defense Log'!$I$2:$I$3001,"&lt;&gt;Foul",'Defense Log'!$I$2:$I$3001,"&lt;&gt;Turnover")*'Impact Formula'!$B$25),0))</f>
        <v>4.875</v>
      </c>
      <c r="AC29" s="6">
        <f t="shared" si="1"/>
        <v>9.6699999999999982</v>
      </c>
      <c r="AD29" s="5">
        <f t="shared" si="2"/>
        <v>0.45774647887323944</v>
      </c>
      <c r="AE29" s="13" t="s">
        <v>96</v>
      </c>
    </row>
    <row r="30" spans="1:31" x14ac:dyDescent="0.3">
      <c r="A30" s="20">
        <f>'Roman Game Log'!A30</f>
        <v>44979</v>
      </c>
      <c r="B30" s="13" t="str">
        <f>'Roman Game Log'!B30</f>
        <v>Illinois State (H)</v>
      </c>
      <c r="C30" s="3" t="str">
        <f>'Roman Game Log'!C30</f>
        <v>H</v>
      </c>
      <c r="D30" s="3" t="str">
        <f>IF('Roman Game Log'!D30= "","",'Roman Game Log'!D30)</f>
        <v>W</v>
      </c>
      <c r="E30" s="3">
        <f>IF('Roman Game Log'!E30= "","",'Roman Game Log'!E30)</f>
        <v>31</v>
      </c>
      <c r="F30" s="3">
        <v>28</v>
      </c>
      <c r="G30" s="3">
        <v>5</v>
      </c>
      <c r="H30" s="3">
        <v>11</v>
      </c>
      <c r="I30" s="3">
        <v>2</v>
      </c>
      <c r="J30" s="3">
        <v>8</v>
      </c>
      <c r="K30" s="3">
        <v>6</v>
      </c>
      <c r="L30" s="3">
        <v>6</v>
      </c>
      <c r="M30" s="3">
        <v>1</v>
      </c>
      <c r="N30" s="3">
        <v>2</v>
      </c>
      <c r="O30" s="3">
        <v>2</v>
      </c>
      <c r="P30" s="3">
        <v>0</v>
      </c>
      <c r="Q30" s="3">
        <v>2</v>
      </c>
      <c r="R30" s="3">
        <v>2</v>
      </c>
      <c r="S30" s="3">
        <v>0</v>
      </c>
      <c r="T30" s="3">
        <v>18</v>
      </c>
      <c r="U30" s="3">
        <v>2</v>
      </c>
      <c r="V30" s="3">
        <v>5</v>
      </c>
      <c r="W30" s="3">
        <v>0</v>
      </c>
      <c r="X30" s="3">
        <v>0</v>
      </c>
      <c r="Y30" s="3">
        <f>IF(F30="","",COUNTIFS('Defense Log'!$H$2:$H$3001,"Tucker",'Defense Log'!$A$2:$A$3001,$B30,'Defense Log'!$I$2:$I$3001,"Turnover",'Defense Log'!$L$2:$L$3001,"&lt;&gt;x"))</f>
        <v>4</v>
      </c>
      <c r="Z30" s="3">
        <f>IF(F30="","",SUMIFS('Defense Log'!$M$2:$M$3001,'Defense Log'!$H$2:$H$3001,"Tucker",'Defense Log'!$A$2:$A$3001,B30,'Defense Log'!$L$2:$L$3001,"&lt;&gt;x"))</f>
        <v>3</v>
      </c>
      <c r="AA30" s="3">
        <f>IF(F30="","",T30+'Impact Formula'!$B$4*O30+'Impact Formula'!$B$5*M30+'Impact Formula'!$B$6*V30+'Impact Formula'!$B$7*S30+'Impact Formula'!$B$8*(H30-G30)+'Impact Formula'!$B$9*(L30-K30))</f>
        <v>15.75</v>
      </c>
      <c r="AB30" s="3">
        <f>IF(F30="","",N30*'Impact Formula'!$B$17+Q30*'Impact Formula'!$B$18+P30*'Impact Formula'!$B$19+W30*'Impact Formula'!$B$21+U30*'Impact Formula'!$B$22+X30*'Impact Formula'!$B$23+'Impact Formula'!$B$24*R30+Y30*'Impact Formula'!$B$20+Z30*'Impact Formula'!$B$16+IFERROR((COUNTIFS('Defense Log'!$H$2:$H$3001,"Tucker",'Defense Log'!$A$2:$A$3001,$B30,'Defense Log'!$N$2:$N$3001,"No",'Defense Log'!$I$2:$I$3001,"&lt;&gt;Foul",'Defense Log'!$I$2:$I$3001,"&lt;&gt;Turnover")*'Impact Formula'!$B$25),0))</f>
        <v>7.85</v>
      </c>
      <c r="AC30" s="6">
        <f t="shared" si="1"/>
        <v>23.6</v>
      </c>
      <c r="AD30" s="5">
        <f t="shared" si="2"/>
        <v>0.65982404692082108</v>
      </c>
      <c r="AE30" s="13" t="s">
        <v>96</v>
      </c>
    </row>
    <row r="31" spans="1:31" x14ac:dyDescent="0.3">
      <c r="A31" s="20">
        <f>'Roman Game Log'!A31</f>
        <v>44983</v>
      </c>
      <c r="B31" s="13" t="str">
        <f>'Roman Game Log'!B31</f>
        <v>Bradley (A)</v>
      </c>
      <c r="C31" s="3" t="str">
        <f>'Roman Game Log'!C31</f>
        <v>A</v>
      </c>
      <c r="D31" s="3" t="str">
        <f>IF('Roman Game Log'!D31= "","",'Roman Game Log'!D31)</f>
        <v>L</v>
      </c>
      <c r="E31" s="3">
        <f>IF('Roman Game Log'!E31= "","",'Roman Game Log'!E31)</f>
        <v>-12</v>
      </c>
      <c r="F31" s="3">
        <v>32</v>
      </c>
      <c r="G31" s="3">
        <v>3</v>
      </c>
      <c r="H31" s="3">
        <v>13</v>
      </c>
      <c r="I31" s="3">
        <v>1</v>
      </c>
      <c r="J31" s="3">
        <v>8</v>
      </c>
      <c r="K31" s="3">
        <v>4</v>
      </c>
      <c r="L31" s="3">
        <v>4</v>
      </c>
      <c r="M31" s="3">
        <v>2</v>
      </c>
      <c r="N31" s="3">
        <v>3</v>
      </c>
      <c r="O31" s="3">
        <v>2</v>
      </c>
      <c r="P31" s="3">
        <v>0</v>
      </c>
      <c r="Q31" s="3">
        <v>0</v>
      </c>
      <c r="R31" s="3">
        <v>2</v>
      </c>
      <c r="S31" s="3">
        <v>2</v>
      </c>
      <c r="T31" s="3">
        <v>11</v>
      </c>
      <c r="U31" s="3">
        <v>2</v>
      </c>
      <c r="V31" s="3">
        <v>4</v>
      </c>
      <c r="W31" s="3">
        <v>0</v>
      </c>
      <c r="X31" s="3">
        <v>0</v>
      </c>
      <c r="Y31" s="3">
        <f>IF(F31="","",COUNTIFS('Defense Log'!$H$2:$H$3001,"Tucker",'Defense Log'!$A$2:$A$3001,$B31,'Defense Log'!$I$2:$I$3001,"Turnover",'Defense Log'!$L$2:$L$3001,"&lt;&gt;x"))</f>
        <v>1</v>
      </c>
      <c r="Z31" s="3">
        <f>IF(F31="","",SUMIFS('Defense Log'!$M$2:$M$3001,'Defense Log'!$H$2:$H$3001,"Tucker",'Defense Log'!$A$2:$A$3001,B31,'Defense Log'!$L$2:$L$3001,"&lt;&gt;x"))</f>
        <v>12</v>
      </c>
      <c r="AA31" s="3">
        <f>IF(F31="","",T31+'Impact Formula'!$B$4*O31+'Impact Formula'!$B$5*M31+'Impact Formula'!$B$6*V31+'Impact Formula'!$B$7*S31+'Impact Formula'!$B$8*(H31-G31)+'Impact Formula'!$B$9*(L31-K31))</f>
        <v>-0.91000000000000014</v>
      </c>
      <c r="AB31" s="3">
        <f>IF(F31="","",N31*'Impact Formula'!$B$17+Q31*'Impact Formula'!$B$18+P31*'Impact Formula'!$B$19+W31*'Impact Formula'!$B$21+U31*'Impact Formula'!$B$22+X31*'Impact Formula'!$B$23+'Impact Formula'!$B$24*R31+Y31*'Impact Formula'!$B$20+Z31*'Impact Formula'!$B$16+IFERROR((COUNTIFS('Defense Log'!$H$2:$H$3001,"Tucker",'Defense Log'!$A$2:$A$3001,$B31,'Defense Log'!$N$2:$N$3001,"No",'Defense Log'!$I$2:$I$3001,"&lt;&gt;Foul",'Defense Log'!$I$2:$I$3001,"&lt;&gt;Turnover")*'Impact Formula'!$B$25),0))</f>
        <v>-5.0999999999999996</v>
      </c>
      <c r="AC31" s="6">
        <f t="shared" si="1"/>
        <v>-6.01</v>
      </c>
      <c r="AD31" s="5">
        <f t="shared" si="2"/>
        <v>0.3726287262872629</v>
      </c>
      <c r="AE31" s="13" t="s">
        <v>96</v>
      </c>
    </row>
    <row r="32" spans="1:31" x14ac:dyDescent="0.3">
      <c r="A32" s="20">
        <v>44988</v>
      </c>
      <c r="B32" s="13" t="s">
        <v>273</v>
      </c>
      <c r="C32" s="3" t="s">
        <v>267</v>
      </c>
      <c r="D32" s="3" t="s">
        <v>152</v>
      </c>
      <c r="E32" s="3">
        <v>12</v>
      </c>
      <c r="F32" s="3">
        <v>35</v>
      </c>
      <c r="G32" s="3">
        <v>9</v>
      </c>
      <c r="H32" s="3">
        <v>14</v>
      </c>
      <c r="I32" s="3">
        <v>3</v>
      </c>
      <c r="J32" s="3">
        <v>6</v>
      </c>
      <c r="K32" s="3">
        <v>6</v>
      </c>
      <c r="L32" s="3">
        <v>7</v>
      </c>
      <c r="M32" s="3">
        <v>1</v>
      </c>
      <c r="N32" s="3">
        <v>4</v>
      </c>
      <c r="O32" s="3">
        <v>1</v>
      </c>
      <c r="P32" s="3">
        <v>0</v>
      </c>
      <c r="Q32" s="3">
        <v>2</v>
      </c>
      <c r="R32" s="3">
        <v>0</v>
      </c>
      <c r="S32" s="3">
        <v>5</v>
      </c>
      <c r="T32" s="3">
        <v>27</v>
      </c>
      <c r="U32" s="3">
        <v>0</v>
      </c>
      <c r="V32" s="3">
        <v>4</v>
      </c>
      <c r="W32" s="3">
        <v>0</v>
      </c>
      <c r="X32" s="3">
        <v>0</v>
      </c>
      <c r="Y32" s="3">
        <f>IF(F32="","",COUNTIFS('Defense Log'!$H$2:$H$3001,"Tucker",'Defense Log'!$A$2:$A$3001,$B32,'Defense Log'!$I$2:$I$3001,"Turnover",'Defense Log'!$L$2:$L$3001,"&lt;&gt;x"))</f>
        <v>2</v>
      </c>
      <c r="Z32" s="3">
        <f>IF(F32="","",SUMIFS('Defense Log'!$M$2:$M$3001,'Defense Log'!$H$2:$H$3001,"Tucker",'Defense Log'!$A$2:$A$3001,B32,'Defense Log'!$L$2:$L$3001,"&lt;&gt;x"))</f>
        <v>4</v>
      </c>
      <c r="AA32" s="3">
        <f>IF(F32="","",T32+'Impact Formula'!$B$4*O32+'Impact Formula'!$B$5*M32+'Impact Formula'!$B$6*V32+'Impact Formula'!$B$7*S32+'Impact Formula'!$B$8*(H32-G32)+'Impact Formula'!$B$9*(L32-K32))</f>
        <v>14.375000000000007</v>
      </c>
      <c r="AB32" s="3">
        <f>IF(F32="","",N32*'Impact Formula'!$B$17+Q32*'Impact Formula'!$B$18+P32*'Impact Formula'!$B$19+W32*'Impact Formula'!$B$21+U32*'Impact Formula'!$B$22+X32*'Impact Formula'!$B$23+'Impact Formula'!$B$24*R32+Y32*'Impact Formula'!$B$20+Z32*'Impact Formula'!$B$16+IFERROR((COUNTIFS('Defense Log'!$H$2:$H$3001,"Tucker",'Defense Log'!$A$2:$A$3001,$B32,'Defense Log'!$N$2:$N$3001,"No",'Defense Log'!$I$2:$I$3001,"&lt;&gt;Foul",'Defense Log'!$I$2:$I$3001,"&lt;&gt;Turnover")*'Impact Formula'!$B$25),0))</f>
        <v>17.8</v>
      </c>
      <c r="AC32" s="6">
        <f t="shared" si="1"/>
        <v>32.175000000000011</v>
      </c>
      <c r="AD32" s="5">
        <f t="shared" ref="AD32:AD35" si="3">IFERROR(T32/((H32*2)+(0.88*L32)),"")</f>
        <v>0.79039812646370033</v>
      </c>
      <c r="AE32" s="13" t="s">
        <v>270</v>
      </c>
    </row>
    <row r="33" spans="1:31" x14ac:dyDescent="0.3">
      <c r="A33" s="20">
        <v>44989</v>
      </c>
      <c r="B33" s="13" t="s">
        <v>274</v>
      </c>
      <c r="C33" s="3" t="s">
        <v>267</v>
      </c>
      <c r="D33" s="3" t="s">
        <v>152</v>
      </c>
      <c r="E33" s="3">
        <v>13</v>
      </c>
      <c r="F33" s="3">
        <v>31</v>
      </c>
      <c r="G33" s="3">
        <v>5</v>
      </c>
      <c r="H33" s="3">
        <v>13</v>
      </c>
      <c r="I33" s="3">
        <v>2</v>
      </c>
      <c r="J33" s="3">
        <v>7</v>
      </c>
      <c r="K33" s="3">
        <v>0</v>
      </c>
      <c r="L33" s="3">
        <v>1</v>
      </c>
      <c r="M33" s="3">
        <v>1</v>
      </c>
      <c r="N33" s="3">
        <v>4</v>
      </c>
      <c r="O33" s="3">
        <v>1</v>
      </c>
      <c r="P33" s="3">
        <v>1</v>
      </c>
      <c r="Q33" s="3">
        <v>0</v>
      </c>
      <c r="R33" s="3">
        <v>1</v>
      </c>
      <c r="S33" s="3">
        <v>2</v>
      </c>
      <c r="T33" s="3">
        <v>12</v>
      </c>
      <c r="U33" s="3">
        <v>1</v>
      </c>
      <c r="V33" s="3">
        <v>2</v>
      </c>
      <c r="W33" s="3">
        <v>0</v>
      </c>
      <c r="X33" s="3">
        <v>2</v>
      </c>
      <c r="Y33" s="3">
        <f>IF(F33="","",COUNTIFS('Defense Log'!$H$2:$H$3001,"Tucker",'Defense Log'!$A$2:$A$3001,$B33,'Defense Log'!$I$2:$I$3001,"Turnover",'Defense Log'!$L$2:$L$3001,"&lt;&gt;x"))</f>
        <v>0</v>
      </c>
      <c r="Z33" s="3">
        <f>IF(F33="","",SUMIFS('Defense Log'!$M$2:$M$3001,'Defense Log'!$H$2:$H$3001,"Tucker",'Defense Log'!$A$2:$A$3001,B33,'Defense Log'!$L$2:$L$3001,"&lt;&gt;x"))</f>
        <v>3</v>
      </c>
      <c r="AA33" s="3">
        <f>IF(F33="","",T33+'Impact Formula'!$B$4*O33+'Impact Formula'!$B$5*M33+'Impact Formula'!$B$6*V33+'Impact Formula'!$B$7*S33+'Impact Formula'!$B$8*(H33-G33)+'Impact Formula'!$B$9*(L33-K33))</f>
        <v>-1.8100000000000023</v>
      </c>
      <c r="AB33" s="3">
        <f>IF(F33="","",N33*'Impact Formula'!$B$17+Q33*'Impact Formula'!$B$18+P33*'Impact Formula'!$B$19+W33*'Impact Formula'!$B$21+U33*'Impact Formula'!$B$22+X33*'Impact Formula'!$B$23+'Impact Formula'!$B$24*R33+Y33*'Impact Formula'!$B$20+Z33*'Impact Formula'!$B$16+IFERROR((COUNTIFS('Defense Log'!$H$2:$H$3001,"Tucker",'Defense Log'!$A$2:$A$3001,$B33,'Defense Log'!$N$2:$N$3001,"No",'Defense Log'!$I$2:$I$3001,"&lt;&gt;Foul",'Defense Log'!$I$2:$I$3001,"&lt;&gt;Turnover")*'Impact Formula'!$B$25),0))</f>
        <v>-0.72500000000000009</v>
      </c>
      <c r="AC33" s="6">
        <f t="shared" si="1"/>
        <v>-2.5350000000000024</v>
      </c>
      <c r="AD33" s="5">
        <f t="shared" si="3"/>
        <v>0.44642857142857145</v>
      </c>
      <c r="AE33" s="13" t="s">
        <v>270</v>
      </c>
    </row>
    <row r="34" spans="1:31" x14ac:dyDescent="0.3">
      <c r="A34" s="20">
        <v>44990</v>
      </c>
      <c r="B34" s="13" t="s">
        <v>275</v>
      </c>
      <c r="C34" s="3" t="s">
        <v>267</v>
      </c>
      <c r="D34" s="3" t="s">
        <v>152</v>
      </c>
      <c r="E34" s="3">
        <v>26</v>
      </c>
      <c r="F34" s="3">
        <v>32</v>
      </c>
      <c r="G34" s="3">
        <v>8</v>
      </c>
      <c r="H34" s="3">
        <v>14</v>
      </c>
      <c r="I34" s="3">
        <v>3</v>
      </c>
      <c r="J34" s="3">
        <v>6</v>
      </c>
      <c r="K34" s="3">
        <v>3</v>
      </c>
      <c r="L34" s="3">
        <v>4</v>
      </c>
      <c r="M34" s="3">
        <v>0</v>
      </c>
      <c r="N34" s="3">
        <v>6</v>
      </c>
      <c r="O34" s="3">
        <v>0</v>
      </c>
      <c r="P34" s="3">
        <v>0</v>
      </c>
      <c r="Q34" s="3">
        <v>1</v>
      </c>
      <c r="R34" s="3">
        <v>1</v>
      </c>
      <c r="S34" s="3">
        <v>1</v>
      </c>
      <c r="T34" s="3">
        <v>22</v>
      </c>
      <c r="U34" s="3">
        <v>2</v>
      </c>
      <c r="V34" s="3">
        <v>2</v>
      </c>
      <c r="W34" s="3">
        <v>0</v>
      </c>
      <c r="X34" s="3">
        <v>2</v>
      </c>
      <c r="Y34" s="3">
        <f>IF(F34="","",COUNTIFS('Defense Log'!$H$2:$H$3001,"Tucker",'Defense Log'!$A$2:$A$3001,$B34,'Defense Log'!$I$2:$I$3001,"Turnover",'Defense Log'!$L$2:$L$3001,"&lt;&gt;x"))</f>
        <v>1</v>
      </c>
      <c r="Z34" s="3">
        <f>IF(F34="","",SUMIFS('Defense Log'!$M$2:$M$3001,'Defense Log'!$H$2:$H$3001,"Tucker",'Defense Log'!$A$2:$A$3001,B34,'Defense Log'!$L$2:$L$3001,"&lt;&gt;x"))</f>
        <v>9</v>
      </c>
      <c r="AA34" s="3">
        <f>IF(F34="","",T34+'Impact Formula'!$B$4*O34+'Impact Formula'!$B$5*M34+'Impact Formula'!$B$6*V34+'Impact Formula'!$B$7*S34+'Impact Formula'!$B$8*(H34-G34)+'Impact Formula'!$B$9*(L34-K34))</f>
        <v>10.395</v>
      </c>
      <c r="AB34" s="3">
        <f>IF(F34="","",N34*'Impact Formula'!$B$17+Q34*'Impact Formula'!$B$18+P34*'Impact Formula'!$B$19+W34*'Impact Formula'!$B$21+U34*'Impact Formula'!$B$22+X34*'Impact Formula'!$B$23+'Impact Formula'!$B$24*R34+Y34*'Impact Formula'!$B$20+Z34*'Impact Formula'!$B$16+IFERROR((COUNTIFS('Defense Log'!$H$2:$H$3001,"Tucker",'Defense Log'!$A$2:$A$3001,$B34,'Defense Log'!$N$2:$N$3001,"No",'Defense Log'!$I$2:$I$3001,"&lt;&gt;Foul",'Defense Log'!$I$2:$I$3001,"&lt;&gt;Turnover")*'Impact Formula'!$B$25),0))</f>
        <v>5.8</v>
      </c>
      <c r="AC34" s="6">
        <f t="shared" si="1"/>
        <v>16.195</v>
      </c>
      <c r="AD34" s="5">
        <f t="shared" si="3"/>
        <v>0.69796954314720816</v>
      </c>
      <c r="AE34" s="13" t="s">
        <v>270</v>
      </c>
    </row>
    <row r="35" spans="1:31" x14ac:dyDescent="0.3">
      <c r="A35" s="20">
        <v>45002</v>
      </c>
      <c r="B35" s="13" t="s">
        <v>278</v>
      </c>
      <c r="C35" s="3" t="s">
        <v>267</v>
      </c>
      <c r="D35" s="3" t="s">
        <v>214</v>
      </c>
      <c r="E35" s="3">
        <v>-7</v>
      </c>
      <c r="F35" s="3">
        <v>35</v>
      </c>
      <c r="G35" s="3">
        <v>1</v>
      </c>
      <c r="H35" s="3">
        <v>13</v>
      </c>
      <c r="I35" s="3">
        <v>1</v>
      </c>
      <c r="J35" s="3">
        <v>11</v>
      </c>
      <c r="K35" s="3"/>
      <c r="L35" s="3"/>
      <c r="M35" s="3">
        <v>0</v>
      </c>
      <c r="N35" s="3">
        <v>8</v>
      </c>
      <c r="O35" s="3">
        <v>2</v>
      </c>
      <c r="P35" s="3">
        <v>1</v>
      </c>
      <c r="Q35" s="3">
        <v>2</v>
      </c>
      <c r="R35" s="3">
        <v>2</v>
      </c>
      <c r="S35" s="3">
        <v>1</v>
      </c>
      <c r="T35" s="3">
        <v>3</v>
      </c>
      <c r="U35" s="3">
        <v>5</v>
      </c>
      <c r="V35" s="3">
        <v>0</v>
      </c>
      <c r="W35" s="3">
        <v>1</v>
      </c>
      <c r="X35" s="3">
        <v>0</v>
      </c>
      <c r="Y35" s="3">
        <f>IF(F35="","",COUNTIFS('Defense Log'!$H$2:$H$3001,"Tucker",'Defense Log'!$A$2:$A$3001,$B35,'Defense Log'!$I$2:$I$3001,"Turnover",'Defense Log'!$L$2:$L$3001,"&lt;&gt;x"))</f>
        <v>1</v>
      </c>
      <c r="Z35" s="3">
        <f>IF(F35="","",SUMIFS('Defense Log'!$M$2:$M$3001,'Defense Log'!$H$2:$H$3001,"Tucker",'Defense Log'!$A$2:$A$3001,B35,'Defense Log'!$L$2:$L$3001,"&lt;&gt;x"))</f>
        <v>11</v>
      </c>
      <c r="AA35" s="3">
        <f>IF(F35="","",T35+'Impact Formula'!$B$4*O35+'Impact Formula'!$B$5*M35+'Impact Formula'!$B$6*V35+'Impact Formula'!$B$7*S35+'Impact Formula'!$B$8*(H35-G35)+'Impact Formula'!$B$9*(L35-K35))</f>
        <v>-17.155000000000001</v>
      </c>
      <c r="AB35" s="3">
        <f>IF(F35="","",N35*'Impact Formula'!$B$17+Q35*'Impact Formula'!$B$18+P35*'Impact Formula'!$B$19+W35*'Impact Formula'!$B$21+U35*'Impact Formula'!$B$22+X35*'Impact Formula'!$B$23+'Impact Formula'!$B$24*R35+Y35*'Impact Formula'!$B$20+Z35*'Impact Formula'!$B$16+IFERROR((COUNTIFS('Defense Log'!$H$2:$H$3001,"Tucker",'Defense Log'!$A$2:$A$3001,$B35,'Defense Log'!$N$2:$N$3001,"No",'Defense Log'!$I$2:$I$3001,"&lt;&gt;Foul",'Defense Log'!$I$2:$I$3001,"&lt;&gt;Turnover")*'Impact Formula'!$B$25),0))</f>
        <v>10.225</v>
      </c>
      <c r="AC35" s="6">
        <f>IFERROR((AA35+AB35),"")</f>
        <v>-6.9300000000000015</v>
      </c>
      <c r="AD35" s="5">
        <f t="shared" si="3"/>
        <v>0.11538461538461539</v>
      </c>
      <c r="AE35" s="13" t="s">
        <v>270</v>
      </c>
    </row>
    <row r="36" spans="1:31" x14ac:dyDescent="0.3">
      <c r="A36" s="20"/>
      <c r="B36" s="13" t="s">
        <v>280</v>
      </c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6"/>
      <c r="AD36" s="5"/>
      <c r="AE36" s="13"/>
    </row>
    <row r="37" spans="1:31" x14ac:dyDescent="0.3">
      <c r="A37" s="23"/>
      <c r="B37" s="21"/>
      <c r="C37" s="17"/>
      <c r="D37" s="17"/>
      <c r="E37" s="17"/>
      <c r="F37" s="82">
        <f>IFERROR(AVERAGE(F2:F35),0)</f>
        <v>33.454545454545453</v>
      </c>
      <c r="G37" s="17">
        <f t="shared" ref="G37:L37" si="4">SUM(G2:G35)</f>
        <v>204</v>
      </c>
      <c r="H37" s="17">
        <f t="shared" si="4"/>
        <v>467</v>
      </c>
      <c r="I37" s="17">
        <f t="shared" si="4"/>
        <v>84</v>
      </c>
      <c r="J37" s="17">
        <f t="shared" si="4"/>
        <v>232</v>
      </c>
      <c r="K37" s="17">
        <f t="shared" si="4"/>
        <v>118</v>
      </c>
      <c r="L37" s="17">
        <f t="shared" si="4"/>
        <v>141</v>
      </c>
      <c r="M37" s="82">
        <f t="shared" ref="M37:AC37" si="5">IFERROR(AVERAGE(M2:M35),0)</f>
        <v>0.87878787878787878</v>
      </c>
      <c r="N37" s="82">
        <f t="shared" si="5"/>
        <v>4.6363636363636367</v>
      </c>
      <c r="O37" s="82">
        <f t="shared" si="5"/>
        <v>2.0606060606060606</v>
      </c>
      <c r="P37" s="82">
        <f t="shared" si="5"/>
        <v>0.21212121212121213</v>
      </c>
      <c r="Q37" s="82">
        <f t="shared" si="5"/>
        <v>1.0909090909090908</v>
      </c>
      <c r="R37" s="82">
        <f t="shared" si="5"/>
        <v>1.9696969696969697</v>
      </c>
      <c r="S37" s="82">
        <f t="shared" si="5"/>
        <v>1.5454545454545454</v>
      </c>
      <c r="T37" s="82">
        <f t="shared" si="5"/>
        <v>18.484848484848484</v>
      </c>
      <c r="U37" s="82">
        <f t="shared" si="5"/>
        <v>1.4545454545454546</v>
      </c>
      <c r="V37" s="82">
        <f t="shared" si="5"/>
        <v>3.3333333333333335</v>
      </c>
      <c r="W37" s="82">
        <f t="shared" si="5"/>
        <v>0.15151515151515152</v>
      </c>
      <c r="X37" s="82">
        <f t="shared" si="5"/>
        <v>0.93939393939393945</v>
      </c>
      <c r="Y37" s="82">
        <f t="shared" si="5"/>
        <v>1.2424242424242424</v>
      </c>
      <c r="Z37" s="82">
        <f t="shared" si="5"/>
        <v>7.3636363636363633</v>
      </c>
      <c r="AA37" s="82">
        <f t="shared" si="5"/>
        <v>8.0119696969696967</v>
      </c>
      <c r="AB37" s="82">
        <f t="shared" si="5"/>
        <v>5.2075757575757589</v>
      </c>
      <c r="AC37" s="82">
        <f t="shared" si="5"/>
        <v>13.219545454545457</v>
      </c>
      <c r="AD37" s="25"/>
      <c r="AE37" s="1"/>
    </row>
    <row r="38" spans="1:31" x14ac:dyDescent="0.3">
      <c r="H38" s="81">
        <f>G37/H37</f>
        <v>0.43683083511777304</v>
      </c>
      <c r="J38" s="81">
        <f>I37/J37</f>
        <v>0.36206896551724138</v>
      </c>
      <c r="L38" s="81">
        <f>K37/L37</f>
        <v>0.83687943262411346</v>
      </c>
    </row>
    <row r="40" spans="1:31" x14ac:dyDescent="0.3">
      <c r="D40" s="116" t="s">
        <v>271</v>
      </c>
      <c r="F40" s="137">
        <f>CORREL(F2:F35,$E$2:$E$35)</f>
        <v>-0.47871900479338969</v>
      </c>
      <c r="G40" s="137"/>
      <c r="H40" s="137">
        <f>CORREL(H2:H35,$E$2:$E$35)</f>
        <v>-8.3509204372271648E-2</v>
      </c>
      <c r="I40" s="137">
        <f>CORREL(I2:I35,$E$2:$E$35)</f>
        <v>0.32064383838782162</v>
      </c>
      <c r="J40" s="137">
        <f>CORREL(J2:J35,$E$2:$E$35)</f>
        <v>-2.4126215369467768E-2</v>
      </c>
      <c r="K40" s="137"/>
      <c r="L40" s="137">
        <f t="shared" ref="L40:AD40" si="6">CORREL(L2:L35,$E$2:$E$35)</f>
        <v>0.15723043010314378</v>
      </c>
      <c r="M40" s="137">
        <f t="shared" si="6"/>
        <v>-6.9104764428949564E-3</v>
      </c>
      <c r="N40" s="137">
        <f t="shared" si="6"/>
        <v>-6.8333533782900024E-2</v>
      </c>
      <c r="O40" s="139">
        <f t="shared" si="6"/>
        <v>0.25432784601828695</v>
      </c>
      <c r="P40" s="137">
        <f t="shared" si="6"/>
        <v>-9.4824184785601867E-2</v>
      </c>
      <c r="Q40" s="137">
        <f t="shared" si="6"/>
        <v>0.24451208008213077</v>
      </c>
      <c r="R40" s="137">
        <f t="shared" si="6"/>
        <v>-8.7524793098863636E-3</v>
      </c>
      <c r="S40" s="137">
        <f t="shared" si="6"/>
        <v>-8.5212956967955528E-2</v>
      </c>
      <c r="T40" s="139">
        <f t="shared" si="6"/>
        <v>0.41636458462537274</v>
      </c>
      <c r="U40" s="137">
        <f t="shared" si="6"/>
        <v>-0.30892421489999283</v>
      </c>
      <c r="V40" s="137">
        <f t="shared" si="6"/>
        <v>0.13232318957494676</v>
      </c>
      <c r="W40" s="137">
        <f t="shared" si="6"/>
        <v>-0.18790256563973678</v>
      </c>
      <c r="X40" s="137">
        <f t="shared" si="6"/>
        <v>-0.10204516976228072</v>
      </c>
      <c r="Y40" s="137">
        <f t="shared" si="6"/>
        <v>0.24513376644167667</v>
      </c>
      <c r="Z40" s="137">
        <f t="shared" si="6"/>
        <v>-0.28050612105059575</v>
      </c>
      <c r="AA40" s="139">
        <f t="shared" si="6"/>
        <v>0.56241993133030699</v>
      </c>
      <c r="AB40" s="137">
        <f t="shared" si="6"/>
        <v>6.2041298408646965E-2</v>
      </c>
      <c r="AC40" s="137"/>
      <c r="AD40" s="139">
        <f t="shared" si="6"/>
        <v>0.44821355407935981</v>
      </c>
    </row>
    <row r="42" spans="1:31" x14ac:dyDescent="0.3">
      <c r="D42" s="116" t="s">
        <v>152</v>
      </c>
      <c r="E42" s="7">
        <f>AVERAGEIF($D$2:$D$35,"W",E$2:E$35)</f>
        <v>14.384615384615385</v>
      </c>
      <c r="F42" s="7">
        <f t="shared" ref="F42:AB42" si="7">AVERAGEIF($D$2:$D$35,"W",F$2:F$35)</f>
        <v>32.68</v>
      </c>
      <c r="G42" s="7">
        <f t="shared" si="7"/>
        <v>6.64</v>
      </c>
      <c r="H42" s="7">
        <f t="shared" si="7"/>
        <v>13.84</v>
      </c>
      <c r="I42" s="7">
        <f t="shared" si="7"/>
        <v>2.72</v>
      </c>
      <c r="J42" s="7">
        <f t="shared" si="7"/>
        <v>6.92</v>
      </c>
      <c r="K42" s="7">
        <f t="shared" si="7"/>
        <v>4</v>
      </c>
      <c r="L42" s="7">
        <f t="shared" si="7"/>
        <v>4.6399999999999997</v>
      </c>
      <c r="M42" s="7">
        <f t="shared" si="7"/>
        <v>0.88</v>
      </c>
      <c r="N42" s="7">
        <f t="shared" si="7"/>
        <v>4.76</v>
      </c>
      <c r="O42" s="7">
        <f t="shared" si="7"/>
        <v>2.16</v>
      </c>
      <c r="P42" s="7">
        <f t="shared" si="7"/>
        <v>0.24</v>
      </c>
      <c r="Q42" s="7">
        <f t="shared" si="7"/>
        <v>1.1200000000000001</v>
      </c>
      <c r="R42" s="7">
        <f t="shared" si="7"/>
        <v>2</v>
      </c>
      <c r="S42" s="7">
        <f t="shared" si="7"/>
        <v>1.64</v>
      </c>
      <c r="T42" s="138">
        <f t="shared" si="7"/>
        <v>20</v>
      </c>
      <c r="U42" s="7">
        <f t="shared" si="7"/>
        <v>1.24</v>
      </c>
      <c r="V42" s="7">
        <f t="shared" si="7"/>
        <v>3.4</v>
      </c>
      <c r="W42" s="7">
        <f t="shared" si="7"/>
        <v>0.12</v>
      </c>
      <c r="X42" s="138">
        <f t="shared" si="7"/>
        <v>0.84</v>
      </c>
      <c r="Y42" s="7">
        <f t="shared" si="7"/>
        <v>1.28</v>
      </c>
      <c r="Z42" s="7">
        <f t="shared" si="7"/>
        <v>6.8</v>
      </c>
      <c r="AA42" s="138">
        <f t="shared" si="7"/>
        <v>10.9278</v>
      </c>
      <c r="AB42" s="7">
        <f t="shared" si="7"/>
        <v>5.6590000000000007</v>
      </c>
      <c r="AC42" s="7"/>
      <c r="AD42" s="7"/>
    </row>
    <row r="43" spans="1:31" x14ac:dyDescent="0.3">
      <c r="D43" s="116" t="s">
        <v>214</v>
      </c>
      <c r="E43" s="7">
        <f>AVERAGEIF($D$2:$D$35,"L",E$2:E$35)</f>
        <v>-7.875</v>
      </c>
      <c r="F43" s="7">
        <f t="shared" ref="F43:AB43" si="8">AVERAGEIF($D$2:$D$35,"L",F$2:F$35)</f>
        <v>35.875</v>
      </c>
      <c r="G43" s="7">
        <f t="shared" si="8"/>
        <v>4.75</v>
      </c>
      <c r="H43" s="7">
        <f t="shared" si="8"/>
        <v>15.125</v>
      </c>
      <c r="I43" s="7">
        <f t="shared" si="8"/>
        <v>2</v>
      </c>
      <c r="J43" s="7">
        <f t="shared" si="8"/>
        <v>7.375</v>
      </c>
      <c r="K43" s="7">
        <f t="shared" si="8"/>
        <v>3</v>
      </c>
      <c r="L43" s="7">
        <f t="shared" si="8"/>
        <v>4.166666666666667</v>
      </c>
      <c r="M43" s="7">
        <f t="shared" si="8"/>
        <v>0.875</v>
      </c>
      <c r="N43" s="7">
        <f t="shared" si="8"/>
        <v>4.25</v>
      </c>
      <c r="O43" s="7">
        <f t="shared" si="8"/>
        <v>1.75</v>
      </c>
      <c r="P43" s="7">
        <f t="shared" si="8"/>
        <v>0.125</v>
      </c>
      <c r="Q43" s="7">
        <f t="shared" si="8"/>
        <v>1</v>
      </c>
      <c r="R43" s="7">
        <f t="shared" si="8"/>
        <v>1.875</v>
      </c>
      <c r="S43" s="7">
        <f t="shared" si="8"/>
        <v>1.25</v>
      </c>
      <c r="T43" s="138">
        <f t="shared" si="8"/>
        <v>13.75</v>
      </c>
      <c r="U43" s="7">
        <f t="shared" si="8"/>
        <v>2.125</v>
      </c>
      <c r="V43" s="7">
        <f t="shared" si="8"/>
        <v>3.125</v>
      </c>
      <c r="W43" s="7">
        <f t="shared" si="8"/>
        <v>0.25</v>
      </c>
      <c r="X43" s="138">
        <f t="shared" si="8"/>
        <v>1.25</v>
      </c>
      <c r="Y43" s="7">
        <f t="shared" si="8"/>
        <v>1.125</v>
      </c>
      <c r="Z43" s="7">
        <f t="shared" si="8"/>
        <v>9.125</v>
      </c>
      <c r="AA43" s="138">
        <f t="shared" si="8"/>
        <v>-1.1000000000000008</v>
      </c>
      <c r="AB43" s="7">
        <f t="shared" si="8"/>
        <v>3.796875</v>
      </c>
      <c r="AC43" s="7"/>
      <c r="AD43" s="7"/>
    </row>
    <row r="45" spans="1:31" x14ac:dyDescent="0.3">
      <c r="H45" s="140">
        <f>G42/H42</f>
        <v>0.47976878612716761</v>
      </c>
      <c r="J45" s="81">
        <f>I42/J42</f>
        <v>0.39306358381502893</v>
      </c>
      <c r="L45" s="81">
        <f>K42/L42</f>
        <v>0.86206896551724144</v>
      </c>
    </row>
    <row r="46" spans="1:31" x14ac:dyDescent="0.3">
      <c r="H46" s="140">
        <f>G43/H43</f>
        <v>0.31404958677685951</v>
      </c>
      <c r="J46" s="81">
        <f>I43/J43</f>
        <v>0.2711864406779661</v>
      </c>
      <c r="L46" s="81">
        <f>K43/L43</f>
        <v>0.72</v>
      </c>
    </row>
    <row r="48" spans="1:31" x14ac:dyDescent="0.3">
      <c r="D48" s="116" t="s">
        <v>121</v>
      </c>
      <c r="E48" s="7">
        <f>AVERAGEIF($C$2:$C$35,$D48,E$2:E$35)</f>
        <v>14.714285714285714</v>
      </c>
      <c r="F48" s="7">
        <f t="shared" ref="F48:AB50" si="9">AVERAGEIF($C$2:$C$35,$D48,F$2:F$35)</f>
        <v>32.285714285714285</v>
      </c>
      <c r="G48" s="7">
        <f t="shared" si="9"/>
        <v>6</v>
      </c>
      <c r="H48" s="7">
        <f t="shared" si="9"/>
        <v>14.071428571428571</v>
      </c>
      <c r="I48" s="7">
        <f t="shared" si="9"/>
        <v>1.9285714285714286</v>
      </c>
      <c r="J48" s="7">
        <f>AVERAGEIF($C$2:$C$35,$D48,J$2:J$35)</f>
        <v>6.5</v>
      </c>
      <c r="K48" s="7">
        <f t="shared" si="9"/>
        <v>4.3571428571428568</v>
      </c>
      <c r="L48" s="7">
        <f t="shared" si="9"/>
        <v>5.1428571428571432</v>
      </c>
      <c r="M48" s="7">
        <f t="shared" si="9"/>
        <v>0.9285714285714286</v>
      </c>
      <c r="N48" s="7">
        <f t="shared" si="9"/>
        <v>4.6428571428571432</v>
      </c>
      <c r="O48" s="7">
        <f t="shared" si="9"/>
        <v>2.4285714285714284</v>
      </c>
      <c r="P48" s="7">
        <f t="shared" si="9"/>
        <v>7.1428571428571425E-2</v>
      </c>
      <c r="Q48" s="7">
        <f t="shared" si="9"/>
        <v>1.0714285714285714</v>
      </c>
      <c r="R48" s="7">
        <f t="shared" si="9"/>
        <v>2.0714285714285716</v>
      </c>
      <c r="S48" s="7">
        <f t="shared" si="9"/>
        <v>1.2857142857142858</v>
      </c>
      <c r="T48" s="7">
        <f t="shared" si="9"/>
        <v>18.285714285714285</v>
      </c>
      <c r="U48" s="7">
        <f t="shared" si="9"/>
        <v>1.2142857142857142</v>
      </c>
      <c r="V48" s="7">
        <f t="shared" si="9"/>
        <v>3.8571428571428572</v>
      </c>
      <c r="W48" s="7">
        <f t="shared" si="9"/>
        <v>0</v>
      </c>
      <c r="X48" s="7">
        <f t="shared" si="9"/>
        <v>0.6428571428571429</v>
      </c>
      <c r="Y48" s="7">
        <f t="shared" si="9"/>
        <v>1.2142857142857142</v>
      </c>
      <c r="Z48" s="7">
        <f t="shared" si="9"/>
        <v>6.5714285714285712</v>
      </c>
      <c r="AA48" s="7">
        <f t="shared" si="9"/>
        <v>9.0292857142857148</v>
      </c>
      <c r="AB48" s="7">
        <f t="shared" si="9"/>
        <v>5.4267857142857157</v>
      </c>
      <c r="AC48" s="7"/>
    </row>
    <row r="49" spans="4:29" x14ac:dyDescent="0.3">
      <c r="D49" s="116" t="s">
        <v>122</v>
      </c>
      <c r="E49" s="7">
        <f t="shared" ref="E49:T50" si="10">AVERAGEIF($C$2:$C$35,$D49,E$2:E$35)</f>
        <v>2.9166666666666665</v>
      </c>
      <c r="F49" s="7">
        <f t="shared" si="10"/>
        <v>35.090909090909093</v>
      </c>
      <c r="G49" s="7">
        <f t="shared" si="10"/>
        <v>6.3636363636363633</v>
      </c>
      <c r="H49" s="7">
        <f t="shared" si="10"/>
        <v>15.454545454545455</v>
      </c>
      <c r="I49" s="7">
        <f t="shared" si="10"/>
        <v>3.0909090909090908</v>
      </c>
      <c r="J49" s="7">
        <f t="shared" si="10"/>
        <v>7.6363636363636367</v>
      </c>
      <c r="K49" s="7">
        <f t="shared" si="10"/>
        <v>2.8</v>
      </c>
      <c r="L49" s="7">
        <f t="shared" si="10"/>
        <v>3.6</v>
      </c>
      <c r="M49" s="7">
        <f t="shared" si="10"/>
        <v>0.90909090909090906</v>
      </c>
      <c r="N49" s="7">
        <f t="shared" si="10"/>
        <v>4.5454545454545459</v>
      </c>
      <c r="O49" s="7">
        <f t="shared" si="10"/>
        <v>2.2727272727272729</v>
      </c>
      <c r="P49" s="7">
        <f t="shared" si="10"/>
        <v>9.0909090909090912E-2</v>
      </c>
      <c r="Q49" s="7">
        <f t="shared" si="10"/>
        <v>1.0909090909090908</v>
      </c>
      <c r="R49" s="7">
        <f t="shared" si="10"/>
        <v>1.6363636363636365</v>
      </c>
      <c r="S49" s="7">
        <f t="shared" si="10"/>
        <v>1.5454545454545454</v>
      </c>
      <c r="T49" s="7">
        <f t="shared" si="10"/>
        <v>18.363636363636363</v>
      </c>
      <c r="U49" s="7">
        <f t="shared" si="9"/>
        <v>1.2727272727272727</v>
      </c>
      <c r="V49" s="7">
        <f t="shared" si="9"/>
        <v>3.0909090909090908</v>
      </c>
      <c r="W49" s="7">
        <f t="shared" si="9"/>
        <v>9.0909090909090912E-2</v>
      </c>
      <c r="X49" s="7">
        <f t="shared" si="9"/>
        <v>1.0909090909090908</v>
      </c>
      <c r="Y49" s="7">
        <f t="shared" si="9"/>
        <v>1.2727272727272727</v>
      </c>
      <c r="Z49" s="7">
        <f t="shared" si="9"/>
        <v>8</v>
      </c>
      <c r="AA49" s="7">
        <f t="shared" si="9"/>
        <v>6.0650000000000004</v>
      </c>
      <c r="AB49" s="7">
        <f t="shared" si="9"/>
        <v>3.8818181818181823</v>
      </c>
      <c r="AC49" s="7"/>
    </row>
    <row r="50" spans="4:29" x14ac:dyDescent="0.3">
      <c r="D50" s="116" t="s">
        <v>272</v>
      </c>
      <c r="E50" s="7">
        <f t="shared" si="10"/>
        <v>5.25</v>
      </c>
      <c r="F50" s="7">
        <f t="shared" si="9"/>
        <v>34.315789473684212</v>
      </c>
      <c r="G50" s="7">
        <f t="shared" si="9"/>
        <v>6.3157894736842106</v>
      </c>
      <c r="H50" s="7">
        <f t="shared" si="9"/>
        <v>14.210526315789474</v>
      </c>
      <c r="I50" s="7">
        <f t="shared" si="9"/>
        <v>3</v>
      </c>
      <c r="J50" s="7">
        <f t="shared" si="9"/>
        <v>7.4210526315789478</v>
      </c>
      <c r="K50" s="7">
        <f t="shared" si="9"/>
        <v>3.3529411764705883</v>
      </c>
      <c r="L50" s="7">
        <f t="shared" si="9"/>
        <v>4.0588235294117645</v>
      </c>
      <c r="M50" s="7">
        <f t="shared" si="9"/>
        <v>0.84210526315789469</v>
      </c>
      <c r="N50" s="7">
        <f t="shared" si="9"/>
        <v>4.6315789473684212</v>
      </c>
      <c r="O50" s="7">
        <f t="shared" si="9"/>
        <v>1.7894736842105263</v>
      </c>
      <c r="P50" s="7">
        <f t="shared" si="9"/>
        <v>0.31578947368421051</v>
      </c>
      <c r="Q50" s="7">
        <f t="shared" si="9"/>
        <v>1.1052631578947369</v>
      </c>
      <c r="R50" s="7">
        <f t="shared" si="9"/>
        <v>1.8947368421052631</v>
      </c>
      <c r="S50" s="7">
        <f t="shared" si="9"/>
        <v>1.736842105263158</v>
      </c>
      <c r="T50" s="7">
        <f t="shared" si="9"/>
        <v>18.631578947368421</v>
      </c>
      <c r="U50" s="7">
        <f t="shared" si="9"/>
        <v>1.631578947368421</v>
      </c>
      <c r="V50" s="7">
        <f t="shared" si="9"/>
        <v>2.9473684210526314</v>
      </c>
      <c r="W50" s="7">
        <f t="shared" si="9"/>
        <v>0.26315789473684209</v>
      </c>
      <c r="X50" s="7">
        <f t="shared" si="9"/>
        <v>1.1578947368421053</v>
      </c>
      <c r="Y50" s="7">
        <f t="shared" si="9"/>
        <v>1.263157894736842</v>
      </c>
      <c r="Z50" s="7">
        <f t="shared" si="9"/>
        <v>7.9473684210526319</v>
      </c>
      <c r="AA50" s="7">
        <f t="shared" si="9"/>
        <v>7.2623684210526305</v>
      </c>
      <c r="AB50" s="7">
        <f t="shared" si="9"/>
        <v>5.0460526315789478</v>
      </c>
      <c r="AC50" s="7"/>
    </row>
    <row r="52" spans="4:29" x14ac:dyDescent="0.3">
      <c r="H52" s="81">
        <f>G48/H48</f>
        <v>0.42639593908629442</v>
      </c>
      <c r="J52" s="81">
        <f>I48/J48</f>
        <v>0.2967032967032967</v>
      </c>
      <c r="L52" s="81">
        <f>K48/L48</f>
        <v>0.8472222222222221</v>
      </c>
    </row>
    <row r="53" spans="4:29" x14ac:dyDescent="0.3">
      <c r="H53" s="81">
        <f>G49/H49</f>
        <v>0.41176470588235292</v>
      </c>
      <c r="J53" s="81">
        <f>I49/J49</f>
        <v>0.40476190476190471</v>
      </c>
      <c r="L53" s="81">
        <f>K49/L49</f>
        <v>0.77777777777777768</v>
      </c>
    </row>
    <row r="54" spans="4:29" x14ac:dyDescent="0.3">
      <c r="H54" s="81">
        <f>G50/H50</f>
        <v>0.44444444444444442</v>
      </c>
      <c r="J54" s="140">
        <f>I50/J50</f>
        <v>0.40425531914893614</v>
      </c>
      <c r="L54" s="81">
        <f>K50/L50</f>
        <v>0.82608695652173925</v>
      </c>
    </row>
    <row r="56" spans="4:29" x14ac:dyDescent="0.3">
      <c r="D56" s="116" t="s">
        <v>266</v>
      </c>
      <c r="E56" s="7">
        <f>AVERAGEIF($AE$2:$AE$35,$D56,E$2:E$35)</f>
        <v>5.3</v>
      </c>
      <c r="F56" s="7">
        <f t="shared" ref="F56:AB57" si="11">AVERAGEIF($AE$2:$AE$35,$D56,F$2:F$35)</f>
        <v>32.9</v>
      </c>
      <c r="G56" s="7">
        <f t="shared" si="11"/>
        <v>5.9</v>
      </c>
      <c r="H56" s="7">
        <f t="shared" si="11"/>
        <v>12.8</v>
      </c>
      <c r="I56" s="7">
        <f t="shared" si="11"/>
        <v>2.2000000000000002</v>
      </c>
      <c r="J56" s="7">
        <f t="shared" si="11"/>
        <v>6.6</v>
      </c>
      <c r="K56" s="7">
        <f t="shared" si="11"/>
        <v>4.2</v>
      </c>
      <c r="L56" s="7">
        <f t="shared" si="11"/>
        <v>4.9000000000000004</v>
      </c>
      <c r="M56" s="7">
        <f t="shared" si="11"/>
        <v>0.6</v>
      </c>
      <c r="N56" s="7">
        <f t="shared" si="11"/>
        <v>4.8</v>
      </c>
      <c r="O56" s="7">
        <f t="shared" si="11"/>
        <v>2.1</v>
      </c>
      <c r="P56" s="7">
        <f t="shared" si="11"/>
        <v>0.3</v>
      </c>
      <c r="Q56" s="7">
        <f t="shared" si="11"/>
        <v>1.3</v>
      </c>
      <c r="R56" s="7">
        <f t="shared" si="11"/>
        <v>2.5</v>
      </c>
      <c r="S56" s="7">
        <f t="shared" si="11"/>
        <v>1.6</v>
      </c>
      <c r="T56" s="7">
        <f t="shared" si="11"/>
        <v>18.2</v>
      </c>
      <c r="U56" s="7">
        <f t="shared" si="11"/>
        <v>1.9</v>
      </c>
      <c r="V56" s="7">
        <f t="shared" si="11"/>
        <v>3.6</v>
      </c>
      <c r="W56" s="7">
        <f t="shared" si="11"/>
        <v>0.3</v>
      </c>
      <c r="X56" s="7">
        <f t="shared" si="11"/>
        <v>1.3</v>
      </c>
      <c r="Y56" s="7">
        <f t="shared" si="11"/>
        <v>1.3</v>
      </c>
      <c r="Z56" s="7">
        <f t="shared" si="11"/>
        <v>7.1</v>
      </c>
      <c r="AA56" s="7">
        <f t="shared" si="11"/>
        <v>9.2470000000000034</v>
      </c>
      <c r="AB56" s="138">
        <f t="shared" si="11"/>
        <v>7.6025000000000009</v>
      </c>
      <c r="AC56" s="138"/>
    </row>
    <row r="57" spans="4:29" x14ac:dyDescent="0.3">
      <c r="D57" s="116" t="s">
        <v>96</v>
      </c>
      <c r="E57" s="7">
        <f>AVERAGEIF($AE$2:$AE$35,$D57,E$2:E$35)</f>
        <v>10.7</v>
      </c>
      <c r="F57" s="7">
        <f t="shared" si="11"/>
        <v>33.789473684210527</v>
      </c>
      <c r="G57" s="7">
        <f t="shared" si="11"/>
        <v>6.4210526315789478</v>
      </c>
      <c r="H57" s="7">
        <f t="shared" si="11"/>
        <v>15</v>
      </c>
      <c r="I57" s="7">
        <f t="shared" si="11"/>
        <v>2.7894736842105261</v>
      </c>
      <c r="J57" s="7">
        <f t="shared" si="11"/>
        <v>7.1578947368421053</v>
      </c>
      <c r="K57" s="7">
        <f t="shared" si="11"/>
        <v>3.7222222222222223</v>
      </c>
      <c r="L57" s="7">
        <f t="shared" si="11"/>
        <v>4.4444444444444446</v>
      </c>
      <c r="M57" s="7">
        <f t="shared" si="11"/>
        <v>1.1052631578947369</v>
      </c>
      <c r="N57" s="7">
        <f t="shared" si="11"/>
        <v>4.3684210526315788</v>
      </c>
      <c r="O57" s="7">
        <f t="shared" si="11"/>
        <v>2.263157894736842</v>
      </c>
      <c r="P57" s="7">
        <f t="shared" si="11"/>
        <v>0.10526315789473684</v>
      </c>
      <c r="Q57" s="7">
        <f t="shared" si="11"/>
        <v>0.94736842105263153</v>
      </c>
      <c r="R57" s="7">
        <f t="shared" si="11"/>
        <v>1.8947368421052631</v>
      </c>
      <c r="S57" s="7">
        <f t="shared" si="11"/>
        <v>1.368421052631579</v>
      </c>
      <c r="T57" s="7">
        <f t="shared" si="11"/>
        <v>19.157894736842106</v>
      </c>
      <c r="U57" s="7">
        <f t="shared" si="11"/>
        <v>1.1052631578947369</v>
      </c>
      <c r="V57" s="7">
        <f t="shared" si="11"/>
        <v>3.4736842105263159</v>
      </c>
      <c r="W57" s="7">
        <f t="shared" si="11"/>
        <v>5.2631578947368418E-2</v>
      </c>
      <c r="X57" s="7">
        <f t="shared" si="11"/>
        <v>0.73684210526315785</v>
      </c>
      <c r="Y57" s="7">
        <f t="shared" si="11"/>
        <v>1.263157894736842</v>
      </c>
      <c r="Z57" s="7">
        <f t="shared" si="11"/>
        <v>7.6315789473684212</v>
      </c>
      <c r="AA57" s="7">
        <f t="shared" si="11"/>
        <v>8.7431578947368429</v>
      </c>
      <c r="AB57" s="138">
        <f t="shared" si="11"/>
        <v>3.3013157894736835</v>
      </c>
      <c r="AC57" s="138"/>
    </row>
    <row r="59" spans="4:29" x14ac:dyDescent="0.3">
      <c r="H59" s="81">
        <f>G56/H56</f>
        <v>0.4609375</v>
      </c>
      <c r="J59" s="81">
        <f>I56/J56</f>
        <v>0.33333333333333337</v>
      </c>
      <c r="L59" s="81">
        <f>K56/L56</f>
        <v>0.8571428571428571</v>
      </c>
    </row>
    <row r="60" spans="4:29" x14ac:dyDescent="0.3">
      <c r="H60" s="81">
        <f>G57/H57</f>
        <v>0.42807017543859655</v>
      </c>
      <c r="J60" s="81">
        <f>I57/J57</f>
        <v>0.38970588235294112</v>
      </c>
      <c r="L60" s="81">
        <f>K57/L57</f>
        <v>0.83750000000000002</v>
      </c>
    </row>
  </sheetData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C72038-8801-4313-9675-AE498DCD46BB}">
  <dimension ref="A1:AE60"/>
  <sheetViews>
    <sheetView showGridLines="0" zoomScale="70" zoomScaleNormal="70" workbookViewId="0">
      <pane ySplit="1" topLeftCell="A2" activePane="bottomLeft" state="frozen"/>
      <selection activeCell="B37" sqref="B37"/>
      <selection pane="bottomLeft" activeCell="B37" sqref="B37"/>
    </sheetView>
  </sheetViews>
  <sheetFormatPr defaultRowHeight="14.4" x14ac:dyDescent="0.3"/>
  <cols>
    <col min="1" max="1" width="11.6640625" bestFit="1" customWidth="1"/>
    <col min="2" max="2" width="15.6640625" bestFit="1" customWidth="1"/>
    <col min="3" max="3" width="7.33203125" customWidth="1"/>
    <col min="4" max="4" width="7" customWidth="1"/>
    <col min="5" max="5" width="10.109375" bestFit="1" customWidth="1"/>
    <col min="6" max="7" width="7.88671875" customWidth="1"/>
    <col min="8" max="8" width="8.109375" customWidth="1"/>
    <col min="9" max="9" width="7.33203125" customWidth="1"/>
    <col min="10" max="10" width="7.44140625" bestFit="1" customWidth="1"/>
    <col min="11" max="11" width="7.109375" customWidth="1"/>
    <col min="12" max="12" width="8.5546875" bestFit="1" customWidth="1"/>
    <col min="21" max="22" width="11" bestFit="1" customWidth="1"/>
    <col min="23" max="23" width="11" customWidth="1"/>
    <col min="24" max="24" width="12.21875" bestFit="1" customWidth="1"/>
    <col min="25" max="25" width="12.21875" customWidth="1"/>
    <col min="26" max="26" width="14.109375" bestFit="1" customWidth="1"/>
    <col min="27" max="29" width="12.21875" customWidth="1"/>
    <col min="31" max="31" width="10.6640625" bestFit="1" customWidth="1"/>
  </cols>
  <sheetData>
    <row r="1" spans="1:31" x14ac:dyDescent="0.3">
      <c r="A1" s="22" t="s">
        <v>52</v>
      </c>
      <c r="B1" s="12" t="s">
        <v>12</v>
      </c>
      <c r="C1" s="2" t="s">
        <v>53</v>
      </c>
      <c r="D1" s="2" t="s">
        <v>45</v>
      </c>
      <c r="E1" s="2" t="s">
        <v>238</v>
      </c>
      <c r="F1" s="2" t="s">
        <v>54</v>
      </c>
      <c r="G1" s="2" t="s">
        <v>55</v>
      </c>
      <c r="H1" s="2" t="s">
        <v>56</v>
      </c>
      <c r="I1" s="2" t="s">
        <v>57</v>
      </c>
      <c r="J1" s="2" t="s">
        <v>58</v>
      </c>
      <c r="K1" s="2" t="s">
        <v>59</v>
      </c>
      <c r="L1" s="2" t="s">
        <v>60</v>
      </c>
      <c r="M1" s="2" t="s">
        <v>62</v>
      </c>
      <c r="N1" s="2" t="s">
        <v>61</v>
      </c>
      <c r="O1" s="2" t="s">
        <v>63</v>
      </c>
      <c r="P1" s="2" t="s">
        <v>64</v>
      </c>
      <c r="Q1" s="2" t="s">
        <v>65</v>
      </c>
      <c r="R1" s="2" t="s">
        <v>66</v>
      </c>
      <c r="S1" s="2" t="s">
        <v>67</v>
      </c>
      <c r="T1" s="2" t="s">
        <v>68</v>
      </c>
      <c r="U1" s="2" t="s">
        <v>69</v>
      </c>
      <c r="V1" s="2" t="s">
        <v>123</v>
      </c>
      <c r="W1" s="2" t="s">
        <v>185</v>
      </c>
      <c r="X1" s="2" t="s">
        <v>153</v>
      </c>
      <c r="Y1" s="2" t="s">
        <v>251</v>
      </c>
      <c r="Z1" s="2" t="s">
        <v>215</v>
      </c>
      <c r="AA1" s="2" t="s">
        <v>226</v>
      </c>
      <c r="AB1" s="2" t="s">
        <v>227</v>
      </c>
      <c r="AC1" s="2" t="s">
        <v>279</v>
      </c>
      <c r="AD1" s="26" t="s">
        <v>120</v>
      </c>
      <c r="AE1" s="2" t="s">
        <v>50</v>
      </c>
    </row>
    <row r="2" spans="1:31" x14ac:dyDescent="0.3">
      <c r="A2" s="20">
        <f>'Roman Game Log'!A2</f>
        <v>44874</v>
      </c>
      <c r="B2" s="13" t="str">
        <f>'Roman Game Log'!B2</f>
        <v>IUPUI</v>
      </c>
      <c r="C2" s="3" t="str">
        <f>'Roman Game Log'!C2</f>
        <v>H</v>
      </c>
      <c r="D2" s="3" t="str">
        <f>IF('Roman Game Log'!D2= "","",'Roman Game Log'!D2)</f>
        <v>W</v>
      </c>
      <c r="E2" s="3">
        <f>IF('Roman Game Log'!E2= "","",'Roman Game Log'!E2)</f>
        <v>32</v>
      </c>
      <c r="F2" s="3">
        <v>28</v>
      </c>
      <c r="G2" s="3">
        <v>7</v>
      </c>
      <c r="H2" s="3">
        <v>9</v>
      </c>
      <c r="I2" s="3">
        <v>4</v>
      </c>
      <c r="J2" s="3">
        <v>6</v>
      </c>
      <c r="K2" s="3">
        <v>0</v>
      </c>
      <c r="L2" s="3">
        <v>0</v>
      </c>
      <c r="M2" s="3">
        <v>0</v>
      </c>
      <c r="N2" s="3">
        <v>0</v>
      </c>
      <c r="O2" s="3">
        <v>0</v>
      </c>
      <c r="P2" s="3">
        <v>0</v>
      </c>
      <c r="Q2" s="3">
        <v>2</v>
      </c>
      <c r="R2" s="3">
        <v>1</v>
      </c>
      <c r="S2" s="3">
        <v>1</v>
      </c>
      <c r="T2" s="3">
        <v>18</v>
      </c>
      <c r="U2" s="3">
        <v>0</v>
      </c>
      <c r="V2" s="3">
        <v>0</v>
      </c>
      <c r="W2" s="3">
        <v>0</v>
      </c>
      <c r="X2" s="3">
        <v>1</v>
      </c>
      <c r="Y2" s="3">
        <f>IF(F2="","",COUNTIFS('Defense Log'!$H$2:$H$3001,"Sardaar",'Defense Log'!$A$2:$A$3001,$B2,'Defense Log'!$I$2:$I$3001,"Turnover",'Defense Log'!$L$2:$L$3001,"&lt;&gt;x"))</f>
        <v>0</v>
      </c>
      <c r="Z2" s="3">
        <f>IF(F2="","",SUMIFS('Defense Log'!$M$2:$M$3001,'Defense Log'!$H$2:$H$3001,"Sardaar",'Defense Log'!$A$2:$A$3001,B2,'Defense Log'!$L$2:$L$3001,"&lt;&gt;x"))</f>
        <v>0</v>
      </c>
      <c r="AA2" s="3">
        <f>IF(F2="","",T2+'Impact Formula'!$B$4*O2+'Impact Formula'!$B$5*M2+'Impact Formula'!$B$6*V2+'Impact Formula'!$B$7*S2+'Impact Formula'!$B$8*(H2-G2)+'Impact Formula'!$B$9*(L2-K2))</f>
        <v>12.645</v>
      </c>
      <c r="AB2" s="3">
        <f>IF(F2="","",N2*'Impact Formula'!$B$17+Q2*'Impact Formula'!$B$18+P2*'Impact Formula'!$B$19+W2*'Impact Formula'!$B$21+U2*'Impact Formula'!$B$22+X2*'Impact Formula'!$B$23+'Impact Formula'!$B$24*R2+Y2*'Impact Formula'!$B$20+Z2*'Impact Formula'!$B$16+IFERROR((COUNTIFS('Defense Log'!$H$2:$H$3001,"Sardaar",'Defense Log'!$A$2:$A$3001,$B2,'Defense Log'!$N$2:$N$3001,"No",'Defense Log'!$I$2:$I$3001,"&lt;&gt;Foul",'Defense Log'!$I$2:$I$3001,"&lt;&gt;Turnover")*'Impact Formula'!$B$25),0))</f>
        <v>5.95</v>
      </c>
      <c r="AC2" s="6">
        <f>IFERROR((AA2+AB2),"")</f>
        <v>18.594999999999999</v>
      </c>
      <c r="AD2" s="5">
        <f t="shared" ref="AD2:AD7" si="0">IFERROR(T2/((H2*2)+(0.88*L2)),"")</f>
        <v>1</v>
      </c>
      <c r="AE2" s="13" t="s">
        <v>266</v>
      </c>
    </row>
    <row r="3" spans="1:31" x14ac:dyDescent="0.3">
      <c r="A3" s="20">
        <f>'Roman Game Log'!A3</f>
        <v>44879</v>
      </c>
      <c r="B3" s="13" t="str">
        <f>'Roman Game Log'!B3</f>
        <v>Wofford</v>
      </c>
      <c r="C3" s="3" t="str">
        <f>'Roman Game Log'!C3</f>
        <v>H</v>
      </c>
      <c r="D3" s="3" t="str">
        <f>IF('Roman Game Log'!D3= "","",'Roman Game Log'!D3)</f>
        <v>W</v>
      </c>
      <c r="E3" s="3">
        <f>IF('Roman Game Log'!E3= "","",'Roman Game Log'!E3)</f>
        <v>8</v>
      </c>
      <c r="F3" s="3">
        <v>26</v>
      </c>
      <c r="G3" s="3">
        <v>7</v>
      </c>
      <c r="H3" s="3">
        <v>14</v>
      </c>
      <c r="I3" s="3">
        <v>2</v>
      </c>
      <c r="J3" s="3">
        <v>6</v>
      </c>
      <c r="K3" s="3">
        <v>1</v>
      </c>
      <c r="L3" s="3">
        <v>1</v>
      </c>
      <c r="M3" s="3">
        <v>1</v>
      </c>
      <c r="N3" s="3">
        <v>1</v>
      </c>
      <c r="O3" s="3">
        <v>1</v>
      </c>
      <c r="P3" s="3">
        <v>0</v>
      </c>
      <c r="Q3" s="3">
        <v>1</v>
      </c>
      <c r="R3" s="3">
        <v>1</v>
      </c>
      <c r="S3" s="3">
        <v>1</v>
      </c>
      <c r="T3" s="3">
        <v>17</v>
      </c>
      <c r="U3" s="3">
        <v>2</v>
      </c>
      <c r="V3" s="3">
        <v>1</v>
      </c>
      <c r="W3" s="3">
        <v>0</v>
      </c>
      <c r="X3" s="3">
        <v>1</v>
      </c>
      <c r="Y3" s="3">
        <f>IF(F3="","",COUNTIFS('Defense Log'!$H$2:$H$3001,"Sardaar",'Defense Log'!$A$2:$A$3001,$B3,'Defense Log'!$I$2:$I$3001,"Turnover",'Defense Log'!$L$2:$L$3001,"&lt;&gt;x"))</f>
        <v>1</v>
      </c>
      <c r="Z3" s="3">
        <f>IF(F3="","",SUMIFS('Defense Log'!$M$2:$M$3001,'Defense Log'!$H$2:$H$3001,"Sardaar",'Defense Log'!$A$2:$A$3001,B3,'Defense Log'!$L$2:$L$3001,"&lt;&gt;x"))</f>
        <v>15</v>
      </c>
      <c r="AA3" s="3">
        <f>IF(F3="","",T3+'Impact Formula'!$B$4*O3+'Impact Formula'!$B$5*M3+'Impact Formula'!$B$6*V3+'Impact Formula'!$B$7*S3+'Impact Formula'!$B$8*(H3-G3)+'Impact Formula'!$B$9*(L3-K3))</f>
        <v>6.7950000000000017</v>
      </c>
      <c r="AB3" s="3">
        <f>IF(F3="","",N3*'Impact Formula'!$B$17+Q3*'Impact Formula'!$B$18+P3*'Impact Formula'!$B$19+W3*'Impact Formula'!$B$21+U3*'Impact Formula'!$B$22+X3*'Impact Formula'!$B$23+'Impact Formula'!$B$24*R3+Y3*'Impact Formula'!$B$20+Z3*'Impact Formula'!$B$16+IFERROR((COUNTIFS('Defense Log'!$H$2:$H$3001,"Sardaar",'Defense Log'!$A$2:$A$3001,$B3,'Defense Log'!$N$2:$N$3001,"No",'Defense Log'!$I$2:$I$3001,"&lt;&gt;Foul",'Defense Log'!$I$2:$I$3001,"&lt;&gt;Turnover")*'Impact Formula'!$B$25),0))</f>
        <v>-10.4</v>
      </c>
      <c r="AC3" s="6">
        <f>IFERROR((AA3+AB3),"")</f>
        <v>-3.6049999999999986</v>
      </c>
      <c r="AD3" s="5">
        <f t="shared" si="0"/>
        <v>0.58864265927977844</v>
      </c>
      <c r="AE3" s="13" t="s">
        <v>266</v>
      </c>
    </row>
    <row r="4" spans="1:31" x14ac:dyDescent="0.3">
      <c r="A4" s="20">
        <f>'Roman Game Log'!A4</f>
        <v>44883</v>
      </c>
      <c r="B4" s="13" t="str">
        <f>'Roman Game Log'!B4</f>
        <v>Buffalo</v>
      </c>
      <c r="C4" s="3" t="str">
        <f>'Roman Game Log'!C4</f>
        <v>N</v>
      </c>
      <c r="D4" s="3" t="str">
        <f>IF('Roman Game Log'!D4= "","",'Roman Game Log'!D4)</f>
        <v>W</v>
      </c>
      <c r="E4" s="3">
        <f>IF('Roman Game Log'!E4= "","",'Roman Game Log'!E4)</f>
        <v>8</v>
      </c>
      <c r="F4" s="3">
        <v>26</v>
      </c>
      <c r="G4" s="3">
        <v>4</v>
      </c>
      <c r="H4" s="3">
        <v>10</v>
      </c>
      <c r="I4" s="3">
        <v>2</v>
      </c>
      <c r="J4" s="3">
        <v>5</v>
      </c>
      <c r="K4" s="3">
        <v>3</v>
      </c>
      <c r="L4" s="3">
        <v>3</v>
      </c>
      <c r="M4" s="3">
        <v>0</v>
      </c>
      <c r="N4" s="3">
        <v>3</v>
      </c>
      <c r="O4" s="3">
        <v>1</v>
      </c>
      <c r="P4" s="3">
        <v>1</v>
      </c>
      <c r="Q4" s="3">
        <v>0</v>
      </c>
      <c r="R4" s="3">
        <v>0</v>
      </c>
      <c r="S4" s="3">
        <v>2</v>
      </c>
      <c r="T4" s="3">
        <v>13</v>
      </c>
      <c r="U4" s="3">
        <v>0</v>
      </c>
      <c r="V4" s="3">
        <v>2</v>
      </c>
      <c r="W4" s="3">
        <v>0</v>
      </c>
      <c r="X4" s="3">
        <v>4</v>
      </c>
      <c r="Y4" s="3">
        <f>IF(F4="","",COUNTIFS('Defense Log'!$H$2:$H$3001,"Sardaar",'Defense Log'!$A$2:$A$3001,$B4,'Defense Log'!$I$2:$I$3001,"Turnover",'Defense Log'!$L$2:$L$3001,"&lt;&gt;x"))</f>
        <v>0</v>
      </c>
      <c r="Z4" s="3">
        <f>IF(F4="","",SUMIFS('Defense Log'!$M$2:$M$3001,'Defense Log'!$H$2:$H$3001,"Sardaar",'Defense Log'!$A$2:$A$3001,B4,'Defense Log'!$L$2:$L$3001,"&lt;&gt;x"))</f>
        <v>9</v>
      </c>
      <c r="AA4" s="3">
        <f>IF(F4="","",T4+'Impact Formula'!$B$4*O4+'Impact Formula'!$B$5*M4+'Impact Formula'!$B$6*V4+'Impact Formula'!$B$7*S4+'Impact Formula'!$B$8*(H4-G4)+'Impact Formula'!$B$9*(L4-K4))</f>
        <v>1.6400000000000006</v>
      </c>
      <c r="AB4" s="3">
        <f>IF(F4="","",N4*'Impact Formula'!$B$17+Q4*'Impact Formula'!$B$18+P4*'Impact Formula'!$B$19+W4*'Impact Formula'!$B$21+U4*'Impact Formula'!$B$22+X4*'Impact Formula'!$B$23+'Impact Formula'!$B$24*R4+Y4*'Impact Formula'!$B$20+Z4*'Impact Formula'!$B$16+IFERROR((COUNTIFS('Defense Log'!$H$2:$H$3001,"Sardaar",'Defense Log'!$A$2:$A$3001,$B4,'Defense Log'!$N$2:$N$3001,"No",'Defense Log'!$I$2:$I$3001,"&lt;&gt;Foul",'Defense Log'!$I$2:$I$3001,"&lt;&gt;Turnover")*'Impact Formula'!$B$25),0))</f>
        <v>-9.1999999999999993</v>
      </c>
      <c r="AC4" s="6">
        <f t="shared" ref="AC4:AC34" si="1">IFERROR((AA4+AB4),"")</f>
        <v>-7.5599999999999987</v>
      </c>
      <c r="AD4" s="5">
        <f t="shared" si="0"/>
        <v>0.5742049469964664</v>
      </c>
      <c r="AE4" s="13" t="s">
        <v>266</v>
      </c>
    </row>
    <row r="5" spans="1:31" x14ac:dyDescent="0.3">
      <c r="A5" s="20">
        <f>'Roman Game Log'!A5</f>
        <v>44884</v>
      </c>
      <c r="B5" s="13" t="str">
        <f>'Roman Game Log'!B5</f>
        <v>Wyoming</v>
      </c>
      <c r="C5" s="3" t="str">
        <f>'Roman Game Log'!C5</f>
        <v>N</v>
      </c>
      <c r="D5" s="3" t="str">
        <f>IF('Roman Game Log'!D5= "","",'Roman Game Log'!D5)</f>
        <v>W</v>
      </c>
      <c r="E5" s="3">
        <f>IF('Roman Game Log'!E5= "","",'Roman Game Log'!E5)</f>
        <v>5</v>
      </c>
      <c r="F5" s="3">
        <v>22</v>
      </c>
      <c r="G5" s="3">
        <v>4</v>
      </c>
      <c r="H5" s="3">
        <v>9</v>
      </c>
      <c r="I5" s="3">
        <v>1</v>
      </c>
      <c r="J5" s="3">
        <v>3</v>
      </c>
      <c r="K5" s="3">
        <v>0</v>
      </c>
      <c r="L5" s="3">
        <v>0</v>
      </c>
      <c r="M5" s="3">
        <v>1</v>
      </c>
      <c r="N5" s="3">
        <v>1</v>
      </c>
      <c r="O5" s="3">
        <v>0</v>
      </c>
      <c r="P5" s="3">
        <v>0</v>
      </c>
      <c r="Q5" s="3">
        <v>1</v>
      </c>
      <c r="R5" s="3">
        <v>3</v>
      </c>
      <c r="S5" s="3">
        <v>0</v>
      </c>
      <c r="T5" s="3">
        <v>9</v>
      </c>
      <c r="U5" s="3">
        <v>1</v>
      </c>
      <c r="V5" s="3">
        <v>0</v>
      </c>
      <c r="W5" s="3">
        <v>0</v>
      </c>
      <c r="X5" s="3">
        <v>2</v>
      </c>
      <c r="Y5" s="3">
        <f>IF(F5="","",COUNTIFS('Defense Log'!$H$2:$H$3001,"Sardaar",'Defense Log'!$A$2:$A$3001,$B5,'Defense Log'!$I$2:$I$3001,"Turnover",'Defense Log'!$L$2:$L$3001,"&lt;&gt;x"))</f>
        <v>0</v>
      </c>
      <c r="Z5" s="3">
        <f>IF(F5="","",SUMIFS('Defense Log'!$M$2:$M$3001,'Defense Log'!$H$2:$H$3001,"Sardaar",'Defense Log'!$A$2:$A$3001,B5,'Defense Log'!$L$2:$L$3001,"&lt;&gt;x"))</f>
        <v>5</v>
      </c>
      <c r="AA5" s="3">
        <f>IF(F5="","",T5+'Impact Formula'!$B$4*O5+'Impact Formula'!$B$5*M5+'Impact Formula'!$B$6*V5+'Impact Formula'!$B$7*S5+'Impact Formula'!$B$8*(H5-G5)+'Impact Formula'!$B$9*(L5-K5))</f>
        <v>2.0500000000000007</v>
      </c>
      <c r="AB5" s="3">
        <f>IF(F5="","",N5*'Impact Formula'!$B$17+Q5*'Impact Formula'!$B$18+P5*'Impact Formula'!$B$19+W5*'Impact Formula'!$B$21+U5*'Impact Formula'!$B$22+X5*'Impact Formula'!$B$23+'Impact Formula'!$B$24*R5+Y5*'Impact Formula'!$B$20+Z5*'Impact Formula'!$B$16+IFERROR((COUNTIFS('Defense Log'!$H$2:$H$3001,"Sardaar",'Defense Log'!$A$2:$A$3001,$B5,'Defense Log'!$N$2:$N$3001,"No",'Defense Log'!$I$2:$I$3001,"&lt;&gt;Foul",'Defense Log'!$I$2:$I$3001,"&lt;&gt;Turnover")*'Impact Formula'!$B$25),0))</f>
        <v>-3.4749999999999996</v>
      </c>
      <c r="AC5" s="6">
        <f t="shared" si="1"/>
        <v>-1.4249999999999989</v>
      </c>
      <c r="AD5" s="5">
        <f t="shared" si="0"/>
        <v>0.5</v>
      </c>
      <c r="AE5" s="13" t="s">
        <v>266</v>
      </c>
    </row>
    <row r="6" spans="1:31" x14ac:dyDescent="0.3">
      <c r="A6" s="20">
        <f>'Roman Game Log'!A6</f>
        <v>44886</v>
      </c>
      <c r="B6" s="13" t="str">
        <f>'Roman Game Log'!B6</f>
        <v>Tarleton</v>
      </c>
      <c r="C6" s="3" t="str">
        <f>'Roman Game Log'!C6</f>
        <v>N</v>
      </c>
      <c r="D6" s="3" t="str">
        <f>IF('Roman Game Log'!D6= "","",'Roman Game Log'!D6)</f>
        <v>W</v>
      </c>
      <c r="E6" s="3">
        <f>IF('Roman Game Log'!E6= "","",'Roman Game Log'!E6)</f>
        <v>7</v>
      </c>
      <c r="F6" s="3">
        <v>15</v>
      </c>
      <c r="G6" s="3">
        <v>0</v>
      </c>
      <c r="H6" s="3">
        <v>4</v>
      </c>
      <c r="I6" s="3">
        <v>0</v>
      </c>
      <c r="J6" s="3">
        <v>2</v>
      </c>
      <c r="K6" s="3">
        <v>0</v>
      </c>
      <c r="L6" s="3">
        <v>0</v>
      </c>
      <c r="M6" s="3">
        <v>0</v>
      </c>
      <c r="N6" s="3">
        <v>2</v>
      </c>
      <c r="O6" s="3">
        <v>1</v>
      </c>
      <c r="P6" s="3">
        <v>0</v>
      </c>
      <c r="Q6" s="3">
        <v>0</v>
      </c>
      <c r="R6" s="3">
        <v>1</v>
      </c>
      <c r="S6" s="3">
        <v>2</v>
      </c>
      <c r="T6" s="3">
        <v>0</v>
      </c>
      <c r="U6" s="3">
        <v>0</v>
      </c>
      <c r="V6" s="3">
        <v>1</v>
      </c>
      <c r="W6" s="3">
        <v>0</v>
      </c>
      <c r="X6" s="3">
        <v>2</v>
      </c>
      <c r="Y6" s="3">
        <f>IF(F6="","",COUNTIFS('Defense Log'!$H$2:$H$3001,"Sardaar",'Defense Log'!$A$2:$A$3001,$B6,'Defense Log'!$I$2:$I$3001,"Turnover",'Defense Log'!$L$2:$L$3001,"&lt;&gt;x"))</f>
        <v>0</v>
      </c>
      <c r="Z6" s="3">
        <f>IF(F6="","",SUMIFS('Defense Log'!$M$2:$M$3001,'Defense Log'!$H$2:$H$3001,"Sardaar",'Defense Log'!$A$2:$A$3001,B6,'Defense Log'!$L$2:$L$3001,"&lt;&gt;x"))</f>
        <v>0</v>
      </c>
      <c r="AA6" s="3">
        <f>IF(F6="","",T6+'Impact Formula'!$B$4*O6+'Impact Formula'!$B$5*M6+'Impact Formula'!$B$6*V6+'Impact Formula'!$B$7*S6+'Impact Formula'!$B$8*(H6-G6)+'Impact Formula'!$B$9*(L6-K6))</f>
        <v>-8.61</v>
      </c>
      <c r="AB6" s="3">
        <f>IF(F6="","",N6*'Impact Formula'!$B$17+Q6*'Impact Formula'!$B$18+P6*'Impact Formula'!$B$19+W6*'Impact Formula'!$B$21+U6*'Impact Formula'!$B$22+X6*'Impact Formula'!$B$23+'Impact Formula'!$B$24*R6+Y6*'Impact Formula'!$B$20+Z6*'Impact Formula'!$B$16+IFERROR((COUNTIFS('Defense Log'!$H$2:$H$3001,"Sardaar",'Defense Log'!$A$2:$A$3001,$B6,'Defense Log'!$N$2:$N$3001,"No",'Defense Log'!$I$2:$I$3001,"&lt;&gt;Foul",'Defense Log'!$I$2:$I$3001,"&lt;&gt;Turnover")*'Impact Formula'!$B$25),0))</f>
        <v>-0.60000000000000009</v>
      </c>
      <c r="AC6" s="6">
        <f t="shared" si="1"/>
        <v>-9.2099999999999991</v>
      </c>
      <c r="AD6" s="5">
        <f t="shared" si="0"/>
        <v>0</v>
      </c>
      <c r="AE6" s="13" t="s">
        <v>266</v>
      </c>
    </row>
    <row r="7" spans="1:31" x14ac:dyDescent="0.3">
      <c r="A7" s="20">
        <f>'Roman Game Log'!A7</f>
        <v>44891</v>
      </c>
      <c r="B7" s="13" t="str">
        <f>'Roman Game Log'!B7</f>
        <v>Louisiana</v>
      </c>
      <c r="C7" s="3" t="str">
        <f>'Roman Game Log'!C7</f>
        <v>H</v>
      </c>
      <c r="D7" s="3" t="str">
        <f>IF('Roman Game Log'!D7= "","",'Roman Game Log'!D7)</f>
        <v>W</v>
      </c>
      <c r="E7" s="3">
        <f>IF('Roman Game Log'!E7= "","",'Roman Game Log'!E7)</f>
        <v>12</v>
      </c>
      <c r="F7" s="3">
        <v>21</v>
      </c>
      <c r="G7" s="3">
        <v>0</v>
      </c>
      <c r="H7" s="3">
        <v>2</v>
      </c>
      <c r="I7" s="3">
        <v>0</v>
      </c>
      <c r="J7" s="3">
        <v>2</v>
      </c>
      <c r="K7" s="3">
        <v>0</v>
      </c>
      <c r="L7" s="3">
        <v>0</v>
      </c>
      <c r="M7" s="3">
        <v>0</v>
      </c>
      <c r="N7" s="3">
        <v>3</v>
      </c>
      <c r="O7" s="3">
        <v>0</v>
      </c>
      <c r="P7" s="3">
        <v>0</v>
      </c>
      <c r="Q7" s="3">
        <v>1</v>
      </c>
      <c r="R7" s="3">
        <v>1</v>
      </c>
      <c r="S7" s="3">
        <v>1</v>
      </c>
      <c r="T7" s="3">
        <v>0</v>
      </c>
      <c r="U7" s="3">
        <v>0</v>
      </c>
      <c r="V7" s="3">
        <v>0</v>
      </c>
      <c r="W7" s="3">
        <v>0</v>
      </c>
      <c r="X7" s="3">
        <v>2</v>
      </c>
      <c r="Y7" s="3">
        <f>IF(F7="","",COUNTIFS('Defense Log'!$H$2:$H$3001,"Sardaar",'Defense Log'!$A$2:$A$3001,$B7,'Defense Log'!$I$2:$I$3001,"Turnover",'Defense Log'!$L$2:$L$3001,"&lt;&gt;x"))</f>
        <v>1</v>
      </c>
      <c r="Z7" s="3">
        <f>IF(F7="","",SUMIFS('Defense Log'!$M$2:$M$3001,'Defense Log'!$H$2:$H$3001,"Sardaar",'Defense Log'!$A$2:$A$3001,B7,'Defense Log'!$L$2:$L$3001,"&lt;&gt;x"))</f>
        <v>6</v>
      </c>
      <c r="AA7" s="3">
        <f>IF(F7="","",T7+'Impact Formula'!$B$4*O7+'Impact Formula'!$B$5*M7+'Impact Formula'!$B$6*V7+'Impact Formula'!$B$7*S7+'Impact Formula'!$B$8*(H7-G7)+'Impact Formula'!$B$9*(L7-K7))</f>
        <v>-5.3550000000000004</v>
      </c>
      <c r="AB7" s="3">
        <f>IF(F7="","",N7*'Impact Formula'!$B$17+Q7*'Impact Formula'!$B$18+P7*'Impact Formula'!$B$19+W7*'Impact Formula'!$B$21+U7*'Impact Formula'!$B$22+X7*'Impact Formula'!$B$23+'Impact Formula'!$B$24*R7+Y7*'Impact Formula'!$B$20+Z7*'Impact Formula'!$B$16+IFERROR((COUNTIFS('Defense Log'!$H$2:$H$3001,"Sardaar",'Defense Log'!$A$2:$A$3001,$B7,'Defense Log'!$N$2:$N$3001,"No",'Defense Log'!$I$2:$I$3001,"&lt;&gt;Foul",'Defense Log'!$I$2:$I$3001,"&lt;&gt;Turnover")*'Impact Formula'!$B$25),0))</f>
        <v>-0.20000000000000018</v>
      </c>
      <c r="AC7" s="6">
        <f t="shared" si="1"/>
        <v>-5.5550000000000006</v>
      </c>
      <c r="AD7" s="5">
        <f t="shared" si="0"/>
        <v>0</v>
      </c>
      <c r="AE7" s="13" t="s">
        <v>266</v>
      </c>
    </row>
    <row r="8" spans="1:31" x14ac:dyDescent="0.3">
      <c r="A8" s="20">
        <f>'Roman Game Log'!A8</f>
        <v>44895</v>
      </c>
      <c r="B8" s="13" t="str">
        <f>'Roman Game Log'!B8</f>
        <v>Indiana State (A)</v>
      </c>
      <c r="C8" s="3" t="str">
        <f>'Roman Game Log'!C8</f>
        <v>A</v>
      </c>
      <c r="D8" s="3" t="str">
        <f>IF('Roman Game Log'!D8= "","",'Roman Game Log'!D8)</f>
        <v>L</v>
      </c>
      <c r="E8" s="3">
        <f>IF('Roman Game Log'!E8= "","",'Roman Game Log'!E8)</f>
        <v>-2</v>
      </c>
      <c r="F8" s="3">
        <v>15</v>
      </c>
      <c r="G8" s="3">
        <v>0</v>
      </c>
      <c r="H8" s="3">
        <v>6</v>
      </c>
      <c r="I8" s="3">
        <v>0</v>
      </c>
      <c r="J8" s="3">
        <v>3</v>
      </c>
      <c r="K8" s="3">
        <v>1</v>
      </c>
      <c r="L8" s="3">
        <v>2</v>
      </c>
      <c r="M8" s="3">
        <v>2</v>
      </c>
      <c r="N8" s="3">
        <v>0</v>
      </c>
      <c r="O8" s="3">
        <v>0</v>
      </c>
      <c r="P8" s="3">
        <v>0</v>
      </c>
      <c r="Q8" s="3">
        <v>0</v>
      </c>
      <c r="R8" s="3">
        <v>2</v>
      </c>
      <c r="S8" s="3">
        <v>0</v>
      </c>
      <c r="T8" s="3">
        <v>1</v>
      </c>
      <c r="U8" s="3">
        <v>0</v>
      </c>
      <c r="V8" s="3">
        <v>1</v>
      </c>
      <c r="W8" s="3">
        <v>0</v>
      </c>
      <c r="X8" s="3">
        <v>1</v>
      </c>
      <c r="Y8" s="3">
        <f>IF(F8="","",COUNTIFS('Defense Log'!$H$2:$H$3001,"Sardaar",'Defense Log'!$A$2:$A$3001,$B8,'Defense Log'!$I$2:$I$3001,"Turnover",'Defense Log'!$L$2:$L$3001,"&lt;&gt;x"))</f>
        <v>1</v>
      </c>
      <c r="Z8" s="3">
        <f>IF(F8="","",SUMIFS('Defense Log'!$M$2:$M$3001,'Defense Log'!$H$2:$H$3001,"Sardaar",'Defense Log'!$A$2:$A$3001,B8,'Defense Log'!$L$2:$L$3001,"&lt;&gt;x"))</f>
        <v>5</v>
      </c>
      <c r="AA8" s="3">
        <f>IF(F8="","",T8+'Impact Formula'!$B$4*O8+'Impact Formula'!$B$5*M8+'Impact Formula'!$B$6*V8+'Impact Formula'!$B$7*S8+'Impact Formula'!$B$8*(H8-G8)+'Impact Formula'!$B$9*(L8-K8))</f>
        <v>-5.9</v>
      </c>
      <c r="AB8" s="3">
        <f>IF(F8="","",N8*'Impact Formula'!$B$17+Q8*'Impact Formula'!$B$18+P8*'Impact Formula'!$B$19+W8*'Impact Formula'!$B$21+U8*'Impact Formula'!$B$22+X8*'Impact Formula'!$B$23+'Impact Formula'!$B$24*R8+Y8*'Impact Formula'!$B$20+Z8*'Impact Formula'!$B$16+IFERROR((COUNTIFS('Defense Log'!$H$2:$H$3001,"Sardaar",'Defense Log'!$A$2:$A$3001,$B8,'Defense Log'!$N$2:$N$3001,"No",'Defense Log'!$I$2:$I$3001,"&lt;&gt;Foul",'Defense Log'!$I$2:$I$3001,"&lt;&gt;Turnover")*'Impact Formula'!$B$25),0))</f>
        <v>-3.6500000000000004</v>
      </c>
      <c r="AC8" s="6">
        <f t="shared" si="1"/>
        <v>-9.5500000000000007</v>
      </c>
      <c r="AD8" s="5">
        <f t="shared" ref="AD8:AD31" si="2">IFERROR(T8/((H8*2)+(0.88*L8)),"")</f>
        <v>7.2674418604651167E-2</v>
      </c>
      <c r="AE8" s="13" t="s">
        <v>96</v>
      </c>
    </row>
    <row r="9" spans="1:31" x14ac:dyDescent="0.3">
      <c r="A9" s="20">
        <f>'Roman Game Log'!A9</f>
        <v>44898</v>
      </c>
      <c r="B9" s="13" t="str">
        <f>'Roman Game Log'!B9</f>
        <v>UIC (H)</v>
      </c>
      <c r="C9" s="3" t="str">
        <f>'Roman Game Log'!C9</f>
        <v>H</v>
      </c>
      <c r="D9" s="3" t="str">
        <f>IF('Roman Game Log'!D9= "","",'Roman Game Log'!D9)</f>
        <v>W</v>
      </c>
      <c r="E9" s="3">
        <f>IF('Roman Game Log'!E9= "","",'Roman Game Log'!E9)</f>
        <v>13</v>
      </c>
      <c r="F9" s="3">
        <v>21</v>
      </c>
      <c r="G9" s="3">
        <v>3</v>
      </c>
      <c r="H9" s="3">
        <v>10</v>
      </c>
      <c r="I9" s="3">
        <v>1</v>
      </c>
      <c r="J9" s="3">
        <v>5</v>
      </c>
      <c r="K9" s="3">
        <v>7</v>
      </c>
      <c r="L9" s="3">
        <v>7</v>
      </c>
      <c r="M9" s="3">
        <v>0</v>
      </c>
      <c r="N9" s="3">
        <v>2</v>
      </c>
      <c r="O9" s="3">
        <v>0</v>
      </c>
      <c r="P9" s="3">
        <v>1</v>
      </c>
      <c r="Q9" s="3">
        <v>0</v>
      </c>
      <c r="R9" s="3">
        <v>0</v>
      </c>
      <c r="S9" s="3">
        <v>2</v>
      </c>
      <c r="T9" s="3">
        <v>14</v>
      </c>
      <c r="U9" s="3">
        <v>0</v>
      </c>
      <c r="V9" s="3">
        <v>3</v>
      </c>
      <c r="W9" s="3">
        <v>0</v>
      </c>
      <c r="X9" s="3">
        <v>3</v>
      </c>
      <c r="Y9" s="3">
        <f>IF(F9="","",COUNTIFS('Defense Log'!$H$2:$H$3001,"Sardaar",'Defense Log'!$A$2:$A$3001,$B9,'Defense Log'!$I$2:$I$3001,"Turnover",'Defense Log'!$L$2:$L$3001,"&lt;&gt;x"))</f>
        <v>0</v>
      </c>
      <c r="Z9" s="3">
        <f>IF(F9="","",SUMIFS('Defense Log'!$M$2:$M$3001,'Defense Log'!$H$2:$H$3001,"Sardaar",'Defense Log'!$A$2:$A$3001,B9,'Defense Log'!$L$2:$L$3001,"&lt;&gt;x"))</f>
        <v>5</v>
      </c>
      <c r="AA9" s="3">
        <f>IF(F9="","",T9+'Impact Formula'!$B$4*O9+'Impact Formula'!$B$5*M9+'Impact Formula'!$B$6*V9+'Impact Formula'!$B$7*S9+'Impact Formula'!$B$8*(H9-G9)+'Impact Formula'!$B$9*(L9-K9))</f>
        <v>0.28999999999999915</v>
      </c>
      <c r="AB9" s="3">
        <f>IF(F9="","",N9*'Impact Formula'!$B$17+Q9*'Impact Formula'!$B$18+P9*'Impact Formula'!$B$19+W9*'Impact Formula'!$B$21+U9*'Impact Formula'!$B$22+X9*'Impact Formula'!$B$23+'Impact Formula'!$B$24*R9+Y9*'Impact Formula'!$B$20+Z9*'Impact Formula'!$B$16+IFERROR((COUNTIFS('Defense Log'!$H$2:$H$3001,"Sardaar",'Defense Log'!$A$2:$A$3001,$B9,'Defense Log'!$N$2:$N$3001,"No",'Defense Log'!$I$2:$I$3001,"&lt;&gt;Foul",'Defense Log'!$I$2:$I$3001,"&lt;&gt;Turnover")*'Impact Formula'!$B$25),0))</f>
        <v>-2.6500000000000004</v>
      </c>
      <c r="AC9" s="6">
        <f t="shared" si="1"/>
        <v>-2.3600000000000012</v>
      </c>
      <c r="AD9" s="5">
        <f t="shared" si="2"/>
        <v>0.53516819571865448</v>
      </c>
      <c r="AE9" s="13" t="s">
        <v>96</v>
      </c>
    </row>
    <row r="10" spans="1:31" x14ac:dyDescent="0.3">
      <c r="A10" s="20">
        <f>'Roman Game Log'!A10</f>
        <v>44902</v>
      </c>
      <c r="B10" s="13" t="str">
        <f>'Roman Game Log'!B10</f>
        <v>Omaha</v>
      </c>
      <c r="C10" s="3" t="str">
        <f>'Roman Game Log'!C10</f>
        <v>H</v>
      </c>
      <c r="D10" s="3" t="str">
        <f>IF('Roman Game Log'!D10= "","",'Roman Game Log'!D10)</f>
        <v>W</v>
      </c>
      <c r="E10" s="3">
        <f>IF('Roman Game Log'!E10= "","",'Roman Game Log'!E10)</f>
        <v>13</v>
      </c>
      <c r="F10" s="3">
        <v>12</v>
      </c>
      <c r="G10" s="3">
        <v>3</v>
      </c>
      <c r="H10" s="3">
        <v>6</v>
      </c>
      <c r="I10" s="3">
        <v>1</v>
      </c>
      <c r="J10" s="3">
        <v>2</v>
      </c>
      <c r="K10" s="3">
        <v>1</v>
      </c>
      <c r="L10" s="3">
        <v>2</v>
      </c>
      <c r="M10" s="3">
        <v>0</v>
      </c>
      <c r="N10" s="3">
        <v>1</v>
      </c>
      <c r="O10" s="3">
        <v>0</v>
      </c>
      <c r="P10" s="3">
        <v>0</v>
      </c>
      <c r="Q10" s="3">
        <v>0</v>
      </c>
      <c r="R10" s="3">
        <v>1</v>
      </c>
      <c r="S10" s="3">
        <v>0</v>
      </c>
      <c r="T10" s="3">
        <v>8</v>
      </c>
      <c r="U10" s="3">
        <v>0</v>
      </c>
      <c r="V10" s="3">
        <v>1</v>
      </c>
      <c r="W10" s="3">
        <v>0</v>
      </c>
      <c r="X10" s="3">
        <v>0</v>
      </c>
      <c r="Y10" s="3">
        <f>IF(F10="","",COUNTIFS('Defense Log'!$H$2:$H$3001,"Sardaar",'Defense Log'!$A$2:$A$3001,$B10,'Defense Log'!$I$2:$I$3001,"Turnover",'Defense Log'!$L$2:$L$3001,"&lt;&gt;x"))</f>
        <v>0</v>
      </c>
      <c r="Z10" s="3">
        <f>IF(F10="","",SUMIFS('Defense Log'!$M$2:$M$3001,'Defense Log'!$H$2:$H$3001,"Sardaar",'Defense Log'!$A$2:$A$3001,B10,'Defense Log'!$L$2:$L$3001,"&lt;&gt;x"))</f>
        <v>3</v>
      </c>
      <c r="AA10" s="3">
        <f>IF(F10="","",T10+'Impact Formula'!$B$4*O10+'Impact Formula'!$B$5*M10+'Impact Formula'!$B$6*V10+'Impact Formula'!$B$7*S10+'Impact Formula'!$B$8*(H10-G10)+'Impact Formula'!$B$9*(L10-K10))</f>
        <v>2.75</v>
      </c>
      <c r="AB10" s="3">
        <f>IF(F10="","",N10*'Impact Formula'!$B$17+Q10*'Impact Formula'!$B$18+P10*'Impact Formula'!$B$19+W10*'Impact Formula'!$B$21+U10*'Impact Formula'!$B$22+X10*'Impact Formula'!$B$23+'Impact Formula'!$B$24*R10+Y10*'Impact Formula'!$B$20+Z10*'Impact Formula'!$B$16+IFERROR((COUNTIFS('Defense Log'!$H$2:$H$3001,"Sardaar",'Defense Log'!$A$2:$A$3001,$B10,'Defense Log'!$N$2:$N$3001,"No",'Defense Log'!$I$2:$I$3001,"&lt;&gt;Foul",'Defense Log'!$I$2:$I$3001,"&lt;&gt;Turnover")*'Impact Formula'!$B$25),0))</f>
        <v>-1</v>
      </c>
      <c r="AC10" s="6">
        <f t="shared" si="1"/>
        <v>1.75</v>
      </c>
      <c r="AD10" s="5">
        <f t="shared" si="2"/>
        <v>0.58139534883720934</v>
      </c>
      <c r="AE10" s="13" t="s">
        <v>266</v>
      </c>
    </row>
    <row r="11" spans="1:31" x14ac:dyDescent="0.3">
      <c r="A11" s="20">
        <f>'Roman Game Log'!A11</f>
        <v>44905</v>
      </c>
      <c r="B11" s="13" t="str">
        <f>'Roman Game Log'!B11</f>
        <v>Richmond</v>
      </c>
      <c r="C11" s="3" t="str">
        <f>'Roman Game Log'!C11</f>
        <v>A</v>
      </c>
      <c r="D11" s="3" t="str">
        <f>IF('Roman Game Log'!D11= "","",'Roman Game Log'!D11)</f>
        <v>L</v>
      </c>
      <c r="E11" s="3">
        <f>IF('Roman Game Log'!E11= "","",'Roman Game Log'!E11)</f>
        <v>-30</v>
      </c>
      <c r="F11" s="3">
        <v>20</v>
      </c>
      <c r="G11" s="3">
        <v>7</v>
      </c>
      <c r="H11" s="3">
        <v>13</v>
      </c>
      <c r="I11" s="3">
        <v>2</v>
      </c>
      <c r="J11" s="3">
        <v>6</v>
      </c>
      <c r="K11" s="3">
        <v>1</v>
      </c>
      <c r="L11" s="3">
        <v>1</v>
      </c>
      <c r="M11" s="3">
        <v>0</v>
      </c>
      <c r="N11" s="3">
        <v>0</v>
      </c>
      <c r="O11" s="3">
        <v>0</v>
      </c>
      <c r="P11" s="3">
        <v>1</v>
      </c>
      <c r="Q11" s="3">
        <v>3</v>
      </c>
      <c r="R11" s="3">
        <v>4</v>
      </c>
      <c r="S11" s="3">
        <v>2</v>
      </c>
      <c r="T11" s="3">
        <v>17</v>
      </c>
      <c r="U11" s="3">
        <v>1</v>
      </c>
      <c r="V11" s="3">
        <v>1</v>
      </c>
      <c r="W11" s="3">
        <v>0</v>
      </c>
      <c r="X11" s="3">
        <v>1</v>
      </c>
      <c r="Y11" s="3">
        <f>IF(F11="","",COUNTIFS('Defense Log'!$H$2:$H$3001,"Sardaar",'Defense Log'!$A$2:$A$3001,$B11,'Defense Log'!$I$2:$I$3001,"Turnover",'Defense Log'!$L$2:$L$3001,"&lt;&gt;x"))</f>
        <v>2</v>
      </c>
      <c r="Z11" s="3">
        <f>IF(F11="","",SUMIFS('Defense Log'!$M$2:$M$3001,'Defense Log'!$H$2:$H$3001,"Sardaar",'Defense Log'!$A$2:$A$3001,B11,'Defense Log'!$L$2:$L$3001,"&lt;&gt;x"))</f>
        <v>1</v>
      </c>
      <c r="AA11" s="3">
        <f>IF(F11="","",T11+'Impact Formula'!$B$4*O11+'Impact Formula'!$B$5*M11+'Impact Formula'!$B$6*V11+'Impact Formula'!$B$7*S11+'Impact Formula'!$B$8*(H11-G11)+'Impact Formula'!$B$9*(L11-K11))</f>
        <v>3.5399999999999991</v>
      </c>
      <c r="AB11" s="3">
        <f>IF(F11="","",N11*'Impact Formula'!$B$17+Q11*'Impact Formula'!$B$18+P11*'Impact Formula'!$B$19+W11*'Impact Formula'!$B$21+U11*'Impact Formula'!$B$22+X11*'Impact Formula'!$B$23+'Impact Formula'!$B$24*R11+Y11*'Impact Formula'!$B$20+Z11*'Impact Formula'!$B$16+IFERROR((COUNTIFS('Defense Log'!$H$2:$H$3001,"Sardaar",'Defense Log'!$A$2:$A$3001,$B11,'Defense Log'!$N$2:$N$3001,"No",'Defense Log'!$I$2:$I$3001,"&lt;&gt;Foul",'Defense Log'!$I$2:$I$3001,"&lt;&gt;Turnover")*'Impact Formula'!$B$25),0))</f>
        <v>6.625</v>
      </c>
      <c r="AC11" s="6">
        <f t="shared" si="1"/>
        <v>10.164999999999999</v>
      </c>
      <c r="AD11" s="5">
        <f t="shared" si="2"/>
        <v>0.63244047619047616</v>
      </c>
      <c r="AE11" s="13" t="s">
        <v>266</v>
      </c>
    </row>
    <row r="12" spans="1:31" x14ac:dyDescent="0.3">
      <c r="A12" s="20">
        <f>'Roman Game Log'!A12</f>
        <v>44912</v>
      </c>
      <c r="B12" s="13" t="str">
        <f>'Roman Game Log'!B12</f>
        <v>Saint Louis</v>
      </c>
      <c r="C12" s="3" t="str">
        <f>'Roman Game Log'!C12</f>
        <v>A</v>
      </c>
      <c r="D12" s="3" t="str">
        <f>IF('Roman Game Log'!D12= "","",'Roman Game Log'!D12)</f>
        <v>L</v>
      </c>
      <c r="E12" s="3">
        <f>IF('Roman Game Log'!E12= "","",'Roman Game Log'!E12)</f>
        <v>-8</v>
      </c>
      <c r="F12" s="3">
        <v>17</v>
      </c>
      <c r="G12" s="3">
        <v>3</v>
      </c>
      <c r="H12" s="3">
        <v>7</v>
      </c>
      <c r="I12" s="3">
        <v>2</v>
      </c>
      <c r="J12" s="3">
        <v>4</v>
      </c>
      <c r="K12" s="3">
        <v>2</v>
      </c>
      <c r="L12" s="3">
        <v>2</v>
      </c>
      <c r="M12" s="3">
        <v>1</v>
      </c>
      <c r="N12" s="3">
        <v>1</v>
      </c>
      <c r="O12" s="3">
        <v>0</v>
      </c>
      <c r="P12" s="3">
        <v>0</v>
      </c>
      <c r="Q12" s="3">
        <v>0</v>
      </c>
      <c r="R12" s="3">
        <v>2</v>
      </c>
      <c r="S12" s="3">
        <v>0</v>
      </c>
      <c r="T12" s="3">
        <v>10</v>
      </c>
      <c r="U12" s="3">
        <v>0</v>
      </c>
      <c r="V12" s="3">
        <v>1</v>
      </c>
      <c r="W12" s="3">
        <v>0</v>
      </c>
      <c r="X12" s="3">
        <v>0</v>
      </c>
      <c r="Y12" s="3">
        <f>IF(F12="","",COUNTIFS('Defense Log'!$H$2:$H$3001,"Sardaar",'Defense Log'!$A$2:$A$3001,$B12,'Defense Log'!$I$2:$I$3001,"Turnover",'Defense Log'!$L$2:$L$3001,"&lt;&gt;x"))</f>
        <v>0</v>
      </c>
      <c r="Z12" s="3">
        <f>IF(F12="","",SUMIFS('Defense Log'!$M$2:$M$3001,'Defense Log'!$H$2:$H$3001,"Sardaar",'Defense Log'!$A$2:$A$3001,B12,'Defense Log'!$L$2:$L$3001,"&lt;&gt;x"))</f>
        <v>5</v>
      </c>
      <c r="AA12" s="3">
        <f>IF(F12="","",T12+'Impact Formula'!$B$4*O12+'Impact Formula'!$B$5*M12+'Impact Formula'!$B$6*V12+'Impact Formula'!$B$7*S12+'Impact Formula'!$B$8*(H12-G12)+'Impact Formula'!$B$9*(L12-K12))</f>
        <v>5.5500000000000007</v>
      </c>
      <c r="AB12" s="3">
        <f>IF(F12="","",N12*'Impact Formula'!$B$17+Q12*'Impact Formula'!$B$18+P12*'Impact Formula'!$B$19+W12*'Impact Formula'!$B$21+U12*'Impact Formula'!$B$22+X12*'Impact Formula'!$B$23+'Impact Formula'!$B$24*R12+Y12*'Impact Formula'!$B$20+Z12*'Impact Formula'!$B$16+IFERROR((COUNTIFS('Defense Log'!$H$2:$H$3001,"Sardaar",'Defense Log'!$A$2:$A$3001,$B12,'Defense Log'!$N$2:$N$3001,"No",'Defense Log'!$I$2:$I$3001,"&lt;&gt;Foul",'Defense Log'!$I$2:$I$3001,"&lt;&gt;Turnover")*'Impact Formula'!$B$25),0))</f>
        <v>1.5</v>
      </c>
      <c r="AC12" s="6">
        <f t="shared" si="1"/>
        <v>7.0500000000000007</v>
      </c>
      <c r="AD12" s="5">
        <f t="shared" si="2"/>
        <v>0.63451776649746194</v>
      </c>
      <c r="AE12" s="13" t="s">
        <v>266</v>
      </c>
    </row>
    <row r="13" spans="1:31" x14ac:dyDescent="0.3">
      <c r="A13" s="20">
        <f>'Roman Game Log'!A13</f>
        <v>44915</v>
      </c>
      <c r="B13" s="13" t="str">
        <f>'Roman Game Log'!B13</f>
        <v>Mississippi State</v>
      </c>
      <c r="C13" s="3" t="str">
        <f>'Roman Game Log'!C13</f>
        <v>N</v>
      </c>
      <c r="D13" s="3" t="str">
        <f>IF('Roman Game Log'!D13= "","",'Roman Game Log'!D13)</f>
        <v>W</v>
      </c>
      <c r="E13" s="3">
        <f>IF('Roman Game Log'!E13= "","",'Roman Game Log'!E13)</f>
        <v>6</v>
      </c>
      <c r="F13" s="3">
        <v>28</v>
      </c>
      <c r="G13" s="3">
        <v>6</v>
      </c>
      <c r="H13" s="3">
        <v>14</v>
      </c>
      <c r="I13" s="3">
        <v>5</v>
      </c>
      <c r="J13" s="3">
        <v>11</v>
      </c>
      <c r="K13" s="3"/>
      <c r="L13" s="3"/>
      <c r="M13" s="3">
        <v>1</v>
      </c>
      <c r="N13" s="3">
        <v>2</v>
      </c>
      <c r="O13" s="3">
        <v>1</v>
      </c>
      <c r="P13" s="3">
        <v>1</v>
      </c>
      <c r="Q13" s="3">
        <v>0</v>
      </c>
      <c r="R13" s="3">
        <v>1</v>
      </c>
      <c r="S13" s="3">
        <v>4</v>
      </c>
      <c r="T13" s="3">
        <v>17</v>
      </c>
      <c r="U13" s="3">
        <v>0</v>
      </c>
      <c r="V13" s="3">
        <v>0</v>
      </c>
      <c r="W13" s="3">
        <v>0</v>
      </c>
      <c r="X13" s="3">
        <v>0</v>
      </c>
      <c r="Y13" s="3">
        <f>IF(F13="","",COUNTIFS('Defense Log'!$H$2:$H$3001,"Sardaar",'Defense Log'!$A$2:$A$3001,$B13,'Defense Log'!$I$2:$I$3001,"Turnover",'Defense Log'!$L$2:$L$3001,"&lt;&gt;x"))</f>
        <v>1</v>
      </c>
      <c r="Z13" s="3">
        <f>IF(F13="","",SUMIFS('Defense Log'!$M$2:$M$3001,'Defense Log'!$H$2:$H$3001,"Sardaar",'Defense Log'!$A$2:$A$3001,B13,'Defense Log'!$L$2:$L$3001,"&lt;&gt;x"))</f>
        <v>4</v>
      </c>
      <c r="AA13" s="3">
        <f>IF(F13="","",T13+'Impact Formula'!$B$4*O13+'Impact Formula'!$B$5*M13+'Impact Formula'!$B$6*V13+'Impact Formula'!$B$7*S13+'Impact Formula'!$B$8*(H13-G13)+'Impact Formula'!$B$9*(L13-K13))</f>
        <v>-1.2699999999999978</v>
      </c>
      <c r="AB13" s="3">
        <f>IF(F13="","",N13*'Impact Formula'!$B$17+Q13*'Impact Formula'!$B$18+P13*'Impact Formula'!$B$19+W13*'Impact Formula'!$B$21+U13*'Impact Formula'!$B$22+X13*'Impact Formula'!$B$23+'Impact Formula'!$B$24*R13+Y13*'Impact Formula'!$B$20+Z13*'Impact Formula'!$B$16+IFERROR((COUNTIFS('Defense Log'!$H$2:$H$3001,"Sardaar",'Defense Log'!$A$2:$A$3001,$B13,'Defense Log'!$N$2:$N$3001,"No",'Defense Log'!$I$2:$I$3001,"&lt;&gt;Foul",'Defense Log'!$I$2:$I$3001,"&lt;&gt;Turnover")*'Impact Formula'!$B$25),0))</f>
        <v>0.64999999999999991</v>
      </c>
      <c r="AC13" s="6">
        <f t="shared" si="1"/>
        <v>-0.61999999999999789</v>
      </c>
      <c r="AD13" s="5">
        <f t="shared" si="2"/>
        <v>0.6071428571428571</v>
      </c>
      <c r="AE13" s="13" t="s">
        <v>266</v>
      </c>
    </row>
    <row r="14" spans="1:31" x14ac:dyDescent="0.3">
      <c r="A14" s="20">
        <f>'Roman Game Log'!A14</f>
        <v>44924</v>
      </c>
      <c r="B14" s="13" t="str">
        <f>'Roman Game Log'!B14</f>
        <v>Valparaiso (H)</v>
      </c>
      <c r="C14" s="3" t="str">
        <f>'Roman Game Log'!C14</f>
        <v>H</v>
      </c>
      <c r="D14" s="3" t="str">
        <f>IF('Roman Game Log'!D14= "","",'Roman Game Log'!D14)</f>
        <v>W</v>
      </c>
      <c r="E14" s="3">
        <f>IF('Roman Game Log'!E14= "","",'Roman Game Log'!E14)</f>
        <v>5</v>
      </c>
      <c r="F14" s="3">
        <v>17</v>
      </c>
      <c r="G14" s="3">
        <v>1</v>
      </c>
      <c r="H14" s="3">
        <v>6</v>
      </c>
      <c r="I14" s="3">
        <v>0</v>
      </c>
      <c r="J14" s="3">
        <v>2</v>
      </c>
      <c r="K14" s="3"/>
      <c r="L14" s="3"/>
      <c r="M14" s="3">
        <v>1</v>
      </c>
      <c r="N14" s="3">
        <v>2</v>
      </c>
      <c r="O14" s="3">
        <v>0</v>
      </c>
      <c r="P14" s="3">
        <v>0</v>
      </c>
      <c r="Q14" s="3">
        <v>1</v>
      </c>
      <c r="R14" s="3">
        <v>1</v>
      </c>
      <c r="S14" s="3">
        <v>2</v>
      </c>
      <c r="T14" s="3">
        <v>2</v>
      </c>
      <c r="U14" s="3">
        <v>1</v>
      </c>
      <c r="V14" s="3">
        <v>1</v>
      </c>
      <c r="W14" s="3">
        <v>0</v>
      </c>
      <c r="X14" s="3">
        <v>2</v>
      </c>
      <c r="Y14" s="3">
        <f>IF(F14="","",COUNTIFS('Defense Log'!$H$2:$H$3001,"Sardaar",'Defense Log'!$A$2:$A$3001,$B14,'Defense Log'!$I$2:$I$3001,"Turnover",'Defense Log'!$L$2:$L$3001,"&lt;&gt;x"))</f>
        <v>1</v>
      </c>
      <c r="Z14" s="3">
        <f>IF(F14="","",SUMIFS('Defense Log'!$M$2:$M$3001,'Defense Log'!$H$2:$H$3001,"Sardaar",'Defense Log'!$A$2:$A$3001,B14,'Defense Log'!$L$2:$L$3001,"&lt;&gt;x"))</f>
        <v>4</v>
      </c>
      <c r="AA14" s="3">
        <f>IF(F14="","",T14+'Impact Formula'!$B$4*O14+'Impact Formula'!$B$5*M14+'Impact Formula'!$B$6*V14+'Impact Formula'!$B$7*S14+'Impact Formula'!$B$8*(H14-G14)+'Impact Formula'!$B$9*(L14-K14))</f>
        <v>-7.91</v>
      </c>
      <c r="AB14" s="3">
        <f>IF(F14="","",N14*'Impact Formula'!$B$17+Q14*'Impact Formula'!$B$18+P14*'Impact Formula'!$B$19+W14*'Impact Formula'!$B$21+U14*'Impact Formula'!$B$22+X14*'Impact Formula'!$B$23+'Impact Formula'!$B$24*R14+Y14*'Impact Formula'!$B$20+Z14*'Impact Formula'!$B$16+IFERROR((COUNTIFS('Defense Log'!$H$2:$H$3001,"Sardaar",'Defense Log'!$A$2:$A$3001,$B14,'Defense Log'!$N$2:$N$3001,"No",'Defense Log'!$I$2:$I$3001,"&lt;&gt;Foul",'Defense Log'!$I$2:$I$3001,"&lt;&gt;Turnover")*'Impact Formula'!$B$25),0))</f>
        <v>1.1749999999999998</v>
      </c>
      <c r="AC14" s="6">
        <f t="shared" si="1"/>
        <v>-6.7350000000000003</v>
      </c>
      <c r="AD14" s="5">
        <f t="shared" si="2"/>
        <v>0.16666666666666666</v>
      </c>
      <c r="AE14" s="13" t="s">
        <v>96</v>
      </c>
    </row>
    <row r="15" spans="1:31" x14ac:dyDescent="0.3">
      <c r="A15" s="20">
        <f>'Roman Game Log'!A15</f>
        <v>44927</v>
      </c>
      <c r="B15" s="13" t="str">
        <f>'Roman Game Log'!B15</f>
        <v>Missouri State (A)</v>
      </c>
      <c r="C15" s="3" t="str">
        <f>'Roman Game Log'!C15</f>
        <v>A</v>
      </c>
      <c r="D15" s="3" t="str">
        <f>IF('Roman Game Log'!D15= "","",'Roman Game Log'!D15)</f>
        <v>L</v>
      </c>
      <c r="E15" s="3">
        <f>IF('Roman Game Log'!E15= "","",'Roman Game Log'!E15)</f>
        <v>-3</v>
      </c>
      <c r="F15" s="3">
        <v>16</v>
      </c>
      <c r="G15" s="3">
        <v>0</v>
      </c>
      <c r="H15" s="3">
        <v>6</v>
      </c>
      <c r="I15" s="3">
        <v>0</v>
      </c>
      <c r="J15" s="3">
        <v>2</v>
      </c>
      <c r="K15" s="3">
        <v>2</v>
      </c>
      <c r="L15" s="3">
        <v>2</v>
      </c>
      <c r="M15" s="3">
        <v>2</v>
      </c>
      <c r="N15" s="3">
        <v>2</v>
      </c>
      <c r="O15" s="3">
        <v>0</v>
      </c>
      <c r="P15" s="3">
        <v>1</v>
      </c>
      <c r="Q15" s="3">
        <v>1</v>
      </c>
      <c r="R15" s="3">
        <v>0</v>
      </c>
      <c r="S15" s="3">
        <v>2</v>
      </c>
      <c r="T15" s="3">
        <v>2</v>
      </c>
      <c r="U15" s="3">
        <v>0</v>
      </c>
      <c r="V15" s="3">
        <v>2</v>
      </c>
      <c r="W15" s="3">
        <v>0</v>
      </c>
      <c r="X15" s="3">
        <v>0</v>
      </c>
      <c r="Y15" s="3">
        <f>IF(F15="","",COUNTIFS('Defense Log'!$H$2:$H$3001,"Sardaar",'Defense Log'!$A$2:$A$3001,$B15,'Defense Log'!$I$2:$I$3001,"Turnover",'Defense Log'!$L$2:$L$3001,"&lt;&gt;x"))</f>
        <v>0</v>
      </c>
      <c r="Z15" s="3">
        <f>IF(F15="","",SUMIFS('Defense Log'!$M$2:$M$3001,'Defense Log'!$H$2:$H$3001,"Sardaar",'Defense Log'!$A$2:$A$3001,B15,'Defense Log'!$L$2:$L$3001,"&lt;&gt;x"))</f>
        <v>6</v>
      </c>
      <c r="AA15" s="3">
        <f>IF(F15="","",T15+'Impact Formula'!$B$4*O15+'Impact Formula'!$B$5*M15+'Impact Formula'!$B$6*V15+'Impact Formula'!$B$7*S15+'Impact Formula'!$B$8*(H15-G15)+'Impact Formula'!$B$9*(L15-K15))</f>
        <v>-7.11</v>
      </c>
      <c r="AB15" s="3">
        <f>IF(F15="","",N15*'Impact Formula'!$B$17+Q15*'Impact Formula'!$B$18+P15*'Impact Formula'!$B$19+W15*'Impact Formula'!$B$21+U15*'Impact Formula'!$B$22+X15*'Impact Formula'!$B$23+'Impact Formula'!$B$24*R15+Y15*'Impact Formula'!$B$20+Z15*'Impact Formula'!$B$16+IFERROR((COUNTIFS('Defense Log'!$H$2:$H$3001,"Sardaar",'Defense Log'!$A$2:$A$3001,$B15,'Defense Log'!$N$2:$N$3001,"No",'Defense Log'!$I$2:$I$3001,"&lt;&gt;Foul",'Defense Log'!$I$2:$I$3001,"&lt;&gt;Turnover")*'Impact Formula'!$B$25),0))</f>
        <v>0.75</v>
      </c>
      <c r="AC15" s="6">
        <f t="shared" si="1"/>
        <v>-6.36</v>
      </c>
      <c r="AD15" s="5">
        <f t="shared" si="2"/>
        <v>0.14534883720930233</v>
      </c>
      <c r="AE15" s="13" t="s">
        <v>96</v>
      </c>
    </row>
    <row r="16" spans="1:31" x14ac:dyDescent="0.3">
      <c r="A16" s="20">
        <f>'Roman Game Log'!A16</f>
        <v>44930</v>
      </c>
      <c r="B16" s="13" t="str">
        <f>'Roman Game Log'!B16</f>
        <v>SIU (A)</v>
      </c>
      <c r="C16" s="3" t="str">
        <f>'Roman Game Log'!C16</f>
        <v>A</v>
      </c>
      <c r="D16" s="3" t="str">
        <f>IF('Roman Game Log'!D16= "","",'Roman Game Log'!D16)</f>
        <v>L</v>
      </c>
      <c r="E16" s="3">
        <f>IF('Roman Game Log'!E16= "","",'Roman Game Log'!E16)</f>
        <v>-4</v>
      </c>
      <c r="F16" s="3">
        <v>21</v>
      </c>
      <c r="G16" s="3">
        <v>1</v>
      </c>
      <c r="H16" s="3">
        <v>3</v>
      </c>
      <c r="I16" s="3">
        <v>1</v>
      </c>
      <c r="J16" s="3">
        <v>2</v>
      </c>
      <c r="K16" s="3"/>
      <c r="L16" s="3"/>
      <c r="M16" s="3">
        <v>1</v>
      </c>
      <c r="N16" s="3">
        <v>0</v>
      </c>
      <c r="O16" s="3">
        <v>0</v>
      </c>
      <c r="P16" s="3">
        <v>0</v>
      </c>
      <c r="Q16" s="3">
        <v>0</v>
      </c>
      <c r="R16" s="3">
        <v>4</v>
      </c>
      <c r="S16" s="3">
        <v>1</v>
      </c>
      <c r="T16" s="3">
        <v>3</v>
      </c>
      <c r="U16" s="3">
        <v>0</v>
      </c>
      <c r="V16" s="3">
        <v>1</v>
      </c>
      <c r="W16" s="3">
        <v>0</v>
      </c>
      <c r="X16" s="3">
        <v>1</v>
      </c>
      <c r="Y16" s="3">
        <f>IF(F16="","",COUNTIFS('Defense Log'!$H$2:$H$3001,"Sardaar",'Defense Log'!$A$2:$A$3001,$B16,'Defense Log'!$I$2:$I$3001,"Turnover",'Defense Log'!$L$2:$L$3001,"&lt;&gt;x"))</f>
        <v>0</v>
      </c>
      <c r="Z16" s="3">
        <f>IF(F16="","",SUMIFS('Defense Log'!$M$2:$M$3001,'Defense Log'!$H$2:$H$3001,"Sardaar",'Defense Log'!$A$2:$A$3001,B16,'Defense Log'!$L$2:$L$3001,"&lt;&gt;x"))</f>
        <v>2</v>
      </c>
      <c r="AA16" s="3">
        <f>IF(F16="","",T16+'Impact Formula'!$B$4*O16+'Impact Formula'!$B$5*M16+'Impact Formula'!$B$6*V16+'Impact Formula'!$B$7*S16+'Impact Formula'!$B$8*(H16-G16)+'Impact Formula'!$B$9*(L16-K16))</f>
        <v>0.19499999999999984</v>
      </c>
      <c r="AB16" s="3">
        <f>IF(F16="","",N16*'Impact Formula'!$B$17+Q16*'Impact Formula'!$B$18+P16*'Impact Formula'!$B$19+W16*'Impact Formula'!$B$21+U16*'Impact Formula'!$B$22+X16*'Impact Formula'!$B$23+'Impact Formula'!$B$24*R16+Y16*'Impact Formula'!$B$20+Z16*'Impact Formula'!$B$16+IFERROR((COUNTIFS('Defense Log'!$H$2:$H$3001,"Sardaar",'Defense Log'!$A$2:$A$3001,$B16,'Defense Log'!$N$2:$N$3001,"No",'Defense Log'!$I$2:$I$3001,"&lt;&gt;Foul",'Defense Log'!$I$2:$I$3001,"&lt;&gt;Turnover")*'Impact Formula'!$B$25),0))</f>
        <v>-3.3</v>
      </c>
      <c r="AC16" s="6">
        <f t="shared" si="1"/>
        <v>-3.105</v>
      </c>
      <c r="AD16" s="5">
        <f t="shared" si="2"/>
        <v>0.5</v>
      </c>
      <c r="AE16" s="13" t="s">
        <v>96</v>
      </c>
    </row>
    <row r="17" spans="1:31" x14ac:dyDescent="0.3">
      <c r="A17" s="20">
        <f>'Roman Game Log'!A17</f>
        <v>44933</v>
      </c>
      <c r="B17" s="13" t="str">
        <f>'Roman Game Log'!B17</f>
        <v>Murray State (H)</v>
      </c>
      <c r="C17" s="3" t="str">
        <f>'Roman Game Log'!C17</f>
        <v>H</v>
      </c>
      <c r="D17" s="3" t="str">
        <f>IF('Roman Game Log'!D17= "","",'Roman Game Log'!D17)</f>
        <v>W</v>
      </c>
      <c r="E17" s="3">
        <f>IF('Roman Game Log'!E17= "","",'Roman Game Log'!E17)</f>
        <v>18</v>
      </c>
      <c r="F17" s="3">
        <v>23</v>
      </c>
      <c r="G17" s="3">
        <v>5</v>
      </c>
      <c r="H17" s="3">
        <v>10</v>
      </c>
      <c r="I17" s="3">
        <v>4</v>
      </c>
      <c r="J17" s="3">
        <v>8</v>
      </c>
      <c r="K17" s="3">
        <v>2</v>
      </c>
      <c r="L17" s="3">
        <v>3</v>
      </c>
      <c r="M17" s="3">
        <v>0</v>
      </c>
      <c r="N17" s="3">
        <v>1</v>
      </c>
      <c r="O17" s="3">
        <v>1</v>
      </c>
      <c r="P17" s="3">
        <v>0</v>
      </c>
      <c r="Q17" s="3">
        <v>0</v>
      </c>
      <c r="R17" s="3">
        <v>1</v>
      </c>
      <c r="S17" s="3">
        <v>0</v>
      </c>
      <c r="T17" s="3">
        <v>16</v>
      </c>
      <c r="U17" s="3">
        <v>0</v>
      </c>
      <c r="V17" s="3">
        <v>1</v>
      </c>
      <c r="W17" s="3">
        <v>2</v>
      </c>
      <c r="X17" s="3">
        <v>0</v>
      </c>
      <c r="Y17" s="3">
        <f>IF(F17="","",COUNTIFS('Defense Log'!$H$2:$H$3001,"Sardaar",'Defense Log'!$A$2:$A$3001,$B17,'Defense Log'!$I$2:$I$3001,"Turnover",'Defense Log'!$L$2:$L$3001,"&lt;&gt;x"))</f>
        <v>2</v>
      </c>
      <c r="Z17" s="3">
        <f>IF(F17="","",SUMIFS('Defense Log'!$M$2:$M$3001,'Defense Log'!$H$2:$H$3001,"Sardaar",'Defense Log'!$A$2:$A$3001,B17,'Defense Log'!$L$2:$L$3001,"&lt;&gt;x"))</f>
        <v>7</v>
      </c>
      <c r="AA17" s="3">
        <f>IF(F17="","",T17+'Impact Formula'!$B$4*O17+'Impact Formula'!$B$5*M17+'Impact Formula'!$B$6*V17+'Impact Formula'!$B$7*S17+'Impact Formula'!$B$8*(H17-G17)+'Impact Formula'!$B$9*(L17-K17))</f>
        <v>8.6000000000000014</v>
      </c>
      <c r="AB17" s="3">
        <f>IF(F17="","",N17*'Impact Formula'!$B$17+Q17*'Impact Formula'!$B$18+P17*'Impact Formula'!$B$19+W17*'Impact Formula'!$B$21+U17*'Impact Formula'!$B$22+X17*'Impact Formula'!$B$23+'Impact Formula'!$B$24*R17+Y17*'Impact Formula'!$B$20+Z17*'Impact Formula'!$B$16+IFERROR((COUNTIFS('Defense Log'!$H$2:$H$3001,"Sardaar",'Defense Log'!$A$2:$A$3001,$B17,'Defense Log'!$N$2:$N$3001,"No",'Defense Log'!$I$2:$I$3001,"&lt;&gt;Foul",'Defense Log'!$I$2:$I$3001,"&lt;&gt;Turnover")*'Impact Formula'!$B$25),0))</f>
        <v>2.6999999999999993</v>
      </c>
      <c r="AC17" s="6">
        <f t="shared" si="1"/>
        <v>11.3</v>
      </c>
      <c r="AD17" s="5">
        <f t="shared" si="2"/>
        <v>0.70671378091872794</v>
      </c>
      <c r="AE17" s="13" t="s">
        <v>96</v>
      </c>
    </row>
    <row r="18" spans="1:31" x14ac:dyDescent="0.3">
      <c r="A18" s="20">
        <f>'Roman Game Log'!A18</f>
        <v>44936</v>
      </c>
      <c r="B18" s="13" t="str">
        <f>'Roman Game Log'!B18</f>
        <v>UIC (A)</v>
      </c>
      <c r="C18" s="3" t="str">
        <f>'Roman Game Log'!C18</f>
        <v>A</v>
      </c>
      <c r="D18" s="3" t="str">
        <f>IF('Roman Game Log'!D18= "","",'Roman Game Log'!D18)</f>
        <v>W</v>
      </c>
      <c r="E18" s="3">
        <f>IF('Roman Game Log'!E18= "","",'Roman Game Log'!E18)</f>
        <v>5</v>
      </c>
      <c r="F18" s="3">
        <v>13</v>
      </c>
      <c r="G18" s="3">
        <v>0</v>
      </c>
      <c r="H18" s="3">
        <v>3</v>
      </c>
      <c r="I18" s="3">
        <v>0</v>
      </c>
      <c r="J18" s="3">
        <v>1</v>
      </c>
      <c r="K18" s="3">
        <v>1</v>
      </c>
      <c r="L18" s="3">
        <v>2</v>
      </c>
      <c r="M18" s="3">
        <v>1</v>
      </c>
      <c r="N18" s="3">
        <v>0</v>
      </c>
      <c r="O18" s="3">
        <v>0</v>
      </c>
      <c r="P18" s="3">
        <v>0</v>
      </c>
      <c r="Q18" s="3">
        <v>0</v>
      </c>
      <c r="R18" s="3">
        <v>1</v>
      </c>
      <c r="S18" s="3">
        <v>1</v>
      </c>
      <c r="T18" s="3">
        <v>1</v>
      </c>
      <c r="U18" s="3">
        <v>1</v>
      </c>
      <c r="V18" s="3">
        <v>1</v>
      </c>
      <c r="W18" s="3">
        <v>0</v>
      </c>
      <c r="X18" s="3">
        <v>0</v>
      </c>
      <c r="Y18" s="3">
        <f>IF(F18="","",COUNTIFS('Defense Log'!$H$2:$H$3001,"Sardaar",'Defense Log'!$A$2:$A$3001,$B18,'Defense Log'!$I$2:$I$3001,"Turnover",'Defense Log'!$L$2:$L$3001,"&lt;&gt;x"))</f>
        <v>0</v>
      </c>
      <c r="Z18" s="3">
        <f>IF(F18="","",SUMIFS('Defense Log'!$M$2:$M$3001,'Defense Log'!$H$2:$H$3001,"Sardaar",'Defense Log'!$A$2:$A$3001,B18,'Defense Log'!$L$2:$L$3001,"&lt;&gt;x"))</f>
        <v>5</v>
      </c>
      <c r="AA18" s="3">
        <f>IF(F18="","",T18+'Impact Formula'!$B$4*O18+'Impact Formula'!$B$5*M18+'Impact Formula'!$B$6*V18+'Impact Formula'!$B$7*S18+'Impact Formula'!$B$8*(H18-G18)+'Impact Formula'!$B$9*(L18-K18))</f>
        <v>-4.3049999999999997</v>
      </c>
      <c r="AB18" s="3">
        <f>IF(F18="","",N18*'Impact Formula'!$B$17+Q18*'Impact Formula'!$B$18+P18*'Impact Formula'!$B$19+W18*'Impact Formula'!$B$21+U18*'Impact Formula'!$B$22+X18*'Impact Formula'!$B$23+'Impact Formula'!$B$24*R18+Y18*'Impact Formula'!$B$20+Z18*'Impact Formula'!$B$16+IFERROR((COUNTIFS('Defense Log'!$H$2:$H$3001,"Sardaar",'Defense Log'!$A$2:$A$3001,$B18,'Defense Log'!$N$2:$N$3001,"No",'Defense Log'!$I$2:$I$3001,"&lt;&gt;Foul",'Defense Log'!$I$2:$I$3001,"&lt;&gt;Turnover")*'Impact Formula'!$B$25),0))</f>
        <v>-3.625</v>
      </c>
      <c r="AC18" s="6">
        <f t="shared" si="1"/>
        <v>-7.93</v>
      </c>
      <c r="AD18" s="5">
        <f t="shared" si="2"/>
        <v>0.12886597938144331</v>
      </c>
      <c r="AE18" s="13" t="s">
        <v>96</v>
      </c>
    </row>
    <row r="19" spans="1:31" x14ac:dyDescent="0.3">
      <c r="A19" s="20">
        <f>'Roman Game Log'!A19</f>
        <v>44940</v>
      </c>
      <c r="B19" s="13" t="str">
        <f>'Roman Game Log'!B19</f>
        <v>Bradley (H)</v>
      </c>
      <c r="C19" s="3" t="str">
        <f>'Roman Game Log'!C19</f>
        <v>H</v>
      </c>
      <c r="D19" s="3" t="str">
        <f>IF('Roman Game Log'!D19= "","",'Roman Game Log'!D19)</f>
        <v>W</v>
      </c>
      <c r="E19" s="3">
        <f>IF('Roman Game Log'!E19= "","",'Roman Game Log'!E19)</f>
        <v>25</v>
      </c>
      <c r="F19" s="3">
        <v>24</v>
      </c>
      <c r="G19" s="3">
        <v>6</v>
      </c>
      <c r="H19" s="3">
        <v>9</v>
      </c>
      <c r="I19" s="3">
        <v>4</v>
      </c>
      <c r="J19" s="3">
        <v>7</v>
      </c>
      <c r="K19" s="3"/>
      <c r="L19" s="3"/>
      <c r="M19" s="3">
        <v>1</v>
      </c>
      <c r="N19" s="3">
        <v>5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16</v>
      </c>
      <c r="U19" s="3">
        <v>0</v>
      </c>
      <c r="V19" s="3">
        <v>0</v>
      </c>
      <c r="W19" s="3">
        <v>0</v>
      </c>
      <c r="X19" s="3">
        <v>1</v>
      </c>
      <c r="Y19" s="3">
        <f>IF(F19="","",COUNTIFS('Defense Log'!$H$2:$H$3001,"Sardaar",'Defense Log'!$A$2:$A$3001,$B19,'Defense Log'!$I$2:$I$3001,"Turnover",'Defense Log'!$L$2:$L$3001,"&lt;&gt;x"))</f>
        <v>0</v>
      </c>
      <c r="Z19" s="3">
        <f>IF(F19="","",SUMIFS('Defense Log'!$M$2:$M$3001,'Defense Log'!$H$2:$H$3001,"Sardaar",'Defense Log'!$A$2:$A$3001,B19,'Defense Log'!$L$2:$L$3001,"&lt;&gt;x"))</f>
        <v>4</v>
      </c>
      <c r="AA19" s="3">
        <f>IF(F19="","",T19+'Impact Formula'!$B$4*O19+'Impact Formula'!$B$5*M19+'Impact Formula'!$B$6*V19+'Impact Formula'!$B$7*S19+'Impact Formula'!$B$8*(H19-G19)+'Impact Formula'!$B$9*(L19-K19))</f>
        <v>12.55</v>
      </c>
      <c r="AB19" s="3">
        <f>IF(F19="","",N19*'Impact Formula'!$B$17+Q19*'Impact Formula'!$B$18+P19*'Impact Formula'!$B$19+W19*'Impact Formula'!$B$21+U19*'Impact Formula'!$B$22+X19*'Impact Formula'!$B$23+'Impact Formula'!$B$24*R19+Y19*'Impact Formula'!$B$20+Z19*'Impact Formula'!$B$16+IFERROR((COUNTIFS('Defense Log'!$H$2:$H$3001,"Sardaar",'Defense Log'!$A$2:$A$3001,$B19,'Defense Log'!$N$2:$N$3001,"No",'Defense Log'!$I$2:$I$3001,"&lt;&gt;Foul",'Defense Log'!$I$2:$I$3001,"&lt;&gt;Turnover")*'Impact Formula'!$B$25),0))</f>
        <v>7.95</v>
      </c>
      <c r="AC19" s="6">
        <f t="shared" si="1"/>
        <v>20.5</v>
      </c>
      <c r="AD19" s="5">
        <f t="shared" si="2"/>
        <v>0.88888888888888884</v>
      </c>
      <c r="AE19" s="13" t="s">
        <v>96</v>
      </c>
    </row>
    <row r="20" spans="1:31" x14ac:dyDescent="0.3">
      <c r="A20" s="20">
        <f>'Roman Game Log'!A20</f>
        <v>44944</v>
      </c>
      <c r="B20" s="13" t="str">
        <f>'Roman Game Log'!B20</f>
        <v>Missouri State (H)</v>
      </c>
      <c r="C20" s="3" t="str">
        <f>'Roman Game Log'!C20</f>
        <v>H</v>
      </c>
      <c r="D20" s="3" t="str">
        <f>IF('Roman Game Log'!D20= "","",'Roman Game Log'!D20)</f>
        <v>L</v>
      </c>
      <c r="E20" s="3">
        <f>IF('Roman Game Log'!E20= "","",'Roman Game Log'!E20)</f>
        <v>3</v>
      </c>
      <c r="F20" s="3">
        <v>22</v>
      </c>
      <c r="G20" s="3">
        <v>2</v>
      </c>
      <c r="H20" s="3">
        <v>9</v>
      </c>
      <c r="I20" s="3">
        <v>0</v>
      </c>
      <c r="J20" s="3">
        <v>6</v>
      </c>
      <c r="K20" s="3"/>
      <c r="L20" s="3"/>
      <c r="M20" s="3">
        <v>0</v>
      </c>
      <c r="N20" s="3">
        <v>1</v>
      </c>
      <c r="O20" s="3">
        <v>0</v>
      </c>
      <c r="P20" s="3">
        <v>0</v>
      </c>
      <c r="Q20" s="3">
        <v>1</v>
      </c>
      <c r="R20" s="3">
        <v>0</v>
      </c>
      <c r="S20" s="3">
        <v>0</v>
      </c>
      <c r="T20" s="3">
        <v>4</v>
      </c>
      <c r="U20" s="3">
        <v>0</v>
      </c>
      <c r="V20" s="3">
        <v>0</v>
      </c>
      <c r="W20" s="3">
        <v>0</v>
      </c>
      <c r="X20" s="3">
        <v>0</v>
      </c>
      <c r="Y20" s="3">
        <f>IF(F20="","",COUNTIFS('Defense Log'!$H$2:$H$3001,"Sardaar",'Defense Log'!$A$2:$A$3001,$B20,'Defense Log'!$I$2:$I$3001,"Turnover",'Defense Log'!$L$2:$L$3001,"&lt;&gt;x"))</f>
        <v>1</v>
      </c>
      <c r="Z20" s="3">
        <f>IF(F20="","",SUMIFS('Defense Log'!$M$2:$M$3001,'Defense Log'!$H$2:$H$3001,"Sardaar",'Defense Log'!$A$2:$A$3001,B20,'Defense Log'!$L$2:$L$3001,"&lt;&gt;x"))</f>
        <v>3</v>
      </c>
      <c r="AA20" s="3">
        <f>IF(F20="","",T20+'Impact Formula'!$B$4*O20+'Impact Formula'!$B$5*M20+'Impact Formula'!$B$6*V20+'Impact Formula'!$B$7*S20+'Impact Formula'!$B$8*(H20-G20)+'Impact Formula'!$B$9*(L20-K20))</f>
        <v>-8.25</v>
      </c>
      <c r="AB20" s="3">
        <f>IF(F20="","",N20*'Impact Formula'!$B$17+Q20*'Impact Formula'!$B$18+P20*'Impact Formula'!$B$19+W20*'Impact Formula'!$B$21+U20*'Impact Formula'!$B$22+X20*'Impact Formula'!$B$23+'Impact Formula'!$B$24*R20+Y20*'Impact Formula'!$B$20+Z20*'Impact Formula'!$B$16+IFERROR((COUNTIFS('Defense Log'!$H$2:$H$3001,"Sardaar",'Defense Log'!$A$2:$A$3001,$B20,'Defense Log'!$N$2:$N$3001,"No",'Defense Log'!$I$2:$I$3001,"&lt;&gt;Foul",'Defense Log'!$I$2:$I$3001,"&lt;&gt;Turnover")*'Impact Formula'!$B$25),0))</f>
        <v>3.4</v>
      </c>
      <c r="AC20" s="6">
        <f t="shared" si="1"/>
        <v>-4.8499999999999996</v>
      </c>
      <c r="AD20" s="5">
        <f t="shared" si="2"/>
        <v>0.22222222222222221</v>
      </c>
      <c r="AE20" s="13" t="s">
        <v>96</v>
      </c>
    </row>
    <row r="21" spans="1:31" x14ac:dyDescent="0.3">
      <c r="A21" s="20">
        <f>'Roman Game Log'!A21</f>
        <v>44947</v>
      </c>
      <c r="B21" s="13" t="str">
        <f>'Roman Game Log'!B21</f>
        <v>Evansville (A)</v>
      </c>
      <c r="C21" s="3" t="str">
        <f>'Roman Game Log'!C21</f>
        <v>A</v>
      </c>
      <c r="D21" s="3" t="str">
        <f>IF('Roman Game Log'!D21= "","",'Roman Game Log'!D21)</f>
        <v>W</v>
      </c>
      <c r="E21" s="3">
        <f>IF('Roman Game Log'!E21= "","",'Roman Game Log'!E21)</f>
        <v>36</v>
      </c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 t="str">
        <f>IF(F21="","",COUNTIFS('Defense Log'!$H$2:$H$3001,"Sardaar",'Defense Log'!$A$2:$A$3001,$B21,'Defense Log'!$I$2:$I$3001,"Turnover",'Defense Log'!$L$2:$L$3001,"&lt;&gt;x"))</f>
        <v/>
      </c>
      <c r="Z21" s="3" t="str">
        <f>IF(F21="","",SUMIFS('Defense Log'!$M$2:$M$3001,'Defense Log'!$H$2:$H$3001,"Sardaar",'Defense Log'!$A$2:$A$3001,B21,'Defense Log'!$L$2:$L$3001,"&lt;&gt;x"))</f>
        <v/>
      </c>
      <c r="AA21" s="3" t="str">
        <f>IF(F21="","",T21+'Impact Formula'!$B$4*O21+'Impact Formula'!$B$5*M21+'Impact Formula'!$B$6*V21+'Impact Formula'!$B$7*S21+'Impact Formula'!$B$8*(H21-G21)+'Impact Formula'!$B$9*(L21-K21))</f>
        <v/>
      </c>
      <c r="AB21" s="3" t="str">
        <f>IF(F21="","",N21*'Impact Formula'!$B$17+Q21*'Impact Formula'!$B$18+P21*'Impact Formula'!$B$19+W21*'Impact Formula'!$B$21+U21*'Impact Formula'!$B$22+X21*'Impact Formula'!$B$23+'Impact Formula'!$B$24*R21+Y21*'Impact Formula'!$B$20+Z21*'Impact Formula'!$B$16+IFERROR((COUNTIFS('Defense Log'!$H$2:$H$3001,"Sardaar",'Defense Log'!$A$2:$A$3001,$B21,'Defense Log'!$N$2:$N$3001,"No",'Defense Log'!$I$2:$I$3001,"&lt;&gt;Foul",'Defense Log'!$I$2:$I$3001,"&lt;&gt;Turnover")*'Impact Formula'!$B$25),0))</f>
        <v/>
      </c>
      <c r="AC21" s="6" t="str">
        <f t="shared" si="1"/>
        <v/>
      </c>
      <c r="AD21" s="5" t="str">
        <f t="shared" si="2"/>
        <v/>
      </c>
      <c r="AE21" s="13" t="s">
        <v>96</v>
      </c>
    </row>
    <row r="22" spans="1:31" x14ac:dyDescent="0.3">
      <c r="A22" s="20">
        <f>'Roman Game Log'!A22</f>
        <v>44950</v>
      </c>
      <c r="B22" s="13" t="str">
        <f>'Roman Game Log'!B22</f>
        <v>Indiana State (H)</v>
      </c>
      <c r="C22" s="3" t="str">
        <f>'Roman Game Log'!C22</f>
        <v>H</v>
      </c>
      <c r="D22" s="3" t="str">
        <f>IF('Roman Game Log'!D22= "","",'Roman Game Log'!D22)</f>
        <v>W</v>
      </c>
      <c r="E22" s="3">
        <f>IF('Roman Game Log'!E22= "","",'Roman Game Log'!E22)</f>
        <v>2</v>
      </c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 t="str">
        <f>IF(F22="","",COUNTIFS('Defense Log'!$H$2:$H$3001,"Sardaar",'Defense Log'!$A$2:$A$3001,$B22,'Defense Log'!$I$2:$I$3001,"Turnover",'Defense Log'!$L$2:$L$3001,"&lt;&gt;x"))</f>
        <v/>
      </c>
      <c r="Z22" s="3" t="str">
        <f>IF(F22="","",SUMIFS('Defense Log'!$M$2:$M$3001,'Defense Log'!$H$2:$H$3001,"Sardaar",'Defense Log'!$A$2:$A$3001,B22,'Defense Log'!$L$2:$L$3001,"&lt;&gt;x"))</f>
        <v/>
      </c>
      <c r="AA22" s="3" t="str">
        <f>IF(F22="","",T22+'Impact Formula'!$B$4*O22+'Impact Formula'!$B$5*M22+'Impact Formula'!$B$6*V22+'Impact Formula'!$B$7*S22+'Impact Formula'!$B$8*(H22-G22)+'Impact Formula'!$B$9*(L22-K22))</f>
        <v/>
      </c>
      <c r="AB22" s="3" t="str">
        <f>IF(F22="","",N22*'Impact Formula'!$B$17+Q22*'Impact Formula'!$B$18+P22*'Impact Formula'!$B$19+W22*'Impact Formula'!$B$21+U22*'Impact Formula'!$B$22+X22*'Impact Formula'!$B$23+'Impact Formula'!$B$24*R22+Y22*'Impact Formula'!$B$20+Z22*'Impact Formula'!$B$16+IFERROR((COUNTIFS('Defense Log'!$H$2:$H$3001,"Sardaar",'Defense Log'!$A$2:$A$3001,$B22,'Defense Log'!$N$2:$N$3001,"No",'Defense Log'!$I$2:$I$3001,"&lt;&gt;Foul",'Defense Log'!$I$2:$I$3001,"&lt;&gt;Turnover")*'Impact Formula'!$B$25),0))</f>
        <v/>
      </c>
      <c r="AC22" s="6" t="str">
        <f t="shared" si="1"/>
        <v/>
      </c>
      <c r="AD22" s="5" t="str">
        <f t="shared" si="2"/>
        <v/>
      </c>
      <c r="AE22" s="13" t="s">
        <v>96</v>
      </c>
    </row>
    <row r="23" spans="1:31" x14ac:dyDescent="0.3">
      <c r="A23" s="20">
        <f>'Roman Game Log'!A23</f>
        <v>44955</v>
      </c>
      <c r="B23" s="13" t="str">
        <f>'Roman Game Log'!B23</f>
        <v>Belmont (A)</v>
      </c>
      <c r="C23" s="3" t="str">
        <f>'Roman Game Log'!C23</f>
        <v>A</v>
      </c>
      <c r="D23" s="3" t="str">
        <f>IF('Roman Game Log'!D23= "","",'Roman Game Log'!D23)</f>
        <v>W</v>
      </c>
      <c r="E23" s="3">
        <f>IF('Roman Game Log'!E23= "","",'Roman Game Log'!E23)</f>
        <v>18</v>
      </c>
      <c r="F23" s="3">
        <v>6</v>
      </c>
      <c r="G23" s="3"/>
      <c r="H23" s="3"/>
      <c r="I23" s="3"/>
      <c r="J23" s="3"/>
      <c r="K23" s="3"/>
      <c r="L23" s="3"/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f>IF(F23="","",COUNTIFS('Defense Log'!$H$2:$H$3001,"Sardaar",'Defense Log'!$A$2:$A$3001,$B23,'Defense Log'!$I$2:$I$3001,"Turnover",'Defense Log'!$L$2:$L$3001,"&lt;&gt;x"))</f>
        <v>0</v>
      </c>
      <c r="Z23" s="3">
        <f>IF(F23="","",SUMIFS('Defense Log'!$M$2:$M$3001,'Defense Log'!$H$2:$H$3001,"Sardaar",'Defense Log'!$A$2:$A$3001,B23,'Defense Log'!$L$2:$L$3001,"&lt;&gt;x"))</f>
        <v>2</v>
      </c>
      <c r="AA23" s="3">
        <f>IF(F23="","",T23+'Impact Formula'!$B$4*O23+'Impact Formula'!$B$5*M23+'Impact Formula'!$B$6*V23+'Impact Formula'!$B$7*S23+'Impact Formula'!$B$8*(H23-G23)+'Impact Formula'!$B$9*(L23-K23))</f>
        <v>0</v>
      </c>
      <c r="AB23" s="3">
        <f>IF(F23="","",N23*'Impact Formula'!$B$17+Q23*'Impact Formula'!$B$18+P23*'Impact Formula'!$B$19+W23*'Impact Formula'!$B$21+U23*'Impact Formula'!$B$22+X23*'Impact Formula'!$B$23+'Impact Formula'!$B$24*R23+Y23*'Impact Formula'!$B$20+Z23*'Impact Formula'!$B$16+IFERROR((COUNTIFS('Defense Log'!$H$2:$H$3001,"Sardaar",'Defense Log'!$A$2:$A$3001,$B23,'Defense Log'!$N$2:$N$3001,"No",'Defense Log'!$I$2:$I$3001,"&lt;&gt;Foul",'Defense Log'!$I$2:$I$3001,"&lt;&gt;Turnover")*'Impact Formula'!$B$25),0))</f>
        <v>-0.25</v>
      </c>
      <c r="AC23" s="6">
        <f t="shared" si="1"/>
        <v>-0.25</v>
      </c>
      <c r="AD23" s="5" t="str">
        <f t="shared" si="2"/>
        <v/>
      </c>
      <c r="AE23" s="13" t="s">
        <v>96</v>
      </c>
    </row>
    <row r="24" spans="1:31" x14ac:dyDescent="0.3">
      <c r="A24" s="20">
        <f>'Roman Game Log'!A24</f>
        <v>44958</v>
      </c>
      <c r="B24" s="13" t="str">
        <f>'Roman Game Log'!B24</f>
        <v>UNI (H)</v>
      </c>
      <c r="C24" s="3" t="str">
        <f>'Roman Game Log'!C24</f>
        <v>H</v>
      </c>
      <c r="D24" s="3" t="str">
        <f>IF('Roman Game Log'!D24= "","",'Roman Game Log'!D24)</f>
        <v>W</v>
      </c>
      <c r="E24" s="3">
        <f>IF('Roman Game Log'!E24= "","",'Roman Game Log'!E24)</f>
        <v>7</v>
      </c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 t="str">
        <f>IF(F24="","",COUNTIFS('Defense Log'!$H$2:$H$3001,"Sardaar",'Defense Log'!$A$2:$A$3001,$B24,'Defense Log'!$I$2:$I$3001,"Turnover",'Defense Log'!$L$2:$L$3001,"&lt;&gt;x"))</f>
        <v/>
      </c>
      <c r="Z24" s="3" t="str">
        <f>IF(F24="","",SUMIFS('Defense Log'!$M$2:$M$3001,'Defense Log'!$H$2:$H$3001,"Sardaar",'Defense Log'!$A$2:$A$3001,B24,'Defense Log'!$L$2:$L$3001,"&lt;&gt;x"))</f>
        <v/>
      </c>
      <c r="AA24" s="3" t="str">
        <f>IF(F24="","",T24+'Impact Formula'!$B$4*O24+'Impact Formula'!$B$5*M24+'Impact Formula'!$B$6*V24+'Impact Formula'!$B$7*S24+'Impact Formula'!$B$8*(H24-G24)+'Impact Formula'!$B$9*(L24-K24))</f>
        <v/>
      </c>
      <c r="AB24" s="3" t="str">
        <f>IF(F24="","",N24*'Impact Formula'!$B$17+Q24*'Impact Formula'!$B$18+P24*'Impact Formula'!$B$19+W24*'Impact Formula'!$B$21+U24*'Impact Formula'!$B$22+X24*'Impact Formula'!$B$23+'Impact Formula'!$B$24*R24+Y24*'Impact Formula'!$B$20+Z24*'Impact Formula'!$B$16+IFERROR((COUNTIFS('Defense Log'!$H$2:$H$3001,"Sardaar",'Defense Log'!$A$2:$A$3001,$B24,'Defense Log'!$N$2:$N$3001,"No",'Defense Log'!$I$2:$I$3001,"&lt;&gt;Foul",'Defense Log'!$I$2:$I$3001,"&lt;&gt;Turnover")*'Impact Formula'!$B$25),0))</f>
        <v/>
      </c>
      <c r="AC24" s="6" t="str">
        <f t="shared" si="1"/>
        <v/>
      </c>
      <c r="AD24" s="5" t="str">
        <f t="shared" si="2"/>
        <v/>
      </c>
      <c r="AE24" s="13" t="s">
        <v>96</v>
      </c>
    </row>
    <row r="25" spans="1:31" x14ac:dyDescent="0.3">
      <c r="A25" s="20">
        <f>'Roman Game Log'!A25</f>
        <v>44961</v>
      </c>
      <c r="B25" s="13" t="str">
        <f>'Roman Game Log'!B25</f>
        <v>Valparaiso (A)</v>
      </c>
      <c r="C25" s="3" t="str">
        <f>'Roman Game Log'!C25</f>
        <v>A</v>
      </c>
      <c r="D25" s="3" t="str">
        <f>IF('Roman Game Log'!D25= "","",'Roman Game Log'!D25)</f>
        <v>W</v>
      </c>
      <c r="E25" s="3">
        <f>IF('Roman Game Log'!E25= "","",'Roman Game Log'!E25)</f>
        <v>3</v>
      </c>
      <c r="F25" s="3">
        <v>4</v>
      </c>
      <c r="G25" s="3">
        <v>0</v>
      </c>
      <c r="H25" s="3">
        <v>1</v>
      </c>
      <c r="I25" s="3"/>
      <c r="J25" s="3"/>
      <c r="K25" s="3">
        <v>2</v>
      </c>
      <c r="L25" s="3">
        <v>3</v>
      </c>
      <c r="M25" s="3">
        <v>0</v>
      </c>
      <c r="N25" s="3">
        <v>0</v>
      </c>
      <c r="O25" s="3">
        <v>1</v>
      </c>
      <c r="P25" s="3">
        <v>0</v>
      </c>
      <c r="Q25" s="3">
        <v>0</v>
      </c>
      <c r="R25" s="3">
        <v>0</v>
      </c>
      <c r="S25" s="3">
        <v>1</v>
      </c>
      <c r="T25" s="3">
        <v>2</v>
      </c>
      <c r="U25" s="3">
        <v>0</v>
      </c>
      <c r="V25" s="3">
        <v>1</v>
      </c>
      <c r="W25" s="3">
        <v>0</v>
      </c>
      <c r="X25" s="3">
        <v>0</v>
      </c>
      <c r="Y25" s="3">
        <f>IF(F25="","",COUNTIFS('Defense Log'!$H$2:$H$3001,"Sardaar",'Defense Log'!$A$2:$A$3001,$B25,'Defense Log'!$I$2:$I$3001,"Turnover",'Defense Log'!$L$2:$L$3001,"&lt;&gt;x"))</f>
        <v>0</v>
      </c>
      <c r="Z25" s="3">
        <f>IF(F25="","",SUMIFS('Defense Log'!$M$2:$M$3001,'Defense Log'!$H$2:$H$3001,"Sardaar",'Defense Log'!$A$2:$A$3001,B25,'Defense Log'!$L$2:$L$3001,"&lt;&gt;x"))</f>
        <v>0</v>
      </c>
      <c r="AA25" s="3">
        <f>IF(F25="","",T25+'Impact Formula'!$B$4*O25+'Impact Formula'!$B$5*M25+'Impact Formula'!$B$6*V25+'Impact Formula'!$B$7*S25+'Impact Formula'!$B$8*(H25-G25)+'Impact Formula'!$B$9*(L25-K25))</f>
        <v>-0.25500000000000034</v>
      </c>
      <c r="AB25" s="3">
        <f>IF(F25="","",N25*'Impact Formula'!$B$17+Q25*'Impact Formula'!$B$18+P25*'Impact Formula'!$B$19+W25*'Impact Formula'!$B$21+U25*'Impact Formula'!$B$22+X25*'Impact Formula'!$B$23+'Impact Formula'!$B$24*R25+Y25*'Impact Formula'!$B$20+Z25*'Impact Formula'!$B$16+IFERROR((COUNTIFS('Defense Log'!$H$2:$H$3001,"Sardaar",'Defense Log'!$A$2:$A$3001,$B25,'Defense Log'!$N$2:$N$3001,"No",'Defense Log'!$I$2:$I$3001,"&lt;&gt;Foul",'Defense Log'!$I$2:$I$3001,"&lt;&gt;Turnover")*'Impact Formula'!$B$25),0))</f>
        <v>0</v>
      </c>
      <c r="AC25" s="6">
        <f t="shared" si="1"/>
        <v>-0.25500000000000034</v>
      </c>
      <c r="AD25" s="5">
        <f t="shared" si="2"/>
        <v>0.43103448275862066</v>
      </c>
      <c r="AE25" s="13" t="s">
        <v>96</v>
      </c>
    </row>
    <row r="26" spans="1:31" x14ac:dyDescent="0.3">
      <c r="A26" s="20">
        <f>'Roman Game Log'!A26</f>
        <v>44964</v>
      </c>
      <c r="B26" s="13" t="str">
        <f>'Roman Game Log'!B26</f>
        <v>Murray State (A)</v>
      </c>
      <c r="C26" s="3" t="str">
        <f>'Roman Game Log'!C26</f>
        <v>A</v>
      </c>
      <c r="D26" s="3" t="str">
        <f>IF('Roman Game Log'!D26= "","",'Roman Game Log'!D26)</f>
        <v>W</v>
      </c>
      <c r="E26" s="3">
        <f>IF('Roman Game Log'!E26= "","",'Roman Game Log'!E26)</f>
        <v>24</v>
      </c>
      <c r="F26" s="3">
        <v>13</v>
      </c>
      <c r="G26" s="3">
        <v>2</v>
      </c>
      <c r="H26" s="3">
        <v>4</v>
      </c>
      <c r="I26" s="3">
        <v>0</v>
      </c>
      <c r="J26" s="3">
        <v>1</v>
      </c>
      <c r="K26" s="3"/>
      <c r="L26" s="3"/>
      <c r="M26" s="3">
        <v>1</v>
      </c>
      <c r="N26" s="3">
        <v>2</v>
      </c>
      <c r="O26" s="3">
        <v>0</v>
      </c>
      <c r="P26" s="3">
        <v>0</v>
      </c>
      <c r="Q26" s="3">
        <v>0</v>
      </c>
      <c r="R26" s="3">
        <v>3</v>
      </c>
      <c r="S26" s="3">
        <v>0</v>
      </c>
      <c r="T26" s="3">
        <v>4</v>
      </c>
      <c r="U26" s="3">
        <v>0</v>
      </c>
      <c r="V26" s="3">
        <v>0</v>
      </c>
      <c r="W26" s="3">
        <v>0</v>
      </c>
      <c r="X26" s="3">
        <v>1</v>
      </c>
      <c r="Y26" s="3">
        <f>IF(F26="","",COUNTIFS('Defense Log'!$H$2:$H$3001,"Sardaar",'Defense Log'!$A$2:$A$3001,$B26,'Defense Log'!$I$2:$I$3001,"Turnover",'Defense Log'!$L$2:$L$3001,"&lt;&gt;x"))</f>
        <v>0</v>
      </c>
      <c r="Z26" s="3">
        <f>IF(F26="","",SUMIFS('Defense Log'!$M$2:$M$3001,'Defense Log'!$H$2:$H$3001,"Sardaar",'Defense Log'!$A$2:$A$3001,B26,'Defense Log'!$L$2:$L$3001,"&lt;&gt;x"))</f>
        <v>5</v>
      </c>
      <c r="AA26" s="3">
        <f>IF(F26="","",T26+'Impact Formula'!$B$4*O26+'Impact Formula'!$B$5*M26+'Impact Formula'!$B$6*V26+'Impact Formula'!$B$7*S26+'Impact Formula'!$B$8*(H26-G26)+'Impact Formula'!$B$9*(L26-K26))</f>
        <v>2.2999999999999998</v>
      </c>
      <c r="AB26" s="3">
        <f>IF(F26="","",N26*'Impact Formula'!$B$17+Q26*'Impact Formula'!$B$18+P26*'Impact Formula'!$B$19+W26*'Impact Formula'!$B$21+U26*'Impact Formula'!$B$22+X26*'Impact Formula'!$B$23+'Impact Formula'!$B$24*R26+Y26*'Impact Formula'!$B$20+Z26*'Impact Formula'!$B$16+IFERROR((COUNTIFS('Defense Log'!$H$2:$H$3001,"Sardaar",'Defense Log'!$A$2:$A$3001,$B26,'Defense Log'!$N$2:$N$3001,"No",'Defense Log'!$I$2:$I$3001,"&lt;&gt;Foul",'Defense Log'!$I$2:$I$3001,"&lt;&gt;Turnover")*'Impact Formula'!$B$25),0))</f>
        <v>-4.9999999999999822E-2</v>
      </c>
      <c r="AC26" s="6">
        <f t="shared" si="1"/>
        <v>2.25</v>
      </c>
      <c r="AD26" s="5">
        <f t="shared" si="2"/>
        <v>0.5</v>
      </c>
      <c r="AE26" s="13" t="s">
        <v>96</v>
      </c>
    </row>
    <row r="27" spans="1:31" x14ac:dyDescent="0.3">
      <c r="A27" s="20">
        <f>'Roman Game Log'!A27</f>
        <v>44968</v>
      </c>
      <c r="B27" s="13" t="str">
        <f>'Roman Game Log'!B27</f>
        <v>SIU (H)</v>
      </c>
      <c r="C27" s="3" t="str">
        <f>'Roman Game Log'!C27</f>
        <v>H</v>
      </c>
      <c r="D27" s="3" t="str">
        <f>IF('Roman Game Log'!D27= "","",'Roman Game Log'!D27)</f>
        <v>W</v>
      </c>
      <c r="E27" s="3">
        <f>IF('Roman Game Log'!E27= "","",'Roman Game Log'!E27)</f>
        <v>23</v>
      </c>
      <c r="F27" s="3">
        <v>25</v>
      </c>
      <c r="G27" s="3">
        <v>4</v>
      </c>
      <c r="H27" s="3">
        <v>6</v>
      </c>
      <c r="I27" s="3">
        <v>3</v>
      </c>
      <c r="J27" s="3">
        <v>4</v>
      </c>
      <c r="K27" s="3"/>
      <c r="L27" s="3"/>
      <c r="M27" s="3">
        <v>1</v>
      </c>
      <c r="N27" s="3">
        <v>2</v>
      </c>
      <c r="O27" s="3">
        <v>1</v>
      </c>
      <c r="P27" s="3">
        <v>1</v>
      </c>
      <c r="Q27" s="3">
        <v>1</v>
      </c>
      <c r="R27" s="3">
        <v>3</v>
      </c>
      <c r="S27" s="3">
        <v>1</v>
      </c>
      <c r="T27" s="3">
        <v>11</v>
      </c>
      <c r="U27" s="3">
        <v>2</v>
      </c>
      <c r="V27" s="3">
        <v>0</v>
      </c>
      <c r="W27" s="3">
        <v>0</v>
      </c>
      <c r="X27" s="3">
        <v>1</v>
      </c>
      <c r="Y27" s="3">
        <f>IF(F27="","",COUNTIFS('Defense Log'!$H$2:$H$3001,"Sardaar",'Defense Log'!$A$2:$A$3001,$B27,'Defense Log'!$I$2:$I$3001,"Turnover",'Defense Log'!$L$2:$L$3001,"&lt;&gt;x"))</f>
        <v>1</v>
      </c>
      <c r="Z27" s="3">
        <f>IF(F27="","",SUMIFS('Defense Log'!$M$2:$M$3001,'Defense Log'!$H$2:$H$3001,"Sardaar",'Defense Log'!$A$2:$A$3001,B27,'Defense Log'!$L$2:$L$3001,"&lt;&gt;x"))</f>
        <v>7</v>
      </c>
      <c r="AA27" s="3">
        <f>IF(F27="","",T27+'Impact Formula'!$B$4*O27+'Impact Formula'!$B$5*M27+'Impact Formula'!$B$6*V27+'Impact Formula'!$B$7*S27+'Impact Formula'!$B$8*(H27-G27)+'Impact Formula'!$B$9*(L27-K27))</f>
        <v>8.7949999999999999</v>
      </c>
      <c r="AB27" s="3">
        <f>IF(F27="","",N27*'Impact Formula'!$B$17+Q27*'Impact Formula'!$B$18+P27*'Impact Formula'!$B$19+W27*'Impact Formula'!$B$21+U27*'Impact Formula'!$B$22+X27*'Impact Formula'!$B$23+'Impact Formula'!$B$24*R27+Y27*'Impact Formula'!$B$20+Z27*'Impact Formula'!$B$16+IFERROR((COUNTIFS('Defense Log'!$H$2:$H$3001,"Sardaar",'Defense Log'!$A$2:$A$3001,$B27,'Defense Log'!$N$2:$N$3001,"No",'Defense Log'!$I$2:$I$3001,"&lt;&gt;Foul",'Defense Log'!$I$2:$I$3001,"&lt;&gt;Turnover")*'Impact Formula'!$B$25),0))</f>
        <v>-4.1500000000000004</v>
      </c>
      <c r="AC27" s="6">
        <f t="shared" si="1"/>
        <v>4.6449999999999996</v>
      </c>
      <c r="AD27" s="5">
        <f t="shared" si="2"/>
        <v>0.91666666666666663</v>
      </c>
      <c r="AE27" s="13" t="s">
        <v>96</v>
      </c>
    </row>
    <row r="28" spans="1:31" x14ac:dyDescent="0.3">
      <c r="A28" s="20">
        <f>'Roman Game Log'!A28</f>
        <v>44972</v>
      </c>
      <c r="B28" s="13" t="str">
        <f>'Roman Game Log'!B28</f>
        <v>UNI (A)</v>
      </c>
      <c r="C28" s="3" t="str">
        <f>'Roman Game Log'!C28</f>
        <v>A</v>
      </c>
      <c r="D28" s="3" t="str">
        <f>IF('Roman Game Log'!D28= "","",'Roman Game Log'!D28)</f>
        <v>W</v>
      </c>
      <c r="E28" s="3">
        <f>IF('Roman Game Log'!E28= "","",'Roman Game Log'!E28)</f>
        <v>8</v>
      </c>
      <c r="F28" s="3">
        <v>12</v>
      </c>
      <c r="G28" s="3">
        <v>0</v>
      </c>
      <c r="H28" s="3">
        <v>3</v>
      </c>
      <c r="I28" s="3">
        <v>0</v>
      </c>
      <c r="J28" s="3">
        <v>2</v>
      </c>
      <c r="K28" s="3"/>
      <c r="L28" s="3"/>
      <c r="M28" s="3">
        <v>1</v>
      </c>
      <c r="N28" s="3">
        <v>0</v>
      </c>
      <c r="O28" s="3">
        <v>1</v>
      </c>
      <c r="P28" s="3">
        <v>0</v>
      </c>
      <c r="Q28" s="3">
        <v>0</v>
      </c>
      <c r="R28" s="3">
        <v>1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f>IF(F28="","",COUNTIFS('Defense Log'!$H$2:$H$3001,"Sardaar",'Defense Log'!$A$2:$A$3001,$B28,'Defense Log'!$I$2:$I$3001,"Turnover",'Defense Log'!$L$2:$L$3001,"&lt;&gt;x"))</f>
        <v>0</v>
      </c>
      <c r="Z28" s="3">
        <f>IF(F28="","",SUMIFS('Defense Log'!$M$2:$M$3001,'Defense Log'!$H$2:$H$3001,"Sardaar",'Defense Log'!$A$2:$A$3001,B28,'Defense Log'!$L$2:$L$3001,"&lt;&gt;x"))</f>
        <v>0</v>
      </c>
      <c r="AA28" s="3">
        <f>IF(F28="","",T28+'Impact Formula'!$B$4*O28+'Impact Formula'!$B$5*M28+'Impact Formula'!$B$6*V28+'Impact Formula'!$B$7*S28+'Impact Formula'!$B$8*(H28-G28)+'Impact Formula'!$B$9*(L28-K28))</f>
        <v>-2.0999999999999996</v>
      </c>
      <c r="AB28" s="3">
        <f>IF(F28="","",N28*'Impact Formula'!$B$17+Q28*'Impact Formula'!$B$18+P28*'Impact Formula'!$B$19+W28*'Impact Formula'!$B$21+U28*'Impact Formula'!$B$22+X28*'Impact Formula'!$B$23+'Impact Formula'!$B$24*R28+Y28*'Impact Formula'!$B$20+Z28*'Impact Formula'!$B$16+IFERROR((COUNTIFS('Defense Log'!$H$2:$H$3001,"Sardaar",'Defense Log'!$A$2:$A$3001,$B28,'Defense Log'!$N$2:$N$3001,"No",'Defense Log'!$I$2:$I$3001,"&lt;&gt;Foul",'Defense Log'!$I$2:$I$3001,"&lt;&gt;Turnover")*'Impact Formula'!$B$25),0))</f>
        <v>1</v>
      </c>
      <c r="AC28" s="6">
        <f t="shared" si="1"/>
        <v>-1.0999999999999996</v>
      </c>
      <c r="AD28" s="5">
        <f t="shared" si="2"/>
        <v>0</v>
      </c>
      <c r="AE28" s="13" t="s">
        <v>96</v>
      </c>
    </row>
    <row r="29" spans="1:31" x14ac:dyDescent="0.3">
      <c r="A29" s="20">
        <f>'Roman Game Log'!A29</f>
        <v>44976</v>
      </c>
      <c r="B29" s="13" t="str">
        <f>'Roman Game Log'!B29</f>
        <v>Belmont (H)</v>
      </c>
      <c r="C29" s="3" t="str">
        <f>'Roman Game Log'!C29</f>
        <v>H</v>
      </c>
      <c r="D29" s="3" t="str">
        <f>IF('Roman Game Log'!D29= "","",'Roman Game Log'!D29)</f>
        <v>W</v>
      </c>
      <c r="E29" s="3">
        <f>IF('Roman Game Log'!E29= "","",'Roman Game Log'!E29)</f>
        <v>14</v>
      </c>
      <c r="F29" s="3">
        <v>10</v>
      </c>
      <c r="G29" s="3">
        <v>3</v>
      </c>
      <c r="H29" s="3">
        <v>4</v>
      </c>
      <c r="I29" s="3">
        <v>2</v>
      </c>
      <c r="J29" s="3">
        <v>3</v>
      </c>
      <c r="K29" s="3"/>
      <c r="L29" s="3"/>
      <c r="M29" s="3">
        <v>0</v>
      </c>
      <c r="N29" s="3">
        <v>1</v>
      </c>
      <c r="O29" s="3">
        <v>0</v>
      </c>
      <c r="P29" s="3">
        <v>0</v>
      </c>
      <c r="Q29" s="3">
        <v>0</v>
      </c>
      <c r="R29" s="3">
        <v>2</v>
      </c>
      <c r="S29" s="3">
        <v>1</v>
      </c>
      <c r="T29" s="3">
        <v>8</v>
      </c>
      <c r="U29" s="3">
        <v>0</v>
      </c>
      <c r="V29" s="3">
        <v>0</v>
      </c>
      <c r="W29" s="3">
        <v>0</v>
      </c>
      <c r="X29" s="3">
        <v>0</v>
      </c>
      <c r="Y29" s="3">
        <f>IF(F29="","",COUNTIFS('Defense Log'!$H$2:$H$3001,"Sardaar",'Defense Log'!$A$2:$A$3001,$B29,'Defense Log'!$I$2:$I$3001,"Turnover",'Defense Log'!$L$2:$L$3001,"&lt;&gt;x"))</f>
        <v>0</v>
      </c>
      <c r="Z29" s="3">
        <f>IF(F29="","",SUMIFS('Defense Log'!$M$2:$M$3001,'Defense Log'!$H$2:$H$3001,"Sardaar",'Defense Log'!$A$2:$A$3001,B29,'Defense Log'!$L$2:$L$3001,"&lt;&gt;x"))</f>
        <v>3</v>
      </c>
      <c r="AA29" s="3">
        <f>IF(F29="","",T29+'Impact Formula'!$B$4*O29+'Impact Formula'!$B$5*M29+'Impact Formula'!$B$6*V29+'Impact Formula'!$B$7*S29+'Impact Formula'!$B$8*(H29-G29)+'Impact Formula'!$B$9*(L29-K29))</f>
        <v>4.3949999999999996</v>
      </c>
      <c r="AB29" s="3">
        <f>IF(F29="","",N29*'Impact Formula'!$B$17+Q29*'Impact Formula'!$B$18+P29*'Impact Formula'!$B$19+W29*'Impact Formula'!$B$21+U29*'Impact Formula'!$B$22+X29*'Impact Formula'!$B$23+'Impact Formula'!$B$24*R29+Y29*'Impact Formula'!$B$20+Z29*'Impact Formula'!$B$16+IFERROR((COUNTIFS('Defense Log'!$H$2:$H$3001,"Sardaar",'Defense Log'!$A$2:$A$3001,$B29,'Defense Log'!$N$2:$N$3001,"No",'Defense Log'!$I$2:$I$3001,"&lt;&gt;Foul",'Defense Log'!$I$2:$I$3001,"&lt;&gt;Turnover")*'Impact Formula'!$B$25),0))</f>
        <v>-3.5</v>
      </c>
      <c r="AC29" s="6">
        <f t="shared" si="1"/>
        <v>0.89499999999999957</v>
      </c>
      <c r="AD29" s="5">
        <f t="shared" si="2"/>
        <v>1</v>
      </c>
      <c r="AE29" s="13" t="s">
        <v>96</v>
      </c>
    </row>
    <row r="30" spans="1:31" x14ac:dyDescent="0.3">
      <c r="A30" s="20">
        <f>'Roman Game Log'!A30</f>
        <v>44979</v>
      </c>
      <c r="B30" s="13" t="str">
        <f>'Roman Game Log'!B30</f>
        <v>Illinois State (H)</v>
      </c>
      <c r="C30" s="3" t="str">
        <f>'Roman Game Log'!C30</f>
        <v>H</v>
      </c>
      <c r="D30" s="3" t="str">
        <f>IF('Roman Game Log'!D30= "","",'Roman Game Log'!D30)</f>
        <v>W</v>
      </c>
      <c r="E30" s="3">
        <f>IF('Roman Game Log'!E30= "","",'Roman Game Log'!E30)</f>
        <v>31</v>
      </c>
      <c r="F30" s="3">
        <v>20</v>
      </c>
      <c r="G30" s="3">
        <v>4</v>
      </c>
      <c r="H30" s="3">
        <v>7</v>
      </c>
      <c r="I30" s="3">
        <v>1</v>
      </c>
      <c r="J30" s="3">
        <v>3</v>
      </c>
      <c r="K30" s="3"/>
      <c r="L30" s="3"/>
      <c r="M30" s="3">
        <v>0</v>
      </c>
      <c r="N30" s="3">
        <v>2</v>
      </c>
      <c r="O30" s="3">
        <v>0</v>
      </c>
      <c r="P30" s="3">
        <v>1</v>
      </c>
      <c r="Q30" s="3">
        <v>1</v>
      </c>
      <c r="R30" s="3">
        <v>3</v>
      </c>
      <c r="S30" s="3">
        <v>1</v>
      </c>
      <c r="T30" s="3">
        <v>9</v>
      </c>
      <c r="U30" s="3">
        <v>0</v>
      </c>
      <c r="V30" s="3">
        <v>1</v>
      </c>
      <c r="W30" s="3">
        <v>0</v>
      </c>
      <c r="X30" s="3">
        <v>0</v>
      </c>
      <c r="Y30" s="3">
        <f>IF(F30="","",COUNTIFS('Defense Log'!$H$2:$H$3001,"Sardaar",'Defense Log'!$A$2:$A$3001,$B30,'Defense Log'!$I$2:$I$3001,"Turnover",'Defense Log'!$L$2:$L$3001,"&lt;&gt;x"))</f>
        <v>0</v>
      </c>
      <c r="Z30" s="3">
        <f>IF(F30="","",SUMIFS('Defense Log'!$M$2:$M$3001,'Defense Log'!$H$2:$H$3001,"Sardaar",'Defense Log'!$A$2:$A$3001,B30,'Defense Log'!$L$2:$L$3001,"&lt;&gt;x"))</f>
        <v>2</v>
      </c>
      <c r="AA30" s="3">
        <f>IF(F30="","",T30+'Impact Formula'!$B$4*O30+'Impact Formula'!$B$5*M30+'Impact Formula'!$B$6*V30+'Impact Formula'!$B$7*S30+'Impact Formula'!$B$8*(H30-G30)+'Impact Formula'!$B$9*(L30-K30))</f>
        <v>2.6449999999999996</v>
      </c>
      <c r="AB30" s="3">
        <f>IF(F30="","",N30*'Impact Formula'!$B$17+Q30*'Impact Formula'!$B$18+P30*'Impact Formula'!$B$19+W30*'Impact Formula'!$B$21+U30*'Impact Formula'!$B$22+X30*'Impact Formula'!$B$23+'Impact Formula'!$B$24*R30+Y30*'Impact Formula'!$B$20+Z30*'Impact Formula'!$B$16+IFERROR((COUNTIFS('Defense Log'!$H$2:$H$3001,"Sardaar",'Defense Log'!$A$2:$A$3001,$B30,'Defense Log'!$N$2:$N$3001,"No",'Defense Log'!$I$2:$I$3001,"&lt;&gt;Foul",'Defense Log'!$I$2:$I$3001,"&lt;&gt;Turnover")*'Impact Formula'!$B$25),0))</f>
        <v>2.5</v>
      </c>
      <c r="AC30" s="6">
        <f t="shared" si="1"/>
        <v>5.1449999999999996</v>
      </c>
      <c r="AD30" s="5">
        <f t="shared" si="2"/>
        <v>0.6428571428571429</v>
      </c>
      <c r="AE30" s="13" t="s">
        <v>96</v>
      </c>
    </row>
    <row r="31" spans="1:31" x14ac:dyDescent="0.3">
      <c r="A31" s="20">
        <f>'Roman Game Log'!A31</f>
        <v>44983</v>
      </c>
      <c r="B31" s="13" t="str">
        <f>'Roman Game Log'!B31</f>
        <v>Bradley (A)</v>
      </c>
      <c r="C31" s="3" t="str">
        <f>'Roman Game Log'!C31</f>
        <v>A</v>
      </c>
      <c r="D31" s="3" t="str">
        <f>IF('Roman Game Log'!D31= "","",'Roman Game Log'!D31)</f>
        <v>L</v>
      </c>
      <c r="E31" s="3">
        <f>IF('Roman Game Log'!E31= "","",'Roman Game Log'!E31)</f>
        <v>-12</v>
      </c>
      <c r="F31" s="3">
        <v>8</v>
      </c>
      <c r="G31" s="3">
        <v>0</v>
      </c>
      <c r="H31" s="3">
        <v>3</v>
      </c>
      <c r="I31" s="3">
        <v>0</v>
      </c>
      <c r="J31" s="3">
        <v>2</v>
      </c>
      <c r="K31" s="3"/>
      <c r="L31" s="3"/>
      <c r="M31" s="3">
        <v>0</v>
      </c>
      <c r="N31" s="3">
        <v>1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1</v>
      </c>
      <c r="V31" s="3">
        <v>0</v>
      </c>
      <c r="W31" s="3">
        <v>0</v>
      </c>
      <c r="X31" s="3">
        <v>0</v>
      </c>
      <c r="Y31" s="3">
        <f>IF(F31="","",COUNTIFS('Defense Log'!$H$2:$H$3001,"Sardaar",'Defense Log'!$A$2:$A$3001,$B31,'Defense Log'!$I$2:$I$3001,"Turnover",'Defense Log'!$L$2:$L$3001,"&lt;&gt;x"))</f>
        <v>1</v>
      </c>
      <c r="Z31" s="3">
        <f>IF(F31="","",SUMIFS('Defense Log'!$M$2:$M$3001,'Defense Log'!$H$2:$H$3001,"Sardaar",'Defense Log'!$A$2:$A$3001,B31,'Defense Log'!$L$2:$L$3001,"&lt;&gt;x"))</f>
        <v>3</v>
      </c>
      <c r="AA31" s="3">
        <f>IF(F31="","",T31+'Impact Formula'!$B$4*O31+'Impact Formula'!$B$5*M31+'Impact Formula'!$B$6*V31+'Impact Formula'!$B$7*S31+'Impact Formula'!$B$8*(H31-G31)+'Impact Formula'!$B$9*(L31-K31))</f>
        <v>-5.25</v>
      </c>
      <c r="AB31" s="3">
        <f>IF(F31="","",N31*'Impact Formula'!$B$17+Q31*'Impact Formula'!$B$18+P31*'Impact Formula'!$B$19+W31*'Impact Formula'!$B$21+U31*'Impact Formula'!$B$22+X31*'Impact Formula'!$B$23+'Impact Formula'!$B$24*R31+Y31*'Impact Formula'!$B$20+Z31*'Impact Formula'!$B$16+IFERROR((COUNTIFS('Defense Log'!$H$2:$H$3001,"Sardaar",'Defense Log'!$A$2:$A$3001,$B31,'Defense Log'!$N$2:$N$3001,"No",'Defense Log'!$I$2:$I$3001,"&lt;&gt;Foul",'Defense Log'!$I$2:$I$3001,"&lt;&gt;Turnover")*'Impact Formula'!$B$25),0))</f>
        <v>-0.47500000000000009</v>
      </c>
      <c r="AC31" s="6">
        <f t="shared" si="1"/>
        <v>-5.7249999999999996</v>
      </c>
      <c r="AD31" s="5">
        <f t="shared" si="2"/>
        <v>0</v>
      </c>
      <c r="AE31" s="13" t="s">
        <v>96</v>
      </c>
    </row>
    <row r="32" spans="1:31" x14ac:dyDescent="0.3">
      <c r="A32" s="20">
        <v>44988</v>
      </c>
      <c r="B32" s="13" t="s">
        <v>273</v>
      </c>
      <c r="C32" s="3" t="s">
        <v>267</v>
      </c>
      <c r="D32" s="3" t="s">
        <v>152</v>
      </c>
      <c r="E32" s="3">
        <v>12</v>
      </c>
      <c r="F32" s="3">
        <v>22</v>
      </c>
      <c r="G32" s="3">
        <v>1</v>
      </c>
      <c r="H32" s="3">
        <v>2</v>
      </c>
      <c r="I32" s="3">
        <v>1</v>
      </c>
      <c r="J32" s="3">
        <v>2</v>
      </c>
      <c r="K32" s="3"/>
      <c r="L32" s="3"/>
      <c r="M32" s="3">
        <v>0</v>
      </c>
      <c r="N32" s="3">
        <v>5</v>
      </c>
      <c r="O32" s="3">
        <v>1</v>
      </c>
      <c r="P32" s="3">
        <v>1</v>
      </c>
      <c r="Q32" s="3">
        <v>1</v>
      </c>
      <c r="R32" s="3">
        <v>3</v>
      </c>
      <c r="S32" s="3">
        <v>1</v>
      </c>
      <c r="T32" s="3">
        <v>3</v>
      </c>
      <c r="U32" s="3">
        <v>2</v>
      </c>
      <c r="V32" s="3">
        <v>0</v>
      </c>
      <c r="W32" s="3">
        <v>0</v>
      </c>
      <c r="X32" s="3">
        <v>0</v>
      </c>
      <c r="Y32" s="3">
        <f>IF(F32="","",COUNTIFS('Defense Log'!$H$2:$H$3001,"Sardaar",'Defense Log'!$A$2:$A$3001,$B32,'Defense Log'!$I$2:$I$3001,"Turnover",'Defense Log'!$L$2:$L$3001,"&lt;&gt;x"))</f>
        <v>2</v>
      </c>
      <c r="Z32" s="3">
        <f>IF(F32="","",SUMIFS('Defense Log'!$M$2:$M$3001,'Defense Log'!$H$2:$H$3001,"Sardaar",'Defense Log'!$A$2:$A$3001,B32,'Defense Log'!$L$2:$L$3001,"&lt;&gt;x"))</f>
        <v>4</v>
      </c>
      <c r="AA32" s="3">
        <f>IF(F32="","",T32+'Impact Formula'!$B$4*O32+'Impact Formula'!$B$5*M32+'Impact Formula'!$B$6*V32+'Impact Formula'!$B$7*S32+'Impact Formula'!$B$8*(H32-G32)+'Impact Formula'!$B$9*(L32-K32))</f>
        <v>0.74499999999999966</v>
      </c>
      <c r="AB32" s="3">
        <f>IF(F32="","",N32*'Impact Formula'!$B$17+Q32*'Impact Formula'!$B$18+P32*'Impact Formula'!$B$19+W32*'Impact Formula'!$B$21+U32*'Impact Formula'!$B$22+X32*'Impact Formula'!$B$23+'Impact Formula'!$B$24*R32+Y32*'Impact Formula'!$B$20+Z32*'Impact Formula'!$B$16+IFERROR((COUNTIFS('Defense Log'!$H$2:$H$3001,"Sardaar",'Defense Log'!$A$2:$A$3001,$B32,'Defense Log'!$N$2:$N$3001,"No",'Defense Log'!$I$2:$I$3001,"&lt;&gt;Foul",'Defense Log'!$I$2:$I$3001,"&lt;&gt;Turnover")*'Impact Formula'!$B$25),0))</f>
        <v>10.050000000000001</v>
      </c>
      <c r="AC32" s="6">
        <f t="shared" si="1"/>
        <v>10.795</v>
      </c>
      <c r="AD32" s="5">
        <f t="shared" ref="AD32:AD35" si="3">IFERROR(T32/((H32*2)+(0.88*L32)),"")</f>
        <v>0.75</v>
      </c>
      <c r="AE32" s="13" t="s">
        <v>270</v>
      </c>
    </row>
    <row r="33" spans="1:31" x14ac:dyDescent="0.3">
      <c r="A33" s="20">
        <v>44989</v>
      </c>
      <c r="B33" s="13" t="s">
        <v>274</v>
      </c>
      <c r="C33" s="3" t="s">
        <v>267</v>
      </c>
      <c r="D33" s="3" t="s">
        <v>152</v>
      </c>
      <c r="E33" s="3">
        <v>13</v>
      </c>
      <c r="F33" s="3">
        <v>16</v>
      </c>
      <c r="G33" s="3">
        <v>2</v>
      </c>
      <c r="H33" s="3">
        <v>4</v>
      </c>
      <c r="I33" s="3">
        <v>2</v>
      </c>
      <c r="J33" s="3">
        <v>3</v>
      </c>
      <c r="K33" s="3"/>
      <c r="L33" s="3"/>
      <c r="M33" s="3">
        <v>0</v>
      </c>
      <c r="N33" s="3">
        <v>1</v>
      </c>
      <c r="O33" s="3">
        <v>0</v>
      </c>
      <c r="P33" s="3">
        <v>0</v>
      </c>
      <c r="Q33" s="3">
        <v>0</v>
      </c>
      <c r="R33" s="3">
        <v>0</v>
      </c>
      <c r="S33" s="3">
        <v>1</v>
      </c>
      <c r="T33" s="3">
        <v>6</v>
      </c>
      <c r="U33" s="3">
        <v>0</v>
      </c>
      <c r="V33" s="3">
        <v>0</v>
      </c>
      <c r="W33" s="3">
        <v>0</v>
      </c>
      <c r="X33" s="3">
        <v>1</v>
      </c>
      <c r="Y33" s="3">
        <f>IF(F33="","",COUNTIFS('Defense Log'!$H$2:$H$3001,"Sardaar",'Defense Log'!$A$2:$A$3001,$B33,'Defense Log'!$I$2:$I$3001,"Turnover",'Defense Log'!$L$2:$L$3001,"&lt;&gt;x"))</f>
        <v>0</v>
      </c>
      <c r="Z33" s="3">
        <f>IF(F33="","",SUMIFS('Defense Log'!$M$2:$M$3001,'Defense Log'!$H$2:$H$3001,"Sardaar",'Defense Log'!$A$2:$A$3001,B33,'Defense Log'!$L$2:$L$3001,"&lt;&gt;x"))</f>
        <v>0</v>
      </c>
      <c r="AA33" s="3">
        <f>IF(F33="","",T33+'Impact Formula'!$B$4*O33+'Impact Formula'!$B$5*M33+'Impact Formula'!$B$6*V33+'Impact Formula'!$B$7*S33+'Impact Formula'!$B$8*(H33-G33)+'Impact Formula'!$B$9*(L33-K33))</f>
        <v>0.64499999999999957</v>
      </c>
      <c r="AB33" s="3">
        <f>IF(F33="","",N33*'Impact Formula'!$B$17+Q33*'Impact Formula'!$B$18+P33*'Impact Formula'!$B$19+W33*'Impact Formula'!$B$21+U33*'Impact Formula'!$B$22+X33*'Impact Formula'!$B$23+'Impact Formula'!$B$24*R33+Y33*'Impact Formula'!$B$20+Z33*'Impact Formula'!$B$16+IFERROR((COUNTIFS('Defense Log'!$H$2:$H$3001,"Sardaar",'Defense Log'!$A$2:$A$3001,$B33,'Defense Log'!$N$2:$N$3001,"No",'Defense Log'!$I$2:$I$3001,"&lt;&gt;Foul",'Defense Log'!$I$2:$I$3001,"&lt;&gt;Turnover")*'Impact Formula'!$B$25),0))</f>
        <v>0.95</v>
      </c>
      <c r="AC33" s="6">
        <f t="shared" si="1"/>
        <v>1.5949999999999995</v>
      </c>
      <c r="AD33" s="5">
        <f t="shared" si="3"/>
        <v>0.75</v>
      </c>
      <c r="AE33" s="13" t="s">
        <v>270</v>
      </c>
    </row>
    <row r="34" spans="1:31" x14ac:dyDescent="0.3">
      <c r="A34" s="20">
        <v>44990</v>
      </c>
      <c r="B34" s="13" t="s">
        <v>275</v>
      </c>
      <c r="C34" s="3" t="s">
        <v>267</v>
      </c>
      <c r="D34" s="3" t="s">
        <v>152</v>
      </c>
      <c r="E34" s="3">
        <v>26</v>
      </c>
      <c r="F34" s="3">
        <v>27</v>
      </c>
      <c r="G34" s="3">
        <v>3</v>
      </c>
      <c r="H34" s="3">
        <v>5</v>
      </c>
      <c r="I34" s="3">
        <v>2</v>
      </c>
      <c r="J34" s="3">
        <v>4</v>
      </c>
      <c r="K34" s="3"/>
      <c r="L34" s="3"/>
      <c r="M34" s="3">
        <v>0</v>
      </c>
      <c r="N34" s="3">
        <v>4</v>
      </c>
      <c r="O34" s="3">
        <v>2</v>
      </c>
      <c r="P34" s="3">
        <v>1</v>
      </c>
      <c r="Q34" s="3">
        <v>1</v>
      </c>
      <c r="R34" s="3">
        <v>0</v>
      </c>
      <c r="S34" s="3">
        <v>0</v>
      </c>
      <c r="T34" s="3">
        <v>8</v>
      </c>
      <c r="U34" s="3">
        <v>2</v>
      </c>
      <c r="V34" s="3">
        <v>0</v>
      </c>
      <c r="W34" s="3">
        <v>0</v>
      </c>
      <c r="X34" s="3">
        <v>0</v>
      </c>
      <c r="Y34" s="3">
        <f>IF(F34="","",COUNTIFS('Defense Log'!$H$2:$H$3001,"Sardaar",'Defense Log'!$A$2:$A$3001,$B34,'Defense Log'!$I$2:$I$3001,"Turnover",'Defense Log'!$L$2:$L$3001,"&lt;&gt;x"))</f>
        <v>1</v>
      </c>
      <c r="Z34" s="3">
        <f>IF(F34="","",SUMIFS('Defense Log'!$M$2:$M$3001,'Defense Log'!$H$2:$H$3001,"Sardaar",'Defense Log'!$A$2:$A$3001,B34,'Defense Log'!$L$2:$L$3001,"&lt;&gt;x"))</f>
        <v>0</v>
      </c>
      <c r="AA34" s="3">
        <f>IF(F34="","",T34+'Impact Formula'!$B$4*O34+'Impact Formula'!$B$5*M34+'Impact Formula'!$B$6*V34+'Impact Formula'!$B$7*S34+'Impact Formula'!$B$8*(H34-G34)+'Impact Formula'!$B$9*(L34-K34))</f>
        <v>7.1999999999999993</v>
      </c>
      <c r="AB34" s="3">
        <f>IF(F34="","",N34*'Impact Formula'!$B$17+Q34*'Impact Formula'!$B$18+P34*'Impact Formula'!$B$19+W34*'Impact Formula'!$B$21+U34*'Impact Formula'!$B$22+X34*'Impact Formula'!$B$23+'Impact Formula'!$B$24*R34+Y34*'Impact Formula'!$B$20+Z34*'Impact Formula'!$B$16+IFERROR((COUNTIFS('Defense Log'!$H$2:$H$3001,"Sardaar",'Defense Log'!$A$2:$A$3001,$B34,'Defense Log'!$N$2:$N$3001,"No",'Defense Log'!$I$2:$I$3001,"&lt;&gt;Foul",'Defense Log'!$I$2:$I$3001,"&lt;&gt;Turnover")*'Impact Formula'!$B$25),0))</f>
        <v>14.15</v>
      </c>
      <c r="AC34" s="6">
        <f t="shared" si="1"/>
        <v>21.35</v>
      </c>
      <c r="AD34" s="5">
        <f t="shared" si="3"/>
        <v>0.8</v>
      </c>
      <c r="AE34" s="13" t="s">
        <v>270</v>
      </c>
    </row>
    <row r="35" spans="1:31" x14ac:dyDescent="0.3">
      <c r="A35" s="20">
        <v>45002</v>
      </c>
      <c r="B35" s="13" t="s">
        <v>278</v>
      </c>
      <c r="C35" s="3" t="s">
        <v>267</v>
      </c>
      <c r="D35" s="3" t="s">
        <v>214</v>
      </c>
      <c r="E35" s="3">
        <v>-7</v>
      </c>
      <c r="F35" s="3">
        <v>27</v>
      </c>
      <c r="G35" s="3">
        <v>4</v>
      </c>
      <c r="H35" s="3">
        <v>6</v>
      </c>
      <c r="I35" s="3">
        <v>4</v>
      </c>
      <c r="J35" s="3">
        <v>5</v>
      </c>
      <c r="K35" s="3"/>
      <c r="L35" s="3"/>
      <c r="M35" s="3">
        <v>0</v>
      </c>
      <c r="N35" s="3">
        <v>6</v>
      </c>
      <c r="O35" s="3">
        <v>1</v>
      </c>
      <c r="P35" s="3">
        <v>0</v>
      </c>
      <c r="Q35" s="3">
        <v>0</v>
      </c>
      <c r="R35" s="3">
        <v>2</v>
      </c>
      <c r="S35" s="3">
        <v>1</v>
      </c>
      <c r="T35" s="3">
        <v>12</v>
      </c>
      <c r="U35" s="3">
        <v>2</v>
      </c>
      <c r="V35" s="3">
        <v>0</v>
      </c>
      <c r="W35" s="3">
        <v>0</v>
      </c>
      <c r="X35" s="3">
        <v>0</v>
      </c>
      <c r="Y35" s="3">
        <f>IF(F35="","",COUNTIFS('Defense Log'!$H$2:$H$3001,"Sardaar",'Defense Log'!$A$2:$A$3001,$B35,'Defense Log'!$I$2:$I$3001,"Turnover",'Defense Log'!$L$2:$L$3001,"&lt;&gt;x"))</f>
        <v>1</v>
      </c>
      <c r="Z35" s="3">
        <f>IF(F35="","",SUMIFS('Defense Log'!$M$2:$M$3001,'Defense Log'!$H$2:$H$3001,"Sardaar",'Defense Log'!$A$2:$A$3001,B35,'Defense Log'!$L$2:$L$3001,"&lt;&gt;x"))</f>
        <v>6</v>
      </c>
      <c r="AA35" s="3">
        <f>IF(F35="","",T35+'Impact Formula'!$B$4*O35+'Impact Formula'!$B$5*M35+'Impact Formula'!$B$6*V35+'Impact Formula'!$B$7*S35+'Impact Formula'!$B$8*(H35-G35)+'Impact Formula'!$B$9*(L35-K35))</f>
        <v>7.9949999999999992</v>
      </c>
      <c r="AB35" s="3">
        <f>IF(F35="","",N35*'Impact Formula'!$B$17+Q35*'Impact Formula'!$B$18+P35*'Impact Formula'!$B$19+W35*'Impact Formula'!$B$21+U35*'Impact Formula'!$B$22+X35*'Impact Formula'!$B$23+'Impact Formula'!$B$24*R35+Y35*'Impact Formula'!$B$20+Z35*'Impact Formula'!$B$16+IFERROR((COUNTIFS('Defense Log'!$H$2:$H$3001,"Sardaar",'Defense Log'!$A$2:$A$3001,$B35,'Defense Log'!$N$2:$N$3001,"No",'Defense Log'!$I$2:$I$3001,"&lt;&gt;Foul",'Defense Log'!$I$2:$I$3001,"&lt;&gt;Turnover")*'Impact Formula'!$B$25),0))</f>
        <v>3.9000000000000004</v>
      </c>
      <c r="AC35" s="6">
        <f>IFERROR((AA35+AB35),"")</f>
        <v>11.895</v>
      </c>
      <c r="AD35" s="5">
        <f t="shared" si="3"/>
        <v>1</v>
      </c>
      <c r="AE35" s="13" t="s">
        <v>270</v>
      </c>
    </row>
    <row r="36" spans="1:31" x14ac:dyDescent="0.3">
      <c r="A36" s="20"/>
      <c r="B36" s="13" t="s">
        <v>280</v>
      </c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6"/>
      <c r="AD36" s="5"/>
      <c r="AE36" s="13"/>
    </row>
    <row r="37" spans="1:31" x14ac:dyDescent="0.3">
      <c r="A37" s="23"/>
      <c r="B37" s="21"/>
      <c r="C37" s="17"/>
      <c r="D37" s="17"/>
      <c r="E37" s="17"/>
      <c r="F37" s="82">
        <f>IFERROR(AVERAGE(F2:F35),0)</f>
        <v>18.612903225806452</v>
      </c>
      <c r="G37" s="17">
        <f t="shared" ref="G37:L37" si="4">SUM(G2:G35)</f>
        <v>82</v>
      </c>
      <c r="H37" s="17">
        <f t="shared" si="4"/>
        <v>195</v>
      </c>
      <c r="I37" s="17">
        <f t="shared" si="4"/>
        <v>44</v>
      </c>
      <c r="J37" s="17">
        <f t="shared" si="4"/>
        <v>112</v>
      </c>
      <c r="K37" s="17">
        <f t="shared" si="4"/>
        <v>23</v>
      </c>
      <c r="L37" s="17">
        <f t="shared" si="4"/>
        <v>28</v>
      </c>
      <c r="M37" s="82">
        <f t="shared" ref="M37:AC37" si="5">IFERROR(AVERAGE(M2:M35),0)</f>
        <v>0.4838709677419355</v>
      </c>
      <c r="N37" s="82">
        <f t="shared" si="5"/>
        <v>1.6451612903225807</v>
      </c>
      <c r="O37" s="82">
        <f t="shared" si="5"/>
        <v>0.38709677419354838</v>
      </c>
      <c r="P37" s="82">
        <f t="shared" si="5"/>
        <v>0.29032258064516131</v>
      </c>
      <c r="Q37" s="82">
        <f t="shared" si="5"/>
        <v>0.4838709677419355</v>
      </c>
      <c r="R37" s="82">
        <f t="shared" si="5"/>
        <v>1.3225806451612903</v>
      </c>
      <c r="S37" s="82">
        <f t="shared" si="5"/>
        <v>0.90322580645161288</v>
      </c>
      <c r="T37" s="82">
        <f t="shared" si="5"/>
        <v>7.4516129032258061</v>
      </c>
      <c r="U37" s="82">
        <f t="shared" si="5"/>
        <v>0.4838709677419355</v>
      </c>
      <c r="V37" s="82">
        <f t="shared" si="5"/>
        <v>0.61290322580645162</v>
      </c>
      <c r="W37" s="82">
        <f t="shared" si="5"/>
        <v>6.4516129032258063E-2</v>
      </c>
      <c r="X37" s="82">
        <f t="shared" si="5"/>
        <v>0.77419354838709675</v>
      </c>
      <c r="Y37" s="82">
        <f t="shared" si="5"/>
        <v>0.5161290322580645</v>
      </c>
      <c r="Z37" s="82">
        <f t="shared" si="5"/>
        <v>3.903225806451613</v>
      </c>
      <c r="AA37" s="82">
        <f t="shared" si="5"/>
        <v>1.1293548387096775</v>
      </c>
      <c r="AB37" s="82">
        <f t="shared" si="5"/>
        <v>0.53951612903225787</v>
      </c>
      <c r="AC37" s="82">
        <f t="shared" si="5"/>
        <v>1.6688709677419356</v>
      </c>
      <c r="AD37" s="25"/>
      <c r="AE37" s="1"/>
    </row>
    <row r="38" spans="1:31" x14ac:dyDescent="0.3">
      <c r="H38" s="81">
        <f>G37/H37</f>
        <v>0.42051282051282052</v>
      </c>
      <c r="J38" s="81">
        <f>I37/J37</f>
        <v>0.39285714285714285</v>
      </c>
      <c r="L38" s="81">
        <f>K37/L37</f>
        <v>0.8214285714285714</v>
      </c>
    </row>
    <row r="40" spans="1:31" x14ac:dyDescent="0.3">
      <c r="D40" s="116" t="s">
        <v>271</v>
      </c>
      <c r="F40" s="137">
        <f>CORREL(F2:F35,$E$2:$E$35)</f>
        <v>0.19197333347069886</v>
      </c>
      <c r="G40" s="137"/>
      <c r="H40" s="137">
        <f>CORREL(H2:H35,$E$2:$E$35)</f>
        <v>-6.6657264702553773E-2</v>
      </c>
      <c r="I40" s="139">
        <f>CORREL(I2:I35,$E$2:$E$35)</f>
        <v>0.22574881748507925</v>
      </c>
      <c r="J40" s="137">
        <f>CORREL(J2:J35,$E$2:$E$35)</f>
        <v>4.3784916923081278E-2</v>
      </c>
      <c r="K40" s="137"/>
      <c r="L40" s="137">
        <f t="shared" ref="L40:AD40" si="6">CORREL(L2:L35,$E$2:$E$35)</f>
        <v>4.2873744379989358E-2</v>
      </c>
      <c r="M40" s="137">
        <f t="shared" si="6"/>
        <v>-0.16714127793390465</v>
      </c>
      <c r="N40" s="139">
        <f t="shared" si="6"/>
        <v>0.21172683429655056</v>
      </c>
      <c r="O40" s="137">
        <f t="shared" si="6"/>
        <v>0.15727754143153694</v>
      </c>
      <c r="P40" s="137">
        <f t="shared" si="6"/>
        <v>4.7672968370395523E-2</v>
      </c>
      <c r="Q40" s="137">
        <f t="shared" si="6"/>
        <v>-0.11320456215778769</v>
      </c>
      <c r="R40" s="137">
        <f t="shared" si="6"/>
        <v>-0.18640586633841075</v>
      </c>
      <c r="S40" s="137">
        <f t="shared" si="6"/>
        <v>-0.1972995234303776</v>
      </c>
      <c r="T40" s="137">
        <f t="shared" si="6"/>
        <v>0.1431265159847496</v>
      </c>
      <c r="U40" s="137">
        <f t="shared" si="6"/>
        <v>-0.10337322332668845</v>
      </c>
      <c r="V40" s="137">
        <f t="shared" si="6"/>
        <v>-0.22424425589606101</v>
      </c>
      <c r="W40" s="137">
        <f t="shared" si="6"/>
        <v>0.13147951985180747</v>
      </c>
      <c r="X40" s="137">
        <f t="shared" si="6"/>
        <v>2.9554798932007659E-2</v>
      </c>
      <c r="Y40" s="137">
        <f t="shared" si="6"/>
        <v>-0.27888935474580284</v>
      </c>
      <c r="Z40" s="137">
        <f t="shared" si="6"/>
        <v>-4.4400551688690684E-2</v>
      </c>
      <c r="AA40" s="139">
        <f t="shared" si="6"/>
        <v>0.40157882010433049</v>
      </c>
      <c r="AB40" s="137">
        <f t="shared" si="6"/>
        <v>0.14424476922192572</v>
      </c>
      <c r="AC40" s="137"/>
      <c r="AD40" s="139">
        <f t="shared" si="6"/>
        <v>0.37225883301264989</v>
      </c>
    </row>
    <row r="42" spans="1:31" x14ac:dyDescent="0.3">
      <c r="D42" s="116" t="s">
        <v>152</v>
      </c>
      <c r="E42" s="7">
        <f>AVERAGEIF($D$2:$D$35,"W",E$2:E$35)</f>
        <v>14.384615384615385</v>
      </c>
      <c r="F42" s="7">
        <f t="shared" ref="F42:AB42" si="7">AVERAGEIF($D$2:$D$35,"W",F$2:F$35)</f>
        <v>18.739130434782609</v>
      </c>
      <c r="G42" s="7">
        <f t="shared" si="7"/>
        <v>2.9545454545454546</v>
      </c>
      <c r="H42" s="7">
        <f t="shared" si="7"/>
        <v>6.4545454545454541</v>
      </c>
      <c r="I42" s="7">
        <f t="shared" si="7"/>
        <v>1.6666666666666667</v>
      </c>
      <c r="J42" s="7">
        <f t="shared" si="7"/>
        <v>3.9047619047619047</v>
      </c>
      <c r="K42" s="7">
        <f t="shared" si="7"/>
        <v>1.5454545454545454</v>
      </c>
      <c r="L42" s="7">
        <f t="shared" si="7"/>
        <v>1.9090909090909092</v>
      </c>
      <c r="M42" s="7">
        <f t="shared" si="7"/>
        <v>0.39130434782608697</v>
      </c>
      <c r="N42" s="7">
        <f t="shared" si="7"/>
        <v>1.7391304347826086</v>
      </c>
      <c r="O42" s="7">
        <f t="shared" si="7"/>
        <v>0.47826086956521741</v>
      </c>
      <c r="P42" s="7">
        <f t="shared" si="7"/>
        <v>0.30434782608695654</v>
      </c>
      <c r="Q42" s="7">
        <f t="shared" si="7"/>
        <v>0.43478260869565216</v>
      </c>
      <c r="R42" s="7">
        <f t="shared" si="7"/>
        <v>1.173913043478261</v>
      </c>
      <c r="S42" s="7">
        <f t="shared" si="7"/>
        <v>0.95652173913043481</v>
      </c>
      <c r="T42" s="7">
        <f t="shared" si="7"/>
        <v>7.9130434782608692</v>
      </c>
      <c r="U42" s="7">
        <f t="shared" si="7"/>
        <v>0.47826086956521741</v>
      </c>
      <c r="V42" s="7">
        <f t="shared" si="7"/>
        <v>0.56521739130434778</v>
      </c>
      <c r="W42" s="7">
        <f t="shared" si="7"/>
        <v>8.6956521739130432E-2</v>
      </c>
      <c r="X42" s="7">
        <f t="shared" si="7"/>
        <v>0.91304347826086951</v>
      </c>
      <c r="Y42" s="7">
        <f t="shared" si="7"/>
        <v>0.43478260869565216</v>
      </c>
      <c r="Z42" s="7">
        <f t="shared" si="7"/>
        <v>3.9130434782608696</v>
      </c>
      <c r="AA42" s="7">
        <f t="shared" si="7"/>
        <v>1.9234782608695655</v>
      </c>
      <c r="AB42" s="7">
        <f t="shared" si="7"/>
        <v>0.34673913043478249</v>
      </c>
      <c r="AC42" s="7"/>
      <c r="AD42" s="7"/>
    </row>
    <row r="43" spans="1:31" x14ac:dyDescent="0.3">
      <c r="D43" s="116" t="s">
        <v>214</v>
      </c>
      <c r="E43" s="7">
        <f>AVERAGEIF($D$2:$D$35,"L",E$2:E$35)</f>
        <v>-7.875</v>
      </c>
      <c r="F43" s="7">
        <f t="shared" ref="F43:AB43" si="8">AVERAGEIF($D$2:$D$35,"L",F$2:F$35)</f>
        <v>18.25</v>
      </c>
      <c r="G43" s="7">
        <f t="shared" si="8"/>
        <v>2.125</v>
      </c>
      <c r="H43" s="7">
        <f t="shared" si="8"/>
        <v>6.625</v>
      </c>
      <c r="I43" s="7">
        <f t="shared" si="8"/>
        <v>1.125</v>
      </c>
      <c r="J43" s="7">
        <f t="shared" si="8"/>
        <v>3.75</v>
      </c>
      <c r="K43" s="7">
        <f t="shared" si="8"/>
        <v>1.5</v>
      </c>
      <c r="L43" s="7">
        <f t="shared" si="8"/>
        <v>1.75</v>
      </c>
      <c r="M43" s="7">
        <f t="shared" si="8"/>
        <v>0.75</v>
      </c>
      <c r="N43" s="7">
        <f t="shared" si="8"/>
        <v>1.375</v>
      </c>
      <c r="O43" s="7">
        <f t="shared" si="8"/>
        <v>0.125</v>
      </c>
      <c r="P43" s="7">
        <f t="shared" si="8"/>
        <v>0.25</v>
      </c>
      <c r="Q43" s="7">
        <f t="shared" si="8"/>
        <v>0.625</v>
      </c>
      <c r="R43" s="7">
        <f t="shared" si="8"/>
        <v>1.75</v>
      </c>
      <c r="S43" s="7">
        <f t="shared" si="8"/>
        <v>0.75</v>
      </c>
      <c r="T43" s="7">
        <f t="shared" si="8"/>
        <v>6.125</v>
      </c>
      <c r="U43" s="7">
        <f t="shared" si="8"/>
        <v>0.5</v>
      </c>
      <c r="V43" s="7">
        <f t="shared" si="8"/>
        <v>0.75</v>
      </c>
      <c r="W43" s="7">
        <f t="shared" si="8"/>
        <v>0</v>
      </c>
      <c r="X43" s="7">
        <f t="shared" si="8"/>
        <v>0.375</v>
      </c>
      <c r="Y43" s="7">
        <f t="shared" si="8"/>
        <v>0.75</v>
      </c>
      <c r="Z43" s="7">
        <f t="shared" si="8"/>
        <v>3.875</v>
      </c>
      <c r="AA43" s="7">
        <f t="shared" si="8"/>
        <v>-1.1537500000000003</v>
      </c>
      <c r="AB43" s="7">
        <f t="shared" si="8"/>
        <v>1.09375</v>
      </c>
      <c r="AC43" s="7"/>
      <c r="AD43" s="7"/>
    </row>
    <row r="45" spans="1:31" x14ac:dyDescent="0.3">
      <c r="H45" s="140">
        <f>G42/H42</f>
        <v>0.45774647887323949</v>
      </c>
      <c r="J45" s="140">
        <f>I42/J42</f>
        <v>0.42682926829268297</v>
      </c>
      <c r="L45" s="81">
        <f>K42/L42</f>
        <v>0.80952380952380942</v>
      </c>
    </row>
    <row r="46" spans="1:31" x14ac:dyDescent="0.3">
      <c r="H46" s="140">
        <f>G43/H43</f>
        <v>0.32075471698113206</v>
      </c>
      <c r="J46" s="140">
        <f>I43/J43</f>
        <v>0.3</v>
      </c>
      <c r="L46" s="81">
        <f>K43/L43</f>
        <v>0.8571428571428571</v>
      </c>
    </row>
    <row r="48" spans="1:31" x14ac:dyDescent="0.3">
      <c r="D48" s="116" t="s">
        <v>121</v>
      </c>
      <c r="E48" s="7">
        <f>AVERAGEIF($C$2:$C$35,$D48,E$2:E$35)</f>
        <v>14.714285714285714</v>
      </c>
      <c r="F48" s="7">
        <f t="shared" ref="F48:AB50" si="9">AVERAGEIF($C$2:$C$35,$D48,F$2:F$35)</f>
        <v>20.75</v>
      </c>
      <c r="G48" s="7">
        <f t="shared" si="9"/>
        <v>3.75</v>
      </c>
      <c r="H48" s="7">
        <f t="shared" si="9"/>
        <v>7.666666666666667</v>
      </c>
      <c r="I48" s="7">
        <f t="shared" si="9"/>
        <v>1.8333333333333333</v>
      </c>
      <c r="J48" s="7">
        <f t="shared" si="9"/>
        <v>4.5</v>
      </c>
      <c r="K48" s="7">
        <f t="shared" si="9"/>
        <v>1.8333333333333333</v>
      </c>
      <c r="L48" s="7">
        <f t="shared" si="9"/>
        <v>2.1666666666666665</v>
      </c>
      <c r="M48" s="7">
        <f t="shared" si="9"/>
        <v>0.33333333333333331</v>
      </c>
      <c r="N48" s="7">
        <f t="shared" si="9"/>
        <v>1.75</v>
      </c>
      <c r="O48" s="7">
        <f t="shared" si="9"/>
        <v>0.25</v>
      </c>
      <c r="P48" s="7">
        <f t="shared" si="9"/>
        <v>0.25</v>
      </c>
      <c r="Q48" s="7">
        <f t="shared" si="9"/>
        <v>0.66666666666666663</v>
      </c>
      <c r="R48" s="7">
        <f t="shared" si="9"/>
        <v>1.1666666666666667</v>
      </c>
      <c r="S48" s="7">
        <f t="shared" si="9"/>
        <v>0.83333333333333337</v>
      </c>
      <c r="T48" s="138">
        <f t="shared" si="9"/>
        <v>10.25</v>
      </c>
      <c r="U48" s="7">
        <f t="shared" si="9"/>
        <v>0.41666666666666669</v>
      </c>
      <c r="V48" s="7">
        <f t="shared" si="9"/>
        <v>0.66666666666666663</v>
      </c>
      <c r="W48" s="7">
        <f t="shared" si="9"/>
        <v>0.16666666666666666</v>
      </c>
      <c r="X48" s="7">
        <f t="shared" si="9"/>
        <v>0.91666666666666663</v>
      </c>
      <c r="Y48" s="7">
        <f t="shared" si="9"/>
        <v>0.58333333333333337</v>
      </c>
      <c r="Z48" s="7">
        <f t="shared" si="9"/>
        <v>4.916666666666667</v>
      </c>
      <c r="AA48" s="7">
        <f t="shared" si="9"/>
        <v>3.1625000000000001</v>
      </c>
      <c r="AB48" s="7">
        <f t="shared" si="9"/>
        <v>0.14791666666666656</v>
      </c>
      <c r="AC48" s="7"/>
    </row>
    <row r="49" spans="4:29" x14ac:dyDescent="0.3">
      <c r="D49" s="116" t="s">
        <v>122</v>
      </c>
      <c r="E49" s="7">
        <f t="shared" ref="E49:T50" si="10">AVERAGEIF($C$2:$C$35,$D49,E$2:E$35)</f>
        <v>2.9166666666666665</v>
      </c>
      <c r="F49" s="7">
        <f t="shared" si="10"/>
        <v>13.181818181818182</v>
      </c>
      <c r="G49" s="7">
        <f t="shared" si="10"/>
        <v>1.3</v>
      </c>
      <c r="H49" s="7">
        <f t="shared" si="10"/>
        <v>4.9000000000000004</v>
      </c>
      <c r="I49" s="7">
        <f t="shared" si="10"/>
        <v>0.55555555555555558</v>
      </c>
      <c r="J49" s="7">
        <f t="shared" si="10"/>
        <v>2.5555555555555554</v>
      </c>
      <c r="K49" s="7">
        <f t="shared" si="10"/>
        <v>1.5</v>
      </c>
      <c r="L49" s="7">
        <f t="shared" si="10"/>
        <v>2</v>
      </c>
      <c r="M49" s="7">
        <f t="shared" si="10"/>
        <v>0.81818181818181823</v>
      </c>
      <c r="N49" s="7">
        <f t="shared" si="10"/>
        <v>0.54545454545454541</v>
      </c>
      <c r="O49" s="7">
        <f t="shared" si="10"/>
        <v>0.18181818181818182</v>
      </c>
      <c r="P49" s="7">
        <f t="shared" si="10"/>
        <v>0.18181818181818182</v>
      </c>
      <c r="Q49" s="7">
        <f t="shared" si="10"/>
        <v>0.36363636363636365</v>
      </c>
      <c r="R49" s="7">
        <f t="shared" si="10"/>
        <v>1.5454545454545454</v>
      </c>
      <c r="S49" s="7">
        <f t="shared" si="10"/>
        <v>0.63636363636363635</v>
      </c>
      <c r="T49" s="138">
        <f t="shared" si="10"/>
        <v>3.6363636363636362</v>
      </c>
      <c r="U49" s="7">
        <f t="shared" si="9"/>
        <v>0.27272727272727271</v>
      </c>
      <c r="V49" s="7">
        <f t="shared" si="9"/>
        <v>0.72727272727272729</v>
      </c>
      <c r="W49" s="7">
        <f t="shared" si="9"/>
        <v>0</v>
      </c>
      <c r="X49" s="7">
        <f t="shared" si="9"/>
        <v>0.36363636363636365</v>
      </c>
      <c r="Y49" s="7">
        <f t="shared" si="9"/>
        <v>0.36363636363636365</v>
      </c>
      <c r="Z49" s="7">
        <f t="shared" si="9"/>
        <v>3.0909090909090908</v>
      </c>
      <c r="AA49" s="7">
        <f t="shared" si="9"/>
        <v>-1.2122727272727274</v>
      </c>
      <c r="AB49" s="7">
        <f t="shared" si="9"/>
        <v>-0.13409090909090909</v>
      </c>
      <c r="AC49" s="7"/>
    </row>
    <row r="50" spans="4:29" x14ac:dyDescent="0.3">
      <c r="D50" s="116" t="s">
        <v>272</v>
      </c>
      <c r="E50" s="7">
        <f t="shared" si="10"/>
        <v>5.25</v>
      </c>
      <c r="F50" s="7">
        <f t="shared" si="9"/>
        <v>17.263157894736842</v>
      </c>
      <c r="G50" s="7">
        <f t="shared" si="9"/>
        <v>2.0555555555555554</v>
      </c>
      <c r="H50" s="7">
        <f t="shared" si="9"/>
        <v>5.7222222222222223</v>
      </c>
      <c r="I50" s="7">
        <f t="shared" si="9"/>
        <v>1.2941176470588236</v>
      </c>
      <c r="J50" s="7">
        <f t="shared" si="9"/>
        <v>3.4117647058823528</v>
      </c>
      <c r="K50" s="7">
        <f t="shared" si="9"/>
        <v>1.3333333333333333</v>
      </c>
      <c r="L50" s="7">
        <f t="shared" si="9"/>
        <v>1.6666666666666667</v>
      </c>
      <c r="M50" s="7">
        <f t="shared" si="9"/>
        <v>0.57894736842105265</v>
      </c>
      <c r="N50" s="7">
        <f t="shared" si="9"/>
        <v>1.5789473684210527</v>
      </c>
      <c r="O50" s="7">
        <f t="shared" si="9"/>
        <v>0.47368421052631576</v>
      </c>
      <c r="P50" s="7">
        <f t="shared" si="9"/>
        <v>0.31578947368421051</v>
      </c>
      <c r="Q50" s="7">
        <f t="shared" si="9"/>
        <v>0.36842105263157893</v>
      </c>
      <c r="R50" s="7">
        <f t="shared" si="9"/>
        <v>1.4210526315789473</v>
      </c>
      <c r="S50" s="7">
        <f t="shared" si="9"/>
        <v>0.94736842105263153</v>
      </c>
      <c r="T50" s="138">
        <f t="shared" si="9"/>
        <v>5.6842105263157894</v>
      </c>
      <c r="U50" s="7">
        <f t="shared" si="9"/>
        <v>0.52631578947368418</v>
      </c>
      <c r="V50" s="7">
        <f t="shared" si="9"/>
        <v>0.57894736842105265</v>
      </c>
      <c r="W50" s="7">
        <f t="shared" si="9"/>
        <v>0</v>
      </c>
      <c r="X50" s="7">
        <f t="shared" si="9"/>
        <v>0.68421052631578949</v>
      </c>
      <c r="Y50" s="7">
        <f t="shared" si="9"/>
        <v>0.47368421052631576</v>
      </c>
      <c r="Z50" s="7">
        <f t="shared" si="9"/>
        <v>3.263157894736842</v>
      </c>
      <c r="AA50" s="7">
        <f t="shared" si="9"/>
        <v>-0.15473684210526314</v>
      </c>
      <c r="AB50" s="7">
        <f t="shared" si="9"/>
        <v>0.78684210526315812</v>
      </c>
      <c r="AC50" s="7"/>
    </row>
    <row r="52" spans="4:29" x14ac:dyDescent="0.3">
      <c r="H52" s="140">
        <f>G48/H48</f>
        <v>0.4891304347826087</v>
      </c>
      <c r="J52" s="140">
        <f>I48/J48</f>
        <v>0.40740740740740738</v>
      </c>
      <c r="L52" s="81">
        <f>K48/L48</f>
        <v>0.84615384615384615</v>
      </c>
    </row>
    <row r="53" spans="4:29" x14ac:dyDescent="0.3">
      <c r="H53" s="81">
        <f>G49/H49</f>
        <v>0.26530612244897961</v>
      </c>
      <c r="J53" s="81">
        <f>I49/J49</f>
        <v>0.21739130434782611</v>
      </c>
      <c r="L53" s="81">
        <f>K49/L49</f>
        <v>0.75</v>
      </c>
    </row>
    <row r="54" spans="4:29" x14ac:dyDescent="0.3">
      <c r="H54" s="140">
        <f>G50/H50</f>
        <v>0.35922330097087374</v>
      </c>
      <c r="J54" s="140">
        <f>I50/J50</f>
        <v>0.37931034482758624</v>
      </c>
      <c r="L54" s="81">
        <f>K50/L50</f>
        <v>0.79999999999999993</v>
      </c>
    </row>
    <row r="56" spans="4:29" x14ac:dyDescent="0.3">
      <c r="D56" s="116" t="s">
        <v>266</v>
      </c>
      <c r="E56" s="7">
        <f>AVERAGEIF($AE$2:$AE$35,$D56,E$2:E$35)</f>
        <v>5.3</v>
      </c>
      <c r="F56" s="7">
        <f t="shared" ref="F56:AB57" si="11">AVERAGEIF($AE$2:$AE$35,$D56,F$2:F$35)</f>
        <v>21.5</v>
      </c>
      <c r="G56" s="7">
        <f t="shared" si="11"/>
        <v>4.0999999999999996</v>
      </c>
      <c r="H56" s="7">
        <f t="shared" si="11"/>
        <v>8.8000000000000007</v>
      </c>
      <c r="I56" s="7">
        <f t="shared" si="11"/>
        <v>1.9</v>
      </c>
      <c r="J56" s="7">
        <f t="shared" si="11"/>
        <v>4.7</v>
      </c>
      <c r="K56" s="7">
        <f t="shared" si="11"/>
        <v>0.88888888888888884</v>
      </c>
      <c r="L56" s="7">
        <f t="shared" si="11"/>
        <v>1</v>
      </c>
      <c r="M56" s="7">
        <f t="shared" si="11"/>
        <v>0.4</v>
      </c>
      <c r="N56" s="7">
        <f t="shared" si="11"/>
        <v>1.4</v>
      </c>
      <c r="O56" s="7">
        <f t="shared" si="11"/>
        <v>0.4</v>
      </c>
      <c r="P56" s="7">
        <f t="shared" si="11"/>
        <v>0.3</v>
      </c>
      <c r="Q56" s="7">
        <f t="shared" si="11"/>
        <v>0.8</v>
      </c>
      <c r="R56" s="7">
        <f t="shared" si="11"/>
        <v>1.5</v>
      </c>
      <c r="S56" s="7">
        <f t="shared" si="11"/>
        <v>1.3</v>
      </c>
      <c r="T56" s="138">
        <f t="shared" si="11"/>
        <v>10.9</v>
      </c>
      <c r="U56" s="7">
        <f t="shared" si="11"/>
        <v>0.4</v>
      </c>
      <c r="V56" s="7">
        <f t="shared" si="11"/>
        <v>0.7</v>
      </c>
      <c r="W56" s="7">
        <f t="shared" si="11"/>
        <v>0</v>
      </c>
      <c r="X56" s="138">
        <f t="shared" si="11"/>
        <v>1.3</v>
      </c>
      <c r="Y56" s="7">
        <f t="shared" si="11"/>
        <v>0.5</v>
      </c>
      <c r="Z56" s="7">
        <f t="shared" si="11"/>
        <v>4.8</v>
      </c>
      <c r="AA56" s="7">
        <f t="shared" si="11"/>
        <v>1.9735000000000007</v>
      </c>
      <c r="AB56" s="7">
        <f t="shared" si="11"/>
        <v>-1.0150000000000001</v>
      </c>
      <c r="AC56" s="7"/>
    </row>
    <row r="57" spans="4:29" x14ac:dyDescent="0.3">
      <c r="D57" s="116" t="s">
        <v>96</v>
      </c>
      <c r="E57" s="7">
        <f>AVERAGEIF($AE$2:$AE$35,$D57,E$2:E$35)</f>
        <v>10.7</v>
      </c>
      <c r="F57" s="7">
        <f t="shared" si="11"/>
        <v>15.882352941176471</v>
      </c>
      <c r="G57" s="7">
        <f t="shared" si="11"/>
        <v>1.9375</v>
      </c>
      <c r="H57" s="7">
        <f t="shared" si="11"/>
        <v>5.625</v>
      </c>
      <c r="I57" s="7">
        <f t="shared" si="11"/>
        <v>1.0666666666666667</v>
      </c>
      <c r="J57" s="7">
        <f t="shared" si="11"/>
        <v>3.4</v>
      </c>
      <c r="K57" s="7">
        <f t="shared" si="11"/>
        <v>2.5</v>
      </c>
      <c r="L57" s="7">
        <f t="shared" si="11"/>
        <v>3.1666666666666665</v>
      </c>
      <c r="M57" s="7">
        <f t="shared" si="11"/>
        <v>0.6470588235294118</v>
      </c>
      <c r="N57" s="7">
        <f t="shared" si="11"/>
        <v>1.2352941176470589</v>
      </c>
      <c r="O57" s="7">
        <f t="shared" si="11"/>
        <v>0.23529411764705882</v>
      </c>
      <c r="P57" s="7">
        <f t="shared" si="11"/>
        <v>0.23529411764705882</v>
      </c>
      <c r="Q57" s="7">
        <f t="shared" si="11"/>
        <v>0.29411764705882354</v>
      </c>
      <c r="R57" s="7">
        <f t="shared" si="11"/>
        <v>1.2352941176470589</v>
      </c>
      <c r="S57" s="7">
        <f t="shared" si="11"/>
        <v>0.70588235294117652</v>
      </c>
      <c r="T57" s="138">
        <f t="shared" si="11"/>
        <v>5.4705882352941178</v>
      </c>
      <c r="U57" s="7">
        <f t="shared" si="11"/>
        <v>0.29411764705882354</v>
      </c>
      <c r="V57" s="7">
        <f t="shared" si="11"/>
        <v>0.70588235294117652</v>
      </c>
      <c r="W57" s="7">
        <f t="shared" si="11"/>
        <v>0.11764705882352941</v>
      </c>
      <c r="X57" s="138">
        <f t="shared" si="11"/>
        <v>0.58823529411764708</v>
      </c>
      <c r="Y57" s="7">
        <f t="shared" si="11"/>
        <v>0.41176470588235292</v>
      </c>
      <c r="Z57" s="7">
        <f t="shared" si="11"/>
        <v>3.7058823529411766</v>
      </c>
      <c r="AA57" s="7">
        <f t="shared" si="11"/>
        <v>-7.7058823529411902E-2</v>
      </c>
      <c r="AB57" s="7">
        <f t="shared" si="11"/>
        <v>-0.12794117647058831</v>
      </c>
      <c r="AC57" s="7"/>
    </row>
    <row r="59" spans="4:29" x14ac:dyDescent="0.3">
      <c r="H59" s="140">
        <f>G56/H56</f>
        <v>0.46590909090909083</v>
      </c>
      <c r="J59" s="140">
        <f>I56/J56</f>
        <v>0.40425531914893614</v>
      </c>
      <c r="L59" s="81">
        <f>K56/L56</f>
        <v>0.88888888888888884</v>
      </c>
    </row>
    <row r="60" spans="4:29" x14ac:dyDescent="0.3">
      <c r="H60" s="140">
        <f>G57/H57</f>
        <v>0.34444444444444444</v>
      </c>
      <c r="J60" s="140">
        <f>I57/J57</f>
        <v>0.31372549019607843</v>
      </c>
      <c r="L60" s="81">
        <f>K57/L57</f>
        <v>0.78947368421052633</v>
      </c>
    </row>
  </sheetData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FA2A22-B2D8-483F-A6E2-F215BBE4E510}">
  <dimension ref="A1:AE60"/>
  <sheetViews>
    <sheetView showGridLines="0" zoomScale="70" zoomScaleNormal="70" workbookViewId="0">
      <pane ySplit="1" topLeftCell="A2" activePane="bottomLeft" state="frozen"/>
      <selection activeCell="B37" sqref="B37"/>
      <selection pane="bottomLeft" activeCell="B37" sqref="B37"/>
    </sheetView>
  </sheetViews>
  <sheetFormatPr defaultRowHeight="14.4" x14ac:dyDescent="0.3"/>
  <cols>
    <col min="1" max="1" width="11.6640625" bestFit="1" customWidth="1"/>
    <col min="2" max="2" width="16.88671875" bestFit="1" customWidth="1"/>
    <col min="3" max="3" width="7.33203125" customWidth="1"/>
    <col min="4" max="4" width="7" customWidth="1"/>
    <col min="5" max="5" width="10.109375" bestFit="1" customWidth="1"/>
    <col min="6" max="7" width="7.88671875" customWidth="1"/>
    <col min="8" max="8" width="8.109375" customWidth="1"/>
    <col min="9" max="9" width="7.33203125" customWidth="1"/>
    <col min="10" max="10" width="7.5546875" customWidth="1"/>
    <col min="11" max="11" width="7.109375" customWidth="1"/>
    <col min="12" max="12" width="7.44140625" bestFit="1" customWidth="1"/>
    <col min="21" max="22" width="11" bestFit="1" customWidth="1"/>
    <col min="23" max="23" width="11" customWidth="1"/>
    <col min="24" max="24" width="12.21875" bestFit="1" customWidth="1"/>
    <col min="25" max="25" width="12.21875" customWidth="1"/>
    <col min="26" max="26" width="14.109375" bestFit="1" customWidth="1"/>
    <col min="27" max="29" width="12.21875" customWidth="1"/>
    <col min="31" max="31" width="10.6640625" bestFit="1" customWidth="1"/>
  </cols>
  <sheetData>
    <row r="1" spans="1:31" x14ac:dyDescent="0.3">
      <c r="A1" s="22" t="s">
        <v>52</v>
      </c>
      <c r="B1" s="12" t="s">
        <v>12</v>
      </c>
      <c r="C1" s="2" t="s">
        <v>53</v>
      </c>
      <c r="D1" s="2" t="s">
        <v>45</v>
      </c>
      <c r="E1" s="2" t="s">
        <v>238</v>
      </c>
      <c r="F1" s="2" t="s">
        <v>54</v>
      </c>
      <c r="G1" s="2" t="s">
        <v>55</v>
      </c>
      <c r="H1" s="2" t="s">
        <v>56</v>
      </c>
      <c r="I1" s="2" t="s">
        <v>57</v>
      </c>
      <c r="J1" s="2" t="s">
        <v>58</v>
      </c>
      <c r="K1" s="2" t="s">
        <v>59</v>
      </c>
      <c r="L1" s="2" t="s">
        <v>60</v>
      </c>
      <c r="M1" s="2" t="s">
        <v>62</v>
      </c>
      <c r="N1" s="2" t="s">
        <v>61</v>
      </c>
      <c r="O1" s="2" t="s">
        <v>63</v>
      </c>
      <c r="P1" s="2" t="s">
        <v>64</v>
      </c>
      <c r="Q1" s="2" t="s">
        <v>65</v>
      </c>
      <c r="R1" s="2" t="s">
        <v>66</v>
      </c>
      <c r="S1" s="2" t="s">
        <v>67</v>
      </c>
      <c r="T1" s="2" t="s">
        <v>68</v>
      </c>
      <c r="U1" s="2" t="s">
        <v>69</v>
      </c>
      <c r="V1" s="2" t="s">
        <v>123</v>
      </c>
      <c r="W1" s="2" t="s">
        <v>185</v>
      </c>
      <c r="X1" s="2" t="s">
        <v>153</v>
      </c>
      <c r="Y1" s="2" t="s">
        <v>251</v>
      </c>
      <c r="Z1" s="2" t="s">
        <v>215</v>
      </c>
      <c r="AA1" s="2" t="s">
        <v>226</v>
      </c>
      <c r="AB1" s="2" t="s">
        <v>227</v>
      </c>
      <c r="AC1" s="2" t="s">
        <v>279</v>
      </c>
      <c r="AD1" s="26" t="s">
        <v>120</v>
      </c>
      <c r="AE1" s="2" t="s">
        <v>50</v>
      </c>
    </row>
    <row r="2" spans="1:31" x14ac:dyDescent="0.3">
      <c r="A2" s="20">
        <f>'Roman Game Log'!A2</f>
        <v>44874</v>
      </c>
      <c r="B2" s="13" t="str">
        <f>'Roman Game Log'!B2</f>
        <v>IUPUI</v>
      </c>
      <c r="C2" s="3" t="str">
        <f>'Roman Game Log'!C2</f>
        <v>H</v>
      </c>
      <c r="D2" s="3" t="str">
        <f>IF('Roman Game Log'!D2= "","",'Roman Game Log'!D2)</f>
        <v>W</v>
      </c>
      <c r="E2" s="3">
        <f>IF('Roman Game Log'!E2= "","",'Roman Game Log'!E2)</f>
        <v>32</v>
      </c>
      <c r="F2" s="3">
        <v>17</v>
      </c>
      <c r="G2" s="3">
        <v>0</v>
      </c>
      <c r="H2" s="3">
        <v>1</v>
      </c>
      <c r="I2" s="3"/>
      <c r="J2" s="3"/>
      <c r="K2" s="3">
        <v>2</v>
      </c>
      <c r="L2" s="3">
        <v>2</v>
      </c>
      <c r="M2" s="3">
        <v>1</v>
      </c>
      <c r="N2" s="3">
        <v>5</v>
      </c>
      <c r="O2" s="3">
        <v>0</v>
      </c>
      <c r="P2" s="3">
        <v>3</v>
      </c>
      <c r="Q2" s="3">
        <v>0</v>
      </c>
      <c r="R2" s="3">
        <v>3</v>
      </c>
      <c r="S2" s="3">
        <v>1</v>
      </c>
      <c r="T2" s="3">
        <v>2</v>
      </c>
      <c r="U2" s="3">
        <v>1</v>
      </c>
      <c r="V2" s="3">
        <v>3</v>
      </c>
      <c r="W2" s="3">
        <v>0</v>
      </c>
      <c r="X2" s="3">
        <v>1</v>
      </c>
      <c r="Y2" s="3">
        <f>IF(F2="","",COUNTIFS('Defense Log'!$H$2:$H$3001,"Brodie",'Defense Log'!$A$2:$A$3001,$B2,'Defense Log'!$I$2:$I$3001,"Turnover",'Defense Log'!$L$2:$L$3001,"&lt;&gt;x"))</f>
        <v>0</v>
      </c>
      <c r="Z2" s="3">
        <f>IF(F2="","",SUMIFS('Defense Log'!$M$2:$M$3001,'Defense Log'!$H$2:$H$3001,"Brodie",'Defense Log'!$A$2:$A$3001,B2,'Defense Log'!$L$2:$L$3001,"&lt;&gt;x"))</f>
        <v>0</v>
      </c>
      <c r="AA2" s="3">
        <f>IF(F2="","",T2+'Impact Formula'!$B$4*O2+'Impact Formula'!$B$5*M2+'Impact Formula'!$B$6*V2+'Impact Formula'!$B$7*S2+'Impact Formula'!$B$8*(H2-G2)+'Impact Formula'!$B$9*(L2-K2))</f>
        <v>2.4450000000000003</v>
      </c>
      <c r="AB2" s="3">
        <f>IF(F2="","",N2*'Impact Formula'!$B$17+Q2*'Impact Formula'!$B$18+P2*'Impact Formula'!$B$19+W2*'Impact Formula'!$B$21+U2*'Impact Formula'!$B$22+X2*'Impact Formula'!$B$23+'Impact Formula'!$B$24*R2+Y2*'Impact Formula'!$B$20+Z2*'Impact Formula'!$B$16+IFERROR((COUNTIFS('Defense Log'!$H$2:$H$3001,"Brodie",'Defense Log'!$A$2:$A$3001,$B2,'Defense Log'!$N$2:$N$3001,"No",'Defense Log'!$I$2:$I$3001,"&lt;&gt;Foul",'Defense Log'!$I$2:$I$3001,"&lt;&gt;Turnover")*'Impact Formula'!$B$25),0))</f>
        <v>9.8249999999999993</v>
      </c>
      <c r="AC2" s="6">
        <f>IFERROR((AA2+AB2),"")</f>
        <v>12.27</v>
      </c>
      <c r="AD2" s="5">
        <f t="shared" ref="AD2:AD7" si="0">IFERROR(T2/((H2*2)+(0.88*L2)),"")</f>
        <v>0.53191489361702127</v>
      </c>
      <c r="AE2" s="13" t="s">
        <v>266</v>
      </c>
    </row>
    <row r="3" spans="1:31" x14ac:dyDescent="0.3">
      <c r="A3" s="20">
        <f>'Roman Game Log'!A3</f>
        <v>44879</v>
      </c>
      <c r="B3" s="13" t="str">
        <f>'Roman Game Log'!B3</f>
        <v>Wofford</v>
      </c>
      <c r="C3" s="3" t="str">
        <f>'Roman Game Log'!C3</f>
        <v>H</v>
      </c>
      <c r="D3" s="3" t="str">
        <f>IF('Roman Game Log'!D3= "","",'Roman Game Log'!D3)</f>
        <v>W</v>
      </c>
      <c r="E3" s="3">
        <f>IF('Roman Game Log'!E3= "","",'Roman Game Log'!E3)</f>
        <v>8</v>
      </c>
      <c r="F3" s="3">
        <v>22</v>
      </c>
      <c r="G3" s="3">
        <v>3</v>
      </c>
      <c r="H3" s="3">
        <v>6</v>
      </c>
      <c r="I3" s="3"/>
      <c r="J3" s="3"/>
      <c r="K3" s="3">
        <v>0</v>
      </c>
      <c r="L3" s="3">
        <v>0</v>
      </c>
      <c r="M3" s="3">
        <v>2</v>
      </c>
      <c r="N3" s="3">
        <v>5</v>
      </c>
      <c r="O3" s="3">
        <v>1</v>
      </c>
      <c r="P3" s="3">
        <v>1</v>
      </c>
      <c r="Q3" s="3">
        <v>0</v>
      </c>
      <c r="R3" s="3">
        <v>2</v>
      </c>
      <c r="S3" s="3">
        <v>0</v>
      </c>
      <c r="T3" s="3">
        <v>6</v>
      </c>
      <c r="U3" s="3">
        <v>0</v>
      </c>
      <c r="V3" s="3">
        <v>1</v>
      </c>
      <c r="W3" s="3">
        <v>0</v>
      </c>
      <c r="X3" s="3">
        <v>1</v>
      </c>
      <c r="Y3" s="3">
        <f>IF(F3="","",COUNTIFS('Defense Log'!$H$2:$H$3001,"Brodie",'Defense Log'!$A$2:$A$3001,$B3,'Defense Log'!$I$2:$I$3001,"Turnover",'Defense Log'!$L$2:$L$3001,"&lt;&gt;x"))</f>
        <v>3</v>
      </c>
      <c r="Z3" s="3">
        <f>IF(F3="","",SUMIFS('Defense Log'!$M$2:$M$3001,'Defense Log'!$H$2:$H$3001,"Brodie",'Defense Log'!$A$2:$A$3001,B3,'Defense Log'!$L$2:$L$3001,"&lt;&gt;x"))</f>
        <v>5</v>
      </c>
      <c r="AA3" s="3">
        <f>IF(F3="","",T3+'Impact Formula'!$B$4*O3+'Impact Formula'!$B$5*M3+'Impact Formula'!$B$6*V3+'Impact Formula'!$B$7*S3+'Impact Formula'!$B$8*(H3-G3)+'Impact Formula'!$B$9*(L3-K3))</f>
        <v>6.4499999999999993</v>
      </c>
      <c r="AB3" s="3">
        <f>IF(F3="","",N3*'Impact Formula'!$B$17+Q3*'Impact Formula'!$B$18+P3*'Impact Formula'!$B$19+W3*'Impact Formula'!$B$21+U3*'Impact Formula'!$B$22+X3*'Impact Formula'!$B$23+'Impact Formula'!$B$24*R3+Y3*'Impact Formula'!$B$20+Z3*'Impact Formula'!$B$16+IFERROR((COUNTIFS('Defense Log'!$H$2:$H$3001,"Brodie",'Defense Log'!$A$2:$A$3001,$B3,'Defense Log'!$N$2:$N$3001,"No",'Defense Log'!$I$2:$I$3001,"&lt;&gt;Foul",'Defense Log'!$I$2:$I$3001,"&lt;&gt;Turnover")*'Impact Formula'!$B$25),0))</f>
        <v>9.4</v>
      </c>
      <c r="AC3" s="6">
        <f>IFERROR((AA3+AB3),"")</f>
        <v>15.85</v>
      </c>
      <c r="AD3" s="5">
        <f t="shared" si="0"/>
        <v>0.5</v>
      </c>
      <c r="AE3" s="13" t="s">
        <v>266</v>
      </c>
    </row>
    <row r="4" spans="1:31" x14ac:dyDescent="0.3">
      <c r="A4" s="20">
        <f>'Roman Game Log'!A4</f>
        <v>44883</v>
      </c>
      <c r="B4" s="13" t="str">
        <f>'Roman Game Log'!B4</f>
        <v>Buffalo</v>
      </c>
      <c r="C4" s="3" t="str">
        <f>'Roman Game Log'!C4</f>
        <v>N</v>
      </c>
      <c r="D4" s="3" t="str">
        <f>IF('Roman Game Log'!D4= "","",'Roman Game Log'!D4)</f>
        <v>W</v>
      </c>
      <c r="E4" s="3">
        <f>IF('Roman Game Log'!E4= "","",'Roman Game Log'!E4)</f>
        <v>8</v>
      </c>
      <c r="F4" s="3">
        <v>32</v>
      </c>
      <c r="G4" s="3">
        <v>5</v>
      </c>
      <c r="H4" s="3">
        <v>11</v>
      </c>
      <c r="I4" s="3"/>
      <c r="J4" s="3"/>
      <c r="K4" s="3">
        <v>0</v>
      </c>
      <c r="L4" s="3">
        <v>3</v>
      </c>
      <c r="M4" s="3">
        <v>3</v>
      </c>
      <c r="N4" s="3">
        <v>7</v>
      </c>
      <c r="O4" s="3">
        <v>2</v>
      </c>
      <c r="P4" s="3">
        <v>1</v>
      </c>
      <c r="Q4" s="3">
        <v>0</v>
      </c>
      <c r="R4" s="3">
        <v>4</v>
      </c>
      <c r="S4" s="3">
        <v>1</v>
      </c>
      <c r="T4" s="3">
        <v>10</v>
      </c>
      <c r="U4" s="3">
        <v>1</v>
      </c>
      <c r="V4" s="3">
        <v>2</v>
      </c>
      <c r="W4" s="3">
        <v>0</v>
      </c>
      <c r="X4" s="3">
        <v>2</v>
      </c>
      <c r="Y4" s="3">
        <f>IF(F4="","",COUNTIFS('Defense Log'!$H$2:$H$3001,"Brodie",'Defense Log'!$A$2:$A$3001,$B4,'Defense Log'!$I$2:$I$3001,"Turnover",'Defense Log'!$L$2:$L$3001,"&lt;&gt;x"))</f>
        <v>1</v>
      </c>
      <c r="Z4" s="3">
        <f>IF(F4="","",SUMIFS('Defense Log'!$M$2:$M$3001,'Defense Log'!$H$2:$H$3001,"Brodie",'Defense Log'!$A$2:$A$3001,B4,'Defense Log'!$L$2:$L$3001,"&lt;&gt;x"))</f>
        <v>9</v>
      </c>
      <c r="AA4" s="3">
        <f>IF(F4="","",T4+'Impact Formula'!$B$4*O4+'Impact Formula'!$B$5*M4+'Impact Formula'!$B$6*V4+'Impact Formula'!$B$7*S4+'Impact Formula'!$B$8*(H4-G4)+'Impact Formula'!$B$9*(L4-K4))</f>
        <v>4.995000000000001</v>
      </c>
      <c r="AB4" s="3">
        <f>IF(F4="","",N4*'Impact Formula'!$B$17+Q4*'Impact Formula'!$B$18+P4*'Impact Formula'!$B$19+W4*'Impact Formula'!$B$21+U4*'Impact Formula'!$B$22+X4*'Impact Formula'!$B$23+'Impact Formula'!$B$24*R4+Y4*'Impact Formula'!$B$20+Z4*'Impact Formula'!$B$16+IFERROR((COUNTIFS('Defense Log'!$H$2:$H$3001,"Brodie",'Defense Log'!$A$2:$A$3001,$B4,'Defense Log'!$N$2:$N$3001,"No",'Defense Log'!$I$2:$I$3001,"&lt;&gt;Foul",'Defense Log'!$I$2:$I$3001,"&lt;&gt;Turnover")*'Impact Formula'!$B$25),0))</f>
        <v>0.42500000000000071</v>
      </c>
      <c r="AC4" s="6">
        <f t="shared" ref="AC4:AC34" si="1">IFERROR((AA4+AB4),"")</f>
        <v>5.4200000000000017</v>
      </c>
      <c r="AD4" s="5">
        <f t="shared" si="0"/>
        <v>0.40584415584415584</v>
      </c>
      <c r="AE4" s="13" t="s">
        <v>266</v>
      </c>
    </row>
    <row r="5" spans="1:31" x14ac:dyDescent="0.3">
      <c r="A5" s="20">
        <f>'Roman Game Log'!A5</f>
        <v>44884</v>
      </c>
      <c r="B5" s="13" t="str">
        <f>'Roman Game Log'!B5</f>
        <v>Wyoming</v>
      </c>
      <c r="C5" s="3" t="str">
        <f>'Roman Game Log'!C5</f>
        <v>N</v>
      </c>
      <c r="D5" s="3" t="str">
        <f>IF('Roman Game Log'!D5= "","",'Roman Game Log'!D5)</f>
        <v>W</v>
      </c>
      <c r="E5" s="3">
        <f>IF('Roman Game Log'!E5= "","",'Roman Game Log'!E5)</f>
        <v>5</v>
      </c>
      <c r="F5" s="3">
        <v>31</v>
      </c>
      <c r="G5" s="3">
        <v>1</v>
      </c>
      <c r="H5" s="3">
        <v>8</v>
      </c>
      <c r="I5" s="3"/>
      <c r="J5" s="3"/>
      <c r="K5" s="3">
        <v>3</v>
      </c>
      <c r="L5" s="3">
        <v>4</v>
      </c>
      <c r="M5" s="3">
        <v>4</v>
      </c>
      <c r="N5" s="3">
        <v>5</v>
      </c>
      <c r="O5" s="3">
        <v>2</v>
      </c>
      <c r="P5" s="3">
        <v>1</v>
      </c>
      <c r="Q5" s="3">
        <v>0</v>
      </c>
      <c r="R5" s="3">
        <v>0</v>
      </c>
      <c r="S5" s="3">
        <v>3</v>
      </c>
      <c r="T5" s="3">
        <v>5</v>
      </c>
      <c r="U5" s="3">
        <v>0</v>
      </c>
      <c r="V5" s="3">
        <v>3</v>
      </c>
      <c r="W5" s="3">
        <v>0</v>
      </c>
      <c r="X5" s="3">
        <v>0</v>
      </c>
      <c r="Y5" s="3">
        <f>IF(F5="","",COUNTIFS('Defense Log'!$H$2:$H$3001,"Brodie",'Defense Log'!$A$2:$A$3001,$B5,'Defense Log'!$I$2:$I$3001,"Turnover",'Defense Log'!$L$2:$L$3001,"&lt;&gt;x"))</f>
        <v>1</v>
      </c>
      <c r="Z5" s="3">
        <f>IF(F5="","",SUMIFS('Defense Log'!$M$2:$M$3001,'Defense Log'!$H$2:$H$3001,"Brodie",'Defense Log'!$A$2:$A$3001,B5,'Defense Log'!$L$2:$L$3001,"&lt;&gt;x"))</f>
        <v>10</v>
      </c>
      <c r="AA5" s="3">
        <f>IF(F5="","",T5+'Impact Formula'!$B$4*O5+'Impact Formula'!$B$5*M5+'Impact Formula'!$B$6*V5+'Impact Formula'!$B$7*S5+'Impact Formula'!$B$8*(H5-G5)+'Impact Formula'!$B$9*(L5-K5))</f>
        <v>-1.4150000000000009</v>
      </c>
      <c r="AB5" s="3">
        <f>IF(F5="","",N5*'Impact Formula'!$B$17+Q5*'Impact Formula'!$B$18+P5*'Impact Formula'!$B$19+W5*'Impact Formula'!$B$21+U5*'Impact Formula'!$B$22+X5*'Impact Formula'!$B$23+'Impact Formula'!$B$24*R5+Y5*'Impact Formula'!$B$20+Z5*'Impact Formula'!$B$16+IFERROR((COUNTIFS('Defense Log'!$H$2:$H$3001,"Brodie",'Defense Log'!$A$2:$A$3001,$B5,'Defense Log'!$N$2:$N$3001,"No",'Defense Log'!$I$2:$I$3001,"&lt;&gt;Foul",'Defense Log'!$I$2:$I$3001,"&lt;&gt;Turnover")*'Impact Formula'!$B$25),0))</f>
        <v>12.4</v>
      </c>
      <c r="AC5" s="6">
        <f t="shared" si="1"/>
        <v>10.984999999999999</v>
      </c>
      <c r="AD5" s="5">
        <f t="shared" si="0"/>
        <v>0.25614754098360654</v>
      </c>
      <c r="AE5" s="13" t="s">
        <v>266</v>
      </c>
    </row>
    <row r="6" spans="1:31" x14ac:dyDescent="0.3">
      <c r="A6" s="20">
        <f>'Roman Game Log'!A6</f>
        <v>44886</v>
      </c>
      <c r="B6" s="13" t="str">
        <f>'Roman Game Log'!B6</f>
        <v>Tarleton</v>
      </c>
      <c r="C6" s="3" t="str">
        <f>'Roman Game Log'!C6</f>
        <v>N</v>
      </c>
      <c r="D6" s="3" t="str">
        <f>IF('Roman Game Log'!D6= "","",'Roman Game Log'!D6)</f>
        <v>W</v>
      </c>
      <c r="E6" s="3">
        <f>IF('Roman Game Log'!E6= "","",'Roman Game Log'!E6)</f>
        <v>7</v>
      </c>
      <c r="F6" s="3">
        <v>27</v>
      </c>
      <c r="G6" s="3">
        <v>1</v>
      </c>
      <c r="H6" s="3">
        <v>5</v>
      </c>
      <c r="I6" s="3"/>
      <c r="J6" s="3"/>
      <c r="K6" s="3">
        <v>0</v>
      </c>
      <c r="L6" s="3">
        <v>2</v>
      </c>
      <c r="M6" s="3">
        <v>1</v>
      </c>
      <c r="N6" s="3">
        <v>1</v>
      </c>
      <c r="O6" s="3">
        <v>1</v>
      </c>
      <c r="P6" s="3">
        <v>0</v>
      </c>
      <c r="Q6" s="3">
        <v>0</v>
      </c>
      <c r="R6" s="3">
        <v>3</v>
      </c>
      <c r="S6" s="3">
        <v>2</v>
      </c>
      <c r="T6" s="3">
        <v>2</v>
      </c>
      <c r="U6" s="3">
        <v>0</v>
      </c>
      <c r="V6" s="3">
        <v>1</v>
      </c>
      <c r="W6" s="3">
        <v>1</v>
      </c>
      <c r="X6" s="3">
        <v>0</v>
      </c>
      <c r="Y6" s="3">
        <f>IF(F6="","",COUNTIFS('Defense Log'!$H$2:$H$3001,"Brodie",'Defense Log'!$A$2:$A$3001,$B6,'Defense Log'!$I$2:$I$3001,"Turnover",'Defense Log'!$L$2:$L$3001,"&lt;&gt;x"))</f>
        <v>1</v>
      </c>
      <c r="Z6" s="3">
        <f>IF(F6="","",SUMIFS('Defense Log'!$M$2:$M$3001,'Defense Log'!$H$2:$H$3001,"Brodie",'Defense Log'!$A$2:$A$3001,B6,'Defense Log'!$L$2:$L$3001,"&lt;&gt;x"))</f>
        <v>6</v>
      </c>
      <c r="AA6" s="3">
        <f>IF(F6="","",T6+'Impact Formula'!$B$4*O6+'Impact Formula'!$B$5*M6+'Impact Formula'!$B$6*V6+'Impact Formula'!$B$7*S6+'Impact Formula'!$B$8*(H6-G6)+'Impact Formula'!$B$9*(L6-K6))</f>
        <v>-6.31</v>
      </c>
      <c r="AB6" s="3">
        <f>IF(F6="","",N6*'Impact Formula'!$B$17+Q6*'Impact Formula'!$B$18+P6*'Impact Formula'!$B$19+W6*'Impact Formula'!$B$21+U6*'Impact Formula'!$B$22+X6*'Impact Formula'!$B$23+'Impact Formula'!$B$24*R6+Y6*'Impact Formula'!$B$20+Z6*'Impact Formula'!$B$16+IFERROR((COUNTIFS('Defense Log'!$H$2:$H$3001,"Brodie",'Defense Log'!$A$2:$A$3001,$B6,'Defense Log'!$N$2:$N$3001,"No",'Defense Log'!$I$2:$I$3001,"&lt;&gt;Foul",'Defense Log'!$I$2:$I$3001,"&lt;&gt;Turnover")*'Impact Formula'!$B$25),0))</f>
        <v>3.5999999999999996</v>
      </c>
      <c r="AC6" s="6">
        <f t="shared" si="1"/>
        <v>-2.71</v>
      </c>
      <c r="AD6" s="5">
        <f t="shared" si="0"/>
        <v>0.17006802721088435</v>
      </c>
      <c r="AE6" s="13" t="s">
        <v>266</v>
      </c>
    </row>
    <row r="7" spans="1:31" x14ac:dyDescent="0.3">
      <c r="A7" s="20">
        <f>'Roman Game Log'!A7</f>
        <v>44891</v>
      </c>
      <c r="B7" s="13" t="str">
        <f>'Roman Game Log'!B7</f>
        <v>Louisiana</v>
      </c>
      <c r="C7" s="3" t="str">
        <f>'Roman Game Log'!C7</f>
        <v>H</v>
      </c>
      <c r="D7" s="3" t="str">
        <f>IF('Roman Game Log'!D7= "","",'Roman Game Log'!D7)</f>
        <v>W</v>
      </c>
      <c r="E7" s="3">
        <f>IF('Roman Game Log'!E7= "","",'Roman Game Log'!E7)</f>
        <v>12</v>
      </c>
      <c r="F7" s="3">
        <v>22</v>
      </c>
      <c r="G7" s="3">
        <v>6</v>
      </c>
      <c r="H7" s="3">
        <v>11</v>
      </c>
      <c r="I7" s="3"/>
      <c r="J7" s="3"/>
      <c r="K7" s="3">
        <v>3</v>
      </c>
      <c r="L7" s="3">
        <v>5</v>
      </c>
      <c r="M7" s="3">
        <v>4</v>
      </c>
      <c r="N7" s="3">
        <v>7</v>
      </c>
      <c r="O7" s="3">
        <v>2</v>
      </c>
      <c r="P7" s="3">
        <v>0</v>
      </c>
      <c r="Q7" s="3">
        <v>0</v>
      </c>
      <c r="R7" s="3">
        <v>3</v>
      </c>
      <c r="S7" s="3">
        <v>5</v>
      </c>
      <c r="T7" s="3">
        <v>15</v>
      </c>
      <c r="U7" s="3">
        <v>1</v>
      </c>
      <c r="V7" s="3">
        <v>6</v>
      </c>
      <c r="W7" s="3">
        <v>0</v>
      </c>
      <c r="X7" s="3">
        <v>2</v>
      </c>
      <c r="Y7" s="3">
        <f>IF(F7="","",COUNTIFS('Defense Log'!$H$2:$H$3001,"Brodie",'Defense Log'!$A$2:$A$3001,$B7,'Defense Log'!$I$2:$I$3001,"Turnover",'Defense Log'!$L$2:$L$3001,"&lt;&gt;x"))</f>
        <v>1</v>
      </c>
      <c r="Z7" s="3">
        <f>IF(F7="","",SUMIFS('Defense Log'!$M$2:$M$3001,'Defense Log'!$H$2:$H$3001,"Brodie",'Defense Log'!$A$2:$A$3001,B7,'Defense Log'!$L$2:$L$3001,"&lt;&gt;x"))</f>
        <v>6</v>
      </c>
      <c r="AA7" s="3">
        <f>IF(F7="","",T7+'Impact Formula'!$B$4*O7+'Impact Formula'!$B$5*M7+'Impact Formula'!$B$6*V7+'Impact Formula'!$B$7*S7+'Impact Formula'!$B$8*(H7-G7)+'Impact Formula'!$B$9*(L7-K7))</f>
        <v>9.875</v>
      </c>
      <c r="AB7" s="3">
        <f>IF(F7="","",N7*'Impact Formula'!$B$17+Q7*'Impact Formula'!$B$18+P7*'Impact Formula'!$B$19+W7*'Impact Formula'!$B$21+U7*'Impact Formula'!$B$22+X7*'Impact Formula'!$B$23+'Impact Formula'!$B$24*R7+Y7*'Impact Formula'!$B$20+Z7*'Impact Formula'!$B$16+IFERROR((COUNTIFS('Defense Log'!$H$2:$H$3001,"Brodie",'Defense Log'!$A$2:$A$3001,$B7,'Defense Log'!$N$2:$N$3001,"No",'Defense Log'!$I$2:$I$3001,"&lt;&gt;Foul",'Defense Log'!$I$2:$I$3001,"&lt;&gt;Turnover")*'Impact Formula'!$B$25),0))</f>
        <v>0.17499999999999982</v>
      </c>
      <c r="AC7" s="6">
        <f t="shared" si="1"/>
        <v>10.050000000000001</v>
      </c>
      <c r="AD7" s="5">
        <f t="shared" si="0"/>
        <v>0.56818181818181823</v>
      </c>
      <c r="AE7" s="13" t="s">
        <v>266</v>
      </c>
    </row>
    <row r="8" spans="1:31" x14ac:dyDescent="0.3">
      <c r="A8" s="20">
        <f>'Roman Game Log'!A8</f>
        <v>44895</v>
      </c>
      <c r="B8" s="13" t="str">
        <f>'Roman Game Log'!B8</f>
        <v>Indiana State (A)</v>
      </c>
      <c r="C8" s="3" t="str">
        <f>'Roman Game Log'!C8</f>
        <v>A</v>
      </c>
      <c r="D8" s="3" t="str">
        <f>IF('Roman Game Log'!D8= "","",'Roman Game Log'!D8)</f>
        <v>L</v>
      </c>
      <c r="E8" s="3">
        <f>IF('Roman Game Log'!E8= "","",'Roman Game Log'!E8)</f>
        <v>-2</v>
      </c>
      <c r="F8" s="3">
        <v>21</v>
      </c>
      <c r="G8" s="3">
        <v>4</v>
      </c>
      <c r="H8" s="3">
        <v>5</v>
      </c>
      <c r="I8" s="3"/>
      <c r="J8" s="3"/>
      <c r="K8" s="3">
        <v>2</v>
      </c>
      <c r="L8" s="3">
        <v>3</v>
      </c>
      <c r="M8" s="3">
        <v>0</v>
      </c>
      <c r="N8" s="3">
        <v>3</v>
      </c>
      <c r="O8" s="3">
        <v>1</v>
      </c>
      <c r="P8" s="3">
        <v>1</v>
      </c>
      <c r="Q8" s="3">
        <v>1</v>
      </c>
      <c r="R8" s="3">
        <v>2</v>
      </c>
      <c r="S8" s="3">
        <v>1</v>
      </c>
      <c r="T8" s="3">
        <v>10</v>
      </c>
      <c r="U8" s="3">
        <v>2</v>
      </c>
      <c r="V8" s="3">
        <v>2</v>
      </c>
      <c r="W8" s="3">
        <v>0</v>
      </c>
      <c r="X8" s="3">
        <v>0</v>
      </c>
      <c r="Y8" s="3">
        <f>IF(F8="","",COUNTIFS('Defense Log'!$H$2:$H$3001,"Brodie",'Defense Log'!$A$2:$A$3001,$B8,'Defense Log'!$I$2:$I$3001,"Turnover",'Defense Log'!$L$2:$L$3001,"&lt;&gt;x"))</f>
        <v>1</v>
      </c>
      <c r="Z8" s="3">
        <f>IF(F8="","",SUMIFS('Defense Log'!$M$2:$M$3001,'Defense Log'!$H$2:$H$3001,"Brodie",'Defense Log'!$A$2:$A$3001,B8,'Defense Log'!$L$2:$L$3001,"&lt;&gt;x"))</f>
        <v>9</v>
      </c>
      <c r="AA8" s="3">
        <f>IF(F8="","",T8+'Impact Formula'!$B$4*O8+'Impact Formula'!$B$5*M8+'Impact Formula'!$B$6*V8+'Impact Formula'!$B$7*S8+'Impact Formula'!$B$8*(H8-G8)+'Impact Formula'!$B$9*(L8-K8))</f>
        <v>8.4949999999999992</v>
      </c>
      <c r="AB8" s="3">
        <f>IF(F8="","",N8*'Impact Formula'!$B$17+Q8*'Impact Formula'!$B$18+P8*'Impact Formula'!$B$19+W8*'Impact Formula'!$B$21+U8*'Impact Formula'!$B$22+X8*'Impact Formula'!$B$23+'Impact Formula'!$B$24*R8+Y8*'Impact Formula'!$B$20+Z8*'Impact Formula'!$B$16+IFERROR((COUNTIFS('Defense Log'!$H$2:$H$3001,"Brodie",'Defense Log'!$A$2:$A$3001,$B8,'Defense Log'!$N$2:$N$3001,"No",'Defense Log'!$I$2:$I$3001,"&lt;&gt;Foul",'Defense Log'!$I$2:$I$3001,"&lt;&gt;Turnover")*'Impact Formula'!$B$25),0))</f>
        <v>6.15</v>
      </c>
      <c r="AC8" s="6">
        <f t="shared" si="1"/>
        <v>14.645</v>
      </c>
      <c r="AD8" s="5">
        <f t="shared" ref="AD8:AD31" si="2">IFERROR(T8/((H8*2)+(0.88*L8)),"")</f>
        <v>0.79113924050632911</v>
      </c>
      <c r="AE8" s="13" t="s">
        <v>96</v>
      </c>
    </row>
    <row r="9" spans="1:31" x14ac:dyDescent="0.3">
      <c r="A9" s="20">
        <f>'Roman Game Log'!A9</f>
        <v>44898</v>
      </c>
      <c r="B9" s="13" t="str">
        <f>'Roman Game Log'!B9</f>
        <v>UIC (H)</v>
      </c>
      <c r="C9" s="3" t="str">
        <f>'Roman Game Log'!C9</f>
        <v>H</v>
      </c>
      <c r="D9" s="3" t="str">
        <f>IF('Roman Game Log'!D9= "","",'Roman Game Log'!D9)</f>
        <v>W</v>
      </c>
      <c r="E9" s="3">
        <f>IF('Roman Game Log'!E9= "","",'Roman Game Log'!E9)</f>
        <v>13</v>
      </c>
      <c r="F9" s="3">
        <v>19</v>
      </c>
      <c r="G9" s="3">
        <v>2</v>
      </c>
      <c r="H9" s="3">
        <v>4</v>
      </c>
      <c r="I9" s="3"/>
      <c r="J9" s="3"/>
      <c r="K9" s="3">
        <v>3</v>
      </c>
      <c r="L9" s="3">
        <v>4</v>
      </c>
      <c r="M9" s="3">
        <v>0</v>
      </c>
      <c r="N9" s="3">
        <v>5</v>
      </c>
      <c r="O9" s="3">
        <v>5</v>
      </c>
      <c r="P9" s="3">
        <v>0</v>
      </c>
      <c r="Q9" s="3">
        <v>1</v>
      </c>
      <c r="R9" s="3">
        <v>1</v>
      </c>
      <c r="S9" s="3">
        <v>1</v>
      </c>
      <c r="T9" s="3">
        <v>7</v>
      </c>
      <c r="U9" s="3">
        <v>0</v>
      </c>
      <c r="V9" s="3">
        <v>3</v>
      </c>
      <c r="W9" s="3">
        <v>0</v>
      </c>
      <c r="X9" s="3">
        <v>0</v>
      </c>
      <c r="Y9" s="3">
        <f>IF(F9="","",COUNTIFS('Defense Log'!$H$2:$H$3001,"Brodie",'Defense Log'!$A$2:$A$3001,$B9,'Defense Log'!$I$2:$I$3001,"Turnover",'Defense Log'!$L$2:$L$3001,"&lt;&gt;x"))</f>
        <v>0</v>
      </c>
      <c r="Z9" s="3">
        <f>IF(F9="","",SUMIFS('Defense Log'!$M$2:$M$3001,'Defense Log'!$H$2:$H$3001,"Brodie",'Defense Log'!$A$2:$A$3001,B9,'Defense Log'!$L$2:$L$3001,"&lt;&gt;x"))</f>
        <v>8</v>
      </c>
      <c r="AA9" s="3">
        <f>IF(F9="","",T9+'Impact Formula'!$B$4*O9+'Impact Formula'!$B$5*M9+'Impact Formula'!$B$6*V9+'Impact Formula'!$B$7*S9+'Impact Formula'!$B$8*(H9-G9)+'Impact Formula'!$B$9*(L9-K9))</f>
        <v>9.8949999999999996</v>
      </c>
      <c r="AB9" s="3">
        <f>IF(F9="","",N9*'Impact Formula'!$B$17+Q9*'Impact Formula'!$B$18+P9*'Impact Formula'!$B$19+W9*'Impact Formula'!$B$21+U9*'Impact Formula'!$B$22+X9*'Impact Formula'!$B$23+'Impact Formula'!$B$24*R9+Y9*'Impact Formula'!$B$20+Z9*'Impact Formula'!$B$16+IFERROR((COUNTIFS('Defense Log'!$H$2:$H$3001,"Brodie",'Defense Log'!$A$2:$A$3001,$B9,'Defense Log'!$N$2:$N$3001,"No",'Defense Log'!$I$2:$I$3001,"&lt;&gt;Foul",'Defense Log'!$I$2:$I$3001,"&lt;&gt;Turnover")*'Impact Formula'!$B$25),0))</f>
        <v>0.5</v>
      </c>
      <c r="AC9" s="6">
        <f t="shared" si="1"/>
        <v>10.395</v>
      </c>
      <c r="AD9" s="5">
        <f t="shared" si="2"/>
        <v>0.60763888888888895</v>
      </c>
      <c r="AE9" s="13" t="s">
        <v>96</v>
      </c>
    </row>
    <row r="10" spans="1:31" x14ac:dyDescent="0.3">
      <c r="A10" s="20">
        <f>'Roman Game Log'!A10</f>
        <v>44902</v>
      </c>
      <c r="B10" s="13" t="str">
        <f>'Roman Game Log'!B10</f>
        <v>Omaha</v>
      </c>
      <c r="C10" s="3" t="str">
        <f>'Roman Game Log'!C10</f>
        <v>H</v>
      </c>
      <c r="D10" s="3" t="str">
        <f>IF('Roman Game Log'!D10= "","",'Roman Game Log'!D10)</f>
        <v>W</v>
      </c>
      <c r="E10" s="3">
        <f>IF('Roman Game Log'!E10= "","",'Roman Game Log'!E10)</f>
        <v>13</v>
      </c>
      <c r="F10" s="3">
        <v>32</v>
      </c>
      <c r="G10" s="3">
        <v>5</v>
      </c>
      <c r="H10" s="3">
        <v>8</v>
      </c>
      <c r="I10" s="3"/>
      <c r="J10" s="3"/>
      <c r="K10" s="3">
        <v>7</v>
      </c>
      <c r="L10" s="3">
        <v>8</v>
      </c>
      <c r="M10" s="3">
        <v>3</v>
      </c>
      <c r="N10" s="3">
        <v>8</v>
      </c>
      <c r="O10" s="3">
        <v>3</v>
      </c>
      <c r="P10" s="3">
        <v>2</v>
      </c>
      <c r="Q10" s="3">
        <v>1</v>
      </c>
      <c r="R10" s="3">
        <v>1</v>
      </c>
      <c r="S10" s="3">
        <v>1</v>
      </c>
      <c r="T10" s="3">
        <v>17</v>
      </c>
      <c r="U10" s="3">
        <v>0</v>
      </c>
      <c r="V10" s="3">
        <v>5</v>
      </c>
      <c r="W10" s="3">
        <v>0</v>
      </c>
      <c r="X10" s="3">
        <v>0</v>
      </c>
      <c r="Y10" s="3">
        <f>IF(F10="","",COUNTIFS('Defense Log'!$H$2:$H$3001,"Brodie",'Defense Log'!$A$2:$A$3001,$B10,'Defense Log'!$I$2:$I$3001,"Turnover",'Defense Log'!$L$2:$L$3001,"&lt;&gt;x"))</f>
        <v>1</v>
      </c>
      <c r="Z10" s="3">
        <f>IF(F10="","",SUMIFS('Defense Log'!$M$2:$M$3001,'Defense Log'!$H$2:$H$3001,"Brodie",'Defense Log'!$A$2:$A$3001,B10,'Defense Log'!$L$2:$L$3001,"&lt;&gt;x"))</f>
        <v>13</v>
      </c>
      <c r="AA10" s="3">
        <f>IF(F10="","",T10+'Impact Formula'!$B$4*O10+'Impact Formula'!$B$5*M10+'Impact Formula'!$B$6*V10+'Impact Formula'!$B$7*S10+'Impact Formula'!$B$8*(H10-G10)+'Impact Formula'!$B$9*(L10-K10))</f>
        <v>22.345000000000002</v>
      </c>
      <c r="AB10" s="3">
        <f>IF(F10="","",N10*'Impact Formula'!$B$17+Q10*'Impact Formula'!$B$18+P10*'Impact Formula'!$B$19+W10*'Impact Formula'!$B$21+U10*'Impact Formula'!$B$22+X10*'Impact Formula'!$B$23+'Impact Formula'!$B$24*R10+Y10*'Impact Formula'!$B$20+Z10*'Impact Formula'!$B$16+IFERROR((COUNTIFS('Defense Log'!$H$2:$H$3001,"Brodie",'Defense Log'!$A$2:$A$3001,$B10,'Defense Log'!$N$2:$N$3001,"No",'Defense Log'!$I$2:$I$3001,"&lt;&gt;Foul",'Defense Log'!$I$2:$I$3001,"&lt;&gt;Turnover")*'Impact Formula'!$B$25),0))</f>
        <v>7.65</v>
      </c>
      <c r="AC10" s="6">
        <f t="shared" si="1"/>
        <v>29.995000000000005</v>
      </c>
      <c r="AD10" s="5">
        <f t="shared" si="2"/>
        <v>0.73784722222222221</v>
      </c>
      <c r="AE10" s="13" t="s">
        <v>266</v>
      </c>
    </row>
    <row r="11" spans="1:31" x14ac:dyDescent="0.3">
      <c r="A11" s="20">
        <f>'Roman Game Log'!A11</f>
        <v>44905</v>
      </c>
      <c r="B11" s="13" t="str">
        <f>'Roman Game Log'!B11</f>
        <v>Richmond</v>
      </c>
      <c r="C11" s="3" t="str">
        <f>'Roman Game Log'!C11</f>
        <v>A</v>
      </c>
      <c r="D11" s="3" t="str">
        <f>IF('Roman Game Log'!D11= "","",'Roman Game Log'!D11)</f>
        <v>L</v>
      </c>
      <c r="E11" s="3">
        <f>IF('Roman Game Log'!E11= "","",'Roman Game Log'!E11)</f>
        <v>-30</v>
      </c>
      <c r="F11" s="3">
        <v>18</v>
      </c>
      <c r="G11" s="3">
        <v>1</v>
      </c>
      <c r="H11" s="3">
        <v>6</v>
      </c>
      <c r="I11" s="3"/>
      <c r="J11" s="3"/>
      <c r="K11" s="3">
        <v>0</v>
      </c>
      <c r="L11" s="3">
        <v>2</v>
      </c>
      <c r="M11" s="3">
        <v>3</v>
      </c>
      <c r="N11" s="3">
        <v>5</v>
      </c>
      <c r="O11" s="3">
        <v>1</v>
      </c>
      <c r="P11" s="3">
        <v>0</v>
      </c>
      <c r="Q11" s="3">
        <v>0</v>
      </c>
      <c r="R11" s="3">
        <v>3</v>
      </c>
      <c r="S11" s="3">
        <v>5</v>
      </c>
      <c r="T11" s="3">
        <v>2</v>
      </c>
      <c r="U11" s="3">
        <v>0</v>
      </c>
      <c r="V11" s="3">
        <v>2</v>
      </c>
      <c r="W11" s="3">
        <v>1</v>
      </c>
      <c r="X11" s="3">
        <v>0</v>
      </c>
      <c r="Y11" s="3">
        <f>IF(F11="","",COUNTIFS('Defense Log'!$H$2:$H$3001,"Brodie",'Defense Log'!$A$2:$A$3001,$B11,'Defense Log'!$I$2:$I$3001,"Turnover",'Defense Log'!$L$2:$L$3001,"&lt;&gt;x"))</f>
        <v>2</v>
      </c>
      <c r="Z11" s="3">
        <f>IF(F11="","",SUMIFS('Defense Log'!$M$2:$M$3001,'Defense Log'!$H$2:$H$3001,"Brodie",'Defense Log'!$A$2:$A$3001,B11,'Defense Log'!$L$2:$L$3001,"&lt;&gt;x"))</f>
        <v>15</v>
      </c>
      <c r="AA11" s="3">
        <f>IF(F11="","",T11+'Impact Formula'!$B$4*O11+'Impact Formula'!$B$5*M11+'Impact Formula'!$B$6*V11+'Impact Formula'!$B$7*S11+'Impact Formula'!$B$8*(H11-G11)+'Impact Formula'!$B$9*(L11-K11))</f>
        <v>-9.2750000000000004</v>
      </c>
      <c r="AB11" s="3">
        <f>IF(F11="","",N11*'Impact Formula'!$B$17+Q11*'Impact Formula'!$B$18+P11*'Impact Formula'!$B$19+W11*'Impact Formula'!$B$21+U11*'Impact Formula'!$B$22+X11*'Impact Formula'!$B$23+'Impact Formula'!$B$24*R11+Y11*'Impact Formula'!$B$20+Z11*'Impact Formula'!$B$16+IFERROR((COUNTIFS('Defense Log'!$H$2:$H$3001,"Brodie",'Defense Log'!$A$2:$A$3001,$B11,'Defense Log'!$N$2:$N$3001,"No",'Defense Log'!$I$2:$I$3001,"&lt;&gt;Foul",'Defense Log'!$I$2:$I$3001,"&lt;&gt;Turnover")*'Impact Formula'!$B$25),0))</f>
        <v>-2</v>
      </c>
      <c r="AC11" s="6">
        <f t="shared" si="1"/>
        <v>-11.275</v>
      </c>
      <c r="AD11" s="5">
        <f t="shared" si="2"/>
        <v>0.14534883720930233</v>
      </c>
      <c r="AE11" s="13" t="s">
        <v>266</v>
      </c>
    </row>
    <row r="12" spans="1:31" x14ac:dyDescent="0.3">
      <c r="A12" s="20">
        <f>'Roman Game Log'!A12</f>
        <v>44912</v>
      </c>
      <c r="B12" s="13" t="str">
        <f>'Roman Game Log'!B12</f>
        <v>Saint Louis</v>
      </c>
      <c r="C12" s="3" t="str">
        <f>'Roman Game Log'!C12</f>
        <v>A</v>
      </c>
      <c r="D12" s="3" t="str">
        <f>IF('Roman Game Log'!D12= "","",'Roman Game Log'!D12)</f>
        <v>L</v>
      </c>
      <c r="E12" s="3">
        <f>IF('Roman Game Log'!E12= "","",'Roman Game Log'!E12)</f>
        <v>-8</v>
      </c>
      <c r="F12" s="3">
        <v>27</v>
      </c>
      <c r="G12" s="3">
        <v>2</v>
      </c>
      <c r="H12" s="3">
        <v>4</v>
      </c>
      <c r="I12" s="3"/>
      <c r="J12" s="3"/>
      <c r="K12" s="3">
        <v>3</v>
      </c>
      <c r="L12" s="3">
        <v>6</v>
      </c>
      <c r="M12" s="3">
        <v>1</v>
      </c>
      <c r="N12" s="3">
        <v>7</v>
      </c>
      <c r="O12" s="3">
        <v>3</v>
      </c>
      <c r="P12" s="3">
        <v>2</v>
      </c>
      <c r="Q12" s="3">
        <v>0</v>
      </c>
      <c r="R12" s="3">
        <v>3</v>
      </c>
      <c r="S12" s="3">
        <v>2</v>
      </c>
      <c r="T12" s="3">
        <v>7</v>
      </c>
      <c r="U12" s="3">
        <v>0</v>
      </c>
      <c r="V12" s="3">
        <v>5</v>
      </c>
      <c r="W12" s="3">
        <v>0</v>
      </c>
      <c r="X12" s="3">
        <v>2</v>
      </c>
      <c r="Y12" s="3">
        <f>IF(F12="","",COUNTIFS('Defense Log'!$H$2:$H$3001,"Brodie",'Defense Log'!$A$2:$A$3001,$B12,'Defense Log'!$I$2:$I$3001,"Turnover",'Defense Log'!$L$2:$L$3001,"&lt;&gt;x"))</f>
        <v>0</v>
      </c>
      <c r="Z12" s="3">
        <f>IF(F12="","",SUMIFS('Defense Log'!$M$2:$M$3001,'Defense Log'!$H$2:$H$3001,"Brodie",'Defense Log'!$A$2:$A$3001,B12,'Defense Log'!$L$2:$L$3001,"&lt;&gt;x"))</f>
        <v>6</v>
      </c>
      <c r="AA12" s="3">
        <f>IF(F12="","",T12+'Impact Formula'!$B$4*O12+'Impact Formula'!$B$5*M12+'Impact Formula'!$B$6*V12+'Impact Formula'!$B$7*S12+'Impact Formula'!$B$8*(H12-G12)+'Impact Formula'!$B$9*(L12-K12))</f>
        <v>7.1400000000000006</v>
      </c>
      <c r="AB12" s="3">
        <f>IF(F12="","",N12*'Impact Formula'!$B$17+Q12*'Impact Formula'!$B$18+P12*'Impact Formula'!$B$19+W12*'Impact Formula'!$B$21+U12*'Impact Formula'!$B$22+X12*'Impact Formula'!$B$23+'Impact Formula'!$B$24*R12+Y12*'Impact Formula'!$B$20+Z12*'Impact Formula'!$B$16+IFERROR((COUNTIFS('Defense Log'!$H$2:$H$3001,"Brodie",'Defense Log'!$A$2:$A$3001,$B12,'Defense Log'!$N$2:$N$3001,"No",'Defense Log'!$I$2:$I$3001,"&lt;&gt;Foul",'Defense Log'!$I$2:$I$3001,"&lt;&gt;Turnover")*'Impact Formula'!$B$25),0))</f>
        <v>3.1500000000000004</v>
      </c>
      <c r="AC12" s="6">
        <f t="shared" si="1"/>
        <v>10.290000000000001</v>
      </c>
      <c r="AD12" s="5">
        <f t="shared" si="2"/>
        <v>0.52710843373493976</v>
      </c>
      <c r="AE12" s="13" t="s">
        <v>266</v>
      </c>
    </row>
    <row r="13" spans="1:31" x14ac:dyDescent="0.3">
      <c r="A13" s="20">
        <f>'Roman Game Log'!A13</f>
        <v>44915</v>
      </c>
      <c r="B13" s="13" t="str">
        <f>'Roman Game Log'!B13</f>
        <v>Mississippi State</v>
      </c>
      <c r="C13" s="3" t="str">
        <f>'Roman Game Log'!C13</f>
        <v>N</v>
      </c>
      <c r="D13" s="3" t="str">
        <f>IF('Roman Game Log'!D13= "","",'Roman Game Log'!D13)</f>
        <v>W</v>
      </c>
      <c r="E13" s="3">
        <f>IF('Roman Game Log'!E13= "","",'Roman Game Log'!E13)</f>
        <v>6</v>
      </c>
      <c r="F13" s="3">
        <v>24</v>
      </c>
      <c r="G13" s="3">
        <v>0</v>
      </c>
      <c r="H13" s="3">
        <v>1</v>
      </c>
      <c r="I13" s="3"/>
      <c r="J13" s="3"/>
      <c r="K13" s="3"/>
      <c r="L13" s="3"/>
      <c r="M13" s="3">
        <v>3</v>
      </c>
      <c r="N13" s="3">
        <v>3</v>
      </c>
      <c r="O13" s="3">
        <v>1</v>
      </c>
      <c r="P13" s="3">
        <v>0</v>
      </c>
      <c r="Q13" s="3">
        <v>0</v>
      </c>
      <c r="R13" s="3">
        <v>2</v>
      </c>
      <c r="S13" s="3">
        <v>3</v>
      </c>
      <c r="T13" s="3">
        <v>0</v>
      </c>
      <c r="U13" s="3">
        <v>1</v>
      </c>
      <c r="V13" s="3">
        <v>0</v>
      </c>
      <c r="W13" s="3">
        <v>0</v>
      </c>
      <c r="X13" s="3">
        <v>1</v>
      </c>
      <c r="Y13" s="3">
        <f>IF(F13="","",COUNTIFS('Defense Log'!$H$2:$H$3001,"Brodie",'Defense Log'!$A$2:$A$3001,$B13,'Defense Log'!$I$2:$I$3001,"Turnover",'Defense Log'!$L$2:$L$3001,"&lt;&gt;x"))</f>
        <v>0</v>
      </c>
      <c r="Z13" s="3">
        <f>IF(F13="","",SUMIFS('Defense Log'!$M$2:$M$3001,'Defense Log'!$H$2:$H$3001,"Brodie",'Defense Log'!$A$2:$A$3001,B13,'Defense Log'!$L$2:$L$3001,"&lt;&gt;x"))</f>
        <v>2</v>
      </c>
      <c r="AA13" s="3">
        <f>IF(F13="","",T13+'Impact Formula'!$B$4*O13+'Impact Formula'!$B$5*M13+'Impact Formula'!$B$6*V13+'Impact Formula'!$B$7*S13+'Impact Formula'!$B$8*(H13-G13)+'Impact Formula'!$B$9*(L13-K13))</f>
        <v>-0.5649999999999995</v>
      </c>
      <c r="AB13" s="3">
        <f>IF(F13="","",N13*'Impact Formula'!$B$17+Q13*'Impact Formula'!$B$18+P13*'Impact Formula'!$B$19+W13*'Impact Formula'!$B$21+U13*'Impact Formula'!$B$22+X13*'Impact Formula'!$B$23+'Impact Formula'!$B$24*R13+Y13*'Impact Formula'!$B$20+Z13*'Impact Formula'!$B$16+IFERROR((COUNTIFS('Defense Log'!$H$2:$H$3001,"Brodie",'Defense Log'!$A$2:$A$3001,$B13,'Defense Log'!$N$2:$N$3001,"No",'Defense Log'!$I$2:$I$3001,"&lt;&gt;Foul",'Defense Log'!$I$2:$I$3001,"&lt;&gt;Turnover")*'Impact Formula'!$B$25),0))</f>
        <v>5.0750000000000002</v>
      </c>
      <c r="AC13" s="6">
        <f t="shared" si="1"/>
        <v>4.5100000000000007</v>
      </c>
      <c r="AD13" s="5">
        <f t="shared" si="2"/>
        <v>0</v>
      </c>
      <c r="AE13" s="13" t="s">
        <v>266</v>
      </c>
    </row>
    <row r="14" spans="1:31" x14ac:dyDescent="0.3">
      <c r="A14" s="20">
        <f>'Roman Game Log'!A14</f>
        <v>44924</v>
      </c>
      <c r="B14" s="13" t="str">
        <f>'Roman Game Log'!B14</f>
        <v>Valparaiso (H)</v>
      </c>
      <c r="C14" s="3" t="str">
        <f>'Roman Game Log'!C14</f>
        <v>H</v>
      </c>
      <c r="D14" s="3" t="str">
        <f>IF('Roman Game Log'!D14= "","",'Roman Game Log'!D14)</f>
        <v>W</v>
      </c>
      <c r="E14" s="3">
        <f>IF('Roman Game Log'!E14= "","",'Roman Game Log'!E14)</f>
        <v>5</v>
      </c>
      <c r="F14" s="3">
        <v>34</v>
      </c>
      <c r="G14" s="3">
        <v>8</v>
      </c>
      <c r="H14" s="3">
        <v>10</v>
      </c>
      <c r="I14" s="3"/>
      <c r="J14" s="3"/>
      <c r="K14" s="3">
        <v>3</v>
      </c>
      <c r="L14" s="3">
        <v>4</v>
      </c>
      <c r="M14" s="3">
        <v>4</v>
      </c>
      <c r="N14" s="3">
        <v>5</v>
      </c>
      <c r="O14" s="3">
        <v>1</v>
      </c>
      <c r="P14" s="3">
        <v>2</v>
      </c>
      <c r="Q14" s="3">
        <v>1</v>
      </c>
      <c r="R14" s="3">
        <v>2</v>
      </c>
      <c r="S14" s="3">
        <v>2</v>
      </c>
      <c r="T14" s="3">
        <v>19</v>
      </c>
      <c r="U14" s="3">
        <v>1</v>
      </c>
      <c r="V14" s="3">
        <v>4</v>
      </c>
      <c r="W14" s="3">
        <v>0</v>
      </c>
      <c r="X14" s="3">
        <v>1</v>
      </c>
      <c r="Y14" s="3">
        <f>IF(F14="","",COUNTIFS('Defense Log'!$H$2:$H$3001,"Brodie",'Defense Log'!$A$2:$A$3001,$B14,'Defense Log'!$I$2:$I$3001,"Turnover",'Defense Log'!$L$2:$L$3001,"&lt;&gt;x"))</f>
        <v>2</v>
      </c>
      <c r="Z14" s="3">
        <f>IF(F14="","",SUMIFS('Defense Log'!$M$2:$M$3001,'Defense Log'!$H$2:$H$3001,"Brodie",'Defense Log'!$A$2:$A$3001,B14,'Defense Log'!$L$2:$L$3001,"&lt;&gt;x"))</f>
        <v>18</v>
      </c>
      <c r="AA14" s="3">
        <f>IF(F14="","",T14+'Impact Formula'!$B$4*O14+'Impact Formula'!$B$5*M14+'Impact Formula'!$B$6*V14+'Impact Formula'!$B$7*S14+'Impact Formula'!$B$8*(H14-G14)+'Impact Formula'!$B$9*(L14-K14))</f>
        <v>22.59</v>
      </c>
      <c r="AB14" s="3">
        <f>IF(F14="","",N14*'Impact Formula'!$B$17+Q14*'Impact Formula'!$B$18+P14*'Impact Formula'!$B$19+W14*'Impact Formula'!$B$21+U14*'Impact Formula'!$B$22+X14*'Impact Formula'!$B$23+'Impact Formula'!$B$24*R14+Y14*'Impact Formula'!$B$20+Z14*'Impact Formula'!$B$16+IFERROR((COUNTIFS('Defense Log'!$H$2:$H$3001,"Brodie",'Defense Log'!$A$2:$A$3001,$B14,'Defense Log'!$N$2:$N$3001,"No",'Defense Log'!$I$2:$I$3001,"&lt;&gt;Foul",'Defense Log'!$I$2:$I$3001,"&lt;&gt;Turnover")*'Impact Formula'!$B$25),0))</f>
        <v>-3.125</v>
      </c>
      <c r="AC14" s="6">
        <f t="shared" si="1"/>
        <v>19.465</v>
      </c>
      <c r="AD14" s="5">
        <f t="shared" si="2"/>
        <v>0.80782312925170074</v>
      </c>
      <c r="AE14" s="13" t="s">
        <v>96</v>
      </c>
    </row>
    <row r="15" spans="1:31" x14ac:dyDescent="0.3">
      <c r="A15" s="20">
        <f>'Roman Game Log'!A15</f>
        <v>44927</v>
      </c>
      <c r="B15" s="13" t="str">
        <f>'Roman Game Log'!B15</f>
        <v>Missouri State (A)</v>
      </c>
      <c r="C15" s="3" t="str">
        <f>'Roman Game Log'!C15</f>
        <v>A</v>
      </c>
      <c r="D15" s="3" t="str">
        <f>IF('Roman Game Log'!D15= "","",'Roman Game Log'!D15)</f>
        <v>L</v>
      </c>
      <c r="E15" s="3">
        <f>IF('Roman Game Log'!E15= "","",'Roman Game Log'!E15)</f>
        <v>-3</v>
      </c>
      <c r="F15" s="3">
        <v>30</v>
      </c>
      <c r="G15" s="3">
        <v>2</v>
      </c>
      <c r="H15" s="3">
        <v>6</v>
      </c>
      <c r="I15" s="3"/>
      <c r="J15" s="3"/>
      <c r="K15" s="3">
        <v>1</v>
      </c>
      <c r="L15" s="3">
        <v>4</v>
      </c>
      <c r="M15" s="3">
        <v>5</v>
      </c>
      <c r="N15" s="3">
        <v>8</v>
      </c>
      <c r="O15" s="3">
        <v>0</v>
      </c>
      <c r="P15" s="3">
        <v>0</v>
      </c>
      <c r="Q15" s="3">
        <v>1</v>
      </c>
      <c r="R15" s="3">
        <v>1</v>
      </c>
      <c r="S15" s="3">
        <v>1</v>
      </c>
      <c r="T15" s="3">
        <v>5</v>
      </c>
      <c r="U15" s="3">
        <v>1</v>
      </c>
      <c r="V15" s="3">
        <v>3</v>
      </c>
      <c r="W15" s="3">
        <v>0</v>
      </c>
      <c r="X15" s="3">
        <v>5</v>
      </c>
      <c r="Y15" s="3">
        <f>IF(F15="","",COUNTIFS('Defense Log'!$H$2:$H$3001,"Brodie",'Defense Log'!$A$2:$A$3001,$B15,'Defense Log'!$I$2:$I$3001,"Turnover",'Defense Log'!$L$2:$L$3001,"&lt;&gt;x"))</f>
        <v>0</v>
      </c>
      <c r="Z15" s="3">
        <f>IF(F15="","",SUMIFS('Defense Log'!$M$2:$M$3001,'Defense Log'!$H$2:$H$3001,"Brodie",'Defense Log'!$A$2:$A$3001,B15,'Defense Log'!$L$2:$L$3001,"&lt;&gt;x"))</f>
        <v>11</v>
      </c>
      <c r="AA15" s="3">
        <f>IF(F15="","",T15+'Impact Formula'!$B$4*O15+'Impact Formula'!$B$5*M15+'Impact Formula'!$B$6*V15+'Impact Formula'!$B$7*S15+'Impact Formula'!$B$8*(H15-G15)+'Impact Formula'!$B$9*(L15-K15))</f>
        <v>5.1449999999999996</v>
      </c>
      <c r="AB15" s="3">
        <f>IF(F15="","",N15*'Impact Formula'!$B$17+Q15*'Impact Formula'!$B$18+P15*'Impact Formula'!$B$19+W15*'Impact Formula'!$B$21+U15*'Impact Formula'!$B$22+X15*'Impact Formula'!$B$23+'Impact Formula'!$B$24*R15+Y15*'Impact Formula'!$B$20+Z15*'Impact Formula'!$B$16+IFERROR((COUNTIFS('Defense Log'!$H$2:$H$3001,"Brodie",'Defense Log'!$A$2:$A$3001,$B15,'Defense Log'!$N$2:$N$3001,"No",'Defense Log'!$I$2:$I$3001,"&lt;&gt;Foul",'Defense Log'!$I$2:$I$3001,"&lt;&gt;Turnover")*'Impact Formula'!$B$25),0))</f>
        <v>-2.875</v>
      </c>
      <c r="AC15" s="6">
        <f t="shared" si="1"/>
        <v>2.2699999999999996</v>
      </c>
      <c r="AD15" s="5">
        <f t="shared" si="2"/>
        <v>0.32216494845360827</v>
      </c>
      <c r="AE15" s="13" t="s">
        <v>96</v>
      </c>
    </row>
    <row r="16" spans="1:31" x14ac:dyDescent="0.3">
      <c r="A16" s="20">
        <f>'Roman Game Log'!A16</f>
        <v>44930</v>
      </c>
      <c r="B16" s="13" t="str">
        <f>'Roman Game Log'!B16</f>
        <v>SIU (A)</v>
      </c>
      <c r="C16" s="3" t="str">
        <f>'Roman Game Log'!C16</f>
        <v>A</v>
      </c>
      <c r="D16" s="3" t="str">
        <f>IF('Roman Game Log'!D16= "","",'Roman Game Log'!D16)</f>
        <v>L</v>
      </c>
      <c r="E16" s="3">
        <f>IF('Roman Game Log'!E16= "","",'Roman Game Log'!E16)</f>
        <v>-4</v>
      </c>
      <c r="F16" s="3">
        <v>26</v>
      </c>
      <c r="G16" s="3">
        <v>3</v>
      </c>
      <c r="H16" s="3">
        <v>5</v>
      </c>
      <c r="I16" s="3"/>
      <c r="J16" s="3"/>
      <c r="K16" s="3">
        <v>1</v>
      </c>
      <c r="L16" s="3">
        <v>2</v>
      </c>
      <c r="M16" s="3">
        <v>3</v>
      </c>
      <c r="N16" s="3">
        <v>7</v>
      </c>
      <c r="O16" s="3">
        <v>0</v>
      </c>
      <c r="P16" s="3">
        <v>1</v>
      </c>
      <c r="Q16" s="3">
        <v>0</v>
      </c>
      <c r="R16" s="3">
        <v>4</v>
      </c>
      <c r="S16" s="3">
        <v>2</v>
      </c>
      <c r="T16" s="3">
        <v>7</v>
      </c>
      <c r="U16" s="3">
        <v>0</v>
      </c>
      <c r="V16" s="3">
        <v>1</v>
      </c>
      <c r="W16" s="3">
        <v>0</v>
      </c>
      <c r="X16" s="3">
        <v>3</v>
      </c>
      <c r="Y16" s="3">
        <f>IF(F16="","",COUNTIFS('Defense Log'!$H$2:$H$3001,"Brodie",'Defense Log'!$A$2:$A$3001,$B16,'Defense Log'!$I$2:$I$3001,"Turnover",'Defense Log'!$L$2:$L$3001,"&lt;&gt;x"))</f>
        <v>0</v>
      </c>
      <c r="Z16" s="3">
        <f>IF(F16="","",SUMIFS('Defense Log'!$M$2:$M$3001,'Defense Log'!$H$2:$H$3001,"Brodie",'Defense Log'!$A$2:$A$3001,B16,'Defense Log'!$L$2:$L$3001,"&lt;&gt;x"))</f>
        <v>10</v>
      </c>
      <c r="AA16" s="3">
        <f>IF(F16="","",T16+'Impact Formula'!$B$4*O16+'Impact Formula'!$B$5*M16+'Impact Formula'!$B$6*V16+'Impact Formula'!$B$7*S16+'Impact Formula'!$B$8*(H16-G16)+'Impact Formula'!$B$9*(L16-K16))</f>
        <v>5.1900000000000013</v>
      </c>
      <c r="AB16" s="3">
        <f>IF(F16="","",N16*'Impact Formula'!$B$17+Q16*'Impact Formula'!$B$18+P16*'Impact Formula'!$B$19+W16*'Impact Formula'!$B$21+U16*'Impact Formula'!$B$22+X16*'Impact Formula'!$B$23+'Impact Formula'!$B$24*R16+Y16*'Impact Formula'!$B$20+Z16*'Impact Formula'!$B$16+IFERROR((COUNTIFS('Defense Log'!$H$2:$H$3001,"Brodie",'Defense Log'!$A$2:$A$3001,$B16,'Defense Log'!$N$2:$N$3001,"No",'Defense Log'!$I$2:$I$3001,"&lt;&gt;Foul",'Defense Log'!$I$2:$I$3001,"&lt;&gt;Turnover")*'Impact Formula'!$B$25),0))</f>
        <v>-2.1500000000000004</v>
      </c>
      <c r="AC16" s="6">
        <f t="shared" si="1"/>
        <v>3.0400000000000009</v>
      </c>
      <c r="AD16" s="5">
        <f t="shared" si="2"/>
        <v>0.59523809523809523</v>
      </c>
      <c r="AE16" s="13" t="s">
        <v>96</v>
      </c>
    </row>
    <row r="17" spans="1:31" x14ac:dyDescent="0.3">
      <c r="A17" s="20">
        <f>'Roman Game Log'!A17</f>
        <v>44933</v>
      </c>
      <c r="B17" s="13" t="str">
        <f>'Roman Game Log'!B17</f>
        <v>Murray State (H)</v>
      </c>
      <c r="C17" s="3" t="str">
        <f>'Roman Game Log'!C17</f>
        <v>H</v>
      </c>
      <c r="D17" s="3" t="str">
        <f>IF('Roman Game Log'!D17= "","",'Roman Game Log'!D17)</f>
        <v>W</v>
      </c>
      <c r="E17" s="3">
        <f>IF('Roman Game Log'!E17= "","",'Roman Game Log'!E17)</f>
        <v>18</v>
      </c>
      <c r="F17" s="3">
        <v>30</v>
      </c>
      <c r="G17" s="3">
        <v>7</v>
      </c>
      <c r="H17" s="3">
        <v>11</v>
      </c>
      <c r="I17" s="3"/>
      <c r="J17" s="3"/>
      <c r="K17" s="3">
        <v>2</v>
      </c>
      <c r="L17" s="3">
        <v>3</v>
      </c>
      <c r="M17" s="3">
        <v>2</v>
      </c>
      <c r="N17" s="3">
        <v>5</v>
      </c>
      <c r="O17" s="3">
        <v>1</v>
      </c>
      <c r="P17" s="3">
        <v>1</v>
      </c>
      <c r="Q17" s="3">
        <v>0</v>
      </c>
      <c r="R17" s="3">
        <v>1</v>
      </c>
      <c r="S17" s="3">
        <v>2</v>
      </c>
      <c r="T17" s="3">
        <v>16</v>
      </c>
      <c r="U17" s="3">
        <v>1</v>
      </c>
      <c r="V17" s="3">
        <v>4</v>
      </c>
      <c r="W17" s="3">
        <v>1</v>
      </c>
      <c r="X17" s="3">
        <v>0</v>
      </c>
      <c r="Y17" s="3">
        <f>IF(F17="","",COUNTIFS('Defense Log'!$H$2:$H$3001,"Brodie",'Defense Log'!$A$2:$A$3001,$B17,'Defense Log'!$I$2:$I$3001,"Turnover",'Defense Log'!$L$2:$L$3001,"&lt;&gt;x"))</f>
        <v>2</v>
      </c>
      <c r="Z17" s="3">
        <f>IF(F17="","",SUMIFS('Defense Log'!$M$2:$M$3001,'Defense Log'!$H$2:$H$3001,"Brodie",'Defense Log'!$A$2:$A$3001,B17,'Defense Log'!$L$2:$L$3001,"&lt;&gt;x"))</f>
        <v>6</v>
      </c>
      <c r="AA17" s="3">
        <f>IF(F17="","",T17+'Impact Formula'!$B$4*O17+'Impact Formula'!$B$5*M17+'Impact Formula'!$B$6*V17+'Impact Formula'!$B$7*S17+'Impact Formula'!$B$8*(H17-G17)+'Impact Formula'!$B$9*(L17-K17))</f>
        <v>12.490000000000002</v>
      </c>
      <c r="AB17" s="3">
        <f>IF(F17="","",N17*'Impact Formula'!$B$17+Q17*'Impact Formula'!$B$18+P17*'Impact Formula'!$B$19+W17*'Impact Formula'!$B$21+U17*'Impact Formula'!$B$22+X17*'Impact Formula'!$B$23+'Impact Formula'!$B$24*R17+Y17*'Impact Formula'!$B$20+Z17*'Impact Formula'!$B$16+IFERROR((COUNTIFS('Defense Log'!$H$2:$H$3001,"Brodie",'Defense Log'!$A$2:$A$3001,$B17,'Defense Log'!$N$2:$N$3001,"No",'Defense Log'!$I$2:$I$3001,"&lt;&gt;Foul",'Defense Log'!$I$2:$I$3001,"&lt;&gt;Turnover")*'Impact Formula'!$B$25),0))</f>
        <v>14.625</v>
      </c>
      <c r="AC17" s="6">
        <f t="shared" si="1"/>
        <v>27.115000000000002</v>
      </c>
      <c r="AD17" s="5">
        <f t="shared" si="2"/>
        <v>0.64935064935064934</v>
      </c>
      <c r="AE17" s="13" t="s">
        <v>96</v>
      </c>
    </row>
    <row r="18" spans="1:31" x14ac:dyDescent="0.3">
      <c r="A18" s="20">
        <f>'Roman Game Log'!A18</f>
        <v>44936</v>
      </c>
      <c r="B18" s="13" t="str">
        <f>'Roman Game Log'!B18</f>
        <v>UIC (A)</v>
      </c>
      <c r="C18" s="3" t="str">
        <f>'Roman Game Log'!C18</f>
        <v>A</v>
      </c>
      <c r="D18" s="3" t="str">
        <f>IF('Roman Game Log'!D18= "","",'Roman Game Log'!D18)</f>
        <v>W</v>
      </c>
      <c r="E18" s="3">
        <f>IF('Roman Game Log'!E18= "","",'Roman Game Log'!E18)</f>
        <v>5</v>
      </c>
      <c r="F18" s="3">
        <v>26</v>
      </c>
      <c r="G18" s="3">
        <v>4</v>
      </c>
      <c r="H18" s="3">
        <v>10</v>
      </c>
      <c r="I18" s="3"/>
      <c r="J18" s="3"/>
      <c r="K18" s="3">
        <v>6</v>
      </c>
      <c r="L18" s="3">
        <v>9</v>
      </c>
      <c r="M18" s="3">
        <v>3</v>
      </c>
      <c r="N18" s="3">
        <v>2</v>
      </c>
      <c r="O18" s="3">
        <v>0</v>
      </c>
      <c r="P18" s="3">
        <v>0</v>
      </c>
      <c r="Q18" s="3">
        <v>0</v>
      </c>
      <c r="R18" s="3">
        <v>2</v>
      </c>
      <c r="S18" s="3">
        <v>4</v>
      </c>
      <c r="T18" s="3">
        <v>14</v>
      </c>
      <c r="U18" s="3">
        <v>1</v>
      </c>
      <c r="V18" s="3">
        <v>5</v>
      </c>
      <c r="W18" s="3">
        <v>0</v>
      </c>
      <c r="X18" s="3">
        <v>1</v>
      </c>
      <c r="Y18" s="3">
        <f>IF(F18="","",COUNTIFS('Defense Log'!$H$2:$H$3001,"Brodie",'Defense Log'!$A$2:$A$3001,$B18,'Defense Log'!$I$2:$I$3001,"Turnover",'Defense Log'!$L$2:$L$3001,"&lt;&gt;x"))</f>
        <v>2</v>
      </c>
      <c r="Z18" s="3">
        <f>IF(F18="","",SUMIFS('Defense Log'!$M$2:$M$3001,'Defense Log'!$H$2:$H$3001,"Brodie",'Defense Log'!$A$2:$A$3001,B18,'Defense Log'!$L$2:$L$3001,"&lt;&gt;x"))</f>
        <v>6</v>
      </c>
      <c r="AA18" s="3">
        <f>IF(F18="","",T18+'Impact Formula'!$B$4*O18+'Impact Formula'!$B$5*M18+'Impact Formula'!$B$6*V18+'Impact Formula'!$B$7*S18+'Impact Formula'!$B$8*(H18-G18)+'Impact Formula'!$B$9*(L18-K18))</f>
        <v>2.9799999999999986</v>
      </c>
      <c r="AB18" s="3">
        <f>IF(F18="","",N18*'Impact Formula'!$B$17+Q18*'Impact Formula'!$B$18+P18*'Impact Formula'!$B$19+W18*'Impact Formula'!$B$21+U18*'Impact Formula'!$B$22+X18*'Impact Formula'!$B$23+'Impact Formula'!$B$24*R18+Y18*'Impact Formula'!$B$20+Z18*'Impact Formula'!$B$16+IFERROR((COUNTIFS('Defense Log'!$H$2:$H$3001,"Brodie",'Defense Log'!$A$2:$A$3001,$B18,'Defense Log'!$N$2:$N$3001,"No",'Defense Log'!$I$2:$I$3001,"&lt;&gt;Foul",'Defense Log'!$I$2:$I$3001,"&lt;&gt;Turnover")*'Impact Formula'!$B$25),0))</f>
        <v>2.375</v>
      </c>
      <c r="AC18" s="6">
        <f t="shared" si="1"/>
        <v>5.3549999999999986</v>
      </c>
      <c r="AD18" s="5">
        <f t="shared" si="2"/>
        <v>0.50143266475644699</v>
      </c>
      <c r="AE18" s="13" t="s">
        <v>96</v>
      </c>
    </row>
    <row r="19" spans="1:31" x14ac:dyDescent="0.3">
      <c r="A19" s="20">
        <f>'Roman Game Log'!A19</f>
        <v>44940</v>
      </c>
      <c r="B19" s="13" t="str">
        <f>'Roman Game Log'!B19</f>
        <v>Bradley (H)</v>
      </c>
      <c r="C19" s="3" t="str">
        <f>'Roman Game Log'!C19</f>
        <v>H</v>
      </c>
      <c r="D19" s="3" t="str">
        <f>IF('Roman Game Log'!D19= "","",'Roman Game Log'!D19)</f>
        <v>W</v>
      </c>
      <c r="E19" s="3">
        <f>IF('Roman Game Log'!E19= "","",'Roman Game Log'!E19)</f>
        <v>25</v>
      </c>
      <c r="F19" s="3">
        <v>23</v>
      </c>
      <c r="G19" s="3">
        <v>4</v>
      </c>
      <c r="H19" s="3">
        <v>4</v>
      </c>
      <c r="I19" s="3"/>
      <c r="J19" s="3"/>
      <c r="K19" s="3">
        <v>2</v>
      </c>
      <c r="L19" s="3">
        <v>2</v>
      </c>
      <c r="M19" s="3">
        <v>3</v>
      </c>
      <c r="N19" s="3">
        <v>4</v>
      </c>
      <c r="O19" s="3">
        <v>2</v>
      </c>
      <c r="P19" s="3">
        <v>1</v>
      </c>
      <c r="Q19" s="3">
        <v>0</v>
      </c>
      <c r="R19" s="3">
        <v>2</v>
      </c>
      <c r="S19" s="3">
        <v>1</v>
      </c>
      <c r="T19" s="3">
        <v>10</v>
      </c>
      <c r="U19" s="3">
        <v>2</v>
      </c>
      <c r="V19" s="3">
        <v>3</v>
      </c>
      <c r="W19" s="3">
        <v>0</v>
      </c>
      <c r="X19" s="3">
        <v>1</v>
      </c>
      <c r="Y19" s="3">
        <f>IF(F19="","",COUNTIFS('Defense Log'!$H$2:$H$3001,"Brodie",'Defense Log'!$A$2:$A$3001,$B19,'Defense Log'!$I$2:$I$3001,"Turnover",'Defense Log'!$L$2:$L$3001,"&lt;&gt;x"))</f>
        <v>1</v>
      </c>
      <c r="Z19" s="3">
        <f>IF(F19="","",SUMIFS('Defense Log'!$M$2:$M$3001,'Defense Log'!$H$2:$H$3001,"Brodie",'Defense Log'!$A$2:$A$3001,B19,'Defense Log'!$L$2:$L$3001,"&lt;&gt;x"))</f>
        <v>10</v>
      </c>
      <c r="AA19" s="3">
        <f>IF(F19="","",T19+'Impact Formula'!$B$4*O19+'Impact Formula'!$B$5*M19+'Impact Formula'!$B$6*V19+'Impact Formula'!$B$7*S19+'Impact Formula'!$B$8*(H19-G19)+'Impact Formula'!$B$9*(L19-K19))</f>
        <v>18.495000000000001</v>
      </c>
      <c r="AB19" s="3">
        <f>IF(F19="","",N19*'Impact Formula'!$B$17+Q19*'Impact Formula'!$B$18+P19*'Impact Formula'!$B$19+W19*'Impact Formula'!$B$21+U19*'Impact Formula'!$B$22+X19*'Impact Formula'!$B$23+'Impact Formula'!$B$24*R19+Y19*'Impact Formula'!$B$20+Z19*'Impact Formula'!$B$16+IFERROR((COUNTIFS('Defense Log'!$H$2:$H$3001,"Brodie",'Defense Log'!$A$2:$A$3001,$B19,'Defense Log'!$N$2:$N$3001,"No",'Defense Log'!$I$2:$I$3001,"&lt;&gt;Foul",'Defense Log'!$I$2:$I$3001,"&lt;&gt;Turnover")*'Impact Formula'!$B$25),0))</f>
        <v>7.1</v>
      </c>
      <c r="AC19" s="6">
        <f t="shared" si="1"/>
        <v>25.594999999999999</v>
      </c>
      <c r="AD19" s="5">
        <f t="shared" si="2"/>
        <v>1.0245901639344261</v>
      </c>
      <c r="AE19" s="13" t="s">
        <v>96</v>
      </c>
    </row>
    <row r="20" spans="1:31" x14ac:dyDescent="0.3">
      <c r="A20" s="20">
        <f>'Roman Game Log'!A20</f>
        <v>44944</v>
      </c>
      <c r="B20" s="13" t="str">
        <f>'Roman Game Log'!B20</f>
        <v>Missouri State (H)</v>
      </c>
      <c r="C20" s="3" t="str">
        <f>'Roman Game Log'!C20</f>
        <v>H</v>
      </c>
      <c r="D20" s="3" t="str">
        <f>IF('Roman Game Log'!D20= "","",'Roman Game Log'!D20)</f>
        <v>L</v>
      </c>
      <c r="E20" s="3">
        <f>IF('Roman Game Log'!E20= "","",'Roman Game Log'!E20)</f>
        <v>3</v>
      </c>
      <c r="F20" s="3">
        <v>38</v>
      </c>
      <c r="G20" s="3">
        <v>5</v>
      </c>
      <c r="H20" s="3">
        <v>5</v>
      </c>
      <c r="I20" s="3"/>
      <c r="J20" s="3"/>
      <c r="K20" s="3">
        <v>3</v>
      </c>
      <c r="L20" s="3">
        <v>3</v>
      </c>
      <c r="M20" s="3">
        <v>1</v>
      </c>
      <c r="N20" s="3">
        <v>4</v>
      </c>
      <c r="O20" s="3">
        <v>1</v>
      </c>
      <c r="P20" s="3">
        <v>2</v>
      </c>
      <c r="Q20" s="3">
        <v>0</v>
      </c>
      <c r="R20" s="3">
        <v>3</v>
      </c>
      <c r="S20" s="3">
        <v>2</v>
      </c>
      <c r="T20" s="3">
        <v>13</v>
      </c>
      <c r="U20" s="3">
        <v>3</v>
      </c>
      <c r="V20" s="3">
        <v>4</v>
      </c>
      <c r="W20" s="3">
        <v>1</v>
      </c>
      <c r="X20" s="3">
        <v>0</v>
      </c>
      <c r="Y20" s="3">
        <f>IF(F20="","",COUNTIFS('Defense Log'!$H$2:$H$3001,"Brodie",'Defense Log'!$A$2:$A$3001,$B20,'Defense Log'!$I$2:$I$3001,"Turnover",'Defense Log'!$L$2:$L$3001,"&lt;&gt;x"))</f>
        <v>2</v>
      </c>
      <c r="Z20" s="3">
        <f>IF(F20="","",SUMIFS('Defense Log'!$M$2:$M$3001,'Defense Log'!$H$2:$H$3001,"Brodie",'Defense Log'!$A$2:$A$3001,B20,'Defense Log'!$L$2:$L$3001,"&lt;&gt;x"))</f>
        <v>16</v>
      </c>
      <c r="AA20" s="3">
        <f>IF(F20="","",T20+'Impact Formula'!$B$4*O20+'Impact Formula'!$B$5*M20+'Impact Formula'!$B$6*V20+'Impact Formula'!$B$7*S20+'Impact Formula'!$B$8*(H20-G20)+'Impact Formula'!$B$9*(L20-K20))</f>
        <v>15.439999999999998</v>
      </c>
      <c r="AB20" s="3">
        <f>IF(F20="","",N20*'Impact Formula'!$B$17+Q20*'Impact Formula'!$B$18+P20*'Impact Formula'!$B$19+W20*'Impact Formula'!$B$21+U20*'Impact Formula'!$B$22+X20*'Impact Formula'!$B$23+'Impact Formula'!$B$24*R20+Y20*'Impact Formula'!$B$20+Z20*'Impact Formula'!$B$16+IFERROR((COUNTIFS('Defense Log'!$H$2:$H$3001,"Brodie",'Defense Log'!$A$2:$A$3001,$B20,'Defense Log'!$N$2:$N$3001,"No",'Defense Log'!$I$2:$I$3001,"&lt;&gt;Foul",'Defense Log'!$I$2:$I$3001,"&lt;&gt;Turnover")*'Impact Formula'!$B$25),0))</f>
        <v>-0.125</v>
      </c>
      <c r="AC20" s="6">
        <f t="shared" si="1"/>
        <v>15.314999999999998</v>
      </c>
      <c r="AD20" s="5">
        <f t="shared" si="2"/>
        <v>1.0284810126582278</v>
      </c>
      <c r="AE20" s="13" t="s">
        <v>96</v>
      </c>
    </row>
    <row r="21" spans="1:31" x14ac:dyDescent="0.3">
      <c r="A21" s="20">
        <f>'Roman Game Log'!A21</f>
        <v>44947</v>
      </c>
      <c r="B21" s="13" t="str">
        <f>'Roman Game Log'!B21</f>
        <v>Evansville (A)</v>
      </c>
      <c r="C21" s="3" t="str">
        <f>'Roman Game Log'!C21</f>
        <v>A</v>
      </c>
      <c r="D21" s="3" t="str">
        <f>IF('Roman Game Log'!D21= "","",'Roman Game Log'!D21)</f>
        <v>W</v>
      </c>
      <c r="E21" s="3">
        <f>IF('Roman Game Log'!E21= "","",'Roman Game Log'!E21)</f>
        <v>36</v>
      </c>
      <c r="F21" s="3">
        <v>13</v>
      </c>
      <c r="G21" s="3">
        <v>8</v>
      </c>
      <c r="H21" s="3">
        <v>12</v>
      </c>
      <c r="I21" s="3"/>
      <c r="J21" s="3"/>
      <c r="K21" s="3">
        <v>1</v>
      </c>
      <c r="L21" s="3">
        <v>1</v>
      </c>
      <c r="M21" s="3">
        <v>1</v>
      </c>
      <c r="N21" s="3">
        <v>7</v>
      </c>
      <c r="O21" s="3">
        <v>0</v>
      </c>
      <c r="P21" s="3">
        <v>0</v>
      </c>
      <c r="Q21" s="3">
        <v>0</v>
      </c>
      <c r="R21" s="3">
        <v>5</v>
      </c>
      <c r="S21" s="3">
        <v>0</v>
      </c>
      <c r="T21" s="3">
        <v>17</v>
      </c>
      <c r="U21" s="3">
        <v>0</v>
      </c>
      <c r="V21" s="3">
        <v>2</v>
      </c>
      <c r="W21" s="3">
        <v>0</v>
      </c>
      <c r="X21" s="3">
        <v>0</v>
      </c>
      <c r="Y21" s="3">
        <f>IF(F21="","",COUNTIFS('Defense Log'!$H$2:$H$3001,"Brodie",'Defense Log'!$A$2:$A$3001,$B21,'Defense Log'!$I$2:$I$3001,"Turnover",'Defense Log'!$L$2:$L$3001,"&lt;&gt;x"))</f>
        <v>1</v>
      </c>
      <c r="Z21" s="3">
        <f>IF(F21="","",SUMIFS('Defense Log'!$M$2:$M$3001,'Defense Log'!$H$2:$H$3001,"Brodie",'Defense Log'!$A$2:$A$3001,B21,'Defense Log'!$L$2:$L$3001,"&lt;&gt;x"))</f>
        <v>6</v>
      </c>
      <c r="AA21" s="3">
        <f>IF(F21="","",T21+'Impact Formula'!$B$4*O21+'Impact Formula'!$B$5*M21+'Impact Formula'!$B$6*V21+'Impact Formula'!$B$7*S21+'Impact Formula'!$B$8*(H21-G21)+'Impact Formula'!$B$9*(L21-K21))</f>
        <v>13.3</v>
      </c>
      <c r="AB21" s="3">
        <f>IF(F21="","",N21*'Impact Formula'!$B$17+Q21*'Impact Formula'!$B$18+P21*'Impact Formula'!$B$19+W21*'Impact Formula'!$B$21+U21*'Impact Formula'!$B$22+X21*'Impact Formula'!$B$23+'Impact Formula'!$B$24*R21+Y21*'Impact Formula'!$B$20+Z21*'Impact Formula'!$B$16+IFERROR((COUNTIFS('Defense Log'!$H$2:$H$3001,"Brodie",'Defense Log'!$A$2:$A$3001,$B21,'Defense Log'!$N$2:$N$3001,"No",'Defense Log'!$I$2:$I$3001,"&lt;&gt;Foul",'Defense Log'!$I$2:$I$3001,"&lt;&gt;Turnover")*'Impact Formula'!$B$25),0))</f>
        <v>5.4</v>
      </c>
      <c r="AC21" s="6">
        <f t="shared" si="1"/>
        <v>18.700000000000003</v>
      </c>
      <c r="AD21" s="5">
        <f t="shared" si="2"/>
        <v>0.68327974276527337</v>
      </c>
      <c r="AE21" s="13" t="s">
        <v>96</v>
      </c>
    </row>
    <row r="22" spans="1:31" x14ac:dyDescent="0.3">
      <c r="A22" s="20">
        <f>'Roman Game Log'!A22</f>
        <v>44950</v>
      </c>
      <c r="B22" s="13" t="str">
        <f>'Roman Game Log'!B22</f>
        <v>Indiana State (H)</v>
      </c>
      <c r="C22" s="3" t="str">
        <f>'Roman Game Log'!C22</f>
        <v>H</v>
      </c>
      <c r="D22" s="3" t="str">
        <f>IF('Roman Game Log'!D22= "","",'Roman Game Log'!D22)</f>
        <v>W</v>
      </c>
      <c r="E22" s="3">
        <f>IF('Roman Game Log'!E22= "","",'Roman Game Log'!E22)</f>
        <v>2</v>
      </c>
      <c r="F22" s="3">
        <v>19</v>
      </c>
      <c r="G22" s="3">
        <v>2</v>
      </c>
      <c r="H22" s="3">
        <v>6</v>
      </c>
      <c r="I22" s="3"/>
      <c r="J22" s="3"/>
      <c r="K22" s="3">
        <v>2</v>
      </c>
      <c r="L22" s="3">
        <v>2</v>
      </c>
      <c r="M22" s="3">
        <v>1</v>
      </c>
      <c r="N22" s="3">
        <v>2</v>
      </c>
      <c r="O22" s="3">
        <v>1</v>
      </c>
      <c r="P22" s="3">
        <v>3</v>
      </c>
      <c r="Q22" s="3">
        <v>0</v>
      </c>
      <c r="R22" s="3">
        <v>4</v>
      </c>
      <c r="S22" s="3">
        <v>2</v>
      </c>
      <c r="T22" s="3">
        <v>6</v>
      </c>
      <c r="U22" s="3">
        <v>0</v>
      </c>
      <c r="V22" s="3">
        <v>2</v>
      </c>
      <c r="W22" s="3">
        <v>0</v>
      </c>
      <c r="X22" s="3">
        <v>0</v>
      </c>
      <c r="Y22" s="3">
        <f>IF(F22="","",COUNTIFS('Defense Log'!$H$2:$H$3001,"Brodie",'Defense Log'!$A$2:$A$3001,$B22,'Defense Log'!$I$2:$I$3001,"Turnover",'Defense Log'!$L$2:$L$3001,"&lt;&gt;x"))</f>
        <v>1</v>
      </c>
      <c r="Z22" s="3">
        <f>IF(F22="","",SUMIFS('Defense Log'!$M$2:$M$3001,'Defense Log'!$H$2:$H$3001,"Brodie",'Defense Log'!$A$2:$A$3001,B22,'Defense Log'!$L$2:$L$3001,"&lt;&gt;x"))</f>
        <v>4</v>
      </c>
      <c r="AA22" s="3">
        <f>IF(F22="","",T22+'Impact Formula'!$B$4*O22+'Impact Formula'!$B$5*M22+'Impact Formula'!$B$6*V22+'Impact Formula'!$B$7*S22+'Impact Formula'!$B$8*(H22-G22)+'Impact Formula'!$B$9*(L22-K22))</f>
        <v>-5.9999999999999609E-2</v>
      </c>
      <c r="AB22" s="3">
        <f>IF(F22="","",N22*'Impact Formula'!$B$17+Q22*'Impact Formula'!$B$18+P22*'Impact Formula'!$B$19+W22*'Impact Formula'!$B$21+U22*'Impact Formula'!$B$22+X22*'Impact Formula'!$B$23+'Impact Formula'!$B$24*R22+Y22*'Impact Formula'!$B$20+Z22*'Impact Formula'!$B$16+IFERROR((COUNTIFS('Defense Log'!$H$2:$H$3001,"Brodie",'Defense Log'!$A$2:$A$3001,$B22,'Defense Log'!$N$2:$N$3001,"No",'Defense Log'!$I$2:$I$3001,"&lt;&gt;Foul",'Defense Log'!$I$2:$I$3001,"&lt;&gt;Turnover")*'Impact Formula'!$B$25),0))</f>
        <v>11.65</v>
      </c>
      <c r="AC22" s="6">
        <f t="shared" si="1"/>
        <v>11.59</v>
      </c>
      <c r="AD22" s="5">
        <f t="shared" si="2"/>
        <v>0.43604651162790697</v>
      </c>
      <c r="AE22" s="13" t="s">
        <v>96</v>
      </c>
    </row>
    <row r="23" spans="1:31" x14ac:dyDescent="0.3">
      <c r="A23" s="20">
        <f>'Roman Game Log'!A23</f>
        <v>44955</v>
      </c>
      <c r="B23" s="13" t="str">
        <f>'Roman Game Log'!B23</f>
        <v>Belmont (A)</v>
      </c>
      <c r="C23" s="3" t="str">
        <f>'Roman Game Log'!C23</f>
        <v>A</v>
      </c>
      <c r="D23" s="3" t="str">
        <f>IF('Roman Game Log'!D23= "","",'Roman Game Log'!D23)</f>
        <v>W</v>
      </c>
      <c r="E23" s="3">
        <f>IF('Roman Game Log'!E23= "","",'Roman Game Log'!E23)</f>
        <v>18</v>
      </c>
      <c r="F23" s="3">
        <v>19</v>
      </c>
      <c r="G23" s="3">
        <v>7</v>
      </c>
      <c r="H23" s="3">
        <v>14</v>
      </c>
      <c r="I23" s="3"/>
      <c r="J23" s="3"/>
      <c r="K23" s="3">
        <v>1</v>
      </c>
      <c r="L23" s="3">
        <v>2</v>
      </c>
      <c r="M23" s="3">
        <v>1</v>
      </c>
      <c r="N23" s="3">
        <v>4</v>
      </c>
      <c r="O23" s="3">
        <v>0</v>
      </c>
      <c r="P23" s="3">
        <v>0</v>
      </c>
      <c r="Q23" s="3">
        <v>0</v>
      </c>
      <c r="R23" s="3">
        <v>2</v>
      </c>
      <c r="S23" s="3">
        <v>0</v>
      </c>
      <c r="T23" s="3">
        <v>15</v>
      </c>
      <c r="U23" s="3">
        <v>0</v>
      </c>
      <c r="V23" s="3">
        <v>1</v>
      </c>
      <c r="W23" s="3">
        <v>1</v>
      </c>
      <c r="X23" s="3">
        <v>0</v>
      </c>
      <c r="Y23" s="3">
        <f>IF(F23="","",COUNTIFS('Defense Log'!$H$2:$H$3001,"Brodie",'Defense Log'!$A$2:$A$3001,$B23,'Defense Log'!$I$2:$I$3001,"Turnover",'Defense Log'!$L$2:$L$3001,"&lt;&gt;x"))</f>
        <v>1</v>
      </c>
      <c r="Z23" s="3">
        <f>IF(F23="","",SUMIFS('Defense Log'!$M$2:$M$3001,'Defense Log'!$H$2:$H$3001,"Brodie",'Defense Log'!$A$2:$A$3001,B23,'Defense Log'!$L$2:$L$3001,"&lt;&gt;x"))</f>
        <v>8</v>
      </c>
      <c r="AA23" s="3">
        <f>IF(F23="","",T23+'Impact Formula'!$B$4*O23+'Impact Formula'!$B$5*M23+'Impact Formula'!$B$6*V23+'Impact Formula'!$B$7*S23+'Impact Formula'!$B$8*(H23-G23)+'Impact Formula'!$B$9*(L23-K23))</f>
        <v>4.5500000000000007</v>
      </c>
      <c r="AB23" s="3">
        <f>IF(F23="","",N23*'Impact Formula'!$B$17+Q23*'Impact Formula'!$B$18+P23*'Impact Formula'!$B$19+W23*'Impact Formula'!$B$21+U23*'Impact Formula'!$B$22+X23*'Impact Formula'!$B$23+'Impact Formula'!$B$24*R23+Y23*'Impact Formula'!$B$20+Z23*'Impact Formula'!$B$16+IFERROR((COUNTIFS('Defense Log'!$H$2:$H$3001,"Brodie",'Defense Log'!$A$2:$A$3001,$B23,'Defense Log'!$N$2:$N$3001,"No",'Defense Log'!$I$2:$I$3001,"&lt;&gt;Foul",'Defense Log'!$I$2:$I$3001,"&lt;&gt;Turnover")*'Impact Formula'!$B$25),0))</f>
        <v>3.5999999999999996</v>
      </c>
      <c r="AC23" s="6">
        <f t="shared" si="1"/>
        <v>8.15</v>
      </c>
      <c r="AD23" s="5">
        <f t="shared" si="2"/>
        <v>0.50403225806451613</v>
      </c>
      <c r="AE23" s="13" t="s">
        <v>96</v>
      </c>
    </row>
    <row r="24" spans="1:31" x14ac:dyDescent="0.3">
      <c r="A24" s="20">
        <f>'Roman Game Log'!A24</f>
        <v>44958</v>
      </c>
      <c r="B24" s="13" t="str">
        <f>'Roman Game Log'!B24</f>
        <v>UNI (H)</v>
      </c>
      <c r="C24" s="3" t="str">
        <f>'Roman Game Log'!C24</f>
        <v>H</v>
      </c>
      <c r="D24" s="3" t="str">
        <f>IF('Roman Game Log'!D24= "","",'Roman Game Log'!D24)</f>
        <v>W</v>
      </c>
      <c r="E24" s="3">
        <f>IF('Roman Game Log'!E24= "","",'Roman Game Log'!E24)</f>
        <v>7</v>
      </c>
      <c r="F24" s="3">
        <v>27</v>
      </c>
      <c r="G24" s="3">
        <v>5</v>
      </c>
      <c r="H24" s="3">
        <v>8</v>
      </c>
      <c r="I24" s="3"/>
      <c r="J24" s="3"/>
      <c r="K24" s="3">
        <v>2</v>
      </c>
      <c r="L24" s="3">
        <v>3</v>
      </c>
      <c r="M24" s="3">
        <v>4</v>
      </c>
      <c r="N24" s="3">
        <v>4</v>
      </c>
      <c r="O24" s="3">
        <v>1</v>
      </c>
      <c r="P24" s="3">
        <v>1</v>
      </c>
      <c r="Q24" s="3">
        <v>0</v>
      </c>
      <c r="R24" s="3">
        <v>3</v>
      </c>
      <c r="S24" s="3">
        <v>1</v>
      </c>
      <c r="T24" s="3">
        <v>12</v>
      </c>
      <c r="U24" s="3">
        <v>2</v>
      </c>
      <c r="V24" s="3">
        <v>4</v>
      </c>
      <c r="W24" s="3">
        <v>0</v>
      </c>
      <c r="X24" s="3">
        <v>0</v>
      </c>
      <c r="Y24" s="3">
        <f>IF(F24="","",COUNTIFS('Defense Log'!$H$2:$H$3001,"Brodie",'Defense Log'!$A$2:$A$3001,$B24,'Defense Log'!$I$2:$I$3001,"Turnover",'Defense Log'!$L$2:$L$3001,"&lt;&gt;x"))</f>
        <v>1</v>
      </c>
      <c r="Z24" s="3">
        <f>IF(F24="","",SUMIFS('Defense Log'!$M$2:$M$3001,'Defense Log'!$H$2:$H$3001,"Brodie",'Defense Log'!$A$2:$A$3001,B24,'Defense Log'!$L$2:$L$3001,"&lt;&gt;x"))</f>
        <v>12</v>
      </c>
      <c r="AA24" s="3">
        <f>IF(F24="","",T24+'Impact Formula'!$B$4*O24+'Impact Formula'!$B$5*M24+'Impact Formula'!$B$6*V24+'Impact Formula'!$B$7*S24+'Impact Formula'!$B$8*(H24-G24)+'Impact Formula'!$B$9*(L24-K24))</f>
        <v>15.695</v>
      </c>
      <c r="AB24" s="3">
        <f>IF(F24="","",N24*'Impact Formula'!$B$17+Q24*'Impact Formula'!$B$18+P24*'Impact Formula'!$B$19+W24*'Impact Formula'!$B$21+U24*'Impact Formula'!$B$22+X24*'Impact Formula'!$B$23+'Impact Formula'!$B$24*R24+Y24*'Impact Formula'!$B$20+Z24*'Impact Formula'!$B$16+IFERROR((COUNTIFS('Defense Log'!$H$2:$H$3001,"Brodie",'Defense Log'!$A$2:$A$3001,$B24,'Defense Log'!$N$2:$N$3001,"No",'Defense Log'!$I$2:$I$3001,"&lt;&gt;Foul",'Defense Log'!$I$2:$I$3001,"&lt;&gt;Turnover")*'Impact Formula'!$B$25),0))</f>
        <v>6.15</v>
      </c>
      <c r="AC24" s="6">
        <f t="shared" si="1"/>
        <v>21.844999999999999</v>
      </c>
      <c r="AD24" s="5">
        <f t="shared" si="2"/>
        <v>0.64377682403433478</v>
      </c>
      <c r="AE24" s="13" t="s">
        <v>96</v>
      </c>
    </row>
    <row r="25" spans="1:31" x14ac:dyDescent="0.3">
      <c r="A25" s="20">
        <f>'Roman Game Log'!A25</f>
        <v>44961</v>
      </c>
      <c r="B25" s="13" t="str">
        <f>'Roman Game Log'!B25</f>
        <v>Valparaiso (A)</v>
      </c>
      <c r="C25" s="3" t="str">
        <f>'Roman Game Log'!C25</f>
        <v>A</v>
      </c>
      <c r="D25" s="3" t="str">
        <f>IF('Roman Game Log'!D25= "","",'Roman Game Log'!D25)</f>
        <v>W</v>
      </c>
      <c r="E25" s="3">
        <f>IF('Roman Game Log'!E25= "","",'Roman Game Log'!E25)</f>
        <v>3</v>
      </c>
      <c r="F25" s="3">
        <v>25</v>
      </c>
      <c r="G25" s="3">
        <v>0</v>
      </c>
      <c r="H25" s="3">
        <v>3</v>
      </c>
      <c r="I25" s="3"/>
      <c r="J25" s="3"/>
      <c r="K25" s="3">
        <v>4</v>
      </c>
      <c r="L25" s="3">
        <v>6</v>
      </c>
      <c r="M25" s="3">
        <v>1</v>
      </c>
      <c r="N25" s="3">
        <v>4</v>
      </c>
      <c r="O25" s="3">
        <v>2</v>
      </c>
      <c r="P25" s="3">
        <v>3</v>
      </c>
      <c r="Q25" s="3">
        <v>0</v>
      </c>
      <c r="R25" s="3">
        <v>3</v>
      </c>
      <c r="S25" s="3">
        <v>2</v>
      </c>
      <c r="T25" s="3">
        <v>4</v>
      </c>
      <c r="U25" s="3">
        <v>0</v>
      </c>
      <c r="V25" s="3">
        <v>3</v>
      </c>
      <c r="W25" s="3">
        <v>0</v>
      </c>
      <c r="X25" s="3">
        <v>0</v>
      </c>
      <c r="Y25" s="3">
        <f>IF(F25="","",COUNTIFS('Defense Log'!$H$2:$H$3001,"Brodie",'Defense Log'!$A$2:$A$3001,$B25,'Defense Log'!$I$2:$I$3001,"Turnover",'Defense Log'!$L$2:$L$3001,"&lt;&gt;x"))</f>
        <v>0</v>
      </c>
      <c r="Z25" s="3">
        <f>IF(F25="","",SUMIFS('Defense Log'!$M$2:$M$3001,'Defense Log'!$H$2:$H$3001,"Brodie",'Defense Log'!$A$2:$A$3001,B25,'Defense Log'!$L$2:$L$3001,"&lt;&gt;x"))</f>
        <v>19</v>
      </c>
      <c r="AA25" s="3">
        <f>IF(F25="","",T25+'Impact Formula'!$B$4*O25+'Impact Formula'!$B$5*M25+'Impact Formula'!$B$6*V25+'Impact Formula'!$B$7*S25+'Impact Formula'!$B$8*(H25-G25)+'Impact Formula'!$B$9*(L25-K25))</f>
        <v>0.29000000000000004</v>
      </c>
      <c r="AB25" s="3">
        <f>IF(F25="","",N25*'Impact Formula'!$B$17+Q25*'Impact Formula'!$B$18+P25*'Impact Formula'!$B$19+W25*'Impact Formula'!$B$21+U25*'Impact Formula'!$B$22+X25*'Impact Formula'!$B$23+'Impact Formula'!$B$24*R25+Y25*'Impact Formula'!$B$20+Z25*'Impact Formula'!$B$16+IFERROR((COUNTIFS('Defense Log'!$H$2:$H$3001,"Brodie",'Defense Log'!$A$2:$A$3001,$B25,'Defense Log'!$N$2:$N$3001,"No",'Defense Log'!$I$2:$I$3001,"&lt;&gt;Foul",'Defense Log'!$I$2:$I$3001,"&lt;&gt;Turnover")*'Impact Formula'!$B$25),0))</f>
        <v>1.75</v>
      </c>
      <c r="AC25" s="6">
        <f t="shared" si="1"/>
        <v>2.04</v>
      </c>
      <c r="AD25" s="5">
        <f t="shared" si="2"/>
        <v>0.35460992907801414</v>
      </c>
      <c r="AE25" s="13" t="s">
        <v>96</v>
      </c>
    </row>
    <row r="26" spans="1:31" x14ac:dyDescent="0.3">
      <c r="A26" s="20">
        <f>'Roman Game Log'!A26</f>
        <v>44964</v>
      </c>
      <c r="B26" s="13" t="str">
        <f>'Roman Game Log'!B26</f>
        <v>Murray State (A)</v>
      </c>
      <c r="C26" s="3" t="str">
        <f>'Roman Game Log'!C26</f>
        <v>A</v>
      </c>
      <c r="D26" s="3" t="str">
        <f>IF('Roman Game Log'!D26= "","",'Roman Game Log'!D26)</f>
        <v>W</v>
      </c>
      <c r="E26" s="3">
        <f>IF('Roman Game Log'!E26= "","",'Roman Game Log'!E26)</f>
        <v>24</v>
      </c>
      <c r="F26" s="3">
        <v>24</v>
      </c>
      <c r="G26" s="3">
        <v>2</v>
      </c>
      <c r="H26" s="3">
        <v>4</v>
      </c>
      <c r="I26" s="3"/>
      <c r="J26" s="3"/>
      <c r="K26" s="3"/>
      <c r="L26" s="3"/>
      <c r="M26" s="3">
        <v>0</v>
      </c>
      <c r="N26" s="3">
        <v>3</v>
      </c>
      <c r="O26" s="3">
        <v>3</v>
      </c>
      <c r="P26" s="3">
        <v>3</v>
      </c>
      <c r="Q26" s="3">
        <v>0</v>
      </c>
      <c r="R26" s="3">
        <v>1</v>
      </c>
      <c r="S26" s="3">
        <v>1</v>
      </c>
      <c r="T26" s="3">
        <v>4</v>
      </c>
      <c r="U26" s="3">
        <v>1</v>
      </c>
      <c r="V26" s="3">
        <v>0</v>
      </c>
      <c r="W26" s="3">
        <v>0</v>
      </c>
      <c r="X26" s="3">
        <v>0</v>
      </c>
      <c r="Y26" s="3">
        <f>IF(F26="","",COUNTIFS('Defense Log'!$H$2:$H$3001,"Brodie",'Defense Log'!$A$2:$A$3001,$B26,'Defense Log'!$I$2:$I$3001,"Turnover",'Defense Log'!$L$2:$L$3001,"&lt;&gt;x"))</f>
        <v>0</v>
      </c>
      <c r="Z26" s="3">
        <f>IF(F26="","",SUMIFS('Defense Log'!$M$2:$M$3001,'Defense Log'!$H$2:$H$3001,"Brodie",'Defense Log'!$A$2:$A$3001,B26,'Defense Log'!$L$2:$L$3001,"&lt;&gt;x"))</f>
        <v>9</v>
      </c>
      <c r="AA26" s="3">
        <f>IF(F26="","",T26+'Impact Formula'!$B$4*O26+'Impact Formula'!$B$5*M26+'Impact Formula'!$B$6*V26+'Impact Formula'!$B$7*S26+'Impact Formula'!$B$8*(H26-G26)+'Impact Formula'!$B$9*(L26-K26))</f>
        <v>2.6950000000000003</v>
      </c>
      <c r="AB26" s="3">
        <f>IF(F26="","",N26*'Impact Formula'!$B$17+Q26*'Impact Formula'!$B$18+P26*'Impact Formula'!$B$19+W26*'Impact Formula'!$B$21+U26*'Impact Formula'!$B$22+X26*'Impact Formula'!$B$23+'Impact Formula'!$B$24*R26+Y26*'Impact Formula'!$B$20+Z26*'Impact Formula'!$B$16+IFERROR((COUNTIFS('Defense Log'!$H$2:$H$3001,"Brodie",'Defense Log'!$A$2:$A$3001,$B26,'Defense Log'!$N$2:$N$3001,"No",'Defense Log'!$I$2:$I$3001,"&lt;&gt;Foul",'Defense Log'!$I$2:$I$3001,"&lt;&gt;Turnover")*'Impact Formula'!$B$25),0))</f>
        <v>10.875</v>
      </c>
      <c r="AC26" s="6">
        <f t="shared" si="1"/>
        <v>13.57</v>
      </c>
      <c r="AD26" s="5">
        <f t="shared" si="2"/>
        <v>0.5</v>
      </c>
      <c r="AE26" s="13" t="s">
        <v>96</v>
      </c>
    </row>
    <row r="27" spans="1:31" x14ac:dyDescent="0.3">
      <c r="A27" s="20">
        <f>'Roman Game Log'!A27</f>
        <v>44968</v>
      </c>
      <c r="B27" s="13" t="str">
        <f>'Roman Game Log'!B27</f>
        <v>SIU (H)</v>
      </c>
      <c r="C27" s="3" t="str">
        <f>'Roman Game Log'!C27</f>
        <v>H</v>
      </c>
      <c r="D27" s="3" t="str">
        <f>IF('Roman Game Log'!D27= "","",'Roman Game Log'!D27)</f>
        <v>W</v>
      </c>
      <c r="E27" s="3">
        <f>IF('Roman Game Log'!E27= "","",'Roman Game Log'!E27)</f>
        <v>23</v>
      </c>
      <c r="F27" s="3">
        <v>31</v>
      </c>
      <c r="G27" s="3">
        <v>5</v>
      </c>
      <c r="H27" s="3">
        <v>9</v>
      </c>
      <c r="I27" s="3"/>
      <c r="J27" s="3"/>
      <c r="K27" s="3">
        <v>1</v>
      </c>
      <c r="L27" s="3">
        <v>1</v>
      </c>
      <c r="M27" s="3">
        <v>4</v>
      </c>
      <c r="N27" s="3">
        <v>7</v>
      </c>
      <c r="O27" s="3">
        <v>1</v>
      </c>
      <c r="P27" s="3">
        <v>1</v>
      </c>
      <c r="Q27" s="3">
        <v>2</v>
      </c>
      <c r="R27" s="3">
        <v>3</v>
      </c>
      <c r="S27" s="3">
        <v>2</v>
      </c>
      <c r="T27" s="3">
        <v>11</v>
      </c>
      <c r="U27" s="3">
        <v>0</v>
      </c>
      <c r="V27" s="3">
        <v>2</v>
      </c>
      <c r="W27" s="3">
        <v>0</v>
      </c>
      <c r="X27" s="3">
        <v>4</v>
      </c>
      <c r="Y27" s="3">
        <f>IF(F27="","",COUNTIFS('Defense Log'!$H$2:$H$3001,"Brodie",'Defense Log'!$A$2:$A$3001,$B27,'Defense Log'!$I$2:$I$3001,"Turnover",'Defense Log'!$L$2:$L$3001,"&lt;&gt;x"))</f>
        <v>2</v>
      </c>
      <c r="Z27" s="3">
        <f>IF(F27="","",SUMIFS('Defense Log'!$M$2:$M$3001,'Defense Log'!$H$2:$H$3001,"Brodie",'Defense Log'!$A$2:$A$3001,B27,'Defense Log'!$L$2:$L$3001,"&lt;&gt;x"))</f>
        <v>11</v>
      </c>
      <c r="AA27" s="3">
        <f>IF(F27="","",T27+'Impact Formula'!$B$4*O27+'Impact Formula'!$B$5*M27+'Impact Formula'!$B$6*V27+'Impact Formula'!$B$7*S27+'Impact Formula'!$B$8*(H27-G27)+'Impact Formula'!$B$9*(L27-K27))</f>
        <v>10.34</v>
      </c>
      <c r="AB27" s="3">
        <f>IF(F27="","",N27*'Impact Formula'!$B$17+Q27*'Impact Formula'!$B$18+P27*'Impact Formula'!$B$19+W27*'Impact Formula'!$B$21+U27*'Impact Formula'!$B$22+X27*'Impact Formula'!$B$23+'Impact Formula'!$B$24*R27+Y27*'Impact Formula'!$B$20+Z27*'Impact Formula'!$B$16+IFERROR((COUNTIFS('Defense Log'!$H$2:$H$3001,"Brodie",'Defense Log'!$A$2:$A$3001,$B27,'Defense Log'!$N$2:$N$3001,"No",'Defense Log'!$I$2:$I$3001,"&lt;&gt;Foul",'Defense Log'!$I$2:$I$3001,"&lt;&gt;Turnover")*'Impact Formula'!$B$25),0))</f>
        <v>1.3499999999999996</v>
      </c>
      <c r="AC27" s="6">
        <f t="shared" si="1"/>
        <v>11.69</v>
      </c>
      <c r="AD27" s="5">
        <f t="shared" si="2"/>
        <v>0.5826271186440678</v>
      </c>
      <c r="AE27" s="13" t="s">
        <v>96</v>
      </c>
    </row>
    <row r="28" spans="1:31" x14ac:dyDescent="0.3">
      <c r="A28" s="20">
        <f>'Roman Game Log'!A28</f>
        <v>44972</v>
      </c>
      <c r="B28" s="13" t="str">
        <f>'Roman Game Log'!B28</f>
        <v>UNI (A)</v>
      </c>
      <c r="C28" s="3" t="str">
        <f>'Roman Game Log'!C28</f>
        <v>A</v>
      </c>
      <c r="D28" s="3" t="str">
        <f>IF('Roman Game Log'!D28= "","",'Roman Game Log'!D28)</f>
        <v>W</v>
      </c>
      <c r="E28" s="3">
        <f>IF('Roman Game Log'!E28= "","",'Roman Game Log'!E28)</f>
        <v>8</v>
      </c>
      <c r="F28" s="3">
        <v>31</v>
      </c>
      <c r="G28" s="3">
        <v>4</v>
      </c>
      <c r="H28" s="3">
        <v>8</v>
      </c>
      <c r="I28" s="3"/>
      <c r="J28" s="3"/>
      <c r="K28" s="3"/>
      <c r="L28" s="3"/>
      <c r="M28" s="3">
        <v>0</v>
      </c>
      <c r="N28" s="3">
        <v>8</v>
      </c>
      <c r="O28" s="3">
        <v>1</v>
      </c>
      <c r="P28" s="3">
        <v>0</v>
      </c>
      <c r="Q28" s="3">
        <v>0</v>
      </c>
      <c r="R28" s="3">
        <v>3</v>
      </c>
      <c r="S28" s="3">
        <v>4</v>
      </c>
      <c r="T28" s="3">
        <v>8</v>
      </c>
      <c r="U28" s="3">
        <v>0</v>
      </c>
      <c r="V28" s="3">
        <v>0</v>
      </c>
      <c r="W28" s="3">
        <v>0</v>
      </c>
      <c r="X28" s="3">
        <v>1</v>
      </c>
      <c r="Y28" s="3">
        <f>IF(F28="","",COUNTIFS('Defense Log'!$H$2:$H$3001,"Brodie",'Defense Log'!$A$2:$A$3001,$B28,'Defense Log'!$I$2:$I$3001,"Turnover",'Defense Log'!$L$2:$L$3001,"&lt;&gt;x"))</f>
        <v>0</v>
      </c>
      <c r="Z28" s="3">
        <f>IF(F28="","",SUMIFS('Defense Log'!$M$2:$M$3001,'Defense Log'!$H$2:$H$3001,"Brodie",'Defense Log'!$A$2:$A$3001,B28,'Defense Log'!$L$2:$L$3001,"&lt;&gt;x"))</f>
        <v>12</v>
      </c>
      <c r="AA28" s="3">
        <f>IF(F28="","",T28+'Impact Formula'!$B$4*O28+'Impact Formula'!$B$5*M28+'Impact Formula'!$B$6*V28+'Impact Formula'!$B$7*S28+'Impact Formula'!$B$8*(H28-G28)+'Impact Formula'!$B$9*(L28-K28))</f>
        <v>-5.07</v>
      </c>
      <c r="AB28" s="3">
        <f>IF(F28="","",N28*'Impact Formula'!$B$17+Q28*'Impact Formula'!$B$18+P28*'Impact Formula'!$B$19+W28*'Impact Formula'!$B$21+U28*'Impact Formula'!$B$22+X28*'Impact Formula'!$B$23+'Impact Formula'!$B$24*R28+Y28*'Impact Formula'!$B$20+Z28*'Impact Formula'!$B$16+IFERROR((COUNTIFS('Defense Log'!$H$2:$H$3001,"Brodie",'Defense Log'!$A$2:$A$3001,$B28,'Defense Log'!$N$2:$N$3001,"No",'Defense Log'!$I$2:$I$3001,"&lt;&gt;Foul",'Defense Log'!$I$2:$I$3001,"&lt;&gt;Turnover")*'Impact Formula'!$B$25),0))</f>
        <v>0.69999999999999929</v>
      </c>
      <c r="AC28" s="6">
        <f t="shared" si="1"/>
        <v>-4.370000000000001</v>
      </c>
      <c r="AD28" s="5">
        <f t="shared" si="2"/>
        <v>0.5</v>
      </c>
      <c r="AE28" s="13" t="s">
        <v>96</v>
      </c>
    </row>
    <row r="29" spans="1:31" x14ac:dyDescent="0.3">
      <c r="A29" s="20">
        <f>'Roman Game Log'!A29</f>
        <v>44976</v>
      </c>
      <c r="B29" s="13" t="str">
        <f>'Roman Game Log'!B29</f>
        <v>Belmont (H)</v>
      </c>
      <c r="C29" s="3" t="str">
        <f>'Roman Game Log'!C29</f>
        <v>H</v>
      </c>
      <c r="D29" s="3" t="str">
        <f>IF('Roman Game Log'!D29= "","",'Roman Game Log'!D29)</f>
        <v>W</v>
      </c>
      <c r="E29" s="3">
        <f>IF('Roman Game Log'!E29= "","",'Roman Game Log'!E29)</f>
        <v>14</v>
      </c>
      <c r="F29" s="3">
        <v>16</v>
      </c>
      <c r="G29" s="3">
        <v>0</v>
      </c>
      <c r="H29" s="3">
        <v>4</v>
      </c>
      <c r="I29" s="3"/>
      <c r="J29" s="3"/>
      <c r="K29" s="3">
        <v>0</v>
      </c>
      <c r="L29" s="3">
        <v>2</v>
      </c>
      <c r="M29" s="3">
        <v>2</v>
      </c>
      <c r="N29" s="3">
        <v>7</v>
      </c>
      <c r="O29" s="3">
        <v>2</v>
      </c>
      <c r="P29" s="3">
        <v>0</v>
      </c>
      <c r="Q29" s="3">
        <v>1</v>
      </c>
      <c r="R29" s="3">
        <v>1</v>
      </c>
      <c r="S29" s="3">
        <v>0</v>
      </c>
      <c r="T29" s="3">
        <v>0</v>
      </c>
      <c r="U29" s="3">
        <v>0</v>
      </c>
      <c r="V29" s="3">
        <v>2</v>
      </c>
      <c r="W29" s="3">
        <v>0</v>
      </c>
      <c r="X29" s="3">
        <v>0</v>
      </c>
      <c r="Y29" s="3">
        <f>IF(F29="","",COUNTIFS('Defense Log'!$H$2:$H$3001,"Brodie",'Defense Log'!$A$2:$A$3001,$B29,'Defense Log'!$I$2:$I$3001,"Turnover",'Defense Log'!$L$2:$L$3001,"&lt;&gt;x"))</f>
        <v>0</v>
      </c>
      <c r="Z29" s="3">
        <f>IF(F29="","",SUMIFS('Defense Log'!$M$2:$M$3001,'Defense Log'!$H$2:$H$3001,"Brodie",'Defense Log'!$A$2:$A$3001,B29,'Defense Log'!$L$2:$L$3001,"&lt;&gt;x"))</f>
        <v>8</v>
      </c>
      <c r="AA29" s="3">
        <f>IF(F29="","",T29+'Impact Formula'!$B$4*O29+'Impact Formula'!$B$5*M29+'Impact Formula'!$B$6*V29+'Impact Formula'!$B$7*S29+'Impact Formula'!$B$8*(H29-G29)+'Impact Formula'!$B$9*(L29-K29))</f>
        <v>-0.69999999999999929</v>
      </c>
      <c r="AB29" s="3">
        <f>IF(F29="","",N29*'Impact Formula'!$B$17+Q29*'Impact Formula'!$B$18+P29*'Impact Formula'!$B$19+W29*'Impact Formula'!$B$21+U29*'Impact Formula'!$B$22+X29*'Impact Formula'!$B$23+'Impact Formula'!$B$24*R29+Y29*'Impact Formula'!$B$20+Z29*'Impact Formula'!$B$16+IFERROR((COUNTIFS('Defense Log'!$H$2:$H$3001,"Brodie",'Defense Log'!$A$2:$A$3001,$B29,'Defense Log'!$N$2:$N$3001,"No",'Defense Log'!$I$2:$I$3001,"&lt;&gt;Foul",'Defense Log'!$I$2:$I$3001,"&lt;&gt;Turnover")*'Impact Formula'!$B$25),0))</f>
        <v>4.25</v>
      </c>
      <c r="AC29" s="6">
        <f t="shared" si="1"/>
        <v>3.5500000000000007</v>
      </c>
      <c r="AD29" s="5">
        <f t="shared" si="2"/>
        <v>0</v>
      </c>
      <c r="AE29" s="13" t="s">
        <v>96</v>
      </c>
    </row>
    <row r="30" spans="1:31" x14ac:dyDescent="0.3">
      <c r="A30" s="20">
        <f>'Roman Game Log'!A30</f>
        <v>44979</v>
      </c>
      <c r="B30" s="13" t="str">
        <f>'Roman Game Log'!B30</f>
        <v>Illinois State (H)</v>
      </c>
      <c r="C30" s="3" t="str">
        <f>'Roman Game Log'!C30</f>
        <v>H</v>
      </c>
      <c r="D30" s="3" t="str">
        <f>IF('Roman Game Log'!D30= "","",'Roman Game Log'!D30)</f>
        <v>W</v>
      </c>
      <c r="E30" s="3">
        <f>IF('Roman Game Log'!E30= "","",'Roman Game Log'!E30)</f>
        <v>31</v>
      </c>
      <c r="F30" s="3">
        <v>19</v>
      </c>
      <c r="G30" s="3">
        <v>2</v>
      </c>
      <c r="H30" s="3">
        <v>3</v>
      </c>
      <c r="I30" s="3"/>
      <c r="J30" s="3"/>
      <c r="K30" s="3">
        <v>1</v>
      </c>
      <c r="L30" s="3">
        <v>2</v>
      </c>
      <c r="M30" s="3">
        <v>1</v>
      </c>
      <c r="N30" s="3">
        <v>6</v>
      </c>
      <c r="O30" s="3">
        <v>1</v>
      </c>
      <c r="P30" s="3">
        <v>0</v>
      </c>
      <c r="Q30" s="3">
        <v>0</v>
      </c>
      <c r="R30" s="3">
        <v>4</v>
      </c>
      <c r="S30" s="3">
        <v>1</v>
      </c>
      <c r="T30" s="3">
        <v>5</v>
      </c>
      <c r="U30" s="3">
        <v>2</v>
      </c>
      <c r="V30" s="3">
        <v>1</v>
      </c>
      <c r="W30" s="3">
        <v>0</v>
      </c>
      <c r="X30" s="3">
        <v>1</v>
      </c>
      <c r="Y30" s="3">
        <f>IF(F30="","",COUNTIFS('Defense Log'!$H$2:$H$3001,"Brodie",'Defense Log'!$A$2:$A$3001,$B30,'Defense Log'!$I$2:$I$3001,"Turnover",'Defense Log'!$L$2:$L$3001,"&lt;&gt;x"))</f>
        <v>1</v>
      </c>
      <c r="Z30" s="3">
        <f>IF(F30="","",SUMIFS('Defense Log'!$M$2:$M$3001,'Defense Log'!$H$2:$H$3001,"Brodie",'Defense Log'!$A$2:$A$3001,B30,'Defense Log'!$L$2:$L$3001,"&lt;&gt;x"))</f>
        <v>9</v>
      </c>
      <c r="AA30" s="3">
        <f>IF(F30="","",T30+'Impact Formula'!$B$4*O30+'Impact Formula'!$B$5*M30+'Impact Formula'!$B$6*V30+'Impact Formula'!$B$7*S30+'Impact Formula'!$B$8*(H30-G30)+'Impact Formula'!$B$9*(L30-K30))</f>
        <v>4.5449999999999999</v>
      </c>
      <c r="AB30" s="3">
        <f>IF(F30="","",N30*'Impact Formula'!$B$17+Q30*'Impact Formula'!$B$18+P30*'Impact Formula'!$B$19+W30*'Impact Formula'!$B$21+U30*'Impact Formula'!$B$22+X30*'Impact Formula'!$B$23+'Impact Formula'!$B$24*R30+Y30*'Impact Formula'!$B$20+Z30*'Impact Formula'!$B$16+IFERROR((COUNTIFS('Defense Log'!$H$2:$H$3001,"Brodie",'Defense Log'!$A$2:$A$3001,$B30,'Defense Log'!$N$2:$N$3001,"No",'Defense Log'!$I$2:$I$3001,"&lt;&gt;Foul",'Defense Log'!$I$2:$I$3001,"&lt;&gt;Turnover")*'Impact Formula'!$B$25),0))</f>
        <v>-2.4000000000000004</v>
      </c>
      <c r="AC30" s="6">
        <f t="shared" si="1"/>
        <v>2.1449999999999996</v>
      </c>
      <c r="AD30" s="5">
        <f t="shared" si="2"/>
        <v>0.64432989690721654</v>
      </c>
      <c r="AE30" s="13" t="s">
        <v>96</v>
      </c>
    </row>
    <row r="31" spans="1:31" x14ac:dyDescent="0.3">
      <c r="A31" s="20">
        <f>'Roman Game Log'!A31</f>
        <v>44983</v>
      </c>
      <c r="B31" s="13" t="str">
        <f>'Roman Game Log'!B31</f>
        <v>Bradley (A)</v>
      </c>
      <c r="C31" s="3" t="str">
        <f>'Roman Game Log'!C31</f>
        <v>A</v>
      </c>
      <c r="D31" s="3" t="str">
        <f>IF('Roman Game Log'!D31= "","",'Roman Game Log'!D31)</f>
        <v>L</v>
      </c>
      <c r="E31" s="3">
        <f>IF('Roman Game Log'!E31= "","",'Roman Game Log'!E31)</f>
        <v>-12</v>
      </c>
      <c r="F31" s="3">
        <v>23</v>
      </c>
      <c r="G31" s="3">
        <v>6</v>
      </c>
      <c r="H31" s="3">
        <v>11</v>
      </c>
      <c r="I31" s="3"/>
      <c r="J31" s="3"/>
      <c r="K31" s="3">
        <v>0</v>
      </c>
      <c r="L31" s="3">
        <v>1</v>
      </c>
      <c r="M31" s="3">
        <v>2</v>
      </c>
      <c r="N31" s="3">
        <v>3</v>
      </c>
      <c r="O31" s="3">
        <v>0</v>
      </c>
      <c r="P31" s="3">
        <v>1</v>
      </c>
      <c r="Q31" s="3">
        <v>0</v>
      </c>
      <c r="R31" s="3">
        <v>3</v>
      </c>
      <c r="S31" s="3">
        <v>2</v>
      </c>
      <c r="T31" s="3">
        <v>12</v>
      </c>
      <c r="U31" s="3">
        <v>0</v>
      </c>
      <c r="V31" s="3">
        <v>1</v>
      </c>
      <c r="W31" s="3">
        <v>0</v>
      </c>
      <c r="X31" s="3">
        <v>2</v>
      </c>
      <c r="Y31" s="3">
        <f>IF(F31="","",COUNTIFS('Defense Log'!$H$2:$H$3001,"Brodie",'Defense Log'!$A$2:$A$3001,$B31,'Defense Log'!$I$2:$I$3001,"Turnover",'Defense Log'!$L$2:$L$3001,"&lt;&gt;x"))</f>
        <v>1</v>
      </c>
      <c r="Z31" s="3">
        <f>IF(F31="","",SUMIFS('Defense Log'!$M$2:$M$3001,'Defense Log'!$H$2:$H$3001,"Brodie",'Defense Log'!$A$2:$A$3001,B31,'Defense Log'!$L$2:$L$3001,"&lt;&gt;x"))</f>
        <v>8</v>
      </c>
      <c r="AA31" s="3">
        <f>IF(F31="","",T31+'Impact Formula'!$B$4*O31+'Impact Formula'!$B$5*M31+'Impact Formula'!$B$6*V31+'Impact Formula'!$B$7*S31+'Impact Formula'!$B$8*(H31-G31)+'Impact Formula'!$B$9*(L31-K31))</f>
        <v>3.1400000000000006</v>
      </c>
      <c r="AB31" s="3">
        <f>IF(F31="","",N31*'Impact Formula'!$B$17+Q31*'Impact Formula'!$B$18+P31*'Impact Formula'!$B$19+W31*'Impact Formula'!$B$21+U31*'Impact Formula'!$B$22+X31*'Impact Formula'!$B$23+'Impact Formula'!$B$24*R31+Y31*'Impact Formula'!$B$20+Z31*'Impact Formula'!$B$16+IFERROR((COUNTIFS('Defense Log'!$H$2:$H$3001,"Brodie",'Defense Log'!$A$2:$A$3001,$B31,'Defense Log'!$N$2:$N$3001,"No",'Defense Log'!$I$2:$I$3001,"&lt;&gt;Foul",'Defense Log'!$I$2:$I$3001,"&lt;&gt;Turnover")*'Impact Formula'!$B$25),0))</f>
        <v>1.3000000000000007</v>
      </c>
      <c r="AC31" s="6">
        <f t="shared" si="1"/>
        <v>4.4400000000000013</v>
      </c>
      <c r="AD31" s="5">
        <f t="shared" si="2"/>
        <v>0.52447552447552448</v>
      </c>
      <c r="AE31" s="13" t="s">
        <v>96</v>
      </c>
    </row>
    <row r="32" spans="1:31" x14ac:dyDescent="0.3">
      <c r="A32" s="20">
        <v>44988</v>
      </c>
      <c r="B32" s="13" t="s">
        <v>273</v>
      </c>
      <c r="C32" s="3" t="s">
        <v>267</v>
      </c>
      <c r="D32" s="3" t="s">
        <v>152</v>
      </c>
      <c r="E32" s="3">
        <v>12</v>
      </c>
      <c r="F32" s="3">
        <v>20</v>
      </c>
      <c r="G32" s="3">
        <v>4</v>
      </c>
      <c r="H32" s="3">
        <v>6</v>
      </c>
      <c r="I32" s="3"/>
      <c r="J32" s="3"/>
      <c r="K32" s="3">
        <v>1</v>
      </c>
      <c r="L32" s="3">
        <v>3</v>
      </c>
      <c r="M32" s="3">
        <v>1</v>
      </c>
      <c r="N32" s="3">
        <v>0</v>
      </c>
      <c r="O32" s="3">
        <v>1</v>
      </c>
      <c r="P32" s="3">
        <v>0</v>
      </c>
      <c r="Q32" s="3">
        <v>0</v>
      </c>
      <c r="R32" s="3">
        <v>2</v>
      </c>
      <c r="S32" s="3">
        <v>1</v>
      </c>
      <c r="T32" s="3">
        <v>9</v>
      </c>
      <c r="U32" s="3">
        <v>2</v>
      </c>
      <c r="V32" s="3">
        <v>2</v>
      </c>
      <c r="W32" s="3">
        <v>0</v>
      </c>
      <c r="X32" s="3">
        <v>1</v>
      </c>
      <c r="Y32" s="3">
        <f>IF(F32="","",COUNTIFS('Defense Log'!$H$2:$H$3001,"Brodie",'Defense Log'!$A$2:$A$3001,$B32,'Defense Log'!$I$2:$I$3001,"Turnover",'Defense Log'!$L$2:$L$3001,"&lt;&gt;x"))</f>
        <v>0</v>
      </c>
      <c r="Z32" s="3">
        <f>IF(F32="","",SUMIFS('Defense Log'!$M$2:$M$3001,'Defense Log'!$H$2:$H$3001,"Brodie",'Defense Log'!$A$2:$A$3001,B32,'Defense Log'!$L$2:$L$3001,"&lt;&gt;x"))</f>
        <v>14</v>
      </c>
      <c r="AA32" s="3">
        <f>IF(F32="","",T32+'Impact Formula'!$B$4*O32+'Impact Formula'!$B$5*M32+'Impact Formula'!$B$6*V32+'Impact Formula'!$B$7*S32+'Impact Formula'!$B$8*(H32-G32)+'Impact Formula'!$B$9*(L32-K32))</f>
        <v>6.7949999999999999</v>
      </c>
      <c r="AB32" s="3">
        <f>IF(F32="","",N32*'Impact Formula'!$B$17+Q32*'Impact Formula'!$B$18+P32*'Impact Formula'!$B$19+W32*'Impact Formula'!$B$21+U32*'Impact Formula'!$B$22+X32*'Impact Formula'!$B$23+'Impact Formula'!$B$24*R32+Y32*'Impact Formula'!$B$20+Z32*'Impact Formula'!$B$16+IFERROR((COUNTIFS('Defense Log'!$H$2:$H$3001,"Brodie",'Defense Log'!$A$2:$A$3001,$B32,'Defense Log'!$N$2:$N$3001,"No",'Defense Log'!$I$2:$I$3001,"&lt;&gt;Foul",'Defense Log'!$I$2:$I$3001,"&lt;&gt;Turnover")*'Impact Formula'!$B$25),0))</f>
        <v>-14.8</v>
      </c>
      <c r="AC32" s="6">
        <f t="shared" si="1"/>
        <v>-8.0050000000000008</v>
      </c>
      <c r="AD32" s="5">
        <f t="shared" ref="AD32:AD35" si="3">IFERROR(T32/((H32*2)+(0.88*L32)),"")</f>
        <v>0.61475409836065575</v>
      </c>
      <c r="AE32" s="13" t="s">
        <v>270</v>
      </c>
    </row>
    <row r="33" spans="1:31" x14ac:dyDescent="0.3">
      <c r="A33" s="20">
        <v>44989</v>
      </c>
      <c r="B33" s="13" t="s">
        <v>274</v>
      </c>
      <c r="C33" s="3" t="s">
        <v>267</v>
      </c>
      <c r="D33" s="3" t="s">
        <v>152</v>
      </c>
      <c r="E33" s="3">
        <v>13</v>
      </c>
      <c r="F33" s="3">
        <v>28</v>
      </c>
      <c r="G33" s="3">
        <v>5</v>
      </c>
      <c r="H33" s="3">
        <v>9</v>
      </c>
      <c r="I33" s="3"/>
      <c r="J33" s="3"/>
      <c r="K33" s="3">
        <v>0</v>
      </c>
      <c r="L33" s="3">
        <v>1</v>
      </c>
      <c r="M33" s="3">
        <v>5</v>
      </c>
      <c r="N33" s="3">
        <v>12</v>
      </c>
      <c r="O33" s="3">
        <v>0</v>
      </c>
      <c r="P33" s="3">
        <v>2</v>
      </c>
      <c r="Q33" s="3">
        <v>0</v>
      </c>
      <c r="R33" s="3">
        <v>1</v>
      </c>
      <c r="S33" s="3">
        <v>2</v>
      </c>
      <c r="T33" s="3">
        <v>10</v>
      </c>
      <c r="U33" s="3">
        <v>0</v>
      </c>
      <c r="V33" s="3">
        <v>1</v>
      </c>
      <c r="W33" s="3">
        <v>0</v>
      </c>
      <c r="X33" s="3">
        <v>3</v>
      </c>
      <c r="Y33" s="3">
        <f>IF(F33="","",COUNTIFS('Defense Log'!$H$2:$H$3001,"Brodie",'Defense Log'!$A$2:$A$3001,$B33,'Defense Log'!$I$2:$I$3001,"Turnover",'Defense Log'!$L$2:$L$3001,"&lt;&gt;x"))</f>
        <v>0</v>
      </c>
      <c r="Z33" s="3">
        <f>IF(F33="","",SUMIFS('Defense Log'!$M$2:$M$3001,'Defense Log'!$H$2:$H$3001,"Brodie",'Defense Log'!$A$2:$A$3001,B33,'Defense Log'!$L$2:$L$3001,"&lt;&gt;x"))</f>
        <v>4</v>
      </c>
      <c r="AA33" s="3">
        <f>IF(F33="","",T33+'Impact Formula'!$B$4*O33+'Impact Formula'!$B$5*M33+'Impact Formula'!$B$6*V33+'Impact Formula'!$B$7*S33+'Impact Formula'!$B$8*(H33-G33)+'Impact Formula'!$B$9*(L33-K33))</f>
        <v>8.2899999999999991</v>
      </c>
      <c r="AB33" s="3">
        <f>IF(F33="","",N33*'Impact Formula'!$B$17+Q33*'Impact Formula'!$B$18+P33*'Impact Formula'!$B$19+W33*'Impact Formula'!$B$21+U33*'Impact Formula'!$B$22+X33*'Impact Formula'!$B$23+'Impact Formula'!$B$24*R33+Y33*'Impact Formula'!$B$20+Z33*'Impact Formula'!$B$16+IFERROR((COUNTIFS('Defense Log'!$H$2:$H$3001,"Brodie",'Defense Log'!$A$2:$A$3001,$B33,'Defense Log'!$N$2:$N$3001,"No",'Defense Log'!$I$2:$I$3001,"&lt;&gt;Foul",'Defense Log'!$I$2:$I$3001,"&lt;&gt;Turnover")*'Impact Formula'!$B$25),0))</f>
        <v>13.35</v>
      </c>
      <c r="AC33" s="6">
        <f t="shared" si="1"/>
        <v>21.64</v>
      </c>
      <c r="AD33" s="5">
        <f t="shared" si="3"/>
        <v>0.52966101694915257</v>
      </c>
      <c r="AE33" s="13" t="s">
        <v>270</v>
      </c>
    </row>
    <row r="34" spans="1:31" x14ac:dyDescent="0.3">
      <c r="A34" s="20">
        <v>44990</v>
      </c>
      <c r="B34" s="13" t="s">
        <v>275</v>
      </c>
      <c r="C34" s="3" t="s">
        <v>267</v>
      </c>
      <c r="D34" s="3" t="s">
        <v>152</v>
      </c>
      <c r="E34" s="3">
        <v>26</v>
      </c>
      <c r="F34" s="3">
        <v>26</v>
      </c>
      <c r="G34" s="3">
        <v>4</v>
      </c>
      <c r="H34" s="3">
        <v>5</v>
      </c>
      <c r="I34" s="3">
        <v>1</v>
      </c>
      <c r="J34" s="3">
        <v>1</v>
      </c>
      <c r="K34" s="3">
        <v>3</v>
      </c>
      <c r="L34" s="3">
        <v>6</v>
      </c>
      <c r="M34" s="3">
        <v>2</v>
      </c>
      <c r="N34" s="3">
        <v>7</v>
      </c>
      <c r="O34" s="3">
        <v>1</v>
      </c>
      <c r="P34" s="3">
        <v>2</v>
      </c>
      <c r="Q34" s="3">
        <v>0</v>
      </c>
      <c r="R34" s="3">
        <v>1</v>
      </c>
      <c r="S34" s="3">
        <v>0</v>
      </c>
      <c r="T34" s="3">
        <v>12</v>
      </c>
      <c r="U34" s="3">
        <v>0</v>
      </c>
      <c r="V34" s="3">
        <v>4</v>
      </c>
      <c r="W34" s="3">
        <v>1</v>
      </c>
      <c r="X34" s="3">
        <v>0</v>
      </c>
      <c r="Y34" s="3">
        <f>IF(F34="","",COUNTIFS('Defense Log'!$H$2:$H$3001,"Brodie",'Defense Log'!$A$2:$A$3001,$B34,'Defense Log'!$I$2:$I$3001,"Turnover",'Defense Log'!$L$2:$L$3001,"&lt;&gt;x"))</f>
        <v>1</v>
      </c>
      <c r="Z34" s="3">
        <f>IF(F34="","",SUMIFS('Defense Log'!$M$2:$M$3001,'Defense Log'!$H$2:$H$3001,"Brodie",'Defense Log'!$A$2:$A$3001,B34,'Defense Log'!$L$2:$L$3001,"&lt;&gt;x"))</f>
        <v>6</v>
      </c>
      <c r="AA34" s="3">
        <f>IF(F34="","",T34+'Impact Formula'!$B$4*O34+'Impact Formula'!$B$5*M34+'Impact Formula'!$B$6*V34+'Impact Formula'!$B$7*S34+'Impact Formula'!$B$8*(H34-G34)+'Impact Formula'!$B$9*(L34-K34))</f>
        <v>15.95</v>
      </c>
      <c r="AB34" s="3">
        <f>IF(F34="","",N34*'Impact Formula'!$B$17+Q34*'Impact Formula'!$B$18+P34*'Impact Formula'!$B$19+W34*'Impact Formula'!$B$21+U34*'Impact Formula'!$B$22+X34*'Impact Formula'!$B$23+'Impact Formula'!$B$24*R34+Y34*'Impact Formula'!$B$20+Z34*'Impact Formula'!$B$16+IFERROR((COUNTIFS('Defense Log'!$H$2:$H$3001,"Brodie",'Defense Log'!$A$2:$A$3001,$B34,'Defense Log'!$N$2:$N$3001,"No",'Defense Log'!$I$2:$I$3001,"&lt;&gt;Foul",'Defense Log'!$I$2:$I$3001,"&lt;&gt;Turnover")*'Impact Formula'!$B$25),0))</f>
        <v>12.1</v>
      </c>
      <c r="AC34" s="6">
        <f t="shared" si="1"/>
        <v>28.049999999999997</v>
      </c>
      <c r="AD34" s="5">
        <f t="shared" si="3"/>
        <v>0.78534031413612559</v>
      </c>
      <c r="AE34" s="13" t="s">
        <v>270</v>
      </c>
    </row>
    <row r="35" spans="1:31" x14ac:dyDescent="0.3">
      <c r="A35" s="20">
        <v>45002</v>
      </c>
      <c r="B35" s="13" t="s">
        <v>278</v>
      </c>
      <c r="C35" s="3" t="s">
        <v>267</v>
      </c>
      <c r="D35" s="3" t="s">
        <v>214</v>
      </c>
      <c r="E35" s="3">
        <v>-7</v>
      </c>
      <c r="F35" s="3">
        <v>33</v>
      </c>
      <c r="G35" s="3">
        <v>9</v>
      </c>
      <c r="H35" s="3">
        <v>14</v>
      </c>
      <c r="I35" s="3"/>
      <c r="J35" s="3"/>
      <c r="K35" s="3">
        <v>2</v>
      </c>
      <c r="L35" s="3">
        <v>4</v>
      </c>
      <c r="M35" s="3">
        <v>2</v>
      </c>
      <c r="N35" s="3">
        <v>7</v>
      </c>
      <c r="O35" s="3">
        <v>1</v>
      </c>
      <c r="P35" s="3">
        <v>2</v>
      </c>
      <c r="Q35" s="3">
        <v>0</v>
      </c>
      <c r="R35" s="3">
        <v>3</v>
      </c>
      <c r="S35" s="3">
        <v>2</v>
      </c>
      <c r="T35" s="3">
        <v>20</v>
      </c>
      <c r="U35" s="3">
        <v>0</v>
      </c>
      <c r="V35" s="3">
        <v>2</v>
      </c>
      <c r="W35" s="3">
        <v>0</v>
      </c>
      <c r="X35" s="3">
        <v>3</v>
      </c>
      <c r="Y35" s="3">
        <f>IF(F35="","",COUNTIFS('Defense Log'!$H$2:$H$3001,"Brodie",'Defense Log'!$A$2:$A$3001,$B35,'Defense Log'!$I$2:$I$3001,"Turnover",'Defense Log'!$L$2:$L$3001,"&lt;&gt;x"))</f>
        <v>0</v>
      </c>
      <c r="Z35" s="3">
        <f>IF(F35="","",SUMIFS('Defense Log'!$M$2:$M$3001,'Defense Log'!$H$2:$H$3001,"Brodie",'Defense Log'!$A$2:$A$3001,B35,'Defense Log'!$L$2:$L$3001,"&lt;&gt;x"))</f>
        <v>4</v>
      </c>
      <c r="AA35" s="3">
        <f>IF(F35="","",T35+'Impact Formula'!$B$4*O35+'Impact Formula'!$B$5*M35+'Impact Formula'!$B$6*V35+'Impact Formula'!$B$7*S35+'Impact Formula'!$B$8*(H35-G35)+'Impact Formula'!$B$9*(L35-K35))</f>
        <v>12.490000000000002</v>
      </c>
      <c r="AB35" s="3">
        <f>IF(F35="","",N35*'Impact Formula'!$B$17+Q35*'Impact Formula'!$B$18+P35*'Impact Formula'!$B$19+W35*'Impact Formula'!$B$21+U35*'Impact Formula'!$B$22+X35*'Impact Formula'!$B$23+'Impact Formula'!$B$24*R35+Y35*'Impact Formula'!$B$20+Z35*'Impact Formula'!$B$16+IFERROR((COUNTIFS('Defense Log'!$H$2:$H$3001,"Brodie",'Defense Log'!$A$2:$A$3001,$B35,'Defense Log'!$N$2:$N$3001,"No",'Defense Log'!$I$2:$I$3001,"&lt;&gt;Foul",'Defense Log'!$I$2:$I$3001,"&lt;&gt;Turnover")*'Impact Formula'!$B$25),0))</f>
        <v>10.35</v>
      </c>
      <c r="AC35" s="6">
        <f>IFERROR((AA35+AB35),"")</f>
        <v>22.840000000000003</v>
      </c>
      <c r="AD35" s="5">
        <f t="shared" si="3"/>
        <v>0.63451776649746194</v>
      </c>
      <c r="AE35" s="13" t="s">
        <v>270</v>
      </c>
    </row>
    <row r="36" spans="1:31" x14ac:dyDescent="0.3">
      <c r="A36" s="20"/>
      <c r="B36" s="13" t="s">
        <v>280</v>
      </c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6"/>
      <c r="AD36" s="5"/>
      <c r="AE36" s="13"/>
    </row>
    <row r="37" spans="1:31" x14ac:dyDescent="0.3">
      <c r="A37" s="23"/>
      <c r="B37" s="21"/>
      <c r="C37" s="17"/>
      <c r="D37" s="17"/>
      <c r="E37" s="17"/>
      <c r="F37" s="82">
        <f>IFERROR(AVERAGE(F2:F35),0)</f>
        <v>25.088235294117649</v>
      </c>
      <c r="G37" s="17">
        <f t="shared" ref="G37:L37" si="4">SUM(G2:G35)</f>
        <v>126</v>
      </c>
      <c r="H37" s="17">
        <f t="shared" si="4"/>
        <v>237</v>
      </c>
      <c r="I37" s="17">
        <f t="shared" si="4"/>
        <v>1</v>
      </c>
      <c r="J37" s="17">
        <f t="shared" si="4"/>
        <v>1</v>
      </c>
      <c r="K37" s="17">
        <f t="shared" si="4"/>
        <v>59</v>
      </c>
      <c r="L37" s="17">
        <f t="shared" si="4"/>
        <v>100</v>
      </c>
      <c r="M37" s="82">
        <f t="shared" ref="M37:AC37" si="5">IFERROR(AVERAGE(M2:M35),0)</f>
        <v>2.1470588235294117</v>
      </c>
      <c r="N37" s="82">
        <f t="shared" si="5"/>
        <v>5.2058823529411766</v>
      </c>
      <c r="O37" s="82">
        <f t="shared" si="5"/>
        <v>1.2352941176470589</v>
      </c>
      <c r="P37" s="82">
        <f t="shared" si="5"/>
        <v>1.0588235294117647</v>
      </c>
      <c r="Q37" s="82">
        <f t="shared" si="5"/>
        <v>0.23529411764705882</v>
      </c>
      <c r="R37" s="82">
        <f t="shared" si="5"/>
        <v>2.3823529411764706</v>
      </c>
      <c r="S37" s="82">
        <f t="shared" si="5"/>
        <v>1.7352941176470589</v>
      </c>
      <c r="T37" s="82">
        <f t="shared" si="5"/>
        <v>9.1764705882352935</v>
      </c>
      <c r="U37" s="82">
        <f t="shared" si="5"/>
        <v>0.6470588235294118</v>
      </c>
      <c r="V37" s="82">
        <f t="shared" si="5"/>
        <v>2.4705882352941178</v>
      </c>
      <c r="W37" s="82">
        <f t="shared" si="5"/>
        <v>0.17647058823529413</v>
      </c>
      <c r="X37" s="82">
        <f t="shared" si="5"/>
        <v>1.0294117647058822</v>
      </c>
      <c r="Y37" s="82">
        <f t="shared" si="5"/>
        <v>0.8529411764705882</v>
      </c>
      <c r="Z37" s="82">
        <f t="shared" si="5"/>
        <v>8.8235294117647065</v>
      </c>
      <c r="AA37" s="82">
        <f t="shared" si="5"/>
        <v>6.7251470588235289</v>
      </c>
      <c r="AB37" s="82">
        <f t="shared" si="5"/>
        <v>4.052941176470588</v>
      </c>
      <c r="AC37" s="82">
        <f t="shared" si="5"/>
        <v>10.778088235294119</v>
      </c>
      <c r="AD37" s="25"/>
      <c r="AE37" s="1"/>
    </row>
    <row r="38" spans="1:31" x14ac:dyDescent="0.3">
      <c r="H38" s="81">
        <f>G37/H37</f>
        <v>0.53164556962025311</v>
      </c>
      <c r="J38" s="81"/>
      <c r="L38" s="81">
        <f>K37/L37</f>
        <v>0.59</v>
      </c>
    </row>
    <row r="40" spans="1:31" x14ac:dyDescent="0.3">
      <c r="D40" s="116" t="s">
        <v>271</v>
      </c>
      <c r="F40" s="137">
        <f>CORREL(F2:F35,$E$2:$E$35)</f>
        <v>-0.24217537333193251</v>
      </c>
      <c r="G40" s="137"/>
      <c r="H40" s="137">
        <f>CORREL(H2:H35,$E$2:$E$35)</f>
        <v>-7.2486524959452125E-2</v>
      </c>
      <c r="I40" s="137"/>
      <c r="J40" s="137"/>
      <c r="K40" s="137"/>
      <c r="L40" s="137">
        <f t="shared" ref="L40:AD40" si="6">CORREL(L2:L35,$E$2:$E$35)</f>
        <v>-0.12136473933728352</v>
      </c>
      <c r="M40" s="137">
        <f t="shared" si="6"/>
        <v>-0.16927754915896071</v>
      </c>
      <c r="N40" s="137">
        <f t="shared" si="6"/>
        <v>0.1064431181387966</v>
      </c>
      <c r="O40" s="137">
        <f t="shared" si="6"/>
        <v>3.8081605151227237E-2</v>
      </c>
      <c r="P40" s="137">
        <f t="shared" si="6"/>
        <v>4.2153859558695717E-2</v>
      </c>
      <c r="Q40" s="137">
        <f t="shared" si="6"/>
        <v>5.7673247306103959E-2</v>
      </c>
      <c r="R40" s="137">
        <f t="shared" si="6"/>
        <v>-5.1969992101011726E-2</v>
      </c>
      <c r="S40" s="139">
        <f t="shared" si="6"/>
        <v>-0.50863590925604285</v>
      </c>
      <c r="T40" s="137">
        <f t="shared" si="6"/>
        <v>0.10467853947098101</v>
      </c>
      <c r="U40" s="137">
        <f t="shared" si="6"/>
        <v>0.1597228657518707</v>
      </c>
      <c r="V40" s="137">
        <f t="shared" si="6"/>
        <v>-1.7645489103986216E-2</v>
      </c>
      <c r="W40" s="137">
        <f t="shared" si="6"/>
        <v>-7.4261193805128162E-2</v>
      </c>
      <c r="X40" s="137">
        <f t="shared" si="6"/>
        <v>-0.17850635938431048</v>
      </c>
      <c r="Y40" s="137">
        <f t="shared" si="6"/>
        <v>-4.6884859448409616E-2</v>
      </c>
      <c r="Z40" s="137">
        <f t="shared" si="6"/>
        <v>-0.27165058359519711</v>
      </c>
      <c r="AA40" s="139">
        <f t="shared" si="6"/>
        <v>0.33070425673581488</v>
      </c>
      <c r="AB40" s="139">
        <f t="shared" si="6"/>
        <v>0.24425247164204975</v>
      </c>
      <c r="AC40" s="137"/>
      <c r="AD40" s="137">
        <f t="shared" si="6"/>
        <v>0.30328594331830444</v>
      </c>
    </row>
    <row r="42" spans="1:31" x14ac:dyDescent="0.3">
      <c r="D42" s="116" t="s">
        <v>152</v>
      </c>
      <c r="E42" s="7">
        <f>AVERAGEIF($D$2:$D$35,"W",E$2:E$35)</f>
        <v>14.384615384615385</v>
      </c>
      <c r="F42" s="7">
        <f t="shared" ref="F42:AB42" si="7">AVERAGEIF($D$2:$D$35,"W",F$2:F$35)</f>
        <v>24.5</v>
      </c>
      <c r="G42" s="7">
        <f t="shared" si="7"/>
        <v>3.6153846153846154</v>
      </c>
      <c r="H42" s="7">
        <f t="shared" si="7"/>
        <v>6.9615384615384617</v>
      </c>
      <c r="I42" s="7"/>
      <c r="J42" s="7"/>
      <c r="K42" s="7">
        <f t="shared" si="7"/>
        <v>2.0434782608695654</v>
      </c>
      <c r="L42" s="7">
        <f t="shared" si="7"/>
        <v>3.2608695652173911</v>
      </c>
      <c r="M42" s="7">
        <f t="shared" si="7"/>
        <v>2.1538461538461537</v>
      </c>
      <c r="N42" s="7">
        <f t="shared" si="7"/>
        <v>5.115384615384615</v>
      </c>
      <c r="O42" s="7">
        <f t="shared" si="7"/>
        <v>1.3461538461538463</v>
      </c>
      <c r="P42" s="7">
        <f t="shared" si="7"/>
        <v>1.0384615384615385</v>
      </c>
      <c r="Q42" s="7">
        <f t="shared" si="7"/>
        <v>0.23076923076923078</v>
      </c>
      <c r="R42" s="7">
        <f t="shared" si="7"/>
        <v>2.2692307692307692</v>
      </c>
      <c r="S42" s="7">
        <f t="shared" si="7"/>
        <v>1.6153846153846154</v>
      </c>
      <c r="T42" s="7">
        <f t="shared" si="7"/>
        <v>9.0769230769230766</v>
      </c>
      <c r="U42" s="7">
        <f t="shared" si="7"/>
        <v>0.61538461538461542</v>
      </c>
      <c r="V42" s="7">
        <f t="shared" si="7"/>
        <v>2.4615384615384617</v>
      </c>
      <c r="W42" s="7">
        <f t="shared" si="7"/>
        <v>0.15384615384615385</v>
      </c>
      <c r="X42" s="7">
        <f t="shared" si="7"/>
        <v>0.76923076923076927</v>
      </c>
      <c r="Y42" s="7">
        <f t="shared" si="7"/>
        <v>0.88461538461538458</v>
      </c>
      <c r="Z42" s="7">
        <f t="shared" si="7"/>
        <v>8.5</v>
      </c>
      <c r="AA42" s="7">
        <f t="shared" si="7"/>
        <v>6.9573076923076922</v>
      </c>
      <c r="AB42" s="138">
        <f t="shared" si="7"/>
        <v>4.7692307692307692</v>
      </c>
      <c r="AC42" s="7"/>
      <c r="AD42" s="7"/>
    </row>
    <row r="43" spans="1:31" x14ac:dyDescent="0.3">
      <c r="D43" s="116" t="s">
        <v>214</v>
      </c>
      <c r="E43" s="7">
        <f>AVERAGEIF($D$2:$D$35,"L",E$2:E$35)</f>
        <v>-7.875</v>
      </c>
      <c r="F43" s="7">
        <f t="shared" ref="F43:AB43" si="8">AVERAGEIF($D$2:$D$35,"L",F$2:F$35)</f>
        <v>27</v>
      </c>
      <c r="G43" s="7">
        <f t="shared" si="8"/>
        <v>4</v>
      </c>
      <c r="H43" s="7">
        <f t="shared" si="8"/>
        <v>7</v>
      </c>
      <c r="I43" s="7"/>
      <c r="J43" s="7"/>
      <c r="K43" s="7">
        <f t="shared" si="8"/>
        <v>1.5</v>
      </c>
      <c r="L43" s="7">
        <f t="shared" si="8"/>
        <v>3.125</v>
      </c>
      <c r="M43" s="7">
        <f t="shared" si="8"/>
        <v>2.125</v>
      </c>
      <c r="N43" s="7">
        <f t="shared" si="8"/>
        <v>5.5</v>
      </c>
      <c r="O43" s="7">
        <f t="shared" si="8"/>
        <v>0.875</v>
      </c>
      <c r="P43" s="7">
        <f t="shared" si="8"/>
        <v>1.125</v>
      </c>
      <c r="Q43" s="7">
        <f t="shared" si="8"/>
        <v>0.25</v>
      </c>
      <c r="R43" s="7">
        <f t="shared" si="8"/>
        <v>2.75</v>
      </c>
      <c r="S43" s="7">
        <f t="shared" si="8"/>
        <v>2.125</v>
      </c>
      <c r="T43" s="7">
        <f t="shared" si="8"/>
        <v>9.5</v>
      </c>
      <c r="U43" s="7">
        <f t="shared" si="8"/>
        <v>0.75</v>
      </c>
      <c r="V43" s="7">
        <f t="shared" si="8"/>
        <v>2.5</v>
      </c>
      <c r="W43" s="7">
        <f t="shared" si="8"/>
        <v>0.25</v>
      </c>
      <c r="X43" s="7">
        <f t="shared" si="8"/>
        <v>1.875</v>
      </c>
      <c r="Y43" s="7">
        <f t="shared" si="8"/>
        <v>0.75</v>
      </c>
      <c r="Z43" s="7">
        <f t="shared" si="8"/>
        <v>9.875</v>
      </c>
      <c r="AA43" s="7">
        <f t="shared" si="8"/>
        <v>5.9706250000000001</v>
      </c>
      <c r="AB43" s="138">
        <f t="shared" si="8"/>
        <v>1.7250000000000001</v>
      </c>
      <c r="AC43" s="7"/>
      <c r="AD43" s="7"/>
    </row>
    <row r="45" spans="1:31" x14ac:dyDescent="0.3">
      <c r="H45" s="81">
        <f>G42/H42</f>
        <v>0.51933701657458564</v>
      </c>
      <c r="J45" s="81"/>
      <c r="L45" s="140">
        <f>K42/L42</f>
        <v>0.62666666666666671</v>
      </c>
    </row>
    <row r="46" spans="1:31" x14ac:dyDescent="0.3">
      <c r="H46" s="81">
        <f>G43/H43</f>
        <v>0.5714285714285714</v>
      </c>
      <c r="J46" s="81"/>
      <c r="L46" s="140">
        <f>K43/L43</f>
        <v>0.48</v>
      </c>
    </row>
    <row r="48" spans="1:31" x14ac:dyDescent="0.3">
      <c r="D48" s="116" t="s">
        <v>121</v>
      </c>
      <c r="E48" s="7">
        <f>AVERAGEIF($C$2:$C$35,$D48,E$2:E$35)</f>
        <v>14.714285714285714</v>
      </c>
      <c r="F48" s="7">
        <f t="shared" ref="F48:AB50" si="9">AVERAGEIF($C$2:$C$35,$D48,F$2:F$35)</f>
        <v>24.928571428571427</v>
      </c>
      <c r="G48" s="7">
        <f t="shared" si="9"/>
        <v>3.8571428571428572</v>
      </c>
      <c r="H48" s="7">
        <f t="shared" si="9"/>
        <v>6.4285714285714288</v>
      </c>
      <c r="I48" s="7"/>
      <c r="J48" s="7"/>
      <c r="K48" s="7">
        <f t="shared" si="9"/>
        <v>2.2142857142857144</v>
      </c>
      <c r="L48" s="7">
        <f t="shared" si="9"/>
        <v>2.9285714285714284</v>
      </c>
      <c r="M48" s="7">
        <f t="shared" si="9"/>
        <v>2.2857142857142856</v>
      </c>
      <c r="N48" s="7">
        <f t="shared" si="9"/>
        <v>5.2857142857142856</v>
      </c>
      <c r="O48" s="7">
        <f t="shared" si="9"/>
        <v>1.5714285714285714</v>
      </c>
      <c r="P48" s="7">
        <f t="shared" si="9"/>
        <v>1.2142857142857142</v>
      </c>
      <c r="Q48" s="7">
        <f t="shared" si="9"/>
        <v>0.42857142857142855</v>
      </c>
      <c r="R48" s="7">
        <f t="shared" si="9"/>
        <v>2.3571428571428572</v>
      </c>
      <c r="S48" s="7">
        <f t="shared" si="9"/>
        <v>1.5</v>
      </c>
      <c r="T48" s="7">
        <f t="shared" si="9"/>
        <v>9.9285714285714288</v>
      </c>
      <c r="U48" s="7">
        <f t="shared" si="9"/>
        <v>0.9285714285714286</v>
      </c>
      <c r="V48" s="7">
        <f t="shared" si="9"/>
        <v>3.1428571428571428</v>
      </c>
      <c r="W48" s="7">
        <f t="shared" si="9"/>
        <v>0.14285714285714285</v>
      </c>
      <c r="X48" s="7">
        <f t="shared" si="9"/>
        <v>0.7857142857142857</v>
      </c>
      <c r="Y48" s="7">
        <f t="shared" si="9"/>
        <v>1.2142857142857142</v>
      </c>
      <c r="Z48" s="7">
        <f t="shared" si="9"/>
        <v>9</v>
      </c>
      <c r="AA48" s="7">
        <f t="shared" si="9"/>
        <v>10.703214285714285</v>
      </c>
      <c r="AB48" s="7">
        <f t="shared" si="9"/>
        <v>4.7874999999999996</v>
      </c>
      <c r="AC48" s="7"/>
    </row>
    <row r="49" spans="4:29" x14ac:dyDescent="0.3">
      <c r="D49" s="116" t="s">
        <v>122</v>
      </c>
      <c r="E49" s="7">
        <f t="shared" ref="E49:T50" si="10">AVERAGEIF($C$2:$C$35,$D49,E$2:E$35)</f>
        <v>2.9166666666666665</v>
      </c>
      <c r="F49" s="7">
        <f t="shared" si="10"/>
        <v>23.583333333333332</v>
      </c>
      <c r="G49" s="7">
        <f t="shared" si="10"/>
        <v>3.5833333333333335</v>
      </c>
      <c r="H49" s="7">
        <f t="shared" si="10"/>
        <v>7.333333333333333</v>
      </c>
      <c r="I49" s="7"/>
      <c r="J49" s="7"/>
      <c r="K49" s="7">
        <f t="shared" si="10"/>
        <v>1.9</v>
      </c>
      <c r="L49" s="7">
        <f t="shared" si="10"/>
        <v>3.6</v>
      </c>
      <c r="M49" s="7">
        <f t="shared" si="10"/>
        <v>1.6666666666666667</v>
      </c>
      <c r="N49" s="7">
        <f t="shared" si="10"/>
        <v>5.083333333333333</v>
      </c>
      <c r="O49" s="7">
        <f t="shared" si="10"/>
        <v>0.91666666666666663</v>
      </c>
      <c r="P49" s="7">
        <f t="shared" si="10"/>
        <v>0.91666666666666663</v>
      </c>
      <c r="Q49" s="7">
        <f t="shared" si="10"/>
        <v>0.16666666666666666</v>
      </c>
      <c r="R49" s="7">
        <f t="shared" si="10"/>
        <v>2.6666666666666665</v>
      </c>
      <c r="S49" s="7">
        <f t="shared" si="10"/>
        <v>2</v>
      </c>
      <c r="T49" s="7">
        <f t="shared" si="10"/>
        <v>8.75</v>
      </c>
      <c r="U49" s="7">
        <f t="shared" si="9"/>
        <v>0.41666666666666669</v>
      </c>
      <c r="V49" s="7">
        <f t="shared" si="9"/>
        <v>2.0833333333333335</v>
      </c>
      <c r="W49" s="7">
        <f t="shared" si="9"/>
        <v>0.16666666666666666</v>
      </c>
      <c r="X49" s="7">
        <f t="shared" si="9"/>
        <v>1.1666666666666667</v>
      </c>
      <c r="Y49" s="7">
        <f t="shared" si="9"/>
        <v>0.66666666666666663</v>
      </c>
      <c r="Z49" s="7">
        <f t="shared" si="9"/>
        <v>9.9166666666666661</v>
      </c>
      <c r="AA49" s="7">
        <f t="shared" si="9"/>
        <v>3.2149999999999994</v>
      </c>
      <c r="AB49" s="7">
        <f t="shared" si="9"/>
        <v>2.3562499999999997</v>
      </c>
      <c r="AC49" s="7"/>
    </row>
    <row r="50" spans="4:29" x14ac:dyDescent="0.3">
      <c r="D50" s="116" t="s">
        <v>272</v>
      </c>
      <c r="E50" s="7">
        <f t="shared" si="10"/>
        <v>5.25</v>
      </c>
      <c r="F50" s="7">
        <f t="shared" si="9"/>
        <v>25.2</v>
      </c>
      <c r="G50" s="7">
        <f t="shared" si="9"/>
        <v>3.6</v>
      </c>
      <c r="H50" s="7">
        <f t="shared" si="9"/>
        <v>7.35</v>
      </c>
      <c r="I50" s="7"/>
      <c r="J50" s="7"/>
      <c r="K50" s="7">
        <f t="shared" si="9"/>
        <v>1.6470588235294117</v>
      </c>
      <c r="L50" s="7">
        <f t="shared" si="9"/>
        <v>3.4705882352941178</v>
      </c>
      <c r="M50" s="7">
        <f t="shared" si="9"/>
        <v>2.0499999999999998</v>
      </c>
      <c r="N50" s="7">
        <f t="shared" si="9"/>
        <v>5.15</v>
      </c>
      <c r="O50" s="7">
        <f t="shared" si="9"/>
        <v>1</v>
      </c>
      <c r="P50" s="7">
        <f t="shared" si="9"/>
        <v>0.95</v>
      </c>
      <c r="Q50" s="7">
        <f t="shared" si="9"/>
        <v>0.1</v>
      </c>
      <c r="R50" s="7">
        <f t="shared" si="9"/>
        <v>2.4</v>
      </c>
      <c r="S50" s="7">
        <f t="shared" si="9"/>
        <v>1.9</v>
      </c>
      <c r="T50" s="7">
        <f t="shared" si="9"/>
        <v>8.65</v>
      </c>
      <c r="U50" s="7">
        <f t="shared" si="9"/>
        <v>0.45</v>
      </c>
      <c r="V50" s="7">
        <f t="shared" si="9"/>
        <v>2</v>
      </c>
      <c r="W50" s="7">
        <f t="shared" si="9"/>
        <v>0.2</v>
      </c>
      <c r="X50" s="7">
        <f t="shared" si="9"/>
        <v>1.2</v>
      </c>
      <c r="Y50" s="7">
        <f t="shared" si="9"/>
        <v>0.6</v>
      </c>
      <c r="Z50" s="7">
        <f t="shared" si="9"/>
        <v>8.6999999999999993</v>
      </c>
      <c r="AA50" s="7">
        <f t="shared" si="9"/>
        <v>3.9405000000000001</v>
      </c>
      <c r="AB50" s="7">
        <f t="shared" si="9"/>
        <v>3.5387499999999994</v>
      </c>
      <c r="AC50" s="7"/>
    </row>
    <row r="52" spans="4:29" x14ac:dyDescent="0.3">
      <c r="H52" s="81">
        <f>G48/H48</f>
        <v>0.6</v>
      </c>
      <c r="J52" s="81"/>
      <c r="L52" s="140">
        <f>K48/L48</f>
        <v>0.75609756097560987</v>
      </c>
    </row>
    <row r="53" spans="4:29" x14ac:dyDescent="0.3">
      <c r="H53" s="81">
        <f>G49/H49</f>
        <v>0.4886363636363637</v>
      </c>
      <c r="J53" s="81"/>
      <c r="L53" s="81">
        <f>K49/L49</f>
        <v>0.52777777777777779</v>
      </c>
    </row>
    <row r="54" spans="4:29" x14ac:dyDescent="0.3">
      <c r="H54" s="81">
        <f>G50/H50</f>
        <v>0.48979591836734698</v>
      </c>
      <c r="J54" s="81"/>
      <c r="L54" s="140">
        <f>K50/L50</f>
        <v>0.47457627118644063</v>
      </c>
    </row>
    <row r="56" spans="4:29" x14ac:dyDescent="0.3">
      <c r="D56" s="116" t="s">
        <v>266</v>
      </c>
      <c r="E56" s="7">
        <f>AVERAGEIF($AE$2:$AE$35,$D56,E$2:E$35)</f>
        <v>5.3</v>
      </c>
      <c r="F56" s="7">
        <f t="shared" ref="F56:AB57" si="11">AVERAGEIF($AE$2:$AE$35,$D56,F$2:F$35)</f>
        <v>25.2</v>
      </c>
      <c r="G56" s="7">
        <f t="shared" si="11"/>
        <v>2.4</v>
      </c>
      <c r="H56" s="7">
        <f t="shared" si="11"/>
        <v>6.1</v>
      </c>
      <c r="I56" s="7"/>
      <c r="J56" s="7"/>
      <c r="K56" s="7">
        <f t="shared" si="11"/>
        <v>2</v>
      </c>
      <c r="L56" s="7">
        <f t="shared" si="11"/>
        <v>3.5555555555555554</v>
      </c>
      <c r="M56" s="7">
        <f t="shared" si="11"/>
        <v>2.5</v>
      </c>
      <c r="N56" s="7">
        <f t="shared" si="11"/>
        <v>5.3</v>
      </c>
      <c r="O56" s="7">
        <f t="shared" si="11"/>
        <v>1.6</v>
      </c>
      <c r="P56" s="7">
        <f t="shared" si="11"/>
        <v>1</v>
      </c>
      <c r="Q56" s="7">
        <f t="shared" si="11"/>
        <v>0.1</v>
      </c>
      <c r="R56" s="7">
        <f t="shared" si="11"/>
        <v>2.4</v>
      </c>
      <c r="S56" s="7">
        <f t="shared" si="11"/>
        <v>2.2999999999999998</v>
      </c>
      <c r="T56" s="138">
        <f t="shared" si="11"/>
        <v>6.6</v>
      </c>
      <c r="U56" s="7">
        <f t="shared" si="11"/>
        <v>0.4</v>
      </c>
      <c r="V56" s="7">
        <f t="shared" si="11"/>
        <v>2.8</v>
      </c>
      <c r="W56" s="7">
        <f t="shared" si="11"/>
        <v>0.2</v>
      </c>
      <c r="X56" s="7">
        <f t="shared" si="11"/>
        <v>0.9</v>
      </c>
      <c r="Y56" s="7">
        <f t="shared" si="11"/>
        <v>1</v>
      </c>
      <c r="Z56" s="7">
        <f t="shared" si="11"/>
        <v>7.2</v>
      </c>
      <c r="AA56" s="138">
        <f t="shared" si="11"/>
        <v>3.5685000000000011</v>
      </c>
      <c r="AB56" s="7">
        <f t="shared" si="11"/>
        <v>4.9700000000000006</v>
      </c>
      <c r="AC56" s="7"/>
    </row>
    <row r="57" spans="4:29" x14ac:dyDescent="0.3">
      <c r="D57" s="116" t="s">
        <v>96</v>
      </c>
      <c r="E57" s="7">
        <f>AVERAGEIF($AE$2:$AE$35,$D57,E$2:E$35)</f>
        <v>10.7</v>
      </c>
      <c r="F57" s="7">
        <f t="shared" si="11"/>
        <v>24.7</v>
      </c>
      <c r="G57" s="7">
        <f t="shared" si="11"/>
        <v>4</v>
      </c>
      <c r="H57" s="7">
        <f t="shared" si="11"/>
        <v>7.1</v>
      </c>
      <c r="I57" s="7"/>
      <c r="J57" s="7"/>
      <c r="K57" s="7">
        <f t="shared" si="11"/>
        <v>1.9444444444444444</v>
      </c>
      <c r="L57" s="7">
        <f t="shared" si="11"/>
        <v>3</v>
      </c>
      <c r="M57" s="7">
        <f t="shared" si="11"/>
        <v>1.9</v>
      </c>
      <c r="N57" s="7">
        <f t="shared" si="11"/>
        <v>4.9000000000000004</v>
      </c>
      <c r="O57" s="7">
        <f t="shared" si="11"/>
        <v>1.1499999999999999</v>
      </c>
      <c r="P57" s="7">
        <f t="shared" si="11"/>
        <v>1</v>
      </c>
      <c r="Q57" s="7">
        <f t="shared" si="11"/>
        <v>0.35</v>
      </c>
      <c r="R57" s="7">
        <f t="shared" si="11"/>
        <v>2.5</v>
      </c>
      <c r="S57" s="7">
        <f t="shared" si="11"/>
        <v>1.55</v>
      </c>
      <c r="T57" s="138">
        <f t="shared" si="11"/>
        <v>9.75</v>
      </c>
      <c r="U57" s="7">
        <f t="shared" si="11"/>
        <v>0.8</v>
      </c>
      <c r="V57" s="7">
        <f t="shared" si="11"/>
        <v>2.35</v>
      </c>
      <c r="W57" s="7">
        <f t="shared" si="11"/>
        <v>0.15</v>
      </c>
      <c r="X57" s="7">
        <f t="shared" si="11"/>
        <v>0.95</v>
      </c>
      <c r="Y57" s="7">
        <f t="shared" si="11"/>
        <v>0.9</v>
      </c>
      <c r="Z57" s="7">
        <f t="shared" si="11"/>
        <v>10</v>
      </c>
      <c r="AA57" s="138">
        <f t="shared" si="11"/>
        <v>7.4722499999999998</v>
      </c>
      <c r="AB57" s="7">
        <f t="shared" si="11"/>
        <v>3.3549999999999995</v>
      </c>
      <c r="AC57" s="7"/>
    </row>
    <row r="59" spans="4:29" x14ac:dyDescent="0.3">
      <c r="H59" s="81">
        <f>G56/H56</f>
        <v>0.39344262295081966</v>
      </c>
      <c r="J59" s="81"/>
      <c r="L59" s="81">
        <f>K56/L56</f>
        <v>0.5625</v>
      </c>
    </row>
    <row r="60" spans="4:29" x14ac:dyDescent="0.3">
      <c r="H60" s="81">
        <f>G57/H57</f>
        <v>0.56338028169014087</v>
      </c>
      <c r="J60" s="81"/>
      <c r="L60" s="81">
        <f>K57/L57</f>
        <v>0.64814814814814814</v>
      </c>
    </row>
  </sheetData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744949-CD24-4E11-89D6-D711822F69C6}">
  <dimension ref="A1:AE60"/>
  <sheetViews>
    <sheetView showGridLines="0" zoomScale="70" zoomScaleNormal="70" workbookViewId="0">
      <pane ySplit="1" topLeftCell="A7" activePane="bottomLeft" state="frozen"/>
      <selection activeCell="B37" sqref="B37"/>
      <selection pane="bottomLeft" activeCell="B37" sqref="B37"/>
    </sheetView>
  </sheetViews>
  <sheetFormatPr defaultRowHeight="14.4" x14ac:dyDescent="0.3"/>
  <cols>
    <col min="1" max="1" width="11.6640625" bestFit="1" customWidth="1"/>
    <col min="2" max="2" width="16.88671875" bestFit="1" customWidth="1"/>
    <col min="3" max="3" width="7.33203125" customWidth="1"/>
    <col min="4" max="4" width="7" customWidth="1"/>
    <col min="5" max="5" width="10.109375" bestFit="1" customWidth="1"/>
    <col min="6" max="7" width="7.88671875" customWidth="1"/>
    <col min="8" max="8" width="8.109375" customWidth="1"/>
    <col min="9" max="9" width="7.33203125" customWidth="1"/>
    <col min="10" max="10" width="7.44140625" bestFit="1" customWidth="1"/>
    <col min="11" max="11" width="7.109375" customWidth="1"/>
    <col min="12" max="12" width="7.44140625" bestFit="1" customWidth="1"/>
    <col min="21" max="22" width="11" bestFit="1" customWidth="1"/>
    <col min="23" max="23" width="11" customWidth="1"/>
    <col min="24" max="24" width="12.21875" bestFit="1" customWidth="1"/>
    <col min="25" max="25" width="12.21875" customWidth="1"/>
    <col min="26" max="26" width="14.109375" bestFit="1" customWidth="1"/>
    <col min="28" max="28" width="10.6640625" bestFit="1" customWidth="1"/>
    <col min="29" max="29" width="10.6640625" customWidth="1"/>
  </cols>
  <sheetData>
    <row r="1" spans="1:31" x14ac:dyDescent="0.3">
      <c r="A1" s="22" t="s">
        <v>52</v>
      </c>
      <c r="B1" s="12" t="s">
        <v>12</v>
      </c>
      <c r="C1" s="2" t="s">
        <v>53</v>
      </c>
      <c r="D1" s="2" t="s">
        <v>45</v>
      </c>
      <c r="E1" s="2" t="s">
        <v>238</v>
      </c>
      <c r="F1" s="2" t="s">
        <v>54</v>
      </c>
      <c r="G1" s="2" t="s">
        <v>55</v>
      </c>
      <c r="H1" s="2" t="s">
        <v>56</v>
      </c>
      <c r="I1" s="2" t="s">
        <v>57</v>
      </c>
      <c r="J1" s="2" t="s">
        <v>58</v>
      </c>
      <c r="K1" s="2" t="s">
        <v>59</v>
      </c>
      <c r="L1" s="2" t="s">
        <v>60</v>
      </c>
      <c r="M1" s="2" t="s">
        <v>62</v>
      </c>
      <c r="N1" s="2" t="s">
        <v>61</v>
      </c>
      <c r="O1" s="2" t="s">
        <v>63</v>
      </c>
      <c r="P1" s="2" t="s">
        <v>64</v>
      </c>
      <c r="Q1" s="2" t="s">
        <v>65</v>
      </c>
      <c r="R1" s="2" t="s">
        <v>66</v>
      </c>
      <c r="S1" s="2" t="s">
        <v>67</v>
      </c>
      <c r="T1" s="2" t="s">
        <v>68</v>
      </c>
      <c r="U1" s="2" t="s">
        <v>69</v>
      </c>
      <c r="V1" s="2" t="s">
        <v>123</v>
      </c>
      <c r="W1" s="2" t="s">
        <v>185</v>
      </c>
      <c r="X1" s="2" t="s">
        <v>153</v>
      </c>
      <c r="Y1" s="2" t="s">
        <v>251</v>
      </c>
      <c r="Z1" s="2" t="s">
        <v>215</v>
      </c>
      <c r="AA1" s="2" t="s">
        <v>226</v>
      </c>
      <c r="AB1" s="2" t="s">
        <v>227</v>
      </c>
      <c r="AC1" s="2" t="s">
        <v>279</v>
      </c>
      <c r="AD1" s="26" t="s">
        <v>120</v>
      </c>
      <c r="AE1" s="2" t="s">
        <v>50</v>
      </c>
    </row>
    <row r="2" spans="1:31" x14ac:dyDescent="0.3">
      <c r="A2" s="20">
        <f>'Roman Game Log'!A2</f>
        <v>44874</v>
      </c>
      <c r="B2" s="13" t="str">
        <f>'Roman Game Log'!B2</f>
        <v>IUPUI</v>
      </c>
      <c r="C2" s="3" t="str">
        <f>'Roman Game Log'!C2</f>
        <v>H</v>
      </c>
      <c r="D2" s="3" t="str">
        <f>IF('Roman Game Log'!D2= "","",'Roman Game Log'!D2)</f>
        <v>W</v>
      </c>
      <c r="E2" s="3">
        <f>IF('Roman Game Log'!E2= "","",'Roman Game Log'!E2)</f>
        <v>32</v>
      </c>
      <c r="F2" s="3">
        <v>18</v>
      </c>
      <c r="G2" s="3">
        <v>3</v>
      </c>
      <c r="H2" s="3">
        <v>4</v>
      </c>
      <c r="I2" s="3"/>
      <c r="J2" s="3"/>
      <c r="K2" s="3">
        <v>1</v>
      </c>
      <c r="L2" s="3">
        <v>1</v>
      </c>
      <c r="M2" s="3">
        <v>1</v>
      </c>
      <c r="N2" s="3">
        <v>7</v>
      </c>
      <c r="O2" s="3">
        <v>2</v>
      </c>
      <c r="P2" s="3">
        <v>0</v>
      </c>
      <c r="Q2" s="3">
        <v>0</v>
      </c>
      <c r="R2" s="3">
        <v>1</v>
      </c>
      <c r="S2" s="3">
        <v>2</v>
      </c>
      <c r="T2" s="3">
        <v>7</v>
      </c>
      <c r="U2" s="3">
        <v>2</v>
      </c>
      <c r="V2" s="3">
        <v>2</v>
      </c>
      <c r="W2" s="3">
        <v>0</v>
      </c>
      <c r="X2" s="3">
        <v>0</v>
      </c>
      <c r="Y2" s="3">
        <f>IF(F2="","",COUNTIFS('Defense Log'!$H$2:$H$3001,"Sturtz",'Defense Log'!$A$2:$A$3001,$B2,'Defense Log'!$I$2:$I$3001,"Turnover",'Defense Log'!$L$2:$L$3001,"&lt;&gt;x"))</f>
        <v>0</v>
      </c>
      <c r="Z2" s="3">
        <f>IF(F2="","",SUMIFS('Defense Log'!$M$2:$M$3001,'Defense Log'!$H$2:$H$3001,"Sturtz",'Defense Log'!$A$2:$A$3001,B2,'Defense Log'!$L$2:$L$3001,"&lt;&gt;x"))</f>
        <v>6</v>
      </c>
      <c r="AA2" s="3">
        <f>IF(F2="","",T2+'Impact Formula'!$B$4*O2+'Impact Formula'!$B$5*M2+'Impact Formula'!$B$6*V2+'Impact Formula'!$B$7*S2+'Impact Formula'!$B$8*(H2-G2)+'Impact Formula'!$B$9*(L2-K2))</f>
        <v>7.5399999999999991</v>
      </c>
      <c r="AB2" s="3">
        <f>IF(F2="","",N2*'Impact Formula'!$B$17+Q2*'Impact Formula'!$B$18+P2*'Impact Formula'!$B$19+W2*'Impact Formula'!$B$21+U2*'Impact Formula'!$B$22+X2*'Impact Formula'!$B$23+'Impact Formula'!$B$24*R2+Y2*'Impact Formula'!$B$20+Z2*'Impact Formula'!$B$16+IFERROR((COUNTIFS('Defense Log'!$H$2:$H$3001,"Sturtz",'Defense Log'!$A$2:$A$3001,$B2,'Defense Log'!$N$2:$N$3001,"No",'Defense Log'!$I$2:$I$3001,"&lt;&gt;Foul",'Defense Log'!$I$2:$I$3001,"&lt;&gt;Turnover")*'Impact Formula'!$B$25),0))</f>
        <v>8</v>
      </c>
      <c r="AC2" s="6">
        <f>IFERROR((AA2+AB2),"")</f>
        <v>15.54</v>
      </c>
      <c r="AD2" s="5">
        <f t="shared" ref="AD2:AD7" si="0">IFERROR(T2/((H2*2)+(0.88*L2)),"")</f>
        <v>0.78828828828828823</v>
      </c>
      <c r="AE2" s="13" t="s">
        <v>266</v>
      </c>
    </row>
    <row r="3" spans="1:31" x14ac:dyDescent="0.3">
      <c r="A3" s="20">
        <f>'Roman Game Log'!A3</f>
        <v>44879</v>
      </c>
      <c r="B3" s="13" t="str">
        <f>'Roman Game Log'!B3</f>
        <v>Wofford</v>
      </c>
      <c r="C3" s="3" t="str">
        <f>'Roman Game Log'!C3</f>
        <v>H</v>
      </c>
      <c r="D3" s="3" t="str">
        <f>IF('Roman Game Log'!D3= "","",'Roman Game Log'!D3)</f>
        <v>W</v>
      </c>
      <c r="E3" s="3">
        <f>IF('Roman Game Log'!E3= "","",'Roman Game Log'!E3)</f>
        <v>8</v>
      </c>
      <c r="F3" s="3">
        <v>32</v>
      </c>
      <c r="G3" s="3">
        <v>7</v>
      </c>
      <c r="H3" s="3">
        <v>9</v>
      </c>
      <c r="I3" s="3"/>
      <c r="J3" s="3"/>
      <c r="K3" s="3">
        <v>2</v>
      </c>
      <c r="L3" s="3">
        <v>2</v>
      </c>
      <c r="M3" s="3">
        <v>4</v>
      </c>
      <c r="N3" s="3">
        <v>1</v>
      </c>
      <c r="O3" s="3">
        <v>4</v>
      </c>
      <c r="P3" s="3">
        <v>1</v>
      </c>
      <c r="Q3" s="3">
        <v>1</v>
      </c>
      <c r="R3" s="3">
        <v>0</v>
      </c>
      <c r="S3" s="3">
        <v>1</v>
      </c>
      <c r="T3" s="3">
        <v>16</v>
      </c>
      <c r="U3" s="3">
        <v>0</v>
      </c>
      <c r="V3" s="3">
        <v>3</v>
      </c>
      <c r="W3" s="3">
        <v>1</v>
      </c>
      <c r="X3" s="3">
        <v>0</v>
      </c>
      <c r="Y3" s="3">
        <f>IF(F3="","",COUNTIFS('Defense Log'!$H$2:$H$3001,"Sturtz",'Defense Log'!$A$2:$A$3001,$B3,'Defense Log'!$I$2:$I$3001,"Turnover",'Defense Log'!$L$2:$L$3001,"&lt;&gt;x"))</f>
        <v>1</v>
      </c>
      <c r="Z3" s="3">
        <f>IF(F3="","",SUMIFS('Defense Log'!$M$2:$M$3001,'Defense Log'!$H$2:$H$3001,"Sturtz",'Defense Log'!$A$2:$A$3001,B3,'Defense Log'!$L$2:$L$3001,"&lt;&gt;x"))</f>
        <v>13</v>
      </c>
      <c r="AA3" s="3">
        <f>IF(F3="","",T3+'Impact Formula'!$B$4*O3+'Impact Formula'!$B$5*M3+'Impact Formula'!$B$6*V3+'Impact Formula'!$B$7*S3+'Impact Formula'!$B$8*(H3-G3)+'Impact Formula'!$B$9*(L3-K3))</f>
        <v>25.494999999999997</v>
      </c>
      <c r="AB3" s="3">
        <f>IF(F3="","",N3*'Impact Formula'!$B$17+Q3*'Impact Formula'!$B$18+P3*'Impact Formula'!$B$19+W3*'Impact Formula'!$B$21+U3*'Impact Formula'!$B$22+X3*'Impact Formula'!$B$23+'Impact Formula'!$B$24*R3+Y3*'Impact Formula'!$B$20+Z3*'Impact Formula'!$B$16+IFERROR((COUNTIFS('Defense Log'!$H$2:$H$3001,"Sturtz",'Defense Log'!$A$2:$A$3001,$B3,'Defense Log'!$N$2:$N$3001,"No",'Defense Log'!$I$2:$I$3001,"&lt;&gt;Foul",'Defense Log'!$I$2:$I$3001,"&lt;&gt;Turnover")*'Impact Formula'!$B$25),0))</f>
        <v>-5.15</v>
      </c>
      <c r="AC3" s="6">
        <f>IFERROR((AA3+AB3),"")</f>
        <v>20.344999999999999</v>
      </c>
      <c r="AD3" s="5">
        <f t="shared" si="0"/>
        <v>0.80971659919028338</v>
      </c>
      <c r="AE3" s="13" t="s">
        <v>266</v>
      </c>
    </row>
    <row r="4" spans="1:31" x14ac:dyDescent="0.3">
      <c r="A4" s="20">
        <f>'Roman Game Log'!A4</f>
        <v>44883</v>
      </c>
      <c r="B4" s="13" t="str">
        <f>'Roman Game Log'!B4</f>
        <v>Buffalo</v>
      </c>
      <c r="C4" s="3" t="str">
        <f>'Roman Game Log'!C4</f>
        <v>N</v>
      </c>
      <c r="D4" s="3" t="str">
        <f>IF('Roman Game Log'!D4= "","",'Roman Game Log'!D4)</f>
        <v>W</v>
      </c>
      <c r="E4" s="3">
        <f>IF('Roman Game Log'!E4= "","",'Roman Game Log'!E4)</f>
        <v>8</v>
      </c>
      <c r="F4" s="3">
        <v>28</v>
      </c>
      <c r="G4" s="3">
        <v>3</v>
      </c>
      <c r="H4" s="3">
        <v>4</v>
      </c>
      <c r="I4" s="3"/>
      <c r="J4" s="3"/>
      <c r="K4" s="3">
        <v>2</v>
      </c>
      <c r="L4" s="3">
        <v>4</v>
      </c>
      <c r="M4" s="3">
        <v>1</v>
      </c>
      <c r="N4" s="3">
        <v>3</v>
      </c>
      <c r="O4" s="3">
        <v>0</v>
      </c>
      <c r="P4" s="3">
        <v>0</v>
      </c>
      <c r="Q4" s="3">
        <v>1</v>
      </c>
      <c r="R4" s="3">
        <v>1</v>
      </c>
      <c r="S4" s="3">
        <v>0</v>
      </c>
      <c r="T4" s="3">
        <v>8</v>
      </c>
      <c r="U4" s="3">
        <v>1</v>
      </c>
      <c r="V4" s="3">
        <v>2</v>
      </c>
      <c r="W4" s="3">
        <v>2</v>
      </c>
      <c r="X4" s="3">
        <v>2</v>
      </c>
      <c r="Y4" s="3">
        <f>IF(F4="","",COUNTIFS('Defense Log'!$H$2:$H$3001,"Sturtz",'Defense Log'!$A$2:$A$3001,$B4,'Defense Log'!$I$2:$I$3001,"Turnover",'Defense Log'!$L$2:$L$3001,"&lt;&gt;x"))</f>
        <v>0</v>
      </c>
      <c r="Z4" s="3">
        <f>IF(F4="","",SUMIFS('Defense Log'!$M$2:$M$3001,'Defense Log'!$H$2:$H$3001,"Sturtz",'Defense Log'!$A$2:$A$3001,B4,'Defense Log'!$L$2:$L$3001,"&lt;&gt;x"))</f>
        <v>4</v>
      </c>
      <c r="AA4" s="3">
        <f>IF(F4="","",T4+'Impact Formula'!$B$4*O4+'Impact Formula'!$B$5*M4+'Impact Formula'!$B$6*V4+'Impact Formula'!$B$7*S4+'Impact Formula'!$B$8*(H4-G4)+'Impact Formula'!$B$9*(L4-K4))</f>
        <v>8.0500000000000007</v>
      </c>
      <c r="AB4" s="3">
        <f>IF(F4="","",N4*'Impact Formula'!$B$17+Q4*'Impact Formula'!$B$18+P4*'Impact Formula'!$B$19+W4*'Impact Formula'!$B$21+U4*'Impact Formula'!$B$22+X4*'Impact Formula'!$B$23+'Impact Formula'!$B$24*R4+Y4*'Impact Formula'!$B$20+Z4*'Impact Formula'!$B$16+IFERROR((COUNTIFS('Defense Log'!$H$2:$H$3001,"Sturtz",'Defense Log'!$A$2:$A$3001,$B4,'Defense Log'!$N$2:$N$3001,"No",'Defense Log'!$I$2:$I$3001,"&lt;&gt;Foul",'Defense Log'!$I$2:$I$3001,"&lt;&gt;Turnover")*'Impact Formula'!$B$25),0))</f>
        <v>6.4250000000000007</v>
      </c>
      <c r="AC4" s="6">
        <f t="shared" ref="AC4:AC34" si="1">IFERROR((AA4+AB4),"")</f>
        <v>14.475000000000001</v>
      </c>
      <c r="AD4" s="5">
        <f t="shared" si="0"/>
        <v>0.69444444444444442</v>
      </c>
      <c r="AE4" s="13" t="s">
        <v>266</v>
      </c>
    </row>
    <row r="5" spans="1:31" x14ac:dyDescent="0.3">
      <c r="A5" s="20">
        <f>'Roman Game Log'!A5</f>
        <v>44884</v>
      </c>
      <c r="B5" s="13" t="str">
        <f>'Roman Game Log'!B5</f>
        <v>Wyoming</v>
      </c>
      <c r="C5" s="3" t="str">
        <f>'Roman Game Log'!C5</f>
        <v>N</v>
      </c>
      <c r="D5" s="3" t="str">
        <f>IF('Roman Game Log'!D5= "","",'Roman Game Log'!D5)</f>
        <v>W</v>
      </c>
      <c r="E5" s="3">
        <f>IF('Roman Game Log'!E5= "","",'Roman Game Log'!E5)</f>
        <v>5</v>
      </c>
      <c r="F5" s="3">
        <v>35</v>
      </c>
      <c r="G5" s="3">
        <v>3</v>
      </c>
      <c r="H5" s="3">
        <v>4</v>
      </c>
      <c r="I5" s="3"/>
      <c r="J5" s="3"/>
      <c r="K5" s="3">
        <v>1</v>
      </c>
      <c r="L5" s="3">
        <v>1</v>
      </c>
      <c r="M5" s="3">
        <v>0</v>
      </c>
      <c r="N5" s="3">
        <v>3</v>
      </c>
      <c r="O5" s="3">
        <v>0</v>
      </c>
      <c r="P5" s="3">
        <v>0</v>
      </c>
      <c r="Q5" s="3">
        <v>1</v>
      </c>
      <c r="R5" s="3">
        <v>1</v>
      </c>
      <c r="S5" s="3">
        <v>2</v>
      </c>
      <c r="T5" s="3">
        <v>7</v>
      </c>
      <c r="U5" s="3">
        <v>3</v>
      </c>
      <c r="V5" s="3">
        <v>1</v>
      </c>
      <c r="W5" s="3">
        <v>1</v>
      </c>
      <c r="X5" s="3">
        <v>1</v>
      </c>
      <c r="Y5" s="3">
        <f>IF(F5="","",COUNTIFS('Defense Log'!$H$2:$H$3001,"Sturtz",'Defense Log'!$A$2:$A$3001,$B5,'Defense Log'!$I$2:$I$3001,"Turnover",'Defense Log'!$L$2:$L$3001,"&lt;&gt;x"))</f>
        <v>3</v>
      </c>
      <c r="Z5" s="3">
        <f>IF(F5="","",SUMIFS('Defense Log'!$M$2:$M$3001,'Defense Log'!$H$2:$H$3001,"Sturtz",'Defense Log'!$A$2:$A$3001,B5,'Defense Log'!$L$2:$L$3001,"&lt;&gt;x"))</f>
        <v>3</v>
      </c>
      <c r="AA5" s="3">
        <f>IF(F5="","",T5+'Impact Formula'!$B$4*O5+'Impact Formula'!$B$5*M5+'Impact Formula'!$B$6*V5+'Impact Formula'!$B$7*S5+'Impact Formula'!$B$8*(H5-G5)+'Impact Formula'!$B$9*(L5-K5))</f>
        <v>2.29</v>
      </c>
      <c r="AB5" s="3">
        <f>IF(F5="","",N5*'Impact Formula'!$B$17+Q5*'Impact Formula'!$B$18+P5*'Impact Formula'!$B$19+W5*'Impact Formula'!$B$21+U5*'Impact Formula'!$B$22+X5*'Impact Formula'!$B$23+'Impact Formula'!$B$24*R5+Y5*'Impact Formula'!$B$20+Z5*'Impact Formula'!$B$16+IFERROR((COUNTIFS('Defense Log'!$H$2:$H$3001,"Sturtz",'Defense Log'!$A$2:$A$3001,$B5,'Defense Log'!$N$2:$N$3001,"No",'Defense Log'!$I$2:$I$3001,"&lt;&gt;Foul",'Defense Log'!$I$2:$I$3001,"&lt;&gt;Turnover")*'Impact Formula'!$B$25),0))</f>
        <v>10.725</v>
      </c>
      <c r="AC5" s="6">
        <f t="shared" si="1"/>
        <v>13.015000000000001</v>
      </c>
      <c r="AD5" s="5">
        <f t="shared" si="0"/>
        <v>0.78828828828828823</v>
      </c>
      <c r="AE5" s="13" t="s">
        <v>266</v>
      </c>
    </row>
    <row r="6" spans="1:31" x14ac:dyDescent="0.3">
      <c r="A6" s="20">
        <f>'Roman Game Log'!A6</f>
        <v>44886</v>
      </c>
      <c r="B6" s="13" t="str">
        <f>'Roman Game Log'!B6</f>
        <v>Tarleton</v>
      </c>
      <c r="C6" s="3" t="str">
        <f>'Roman Game Log'!C6</f>
        <v>N</v>
      </c>
      <c r="D6" s="3" t="str">
        <f>IF('Roman Game Log'!D6= "","",'Roman Game Log'!D6)</f>
        <v>W</v>
      </c>
      <c r="E6" s="3">
        <f>IF('Roman Game Log'!E6= "","",'Roman Game Log'!E6)</f>
        <v>7</v>
      </c>
      <c r="F6" s="3">
        <v>37</v>
      </c>
      <c r="G6" s="3">
        <v>4</v>
      </c>
      <c r="H6" s="3">
        <v>7</v>
      </c>
      <c r="I6" s="3">
        <v>0</v>
      </c>
      <c r="J6" s="3">
        <v>2</v>
      </c>
      <c r="K6" s="3">
        <v>5</v>
      </c>
      <c r="L6" s="3">
        <v>5</v>
      </c>
      <c r="M6" s="3">
        <v>2</v>
      </c>
      <c r="N6" s="3">
        <v>9</v>
      </c>
      <c r="O6" s="3">
        <v>4</v>
      </c>
      <c r="P6" s="3">
        <v>1</v>
      </c>
      <c r="Q6" s="3">
        <v>0</v>
      </c>
      <c r="R6" s="3">
        <v>2</v>
      </c>
      <c r="S6" s="3">
        <v>1</v>
      </c>
      <c r="T6" s="3">
        <v>13</v>
      </c>
      <c r="U6" s="3">
        <v>1</v>
      </c>
      <c r="V6" s="3">
        <v>4</v>
      </c>
      <c r="W6" s="3">
        <v>1</v>
      </c>
      <c r="X6" s="3">
        <v>1</v>
      </c>
      <c r="Y6" s="3">
        <f>IF(F6="","",COUNTIFS('Defense Log'!$H$2:$H$3001,"Sturtz",'Defense Log'!$A$2:$A$3001,$B6,'Defense Log'!$I$2:$I$3001,"Turnover",'Defense Log'!$L$2:$L$3001,"&lt;&gt;x"))</f>
        <v>2</v>
      </c>
      <c r="Z6" s="3">
        <f>IF(F6="","",SUMIFS('Defense Log'!$M$2:$M$3001,'Defense Log'!$H$2:$H$3001,"Sturtz",'Defense Log'!$A$2:$A$3001,B6,'Defense Log'!$L$2:$L$3001,"&lt;&gt;x"))</f>
        <v>18</v>
      </c>
      <c r="AA6" s="3">
        <f>IF(F6="","",T6+'Impact Formula'!$B$4*O6+'Impact Formula'!$B$5*M6+'Impact Formula'!$B$6*V6+'Impact Formula'!$B$7*S6+'Impact Formula'!$B$8*(H6-G6)+'Impact Formula'!$B$9*(L6-K6))</f>
        <v>17.895</v>
      </c>
      <c r="AB6" s="3">
        <f>IF(F6="","",N6*'Impact Formula'!$B$17+Q6*'Impact Formula'!$B$18+P6*'Impact Formula'!$B$19+W6*'Impact Formula'!$B$21+U6*'Impact Formula'!$B$22+X6*'Impact Formula'!$B$23+'Impact Formula'!$B$24*R6+Y6*'Impact Formula'!$B$20+Z6*'Impact Formula'!$B$16+IFERROR((COUNTIFS('Defense Log'!$H$2:$H$3001,"Sturtz",'Defense Log'!$A$2:$A$3001,$B6,'Defense Log'!$N$2:$N$3001,"No",'Defense Log'!$I$2:$I$3001,"&lt;&gt;Foul",'Defense Log'!$I$2:$I$3001,"&lt;&gt;Turnover")*'Impact Formula'!$B$25),0))</f>
        <v>2.3249999999999993</v>
      </c>
      <c r="AC6" s="6">
        <f t="shared" si="1"/>
        <v>20.22</v>
      </c>
      <c r="AD6" s="5">
        <f t="shared" si="0"/>
        <v>0.70652173913043481</v>
      </c>
      <c r="AE6" s="13" t="s">
        <v>266</v>
      </c>
    </row>
    <row r="7" spans="1:31" x14ac:dyDescent="0.3">
      <c r="A7" s="20">
        <f>'Roman Game Log'!A7</f>
        <v>44891</v>
      </c>
      <c r="B7" s="13" t="str">
        <f>'Roman Game Log'!B7</f>
        <v>Louisiana</v>
      </c>
      <c r="C7" s="3" t="str">
        <f>'Roman Game Log'!C7</f>
        <v>H</v>
      </c>
      <c r="D7" s="3" t="str">
        <f>IF('Roman Game Log'!D7= "","",'Roman Game Log'!D7)</f>
        <v>W</v>
      </c>
      <c r="E7" s="3">
        <f>IF('Roman Game Log'!E7= "","",'Roman Game Log'!E7)</f>
        <v>12</v>
      </c>
      <c r="F7" s="3">
        <v>24</v>
      </c>
      <c r="G7" s="3">
        <v>1</v>
      </c>
      <c r="H7" s="3">
        <v>3</v>
      </c>
      <c r="I7" s="3"/>
      <c r="J7" s="3"/>
      <c r="K7" s="3">
        <v>0</v>
      </c>
      <c r="L7" s="3">
        <v>0</v>
      </c>
      <c r="M7" s="3">
        <v>2</v>
      </c>
      <c r="N7" s="3">
        <v>3</v>
      </c>
      <c r="O7" s="3">
        <v>0</v>
      </c>
      <c r="P7" s="3">
        <v>0</v>
      </c>
      <c r="Q7" s="3">
        <v>0</v>
      </c>
      <c r="R7" s="3">
        <v>0</v>
      </c>
      <c r="S7" s="3">
        <v>3</v>
      </c>
      <c r="T7" s="3">
        <v>2</v>
      </c>
      <c r="U7" s="3">
        <v>1</v>
      </c>
      <c r="V7" s="3">
        <v>1</v>
      </c>
      <c r="W7" s="3">
        <v>0</v>
      </c>
      <c r="X7" s="3">
        <v>2</v>
      </c>
      <c r="Y7" s="3">
        <f>IF(F7="","",COUNTIFS('Defense Log'!$H$2:$H$3001,"Sturtz",'Defense Log'!$A$2:$A$3001,$B7,'Defense Log'!$I$2:$I$3001,"Turnover",'Defense Log'!$L$2:$L$3001,"&lt;&gt;x"))</f>
        <v>0</v>
      </c>
      <c r="Z7" s="3">
        <f>IF(F7="","",SUMIFS('Defense Log'!$M$2:$M$3001,'Defense Log'!$H$2:$H$3001,"Sturtz",'Defense Log'!$A$2:$A$3001,B7,'Defense Log'!$L$2:$L$3001,"&lt;&gt;x"))</f>
        <v>10</v>
      </c>
      <c r="AA7" s="3">
        <f>IF(F7="","",T7+'Impact Formula'!$B$4*O7+'Impact Formula'!$B$5*M7+'Impact Formula'!$B$6*V7+'Impact Formula'!$B$7*S7+'Impact Formula'!$B$8*(H7-G7)+'Impact Formula'!$B$9*(L7-K7))</f>
        <v>-2.7149999999999999</v>
      </c>
      <c r="AB7" s="3">
        <f>IF(F7="","",N7*'Impact Formula'!$B$17+Q7*'Impact Formula'!$B$18+P7*'Impact Formula'!$B$19+W7*'Impact Formula'!$B$21+U7*'Impact Formula'!$B$22+X7*'Impact Formula'!$B$23+'Impact Formula'!$B$24*R7+Y7*'Impact Formula'!$B$20+Z7*'Impact Formula'!$B$16+IFERROR((COUNTIFS('Defense Log'!$H$2:$H$3001,"Sturtz",'Defense Log'!$A$2:$A$3001,$B7,'Defense Log'!$N$2:$N$3001,"No",'Defense Log'!$I$2:$I$3001,"&lt;&gt;Foul",'Defense Log'!$I$2:$I$3001,"&lt;&gt;Turnover")*'Impact Formula'!$B$25),0))</f>
        <v>-3.2249999999999996</v>
      </c>
      <c r="AC7" s="6">
        <f t="shared" si="1"/>
        <v>-5.9399999999999995</v>
      </c>
      <c r="AD7" s="5">
        <f t="shared" si="0"/>
        <v>0.33333333333333331</v>
      </c>
      <c r="AE7" s="13" t="s">
        <v>266</v>
      </c>
    </row>
    <row r="8" spans="1:31" x14ac:dyDescent="0.3">
      <c r="A8" s="20">
        <f>'Roman Game Log'!A8</f>
        <v>44895</v>
      </c>
      <c r="B8" s="13" t="str">
        <f>'Roman Game Log'!B8</f>
        <v>Indiana State (A)</v>
      </c>
      <c r="C8" s="3" t="str">
        <f>'Roman Game Log'!C8</f>
        <v>A</v>
      </c>
      <c r="D8" s="3" t="str">
        <f>IF('Roman Game Log'!D8= "","",'Roman Game Log'!D8)</f>
        <v>L</v>
      </c>
      <c r="E8" s="3">
        <f>IF('Roman Game Log'!E8= "","",'Roman Game Log'!E8)</f>
        <v>-2</v>
      </c>
      <c r="F8" s="3">
        <v>35</v>
      </c>
      <c r="G8" s="3">
        <v>3</v>
      </c>
      <c r="H8" s="3">
        <v>8</v>
      </c>
      <c r="I8" s="3"/>
      <c r="J8" s="3"/>
      <c r="K8" s="3">
        <v>1</v>
      </c>
      <c r="L8" s="3">
        <v>1</v>
      </c>
      <c r="M8" s="3">
        <v>2</v>
      </c>
      <c r="N8" s="3">
        <v>11</v>
      </c>
      <c r="O8" s="3">
        <v>1</v>
      </c>
      <c r="P8" s="3">
        <v>0</v>
      </c>
      <c r="Q8" s="3">
        <v>4</v>
      </c>
      <c r="R8" s="3">
        <v>2</v>
      </c>
      <c r="S8" s="3">
        <v>1</v>
      </c>
      <c r="T8" s="3">
        <v>7</v>
      </c>
      <c r="U8" s="3">
        <v>4</v>
      </c>
      <c r="V8" s="3">
        <v>4</v>
      </c>
      <c r="W8" s="3">
        <v>2</v>
      </c>
      <c r="X8" s="3">
        <v>0</v>
      </c>
      <c r="Y8" s="3">
        <f>IF(F8="","",COUNTIFS('Defense Log'!$H$2:$H$3001,"Sturtz",'Defense Log'!$A$2:$A$3001,$B8,'Defense Log'!$I$2:$I$3001,"Turnover",'Defense Log'!$L$2:$L$3001,"&lt;&gt;x"))</f>
        <v>4</v>
      </c>
      <c r="Z8" s="3">
        <f>IF(F8="","",SUMIFS('Defense Log'!$M$2:$M$3001,'Defense Log'!$H$2:$H$3001,"Sturtz",'Defense Log'!$A$2:$A$3001,B8,'Defense Log'!$L$2:$L$3001,"&lt;&gt;x"))</f>
        <v>9</v>
      </c>
      <c r="AA8" s="3">
        <f>IF(F8="","",T8+'Impact Formula'!$B$4*O8+'Impact Formula'!$B$5*M8+'Impact Formula'!$B$6*V8+'Impact Formula'!$B$7*S8+'Impact Formula'!$B$8*(H8-G8)+'Impact Formula'!$B$9*(L8-K8))</f>
        <v>4.3449999999999989</v>
      </c>
      <c r="AB8" s="3">
        <f>IF(F8="","",N8*'Impact Formula'!$B$17+Q8*'Impact Formula'!$B$18+P8*'Impact Formula'!$B$19+W8*'Impact Formula'!$B$21+U8*'Impact Formula'!$B$22+X8*'Impact Formula'!$B$23+'Impact Formula'!$B$24*R8+Y8*'Impact Formula'!$B$20+Z8*'Impact Formula'!$B$16+IFERROR((COUNTIFS('Defense Log'!$H$2:$H$3001,"Sturtz",'Defense Log'!$A$2:$A$3001,$B8,'Defense Log'!$N$2:$N$3001,"No",'Defense Log'!$I$2:$I$3001,"&lt;&gt;Foul",'Defense Log'!$I$2:$I$3001,"&lt;&gt;Turnover")*'Impact Formula'!$B$25),0))</f>
        <v>18.5</v>
      </c>
      <c r="AC8" s="6">
        <f t="shared" si="1"/>
        <v>22.844999999999999</v>
      </c>
      <c r="AD8" s="5">
        <f t="shared" ref="AD8:AD31" si="2">IFERROR(T8/((H8*2)+(0.88*L8)),"")</f>
        <v>0.41469194312796209</v>
      </c>
      <c r="AE8" s="13" t="s">
        <v>96</v>
      </c>
    </row>
    <row r="9" spans="1:31" x14ac:dyDescent="0.3">
      <c r="A9" s="20">
        <f>'Roman Game Log'!A9</f>
        <v>44898</v>
      </c>
      <c r="B9" s="13" t="str">
        <f>'Roman Game Log'!B9</f>
        <v>UIC (H)</v>
      </c>
      <c r="C9" s="3" t="str">
        <f>'Roman Game Log'!C9</f>
        <v>H</v>
      </c>
      <c r="D9" s="3" t="str">
        <f>IF('Roman Game Log'!D9= "","",'Roman Game Log'!D9)</f>
        <v>W</v>
      </c>
      <c r="E9" s="3">
        <f>IF('Roman Game Log'!E9= "","",'Roman Game Log'!E9)</f>
        <v>13</v>
      </c>
      <c r="F9" s="3">
        <v>19</v>
      </c>
      <c r="G9" s="3">
        <v>5</v>
      </c>
      <c r="H9" s="3">
        <v>7</v>
      </c>
      <c r="I9" s="3">
        <v>2</v>
      </c>
      <c r="J9" s="3">
        <v>3</v>
      </c>
      <c r="K9" s="3">
        <v>1</v>
      </c>
      <c r="L9" s="3">
        <v>2</v>
      </c>
      <c r="M9" s="3">
        <v>0</v>
      </c>
      <c r="N9" s="3">
        <v>4</v>
      </c>
      <c r="O9" s="3">
        <v>0</v>
      </c>
      <c r="P9" s="3">
        <v>0</v>
      </c>
      <c r="Q9" s="3">
        <v>1</v>
      </c>
      <c r="R9" s="3">
        <v>0</v>
      </c>
      <c r="S9" s="3">
        <v>1</v>
      </c>
      <c r="T9" s="3">
        <v>13</v>
      </c>
      <c r="U9" s="3">
        <v>1</v>
      </c>
      <c r="V9" s="3">
        <v>2</v>
      </c>
      <c r="W9" s="3">
        <v>0</v>
      </c>
      <c r="X9" s="3">
        <v>1</v>
      </c>
      <c r="Y9" s="3">
        <f>IF(F9="","",COUNTIFS('Defense Log'!$H$2:$H$3001,"Sturtz",'Defense Log'!$A$2:$A$3001,$B9,'Defense Log'!$I$2:$I$3001,"Turnover",'Defense Log'!$L$2:$L$3001,"&lt;&gt;x"))</f>
        <v>1</v>
      </c>
      <c r="Z9" s="3">
        <f>IF(F9="","",SUMIFS('Defense Log'!$M$2:$M$3001,'Defense Log'!$H$2:$H$3001,"Sturtz",'Defense Log'!$A$2:$A$3001,B9,'Defense Log'!$L$2:$L$3001,"&lt;&gt;x"))</f>
        <v>4</v>
      </c>
      <c r="AA9" s="3">
        <f>IF(F9="","",T9+'Impact Formula'!$B$4*O9+'Impact Formula'!$B$5*M9+'Impact Formula'!$B$6*V9+'Impact Formula'!$B$7*S9+'Impact Formula'!$B$8*(H9-G9)+'Impact Formula'!$B$9*(L9-K9))</f>
        <v>8.3949999999999996</v>
      </c>
      <c r="AB9" s="3">
        <f>IF(F9="","",N9*'Impact Formula'!$B$17+Q9*'Impact Formula'!$B$18+P9*'Impact Formula'!$B$19+W9*'Impact Formula'!$B$21+U9*'Impact Formula'!$B$22+X9*'Impact Formula'!$B$23+'Impact Formula'!$B$24*R9+Y9*'Impact Formula'!$B$20+Z9*'Impact Formula'!$B$16+IFERROR((COUNTIFS('Defense Log'!$H$2:$H$3001,"Sturtz",'Defense Log'!$A$2:$A$3001,$B9,'Defense Log'!$N$2:$N$3001,"No",'Defense Log'!$I$2:$I$3001,"&lt;&gt;Foul",'Defense Log'!$I$2:$I$3001,"&lt;&gt;Turnover")*'Impact Formula'!$B$25),0))</f>
        <v>7.4749999999999996</v>
      </c>
      <c r="AC9" s="6">
        <f t="shared" si="1"/>
        <v>15.87</v>
      </c>
      <c r="AD9" s="5">
        <f t="shared" si="2"/>
        <v>0.82487309644670048</v>
      </c>
      <c r="AE9" s="13" t="s">
        <v>96</v>
      </c>
    </row>
    <row r="10" spans="1:31" x14ac:dyDescent="0.3">
      <c r="A10" s="20">
        <f>'Roman Game Log'!A10</f>
        <v>44902</v>
      </c>
      <c r="B10" s="13" t="str">
        <f>'Roman Game Log'!B10</f>
        <v>Omaha</v>
      </c>
      <c r="C10" s="3" t="str">
        <f>'Roman Game Log'!C10</f>
        <v>H</v>
      </c>
      <c r="D10" s="3" t="str">
        <f>IF('Roman Game Log'!D10= "","",'Roman Game Log'!D10)</f>
        <v>W</v>
      </c>
      <c r="E10" s="3">
        <f>IF('Roman Game Log'!E10= "","",'Roman Game Log'!E10)</f>
        <v>13</v>
      </c>
      <c r="F10" s="3">
        <v>30</v>
      </c>
      <c r="G10" s="3">
        <v>6</v>
      </c>
      <c r="H10" s="3">
        <v>8</v>
      </c>
      <c r="I10" s="3">
        <v>2</v>
      </c>
      <c r="J10" s="3">
        <v>2</v>
      </c>
      <c r="K10" s="3"/>
      <c r="L10" s="3"/>
      <c r="M10" s="3">
        <v>1</v>
      </c>
      <c r="N10" s="3">
        <v>2</v>
      </c>
      <c r="O10" s="3">
        <v>2</v>
      </c>
      <c r="P10" s="3">
        <v>0</v>
      </c>
      <c r="Q10" s="3">
        <v>2</v>
      </c>
      <c r="R10" s="3">
        <v>1</v>
      </c>
      <c r="S10" s="3">
        <v>0</v>
      </c>
      <c r="T10" s="3">
        <v>14</v>
      </c>
      <c r="U10" s="3">
        <v>1</v>
      </c>
      <c r="V10" s="3">
        <v>2</v>
      </c>
      <c r="W10" s="3">
        <v>1</v>
      </c>
      <c r="X10" s="3">
        <v>0</v>
      </c>
      <c r="Y10" s="3">
        <f>IF(F10="","",COUNTIFS('Defense Log'!$H$2:$H$3001,"Sturtz",'Defense Log'!$A$2:$A$3001,$B10,'Defense Log'!$I$2:$I$3001,"Turnover",'Defense Log'!$L$2:$L$3001,"&lt;&gt;x"))</f>
        <v>3</v>
      </c>
      <c r="Z10" s="3">
        <f>IF(F10="","",SUMIFS('Defense Log'!$M$2:$M$3001,'Defense Log'!$H$2:$H$3001,"Sturtz",'Defense Log'!$A$2:$A$3001,B10,'Defense Log'!$L$2:$L$3001,"&lt;&gt;x"))</f>
        <v>4</v>
      </c>
      <c r="AA10" s="3">
        <f>IF(F10="","",T10+'Impact Formula'!$B$4*O10+'Impact Formula'!$B$5*M10+'Impact Formula'!$B$6*V10+'Impact Formula'!$B$7*S10+'Impact Formula'!$B$8*(H10-G10)+'Impact Formula'!$B$9*(L10-K10))</f>
        <v>16.5</v>
      </c>
      <c r="AB10" s="3">
        <f>IF(F10="","",N10*'Impact Formula'!$B$17+Q10*'Impact Formula'!$B$18+P10*'Impact Formula'!$B$19+W10*'Impact Formula'!$B$21+U10*'Impact Formula'!$B$22+X10*'Impact Formula'!$B$23+'Impact Formula'!$B$24*R10+Y10*'Impact Formula'!$B$20+Z10*'Impact Formula'!$B$16+IFERROR((COUNTIFS('Defense Log'!$H$2:$H$3001,"Sturtz",'Defense Log'!$A$2:$A$3001,$B10,'Defense Log'!$N$2:$N$3001,"No",'Defense Log'!$I$2:$I$3001,"&lt;&gt;Foul",'Defense Log'!$I$2:$I$3001,"&lt;&gt;Turnover")*'Impact Formula'!$B$25),0))</f>
        <v>8.7750000000000004</v>
      </c>
      <c r="AC10" s="6">
        <f t="shared" si="1"/>
        <v>25.274999999999999</v>
      </c>
      <c r="AD10" s="5">
        <f t="shared" si="2"/>
        <v>0.875</v>
      </c>
      <c r="AE10" s="13" t="s">
        <v>266</v>
      </c>
    </row>
    <row r="11" spans="1:31" x14ac:dyDescent="0.3">
      <c r="A11" s="20">
        <f>'Roman Game Log'!A11</f>
        <v>44905</v>
      </c>
      <c r="B11" s="13" t="str">
        <f>'Roman Game Log'!B11</f>
        <v>Richmond</v>
      </c>
      <c r="C11" s="3" t="str">
        <f>'Roman Game Log'!C11</f>
        <v>A</v>
      </c>
      <c r="D11" s="3" t="str">
        <f>IF('Roman Game Log'!D11= "","",'Roman Game Log'!D11)</f>
        <v>L</v>
      </c>
      <c r="E11" s="3">
        <f>IF('Roman Game Log'!E11= "","",'Roman Game Log'!E11)</f>
        <v>-30</v>
      </c>
      <c r="F11" s="3">
        <v>26</v>
      </c>
      <c r="G11" s="3">
        <v>1</v>
      </c>
      <c r="H11" s="3">
        <v>5</v>
      </c>
      <c r="I11" s="3">
        <v>0</v>
      </c>
      <c r="J11" s="3">
        <v>1</v>
      </c>
      <c r="K11" s="3">
        <v>2</v>
      </c>
      <c r="L11" s="3">
        <v>2</v>
      </c>
      <c r="M11" s="3">
        <v>0</v>
      </c>
      <c r="N11" s="3">
        <v>3</v>
      </c>
      <c r="O11" s="3">
        <v>2</v>
      </c>
      <c r="P11" s="3">
        <v>0</v>
      </c>
      <c r="Q11" s="3">
        <v>0</v>
      </c>
      <c r="R11" s="3">
        <v>2</v>
      </c>
      <c r="S11" s="3">
        <v>2</v>
      </c>
      <c r="T11" s="3">
        <v>4</v>
      </c>
      <c r="U11" s="3">
        <v>0</v>
      </c>
      <c r="V11" s="3">
        <v>1</v>
      </c>
      <c r="W11" s="3">
        <v>1</v>
      </c>
      <c r="X11" s="3">
        <v>0</v>
      </c>
      <c r="Y11" s="3">
        <f>IF(F11="","",COUNTIFS('Defense Log'!$H$2:$H$3001,"Sturtz",'Defense Log'!$A$2:$A$3001,$B11,'Defense Log'!$I$2:$I$3001,"Turnover",'Defense Log'!$L$2:$L$3001,"&lt;&gt;x"))</f>
        <v>1</v>
      </c>
      <c r="Z11" s="3">
        <f>IF(F11="","",SUMIFS('Defense Log'!$M$2:$M$3001,'Defense Log'!$H$2:$H$3001,"Sturtz",'Defense Log'!$A$2:$A$3001,B11,'Defense Log'!$L$2:$L$3001,"&lt;&gt;x"))</f>
        <v>9</v>
      </c>
      <c r="AA11" s="3">
        <f>IF(F11="","",T11+'Impact Formula'!$B$4*O11+'Impact Formula'!$B$5*M11+'Impact Formula'!$B$6*V11+'Impact Formula'!$B$7*S11+'Impact Formula'!$B$8*(H11-G11)+'Impact Formula'!$B$9*(L11-K11))</f>
        <v>-3.26</v>
      </c>
      <c r="AB11" s="3">
        <f>IF(F11="","",N11*'Impact Formula'!$B$17+Q11*'Impact Formula'!$B$18+P11*'Impact Formula'!$B$19+W11*'Impact Formula'!$B$21+U11*'Impact Formula'!$B$22+X11*'Impact Formula'!$B$23+'Impact Formula'!$B$24*R11+Y11*'Impact Formula'!$B$20+Z11*'Impact Formula'!$B$16+IFERROR((COUNTIFS('Defense Log'!$H$2:$H$3001,"Sturtz",'Defense Log'!$A$2:$A$3001,$B11,'Defense Log'!$N$2:$N$3001,"No",'Defense Log'!$I$2:$I$3001,"&lt;&gt;Foul",'Defense Log'!$I$2:$I$3001,"&lt;&gt;Turnover")*'Impact Formula'!$B$25),0))</f>
        <v>-1.9000000000000004</v>
      </c>
      <c r="AC11" s="6">
        <f t="shared" si="1"/>
        <v>-5.16</v>
      </c>
      <c r="AD11" s="5">
        <f t="shared" si="2"/>
        <v>0.3401360544217687</v>
      </c>
      <c r="AE11" s="13" t="s">
        <v>266</v>
      </c>
    </row>
    <row r="12" spans="1:31" x14ac:dyDescent="0.3">
      <c r="A12" s="20">
        <f>'Roman Game Log'!A12</f>
        <v>44912</v>
      </c>
      <c r="B12" s="13" t="str">
        <f>'Roman Game Log'!B12</f>
        <v>Saint Louis</v>
      </c>
      <c r="C12" s="3" t="str">
        <f>'Roman Game Log'!C12</f>
        <v>A</v>
      </c>
      <c r="D12" s="3" t="str">
        <f>IF('Roman Game Log'!D12= "","",'Roman Game Log'!D12)</f>
        <v>L</v>
      </c>
      <c r="E12" s="3">
        <f>IF('Roman Game Log'!E12= "","",'Roman Game Log'!E12)</f>
        <v>-8</v>
      </c>
      <c r="F12" s="3">
        <v>35</v>
      </c>
      <c r="G12" s="3">
        <v>5</v>
      </c>
      <c r="H12" s="3">
        <v>7</v>
      </c>
      <c r="I12" s="3"/>
      <c r="J12" s="3"/>
      <c r="K12" s="3">
        <v>1</v>
      </c>
      <c r="L12" s="3">
        <v>1</v>
      </c>
      <c r="M12" s="3">
        <v>2</v>
      </c>
      <c r="N12" s="3">
        <v>5</v>
      </c>
      <c r="O12" s="3">
        <v>1</v>
      </c>
      <c r="P12" s="3">
        <v>0</v>
      </c>
      <c r="Q12" s="3">
        <v>2</v>
      </c>
      <c r="R12" s="3">
        <v>1</v>
      </c>
      <c r="S12" s="3">
        <v>0</v>
      </c>
      <c r="T12" s="3">
        <v>11</v>
      </c>
      <c r="U12" s="3">
        <v>1</v>
      </c>
      <c r="V12" s="3">
        <v>2</v>
      </c>
      <c r="W12" s="3">
        <v>0</v>
      </c>
      <c r="X12" s="3">
        <v>0</v>
      </c>
      <c r="Y12" s="3">
        <f>IF(F12="","",COUNTIFS('Defense Log'!$H$2:$H$3001,"Sturtz",'Defense Log'!$A$2:$A$3001,$B12,'Defense Log'!$I$2:$I$3001,"Turnover",'Defense Log'!$L$2:$L$3001,"&lt;&gt;x"))</f>
        <v>1</v>
      </c>
      <c r="Z12" s="3">
        <f>IF(F12="","",SUMIFS('Defense Log'!$M$2:$M$3001,'Defense Log'!$H$2:$H$3001,"Sturtz",'Defense Log'!$A$2:$A$3001,B12,'Defense Log'!$L$2:$L$3001,"&lt;&gt;x"))</f>
        <v>9</v>
      </c>
      <c r="AA12" s="3">
        <f>IF(F12="","",T12+'Impact Formula'!$B$4*O12+'Impact Formula'!$B$5*M12+'Impact Formula'!$B$6*V12+'Impact Formula'!$B$7*S12+'Impact Formula'!$B$8*(H12-G12)+'Impact Formula'!$B$9*(L12-K12))</f>
        <v>13.95</v>
      </c>
      <c r="AB12" s="3">
        <f>IF(F12="","",N12*'Impact Formula'!$B$17+Q12*'Impact Formula'!$B$18+P12*'Impact Formula'!$B$19+W12*'Impact Formula'!$B$21+U12*'Impact Formula'!$B$22+X12*'Impact Formula'!$B$23+'Impact Formula'!$B$24*R12+Y12*'Impact Formula'!$B$20+Z12*'Impact Formula'!$B$16+IFERROR((COUNTIFS('Defense Log'!$H$2:$H$3001,"Sturtz",'Defense Log'!$A$2:$A$3001,$B12,'Defense Log'!$N$2:$N$3001,"No",'Defense Log'!$I$2:$I$3001,"&lt;&gt;Foul",'Defense Log'!$I$2:$I$3001,"&lt;&gt;Turnover")*'Impact Formula'!$B$25),0))</f>
        <v>8.7750000000000004</v>
      </c>
      <c r="AC12" s="6">
        <f t="shared" si="1"/>
        <v>22.725000000000001</v>
      </c>
      <c r="AD12" s="5">
        <f t="shared" si="2"/>
        <v>0.739247311827957</v>
      </c>
      <c r="AE12" s="13" t="s">
        <v>266</v>
      </c>
    </row>
    <row r="13" spans="1:31" x14ac:dyDescent="0.3">
      <c r="A13" s="20">
        <f>'Roman Game Log'!A13</f>
        <v>44915</v>
      </c>
      <c r="B13" s="13" t="str">
        <f>'Roman Game Log'!B13</f>
        <v>Mississippi State</v>
      </c>
      <c r="C13" s="3" t="str">
        <f>'Roman Game Log'!C13</f>
        <v>N</v>
      </c>
      <c r="D13" s="3" t="str">
        <f>IF('Roman Game Log'!D13= "","",'Roman Game Log'!D13)</f>
        <v>W</v>
      </c>
      <c r="E13" s="3">
        <f>IF('Roman Game Log'!E13= "","",'Roman Game Log'!E13)</f>
        <v>6</v>
      </c>
      <c r="F13" s="3">
        <v>33</v>
      </c>
      <c r="G13" s="3">
        <v>1</v>
      </c>
      <c r="H13" s="3">
        <v>4</v>
      </c>
      <c r="I13" s="3"/>
      <c r="J13" s="3"/>
      <c r="K13" s="3"/>
      <c r="L13" s="3"/>
      <c r="M13" s="3">
        <v>2</v>
      </c>
      <c r="N13" s="3">
        <v>7</v>
      </c>
      <c r="O13" s="3">
        <v>0</v>
      </c>
      <c r="P13" s="3">
        <v>0</v>
      </c>
      <c r="Q13" s="3">
        <v>0</v>
      </c>
      <c r="R13" s="3">
        <v>1</v>
      </c>
      <c r="S13" s="3">
        <v>1</v>
      </c>
      <c r="T13" s="3">
        <v>2</v>
      </c>
      <c r="U13" s="3">
        <v>3</v>
      </c>
      <c r="V13" s="3">
        <v>4</v>
      </c>
      <c r="W13" s="3">
        <v>1</v>
      </c>
      <c r="X13" s="3">
        <v>3</v>
      </c>
      <c r="Y13" s="3">
        <f>IF(F13="","",COUNTIFS('Defense Log'!$H$2:$H$3001,"Sturtz",'Defense Log'!$A$2:$A$3001,$B13,'Defense Log'!$I$2:$I$3001,"Turnover",'Defense Log'!$L$2:$L$3001,"&lt;&gt;x"))</f>
        <v>3</v>
      </c>
      <c r="Z13" s="3">
        <f>IF(F13="","",SUMIFS('Defense Log'!$M$2:$M$3001,'Defense Log'!$H$2:$H$3001,"Sturtz",'Defense Log'!$A$2:$A$3001,B13,'Defense Log'!$L$2:$L$3001,"&lt;&gt;x"))</f>
        <v>12</v>
      </c>
      <c r="AA13" s="3">
        <f>IF(F13="","",T13+'Impact Formula'!$B$4*O13+'Impact Formula'!$B$5*M13+'Impact Formula'!$B$6*V13+'Impact Formula'!$B$7*S13+'Impact Formula'!$B$8*(H13-G13)+'Impact Formula'!$B$9*(L13-K13))</f>
        <v>1.4949999999999992</v>
      </c>
      <c r="AB13" s="3">
        <f>IF(F13="","",N13*'Impact Formula'!$B$17+Q13*'Impact Formula'!$B$18+P13*'Impact Formula'!$B$19+W13*'Impact Formula'!$B$21+U13*'Impact Formula'!$B$22+X13*'Impact Formula'!$B$23+'Impact Formula'!$B$24*R13+Y13*'Impact Formula'!$B$20+Z13*'Impact Formula'!$B$16+IFERROR((COUNTIFS('Defense Log'!$H$2:$H$3001,"Sturtz",'Defense Log'!$A$2:$A$3001,$B13,'Defense Log'!$N$2:$N$3001,"No",'Defense Log'!$I$2:$I$3001,"&lt;&gt;Foul",'Defense Log'!$I$2:$I$3001,"&lt;&gt;Turnover")*'Impact Formula'!$B$25),0))</f>
        <v>-3.8750000000000018</v>
      </c>
      <c r="AC13" s="6">
        <f t="shared" si="1"/>
        <v>-2.3800000000000026</v>
      </c>
      <c r="AD13" s="5">
        <f t="shared" si="2"/>
        <v>0.25</v>
      </c>
      <c r="AE13" s="13" t="s">
        <v>266</v>
      </c>
    </row>
    <row r="14" spans="1:31" x14ac:dyDescent="0.3">
      <c r="A14" s="20">
        <f>'Roman Game Log'!A14</f>
        <v>44924</v>
      </c>
      <c r="B14" s="13" t="str">
        <f>'Roman Game Log'!B14</f>
        <v>Valparaiso (H)</v>
      </c>
      <c r="C14" s="3" t="str">
        <f>'Roman Game Log'!C14</f>
        <v>H</v>
      </c>
      <c r="D14" s="3" t="str">
        <f>IF('Roman Game Log'!D14= "","",'Roman Game Log'!D14)</f>
        <v>W</v>
      </c>
      <c r="E14" s="3">
        <f>IF('Roman Game Log'!E14= "","",'Roman Game Log'!E14)</f>
        <v>5</v>
      </c>
      <c r="F14" s="3">
        <v>37</v>
      </c>
      <c r="G14" s="3">
        <v>4</v>
      </c>
      <c r="H14" s="3">
        <v>10</v>
      </c>
      <c r="I14" s="3">
        <v>0</v>
      </c>
      <c r="J14" s="3">
        <v>1</v>
      </c>
      <c r="K14" s="3">
        <v>6</v>
      </c>
      <c r="L14" s="3">
        <v>8</v>
      </c>
      <c r="M14" s="3">
        <v>2</v>
      </c>
      <c r="N14" s="3">
        <v>9</v>
      </c>
      <c r="O14" s="3">
        <v>2</v>
      </c>
      <c r="P14" s="3">
        <v>0</v>
      </c>
      <c r="Q14" s="3">
        <v>1</v>
      </c>
      <c r="R14" s="3">
        <v>1</v>
      </c>
      <c r="S14" s="3">
        <v>0</v>
      </c>
      <c r="T14" s="3">
        <v>14</v>
      </c>
      <c r="U14" s="3">
        <v>4</v>
      </c>
      <c r="V14" s="3">
        <v>5</v>
      </c>
      <c r="W14" s="3">
        <v>1</v>
      </c>
      <c r="X14" s="3">
        <v>2</v>
      </c>
      <c r="Y14" s="3">
        <f>IF(F14="","",COUNTIFS('Defense Log'!$H$2:$H$3001,"Sturtz",'Defense Log'!$A$2:$A$3001,$B14,'Defense Log'!$I$2:$I$3001,"Turnover",'Defense Log'!$L$2:$L$3001,"&lt;&gt;x"))</f>
        <v>1</v>
      </c>
      <c r="Z14" s="3">
        <f>IF(F14="","",SUMIFS('Defense Log'!$M$2:$M$3001,'Defense Log'!$H$2:$H$3001,"Sturtz",'Defense Log'!$A$2:$A$3001,B14,'Defense Log'!$L$2:$L$3001,"&lt;&gt;x"))</f>
        <v>4</v>
      </c>
      <c r="AA14" s="3">
        <f>IF(F14="","",T14+'Impact Formula'!$B$4*O14+'Impact Formula'!$B$5*M14+'Impact Formula'!$B$6*V14+'Impact Formula'!$B$7*S14+'Impact Formula'!$B$8*(H14-G14)+'Impact Formula'!$B$9*(L14-K14))</f>
        <v>12.05</v>
      </c>
      <c r="AB14" s="3">
        <f>IF(F14="","",N14*'Impact Formula'!$B$17+Q14*'Impact Formula'!$B$18+P14*'Impact Formula'!$B$19+W14*'Impact Formula'!$B$21+U14*'Impact Formula'!$B$22+X14*'Impact Formula'!$B$23+'Impact Formula'!$B$24*R14+Y14*'Impact Formula'!$B$20+Z14*'Impact Formula'!$B$16+IFERROR((COUNTIFS('Defense Log'!$H$2:$H$3001,"Sturtz",'Defense Log'!$A$2:$A$3001,$B14,'Defense Log'!$N$2:$N$3001,"No",'Defense Log'!$I$2:$I$3001,"&lt;&gt;Foul",'Defense Log'!$I$2:$I$3001,"&lt;&gt;Turnover")*'Impact Formula'!$B$25),0))</f>
        <v>15.5</v>
      </c>
      <c r="AC14" s="6">
        <f t="shared" si="1"/>
        <v>27.55</v>
      </c>
      <c r="AD14" s="5">
        <f t="shared" si="2"/>
        <v>0.51775147928994081</v>
      </c>
      <c r="AE14" s="13" t="s">
        <v>96</v>
      </c>
    </row>
    <row r="15" spans="1:31" x14ac:dyDescent="0.3">
      <c r="A15" s="20">
        <f>'Roman Game Log'!A15</f>
        <v>44927</v>
      </c>
      <c r="B15" s="13" t="str">
        <f>'Roman Game Log'!B15</f>
        <v>Missouri State (A)</v>
      </c>
      <c r="C15" s="3" t="str">
        <f>'Roman Game Log'!C15</f>
        <v>A</v>
      </c>
      <c r="D15" s="3" t="str">
        <f>IF('Roman Game Log'!D15= "","",'Roman Game Log'!D15)</f>
        <v>L</v>
      </c>
      <c r="E15" s="3">
        <f>IF('Roman Game Log'!E15= "","",'Roman Game Log'!E15)</f>
        <v>-3</v>
      </c>
      <c r="F15" s="3">
        <v>27</v>
      </c>
      <c r="G15" s="3">
        <v>2</v>
      </c>
      <c r="H15" s="3">
        <v>7</v>
      </c>
      <c r="I15" s="3">
        <v>0</v>
      </c>
      <c r="J15" s="3">
        <v>1</v>
      </c>
      <c r="K15" s="3"/>
      <c r="L15" s="3"/>
      <c r="M15" s="3">
        <v>0</v>
      </c>
      <c r="N15" s="3">
        <v>4</v>
      </c>
      <c r="O15" s="3">
        <v>2</v>
      </c>
      <c r="P15" s="3">
        <v>0</v>
      </c>
      <c r="Q15" s="3">
        <v>0</v>
      </c>
      <c r="R15" s="3">
        <v>1</v>
      </c>
      <c r="S15" s="3">
        <v>0</v>
      </c>
      <c r="T15" s="3">
        <v>4</v>
      </c>
      <c r="U15" s="3">
        <v>1</v>
      </c>
      <c r="V15" s="3">
        <v>0</v>
      </c>
      <c r="W15" s="3">
        <v>2</v>
      </c>
      <c r="X15" s="3">
        <v>1</v>
      </c>
      <c r="Y15" s="3">
        <f>IF(F15="","",COUNTIFS('Defense Log'!$H$2:$H$3001,"Sturtz",'Defense Log'!$A$2:$A$3001,$B15,'Defense Log'!$I$2:$I$3001,"Turnover",'Defense Log'!$L$2:$L$3001,"&lt;&gt;x"))</f>
        <v>1</v>
      </c>
      <c r="Z15" s="3">
        <f>IF(F15="","",SUMIFS('Defense Log'!$M$2:$M$3001,'Defense Log'!$H$2:$H$3001,"Sturtz",'Defense Log'!$A$2:$A$3001,B15,'Defense Log'!$L$2:$L$3001,"&lt;&gt;x"))</f>
        <v>7</v>
      </c>
      <c r="AA15" s="3">
        <f>IF(F15="","",T15+'Impact Formula'!$B$4*O15+'Impact Formula'!$B$5*M15+'Impact Formula'!$B$6*V15+'Impact Formula'!$B$7*S15+'Impact Formula'!$B$8*(H15-G15)+'Impact Formula'!$B$9*(L15-K15))</f>
        <v>-2.0499999999999998</v>
      </c>
      <c r="AB15" s="3">
        <f>IF(F15="","",N15*'Impact Formula'!$B$17+Q15*'Impact Formula'!$B$18+P15*'Impact Formula'!$B$19+W15*'Impact Formula'!$B$21+U15*'Impact Formula'!$B$22+X15*'Impact Formula'!$B$23+'Impact Formula'!$B$24*R15+Y15*'Impact Formula'!$B$20+Z15*'Impact Formula'!$B$16+IFERROR((COUNTIFS('Defense Log'!$H$2:$H$3001,"Sturtz",'Defense Log'!$A$2:$A$3001,$B15,'Defense Log'!$N$2:$N$3001,"No",'Defense Log'!$I$2:$I$3001,"&lt;&gt;Foul",'Defense Log'!$I$2:$I$3001,"&lt;&gt;Turnover")*'Impact Formula'!$B$25),0))</f>
        <v>-2.125</v>
      </c>
      <c r="AC15" s="6">
        <f t="shared" si="1"/>
        <v>-4.1749999999999998</v>
      </c>
      <c r="AD15" s="5">
        <f t="shared" si="2"/>
        <v>0.2857142857142857</v>
      </c>
      <c r="AE15" s="13" t="s">
        <v>96</v>
      </c>
    </row>
    <row r="16" spans="1:31" x14ac:dyDescent="0.3">
      <c r="A16" s="20">
        <f>'Roman Game Log'!A16</f>
        <v>44930</v>
      </c>
      <c r="B16" s="13" t="str">
        <f>'Roman Game Log'!B16</f>
        <v>SIU (A)</v>
      </c>
      <c r="C16" s="3" t="str">
        <f>'Roman Game Log'!C16</f>
        <v>A</v>
      </c>
      <c r="D16" s="3" t="str">
        <f>IF('Roman Game Log'!D16= "","",'Roman Game Log'!D16)</f>
        <v>L</v>
      </c>
      <c r="E16" s="3">
        <f>IF('Roman Game Log'!E16= "","",'Roman Game Log'!E16)</f>
        <v>-4</v>
      </c>
      <c r="F16" s="3">
        <v>22</v>
      </c>
      <c r="G16" s="3">
        <v>2</v>
      </c>
      <c r="H16" s="3">
        <v>4</v>
      </c>
      <c r="I16" s="3">
        <v>1</v>
      </c>
      <c r="J16" s="3">
        <v>1</v>
      </c>
      <c r="K16" s="3">
        <v>2</v>
      </c>
      <c r="L16" s="3">
        <v>2</v>
      </c>
      <c r="M16" s="3">
        <v>0</v>
      </c>
      <c r="N16" s="3">
        <v>3</v>
      </c>
      <c r="O16" s="3">
        <v>0</v>
      </c>
      <c r="P16" s="3">
        <v>0</v>
      </c>
      <c r="Q16" s="3">
        <v>0</v>
      </c>
      <c r="R16" s="3">
        <v>4</v>
      </c>
      <c r="S16" s="3">
        <v>2</v>
      </c>
      <c r="T16" s="3">
        <v>7</v>
      </c>
      <c r="U16" s="3">
        <v>1</v>
      </c>
      <c r="V16" s="3">
        <v>2</v>
      </c>
      <c r="W16" s="3">
        <v>0</v>
      </c>
      <c r="X16" s="3">
        <v>1</v>
      </c>
      <c r="Y16" s="3">
        <f>IF(F16="","",COUNTIFS('Defense Log'!$H$2:$H$3001,"Sturtz",'Defense Log'!$A$2:$A$3001,$B16,'Defense Log'!$I$2:$I$3001,"Turnover",'Defense Log'!$L$2:$L$3001,"&lt;&gt;x"))</f>
        <v>0</v>
      </c>
      <c r="Z16" s="3">
        <f>IF(F16="","",SUMIFS('Defense Log'!$M$2:$M$3001,'Defense Log'!$H$2:$H$3001,"Sturtz",'Defense Log'!$A$2:$A$3001,B16,'Defense Log'!$L$2:$L$3001,"&lt;&gt;x"))</f>
        <v>6</v>
      </c>
      <c r="AA16" s="3">
        <f>IF(F16="","",T16+'Impact Formula'!$B$4*O16+'Impact Formula'!$B$5*M16+'Impact Formula'!$B$6*V16+'Impact Formula'!$B$7*S16+'Impact Formula'!$B$8*(H16-G16)+'Impact Formula'!$B$9*(L16-K16))</f>
        <v>1.29</v>
      </c>
      <c r="AB16" s="3">
        <f>IF(F16="","",N16*'Impact Formula'!$B$17+Q16*'Impact Formula'!$B$18+P16*'Impact Formula'!$B$19+W16*'Impact Formula'!$B$21+U16*'Impact Formula'!$B$22+X16*'Impact Formula'!$B$23+'Impact Formula'!$B$24*R16+Y16*'Impact Formula'!$B$20+Z16*'Impact Formula'!$B$16+IFERROR((COUNTIFS('Defense Log'!$H$2:$H$3001,"Sturtz",'Defense Log'!$A$2:$A$3001,$B16,'Defense Log'!$N$2:$N$3001,"No",'Defense Log'!$I$2:$I$3001,"&lt;&gt;Foul",'Defense Log'!$I$2:$I$3001,"&lt;&gt;Turnover")*'Impact Formula'!$B$25),0))</f>
        <v>-3.9249999999999998</v>
      </c>
      <c r="AC16" s="6">
        <f t="shared" si="1"/>
        <v>-2.6349999999999998</v>
      </c>
      <c r="AD16" s="5">
        <f t="shared" si="2"/>
        <v>0.71721311475409832</v>
      </c>
      <c r="AE16" s="13" t="s">
        <v>96</v>
      </c>
    </row>
    <row r="17" spans="1:31" x14ac:dyDescent="0.3">
      <c r="A17" s="20">
        <f>'Roman Game Log'!A17</f>
        <v>44933</v>
      </c>
      <c r="B17" s="13" t="str">
        <f>'Roman Game Log'!B17</f>
        <v>Murray State (H)</v>
      </c>
      <c r="C17" s="3" t="str">
        <f>'Roman Game Log'!C17</f>
        <v>H</v>
      </c>
      <c r="D17" s="3" t="str">
        <f>IF('Roman Game Log'!D17= "","",'Roman Game Log'!D17)</f>
        <v>W</v>
      </c>
      <c r="E17" s="3">
        <f>IF('Roman Game Log'!E17= "","",'Roman Game Log'!E17)</f>
        <v>18</v>
      </c>
      <c r="F17" s="3">
        <v>22</v>
      </c>
      <c r="G17" s="3">
        <v>4</v>
      </c>
      <c r="H17" s="3">
        <v>7</v>
      </c>
      <c r="I17" s="3">
        <v>1</v>
      </c>
      <c r="J17" s="3">
        <v>1</v>
      </c>
      <c r="K17" s="3">
        <v>3</v>
      </c>
      <c r="L17" s="3">
        <v>3</v>
      </c>
      <c r="M17" s="3">
        <v>3</v>
      </c>
      <c r="N17" s="3">
        <v>8</v>
      </c>
      <c r="O17" s="3">
        <v>2</v>
      </c>
      <c r="P17" s="3">
        <v>0</v>
      </c>
      <c r="Q17" s="3">
        <v>0</v>
      </c>
      <c r="R17" s="3">
        <v>1</v>
      </c>
      <c r="S17" s="3">
        <v>0</v>
      </c>
      <c r="T17" s="3">
        <v>12</v>
      </c>
      <c r="U17" s="3">
        <v>0</v>
      </c>
      <c r="V17" s="3">
        <v>2</v>
      </c>
      <c r="W17" s="3">
        <v>0</v>
      </c>
      <c r="X17" s="3">
        <v>0</v>
      </c>
      <c r="Y17" s="3">
        <f>IF(F17="","",COUNTIFS('Defense Log'!$H$2:$H$3001,"Sturtz",'Defense Log'!$A$2:$A$3001,$B17,'Defense Log'!$I$2:$I$3001,"Turnover",'Defense Log'!$L$2:$L$3001,"&lt;&gt;x"))</f>
        <v>1</v>
      </c>
      <c r="Z17" s="3">
        <f>IF(F17="","",SUMIFS('Defense Log'!$M$2:$M$3001,'Defense Log'!$H$2:$H$3001,"Sturtz",'Defense Log'!$A$2:$A$3001,B17,'Defense Log'!$L$2:$L$3001,"&lt;&gt;x"))</f>
        <v>2</v>
      </c>
      <c r="AA17" s="3">
        <f>IF(F17="","",T17+'Impact Formula'!$B$4*O17+'Impact Formula'!$B$5*M17+'Impact Formula'!$B$6*V17+'Impact Formula'!$B$7*S17+'Impact Formula'!$B$8*(H17-G17)+'Impact Formula'!$B$9*(L17-K17))</f>
        <v>16.350000000000001</v>
      </c>
      <c r="AB17" s="3">
        <f>IF(F17="","",N17*'Impact Formula'!$B$17+Q17*'Impact Formula'!$B$18+P17*'Impact Formula'!$B$19+W17*'Impact Formula'!$B$21+U17*'Impact Formula'!$B$22+X17*'Impact Formula'!$B$23+'Impact Formula'!$B$24*R17+Y17*'Impact Formula'!$B$20+Z17*'Impact Formula'!$B$16+IFERROR((COUNTIFS('Defense Log'!$H$2:$H$3001,"Sturtz",'Defense Log'!$A$2:$A$3001,$B17,'Defense Log'!$N$2:$N$3001,"No",'Defense Log'!$I$2:$I$3001,"&lt;&gt;Foul",'Defense Log'!$I$2:$I$3001,"&lt;&gt;Turnover")*'Impact Formula'!$B$25),0))</f>
        <v>9.9</v>
      </c>
      <c r="AC17" s="6">
        <f t="shared" si="1"/>
        <v>26.25</v>
      </c>
      <c r="AD17" s="5">
        <f t="shared" si="2"/>
        <v>0.72115384615384615</v>
      </c>
      <c r="AE17" s="13" t="s">
        <v>96</v>
      </c>
    </row>
    <row r="18" spans="1:31" x14ac:dyDescent="0.3">
      <c r="A18" s="20">
        <f>'Roman Game Log'!A18</f>
        <v>44936</v>
      </c>
      <c r="B18" s="13" t="str">
        <f>'Roman Game Log'!B18</f>
        <v>UIC (A)</v>
      </c>
      <c r="C18" s="3" t="str">
        <f>'Roman Game Log'!C18</f>
        <v>A</v>
      </c>
      <c r="D18" s="3" t="str">
        <f>IF('Roman Game Log'!D18= "","",'Roman Game Log'!D18)</f>
        <v>W</v>
      </c>
      <c r="E18" s="3">
        <f>IF('Roman Game Log'!E18= "","",'Roman Game Log'!E18)</f>
        <v>5</v>
      </c>
      <c r="F18" s="3">
        <v>42</v>
      </c>
      <c r="G18" s="3">
        <v>6</v>
      </c>
      <c r="H18" s="3">
        <v>9</v>
      </c>
      <c r="I18" s="3">
        <v>0</v>
      </c>
      <c r="J18" s="3">
        <v>1</v>
      </c>
      <c r="K18" s="3">
        <v>0</v>
      </c>
      <c r="L18" s="3">
        <v>1</v>
      </c>
      <c r="M18" s="3">
        <v>2</v>
      </c>
      <c r="N18" s="3">
        <v>8</v>
      </c>
      <c r="O18" s="3">
        <v>2</v>
      </c>
      <c r="P18" s="3">
        <v>0</v>
      </c>
      <c r="Q18" s="3">
        <v>2</v>
      </c>
      <c r="R18" s="3">
        <v>2</v>
      </c>
      <c r="S18" s="3">
        <v>0</v>
      </c>
      <c r="T18" s="3">
        <v>12</v>
      </c>
      <c r="U18" s="3">
        <v>2</v>
      </c>
      <c r="V18" s="3">
        <v>1</v>
      </c>
      <c r="W18" s="3">
        <v>1</v>
      </c>
      <c r="X18" s="3">
        <v>2</v>
      </c>
      <c r="Y18" s="3">
        <f>IF(F18="","",COUNTIFS('Defense Log'!$H$2:$H$3001,"Sturtz",'Defense Log'!$A$2:$A$3001,$B18,'Defense Log'!$I$2:$I$3001,"Turnover",'Defense Log'!$L$2:$L$3001,"&lt;&gt;x"))</f>
        <v>3</v>
      </c>
      <c r="Z18" s="3">
        <f>IF(F18="","",SUMIFS('Defense Log'!$M$2:$M$3001,'Defense Log'!$H$2:$H$3001,"Sturtz",'Defense Log'!$A$2:$A$3001,B18,'Defense Log'!$L$2:$L$3001,"&lt;&gt;x"))</f>
        <v>17</v>
      </c>
      <c r="AA18" s="3">
        <f>IF(F18="","",T18+'Impact Formula'!$B$4*O18+'Impact Formula'!$B$5*M18+'Impact Formula'!$B$6*V18+'Impact Formula'!$B$7*S18+'Impact Formula'!$B$8*(H18-G18)+'Impact Formula'!$B$9*(L18-K18))</f>
        <v>13.05</v>
      </c>
      <c r="AB18" s="3">
        <f>IF(F18="","",N18*'Impact Formula'!$B$17+Q18*'Impact Formula'!$B$18+P18*'Impact Formula'!$B$19+W18*'Impact Formula'!$B$21+U18*'Impact Formula'!$B$22+X18*'Impact Formula'!$B$23+'Impact Formula'!$B$24*R18+Y18*'Impact Formula'!$B$20+Z18*'Impact Formula'!$B$16+IFERROR((COUNTIFS('Defense Log'!$H$2:$H$3001,"Sturtz",'Defense Log'!$A$2:$A$3001,$B18,'Defense Log'!$N$2:$N$3001,"No",'Defense Log'!$I$2:$I$3001,"&lt;&gt;Foul",'Defense Log'!$I$2:$I$3001,"&lt;&gt;Turnover")*'Impact Formula'!$B$25),0))</f>
        <v>-2.2000000000000011</v>
      </c>
      <c r="AC18" s="6">
        <f t="shared" si="1"/>
        <v>10.85</v>
      </c>
      <c r="AD18" s="5">
        <f t="shared" si="2"/>
        <v>0.63559322033898313</v>
      </c>
      <c r="AE18" s="13" t="s">
        <v>96</v>
      </c>
    </row>
    <row r="19" spans="1:31" x14ac:dyDescent="0.3">
      <c r="A19" s="20">
        <f>'Roman Game Log'!A19</f>
        <v>44940</v>
      </c>
      <c r="B19" s="13" t="str">
        <f>'Roman Game Log'!B19</f>
        <v>Bradley (H)</v>
      </c>
      <c r="C19" s="3" t="str">
        <f>'Roman Game Log'!C19</f>
        <v>H</v>
      </c>
      <c r="D19" s="3" t="str">
        <f>IF('Roman Game Log'!D19= "","",'Roman Game Log'!D19)</f>
        <v>W</v>
      </c>
      <c r="E19" s="3">
        <f>IF('Roman Game Log'!E19= "","",'Roman Game Log'!E19)</f>
        <v>25</v>
      </c>
      <c r="F19" s="3">
        <v>28</v>
      </c>
      <c r="G19" s="3">
        <v>3</v>
      </c>
      <c r="H19" s="3">
        <v>4</v>
      </c>
      <c r="I19" s="3"/>
      <c r="J19" s="3"/>
      <c r="K19" s="3">
        <v>2</v>
      </c>
      <c r="L19" s="3">
        <v>2</v>
      </c>
      <c r="M19" s="3">
        <v>1</v>
      </c>
      <c r="N19" s="3">
        <v>3</v>
      </c>
      <c r="O19" s="3">
        <v>0</v>
      </c>
      <c r="P19" s="3">
        <v>0</v>
      </c>
      <c r="Q19" s="3">
        <v>0</v>
      </c>
      <c r="R19" s="3">
        <v>2</v>
      </c>
      <c r="S19" s="3">
        <v>1</v>
      </c>
      <c r="T19" s="3">
        <v>8</v>
      </c>
      <c r="U19" s="3">
        <v>0</v>
      </c>
      <c r="V19" s="3">
        <v>3</v>
      </c>
      <c r="W19" s="3">
        <v>0</v>
      </c>
      <c r="X19" s="3">
        <v>6</v>
      </c>
      <c r="Y19" s="3">
        <f>IF(F19="","",COUNTIFS('Defense Log'!$H$2:$H$3001,"Sturtz",'Defense Log'!$A$2:$A$3001,$B19,'Defense Log'!$I$2:$I$3001,"Turnover",'Defense Log'!$L$2:$L$3001,"&lt;&gt;x"))</f>
        <v>0</v>
      </c>
      <c r="Z19" s="3">
        <f>IF(F19="","",SUMIFS('Defense Log'!$M$2:$M$3001,'Defense Log'!$H$2:$H$3001,"Sturtz",'Defense Log'!$A$2:$A$3001,B19,'Defense Log'!$L$2:$L$3001,"&lt;&gt;x"))</f>
        <v>4</v>
      </c>
      <c r="AA19" s="3">
        <f>IF(F19="","",T19+'Impact Formula'!$B$4*O19+'Impact Formula'!$B$5*M19+'Impact Formula'!$B$6*V19+'Impact Formula'!$B$7*S19+'Impact Formula'!$B$8*(H19-G19)+'Impact Formula'!$B$9*(L19-K19))</f>
        <v>8.4450000000000003</v>
      </c>
      <c r="AB19" s="3">
        <f>IF(F19="","",N19*'Impact Formula'!$B$17+Q19*'Impact Formula'!$B$18+P19*'Impact Formula'!$B$19+W19*'Impact Formula'!$B$21+U19*'Impact Formula'!$B$22+X19*'Impact Formula'!$B$23+'Impact Formula'!$B$24*R19+Y19*'Impact Formula'!$B$20+Z19*'Impact Formula'!$B$16+IFERROR((COUNTIFS('Defense Log'!$H$2:$H$3001,"Sturtz",'Defense Log'!$A$2:$A$3001,$B19,'Defense Log'!$N$2:$N$3001,"No",'Defense Log'!$I$2:$I$3001,"&lt;&gt;Foul",'Defense Log'!$I$2:$I$3001,"&lt;&gt;Turnover")*'Impact Formula'!$B$25),0))</f>
        <v>-9.8000000000000007</v>
      </c>
      <c r="AC19" s="6">
        <f t="shared" si="1"/>
        <v>-1.3550000000000004</v>
      </c>
      <c r="AD19" s="5">
        <f t="shared" si="2"/>
        <v>0.81967213114754101</v>
      </c>
      <c r="AE19" s="13" t="s">
        <v>96</v>
      </c>
    </row>
    <row r="20" spans="1:31" x14ac:dyDescent="0.3">
      <c r="A20" s="20">
        <f>'Roman Game Log'!A20</f>
        <v>44944</v>
      </c>
      <c r="B20" s="13" t="str">
        <f>'Roman Game Log'!B20</f>
        <v>Missouri State (H)</v>
      </c>
      <c r="C20" s="3" t="str">
        <f>'Roman Game Log'!C20</f>
        <v>H</v>
      </c>
      <c r="D20" s="3" t="str">
        <f>IF('Roman Game Log'!D20= "","",'Roman Game Log'!D20)</f>
        <v>L</v>
      </c>
      <c r="E20" s="3">
        <f>IF('Roman Game Log'!E20= "","",'Roman Game Log'!E20)</f>
        <v>3</v>
      </c>
      <c r="F20" s="3">
        <v>32</v>
      </c>
      <c r="G20" s="3">
        <v>2</v>
      </c>
      <c r="H20" s="3">
        <v>5</v>
      </c>
      <c r="I20" s="3"/>
      <c r="J20" s="3"/>
      <c r="K20" s="3"/>
      <c r="L20" s="3"/>
      <c r="M20" s="3">
        <v>2</v>
      </c>
      <c r="N20" s="3">
        <v>4</v>
      </c>
      <c r="O20" s="3">
        <v>0</v>
      </c>
      <c r="P20" s="3">
        <v>0</v>
      </c>
      <c r="Q20" s="3">
        <v>2</v>
      </c>
      <c r="R20" s="3">
        <v>1</v>
      </c>
      <c r="S20" s="3">
        <v>2</v>
      </c>
      <c r="T20" s="3">
        <v>4</v>
      </c>
      <c r="U20" s="3">
        <v>1</v>
      </c>
      <c r="V20" s="3">
        <v>0</v>
      </c>
      <c r="W20" s="3">
        <v>3</v>
      </c>
      <c r="X20" s="3">
        <v>1</v>
      </c>
      <c r="Y20" s="3">
        <f>IF(F20="","",COUNTIFS('Defense Log'!$H$2:$H$3001,"Sturtz",'Defense Log'!$A$2:$A$3001,$B20,'Defense Log'!$I$2:$I$3001,"Turnover",'Defense Log'!$L$2:$L$3001,"&lt;&gt;x"))</f>
        <v>5</v>
      </c>
      <c r="Z20" s="3">
        <f>IF(F20="","",SUMIFS('Defense Log'!$M$2:$M$3001,'Defense Log'!$H$2:$H$3001,"Sturtz",'Defense Log'!$A$2:$A$3001,B20,'Defense Log'!$L$2:$L$3001,"&lt;&gt;x"))</f>
        <v>11</v>
      </c>
      <c r="AA20" s="3">
        <f>IF(F20="","",T20+'Impact Formula'!$B$4*O20+'Impact Formula'!$B$5*M20+'Impact Formula'!$B$6*V20+'Impact Formula'!$B$7*S20+'Impact Formula'!$B$8*(H20-G20)+'Impact Formula'!$B$9*(L20-K20))</f>
        <v>-1.3600000000000003</v>
      </c>
      <c r="AB20" s="3">
        <f>IF(F20="","",N20*'Impact Formula'!$B$17+Q20*'Impact Formula'!$B$18+P20*'Impact Formula'!$B$19+W20*'Impact Formula'!$B$21+U20*'Impact Formula'!$B$22+X20*'Impact Formula'!$B$23+'Impact Formula'!$B$24*R20+Y20*'Impact Formula'!$B$20+Z20*'Impact Formula'!$B$16+IFERROR((COUNTIFS('Defense Log'!$H$2:$H$3001,"Sturtz",'Defense Log'!$A$2:$A$3001,$B20,'Defense Log'!$N$2:$N$3001,"No",'Defense Log'!$I$2:$I$3001,"&lt;&gt;Foul",'Defense Log'!$I$2:$I$3001,"&lt;&gt;Turnover")*'Impact Formula'!$B$25),0))</f>
        <v>7.9250000000000007</v>
      </c>
      <c r="AC20" s="6">
        <f t="shared" si="1"/>
        <v>6.5650000000000004</v>
      </c>
      <c r="AD20" s="5">
        <f t="shared" si="2"/>
        <v>0.4</v>
      </c>
      <c r="AE20" s="13" t="s">
        <v>96</v>
      </c>
    </row>
    <row r="21" spans="1:31" x14ac:dyDescent="0.3">
      <c r="A21" s="20">
        <f>'Roman Game Log'!A21</f>
        <v>44947</v>
      </c>
      <c r="B21" s="13" t="str">
        <f>'Roman Game Log'!B21</f>
        <v>Evansville (A)</v>
      </c>
      <c r="C21" s="3" t="str">
        <f>'Roman Game Log'!C21</f>
        <v>A</v>
      </c>
      <c r="D21" s="3" t="str">
        <f>IF('Roman Game Log'!D21= "","",'Roman Game Log'!D21)</f>
        <v>W</v>
      </c>
      <c r="E21" s="3">
        <f>IF('Roman Game Log'!E21= "","",'Roman Game Log'!E21)</f>
        <v>36</v>
      </c>
      <c r="F21" s="3">
        <v>34</v>
      </c>
      <c r="G21" s="3">
        <v>4</v>
      </c>
      <c r="H21" s="3">
        <v>6</v>
      </c>
      <c r="I21" s="3"/>
      <c r="J21" s="3"/>
      <c r="K21" s="3">
        <v>1</v>
      </c>
      <c r="L21" s="3">
        <v>1</v>
      </c>
      <c r="M21" s="3">
        <v>1</v>
      </c>
      <c r="N21" s="3">
        <v>10</v>
      </c>
      <c r="O21" s="3">
        <v>1</v>
      </c>
      <c r="P21" s="3">
        <v>0</v>
      </c>
      <c r="Q21" s="3">
        <v>0</v>
      </c>
      <c r="R21" s="3">
        <v>0</v>
      </c>
      <c r="S21" s="3">
        <v>2</v>
      </c>
      <c r="T21" s="3">
        <v>9</v>
      </c>
      <c r="U21" s="3">
        <v>2</v>
      </c>
      <c r="V21" s="3">
        <v>2</v>
      </c>
      <c r="W21" s="3">
        <v>0</v>
      </c>
      <c r="X21" s="3">
        <v>1</v>
      </c>
      <c r="Y21" s="3">
        <f>IF(F21="","",COUNTIFS('Defense Log'!$H$2:$H$3001,"Sturtz",'Defense Log'!$A$2:$A$3001,$B21,'Defense Log'!$I$2:$I$3001,"Turnover",'Defense Log'!$L$2:$L$3001,"&lt;&gt;x"))</f>
        <v>0</v>
      </c>
      <c r="Z21" s="3">
        <f>IF(F21="","",SUMIFS('Defense Log'!$M$2:$M$3001,'Defense Log'!$H$2:$H$3001,"Sturtz",'Defense Log'!$A$2:$A$3001,B21,'Defense Log'!$L$2:$L$3001,"&lt;&gt;x"))</f>
        <v>7</v>
      </c>
      <c r="AA21" s="3">
        <f>IF(F21="","",T21+'Impact Formula'!$B$4*O21+'Impact Formula'!$B$5*M21+'Impact Formula'!$B$6*V21+'Impact Formula'!$B$7*S21+'Impact Formula'!$B$8*(H21-G21)+'Impact Formula'!$B$9*(L21-K21))</f>
        <v>6.4400000000000013</v>
      </c>
      <c r="AB21" s="3">
        <f>IF(F21="","",N21*'Impact Formula'!$B$17+Q21*'Impact Formula'!$B$18+P21*'Impact Formula'!$B$19+W21*'Impact Formula'!$B$21+U21*'Impact Formula'!$B$22+X21*'Impact Formula'!$B$23+'Impact Formula'!$B$24*R21+Y21*'Impact Formula'!$B$20+Z21*'Impact Formula'!$B$16+IFERROR((COUNTIFS('Defense Log'!$H$2:$H$3001,"Sturtz",'Defense Log'!$A$2:$A$3001,$B21,'Defense Log'!$N$2:$N$3001,"No",'Defense Log'!$I$2:$I$3001,"&lt;&gt;Foul",'Defense Log'!$I$2:$I$3001,"&lt;&gt;Turnover")*'Impact Formula'!$B$25),0))</f>
        <v>15.95</v>
      </c>
      <c r="AC21" s="6">
        <f t="shared" si="1"/>
        <v>22.39</v>
      </c>
      <c r="AD21" s="5">
        <f t="shared" si="2"/>
        <v>0.69875776397515521</v>
      </c>
      <c r="AE21" s="13" t="s">
        <v>96</v>
      </c>
    </row>
    <row r="22" spans="1:31" x14ac:dyDescent="0.3">
      <c r="A22" s="20">
        <f>'Roman Game Log'!A22</f>
        <v>44950</v>
      </c>
      <c r="B22" s="13" t="str">
        <f>'Roman Game Log'!B22</f>
        <v>Indiana State (H)</v>
      </c>
      <c r="C22" s="3" t="str">
        <f>'Roman Game Log'!C22</f>
        <v>H</v>
      </c>
      <c r="D22" s="3" t="str">
        <f>IF('Roman Game Log'!D22= "","",'Roman Game Log'!D22)</f>
        <v>W</v>
      </c>
      <c r="E22" s="3">
        <f>IF('Roman Game Log'!E22= "","",'Roman Game Log'!E22)</f>
        <v>2</v>
      </c>
      <c r="F22" s="3">
        <v>35</v>
      </c>
      <c r="G22" s="3">
        <v>4</v>
      </c>
      <c r="H22" s="3">
        <v>5</v>
      </c>
      <c r="I22" s="3">
        <v>1</v>
      </c>
      <c r="J22" s="3">
        <v>1</v>
      </c>
      <c r="K22" s="3">
        <v>2</v>
      </c>
      <c r="L22" s="3">
        <v>2</v>
      </c>
      <c r="M22" s="3">
        <v>2</v>
      </c>
      <c r="N22" s="3">
        <v>8</v>
      </c>
      <c r="O22" s="3">
        <v>3</v>
      </c>
      <c r="P22" s="3">
        <v>0</v>
      </c>
      <c r="Q22" s="3">
        <v>1</v>
      </c>
      <c r="R22" s="3">
        <v>3</v>
      </c>
      <c r="S22" s="3">
        <v>2</v>
      </c>
      <c r="T22" s="3">
        <v>11</v>
      </c>
      <c r="U22" s="3">
        <v>1</v>
      </c>
      <c r="V22" s="3">
        <v>2</v>
      </c>
      <c r="W22" s="3">
        <v>0</v>
      </c>
      <c r="X22" s="3">
        <v>0</v>
      </c>
      <c r="Y22" s="3">
        <f>IF(F22="","",COUNTIFS('Defense Log'!$H$2:$H$3001,"Sturtz",'Defense Log'!$A$2:$A$3001,$B22,'Defense Log'!$I$2:$I$3001,"Turnover",'Defense Log'!$L$2:$L$3001,"&lt;&gt;x"))</f>
        <v>2</v>
      </c>
      <c r="Z22" s="3">
        <f>IF(F22="","",SUMIFS('Defense Log'!$M$2:$M$3001,'Defense Log'!$H$2:$H$3001,"Sturtz",'Defense Log'!$A$2:$A$3001,B22,'Defense Log'!$L$2:$L$3001,"&lt;&gt;x"))</f>
        <v>15</v>
      </c>
      <c r="AA22" s="3">
        <f>IF(F22="","",T22+'Impact Formula'!$B$4*O22+'Impact Formula'!$B$5*M22+'Impact Formula'!$B$6*V22+'Impact Formula'!$B$7*S22+'Impact Formula'!$B$8*(H22-G22)+'Impact Formula'!$B$9*(L22-K22))</f>
        <v>14.690000000000001</v>
      </c>
      <c r="AB22" s="3">
        <f>IF(F22="","",N22*'Impact Formula'!$B$17+Q22*'Impact Formula'!$B$18+P22*'Impact Formula'!$B$19+W22*'Impact Formula'!$B$21+U22*'Impact Formula'!$B$22+X22*'Impact Formula'!$B$23+'Impact Formula'!$B$24*R22+Y22*'Impact Formula'!$B$20+Z22*'Impact Formula'!$B$16+IFERROR((COUNTIFS('Defense Log'!$H$2:$H$3001,"Sturtz",'Defense Log'!$A$2:$A$3001,$B22,'Defense Log'!$N$2:$N$3001,"No",'Defense Log'!$I$2:$I$3001,"&lt;&gt;Foul",'Defense Log'!$I$2:$I$3001,"&lt;&gt;Turnover")*'Impact Formula'!$B$25),0))</f>
        <v>1.1750000000000007</v>
      </c>
      <c r="AC22" s="6">
        <f t="shared" si="1"/>
        <v>15.865000000000002</v>
      </c>
      <c r="AD22" s="5">
        <f t="shared" si="2"/>
        <v>0.93537414965986398</v>
      </c>
      <c r="AE22" s="13" t="s">
        <v>96</v>
      </c>
    </row>
    <row r="23" spans="1:31" x14ac:dyDescent="0.3">
      <c r="A23" s="20">
        <f>'Roman Game Log'!A23</f>
        <v>44955</v>
      </c>
      <c r="B23" s="13" t="str">
        <f>'Roman Game Log'!B23</f>
        <v>Belmont (A)</v>
      </c>
      <c r="C23" s="3" t="str">
        <f>'Roman Game Log'!C23</f>
        <v>A</v>
      </c>
      <c r="D23" s="3" t="str">
        <f>IF('Roman Game Log'!D23= "","",'Roman Game Log'!D23)</f>
        <v>W</v>
      </c>
      <c r="E23" s="3">
        <f>IF('Roman Game Log'!E23= "","",'Roman Game Log'!E23)</f>
        <v>18</v>
      </c>
      <c r="F23" s="3">
        <v>38</v>
      </c>
      <c r="G23" s="3">
        <v>7</v>
      </c>
      <c r="H23" s="3">
        <v>10</v>
      </c>
      <c r="I23" s="3">
        <v>0</v>
      </c>
      <c r="J23" s="3">
        <v>1</v>
      </c>
      <c r="K23" s="3">
        <v>2</v>
      </c>
      <c r="L23" s="3">
        <v>4</v>
      </c>
      <c r="M23" s="3">
        <v>1</v>
      </c>
      <c r="N23" s="3">
        <v>5</v>
      </c>
      <c r="O23" s="3">
        <v>2</v>
      </c>
      <c r="P23" s="3">
        <v>1</v>
      </c>
      <c r="Q23" s="3">
        <v>2</v>
      </c>
      <c r="R23" s="3">
        <v>1</v>
      </c>
      <c r="S23" s="3">
        <v>1</v>
      </c>
      <c r="T23" s="3">
        <v>16</v>
      </c>
      <c r="U23" s="3">
        <v>1</v>
      </c>
      <c r="V23" s="3">
        <v>4</v>
      </c>
      <c r="W23" s="3">
        <v>0</v>
      </c>
      <c r="X23" s="3">
        <v>3</v>
      </c>
      <c r="Y23" s="3">
        <f>IF(F23="","",COUNTIFS('Defense Log'!$H$2:$H$3001,"Sturtz",'Defense Log'!$A$2:$A$3001,$B23,'Defense Log'!$I$2:$I$3001,"Turnover",'Defense Log'!$L$2:$L$3001,"&lt;&gt;x"))</f>
        <v>2</v>
      </c>
      <c r="Z23" s="3">
        <f>IF(F23="","",SUMIFS('Defense Log'!$M$2:$M$3001,'Defense Log'!$H$2:$H$3001,"Sturtz",'Defense Log'!$A$2:$A$3001,B23,'Defense Log'!$L$2:$L$3001,"&lt;&gt;x"))</f>
        <v>8</v>
      </c>
      <c r="AA23" s="3">
        <f>IF(F23="","",T23+'Impact Formula'!$B$4*O23+'Impact Formula'!$B$5*M23+'Impact Formula'!$B$6*V23+'Impact Formula'!$B$7*S23+'Impact Formula'!$B$8*(H23-G23)+'Impact Formula'!$B$9*(L23-K23))</f>
        <v>14.895</v>
      </c>
      <c r="AB23" s="3">
        <f>IF(F23="","",N23*'Impact Formula'!$B$17+Q23*'Impact Formula'!$B$18+P23*'Impact Formula'!$B$19+W23*'Impact Formula'!$B$21+U23*'Impact Formula'!$B$22+X23*'Impact Formula'!$B$23+'Impact Formula'!$B$24*R23+Y23*'Impact Formula'!$B$20+Z23*'Impact Formula'!$B$16+IFERROR((COUNTIFS('Defense Log'!$H$2:$H$3001,"Sturtz",'Defense Log'!$A$2:$A$3001,$B23,'Defense Log'!$N$2:$N$3001,"No",'Defense Log'!$I$2:$I$3001,"&lt;&gt;Foul",'Defense Log'!$I$2:$I$3001,"&lt;&gt;Turnover")*'Impact Formula'!$B$25),0))</f>
        <v>-0.97500000000000053</v>
      </c>
      <c r="AC23" s="6">
        <f t="shared" si="1"/>
        <v>13.919999999999998</v>
      </c>
      <c r="AD23" s="5">
        <f t="shared" si="2"/>
        <v>0.68027210884353739</v>
      </c>
      <c r="AE23" s="13" t="s">
        <v>96</v>
      </c>
    </row>
    <row r="24" spans="1:31" x14ac:dyDescent="0.3">
      <c r="A24" s="20">
        <f>'Roman Game Log'!A24</f>
        <v>44958</v>
      </c>
      <c r="B24" s="13" t="str">
        <f>'Roman Game Log'!B24</f>
        <v>UNI (H)</v>
      </c>
      <c r="C24" s="3" t="str">
        <f>'Roman Game Log'!C24</f>
        <v>H</v>
      </c>
      <c r="D24" s="3" t="str">
        <f>IF('Roman Game Log'!D24= "","",'Roman Game Log'!D24)</f>
        <v>W</v>
      </c>
      <c r="E24" s="3">
        <f>IF('Roman Game Log'!E24= "","",'Roman Game Log'!E24)</f>
        <v>7</v>
      </c>
      <c r="F24" s="3">
        <v>43</v>
      </c>
      <c r="G24" s="3">
        <v>5</v>
      </c>
      <c r="H24" s="3">
        <v>11</v>
      </c>
      <c r="I24" s="3">
        <v>0</v>
      </c>
      <c r="J24" s="3">
        <v>2</v>
      </c>
      <c r="K24" s="3">
        <v>2</v>
      </c>
      <c r="L24" s="3">
        <v>2</v>
      </c>
      <c r="M24" s="3">
        <v>4</v>
      </c>
      <c r="N24" s="3">
        <v>9</v>
      </c>
      <c r="O24" s="3">
        <v>0</v>
      </c>
      <c r="P24" s="3">
        <v>0</v>
      </c>
      <c r="Q24" s="3">
        <v>3</v>
      </c>
      <c r="R24" s="3">
        <v>1</v>
      </c>
      <c r="S24" s="3">
        <v>2</v>
      </c>
      <c r="T24" s="3">
        <v>12</v>
      </c>
      <c r="U24" s="3">
        <v>3</v>
      </c>
      <c r="V24" s="3">
        <v>3</v>
      </c>
      <c r="W24" s="3">
        <v>1</v>
      </c>
      <c r="X24" s="3">
        <v>3</v>
      </c>
      <c r="Y24" s="3">
        <f>IF(F24="","",COUNTIFS('Defense Log'!$H$2:$H$3001,"Sturtz",'Defense Log'!$A$2:$A$3001,$B24,'Defense Log'!$I$2:$I$3001,"Turnover",'Defense Log'!$L$2:$L$3001,"&lt;&gt;x"))</f>
        <v>5</v>
      </c>
      <c r="Z24" s="3">
        <f>IF(F24="","",SUMIFS('Defense Log'!$M$2:$M$3001,'Defense Log'!$H$2:$H$3001,"Sturtz",'Defense Log'!$A$2:$A$3001,B24,'Defense Log'!$L$2:$L$3001,"&lt;&gt;x"))</f>
        <v>2</v>
      </c>
      <c r="AA24" s="3">
        <f>IF(F24="","",T24+'Impact Formula'!$B$4*O24+'Impact Formula'!$B$5*M24+'Impact Formula'!$B$6*V24+'Impact Formula'!$B$7*S24+'Impact Formula'!$B$8*(H24-G24)+'Impact Formula'!$B$9*(L24-K24))</f>
        <v>7.2399999999999984</v>
      </c>
      <c r="AB24" s="3">
        <f>IF(F24="","",N24*'Impact Formula'!$B$17+Q24*'Impact Formula'!$B$18+P24*'Impact Formula'!$B$19+W24*'Impact Formula'!$B$21+U24*'Impact Formula'!$B$22+X24*'Impact Formula'!$B$23+'Impact Formula'!$B$24*R24+Y24*'Impact Formula'!$B$20+Z24*'Impact Formula'!$B$16+IFERROR((COUNTIFS('Defense Log'!$H$2:$H$3001,"Sturtz",'Defense Log'!$A$2:$A$3001,$B24,'Defense Log'!$N$2:$N$3001,"No",'Defense Log'!$I$2:$I$3001,"&lt;&gt;Foul",'Defense Log'!$I$2:$I$3001,"&lt;&gt;Turnover")*'Impact Formula'!$B$25),0))</f>
        <v>14.424999999999999</v>
      </c>
      <c r="AC24" s="6">
        <f t="shared" si="1"/>
        <v>21.664999999999999</v>
      </c>
      <c r="AD24" s="5">
        <f t="shared" si="2"/>
        <v>0.50505050505050497</v>
      </c>
      <c r="AE24" s="13" t="s">
        <v>96</v>
      </c>
    </row>
    <row r="25" spans="1:31" x14ac:dyDescent="0.3">
      <c r="A25" s="20">
        <f>'Roman Game Log'!A25</f>
        <v>44961</v>
      </c>
      <c r="B25" s="13" t="str">
        <f>'Roman Game Log'!B25</f>
        <v>Valparaiso (A)</v>
      </c>
      <c r="C25" s="3" t="str">
        <f>'Roman Game Log'!C25</f>
        <v>A</v>
      </c>
      <c r="D25" s="3" t="str">
        <f>IF('Roman Game Log'!D25= "","",'Roman Game Log'!D25)</f>
        <v>W</v>
      </c>
      <c r="E25" s="3">
        <f>IF('Roman Game Log'!E25= "","",'Roman Game Log'!E25)</f>
        <v>3</v>
      </c>
      <c r="F25" s="3">
        <v>34</v>
      </c>
      <c r="G25" s="3">
        <v>3</v>
      </c>
      <c r="H25" s="3">
        <v>5</v>
      </c>
      <c r="I25" s="3"/>
      <c r="J25" s="3"/>
      <c r="K25" s="3">
        <v>1</v>
      </c>
      <c r="L25" s="3">
        <v>1</v>
      </c>
      <c r="M25" s="3">
        <v>1</v>
      </c>
      <c r="N25" s="3">
        <v>3</v>
      </c>
      <c r="O25" s="3">
        <v>1</v>
      </c>
      <c r="P25" s="3">
        <v>0</v>
      </c>
      <c r="Q25" s="3">
        <v>1</v>
      </c>
      <c r="R25" s="3">
        <v>1</v>
      </c>
      <c r="S25" s="3">
        <v>2</v>
      </c>
      <c r="T25" s="3">
        <v>7</v>
      </c>
      <c r="U25" s="3">
        <v>1</v>
      </c>
      <c r="V25" s="3">
        <v>2</v>
      </c>
      <c r="W25" s="3">
        <v>0</v>
      </c>
      <c r="X25" s="3">
        <v>1</v>
      </c>
      <c r="Y25" s="3">
        <f>IF(F25="","",COUNTIFS('Defense Log'!$H$2:$H$3001,"Sturtz",'Defense Log'!$A$2:$A$3001,$B25,'Defense Log'!$I$2:$I$3001,"Turnover",'Defense Log'!$L$2:$L$3001,"&lt;&gt;x"))</f>
        <v>1</v>
      </c>
      <c r="Z25" s="3">
        <f>IF(F25="","",SUMIFS('Defense Log'!$M$2:$M$3001,'Defense Log'!$H$2:$H$3001,"Sturtz",'Defense Log'!$A$2:$A$3001,B25,'Defense Log'!$L$2:$L$3001,"&lt;&gt;x"))</f>
        <v>9</v>
      </c>
      <c r="AA25" s="3">
        <f>IF(F25="","",T25+'Impact Formula'!$B$4*O25+'Impact Formula'!$B$5*M25+'Impact Formula'!$B$6*V25+'Impact Formula'!$B$7*S25+'Impact Formula'!$B$8*(H25-G25)+'Impact Formula'!$B$9*(L25-K25))</f>
        <v>4.4400000000000004</v>
      </c>
      <c r="AB25" s="3">
        <f>IF(F25="","",N25*'Impact Formula'!$B$17+Q25*'Impact Formula'!$B$18+P25*'Impact Formula'!$B$19+W25*'Impact Formula'!$B$21+U25*'Impact Formula'!$B$22+X25*'Impact Formula'!$B$23+'Impact Formula'!$B$24*R25+Y25*'Impact Formula'!$B$20+Z25*'Impact Formula'!$B$16+IFERROR((COUNTIFS('Defense Log'!$H$2:$H$3001,"Sturtz",'Defense Log'!$A$2:$A$3001,$B25,'Defense Log'!$N$2:$N$3001,"No",'Defense Log'!$I$2:$I$3001,"&lt;&gt;Foul",'Defense Log'!$I$2:$I$3001,"&lt;&gt;Turnover")*'Impact Formula'!$B$25),0))</f>
        <v>5.9749999999999996</v>
      </c>
      <c r="AC25" s="6">
        <f t="shared" si="1"/>
        <v>10.414999999999999</v>
      </c>
      <c r="AD25" s="5">
        <f t="shared" si="2"/>
        <v>0.64338235294117641</v>
      </c>
      <c r="AE25" s="13" t="s">
        <v>96</v>
      </c>
    </row>
    <row r="26" spans="1:31" x14ac:dyDescent="0.3">
      <c r="A26" s="20">
        <f>'Roman Game Log'!A26</f>
        <v>44964</v>
      </c>
      <c r="B26" s="13" t="str">
        <f>'Roman Game Log'!B26</f>
        <v>Murray State (A)</v>
      </c>
      <c r="C26" s="3" t="str">
        <f>'Roman Game Log'!C26</f>
        <v>A</v>
      </c>
      <c r="D26" s="3" t="str">
        <f>IF('Roman Game Log'!D26= "","",'Roman Game Log'!D26)</f>
        <v>W</v>
      </c>
      <c r="E26" s="3">
        <f>IF('Roman Game Log'!E26= "","",'Roman Game Log'!E26)</f>
        <v>24</v>
      </c>
      <c r="F26" s="3">
        <v>27</v>
      </c>
      <c r="G26" s="3">
        <v>5</v>
      </c>
      <c r="H26" s="3">
        <v>6</v>
      </c>
      <c r="I26" s="3"/>
      <c r="J26" s="3"/>
      <c r="K26" s="3"/>
      <c r="L26" s="3"/>
      <c r="M26" s="3">
        <v>2</v>
      </c>
      <c r="N26" s="3">
        <v>9</v>
      </c>
      <c r="O26" s="3">
        <v>1</v>
      </c>
      <c r="P26" s="3">
        <v>1</v>
      </c>
      <c r="Q26" s="3">
        <v>1</v>
      </c>
      <c r="R26" s="3">
        <v>1</v>
      </c>
      <c r="S26" s="3">
        <v>0</v>
      </c>
      <c r="T26" s="3">
        <v>10</v>
      </c>
      <c r="U26" s="3">
        <v>1</v>
      </c>
      <c r="V26" s="3">
        <v>1</v>
      </c>
      <c r="W26" s="3">
        <v>0</v>
      </c>
      <c r="X26" s="3">
        <v>1</v>
      </c>
      <c r="Y26" s="3">
        <f>IF(F26="","",COUNTIFS('Defense Log'!$H$2:$H$3001,"Sturtz",'Defense Log'!$A$2:$A$3001,$B26,'Defense Log'!$I$2:$I$3001,"Turnover",'Defense Log'!$L$2:$L$3001,"&lt;&gt;x"))</f>
        <v>1</v>
      </c>
      <c r="Z26" s="3">
        <f>IF(F26="","",SUMIFS('Defense Log'!$M$2:$M$3001,'Defense Log'!$H$2:$H$3001,"Sturtz",'Defense Log'!$A$2:$A$3001,B26,'Defense Log'!$L$2:$L$3001,"&lt;&gt;x"))</f>
        <v>2</v>
      </c>
      <c r="AA26" s="3">
        <f>IF(F26="","",T26+'Impact Formula'!$B$4*O26+'Impact Formula'!$B$5*M26+'Impact Formula'!$B$6*V26+'Impact Formula'!$B$7*S26+'Impact Formula'!$B$8*(H26-G26)+'Impact Formula'!$B$9*(L26-K26))</f>
        <v>13.95</v>
      </c>
      <c r="AB26" s="3">
        <f>IF(F26="","",N26*'Impact Formula'!$B$17+Q26*'Impact Formula'!$B$18+P26*'Impact Formula'!$B$19+W26*'Impact Formula'!$B$21+U26*'Impact Formula'!$B$22+X26*'Impact Formula'!$B$23+'Impact Formula'!$B$24*R26+Y26*'Impact Formula'!$B$20+Z26*'Impact Formula'!$B$16+IFERROR((COUNTIFS('Defense Log'!$H$2:$H$3001,"Sturtz",'Defense Log'!$A$2:$A$3001,$B26,'Defense Log'!$N$2:$N$3001,"No",'Defense Log'!$I$2:$I$3001,"&lt;&gt;Foul",'Defense Log'!$I$2:$I$3001,"&lt;&gt;Turnover")*'Impact Formula'!$B$25),0))</f>
        <v>12.475</v>
      </c>
      <c r="AC26" s="6">
        <f t="shared" si="1"/>
        <v>26.424999999999997</v>
      </c>
      <c r="AD26" s="5">
        <f t="shared" si="2"/>
        <v>0.83333333333333337</v>
      </c>
      <c r="AE26" s="13" t="s">
        <v>96</v>
      </c>
    </row>
    <row r="27" spans="1:31" x14ac:dyDescent="0.3">
      <c r="A27" s="20">
        <f>'Roman Game Log'!A27</f>
        <v>44968</v>
      </c>
      <c r="B27" s="13" t="str">
        <f>'Roman Game Log'!B27</f>
        <v>SIU (H)</v>
      </c>
      <c r="C27" s="3" t="str">
        <f>'Roman Game Log'!C27</f>
        <v>H</v>
      </c>
      <c r="D27" s="3" t="str">
        <f>IF('Roman Game Log'!D27= "","",'Roman Game Log'!D27)</f>
        <v>W</v>
      </c>
      <c r="E27" s="3">
        <f>IF('Roman Game Log'!E27= "","",'Roman Game Log'!E27)</f>
        <v>23</v>
      </c>
      <c r="F27" s="3">
        <v>29</v>
      </c>
      <c r="G27" s="3">
        <v>4</v>
      </c>
      <c r="H27" s="3">
        <v>6</v>
      </c>
      <c r="I27" s="3"/>
      <c r="J27" s="3"/>
      <c r="K27" s="3">
        <v>1</v>
      </c>
      <c r="L27" s="3">
        <v>1</v>
      </c>
      <c r="M27" s="3">
        <v>0</v>
      </c>
      <c r="N27" s="3">
        <v>5</v>
      </c>
      <c r="O27" s="3">
        <v>2</v>
      </c>
      <c r="P27" s="3">
        <v>1</v>
      </c>
      <c r="Q27" s="3">
        <v>1</v>
      </c>
      <c r="R27" s="3">
        <v>0</v>
      </c>
      <c r="S27" s="3">
        <v>0</v>
      </c>
      <c r="T27" s="3">
        <v>9</v>
      </c>
      <c r="U27" s="3">
        <v>0</v>
      </c>
      <c r="V27" s="3">
        <v>1</v>
      </c>
      <c r="W27" s="3">
        <v>0</v>
      </c>
      <c r="X27" s="3">
        <v>1</v>
      </c>
      <c r="Y27" s="3">
        <f>IF(F27="","",COUNTIFS('Defense Log'!$H$2:$H$3001,"Sturtz",'Defense Log'!$A$2:$A$3001,$B27,'Defense Log'!$I$2:$I$3001,"Turnover",'Defense Log'!$L$2:$L$3001,"&lt;&gt;x"))</f>
        <v>2</v>
      </c>
      <c r="Z27" s="3">
        <f>IF(F27="","",SUMIFS('Defense Log'!$M$2:$M$3001,'Defense Log'!$H$2:$H$3001,"Sturtz",'Defense Log'!$A$2:$A$3001,B27,'Defense Log'!$L$2:$L$3001,"&lt;&gt;x"))</f>
        <v>3</v>
      </c>
      <c r="AA27" s="3">
        <f>IF(F27="","",T27+'Impact Formula'!$B$4*O27+'Impact Formula'!$B$5*M27+'Impact Formula'!$B$6*V27+'Impact Formula'!$B$7*S27+'Impact Formula'!$B$8*(H27-G27)+'Impact Formula'!$B$9*(L27-K27))</f>
        <v>8.9499999999999993</v>
      </c>
      <c r="AB27" s="3">
        <f>IF(F27="","",N27*'Impact Formula'!$B$17+Q27*'Impact Formula'!$B$18+P27*'Impact Formula'!$B$19+W27*'Impact Formula'!$B$21+U27*'Impact Formula'!$B$22+X27*'Impact Formula'!$B$23+'Impact Formula'!$B$24*R27+Y27*'Impact Formula'!$B$20+Z27*'Impact Formula'!$B$16+IFERROR((COUNTIFS('Defense Log'!$H$2:$H$3001,"Sturtz",'Defense Log'!$A$2:$A$3001,$B27,'Defense Log'!$N$2:$N$3001,"No",'Defense Log'!$I$2:$I$3001,"&lt;&gt;Foul",'Defense Log'!$I$2:$I$3001,"&lt;&gt;Turnover")*'Impact Formula'!$B$25),0))</f>
        <v>12.5</v>
      </c>
      <c r="AC27" s="6">
        <f t="shared" si="1"/>
        <v>21.45</v>
      </c>
      <c r="AD27" s="5">
        <f t="shared" si="2"/>
        <v>0.69875776397515521</v>
      </c>
      <c r="AE27" s="13" t="s">
        <v>96</v>
      </c>
    </row>
    <row r="28" spans="1:31" x14ac:dyDescent="0.3">
      <c r="A28" s="20">
        <f>'Roman Game Log'!A28</f>
        <v>44972</v>
      </c>
      <c r="B28" s="13" t="str">
        <f>'Roman Game Log'!B28</f>
        <v>UNI (A)</v>
      </c>
      <c r="C28" s="3" t="str">
        <f>'Roman Game Log'!C28</f>
        <v>A</v>
      </c>
      <c r="D28" s="3" t="str">
        <f>IF('Roman Game Log'!D28= "","",'Roman Game Log'!D28)</f>
        <v>W</v>
      </c>
      <c r="E28" s="3">
        <f>IF('Roman Game Log'!E28= "","",'Roman Game Log'!E28)</f>
        <v>8</v>
      </c>
      <c r="F28" s="3">
        <v>31</v>
      </c>
      <c r="G28" s="3">
        <v>5</v>
      </c>
      <c r="H28" s="3">
        <v>6</v>
      </c>
      <c r="I28" s="3"/>
      <c r="J28" s="3"/>
      <c r="K28" s="3">
        <v>3</v>
      </c>
      <c r="L28" s="3">
        <v>4</v>
      </c>
      <c r="M28" s="3">
        <v>0</v>
      </c>
      <c r="N28" s="3">
        <v>5</v>
      </c>
      <c r="O28" s="3">
        <v>0</v>
      </c>
      <c r="P28" s="3">
        <v>0</v>
      </c>
      <c r="Q28" s="3">
        <v>2</v>
      </c>
      <c r="R28" s="3">
        <v>2</v>
      </c>
      <c r="S28" s="3">
        <v>3</v>
      </c>
      <c r="T28" s="3">
        <v>13</v>
      </c>
      <c r="U28" s="3">
        <v>1</v>
      </c>
      <c r="V28" s="3">
        <v>4</v>
      </c>
      <c r="W28" s="3">
        <v>0</v>
      </c>
      <c r="X28" s="3">
        <v>1</v>
      </c>
      <c r="Y28" s="3">
        <f>IF(F28="","",COUNTIFS('Defense Log'!$H$2:$H$3001,"Sturtz",'Defense Log'!$A$2:$A$3001,$B28,'Defense Log'!$I$2:$I$3001,"Turnover",'Defense Log'!$L$2:$L$3001,"&lt;&gt;x"))</f>
        <v>1</v>
      </c>
      <c r="Z28" s="3">
        <f>IF(F28="","",SUMIFS('Defense Log'!$M$2:$M$3001,'Defense Log'!$H$2:$H$3001,"Sturtz",'Defense Log'!$A$2:$A$3001,B28,'Defense Log'!$L$2:$L$3001,"&lt;&gt;x"))</f>
        <v>9</v>
      </c>
      <c r="AA28" s="3">
        <f>IF(F28="","",T28+'Impact Formula'!$B$4*O28+'Impact Formula'!$B$5*M28+'Impact Formula'!$B$6*V28+'Impact Formula'!$B$7*S28+'Impact Formula'!$B$8*(H28-G28)+'Impact Formula'!$B$9*(L28-K28))</f>
        <v>7.9350000000000005</v>
      </c>
      <c r="AB28" s="3">
        <f>IF(F28="","",N28*'Impact Formula'!$B$17+Q28*'Impact Formula'!$B$18+P28*'Impact Formula'!$B$19+W28*'Impact Formula'!$B$21+U28*'Impact Formula'!$B$22+X28*'Impact Formula'!$B$23+'Impact Formula'!$B$24*R28+Y28*'Impact Formula'!$B$20+Z28*'Impact Formula'!$B$16+IFERROR((COUNTIFS('Defense Log'!$H$2:$H$3001,"Sturtz",'Defense Log'!$A$2:$A$3001,$B28,'Defense Log'!$N$2:$N$3001,"No",'Defense Log'!$I$2:$I$3001,"&lt;&gt;Foul",'Defense Log'!$I$2:$I$3001,"&lt;&gt;Turnover")*'Impact Formula'!$B$25),0))</f>
        <v>-0.77500000000000036</v>
      </c>
      <c r="AC28" s="6">
        <f t="shared" si="1"/>
        <v>7.16</v>
      </c>
      <c r="AD28" s="5">
        <f t="shared" si="2"/>
        <v>0.83762886597938147</v>
      </c>
      <c r="AE28" s="13" t="s">
        <v>96</v>
      </c>
    </row>
    <row r="29" spans="1:31" x14ac:dyDescent="0.3">
      <c r="A29" s="20">
        <f>'Roman Game Log'!A29</f>
        <v>44976</v>
      </c>
      <c r="B29" s="13" t="str">
        <f>'Roman Game Log'!B29</f>
        <v>Belmont (H)</v>
      </c>
      <c r="C29" s="3" t="str">
        <f>'Roman Game Log'!C29</f>
        <v>H</v>
      </c>
      <c r="D29" s="3" t="str">
        <f>IF('Roman Game Log'!D29= "","",'Roman Game Log'!D29)</f>
        <v>W</v>
      </c>
      <c r="E29" s="3">
        <f>IF('Roman Game Log'!E29= "","",'Roman Game Log'!E29)</f>
        <v>14</v>
      </c>
      <c r="F29" s="3">
        <v>29</v>
      </c>
      <c r="G29" s="3">
        <v>3</v>
      </c>
      <c r="H29" s="3">
        <v>5</v>
      </c>
      <c r="I29" s="3"/>
      <c r="J29" s="3"/>
      <c r="K29" s="3">
        <v>3</v>
      </c>
      <c r="L29" s="3">
        <v>3</v>
      </c>
      <c r="M29" s="3">
        <v>2</v>
      </c>
      <c r="N29" s="3">
        <v>5</v>
      </c>
      <c r="O29" s="3">
        <v>1</v>
      </c>
      <c r="P29" s="3">
        <v>2</v>
      </c>
      <c r="Q29" s="3">
        <v>1</v>
      </c>
      <c r="R29" s="3">
        <v>1</v>
      </c>
      <c r="S29" s="3">
        <v>2</v>
      </c>
      <c r="T29" s="3">
        <v>9</v>
      </c>
      <c r="U29" s="3">
        <v>3</v>
      </c>
      <c r="V29" s="3">
        <v>2</v>
      </c>
      <c r="W29" s="3">
        <v>0</v>
      </c>
      <c r="X29" s="3">
        <v>0</v>
      </c>
      <c r="Y29" s="3">
        <f>IF(F29="","",COUNTIFS('Defense Log'!$H$2:$H$3001,"Sturtz",'Defense Log'!$A$2:$A$3001,$B29,'Defense Log'!$I$2:$I$3001,"Turnover",'Defense Log'!$L$2:$L$3001,"&lt;&gt;x"))</f>
        <v>0</v>
      </c>
      <c r="Z29" s="3">
        <f>IF(F29="","",SUMIFS('Defense Log'!$M$2:$M$3001,'Defense Log'!$H$2:$H$3001,"Sturtz",'Defense Log'!$A$2:$A$3001,B29,'Defense Log'!$L$2:$L$3001,"&lt;&gt;x"))</f>
        <v>6</v>
      </c>
      <c r="AA29" s="3">
        <f>IF(F29="","",T29+'Impact Formula'!$B$4*O29+'Impact Formula'!$B$5*M29+'Impact Formula'!$B$6*V29+'Impact Formula'!$B$7*S29+'Impact Formula'!$B$8*(H29-G29)+'Impact Formula'!$B$9*(L29-K29))</f>
        <v>8.2399999999999984</v>
      </c>
      <c r="AB29" s="3">
        <f>IF(F29="","",N29*'Impact Formula'!$B$17+Q29*'Impact Formula'!$B$18+P29*'Impact Formula'!$B$19+W29*'Impact Formula'!$B$21+U29*'Impact Formula'!$B$22+X29*'Impact Formula'!$B$23+'Impact Formula'!$B$24*R29+Y29*'Impact Formula'!$B$20+Z29*'Impact Formula'!$B$16+IFERROR((COUNTIFS('Defense Log'!$H$2:$H$3001,"Sturtz",'Defense Log'!$A$2:$A$3001,$B29,'Defense Log'!$N$2:$N$3001,"No",'Defense Log'!$I$2:$I$3001,"&lt;&gt;Foul",'Defense Log'!$I$2:$I$3001,"&lt;&gt;Turnover")*'Impact Formula'!$B$25),0))</f>
        <v>9.875</v>
      </c>
      <c r="AC29" s="6">
        <f t="shared" si="1"/>
        <v>18.114999999999998</v>
      </c>
      <c r="AD29" s="5">
        <f t="shared" si="2"/>
        <v>0.71202531645569622</v>
      </c>
      <c r="AE29" s="13" t="s">
        <v>96</v>
      </c>
    </row>
    <row r="30" spans="1:31" x14ac:dyDescent="0.3">
      <c r="A30" s="20">
        <f>'Roman Game Log'!A30</f>
        <v>44979</v>
      </c>
      <c r="B30" s="13" t="str">
        <f>'Roman Game Log'!B30</f>
        <v>Illinois State (H)</v>
      </c>
      <c r="C30" s="3" t="str">
        <f>'Roman Game Log'!C30</f>
        <v>H</v>
      </c>
      <c r="D30" s="3" t="str">
        <f>IF('Roman Game Log'!D30= "","",'Roman Game Log'!D30)</f>
        <v>W</v>
      </c>
      <c r="E30" s="3">
        <f>IF('Roman Game Log'!E30= "","",'Roman Game Log'!E30)</f>
        <v>31</v>
      </c>
      <c r="F30" s="3">
        <v>25</v>
      </c>
      <c r="G30" s="3">
        <v>4</v>
      </c>
      <c r="H30" s="3">
        <v>9</v>
      </c>
      <c r="I30" s="3">
        <v>0</v>
      </c>
      <c r="J30" s="3">
        <v>1</v>
      </c>
      <c r="K30" s="3">
        <v>6</v>
      </c>
      <c r="L30" s="3">
        <v>6</v>
      </c>
      <c r="M30" s="3">
        <v>1</v>
      </c>
      <c r="N30" s="3">
        <v>4</v>
      </c>
      <c r="O30" s="3">
        <v>1</v>
      </c>
      <c r="P30" s="3">
        <v>0</v>
      </c>
      <c r="Q30" s="3">
        <v>0</v>
      </c>
      <c r="R30" s="3">
        <v>2</v>
      </c>
      <c r="S30" s="3">
        <v>0</v>
      </c>
      <c r="T30" s="3">
        <v>14</v>
      </c>
      <c r="U30" s="3">
        <v>1</v>
      </c>
      <c r="V30" s="3">
        <v>5</v>
      </c>
      <c r="W30" s="3">
        <v>0</v>
      </c>
      <c r="X30" s="3">
        <v>4</v>
      </c>
      <c r="Y30" s="3">
        <f>IF(F30="","",COUNTIFS('Defense Log'!$H$2:$H$3001,"Sturtz",'Defense Log'!$A$2:$A$3001,$B30,'Defense Log'!$I$2:$I$3001,"Turnover",'Defense Log'!$L$2:$L$3001,"&lt;&gt;x"))</f>
        <v>0</v>
      </c>
      <c r="Z30" s="3">
        <f>IF(F30="","",SUMIFS('Defense Log'!$M$2:$M$3001,'Defense Log'!$H$2:$H$3001,"Sturtz",'Defense Log'!$A$2:$A$3001,B30,'Defense Log'!$L$2:$L$3001,"&lt;&gt;x"))</f>
        <v>11</v>
      </c>
      <c r="AA30" s="3">
        <f>IF(F30="","",T30+'Impact Formula'!$B$4*O30+'Impact Formula'!$B$5*M30+'Impact Formula'!$B$6*V30+'Impact Formula'!$B$7*S30+'Impact Formula'!$B$8*(H30-G30)+'Impact Formula'!$B$9*(L30-K30))</f>
        <v>12.149999999999999</v>
      </c>
      <c r="AB30" s="3">
        <f>IF(F30="","",N30*'Impact Formula'!$B$17+Q30*'Impact Formula'!$B$18+P30*'Impact Formula'!$B$19+W30*'Impact Formula'!$B$21+U30*'Impact Formula'!$B$22+X30*'Impact Formula'!$B$23+'Impact Formula'!$B$24*R30+Y30*'Impact Formula'!$B$20+Z30*'Impact Formula'!$B$16+IFERROR((COUNTIFS('Defense Log'!$H$2:$H$3001,"Sturtz",'Defense Log'!$A$2:$A$3001,$B30,'Defense Log'!$N$2:$N$3001,"No",'Defense Log'!$I$2:$I$3001,"&lt;&gt;Foul",'Defense Log'!$I$2:$I$3001,"&lt;&gt;Turnover")*'Impact Formula'!$B$25),0))</f>
        <v>-11.824999999999999</v>
      </c>
      <c r="AC30" s="6">
        <f t="shared" si="1"/>
        <v>0.32499999999999929</v>
      </c>
      <c r="AD30" s="5">
        <f t="shared" si="2"/>
        <v>0.60137457044673537</v>
      </c>
      <c r="AE30" s="13" t="s">
        <v>96</v>
      </c>
    </row>
    <row r="31" spans="1:31" x14ac:dyDescent="0.3">
      <c r="A31" s="20">
        <f>'Roman Game Log'!A31</f>
        <v>44983</v>
      </c>
      <c r="B31" s="13" t="str">
        <f>'Roman Game Log'!B31</f>
        <v>Bradley (A)</v>
      </c>
      <c r="C31" s="3" t="str">
        <f>'Roman Game Log'!C31</f>
        <v>A</v>
      </c>
      <c r="D31" s="3" t="str">
        <f>IF('Roman Game Log'!D31= "","",'Roman Game Log'!D31)</f>
        <v>L</v>
      </c>
      <c r="E31" s="3">
        <f>IF('Roman Game Log'!E31= "","",'Roman Game Log'!E31)</f>
        <v>-12</v>
      </c>
      <c r="F31" s="3">
        <v>32</v>
      </c>
      <c r="G31" s="3">
        <v>3</v>
      </c>
      <c r="H31" s="3">
        <v>7</v>
      </c>
      <c r="I31" s="3"/>
      <c r="J31" s="3"/>
      <c r="K31" s="3">
        <v>4</v>
      </c>
      <c r="L31" s="3">
        <v>5</v>
      </c>
      <c r="M31" s="3">
        <v>0</v>
      </c>
      <c r="N31" s="3">
        <v>2</v>
      </c>
      <c r="O31" s="3">
        <v>2</v>
      </c>
      <c r="P31" s="3">
        <v>0</v>
      </c>
      <c r="Q31" s="3">
        <v>3</v>
      </c>
      <c r="R31" s="3">
        <v>1</v>
      </c>
      <c r="S31" s="3">
        <v>0</v>
      </c>
      <c r="T31" s="3">
        <v>10</v>
      </c>
      <c r="U31" s="3">
        <v>2</v>
      </c>
      <c r="V31" s="3">
        <v>3</v>
      </c>
      <c r="W31" s="3">
        <v>1</v>
      </c>
      <c r="X31" s="3">
        <v>0</v>
      </c>
      <c r="Y31" s="3">
        <f>IF(F31="","",COUNTIFS('Defense Log'!$H$2:$H$3001,"Sturtz",'Defense Log'!$A$2:$A$3001,$B31,'Defense Log'!$I$2:$I$3001,"Turnover",'Defense Log'!$L$2:$L$3001,"&lt;&gt;x"))</f>
        <v>4</v>
      </c>
      <c r="Z31" s="3">
        <f>IF(F31="","",SUMIFS('Defense Log'!$M$2:$M$3001,'Defense Log'!$H$2:$H$3001,"Sturtz",'Defense Log'!$A$2:$A$3001,B31,'Defense Log'!$L$2:$L$3001,"&lt;&gt;x"))</f>
        <v>14</v>
      </c>
      <c r="AA31" s="3">
        <f>IF(F31="","",T31+'Impact Formula'!$B$4*O31+'Impact Formula'!$B$5*M31+'Impact Formula'!$B$6*V31+'Impact Formula'!$B$7*S31+'Impact Formula'!$B$8*(H31-G31)+'Impact Formula'!$B$9*(L31-K31))</f>
        <v>7.1999999999999993</v>
      </c>
      <c r="AB31" s="3">
        <f>IF(F31="","",N31*'Impact Formula'!$B$17+Q31*'Impact Formula'!$B$18+P31*'Impact Formula'!$B$19+W31*'Impact Formula'!$B$21+U31*'Impact Formula'!$B$22+X31*'Impact Formula'!$B$23+'Impact Formula'!$B$24*R31+Y31*'Impact Formula'!$B$20+Z31*'Impact Formula'!$B$16+IFERROR((COUNTIFS('Defense Log'!$H$2:$H$3001,"Sturtz",'Defense Log'!$A$2:$A$3001,$B31,'Defense Log'!$N$2:$N$3001,"No",'Defense Log'!$I$2:$I$3001,"&lt;&gt;Foul",'Defense Log'!$I$2:$I$3001,"&lt;&gt;Turnover")*'Impact Formula'!$B$25),0))</f>
        <v>-0.69999999999999929</v>
      </c>
      <c r="AC31" s="6">
        <f t="shared" si="1"/>
        <v>6.5</v>
      </c>
      <c r="AD31" s="5">
        <f t="shared" si="2"/>
        <v>0.5434782608695653</v>
      </c>
      <c r="AE31" s="13" t="s">
        <v>96</v>
      </c>
    </row>
    <row r="32" spans="1:31" x14ac:dyDescent="0.3">
      <c r="A32" s="20">
        <v>44988</v>
      </c>
      <c r="B32" s="13" t="s">
        <v>273</v>
      </c>
      <c r="C32" s="3" t="s">
        <v>267</v>
      </c>
      <c r="D32" s="3" t="s">
        <v>152</v>
      </c>
      <c r="E32" s="3">
        <v>12</v>
      </c>
      <c r="F32" s="3">
        <v>25</v>
      </c>
      <c r="G32" s="3">
        <v>2</v>
      </c>
      <c r="H32" s="3">
        <v>4</v>
      </c>
      <c r="I32" s="3"/>
      <c r="J32" s="3"/>
      <c r="K32" s="3">
        <v>2</v>
      </c>
      <c r="L32" s="3">
        <v>2</v>
      </c>
      <c r="M32" s="3">
        <v>0</v>
      </c>
      <c r="N32" s="3">
        <v>4</v>
      </c>
      <c r="O32" s="3">
        <v>0</v>
      </c>
      <c r="P32" s="3">
        <v>0</v>
      </c>
      <c r="Q32" s="3">
        <v>0</v>
      </c>
      <c r="R32" s="3">
        <v>1</v>
      </c>
      <c r="S32" s="3">
        <v>1</v>
      </c>
      <c r="T32" s="3">
        <v>6</v>
      </c>
      <c r="U32" s="3">
        <v>1</v>
      </c>
      <c r="V32" s="3">
        <v>2</v>
      </c>
      <c r="W32" s="3">
        <v>0</v>
      </c>
      <c r="X32" s="3">
        <v>1</v>
      </c>
      <c r="Y32" s="3">
        <f>IF(F32="","",COUNTIFS('Defense Log'!$H$2:$H$3001,"Sturtz",'Defense Log'!$A$2:$A$3001,$B32,'Defense Log'!$I$2:$I$3001,"Turnover",'Defense Log'!$L$2:$L$3001,"&lt;&gt;x"))</f>
        <v>0</v>
      </c>
      <c r="Z32" s="3">
        <f>IF(F32="","",SUMIFS('Defense Log'!$M$2:$M$3001,'Defense Log'!$H$2:$H$3001,"Sturtz",'Defense Log'!$A$2:$A$3001,B32,'Defense Log'!$L$2:$L$3001,"&lt;&gt;x"))</f>
        <v>6</v>
      </c>
      <c r="AA32" s="3">
        <f>IF(F32="","",T32+'Impact Formula'!$B$4*O32+'Impact Formula'!$B$5*M32+'Impact Formula'!$B$6*V32+'Impact Formula'!$B$7*S32+'Impact Formula'!$B$8*(H32-G32)+'Impact Formula'!$B$9*(L32-K32))</f>
        <v>2.1449999999999996</v>
      </c>
      <c r="AB32" s="3">
        <f>IF(F32="","",N32*'Impact Formula'!$B$17+Q32*'Impact Formula'!$B$18+P32*'Impact Formula'!$B$19+W32*'Impact Formula'!$B$21+U32*'Impact Formula'!$B$22+X32*'Impact Formula'!$B$23+'Impact Formula'!$B$24*R32+Y32*'Impact Formula'!$B$20+Z32*'Impact Formula'!$B$16+IFERROR((COUNTIFS('Defense Log'!$H$2:$H$3001,"Sturtz",'Defense Log'!$A$2:$A$3001,$B32,'Defense Log'!$N$2:$N$3001,"No",'Defense Log'!$I$2:$I$3001,"&lt;&gt;Foul",'Defense Log'!$I$2:$I$3001,"&lt;&gt;Turnover")*'Impact Formula'!$B$25),0))</f>
        <v>8.0749999999999993</v>
      </c>
      <c r="AC32" s="6">
        <f t="shared" si="1"/>
        <v>10.219999999999999</v>
      </c>
      <c r="AD32" s="5">
        <f t="shared" ref="AD32:AD35" si="3">IFERROR(T32/((H32*2)+(0.88*L32)),"")</f>
        <v>0.61475409836065575</v>
      </c>
      <c r="AE32" s="13" t="s">
        <v>270</v>
      </c>
    </row>
    <row r="33" spans="1:31" x14ac:dyDescent="0.3">
      <c r="A33" s="20">
        <v>44989</v>
      </c>
      <c r="B33" s="13" t="s">
        <v>274</v>
      </c>
      <c r="C33" s="3" t="s">
        <v>267</v>
      </c>
      <c r="D33" s="3" t="s">
        <v>152</v>
      </c>
      <c r="E33" s="3">
        <v>13</v>
      </c>
      <c r="F33" s="3">
        <v>31</v>
      </c>
      <c r="G33" s="3">
        <v>3</v>
      </c>
      <c r="H33" s="3">
        <v>6</v>
      </c>
      <c r="I33" s="3"/>
      <c r="J33" s="3"/>
      <c r="K33" s="3">
        <v>6</v>
      </c>
      <c r="L33" s="3">
        <v>8</v>
      </c>
      <c r="M33" s="3">
        <v>0</v>
      </c>
      <c r="N33" s="3">
        <v>0</v>
      </c>
      <c r="O33" s="3">
        <v>1</v>
      </c>
      <c r="P33" s="3">
        <v>1</v>
      </c>
      <c r="Q33" s="3">
        <v>1</v>
      </c>
      <c r="R33" s="3">
        <v>1</v>
      </c>
      <c r="S33" s="3">
        <v>0</v>
      </c>
      <c r="T33" s="3">
        <v>12</v>
      </c>
      <c r="U33" s="3">
        <v>3</v>
      </c>
      <c r="V33" s="3">
        <v>4</v>
      </c>
      <c r="W33" s="3">
        <v>1</v>
      </c>
      <c r="X33" s="3">
        <v>0</v>
      </c>
      <c r="Y33" s="3">
        <f>IF(F33="","",COUNTIFS('Defense Log'!$H$2:$H$3001,"Sturtz",'Defense Log'!$A$2:$A$3001,$B33,'Defense Log'!$I$2:$I$3001,"Turnover",'Defense Log'!$L$2:$L$3001,"&lt;&gt;x"))</f>
        <v>2</v>
      </c>
      <c r="Z33" s="3">
        <f>IF(F33="","",SUMIFS('Defense Log'!$M$2:$M$3001,'Defense Log'!$H$2:$H$3001,"Sturtz",'Defense Log'!$A$2:$A$3001,B33,'Defense Log'!$L$2:$L$3001,"&lt;&gt;x"))</f>
        <v>6</v>
      </c>
      <c r="AA33" s="3">
        <f>IF(F33="","",T33+'Impact Formula'!$B$4*O33+'Impact Formula'!$B$5*M33+'Impact Formula'!$B$6*V33+'Impact Formula'!$B$7*S33+'Impact Formula'!$B$8*(H33-G33)+'Impact Formula'!$B$9*(L33-K33))</f>
        <v>9.6000000000000014</v>
      </c>
      <c r="AB33" s="3">
        <f>IF(F33="","",N33*'Impact Formula'!$B$17+Q33*'Impact Formula'!$B$18+P33*'Impact Formula'!$B$19+W33*'Impact Formula'!$B$21+U33*'Impact Formula'!$B$22+X33*'Impact Formula'!$B$23+'Impact Formula'!$B$24*R33+Y33*'Impact Formula'!$B$20+Z33*'Impact Formula'!$B$16+IFERROR((COUNTIFS('Defense Log'!$H$2:$H$3001,"Sturtz",'Defense Log'!$A$2:$A$3001,$B33,'Defense Log'!$N$2:$N$3001,"No",'Defense Log'!$I$2:$I$3001,"&lt;&gt;Foul",'Defense Log'!$I$2:$I$3001,"&lt;&gt;Turnover")*'Impact Formula'!$B$25),0))</f>
        <v>9.375</v>
      </c>
      <c r="AC33" s="6">
        <f t="shared" si="1"/>
        <v>18.975000000000001</v>
      </c>
      <c r="AD33" s="5">
        <f t="shared" si="3"/>
        <v>0.63025210084033612</v>
      </c>
      <c r="AE33" s="13" t="s">
        <v>270</v>
      </c>
    </row>
    <row r="34" spans="1:31" x14ac:dyDescent="0.3">
      <c r="A34" s="20">
        <v>44990</v>
      </c>
      <c r="B34" s="13" t="s">
        <v>275</v>
      </c>
      <c r="C34" s="3" t="s">
        <v>267</v>
      </c>
      <c r="D34" s="3" t="s">
        <v>152</v>
      </c>
      <c r="E34" s="3">
        <v>26</v>
      </c>
      <c r="F34" s="3">
        <v>17</v>
      </c>
      <c r="G34" s="3">
        <v>5</v>
      </c>
      <c r="H34" s="3">
        <v>5</v>
      </c>
      <c r="I34" s="3"/>
      <c r="J34" s="3"/>
      <c r="K34" s="3">
        <v>2</v>
      </c>
      <c r="L34" s="3">
        <v>2</v>
      </c>
      <c r="M34" s="3">
        <v>2</v>
      </c>
      <c r="N34" s="3">
        <v>0</v>
      </c>
      <c r="O34" s="3">
        <v>2</v>
      </c>
      <c r="P34" s="3">
        <v>0</v>
      </c>
      <c r="Q34" s="3">
        <v>0</v>
      </c>
      <c r="R34" s="3">
        <v>4</v>
      </c>
      <c r="S34" s="3">
        <v>1</v>
      </c>
      <c r="T34" s="3">
        <v>12</v>
      </c>
      <c r="U34" s="3">
        <v>0</v>
      </c>
      <c r="V34" s="3">
        <v>1</v>
      </c>
      <c r="W34" s="3">
        <v>1</v>
      </c>
      <c r="X34" s="3">
        <v>2</v>
      </c>
      <c r="Y34" s="3">
        <f>IF(F34="","",COUNTIFS('Defense Log'!$H$2:$H$3001,"Sturtz",'Defense Log'!$A$2:$A$3001,$B34,'Defense Log'!$I$2:$I$3001,"Turnover",'Defense Log'!$L$2:$L$3001,"&lt;&gt;x"))</f>
        <v>2</v>
      </c>
      <c r="Z34" s="3">
        <f>IF(F34="","",SUMIFS('Defense Log'!$M$2:$M$3001,'Defense Log'!$H$2:$H$3001,"Sturtz",'Defense Log'!$A$2:$A$3001,B34,'Defense Log'!$L$2:$L$3001,"&lt;&gt;x"))</f>
        <v>0</v>
      </c>
      <c r="AA34" s="3">
        <f>IF(F34="","",T34+'Impact Formula'!$B$4*O34+'Impact Formula'!$B$5*M34+'Impact Formula'!$B$6*V34+'Impact Formula'!$B$7*S34+'Impact Formula'!$B$8*(H34-G34)+'Impact Formula'!$B$9*(L34-K34))</f>
        <v>17.195</v>
      </c>
      <c r="AB34" s="3">
        <f>IF(F34="","",N34*'Impact Formula'!$B$17+Q34*'Impact Formula'!$B$18+P34*'Impact Formula'!$B$19+W34*'Impact Formula'!$B$21+U34*'Impact Formula'!$B$22+X34*'Impact Formula'!$B$23+'Impact Formula'!$B$24*R34+Y34*'Impact Formula'!$B$20+Z34*'Impact Formula'!$B$16+IFERROR((COUNTIFS('Defense Log'!$H$2:$H$3001,"Sturtz",'Defense Log'!$A$2:$A$3001,$B34,'Defense Log'!$N$2:$N$3001,"No",'Defense Log'!$I$2:$I$3001,"&lt;&gt;Foul",'Defense Log'!$I$2:$I$3001,"&lt;&gt;Turnover")*'Impact Formula'!$B$25),0))</f>
        <v>-1.6000000000000005</v>
      </c>
      <c r="AC34" s="6">
        <f t="shared" si="1"/>
        <v>15.594999999999999</v>
      </c>
      <c r="AD34" s="5">
        <f t="shared" si="3"/>
        <v>1.0204081632653061</v>
      </c>
      <c r="AE34" s="13" t="s">
        <v>270</v>
      </c>
    </row>
    <row r="35" spans="1:31" x14ac:dyDescent="0.3">
      <c r="A35" s="20">
        <v>45002</v>
      </c>
      <c r="B35" s="13" t="s">
        <v>278</v>
      </c>
      <c r="C35" s="3" t="s">
        <v>267</v>
      </c>
      <c r="D35" s="3" t="s">
        <v>214</v>
      </c>
      <c r="E35" s="3">
        <v>-7</v>
      </c>
      <c r="F35" s="3">
        <v>19</v>
      </c>
      <c r="G35" s="3">
        <v>1</v>
      </c>
      <c r="H35" s="3">
        <v>1</v>
      </c>
      <c r="I35" s="3"/>
      <c r="J35" s="3"/>
      <c r="K35" s="3"/>
      <c r="L35" s="3"/>
      <c r="M35" s="3">
        <v>0</v>
      </c>
      <c r="N35" s="3">
        <v>1</v>
      </c>
      <c r="O35" s="3">
        <v>1</v>
      </c>
      <c r="P35" s="3">
        <v>0</v>
      </c>
      <c r="Q35" s="3">
        <v>1</v>
      </c>
      <c r="R35" s="3">
        <v>1</v>
      </c>
      <c r="S35" s="3">
        <v>0</v>
      </c>
      <c r="T35" s="3">
        <v>2</v>
      </c>
      <c r="U35" s="3">
        <v>0</v>
      </c>
      <c r="V35" s="3">
        <v>0</v>
      </c>
      <c r="W35" s="3">
        <v>0</v>
      </c>
      <c r="X35" s="3">
        <v>0</v>
      </c>
      <c r="Y35" s="3">
        <f>IF(F35="","",COUNTIFS('Defense Log'!$H$2:$H$3001,"Sturtz",'Defense Log'!$A$2:$A$3001,$B35,'Defense Log'!$I$2:$I$3001,"Turnover",'Defense Log'!$L$2:$L$3001,"&lt;&gt;x"))</f>
        <v>1</v>
      </c>
      <c r="Z35" s="3">
        <f>IF(F35="","",SUMIFS('Defense Log'!$M$2:$M$3001,'Defense Log'!$H$2:$H$3001,"Sturtz",'Defense Log'!$A$2:$A$3001,B35,'Defense Log'!$L$2:$L$3001,"&lt;&gt;x"))</f>
        <v>3</v>
      </c>
      <c r="AA35" s="3">
        <f>IF(F35="","",T35+'Impact Formula'!$B$4*O35+'Impact Formula'!$B$5*M35+'Impact Formula'!$B$6*V35+'Impact Formula'!$B$7*S35+'Impact Formula'!$B$8*(H35-G35)+'Impact Formula'!$B$9*(L35-K35))</f>
        <v>3.35</v>
      </c>
      <c r="AB35" s="3">
        <f>IF(F35="","",N35*'Impact Formula'!$B$17+Q35*'Impact Formula'!$B$18+P35*'Impact Formula'!$B$19+W35*'Impact Formula'!$B$21+U35*'Impact Formula'!$B$22+X35*'Impact Formula'!$B$23+'Impact Formula'!$B$24*R35+Y35*'Impact Formula'!$B$20+Z35*'Impact Formula'!$B$16+IFERROR((COUNTIFS('Defense Log'!$H$2:$H$3001,"Sturtz",'Defense Log'!$A$2:$A$3001,$B35,'Defense Log'!$N$2:$N$3001,"No",'Defense Log'!$I$2:$I$3001,"&lt;&gt;Foul",'Defense Log'!$I$2:$I$3001,"&lt;&gt;Turnover")*'Impact Formula'!$B$25),0))</f>
        <v>0.89999999999999991</v>
      </c>
      <c r="AC35" s="6">
        <f>IFERROR((AA35+AB35),"")</f>
        <v>4.25</v>
      </c>
      <c r="AD35" s="5">
        <f t="shared" si="3"/>
        <v>1</v>
      </c>
      <c r="AE35" s="13" t="s">
        <v>270</v>
      </c>
    </row>
    <row r="36" spans="1:31" x14ac:dyDescent="0.3">
      <c r="A36" s="20"/>
      <c r="B36" s="13" t="s">
        <v>280</v>
      </c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6"/>
      <c r="AD36" s="5"/>
      <c r="AE36" s="13"/>
    </row>
    <row r="37" spans="1:31" x14ac:dyDescent="0.3">
      <c r="A37" s="23"/>
      <c r="B37" s="21"/>
      <c r="C37" s="17"/>
      <c r="D37" s="17"/>
      <c r="E37" s="17"/>
      <c r="F37" s="82">
        <f>IFERROR(AVERAGE(F2:F35),0)</f>
        <v>29.735294117647058</v>
      </c>
      <c r="G37" s="17">
        <f t="shared" ref="G37:L37" si="4">SUM(G2:G35)</f>
        <v>123</v>
      </c>
      <c r="H37" s="17">
        <f t="shared" si="4"/>
        <v>208</v>
      </c>
      <c r="I37" s="17">
        <f t="shared" si="4"/>
        <v>7</v>
      </c>
      <c r="J37" s="17">
        <f t="shared" si="4"/>
        <v>18</v>
      </c>
      <c r="K37" s="17">
        <f t="shared" si="4"/>
        <v>64</v>
      </c>
      <c r="L37" s="17">
        <f t="shared" si="4"/>
        <v>76</v>
      </c>
      <c r="M37" s="82">
        <f t="shared" ref="M37:AC37" si="5">IFERROR(AVERAGE(M2:M35),0)</f>
        <v>1.2647058823529411</v>
      </c>
      <c r="N37" s="82">
        <f t="shared" si="5"/>
        <v>4.9117647058823533</v>
      </c>
      <c r="O37" s="82">
        <f t="shared" si="5"/>
        <v>1.2352941176470589</v>
      </c>
      <c r="P37" s="82">
        <f t="shared" si="5"/>
        <v>0.23529411764705882</v>
      </c>
      <c r="Q37" s="82">
        <f t="shared" si="5"/>
        <v>1</v>
      </c>
      <c r="R37" s="82">
        <f t="shared" si="5"/>
        <v>1.2941176470588236</v>
      </c>
      <c r="S37" s="82">
        <f t="shared" si="5"/>
        <v>1.0294117647058822</v>
      </c>
      <c r="T37" s="82">
        <f t="shared" si="5"/>
        <v>9.3235294117647065</v>
      </c>
      <c r="U37" s="82">
        <f t="shared" si="5"/>
        <v>1.3823529411764706</v>
      </c>
      <c r="V37" s="82">
        <f t="shared" si="5"/>
        <v>2.2647058823529411</v>
      </c>
      <c r="W37" s="82">
        <f t="shared" si="5"/>
        <v>0.61764705882352944</v>
      </c>
      <c r="X37" s="82">
        <f t="shared" si="5"/>
        <v>1.2058823529411764</v>
      </c>
      <c r="Y37" s="82">
        <f t="shared" si="5"/>
        <v>1.5588235294117647</v>
      </c>
      <c r="Z37" s="82">
        <f t="shared" si="5"/>
        <v>7.4411764705882355</v>
      </c>
      <c r="AA37" s="82">
        <f t="shared" si="5"/>
        <v>8.4169117647058833</v>
      </c>
      <c r="AB37" s="82">
        <f t="shared" si="5"/>
        <v>4.3227941176470583</v>
      </c>
      <c r="AC37" s="82">
        <f t="shared" si="5"/>
        <v>12.739705882352947</v>
      </c>
      <c r="AD37" s="25"/>
      <c r="AE37" s="1"/>
    </row>
    <row r="38" spans="1:31" x14ac:dyDescent="0.3">
      <c r="H38" s="81">
        <f>G37/H37</f>
        <v>0.59134615384615385</v>
      </c>
      <c r="J38" s="81">
        <f>I37/J37</f>
        <v>0.3888888888888889</v>
      </c>
      <c r="L38" s="81">
        <f>K37/L37</f>
        <v>0.84210526315789469</v>
      </c>
    </row>
    <row r="40" spans="1:31" x14ac:dyDescent="0.3">
      <c r="D40" s="116" t="s">
        <v>271</v>
      </c>
      <c r="F40" s="137">
        <f>CORREL(F2:F35,$E$2:$E$35)</f>
        <v>-0.20042753577795153</v>
      </c>
      <c r="G40" s="137"/>
      <c r="H40" s="137">
        <f>CORREL(H2:H35,$E$2:$E$35)</f>
        <v>7.2119625211758076E-2</v>
      </c>
      <c r="I40" s="137">
        <f>CORREL(I2:I35,$E$2:$E$35)</f>
        <v>0.17712053413286349</v>
      </c>
      <c r="J40" s="137">
        <f>CORREL(J2:J35,$E$2:$E$35)</f>
        <v>0.19024067651985951</v>
      </c>
      <c r="K40" s="137"/>
      <c r="L40" s="137">
        <f t="shared" ref="L40:AD40" si="6">CORREL(L2:L35,$E$2:$E$35)</f>
        <v>3.229404046188016E-3</v>
      </c>
      <c r="M40" s="137">
        <f t="shared" si="6"/>
        <v>0.14657873355573051</v>
      </c>
      <c r="N40" s="137">
        <f t="shared" si="6"/>
        <v>0.16659407646964153</v>
      </c>
      <c r="O40" s="137">
        <f t="shared" si="6"/>
        <v>-4.7735641744546496E-2</v>
      </c>
      <c r="P40" s="137">
        <f t="shared" si="6"/>
        <v>0.21508417458652529</v>
      </c>
      <c r="Q40" s="137">
        <f t="shared" si="6"/>
        <v>-0.30966966714007066</v>
      </c>
      <c r="R40" s="139">
        <f t="shared" si="6"/>
        <v>-0.15973143418787258</v>
      </c>
      <c r="S40" s="137">
        <f t="shared" si="6"/>
        <v>-2.5666549108294415E-2</v>
      </c>
      <c r="T40" s="137">
        <f t="shared" si="6"/>
        <v>0.32499876369804875</v>
      </c>
      <c r="U40" s="137">
        <f t="shared" si="6"/>
        <v>-4.2314365153282726E-2</v>
      </c>
      <c r="V40" s="137">
        <f t="shared" si="6"/>
        <v>0.1662663929061399</v>
      </c>
      <c r="W40" s="137">
        <f t="shared" si="6"/>
        <v>-0.35528627146823633</v>
      </c>
      <c r="X40" s="137">
        <f t="shared" si="6"/>
        <v>0.37721889644155215</v>
      </c>
      <c r="Y40" s="137">
        <f t="shared" si="6"/>
        <v>-0.29752664336174395</v>
      </c>
      <c r="Z40" s="137">
        <f t="shared" si="6"/>
        <v>-0.31538030214720614</v>
      </c>
      <c r="AA40" s="139">
        <f t="shared" si="6"/>
        <v>0.36932231922520625</v>
      </c>
      <c r="AB40" s="137">
        <f t="shared" si="6"/>
        <v>0.10096766587536438</v>
      </c>
      <c r="AC40" s="137"/>
      <c r="AD40" s="139">
        <f t="shared" si="6"/>
        <v>0.3564217909555118</v>
      </c>
    </row>
    <row r="42" spans="1:31" x14ac:dyDescent="0.3">
      <c r="D42" s="116" t="s">
        <v>152</v>
      </c>
      <c r="E42" s="7">
        <f>AVERAGEIF($D$2:$D$35,"W",E$2:E$35)</f>
        <v>14.384615384615385</v>
      </c>
      <c r="F42" s="7">
        <f t="shared" ref="F42:AB42" si="7">AVERAGEIF($D$2:$D$35,"W",F$2:F$35)</f>
        <v>30.115384615384617</v>
      </c>
      <c r="G42" s="7">
        <f t="shared" si="7"/>
        <v>4</v>
      </c>
      <c r="H42" s="7">
        <f t="shared" si="7"/>
        <v>6.3076923076923075</v>
      </c>
      <c r="I42" s="7">
        <f t="shared" si="7"/>
        <v>0.6</v>
      </c>
      <c r="J42" s="7">
        <f t="shared" si="7"/>
        <v>1.5</v>
      </c>
      <c r="K42" s="7">
        <f t="shared" si="7"/>
        <v>2.347826086956522</v>
      </c>
      <c r="L42" s="7">
        <f t="shared" si="7"/>
        <v>2.8260869565217392</v>
      </c>
      <c r="M42" s="7">
        <f t="shared" si="7"/>
        <v>1.4230769230769231</v>
      </c>
      <c r="N42" s="7">
        <f t="shared" si="7"/>
        <v>5.1538461538461542</v>
      </c>
      <c r="O42" s="7">
        <f t="shared" si="7"/>
        <v>1.2692307692307692</v>
      </c>
      <c r="P42" s="7">
        <f t="shared" si="7"/>
        <v>0.30769230769230771</v>
      </c>
      <c r="Q42" s="7">
        <f t="shared" si="7"/>
        <v>0.84615384615384615</v>
      </c>
      <c r="R42" s="7">
        <f t="shared" si="7"/>
        <v>1.1923076923076923</v>
      </c>
      <c r="S42" s="7">
        <f t="shared" si="7"/>
        <v>1.0769230769230769</v>
      </c>
      <c r="T42" s="7">
        <f t="shared" si="7"/>
        <v>10.307692307692308</v>
      </c>
      <c r="U42" s="7">
        <f t="shared" si="7"/>
        <v>1.4230769230769231</v>
      </c>
      <c r="V42" s="7">
        <f t="shared" si="7"/>
        <v>2.5</v>
      </c>
      <c r="W42" s="7">
        <f t="shared" si="7"/>
        <v>0.46153846153846156</v>
      </c>
      <c r="X42" s="7">
        <f t="shared" si="7"/>
        <v>1.4615384615384615</v>
      </c>
      <c r="Y42" s="7">
        <f t="shared" si="7"/>
        <v>1.3846153846153846</v>
      </c>
      <c r="Z42" s="7">
        <f t="shared" si="7"/>
        <v>7.115384615384615</v>
      </c>
      <c r="AA42" s="138">
        <f t="shared" si="7"/>
        <v>10.104230769230771</v>
      </c>
      <c r="AB42" s="7">
        <f t="shared" si="7"/>
        <v>4.5971153846153845</v>
      </c>
      <c r="AC42" s="7"/>
      <c r="AD42" s="7"/>
    </row>
    <row r="43" spans="1:31" x14ac:dyDescent="0.3">
      <c r="D43" s="116" t="s">
        <v>214</v>
      </c>
      <c r="E43" s="7">
        <f>AVERAGEIF($D$2:$D$35,"L",E$2:E$35)</f>
        <v>-7.875</v>
      </c>
      <c r="F43" s="7">
        <f t="shared" ref="F43:AB43" si="8">AVERAGEIF($D$2:$D$35,"L",F$2:F$35)</f>
        <v>28.5</v>
      </c>
      <c r="G43" s="7">
        <f t="shared" si="8"/>
        <v>2.375</v>
      </c>
      <c r="H43" s="7">
        <f t="shared" si="8"/>
        <v>5.5</v>
      </c>
      <c r="I43" s="7">
        <f t="shared" si="8"/>
        <v>0.33333333333333331</v>
      </c>
      <c r="J43" s="7">
        <f t="shared" si="8"/>
        <v>1</v>
      </c>
      <c r="K43" s="7">
        <f t="shared" si="8"/>
        <v>2</v>
      </c>
      <c r="L43" s="7">
        <f t="shared" si="8"/>
        <v>2.2000000000000002</v>
      </c>
      <c r="M43" s="7">
        <f t="shared" si="8"/>
        <v>0.75</v>
      </c>
      <c r="N43" s="7">
        <f t="shared" si="8"/>
        <v>4.125</v>
      </c>
      <c r="O43" s="7">
        <f t="shared" si="8"/>
        <v>1.125</v>
      </c>
      <c r="P43" s="7">
        <f t="shared" si="8"/>
        <v>0</v>
      </c>
      <c r="Q43" s="7">
        <f t="shared" si="8"/>
        <v>1.5</v>
      </c>
      <c r="R43" s="7">
        <f t="shared" si="8"/>
        <v>1.625</v>
      </c>
      <c r="S43" s="7">
        <f t="shared" si="8"/>
        <v>0.875</v>
      </c>
      <c r="T43" s="7">
        <f t="shared" si="8"/>
        <v>6.125</v>
      </c>
      <c r="U43" s="7">
        <f t="shared" si="8"/>
        <v>1.25</v>
      </c>
      <c r="V43" s="7">
        <f t="shared" si="8"/>
        <v>1.5</v>
      </c>
      <c r="W43" s="7">
        <f t="shared" si="8"/>
        <v>1.125</v>
      </c>
      <c r="X43" s="7">
        <f t="shared" si="8"/>
        <v>0.375</v>
      </c>
      <c r="Y43" s="7">
        <f t="shared" si="8"/>
        <v>2.125</v>
      </c>
      <c r="Z43" s="7">
        <f t="shared" si="8"/>
        <v>8.5</v>
      </c>
      <c r="AA43" s="138">
        <f t="shared" si="8"/>
        <v>2.933125</v>
      </c>
      <c r="AB43" s="7">
        <f t="shared" si="8"/>
        <v>3.4312499999999999</v>
      </c>
      <c r="AC43" s="7"/>
      <c r="AD43" s="7"/>
    </row>
    <row r="45" spans="1:31" x14ac:dyDescent="0.3">
      <c r="H45" s="140">
        <f>G42/H42</f>
        <v>0.63414634146341464</v>
      </c>
      <c r="J45" s="81">
        <f>I42/J42</f>
        <v>0.39999999999999997</v>
      </c>
      <c r="L45" s="81">
        <f>K42/L42</f>
        <v>0.83076923076923082</v>
      </c>
    </row>
    <row r="46" spans="1:31" x14ac:dyDescent="0.3">
      <c r="H46" s="140">
        <f>G43/H43</f>
        <v>0.43181818181818182</v>
      </c>
      <c r="J46" s="81">
        <f>I43/J43</f>
        <v>0.33333333333333331</v>
      </c>
      <c r="L46" s="81">
        <f>K43/L43</f>
        <v>0.90909090909090906</v>
      </c>
    </row>
    <row r="48" spans="1:31" x14ac:dyDescent="0.3">
      <c r="D48" s="116" t="s">
        <v>121</v>
      </c>
      <c r="E48" s="7">
        <f>AVERAGEIF($C$2:$C$35,$D48,E$2:E$35)</f>
        <v>14.714285714285714</v>
      </c>
      <c r="F48" s="7">
        <f t="shared" ref="F48:AB50" si="9">AVERAGEIF($C$2:$C$35,$D48,F$2:F$35)</f>
        <v>28.785714285714285</v>
      </c>
      <c r="G48" s="7">
        <f t="shared" si="9"/>
        <v>3.9285714285714284</v>
      </c>
      <c r="H48" s="7">
        <f t="shared" si="9"/>
        <v>6.6428571428571432</v>
      </c>
      <c r="I48" s="7">
        <f t="shared" si="9"/>
        <v>0.8571428571428571</v>
      </c>
      <c r="J48" s="7">
        <f t="shared" si="9"/>
        <v>1.5714285714285714</v>
      </c>
      <c r="K48" s="7">
        <f t="shared" si="9"/>
        <v>2.4166666666666665</v>
      </c>
      <c r="L48" s="7">
        <f t="shared" si="9"/>
        <v>2.6666666666666665</v>
      </c>
      <c r="M48" s="7">
        <f t="shared" si="9"/>
        <v>1.7857142857142858</v>
      </c>
      <c r="N48" s="7">
        <f t="shared" si="9"/>
        <v>5.1428571428571432</v>
      </c>
      <c r="O48" s="7">
        <f t="shared" si="9"/>
        <v>1.3571428571428572</v>
      </c>
      <c r="P48" s="7">
        <f t="shared" si="9"/>
        <v>0.2857142857142857</v>
      </c>
      <c r="Q48" s="7">
        <f t="shared" si="9"/>
        <v>0.9285714285714286</v>
      </c>
      <c r="R48" s="7">
        <f t="shared" si="9"/>
        <v>1</v>
      </c>
      <c r="S48" s="7">
        <f t="shared" si="9"/>
        <v>1.1428571428571428</v>
      </c>
      <c r="T48" s="7">
        <f t="shared" si="9"/>
        <v>10.357142857142858</v>
      </c>
      <c r="U48" s="7">
        <f t="shared" si="9"/>
        <v>1.2857142857142858</v>
      </c>
      <c r="V48" s="7">
        <f t="shared" si="9"/>
        <v>2.3571428571428572</v>
      </c>
      <c r="W48" s="7">
        <f t="shared" si="9"/>
        <v>0.5</v>
      </c>
      <c r="X48" s="7">
        <f t="shared" si="9"/>
        <v>1.4285714285714286</v>
      </c>
      <c r="Y48" s="7">
        <f t="shared" si="9"/>
        <v>1.5</v>
      </c>
      <c r="Z48" s="7">
        <f t="shared" si="9"/>
        <v>6.7857142857142856</v>
      </c>
      <c r="AA48" s="7">
        <f t="shared" si="9"/>
        <v>10.140714285714285</v>
      </c>
      <c r="AB48" s="7">
        <f t="shared" si="9"/>
        <v>4.6821428571428569</v>
      </c>
      <c r="AC48" s="7"/>
    </row>
    <row r="49" spans="4:29" x14ac:dyDescent="0.3">
      <c r="D49" s="116" t="s">
        <v>122</v>
      </c>
      <c r="E49" s="7">
        <f t="shared" ref="E49:T50" si="10">AVERAGEIF($C$2:$C$35,$D49,E$2:E$35)</f>
        <v>2.9166666666666665</v>
      </c>
      <c r="F49" s="7">
        <f t="shared" si="10"/>
        <v>31.916666666666668</v>
      </c>
      <c r="G49" s="7">
        <f t="shared" si="10"/>
        <v>3.8333333333333335</v>
      </c>
      <c r="H49" s="7">
        <f t="shared" si="10"/>
        <v>6.666666666666667</v>
      </c>
      <c r="I49" s="7">
        <f t="shared" si="10"/>
        <v>0.2</v>
      </c>
      <c r="J49" s="7">
        <f t="shared" si="10"/>
        <v>1</v>
      </c>
      <c r="K49" s="7">
        <f t="shared" si="10"/>
        <v>1.7</v>
      </c>
      <c r="L49" s="7">
        <f t="shared" si="10"/>
        <v>2.2000000000000002</v>
      </c>
      <c r="M49" s="7">
        <f t="shared" si="10"/>
        <v>0.91666666666666663</v>
      </c>
      <c r="N49" s="7">
        <f t="shared" si="10"/>
        <v>5.666666666666667</v>
      </c>
      <c r="O49" s="7">
        <f t="shared" si="10"/>
        <v>1.25</v>
      </c>
      <c r="P49" s="7">
        <f t="shared" si="10"/>
        <v>0.16666666666666666</v>
      </c>
      <c r="Q49" s="7">
        <f t="shared" si="10"/>
        <v>1.4166666666666667</v>
      </c>
      <c r="R49" s="7">
        <f t="shared" si="10"/>
        <v>1.5</v>
      </c>
      <c r="S49" s="7">
        <f t="shared" si="10"/>
        <v>1.0833333333333333</v>
      </c>
      <c r="T49" s="7">
        <f t="shared" si="10"/>
        <v>9.1666666666666661</v>
      </c>
      <c r="U49" s="7">
        <f t="shared" si="9"/>
        <v>1.4166666666666667</v>
      </c>
      <c r="V49" s="7">
        <f t="shared" si="9"/>
        <v>2.1666666666666665</v>
      </c>
      <c r="W49" s="7">
        <f t="shared" si="9"/>
        <v>0.58333333333333337</v>
      </c>
      <c r="X49" s="7">
        <f t="shared" si="9"/>
        <v>0.91666666666666663</v>
      </c>
      <c r="Y49" s="7">
        <f t="shared" si="9"/>
        <v>1.5833333333333333</v>
      </c>
      <c r="Z49" s="7">
        <f t="shared" si="9"/>
        <v>8.8333333333333339</v>
      </c>
      <c r="AA49" s="7">
        <f t="shared" si="9"/>
        <v>6.8487499999999999</v>
      </c>
      <c r="AB49" s="7">
        <f t="shared" si="9"/>
        <v>4.0895833333333336</v>
      </c>
      <c r="AC49" s="7"/>
    </row>
    <row r="50" spans="4:29" x14ac:dyDescent="0.3">
      <c r="D50" s="116" t="s">
        <v>272</v>
      </c>
      <c r="E50" s="7">
        <f t="shared" si="10"/>
        <v>5.25</v>
      </c>
      <c r="F50" s="7">
        <f t="shared" si="9"/>
        <v>30.4</v>
      </c>
      <c r="G50" s="7">
        <f t="shared" si="9"/>
        <v>3.4</v>
      </c>
      <c r="H50" s="7">
        <f t="shared" si="9"/>
        <v>5.75</v>
      </c>
      <c r="I50" s="7">
        <f t="shared" si="9"/>
        <v>0.16666666666666666</v>
      </c>
      <c r="J50" s="7">
        <f t="shared" si="9"/>
        <v>1.1666666666666667</v>
      </c>
      <c r="K50" s="7">
        <f t="shared" si="9"/>
        <v>2.1875</v>
      </c>
      <c r="L50" s="7">
        <f t="shared" si="9"/>
        <v>2.75</v>
      </c>
      <c r="M50" s="7">
        <f t="shared" si="9"/>
        <v>0.9</v>
      </c>
      <c r="N50" s="7">
        <f t="shared" si="9"/>
        <v>4.75</v>
      </c>
      <c r="O50" s="7">
        <f t="shared" si="9"/>
        <v>1.1499999999999999</v>
      </c>
      <c r="P50" s="7">
        <f t="shared" si="9"/>
        <v>0.2</v>
      </c>
      <c r="Q50" s="7">
        <f t="shared" si="9"/>
        <v>1.05</v>
      </c>
      <c r="R50" s="7">
        <f t="shared" si="9"/>
        <v>1.5</v>
      </c>
      <c r="S50" s="7">
        <f t="shared" si="9"/>
        <v>0.95</v>
      </c>
      <c r="T50" s="7">
        <f t="shared" si="9"/>
        <v>8.6</v>
      </c>
      <c r="U50" s="7">
        <f t="shared" si="9"/>
        <v>1.45</v>
      </c>
      <c r="V50" s="7">
        <f t="shared" si="9"/>
        <v>2.2000000000000002</v>
      </c>
      <c r="W50" s="7">
        <f t="shared" si="9"/>
        <v>0.7</v>
      </c>
      <c r="X50" s="7">
        <f t="shared" si="9"/>
        <v>1.05</v>
      </c>
      <c r="Y50" s="7">
        <f t="shared" si="9"/>
        <v>1.6</v>
      </c>
      <c r="Z50" s="7">
        <f t="shared" si="9"/>
        <v>7.9</v>
      </c>
      <c r="AA50" s="7">
        <f t="shared" si="9"/>
        <v>7.2102499999999994</v>
      </c>
      <c r="AB50" s="7">
        <f t="shared" si="9"/>
        <v>4.07125</v>
      </c>
      <c r="AC50" s="7"/>
    </row>
    <row r="52" spans="4:29" x14ac:dyDescent="0.3">
      <c r="H52" s="81">
        <f>G48/H48</f>
        <v>0.59139784946236551</v>
      </c>
      <c r="J52" s="140">
        <f>I48/J48</f>
        <v>0.54545454545454541</v>
      </c>
      <c r="L52" s="140">
        <f>K48/L48</f>
        <v>0.90625</v>
      </c>
    </row>
    <row r="53" spans="4:29" x14ac:dyDescent="0.3">
      <c r="H53" s="81">
        <f>G49/H49</f>
        <v>0.57499999999999996</v>
      </c>
      <c r="J53" s="81">
        <f>I49/J49</f>
        <v>0.2</v>
      </c>
      <c r="L53" s="81">
        <f>K49/L49</f>
        <v>0.7727272727272726</v>
      </c>
    </row>
    <row r="54" spans="4:29" x14ac:dyDescent="0.3">
      <c r="H54" s="81">
        <f>G50/H50</f>
        <v>0.59130434782608698</v>
      </c>
      <c r="J54" s="140">
        <f>I50/J50</f>
        <v>0.14285714285714285</v>
      </c>
      <c r="L54" s="140">
        <f>K50/L50</f>
        <v>0.79545454545454541</v>
      </c>
    </row>
    <row r="56" spans="4:29" x14ac:dyDescent="0.3">
      <c r="D56" s="116" t="s">
        <v>266</v>
      </c>
      <c r="E56" s="7">
        <f>AVERAGEIF($AE$2:$AE$35,$D56,E$2:E$35)</f>
        <v>5.3</v>
      </c>
      <c r="F56" s="7">
        <f t="shared" ref="F56:AB57" si="11">AVERAGEIF($AE$2:$AE$35,$D56,F$2:F$35)</f>
        <v>29.8</v>
      </c>
      <c r="G56" s="7">
        <f t="shared" si="11"/>
        <v>3.4</v>
      </c>
      <c r="H56" s="7">
        <f t="shared" si="11"/>
        <v>5.5</v>
      </c>
      <c r="I56" s="7">
        <f t="shared" si="11"/>
        <v>0.66666666666666663</v>
      </c>
      <c r="J56" s="7">
        <f t="shared" si="11"/>
        <v>1.6666666666666667</v>
      </c>
      <c r="K56" s="7">
        <f t="shared" si="11"/>
        <v>1.75</v>
      </c>
      <c r="L56" s="7">
        <f t="shared" si="11"/>
        <v>2</v>
      </c>
      <c r="M56" s="7">
        <f t="shared" si="11"/>
        <v>1.5</v>
      </c>
      <c r="N56" s="7">
        <f t="shared" si="11"/>
        <v>4.3</v>
      </c>
      <c r="O56" s="7">
        <f t="shared" si="11"/>
        <v>1.5</v>
      </c>
      <c r="P56" s="7">
        <f t="shared" si="11"/>
        <v>0.2</v>
      </c>
      <c r="Q56" s="7">
        <f t="shared" si="11"/>
        <v>0.7</v>
      </c>
      <c r="R56" s="7">
        <f t="shared" si="11"/>
        <v>1</v>
      </c>
      <c r="S56" s="7">
        <f t="shared" si="11"/>
        <v>1.2</v>
      </c>
      <c r="T56" s="7">
        <f t="shared" si="11"/>
        <v>8.4</v>
      </c>
      <c r="U56" s="7">
        <f t="shared" si="11"/>
        <v>1.3</v>
      </c>
      <c r="V56" s="7">
        <f t="shared" si="11"/>
        <v>2.2000000000000002</v>
      </c>
      <c r="W56" s="7">
        <f t="shared" si="11"/>
        <v>0.8</v>
      </c>
      <c r="X56" s="7">
        <f t="shared" si="11"/>
        <v>0.9</v>
      </c>
      <c r="Y56" s="7">
        <f t="shared" si="11"/>
        <v>1.4</v>
      </c>
      <c r="Z56" s="138">
        <f t="shared" si="11"/>
        <v>8.8000000000000007</v>
      </c>
      <c r="AA56" s="7">
        <f t="shared" si="11"/>
        <v>8.7240000000000002</v>
      </c>
      <c r="AB56" s="138">
        <f t="shared" si="11"/>
        <v>3.0874999999999999</v>
      </c>
      <c r="AC56" s="138"/>
    </row>
    <row r="57" spans="4:29" x14ac:dyDescent="0.3">
      <c r="D57" s="116" t="s">
        <v>96</v>
      </c>
      <c r="E57" s="7">
        <f>AVERAGEIF($AE$2:$AE$35,$D57,E$2:E$35)</f>
        <v>10.7</v>
      </c>
      <c r="F57" s="7">
        <f t="shared" si="11"/>
        <v>31.05</v>
      </c>
      <c r="G57" s="7">
        <f t="shared" si="11"/>
        <v>3.9</v>
      </c>
      <c r="H57" s="7">
        <f t="shared" si="11"/>
        <v>6.85</v>
      </c>
      <c r="I57" s="7">
        <f t="shared" si="11"/>
        <v>0.5</v>
      </c>
      <c r="J57" s="7">
        <f t="shared" si="11"/>
        <v>1.3</v>
      </c>
      <c r="K57" s="7">
        <f t="shared" si="11"/>
        <v>2.3529411764705883</v>
      </c>
      <c r="L57" s="7">
        <f t="shared" si="11"/>
        <v>2.8235294117647061</v>
      </c>
      <c r="M57" s="7">
        <f t="shared" si="11"/>
        <v>1.3</v>
      </c>
      <c r="N57" s="7">
        <f t="shared" si="11"/>
        <v>5.95</v>
      </c>
      <c r="O57" s="7">
        <f t="shared" si="11"/>
        <v>1.1499999999999999</v>
      </c>
      <c r="P57" s="7">
        <f t="shared" si="11"/>
        <v>0.25</v>
      </c>
      <c r="Q57" s="7">
        <f t="shared" si="11"/>
        <v>1.25</v>
      </c>
      <c r="R57" s="7">
        <f t="shared" si="11"/>
        <v>1.35</v>
      </c>
      <c r="S57" s="7">
        <f t="shared" si="11"/>
        <v>1.05</v>
      </c>
      <c r="T57" s="7">
        <f t="shared" si="11"/>
        <v>10.050000000000001</v>
      </c>
      <c r="U57" s="7">
        <f t="shared" si="11"/>
        <v>1.5</v>
      </c>
      <c r="V57" s="7">
        <f t="shared" si="11"/>
        <v>2.4</v>
      </c>
      <c r="W57" s="7">
        <f t="shared" si="11"/>
        <v>0.55000000000000004</v>
      </c>
      <c r="X57" s="7">
        <f t="shared" si="11"/>
        <v>1.45</v>
      </c>
      <c r="Y57" s="7">
        <f t="shared" si="11"/>
        <v>1.7</v>
      </c>
      <c r="Z57" s="138">
        <f t="shared" si="11"/>
        <v>7.5</v>
      </c>
      <c r="AA57" s="7">
        <f t="shared" si="11"/>
        <v>8.3322499999999984</v>
      </c>
      <c r="AB57" s="138">
        <f t="shared" si="11"/>
        <v>4.9674999999999994</v>
      </c>
      <c r="AC57" s="138"/>
    </row>
    <row r="59" spans="4:29" x14ac:dyDescent="0.3">
      <c r="H59" s="81">
        <f>G56/H56</f>
        <v>0.61818181818181817</v>
      </c>
      <c r="J59" s="81">
        <f>I56/J56</f>
        <v>0.39999999999999997</v>
      </c>
      <c r="L59" s="81">
        <f>K56/L56</f>
        <v>0.875</v>
      </c>
    </row>
    <row r="60" spans="4:29" x14ac:dyDescent="0.3">
      <c r="H60" s="81">
        <f>G57/H57</f>
        <v>0.56934306569343063</v>
      </c>
      <c r="J60" s="81">
        <f>I57/J57</f>
        <v>0.38461538461538458</v>
      </c>
      <c r="L60" s="81">
        <f>K57/L57</f>
        <v>0.83333333333333326</v>
      </c>
    </row>
  </sheetData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39CA31-2F65-4CEA-9975-D726633AB911}">
  <dimension ref="A1:AE60"/>
  <sheetViews>
    <sheetView showGridLines="0" zoomScale="70" zoomScaleNormal="70" workbookViewId="0">
      <pane ySplit="1" topLeftCell="A2" activePane="bottomLeft" state="frozen"/>
      <selection activeCell="B37" sqref="B37"/>
      <selection pane="bottomLeft" activeCell="B37" sqref="B37"/>
    </sheetView>
  </sheetViews>
  <sheetFormatPr defaultRowHeight="14.4" x14ac:dyDescent="0.3"/>
  <cols>
    <col min="1" max="1" width="11.6640625" bestFit="1" customWidth="1"/>
    <col min="2" max="2" width="16.88671875" bestFit="1" customWidth="1"/>
    <col min="3" max="3" width="7.33203125" customWidth="1"/>
    <col min="4" max="4" width="7" customWidth="1"/>
    <col min="5" max="5" width="10.109375" bestFit="1" customWidth="1"/>
    <col min="6" max="7" width="7.88671875" customWidth="1"/>
    <col min="8" max="8" width="8.109375" customWidth="1"/>
    <col min="9" max="9" width="7.33203125" customWidth="1"/>
    <col min="10" max="10" width="7.44140625" bestFit="1" customWidth="1"/>
    <col min="11" max="11" width="7.109375" customWidth="1"/>
    <col min="12" max="12" width="8.5546875" bestFit="1" customWidth="1"/>
    <col min="21" max="21" width="10.33203125" bestFit="1" customWidth="1"/>
    <col min="22" max="22" width="11.21875" bestFit="1" customWidth="1"/>
    <col min="23" max="23" width="11.21875" customWidth="1"/>
    <col min="24" max="24" width="12.21875" bestFit="1" customWidth="1"/>
    <col min="25" max="25" width="12.21875" customWidth="1"/>
    <col min="26" max="26" width="14.109375" bestFit="1" customWidth="1"/>
    <col min="27" max="27" width="8.88671875" bestFit="1" customWidth="1"/>
    <col min="28" max="28" width="10.44140625" bestFit="1" customWidth="1"/>
    <col min="29" max="29" width="10.44140625" customWidth="1"/>
  </cols>
  <sheetData>
    <row r="1" spans="1:31" x14ac:dyDescent="0.3">
      <c r="A1" s="22" t="s">
        <v>52</v>
      </c>
      <c r="B1" s="12" t="s">
        <v>12</v>
      </c>
      <c r="C1" s="2" t="s">
        <v>53</v>
      </c>
      <c r="D1" s="2" t="s">
        <v>45</v>
      </c>
      <c r="E1" s="2" t="s">
        <v>238</v>
      </c>
      <c r="F1" s="2" t="s">
        <v>54</v>
      </c>
      <c r="G1" s="2" t="s">
        <v>55</v>
      </c>
      <c r="H1" s="2" t="s">
        <v>56</v>
      </c>
      <c r="I1" s="2" t="s">
        <v>57</v>
      </c>
      <c r="J1" s="2" t="s">
        <v>58</v>
      </c>
      <c r="K1" s="2" t="s">
        <v>59</v>
      </c>
      <c r="L1" s="2" t="s">
        <v>60</v>
      </c>
      <c r="M1" s="2" t="s">
        <v>62</v>
      </c>
      <c r="N1" s="2" t="s">
        <v>61</v>
      </c>
      <c r="O1" s="2" t="s">
        <v>63</v>
      </c>
      <c r="P1" s="2" t="s">
        <v>64</v>
      </c>
      <c r="Q1" s="2" t="s">
        <v>65</v>
      </c>
      <c r="R1" s="2" t="s">
        <v>66</v>
      </c>
      <c r="S1" s="2" t="s">
        <v>67</v>
      </c>
      <c r="T1" s="2" t="s">
        <v>68</v>
      </c>
      <c r="U1" s="2" t="s">
        <v>69</v>
      </c>
      <c r="V1" s="2" t="s">
        <v>123</v>
      </c>
      <c r="W1" s="2" t="s">
        <v>185</v>
      </c>
      <c r="X1" s="2" t="s">
        <v>153</v>
      </c>
      <c r="Y1" s="2" t="s">
        <v>251</v>
      </c>
      <c r="Z1" s="2" t="s">
        <v>215</v>
      </c>
      <c r="AA1" s="2" t="s">
        <v>226</v>
      </c>
      <c r="AB1" s="2" t="s">
        <v>227</v>
      </c>
      <c r="AC1" s="2" t="s">
        <v>279</v>
      </c>
      <c r="AD1" s="26" t="s">
        <v>120</v>
      </c>
      <c r="AE1" s="2" t="s">
        <v>50</v>
      </c>
    </row>
    <row r="2" spans="1:31" x14ac:dyDescent="0.3">
      <c r="A2" s="20">
        <f>'Roman Game Log'!A2</f>
        <v>44874</v>
      </c>
      <c r="B2" s="13" t="str">
        <f>'Roman Game Log'!B2</f>
        <v>IUPUI</v>
      </c>
      <c r="C2" s="3" t="str">
        <f>'Roman Game Log'!C2</f>
        <v>H</v>
      </c>
      <c r="D2" s="3" t="str">
        <f>IF('Roman Game Log'!D2= "","",'Roman Game Log'!D2)</f>
        <v>W</v>
      </c>
      <c r="E2" s="3">
        <f>IF('Roman Game Log'!E2= "","",'Roman Game Log'!E2)</f>
        <v>32</v>
      </c>
      <c r="F2" s="3">
        <v>29</v>
      </c>
      <c r="G2" s="3">
        <v>4</v>
      </c>
      <c r="H2" s="3">
        <v>5</v>
      </c>
      <c r="I2" s="3">
        <v>0</v>
      </c>
      <c r="J2" s="3">
        <v>1</v>
      </c>
      <c r="K2" s="3">
        <v>2</v>
      </c>
      <c r="L2" s="3">
        <v>2</v>
      </c>
      <c r="M2" s="3">
        <v>0</v>
      </c>
      <c r="N2" s="3">
        <v>3</v>
      </c>
      <c r="O2" s="3">
        <v>4</v>
      </c>
      <c r="P2" s="3">
        <v>1</v>
      </c>
      <c r="Q2" s="3">
        <v>0</v>
      </c>
      <c r="R2" s="3">
        <v>1</v>
      </c>
      <c r="S2" s="3">
        <v>2</v>
      </c>
      <c r="T2" s="3">
        <v>10</v>
      </c>
      <c r="U2" s="3">
        <v>0</v>
      </c>
      <c r="V2" s="3">
        <v>1</v>
      </c>
      <c r="W2" s="3">
        <v>1</v>
      </c>
      <c r="X2" s="3">
        <v>0</v>
      </c>
      <c r="Y2" s="3">
        <f>IF(F2="","",COUNTIFS('Defense Log'!$H$2:$H$3001,"Conor",'Defense Log'!$A$2:$A$3001,$B2,'Defense Log'!$I$2:$I$3001,"Turnover",'Defense Log'!$L$2:$L$3001,"&lt;&gt;x"))</f>
        <v>2</v>
      </c>
      <c r="Z2" s="3">
        <f>IF(F2="","",SUMIFS('Defense Log'!$M$2:$M$3001,'Defense Log'!$H$2:$H$3001,"Conor",'Defense Log'!$A$2:$A$3001,B2,'Defense Log'!$L$2:$L$3001,"&lt;&gt;x"))</f>
        <v>2</v>
      </c>
      <c r="AA2" s="3">
        <f>IF(F2="","",T2+'Impact Formula'!$B$4*O2+'Impact Formula'!$B$5*M2+'Impact Formula'!$B$6*V2+'Impact Formula'!$B$7*S2+'Impact Formula'!$B$8*(H2-G2)+'Impact Formula'!$B$9*(L2-K2))</f>
        <v>10.689999999999998</v>
      </c>
      <c r="AB2" s="3">
        <f>IF(F2="","",N2*'Impact Formula'!$B$17+Q2*'Impact Formula'!$B$18+P2*'Impact Formula'!$B$19+W2*'Impact Formula'!$B$21+U2*'Impact Formula'!$B$22+X2*'Impact Formula'!$B$23+'Impact Formula'!$B$24*R2+Y2*'Impact Formula'!$B$20+Z2*'Impact Formula'!$B$16+IFERROR((COUNTIFS('Defense Log'!$H$2:$H$3001,"Conor",'Defense Log'!$A$2:$A$3001,$B2,'Defense Log'!$N$2:$N$3001,"No",'Defense Log'!$I$2:$I$3001,"&lt;&gt;Foul",'Defense Log'!$I$2:$I$3001,"&lt;&gt;Turnover")*'Impact Formula'!$B$25),0))</f>
        <v>5.75</v>
      </c>
      <c r="AC2" s="6">
        <f>IFERROR((AA2+AB2),"")</f>
        <v>16.439999999999998</v>
      </c>
      <c r="AD2" s="5">
        <f t="shared" ref="AD2:AD7" si="0">IFERROR(T2/((H2*2)+(0.88*L2)),"")</f>
        <v>0.85034013605442182</v>
      </c>
      <c r="AE2" s="13" t="s">
        <v>266</v>
      </c>
    </row>
    <row r="3" spans="1:31" x14ac:dyDescent="0.3">
      <c r="A3" s="20">
        <f>'Roman Game Log'!A3</f>
        <v>44879</v>
      </c>
      <c r="B3" s="13" t="str">
        <f>'Roman Game Log'!B3</f>
        <v>Wofford</v>
      </c>
      <c r="C3" s="3" t="str">
        <f>'Roman Game Log'!C3</f>
        <v>H</v>
      </c>
      <c r="D3" s="3" t="str">
        <f>IF('Roman Game Log'!D3= "","",'Roman Game Log'!D3)</f>
        <v>W</v>
      </c>
      <c r="E3" s="3">
        <f>IF('Roman Game Log'!E3= "","",'Roman Game Log'!E3)</f>
        <v>8</v>
      </c>
      <c r="F3" s="3">
        <v>25</v>
      </c>
      <c r="G3" s="3">
        <v>2</v>
      </c>
      <c r="H3" s="3">
        <v>6</v>
      </c>
      <c r="I3" s="3">
        <v>0</v>
      </c>
      <c r="J3" s="3">
        <v>4</v>
      </c>
      <c r="K3" s="3">
        <v>1</v>
      </c>
      <c r="L3" s="3">
        <v>2</v>
      </c>
      <c r="M3" s="3">
        <v>1</v>
      </c>
      <c r="N3" s="3">
        <v>2</v>
      </c>
      <c r="O3" s="3">
        <v>4</v>
      </c>
      <c r="P3" s="3">
        <v>0</v>
      </c>
      <c r="Q3" s="3">
        <v>1</v>
      </c>
      <c r="R3" s="3">
        <v>2</v>
      </c>
      <c r="S3" s="3">
        <v>0</v>
      </c>
      <c r="T3" s="3">
        <v>5</v>
      </c>
      <c r="U3" s="3">
        <v>0</v>
      </c>
      <c r="V3" s="3">
        <v>1</v>
      </c>
      <c r="W3" s="3">
        <v>0</v>
      </c>
      <c r="X3" s="3">
        <v>0</v>
      </c>
      <c r="Y3" s="3">
        <f>IF(F3="","",COUNTIFS('Defense Log'!$H$2:$H$3001,"Conor",'Defense Log'!$A$2:$A$3001,$B3,'Defense Log'!$I$2:$I$3001,"Turnover",'Defense Log'!$L$2:$L$3001,"&lt;&gt;x"))</f>
        <v>1</v>
      </c>
      <c r="Z3" s="3">
        <f>IF(F3="","",SUMIFS('Defense Log'!$M$2:$M$3001,'Defense Log'!$H$2:$H$3001,"Conor",'Defense Log'!$A$2:$A$3001,B3,'Defense Log'!$L$2:$L$3001,"&lt;&gt;x"))</f>
        <v>4</v>
      </c>
      <c r="AA3" s="3">
        <f>IF(F3="","",T3+'Impact Formula'!$B$4*O3+'Impact Formula'!$B$5*M3+'Impact Formula'!$B$6*V3+'Impact Formula'!$B$7*S3+'Impact Formula'!$B$8*(H3-G3)+'Impact Formula'!$B$9*(L3-K3))</f>
        <v>5.2000000000000011</v>
      </c>
      <c r="AB3" s="3">
        <f>IF(F3="","",N3*'Impact Formula'!$B$17+Q3*'Impact Formula'!$B$18+P3*'Impact Formula'!$B$19+W3*'Impact Formula'!$B$21+U3*'Impact Formula'!$B$22+X3*'Impact Formula'!$B$23+'Impact Formula'!$B$24*R3+Y3*'Impact Formula'!$B$20+Z3*'Impact Formula'!$B$16+IFERROR((COUNTIFS('Defense Log'!$H$2:$H$3001,"Conor",'Defense Log'!$A$2:$A$3001,$B3,'Defense Log'!$N$2:$N$3001,"No",'Defense Log'!$I$2:$I$3001,"&lt;&gt;Foul",'Defense Log'!$I$2:$I$3001,"&lt;&gt;Turnover")*'Impact Formula'!$B$25),0))</f>
        <v>8.9</v>
      </c>
      <c r="AC3" s="6">
        <f>IFERROR((AA3+AB3),"")</f>
        <v>14.100000000000001</v>
      </c>
      <c r="AD3" s="5">
        <f t="shared" si="0"/>
        <v>0.36337209302325579</v>
      </c>
      <c r="AE3" s="13" t="s">
        <v>266</v>
      </c>
    </row>
    <row r="4" spans="1:31" x14ac:dyDescent="0.3">
      <c r="A4" s="20">
        <f>'Roman Game Log'!A4</f>
        <v>44883</v>
      </c>
      <c r="B4" s="13" t="str">
        <f>'Roman Game Log'!B4</f>
        <v>Buffalo</v>
      </c>
      <c r="C4" s="3" t="str">
        <f>'Roman Game Log'!C4</f>
        <v>N</v>
      </c>
      <c r="D4" s="3" t="str">
        <f>IF('Roman Game Log'!D4= "","",'Roman Game Log'!D4)</f>
        <v>W</v>
      </c>
      <c r="E4" s="3">
        <f>IF('Roman Game Log'!E4= "","",'Roman Game Log'!E4)</f>
        <v>8</v>
      </c>
      <c r="F4" s="3">
        <v>18</v>
      </c>
      <c r="G4" s="3">
        <v>1</v>
      </c>
      <c r="H4" s="3">
        <v>1</v>
      </c>
      <c r="I4" s="3"/>
      <c r="J4" s="3"/>
      <c r="K4" s="3">
        <v>1</v>
      </c>
      <c r="L4" s="3">
        <v>2</v>
      </c>
      <c r="M4" s="3">
        <v>0</v>
      </c>
      <c r="N4" s="3">
        <v>2</v>
      </c>
      <c r="O4" s="3">
        <v>4</v>
      </c>
      <c r="P4" s="3">
        <v>0</v>
      </c>
      <c r="Q4" s="3">
        <v>0</v>
      </c>
      <c r="R4" s="3">
        <v>1</v>
      </c>
      <c r="S4" s="3">
        <v>2</v>
      </c>
      <c r="T4" s="3">
        <v>3</v>
      </c>
      <c r="U4" s="3">
        <v>2</v>
      </c>
      <c r="V4" s="3">
        <v>2</v>
      </c>
      <c r="W4" s="3">
        <v>2</v>
      </c>
      <c r="X4" s="3">
        <v>1</v>
      </c>
      <c r="Y4" s="3">
        <f>IF(F4="","",COUNTIFS('Defense Log'!$H$2:$H$3001,"Conor",'Defense Log'!$A$2:$A$3001,$B4,'Defense Log'!$I$2:$I$3001,"Turnover",'Defense Log'!$L$2:$L$3001,"&lt;&gt;x"))</f>
        <v>5</v>
      </c>
      <c r="Z4" s="3">
        <f>IF(F4="","",SUMIFS('Defense Log'!$M$2:$M$3001,'Defense Log'!$H$2:$H$3001,"Conor",'Defense Log'!$A$2:$A$3001,B4,'Defense Log'!$L$2:$L$3001,"&lt;&gt;x"))</f>
        <v>7</v>
      </c>
      <c r="AA4" s="3">
        <f>IF(F4="","",T4+'Impact Formula'!$B$4*O4+'Impact Formula'!$B$5*M4+'Impact Formula'!$B$6*V4+'Impact Formula'!$B$7*S4+'Impact Formula'!$B$8*(H4-G4)+'Impact Formula'!$B$9*(L4-K4))</f>
        <v>5.44</v>
      </c>
      <c r="AB4" s="3">
        <f>IF(F4="","",N4*'Impact Formula'!$B$17+Q4*'Impact Formula'!$B$18+P4*'Impact Formula'!$B$19+W4*'Impact Formula'!$B$21+U4*'Impact Formula'!$B$22+X4*'Impact Formula'!$B$23+'Impact Formula'!$B$24*R4+Y4*'Impact Formula'!$B$20+Z4*'Impact Formula'!$B$16+IFERROR((COUNTIFS('Defense Log'!$H$2:$H$3001,"Conor",'Defense Log'!$A$2:$A$3001,$B4,'Defense Log'!$N$2:$N$3001,"No",'Defense Log'!$I$2:$I$3001,"&lt;&gt;Foul",'Defense Log'!$I$2:$I$3001,"&lt;&gt;Turnover")*'Impact Formula'!$B$25),0))</f>
        <v>9.6000000000000014</v>
      </c>
      <c r="AC4" s="6">
        <f t="shared" ref="AC4:AC34" si="1">IFERROR((AA4+AB4),"")</f>
        <v>15.040000000000003</v>
      </c>
      <c r="AD4" s="5">
        <f t="shared" si="0"/>
        <v>0.79787234042553201</v>
      </c>
      <c r="AE4" s="13" t="s">
        <v>266</v>
      </c>
    </row>
    <row r="5" spans="1:31" x14ac:dyDescent="0.3">
      <c r="A5" s="20">
        <f>'Roman Game Log'!A5</f>
        <v>44884</v>
      </c>
      <c r="B5" s="13" t="str">
        <f>'Roman Game Log'!B5</f>
        <v>Wyoming</v>
      </c>
      <c r="C5" s="3" t="str">
        <f>'Roman Game Log'!C5</f>
        <v>N</v>
      </c>
      <c r="D5" s="3" t="str">
        <f>IF('Roman Game Log'!D5= "","",'Roman Game Log'!D5)</f>
        <v>W</v>
      </c>
      <c r="E5" s="3">
        <f>IF('Roman Game Log'!E5= "","",'Roman Game Log'!E5)</f>
        <v>5</v>
      </c>
      <c r="F5" s="3">
        <v>23</v>
      </c>
      <c r="G5" s="3">
        <v>2</v>
      </c>
      <c r="H5" s="3">
        <v>4</v>
      </c>
      <c r="I5" s="3">
        <v>1</v>
      </c>
      <c r="J5" s="3">
        <v>3</v>
      </c>
      <c r="K5" s="3"/>
      <c r="L5" s="3"/>
      <c r="M5" s="3">
        <v>0</v>
      </c>
      <c r="N5" s="3">
        <v>4</v>
      </c>
      <c r="O5" s="3">
        <v>3</v>
      </c>
      <c r="P5" s="3">
        <v>0</v>
      </c>
      <c r="Q5" s="3">
        <v>1</v>
      </c>
      <c r="R5" s="3">
        <v>3</v>
      </c>
      <c r="S5" s="3">
        <v>0</v>
      </c>
      <c r="T5" s="3">
        <v>5</v>
      </c>
      <c r="U5" s="3">
        <v>1</v>
      </c>
      <c r="V5" s="3">
        <v>0</v>
      </c>
      <c r="W5" s="3">
        <v>2</v>
      </c>
      <c r="X5" s="3">
        <v>1</v>
      </c>
      <c r="Y5" s="3">
        <f>IF(F5="","",COUNTIFS('Defense Log'!$H$2:$H$3001,"Conor",'Defense Log'!$A$2:$A$3001,$B5,'Defense Log'!$I$2:$I$3001,"Turnover",'Defense Log'!$L$2:$L$3001,"&lt;&gt;x"))</f>
        <v>7</v>
      </c>
      <c r="Z5" s="3">
        <f>IF(F5="","",SUMIFS('Defense Log'!$M$2:$M$3001,'Defense Log'!$H$2:$H$3001,"Conor",'Defense Log'!$A$2:$A$3001,B5,'Defense Log'!$L$2:$L$3001,"&lt;&gt;x"))</f>
        <v>2</v>
      </c>
      <c r="AA5" s="3">
        <f>IF(F5="","",T5+'Impact Formula'!$B$4*O5+'Impact Formula'!$B$5*M5+'Impact Formula'!$B$6*V5+'Impact Formula'!$B$7*S5+'Impact Formula'!$B$8*(H5-G5)+'Impact Formula'!$B$9*(L5-K5))</f>
        <v>5.5500000000000007</v>
      </c>
      <c r="AB5" s="3">
        <f>IF(F5="","",N5*'Impact Formula'!$B$17+Q5*'Impact Formula'!$B$18+P5*'Impact Formula'!$B$19+W5*'Impact Formula'!$B$21+U5*'Impact Formula'!$B$22+X5*'Impact Formula'!$B$23+'Impact Formula'!$B$24*R5+Y5*'Impact Formula'!$B$20+Z5*'Impact Formula'!$B$16+IFERROR((COUNTIFS('Defense Log'!$H$2:$H$3001,"Conor",'Defense Log'!$A$2:$A$3001,$B5,'Defense Log'!$N$2:$N$3001,"No",'Defense Log'!$I$2:$I$3001,"&lt;&gt;Foul",'Defense Log'!$I$2:$I$3001,"&lt;&gt;Turnover")*'Impact Formula'!$B$25),0))</f>
        <v>12.524999999999999</v>
      </c>
      <c r="AC5" s="6">
        <f t="shared" si="1"/>
        <v>18.074999999999999</v>
      </c>
      <c r="AD5" s="5">
        <f t="shared" si="0"/>
        <v>0.625</v>
      </c>
      <c r="AE5" s="13" t="s">
        <v>266</v>
      </c>
    </row>
    <row r="6" spans="1:31" x14ac:dyDescent="0.3">
      <c r="A6" s="20">
        <f>'Roman Game Log'!A6</f>
        <v>44886</v>
      </c>
      <c r="B6" s="13" t="str">
        <f>'Roman Game Log'!B6</f>
        <v>Tarleton</v>
      </c>
      <c r="C6" s="3" t="str">
        <f>'Roman Game Log'!C6</f>
        <v>N</v>
      </c>
      <c r="D6" s="3" t="str">
        <f>IF('Roman Game Log'!D6= "","",'Roman Game Log'!D6)</f>
        <v>W</v>
      </c>
      <c r="E6" s="3">
        <f>IF('Roman Game Log'!E6= "","",'Roman Game Log'!E6)</f>
        <v>7</v>
      </c>
      <c r="F6" s="3">
        <v>12</v>
      </c>
      <c r="G6" s="3">
        <v>0</v>
      </c>
      <c r="H6" s="3">
        <v>2</v>
      </c>
      <c r="I6" s="3">
        <v>0</v>
      </c>
      <c r="J6" s="3">
        <v>1</v>
      </c>
      <c r="K6" s="3">
        <v>5</v>
      </c>
      <c r="L6" s="3">
        <v>8</v>
      </c>
      <c r="M6" s="3">
        <v>0</v>
      </c>
      <c r="N6" s="3">
        <v>1</v>
      </c>
      <c r="O6" s="3">
        <v>0</v>
      </c>
      <c r="P6" s="3">
        <v>0</v>
      </c>
      <c r="Q6" s="3">
        <v>1</v>
      </c>
      <c r="R6" s="3">
        <v>1</v>
      </c>
      <c r="S6" s="3">
        <v>1</v>
      </c>
      <c r="T6" s="3">
        <v>5</v>
      </c>
      <c r="U6" s="3">
        <v>0</v>
      </c>
      <c r="V6" s="3">
        <v>4</v>
      </c>
      <c r="W6" s="3">
        <v>1</v>
      </c>
      <c r="X6" s="3">
        <v>0</v>
      </c>
      <c r="Y6" s="3">
        <f>IF(F6="","",COUNTIFS('Defense Log'!$H$2:$H$3001,"Conor",'Defense Log'!$A$2:$A$3001,$B6,'Defense Log'!$I$2:$I$3001,"Turnover",'Defense Log'!$L$2:$L$3001,"&lt;&gt;x"))</f>
        <v>2</v>
      </c>
      <c r="Z6" s="3">
        <f>IF(F6="","",SUMIFS('Defense Log'!$M$2:$M$3001,'Defense Log'!$H$2:$H$3001,"Conor",'Defense Log'!$A$2:$A$3001,B6,'Defense Log'!$L$2:$L$3001,"&lt;&gt;x"))</f>
        <v>0</v>
      </c>
      <c r="AA6" s="3">
        <f>IF(F6="","",T6+'Impact Formula'!$B$4*O6+'Impact Formula'!$B$5*M6+'Impact Formula'!$B$6*V6+'Impact Formula'!$B$7*S6+'Impact Formula'!$B$8*(H6-G6)+'Impact Formula'!$B$9*(L6-K6))</f>
        <v>0.39499999999999957</v>
      </c>
      <c r="AB6" s="3">
        <f>IF(F6="","",N6*'Impact Formula'!$B$17+Q6*'Impact Formula'!$B$18+P6*'Impact Formula'!$B$19+W6*'Impact Formula'!$B$21+U6*'Impact Formula'!$B$22+X6*'Impact Formula'!$B$23+'Impact Formula'!$B$24*R6+Y6*'Impact Formula'!$B$20+Z6*'Impact Formula'!$B$16+IFERROR((COUNTIFS('Defense Log'!$H$2:$H$3001,"Conor",'Defense Log'!$A$2:$A$3001,$B6,'Defense Log'!$N$2:$N$3001,"No",'Defense Log'!$I$2:$I$3001,"&lt;&gt;Foul",'Defense Log'!$I$2:$I$3001,"&lt;&gt;Turnover")*'Impact Formula'!$B$25),0))</f>
        <v>7.75</v>
      </c>
      <c r="AC6" s="6">
        <f t="shared" si="1"/>
        <v>8.1449999999999996</v>
      </c>
      <c r="AD6" s="5">
        <f t="shared" si="0"/>
        <v>0.45289855072463769</v>
      </c>
      <c r="AE6" s="13" t="s">
        <v>266</v>
      </c>
    </row>
    <row r="7" spans="1:31" x14ac:dyDescent="0.3">
      <c r="A7" s="20">
        <f>'Roman Game Log'!A7</f>
        <v>44891</v>
      </c>
      <c r="B7" s="13" t="str">
        <f>'Roman Game Log'!B7</f>
        <v>Louisiana</v>
      </c>
      <c r="C7" s="3" t="str">
        <f>'Roman Game Log'!C7</f>
        <v>H</v>
      </c>
      <c r="D7" s="3" t="str">
        <f>IF('Roman Game Log'!D7= "","",'Roman Game Log'!D7)</f>
        <v>W</v>
      </c>
      <c r="E7" s="3">
        <f>IF('Roman Game Log'!E7= "","",'Roman Game Log'!E7)</f>
        <v>12</v>
      </c>
      <c r="F7" s="3">
        <v>18</v>
      </c>
      <c r="G7" s="3">
        <v>1</v>
      </c>
      <c r="H7" s="3">
        <v>4</v>
      </c>
      <c r="I7" s="3">
        <v>0</v>
      </c>
      <c r="J7" s="3">
        <v>2</v>
      </c>
      <c r="K7" s="3"/>
      <c r="L7" s="3"/>
      <c r="M7" s="3">
        <v>1</v>
      </c>
      <c r="N7" s="3">
        <v>2</v>
      </c>
      <c r="O7" s="3">
        <v>2</v>
      </c>
      <c r="P7" s="3">
        <v>0</v>
      </c>
      <c r="Q7" s="3">
        <v>0</v>
      </c>
      <c r="R7" s="3">
        <v>2</v>
      </c>
      <c r="S7" s="3">
        <v>0</v>
      </c>
      <c r="T7" s="3">
        <v>2</v>
      </c>
      <c r="U7" s="3">
        <v>0</v>
      </c>
      <c r="V7" s="3">
        <v>2</v>
      </c>
      <c r="W7" s="3">
        <v>2</v>
      </c>
      <c r="X7" s="3">
        <v>0</v>
      </c>
      <c r="Y7" s="3">
        <f>IF(F7="","",COUNTIFS('Defense Log'!$H$2:$H$3001,"Conor",'Defense Log'!$A$2:$A$3001,$B7,'Defense Log'!$I$2:$I$3001,"Turnover",'Defense Log'!$L$2:$L$3001,"&lt;&gt;x"))</f>
        <v>4</v>
      </c>
      <c r="Z7" s="3">
        <f>IF(F7="","",SUMIFS('Defense Log'!$M$2:$M$3001,'Defense Log'!$H$2:$H$3001,"Conor",'Defense Log'!$A$2:$A$3001,B7,'Defense Log'!$L$2:$L$3001,"&lt;&gt;x"))</f>
        <v>4</v>
      </c>
      <c r="AA7" s="3">
        <f>IF(F7="","",T7+'Impact Formula'!$B$4*O7+'Impact Formula'!$B$5*M7+'Impact Formula'!$B$6*V7+'Impact Formula'!$B$7*S7+'Impact Formula'!$B$8*(H7-G7)+'Impact Formula'!$B$9*(L7-K7))</f>
        <v>2.75</v>
      </c>
      <c r="AB7" s="3">
        <f>IF(F7="","",N7*'Impact Formula'!$B$17+Q7*'Impact Formula'!$B$18+P7*'Impact Formula'!$B$19+W7*'Impact Formula'!$B$21+U7*'Impact Formula'!$B$22+X7*'Impact Formula'!$B$23+'Impact Formula'!$B$24*R7+Y7*'Impact Formula'!$B$20+Z7*'Impact Formula'!$B$16+IFERROR((COUNTIFS('Defense Log'!$H$2:$H$3001,"Conor",'Defense Log'!$A$2:$A$3001,$B7,'Defense Log'!$N$2:$N$3001,"No",'Defense Log'!$I$2:$I$3001,"&lt;&gt;Foul",'Defense Log'!$I$2:$I$3001,"&lt;&gt;Turnover")*'Impact Formula'!$B$25),0))</f>
        <v>11.75</v>
      </c>
      <c r="AC7" s="6">
        <f t="shared" si="1"/>
        <v>14.5</v>
      </c>
      <c r="AD7" s="5">
        <f t="shared" si="0"/>
        <v>0.25</v>
      </c>
      <c r="AE7" s="13" t="s">
        <v>266</v>
      </c>
    </row>
    <row r="8" spans="1:31" x14ac:dyDescent="0.3">
      <c r="A8" s="20">
        <f>'Roman Game Log'!A8</f>
        <v>44895</v>
      </c>
      <c r="B8" s="13" t="str">
        <f>'Roman Game Log'!B8</f>
        <v>Indiana State (A)</v>
      </c>
      <c r="C8" s="3" t="str">
        <f>'Roman Game Log'!C8</f>
        <v>A</v>
      </c>
      <c r="D8" s="3" t="str">
        <f>IF('Roman Game Log'!D8= "","",'Roman Game Log'!D8)</f>
        <v>L</v>
      </c>
      <c r="E8" s="3">
        <f>IF('Roman Game Log'!E8= "","",'Roman Game Log'!E8)</f>
        <v>-2</v>
      </c>
      <c r="F8" s="3">
        <v>6</v>
      </c>
      <c r="G8" s="3">
        <v>0</v>
      </c>
      <c r="H8" s="3">
        <v>1</v>
      </c>
      <c r="I8" s="3">
        <v>0</v>
      </c>
      <c r="J8" s="3">
        <v>1</v>
      </c>
      <c r="K8" s="3"/>
      <c r="L8" s="3"/>
      <c r="M8" s="3">
        <v>0</v>
      </c>
      <c r="N8" s="3">
        <v>0</v>
      </c>
      <c r="O8" s="3">
        <v>0</v>
      </c>
      <c r="P8" s="3">
        <v>0</v>
      </c>
      <c r="Q8" s="3">
        <v>0</v>
      </c>
      <c r="R8" s="3">
        <v>0</v>
      </c>
      <c r="S8" s="3">
        <v>0</v>
      </c>
      <c r="T8" s="3">
        <v>0</v>
      </c>
      <c r="U8" s="3">
        <v>0</v>
      </c>
      <c r="V8" s="3">
        <v>0</v>
      </c>
      <c r="W8" s="3">
        <v>0</v>
      </c>
      <c r="X8" s="3">
        <v>0</v>
      </c>
      <c r="Y8" s="3">
        <f>IF(F8="","",COUNTIFS('Defense Log'!$H$2:$H$3001,"Conor",'Defense Log'!$A$2:$A$3001,$B8,'Defense Log'!$I$2:$I$3001,"Turnover",'Defense Log'!$L$2:$L$3001,"&lt;&gt;x"))</f>
        <v>0</v>
      </c>
      <c r="Z8" s="3">
        <f>IF(F8="","",SUMIFS('Defense Log'!$M$2:$M$3001,'Defense Log'!$H$2:$H$3001,"Conor",'Defense Log'!$A$2:$A$3001,B8,'Defense Log'!$L$2:$L$3001,"&lt;&gt;x"))</f>
        <v>0</v>
      </c>
      <c r="AA8" s="3">
        <f>IF(F8="","",T8+'Impact Formula'!$B$4*O8+'Impact Formula'!$B$5*M8+'Impact Formula'!$B$6*V8+'Impact Formula'!$B$7*S8+'Impact Formula'!$B$8*(H8-G8)+'Impact Formula'!$B$9*(L8-K8))</f>
        <v>-1.75</v>
      </c>
      <c r="AB8" s="3">
        <f>IF(F8="","",N8*'Impact Formula'!$B$17+Q8*'Impact Formula'!$B$18+P8*'Impact Formula'!$B$19+W8*'Impact Formula'!$B$21+U8*'Impact Formula'!$B$22+X8*'Impact Formula'!$B$23+'Impact Formula'!$B$24*R8+Y8*'Impact Formula'!$B$20+Z8*'Impact Formula'!$B$16+IFERROR((COUNTIFS('Defense Log'!$H$2:$H$3001,"Conor",'Defense Log'!$A$2:$A$3001,$B8,'Defense Log'!$N$2:$N$3001,"No",'Defense Log'!$I$2:$I$3001,"&lt;&gt;Foul",'Defense Log'!$I$2:$I$3001,"&lt;&gt;Turnover")*'Impact Formula'!$B$25),0))</f>
        <v>0</v>
      </c>
      <c r="AC8" s="6">
        <f t="shared" si="1"/>
        <v>-1.75</v>
      </c>
      <c r="AD8" s="5">
        <f t="shared" ref="AD8:AD31" si="2">IFERROR(T8/((H8*2)+(0.88*L8)),"")</f>
        <v>0</v>
      </c>
      <c r="AE8" s="13" t="s">
        <v>96</v>
      </c>
    </row>
    <row r="9" spans="1:31" x14ac:dyDescent="0.3">
      <c r="A9" s="20">
        <f>'Roman Game Log'!A9</f>
        <v>44898</v>
      </c>
      <c r="B9" s="13" t="str">
        <f>'Roman Game Log'!B9</f>
        <v>UIC (H)</v>
      </c>
      <c r="C9" s="3" t="str">
        <f>'Roman Game Log'!C9</f>
        <v>H</v>
      </c>
      <c r="D9" s="3" t="str">
        <f>IF('Roman Game Log'!D9= "","",'Roman Game Log'!D9)</f>
        <v>W</v>
      </c>
      <c r="E9" s="3">
        <f>IF('Roman Game Log'!E9= "","",'Roman Game Log'!E9)</f>
        <v>13</v>
      </c>
      <c r="F9" s="3">
        <v>29</v>
      </c>
      <c r="G9" s="3">
        <v>4</v>
      </c>
      <c r="H9" s="3">
        <v>4</v>
      </c>
      <c r="I9" s="3">
        <v>1</v>
      </c>
      <c r="J9" s="3">
        <v>1</v>
      </c>
      <c r="K9" s="3"/>
      <c r="L9" s="3"/>
      <c r="M9" s="3">
        <v>0</v>
      </c>
      <c r="N9" s="3">
        <v>3</v>
      </c>
      <c r="O9" s="3">
        <v>3</v>
      </c>
      <c r="P9" s="3">
        <v>0</v>
      </c>
      <c r="Q9" s="3">
        <v>0</v>
      </c>
      <c r="R9" s="3">
        <v>4</v>
      </c>
      <c r="S9" s="3">
        <v>3</v>
      </c>
      <c r="T9" s="3">
        <v>9</v>
      </c>
      <c r="U9" s="3">
        <v>2</v>
      </c>
      <c r="V9" s="3">
        <v>0</v>
      </c>
      <c r="W9" s="3">
        <v>2</v>
      </c>
      <c r="X9" s="3">
        <v>1</v>
      </c>
      <c r="Y9" s="3">
        <f>IF(F9="","",COUNTIFS('Defense Log'!$H$2:$H$3001,"Conor",'Defense Log'!$A$2:$A$3001,$B9,'Defense Log'!$I$2:$I$3001,"Turnover",'Defense Log'!$L$2:$L$3001,"&lt;&gt;x"))</f>
        <v>2</v>
      </c>
      <c r="Z9" s="3">
        <f>IF(F9="","",SUMIFS('Defense Log'!$M$2:$M$3001,'Defense Log'!$H$2:$H$3001,"Conor",'Defense Log'!$A$2:$A$3001,B9,'Defense Log'!$L$2:$L$3001,"&lt;&gt;x"))</f>
        <v>15</v>
      </c>
      <c r="AA9" s="3">
        <f>IF(F9="","",T9+'Impact Formula'!$B$4*O9+'Impact Formula'!$B$5*M9+'Impact Formula'!$B$6*V9+'Impact Formula'!$B$7*S9+'Impact Formula'!$B$8*(H9-G9)+'Impact Formula'!$B$9*(L9-K9))</f>
        <v>7.4850000000000012</v>
      </c>
      <c r="AB9" s="3">
        <f>IF(F9="","",N9*'Impact Formula'!$B$17+Q9*'Impact Formula'!$B$18+P9*'Impact Formula'!$B$19+W9*'Impact Formula'!$B$21+U9*'Impact Formula'!$B$22+X9*'Impact Formula'!$B$23+'Impact Formula'!$B$24*R9+Y9*'Impact Formula'!$B$20+Z9*'Impact Formula'!$B$16+IFERROR((COUNTIFS('Defense Log'!$H$2:$H$3001,"Conor",'Defense Log'!$A$2:$A$3001,$B9,'Defense Log'!$N$2:$N$3001,"No",'Defense Log'!$I$2:$I$3001,"&lt;&gt;Foul",'Defense Log'!$I$2:$I$3001,"&lt;&gt;Turnover")*'Impact Formula'!$B$25),0))</f>
        <v>-4.8499999999999996</v>
      </c>
      <c r="AC9" s="6">
        <f t="shared" si="1"/>
        <v>2.6350000000000016</v>
      </c>
      <c r="AD9" s="5">
        <f t="shared" si="2"/>
        <v>1.125</v>
      </c>
      <c r="AE9" s="13" t="s">
        <v>96</v>
      </c>
    </row>
    <row r="10" spans="1:31" x14ac:dyDescent="0.3">
      <c r="A10" s="20">
        <f>'Roman Game Log'!A10</f>
        <v>44902</v>
      </c>
      <c r="B10" s="13" t="str">
        <f>'Roman Game Log'!B10</f>
        <v>Omaha</v>
      </c>
      <c r="C10" s="3" t="str">
        <f>'Roman Game Log'!C10</f>
        <v>H</v>
      </c>
      <c r="D10" s="3" t="str">
        <f>IF('Roman Game Log'!D10= "","",'Roman Game Log'!D10)</f>
        <v>W</v>
      </c>
      <c r="E10" s="3">
        <f>IF('Roman Game Log'!E10= "","",'Roman Game Log'!E10)</f>
        <v>13</v>
      </c>
      <c r="F10" s="3">
        <v>16</v>
      </c>
      <c r="G10" s="3">
        <v>1</v>
      </c>
      <c r="H10" s="3">
        <v>3</v>
      </c>
      <c r="I10" s="3"/>
      <c r="J10" s="3"/>
      <c r="K10" s="3"/>
      <c r="L10" s="3"/>
      <c r="M10" s="3">
        <v>0</v>
      </c>
      <c r="N10" s="3">
        <v>4</v>
      </c>
      <c r="O10" s="3">
        <v>1</v>
      </c>
      <c r="P10" s="3">
        <v>0</v>
      </c>
      <c r="Q10" s="3">
        <v>2</v>
      </c>
      <c r="R10" s="3">
        <v>0</v>
      </c>
      <c r="S10" s="3">
        <v>1</v>
      </c>
      <c r="T10" s="3">
        <v>2</v>
      </c>
      <c r="U10" s="3">
        <v>0</v>
      </c>
      <c r="V10" s="3">
        <v>1</v>
      </c>
      <c r="W10" s="3">
        <v>0</v>
      </c>
      <c r="X10" s="3">
        <v>0</v>
      </c>
      <c r="Y10" s="3">
        <f>IF(F10="","",COUNTIFS('Defense Log'!$H$2:$H$3001,"Conor",'Defense Log'!$A$2:$A$3001,$B10,'Defense Log'!$I$2:$I$3001,"Turnover",'Defense Log'!$L$2:$L$3001,"&lt;&gt;x"))</f>
        <v>1</v>
      </c>
      <c r="Z10" s="3">
        <f>IF(F10="","",SUMIFS('Defense Log'!$M$2:$M$3001,'Defense Log'!$H$2:$H$3001,"Conor",'Defense Log'!$A$2:$A$3001,B10,'Defense Log'!$L$2:$L$3001,"&lt;&gt;x"))</f>
        <v>12</v>
      </c>
      <c r="AA10" s="3">
        <f>IF(F10="","",T10+'Impact Formula'!$B$4*O10+'Impact Formula'!$B$5*M10+'Impact Formula'!$B$6*V10+'Impact Formula'!$B$7*S10+'Impact Formula'!$B$8*(H10-G10)+'Impact Formula'!$B$9*(L10-K10))</f>
        <v>-1.2550000000000003</v>
      </c>
      <c r="AB10" s="3">
        <f>IF(F10="","",N10*'Impact Formula'!$B$17+Q10*'Impact Formula'!$B$18+P10*'Impact Formula'!$B$19+W10*'Impact Formula'!$B$21+U10*'Impact Formula'!$B$22+X10*'Impact Formula'!$B$23+'Impact Formula'!$B$24*R10+Y10*'Impact Formula'!$B$20+Z10*'Impact Formula'!$B$16+IFERROR((COUNTIFS('Defense Log'!$H$2:$H$3001,"Conor",'Defense Log'!$A$2:$A$3001,$B10,'Defense Log'!$N$2:$N$3001,"No",'Defense Log'!$I$2:$I$3001,"&lt;&gt;Foul",'Defense Log'!$I$2:$I$3001,"&lt;&gt;Turnover")*'Impact Formula'!$B$25),0))</f>
        <v>-5.35</v>
      </c>
      <c r="AC10" s="6">
        <f t="shared" si="1"/>
        <v>-6.6050000000000004</v>
      </c>
      <c r="AD10" s="5">
        <f t="shared" si="2"/>
        <v>0.33333333333333331</v>
      </c>
      <c r="AE10" s="13" t="s">
        <v>266</v>
      </c>
    </row>
    <row r="11" spans="1:31" x14ac:dyDescent="0.3">
      <c r="A11" s="20">
        <f>'Roman Game Log'!A11</f>
        <v>44905</v>
      </c>
      <c r="B11" s="13" t="str">
        <f>'Roman Game Log'!B11</f>
        <v>Richmond</v>
      </c>
      <c r="C11" s="3" t="str">
        <f>'Roman Game Log'!C11</f>
        <v>A</v>
      </c>
      <c r="D11" s="3" t="str">
        <f>IF('Roman Game Log'!D11= "","",'Roman Game Log'!D11)</f>
        <v>L</v>
      </c>
      <c r="E11" s="3">
        <f>IF('Roman Game Log'!E11= "","",'Roman Game Log'!E11)</f>
        <v>-30</v>
      </c>
      <c r="F11" s="3">
        <v>21</v>
      </c>
      <c r="G11" s="3">
        <v>1</v>
      </c>
      <c r="H11" s="3">
        <v>3</v>
      </c>
      <c r="I11" s="3">
        <v>0</v>
      </c>
      <c r="J11" s="3">
        <v>1</v>
      </c>
      <c r="K11" s="3">
        <v>2</v>
      </c>
      <c r="L11" s="3">
        <v>2</v>
      </c>
      <c r="M11" s="3">
        <v>0</v>
      </c>
      <c r="N11" s="3">
        <v>2</v>
      </c>
      <c r="O11" s="3">
        <v>1</v>
      </c>
      <c r="P11" s="3">
        <v>0</v>
      </c>
      <c r="Q11" s="3">
        <v>0</v>
      </c>
      <c r="R11" s="3">
        <v>3</v>
      </c>
      <c r="S11" s="3">
        <v>2</v>
      </c>
      <c r="T11" s="3">
        <v>4</v>
      </c>
      <c r="U11" s="3">
        <v>1</v>
      </c>
      <c r="V11" s="3">
        <v>1</v>
      </c>
      <c r="W11" s="3">
        <v>0</v>
      </c>
      <c r="X11" s="3">
        <v>0</v>
      </c>
      <c r="Y11" s="3">
        <f>IF(F11="","",COUNTIFS('Defense Log'!$H$2:$H$3001,"Conor",'Defense Log'!$A$2:$A$3001,$B11,'Defense Log'!$I$2:$I$3001,"Turnover",'Defense Log'!$L$2:$L$3001,"&lt;&gt;x"))</f>
        <v>1</v>
      </c>
      <c r="Z11" s="3">
        <f>IF(F11="","",SUMIFS('Defense Log'!$M$2:$M$3001,'Defense Log'!$H$2:$H$3001,"Conor",'Defense Log'!$A$2:$A$3001,B11,'Defense Log'!$L$2:$L$3001,"&lt;&gt;x"))</f>
        <v>3</v>
      </c>
      <c r="AA11" s="3">
        <f>IF(F11="","",T11+'Impact Formula'!$B$4*O11+'Impact Formula'!$B$5*M11+'Impact Formula'!$B$6*V11+'Impact Formula'!$B$7*S11+'Impact Formula'!$B$8*(H11-G11)+'Impact Formula'!$B$9*(L11-K11))</f>
        <v>-1.1100000000000003</v>
      </c>
      <c r="AB11" s="3">
        <f>IF(F11="","",N11*'Impact Formula'!$B$17+Q11*'Impact Formula'!$B$18+P11*'Impact Formula'!$B$19+W11*'Impact Formula'!$B$21+U11*'Impact Formula'!$B$22+X11*'Impact Formula'!$B$23+'Impact Formula'!$B$24*R11+Y11*'Impact Formula'!$B$20+Z11*'Impact Formula'!$B$16+IFERROR((COUNTIFS('Defense Log'!$H$2:$H$3001,"Conor",'Defense Log'!$A$2:$A$3001,$B11,'Defense Log'!$N$2:$N$3001,"No",'Defense Log'!$I$2:$I$3001,"&lt;&gt;Foul",'Defense Log'!$I$2:$I$3001,"&lt;&gt;Turnover")*'Impact Formula'!$B$25),0))</f>
        <v>1.7749999999999999</v>
      </c>
      <c r="AC11" s="6">
        <f t="shared" si="1"/>
        <v>0.66499999999999959</v>
      </c>
      <c r="AD11" s="5">
        <f t="shared" si="2"/>
        <v>0.51546391752577325</v>
      </c>
      <c r="AE11" s="13" t="s">
        <v>266</v>
      </c>
    </row>
    <row r="12" spans="1:31" x14ac:dyDescent="0.3">
      <c r="A12" s="20">
        <f>'Roman Game Log'!A12</f>
        <v>44912</v>
      </c>
      <c r="B12" s="13" t="str">
        <f>'Roman Game Log'!B12</f>
        <v>Saint Louis</v>
      </c>
      <c r="C12" s="3" t="str">
        <f>'Roman Game Log'!C12</f>
        <v>A</v>
      </c>
      <c r="D12" s="3" t="str">
        <f>IF('Roman Game Log'!D12= "","",'Roman Game Log'!D12)</f>
        <v>L</v>
      </c>
      <c r="E12" s="3">
        <f>IF('Roman Game Log'!E12= "","",'Roman Game Log'!E12)</f>
        <v>-8</v>
      </c>
      <c r="F12" s="3">
        <v>15</v>
      </c>
      <c r="G12" s="3">
        <v>2</v>
      </c>
      <c r="H12" s="3">
        <v>3</v>
      </c>
      <c r="I12" s="3">
        <v>1</v>
      </c>
      <c r="J12" s="3">
        <v>1</v>
      </c>
      <c r="K12" s="3"/>
      <c r="L12" s="3"/>
      <c r="M12" s="3">
        <v>0</v>
      </c>
      <c r="N12" s="3">
        <v>1</v>
      </c>
      <c r="O12" s="3">
        <v>1</v>
      </c>
      <c r="P12" s="3">
        <v>0</v>
      </c>
      <c r="Q12" s="3">
        <v>1</v>
      </c>
      <c r="R12" s="3">
        <v>3</v>
      </c>
      <c r="S12" s="3">
        <v>1</v>
      </c>
      <c r="T12" s="3">
        <v>5</v>
      </c>
      <c r="U12" s="3">
        <v>1</v>
      </c>
      <c r="V12" s="3">
        <v>1</v>
      </c>
      <c r="W12" s="3">
        <v>0</v>
      </c>
      <c r="X12" s="3">
        <v>0</v>
      </c>
      <c r="Y12" s="3">
        <f>IF(F12="","",COUNTIFS('Defense Log'!$H$2:$H$3001,"Conor",'Defense Log'!$A$2:$A$3001,$B12,'Defense Log'!$I$2:$I$3001,"Turnover",'Defense Log'!$L$2:$L$3001,"&lt;&gt;x"))</f>
        <v>1</v>
      </c>
      <c r="Z12" s="3">
        <f>IF(F12="","",SUMIFS('Defense Log'!$M$2:$M$3001,'Defense Log'!$H$2:$H$3001,"Conor",'Defense Log'!$A$2:$A$3001,B12,'Defense Log'!$L$2:$L$3001,"&lt;&gt;x"))</f>
        <v>10</v>
      </c>
      <c r="AA12" s="3">
        <f>IF(F12="","",T12+'Impact Formula'!$B$4*O12+'Impact Formula'!$B$5*M12+'Impact Formula'!$B$6*V12+'Impact Formula'!$B$7*S12+'Impact Formula'!$B$8*(H12-G12)+'Impact Formula'!$B$9*(L12-K12))</f>
        <v>3.4949999999999992</v>
      </c>
      <c r="AB12" s="3">
        <f>IF(F12="","",N12*'Impact Formula'!$B$17+Q12*'Impact Formula'!$B$18+P12*'Impact Formula'!$B$19+W12*'Impact Formula'!$B$21+U12*'Impact Formula'!$B$22+X12*'Impact Formula'!$B$23+'Impact Formula'!$B$24*R12+Y12*'Impact Formula'!$B$20+Z12*'Impact Formula'!$B$16+IFERROR((COUNTIFS('Defense Log'!$H$2:$H$3001,"Conor",'Defense Log'!$A$2:$A$3001,$B12,'Defense Log'!$N$2:$N$3001,"No",'Defense Log'!$I$2:$I$3001,"&lt;&gt;Foul",'Defense Log'!$I$2:$I$3001,"&lt;&gt;Turnover")*'Impact Formula'!$B$25),0))</f>
        <v>-5.4749999999999996</v>
      </c>
      <c r="AC12" s="6">
        <f t="shared" si="1"/>
        <v>-1.9800000000000004</v>
      </c>
      <c r="AD12" s="5">
        <f t="shared" si="2"/>
        <v>0.83333333333333337</v>
      </c>
      <c r="AE12" s="13" t="s">
        <v>266</v>
      </c>
    </row>
    <row r="13" spans="1:31" x14ac:dyDescent="0.3">
      <c r="A13" s="20">
        <f>'Roman Game Log'!A13</f>
        <v>44915</v>
      </c>
      <c r="B13" s="13" t="str">
        <f>'Roman Game Log'!B13</f>
        <v>Mississippi State</v>
      </c>
      <c r="C13" s="3" t="str">
        <f>'Roman Game Log'!C13</f>
        <v>N</v>
      </c>
      <c r="D13" s="3" t="str">
        <f>IF('Roman Game Log'!D13= "","",'Roman Game Log'!D13)</f>
        <v>W</v>
      </c>
      <c r="E13" s="3">
        <f>IF('Roman Game Log'!E13= "","",'Roman Game Log'!E13)</f>
        <v>6</v>
      </c>
      <c r="F13" s="3">
        <v>10</v>
      </c>
      <c r="G13" s="3">
        <v>0</v>
      </c>
      <c r="H13" s="3">
        <v>4</v>
      </c>
      <c r="I13" s="3">
        <v>0</v>
      </c>
      <c r="J13" s="3">
        <v>3</v>
      </c>
      <c r="K13" s="3"/>
      <c r="L13" s="3"/>
      <c r="M13" s="3">
        <v>1</v>
      </c>
      <c r="N13" s="3">
        <v>2</v>
      </c>
      <c r="O13" s="3">
        <v>3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1</v>
      </c>
      <c r="V13" s="3">
        <v>0</v>
      </c>
      <c r="W13" s="3">
        <v>0</v>
      </c>
      <c r="X13" s="3">
        <v>0</v>
      </c>
      <c r="Y13" s="3">
        <f>IF(F13="","",COUNTIFS('Defense Log'!$H$2:$H$3001,"Conor",'Defense Log'!$A$2:$A$3001,$B13,'Defense Log'!$I$2:$I$3001,"Turnover",'Defense Log'!$L$2:$L$3001,"&lt;&gt;x"))</f>
        <v>0</v>
      </c>
      <c r="Z13" s="3">
        <f>IF(F13="","",SUMIFS('Defense Log'!$M$2:$M$3001,'Defense Log'!$H$2:$H$3001,"Conor",'Defense Log'!$A$2:$A$3001,B13,'Defense Log'!$L$2:$L$3001,"&lt;&gt;x"))</f>
        <v>0</v>
      </c>
      <c r="AA13" s="3">
        <f>IF(F13="","",T13+'Impact Formula'!$B$4*O13+'Impact Formula'!$B$5*M13+'Impact Formula'!$B$6*V13+'Impact Formula'!$B$7*S13+'Impact Formula'!$B$8*(H13-G13)+'Impact Formula'!$B$9*(L13-K13))</f>
        <v>-1.1499999999999995</v>
      </c>
      <c r="AB13" s="3">
        <f>IF(F13="","",N13*'Impact Formula'!$B$17+Q13*'Impact Formula'!$B$18+P13*'Impact Formula'!$B$19+W13*'Impact Formula'!$B$21+U13*'Impact Formula'!$B$22+X13*'Impact Formula'!$B$23+'Impact Formula'!$B$24*R13+Y13*'Impact Formula'!$B$20+Z13*'Impact Formula'!$B$16+IFERROR((COUNTIFS('Defense Log'!$H$2:$H$3001,"Conor",'Defense Log'!$A$2:$A$3001,$B13,'Defense Log'!$N$2:$N$3001,"No",'Defense Log'!$I$2:$I$3001,"&lt;&gt;Foul",'Defense Log'!$I$2:$I$3001,"&lt;&gt;Turnover")*'Impact Formula'!$B$25),0))</f>
        <v>7.625</v>
      </c>
      <c r="AC13" s="6">
        <f t="shared" si="1"/>
        <v>6.4750000000000005</v>
      </c>
      <c r="AD13" s="5">
        <f t="shared" si="2"/>
        <v>0</v>
      </c>
      <c r="AE13" s="13" t="s">
        <v>266</v>
      </c>
    </row>
    <row r="14" spans="1:31" x14ac:dyDescent="0.3">
      <c r="A14" s="20">
        <f>'Roman Game Log'!A14</f>
        <v>44924</v>
      </c>
      <c r="B14" s="13" t="str">
        <f>'Roman Game Log'!B14</f>
        <v>Valparaiso (H)</v>
      </c>
      <c r="C14" s="3" t="str">
        <f>'Roman Game Log'!C14</f>
        <v>H</v>
      </c>
      <c r="D14" s="3" t="str">
        <f>IF('Roman Game Log'!D14= "","",'Roman Game Log'!D14)</f>
        <v>W</v>
      </c>
      <c r="E14" s="3">
        <f>IF('Roman Game Log'!E14= "","",'Roman Game Log'!E14)</f>
        <v>5</v>
      </c>
      <c r="F14" s="3">
        <v>9</v>
      </c>
      <c r="G14" s="3">
        <v>0</v>
      </c>
      <c r="H14" s="3">
        <v>1</v>
      </c>
      <c r="I14" s="3">
        <v>0</v>
      </c>
      <c r="J14" s="3">
        <v>1</v>
      </c>
      <c r="K14" s="3"/>
      <c r="L14" s="3"/>
      <c r="M14" s="3">
        <v>0</v>
      </c>
      <c r="N14" s="3">
        <v>1</v>
      </c>
      <c r="O14" s="3">
        <v>2</v>
      </c>
      <c r="P14" s="3">
        <v>0</v>
      </c>
      <c r="Q14" s="3">
        <v>0</v>
      </c>
      <c r="R14" s="3">
        <v>2</v>
      </c>
      <c r="S14" s="3">
        <v>1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f>IF(F14="","",COUNTIFS('Defense Log'!$H$2:$H$3001,"Conor",'Defense Log'!$A$2:$A$3001,$B14,'Defense Log'!$I$2:$I$3001,"Turnover",'Defense Log'!$L$2:$L$3001,"&lt;&gt;x"))</f>
        <v>0</v>
      </c>
      <c r="Z14" s="3">
        <f>IF(F14="","",SUMIFS('Defense Log'!$M$2:$M$3001,'Defense Log'!$H$2:$H$3001,"Conor",'Defense Log'!$A$2:$A$3001,B14,'Defense Log'!$L$2:$L$3001,"&lt;&gt;x"))</f>
        <v>3</v>
      </c>
      <c r="AA14" s="3">
        <f>IF(F14="","",T14+'Impact Formula'!$B$4*O14+'Impact Formula'!$B$5*M14+'Impact Formula'!$B$6*V14+'Impact Formula'!$B$7*S14+'Impact Formula'!$B$8*(H14-G14)+'Impact Formula'!$B$9*(L14-K14))</f>
        <v>-0.9049999999999998</v>
      </c>
      <c r="AB14" s="3">
        <f>IF(F14="","",N14*'Impact Formula'!$B$17+Q14*'Impact Formula'!$B$18+P14*'Impact Formula'!$B$19+W14*'Impact Formula'!$B$21+U14*'Impact Formula'!$B$22+X14*'Impact Formula'!$B$23+'Impact Formula'!$B$24*R14+Y14*'Impact Formula'!$B$20+Z14*'Impact Formula'!$B$16+IFERROR((COUNTIFS('Defense Log'!$H$2:$H$3001,"Conor",'Defense Log'!$A$2:$A$3001,$B14,'Defense Log'!$N$2:$N$3001,"No",'Defense Log'!$I$2:$I$3001,"&lt;&gt;Foul",'Defense Log'!$I$2:$I$3001,"&lt;&gt;Turnover")*'Impact Formula'!$B$25),0))</f>
        <v>-1.75</v>
      </c>
      <c r="AC14" s="6">
        <f t="shared" si="1"/>
        <v>-2.6549999999999998</v>
      </c>
      <c r="AD14" s="5">
        <f t="shared" si="2"/>
        <v>0</v>
      </c>
      <c r="AE14" s="13" t="s">
        <v>96</v>
      </c>
    </row>
    <row r="15" spans="1:31" x14ac:dyDescent="0.3">
      <c r="A15" s="20">
        <f>'Roman Game Log'!A15</f>
        <v>44927</v>
      </c>
      <c r="B15" s="13" t="str">
        <f>'Roman Game Log'!B15</f>
        <v>Missouri State (A)</v>
      </c>
      <c r="C15" s="3" t="str">
        <f>'Roman Game Log'!C15</f>
        <v>A</v>
      </c>
      <c r="D15" s="3" t="str">
        <f>IF('Roman Game Log'!D15= "","",'Roman Game Log'!D15)</f>
        <v>L</v>
      </c>
      <c r="E15" s="3">
        <f>IF('Roman Game Log'!E15= "","",'Roman Game Log'!E15)</f>
        <v>-3</v>
      </c>
      <c r="F15" s="3">
        <v>13</v>
      </c>
      <c r="G15" s="3">
        <v>0</v>
      </c>
      <c r="H15" s="3">
        <v>2</v>
      </c>
      <c r="I15" s="3">
        <v>0</v>
      </c>
      <c r="J15" s="3">
        <v>1</v>
      </c>
      <c r="K15" s="3"/>
      <c r="L15" s="3"/>
      <c r="M15" s="3">
        <v>0</v>
      </c>
      <c r="N15" s="3">
        <v>2</v>
      </c>
      <c r="O15" s="3">
        <v>1</v>
      </c>
      <c r="P15" s="3">
        <v>0</v>
      </c>
      <c r="Q15" s="3">
        <v>1</v>
      </c>
      <c r="R15" s="3">
        <v>1</v>
      </c>
      <c r="S15" s="3">
        <v>1</v>
      </c>
      <c r="T15" s="3">
        <v>0</v>
      </c>
      <c r="U15" s="3">
        <v>1</v>
      </c>
      <c r="V15" s="3">
        <v>1</v>
      </c>
      <c r="W15" s="3">
        <v>0</v>
      </c>
      <c r="X15" s="3">
        <v>0</v>
      </c>
      <c r="Y15" s="3">
        <f>IF(F15="","",COUNTIFS('Defense Log'!$H$2:$H$3001,"Conor",'Defense Log'!$A$2:$A$3001,$B15,'Defense Log'!$I$2:$I$3001,"Turnover",'Defense Log'!$L$2:$L$3001,"&lt;&gt;x"))</f>
        <v>0</v>
      </c>
      <c r="Z15" s="3">
        <f>IF(F15="","",SUMIFS('Defense Log'!$M$2:$M$3001,'Defense Log'!$H$2:$H$3001,"Conor",'Defense Log'!$A$2:$A$3001,B15,'Defense Log'!$L$2:$L$3001,"&lt;&gt;x"))</f>
        <v>5</v>
      </c>
      <c r="AA15" s="3">
        <f>IF(F15="","",T15+'Impact Formula'!$B$4*O15+'Impact Formula'!$B$5*M15+'Impact Formula'!$B$6*V15+'Impact Formula'!$B$7*S15+'Impact Formula'!$B$8*(H15-G15)+'Impact Formula'!$B$9*(L15-K15))</f>
        <v>-3.2549999999999999</v>
      </c>
      <c r="AB15" s="3">
        <f>IF(F15="","",N15*'Impact Formula'!$B$17+Q15*'Impact Formula'!$B$18+P15*'Impact Formula'!$B$19+W15*'Impact Formula'!$B$21+U15*'Impact Formula'!$B$22+X15*'Impact Formula'!$B$23+'Impact Formula'!$B$24*R15+Y15*'Impact Formula'!$B$20+Z15*'Impact Formula'!$B$16+IFERROR((COUNTIFS('Defense Log'!$H$2:$H$3001,"Conor",'Defense Log'!$A$2:$A$3001,$B15,'Defense Log'!$N$2:$N$3001,"No",'Defense Log'!$I$2:$I$3001,"&lt;&gt;Foul",'Defense Log'!$I$2:$I$3001,"&lt;&gt;Turnover")*'Impact Formula'!$B$25),0))</f>
        <v>-0.875</v>
      </c>
      <c r="AC15" s="6">
        <f t="shared" si="1"/>
        <v>-4.13</v>
      </c>
      <c r="AD15" s="5">
        <f t="shared" si="2"/>
        <v>0</v>
      </c>
      <c r="AE15" s="13" t="s">
        <v>96</v>
      </c>
    </row>
    <row r="16" spans="1:31" x14ac:dyDescent="0.3">
      <c r="A16" s="20">
        <f>'Roman Game Log'!A16</f>
        <v>44930</v>
      </c>
      <c r="B16" s="13" t="str">
        <f>'Roman Game Log'!B16</f>
        <v>SIU (A)</v>
      </c>
      <c r="C16" s="3" t="str">
        <f>'Roman Game Log'!C16</f>
        <v>A</v>
      </c>
      <c r="D16" s="3" t="str">
        <f>IF('Roman Game Log'!D16= "","",'Roman Game Log'!D16)</f>
        <v>L</v>
      </c>
      <c r="E16" s="3">
        <f>IF('Roman Game Log'!E16= "","",'Roman Game Log'!E16)</f>
        <v>-4</v>
      </c>
      <c r="F16" s="3">
        <v>11</v>
      </c>
      <c r="G16" s="3">
        <v>1</v>
      </c>
      <c r="H16" s="3">
        <v>2</v>
      </c>
      <c r="I16" s="3">
        <v>1</v>
      </c>
      <c r="J16" s="3">
        <v>2</v>
      </c>
      <c r="K16" s="3"/>
      <c r="L16" s="3"/>
      <c r="M16" s="3">
        <v>0</v>
      </c>
      <c r="N16" s="3">
        <v>0</v>
      </c>
      <c r="O16" s="3">
        <v>0</v>
      </c>
      <c r="P16" s="3">
        <v>0</v>
      </c>
      <c r="Q16" s="3">
        <v>0</v>
      </c>
      <c r="R16" s="3">
        <v>2</v>
      </c>
      <c r="S16" s="3">
        <v>0</v>
      </c>
      <c r="T16" s="3">
        <v>3</v>
      </c>
      <c r="U16" s="3">
        <v>0</v>
      </c>
      <c r="V16" s="3">
        <v>0</v>
      </c>
      <c r="W16" s="3">
        <v>0</v>
      </c>
      <c r="X16" s="3">
        <v>1</v>
      </c>
      <c r="Y16" s="3">
        <f>IF(F16="","",COUNTIFS('Defense Log'!$H$2:$H$3001,"Conor",'Defense Log'!$A$2:$A$3001,$B16,'Defense Log'!$I$2:$I$3001,"Turnover",'Defense Log'!$L$2:$L$3001,"&lt;&gt;x"))</f>
        <v>0</v>
      </c>
      <c r="Z16" s="3">
        <f>IF(F16="","",SUMIFS('Defense Log'!$M$2:$M$3001,'Defense Log'!$H$2:$H$3001,"Conor",'Defense Log'!$A$2:$A$3001,B16,'Defense Log'!$L$2:$L$3001,"&lt;&gt;x"))</f>
        <v>5</v>
      </c>
      <c r="AA16" s="3">
        <f>IF(F16="","",T16+'Impact Formula'!$B$4*O16+'Impact Formula'!$B$5*M16+'Impact Formula'!$B$6*V16+'Impact Formula'!$B$7*S16+'Impact Formula'!$B$8*(H16-G16)+'Impact Formula'!$B$9*(L16-K16))</f>
        <v>1.25</v>
      </c>
      <c r="AB16" s="3">
        <f>IF(F16="","",N16*'Impact Formula'!$B$17+Q16*'Impact Formula'!$B$18+P16*'Impact Formula'!$B$19+W16*'Impact Formula'!$B$21+U16*'Impact Formula'!$B$22+X16*'Impact Formula'!$B$23+'Impact Formula'!$B$24*R16+Y16*'Impact Formula'!$B$20+Z16*'Impact Formula'!$B$16+IFERROR((COUNTIFS('Defense Log'!$H$2:$H$3001,"Conor",'Defense Log'!$A$2:$A$3001,$B16,'Defense Log'!$N$2:$N$3001,"No",'Defense Log'!$I$2:$I$3001,"&lt;&gt;Foul",'Defense Log'!$I$2:$I$3001,"&lt;&gt;Turnover")*'Impact Formula'!$B$25),0))</f>
        <v>-6.5500000000000007</v>
      </c>
      <c r="AC16" s="6">
        <f t="shared" si="1"/>
        <v>-5.3000000000000007</v>
      </c>
      <c r="AD16" s="5">
        <f t="shared" si="2"/>
        <v>0.75</v>
      </c>
      <c r="AE16" s="13" t="s">
        <v>96</v>
      </c>
    </row>
    <row r="17" spans="1:31" x14ac:dyDescent="0.3">
      <c r="A17" s="20">
        <f>'Roman Game Log'!A17</f>
        <v>44933</v>
      </c>
      <c r="B17" s="13" t="str">
        <f>'Roman Game Log'!B17</f>
        <v>Murray State (H)</v>
      </c>
      <c r="C17" s="3" t="str">
        <f>'Roman Game Log'!C17</f>
        <v>H</v>
      </c>
      <c r="D17" s="3" t="str">
        <f>IF('Roman Game Log'!D17= "","",'Roman Game Log'!D17)</f>
        <v>W</v>
      </c>
      <c r="E17" s="3">
        <f>IF('Roman Game Log'!E17= "","",'Roman Game Log'!E17)</f>
        <v>18</v>
      </c>
      <c r="F17" s="3">
        <v>18</v>
      </c>
      <c r="G17" s="3">
        <v>2</v>
      </c>
      <c r="H17" s="3">
        <v>4</v>
      </c>
      <c r="I17" s="3">
        <v>0</v>
      </c>
      <c r="J17" s="3">
        <v>1</v>
      </c>
      <c r="K17" s="3"/>
      <c r="L17" s="3"/>
      <c r="M17" s="3">
        <v>0</v>
      </c>
      <c r="N17" s="3">
        <v>0</v>
      </c>
      <c r="O17" s="3">
        <v>5</v>
      </c>
      <c r="P17" s="3">
        <v>0</v>
      </c>
      <c r="Q17" s="3">
        <v>2</v>
      </c>
      <c r="R17" s="3">
        <v>3</v>
      </c>
      <c r="S17" s="3">
        <v>0</v>
      </c>
      <c r="T17" s="3">
        <v>4</v>
      </c>
      <c r="U17" s="3">
        <v>0</v>
      </c>
      <c r="V17" s="3">
        <v>1</v>
      </c>
      <c r="W17" s="3">
        <v>0</v>
      </c>
      <c r="X17" s="3">
        <v>1</v>
      </c>
      <c r="Y17" s="3">
        <f>IF(F17="","",COUNTIFS('Defense Log'!$H$2:$H$3001,"Conor",'Defense Log'!$A$2:$A$3001,$B17,'Defense Log'!$I$2:$I$3001,"Turnover",'Defense Log'!$L$2:$L$3001,"&lt;&gt;x"))</f>
        <v>1</v>
      </c>
      <c r="Z17" s="3">
        <f>IF(F17="","",SUMIFS('Defense Log'!$M$2:$M$3001,'Defense Log'!$H$2:$H$3001,"Conor",'Defense Log'!$A$2:$A$3001,B17,'Defense Log'!$L$2:$L$3001,"&lt;&gt;x"))</f>
        <v>7</v>
      </c>
      <c r="AA17" s="3">
        <f>IF(F17="","",T17+'Impact Formula'!$B$4*O17+'Impact Formula'!$B$5*M17+'Impact Formula'!$B$6*V17+'Impact Formula'!$B$7*S17+'Impact Formula'!$B$8*(H17-G17)+'Impact Formula'!$B$9*(L17-K17))</f>
        <v>8</v>
      </c>
      <c r="AB17" s="3">
        <f>IF(F17="","",N17*'Impact Formula'!$B$17+Q17*'Impact Formula'!$B$18+P17*'Impact Formula'!$B$19+W17*'Impact Formula'!$B$21+U17*'Impact Formula'!$B$22+X17*'Impact Formula'!$B$23+'Impact Formula'!$B$24*R17+Y17*'Impact Formula'!$B$20+Z17*'Impact Formula'!$B$16+IFERROR((COUNTIFS('Defense Log'!$H$2:$H$3001,"Conor",'Defense Log'!$A$2:$A$3001,$B17,'Defense Log'!$N$2:$N$3001,"No",'Defense Log'!$I$2:$I$3001,"&lt;&gt;Foul",'Defense Log'!$I$2:$I$3001,"&lt;&gt;Turnover")*'Impact Formula'!$B$25),0))</f>
        <v>-3.1500000000000004</v>
      </c>
      <c r="AC17" s="6">
        <f t="shared" si="1"/>
        <v>4.8499999999999996</v>
      </c>
      <c r="AD17" s="5">
        <f t="shared" si="2"/>
        <v>0.5</v>
      </c>
      <c r="AE17" s="13" t="s">
        <v>96</v>
      </c>
    </row>
    <row r="18" spans="1:31" x14ac:dyDescent="0.3">
      <c r="A18" s="20">
        <f>'Roman Game Log'!A18</f>
        <v>44936</v>
      </c>
      <c r="B18" s="13" t="str">
        <f>'Roman Game Log'!B18</f>
        <v>UIC (A)</v>
      </c>
      <c r="C18" s="3" t="str">
        <f>'Roman Game Log'!C18</f>
        <v>A</v>
      </c>
      <c r="D18" s="3" t="str">
        <f>IF('Roman Game Log'!D18= "","",'Roman Game Log'!D18)</f>
        <v>W</v>
      </c>
      <c r="E18" s="3">
        <f>IF('Roman Game Log'!E18= "","",'Roman Game Log'!E18)</f>
        <v>5</v>
      </c>
      <c r="F18" s="3">
        <v>18</v>
      </c>
      <c r="G18" s="3">
        <v>2</v>
      </c>
      <c r="H18" s="3">
        <v>4</v>
      </c>
      <c r="I18" s="3">
        <v>0</v>
      </c>
      <c r="J18" s="3">
        <v>2</v>
      </c>
      <c r="K18" s="3">
        <v>2</v>
      </c>
      <c r="L18" s="3">
        <v>2</v>
      </c>
      <c r="M18" s="3">
        <v>2</v>
      </c>
      <c r="N18" s="3">
        <v>1</v>
      </c>
      <c r="O18" s="3">
        <v>0</v>
      </c>
      <c r="P18" s="3">
        <v>0</v>
      </c>
      <c r="Q18" s="3">
        <v>1</v>
      </c>
      <c r="R18" s="3">
        <v>2</v>
      </c>
      <c r="S18" s="3">
        <v>3</v>
      </c>
      <c r="T18" s="3">
        <v>6</v>
      </c>
      <c r="U18" s="3">
        <v>0</v>
      </c>
      <c r="V18" s="3">
        <v>2</v>
      </c>
      <c r="W18" s="3">
        <v>2</v>
      </c>
      <c r="X18" s="3">
        <v>0</v>
      </c>
      <c r="Y18" s="3">
        <f>IF(F18="","",COUNTIFS('Defense Log'!$H$2:$H$3001,"Conor",'Defense Log'!$A$2:$A$3001,$B18,'Defense Log'!$I$2:$I$3001,"Turnover",'Defense Log'!$L$2:$L$3001,"&lt;&gt;x"))</f>
        <v>2</v>
      </c>
      <c r="Z18" s="3">
        <f>IF(F18="","",SUMIFS('Defense Log'!$M$2:$M$3001,'Defense Log'!$H$2:$H$3001,"Conor",'Defense Log'!$A$2:$A$3001,B18,'Defense Log'!$L$2:$L$3001,"&lt;&gt;x"))</f>
        <v>5</v>
      </c>
      <c r="AA18" s="3">
        <f>IF(F18="","",T18+'Impact Formula'!$B$4*O18+'Impact Formula'!$B$5*M18+'Impact Formula'!$B$6*V18+'Impact Formula'!$B$7*S18+'Impact Formula'!$B$8*(H18-G18)+'Impact Formula'!$B$9*(L18-K18))</f>
        <v>2.0350000000000001</v>
      </c>
      <c r="AB18" s="3">
        <f>IF(F18="","",N18*'Impact Formula'!$B$17+Q18*'Impact Formula'!$B$18+P18*'Impact Formula'!$B$19+W18*'Impact Formula'!$B$21+U18*'Impact Formula'!$B$22+X18*'Impact Formula'!$B$23+'Impact Formula'!$B$24*R18+Y18*'Impact Formula'!$B$20+Z18*'Impact Formula'!$B$16+IFERROR((COUNTIFS('Defense Log'!$H$2:$H$3001,"Conor",'Defense Log'!$A$2:$A$3001,$B18,'Defense Log'!$N$2:$N$3001,"No",'Defense Log'!$I$2:$I$3001,"&lt;&gt;Foul",'Defense Log'!$I$2:$I$3001,"&lt;&gt;Turnover")*'Impact Formula'!$B$25),0))</f>
        <v>4.6999999999999993</v>
      </c>
      <c r="AC18" s="6">
        <f t="shared" si="1"/>
        <v>6.7349999999999994</v>
      </c>
      <c r="AD18" s="5">
        <f t="shared" si="2"/>
        <v>0.61475409836065575</v>
      </c>
      <c r="AE18" s="13" t="s">
        <v>96</v>
      </c>
    </row>
    <row r="19" spans="1:31" x14ac:dyDescent="0.3">
      <c r="A19" s="20">
        <f>'Roman Game Log'!A19</f>
        <v>44940</v>
      </c>
      <c r="B19" s="13" t="str">
        <f>'Roman Game Log'!B19</f>
        <v>Bradley (H)</v>
      </c>
      <c r="C19" s="3" t="str">
        <f>'Roman Game Log'!C19</f>
        <v>H</v>
      </c>
      <c r="D19" s="3" t="str">
        <f>IF('Roman Game Log'!D19= "","",'Roman Game Log'!D19)</f>
        <v>W</v>
      </c>
      <c r="E19" s="3">
        <f>IF('Roman Game Log'!E19= "","",'Roman Game Log'!E19)</f>
        <v>25</v>
      </c>
      <c r="F19" s="3">
        <v>20</v>
      </c>
      <c r="G19" s="3">
        <v>5</v>
      </c>
      <c r="H19" s="3">
        <v>8</v>
      </c>
      <c r="I19" s="3">
        <v>3</v>
      </c>
      <c r="J19" s="3">
        <v>5</v>
      </c>
      <c r="K19" s="3"/>
      <c r="L19" s="3"/>
      <c r="M19" s="3">
        <v>1</v>
      </c>
      <c r="N19" s="3">
        <v>1</v>
      </c>
      <c r="O19" s="3">
        <v>1</v>
      </c>
      <c r="P19" s="3">
        <v>0</v>
      </c>
      <c r="Q19" s="3">
        <v>0</v>
      </c>
      <c r="R19" s="3">
        <v>1</v>
      </c>
      <c r="S19" s="3">
        <v>1</v>
      </c>
      <c r="T19" s="3">
        <v>13</v>
      </c>
      <c r="U19" s="3">
        <v>0</v>
      </c>
      <c r="V19" s="3">
        <v>0</v>
      </c>
      <c r="W19" s="3">
        <v>3</v>
      </c>
      <c r="X19" s="3">
        <v>0</v>
      </c>
      <c r="Y19" s="3">
        <f>IF(F19="","",COUNTIFS('Defense Log'!$H$2:$H$3001,"Conor",'Defense Log'!$A$2:$A$3001,$B19,'Defense Log'!$I$2:$I$3001,"Turnover",'Defense Log'!$L$2:$L$3001,"&lt;&gt;x"))</f>
        <v>2</v>
      </c>
      <c r="Z19" s="3">
        <f>IF(F19="","",SUMIFS('Defense Log'!$M$2:$M$3001,'Defense Log'!$H$2:$H$3001,"Conor",'Defense Log'!$A$2:$A$3001,B19,'Defense Log'!$L$2:$L$3001,"&lt;&gt;x"))</f>
        <v>4</v>
      </c>
      <c r="AA19" s="3">
        <f>IF(F19="","",T19+'Impact Formula'!$B$4*O19+'Impact Formula'!$B$5*M19+'Impact Formula'!$B$6*V19+'Impact Formula'!$B$7*S19+'Impact Formula'!$B$8*(H19-G19)+'Impact Formula'!$B$9*(L19-K19))</f>
        <v>9.0449999999999982</v>
      </c>
      <c r="AB19" s="3">
        <f>IF(F19="","",N19*'Impact Formula'!$B$17+Q19*'Impact Formula'!$B$18+P19*'Impact Formula'!$B$19+W19*'Impact Formula'!$B$21+U19*'Impact Formula'!$B$22+X19*'Impact Formula'!$B$23+'Impact Formula'!$B$24*R19+Y19*'Impact Formula'!$B$20+Z19*'Impact Formula'!$B$16+IFERROR((COUNTIFS('Defense Log'!$H$2:$H$3001,"Conor",'Defense Log'!$A$2:$A$3001,$B19,'Defense Log'!$N$2:$N$3001,"No",'Defense Log'!$I$2:$I$3001,"&lt;&gt;Foul",'Defense Log'!$I$2:$I$3001,"&lt;&gt;Turnover")*'Impact Formula'!$B$25),0))</f>
        <v>8.3999999999999986</v>
      </c>
      <c r="AC19" s="6">
        <f t="shared" si="1"/>
        <v>17.444999999999997</v>
      </c>
      <c r="AD19" s="5">
        <f t="shared" si="2"/>
        <v>0.8125</v>
      </c>
      <c r="AE19" s="13" t="s">
        <v>96</v>
      </c>
    </row>
    <row r="20" spans="1:31" x14ac:dyDescent="0.3">
      <c r="A20" s="20">
        <f>'Roman Game Log'!A20</f>
        <v>44944</v>
      </c>
      <c r="B20" s="13" t="str">
        <f>'Roman Game Log'!B20</f>
        <v>Missouri State (H)</v>
      </c>
      <c r="C20" s="3" t="str">
        <f>'Roman Game Log'!C20</f>
        <v>H</v>
      </c>
      <c r="D20" s="3" t="str">
        <f>IF('Roman Game Log'!D20= "","",'Roman Game Log'!D20)</f>
        <v>L</v>
      </c>
      <c r="E20" s="3">
        <f>IF('Roman Game Log'!E20= "","",'Roman Game Log'!E20)</f>
        <v>3</v>
      </c>
      <c r="F20" s="3">
        <v>14</v>
      </c>
      <c r="G20" s="3">
        <v>1</v>
      </c>
      <c r="H20" s="3">
        <v>1</v>
      </c>
      <c r="I20" s="3">
        <v>1</v>
      </c>
      <c r="J20" s="3">
        <v>1</v>
      </c>
      <c r="K20" s="3"/>
      <c r="L20" s="3"/>
      <c r="M20" s="3">
        <v>0</v>
      </c>
      <c r="N20" s="3">
        <v>2</v>
      </c>
      <c r="O20" s="3">
        <v>2</v>
      </c>
      <c r="P20" s="3">
        <v>0</v>
      </c>
      <c r="Q20" s="3">
        <v>0</v>
      </c>
      <c r="R20" s="3">
        <v>1</v>
      </c>
      <c r="S20" s="3">
        <v>0</v>
      </c>
      <c r="T20" s="3">
        <v>3</v>
      </c>
      <c r="U20" s="3">
        <v>0</v>
      </c>
      <c r="V20" s="3">
        <v>0</v>
      </c>
      <c r="W20" s="3">
        <v>2</v>
      </c>
      <c r="X20" s="3">
        <v>0</v>
      </c>
      <c r="Y20" s="3">
        <f>IF(F20="","",COUNTIFS('Defense Log'!$H$2:$H$3001,"Conor",'Defense Log'!$A$2:$A$3001,$B20,'Defense Log'!$I$2:$I$3001,"Turnover",'Defense Log'!$L$2:$L$3001,"&lt;&gt;x"))</f>
        <v>2</v>
      </c>
      <c r="Z20" s="3">
        <f>IF(F20="","",SUMIFS('Defense Log'!$M$2:$M$3001,'Defense Log'!$H$2:$H$3001,"Conor",'Defense Log'!$A$2:$A$3001,B20,'Defense Log'!$L$2:$L$3001,"&lt;&gt;x"))</f>
        <v>5</v>
      </c>
      <c r="AA20" s="3">
        <f>IF(F20="","",T20+'Impact Formula'!$B$4*O20+'Impact Formula'!$B$5*M20+'Impact Formula'!$B$6*V20+'Impact Formula'!$B$7*S20+'Impact Formula'!$B$8*(H20-G20)+'Impact Formula'!$B$9*(L20-K20))</f>
        <v>5.7</v>
      </c>
      <c r="AB20" s="3">
        <f>IF(F20="","",N20*'Impact Formula'!$B$17+Q20*'Impact Formula'!$B$18+P20*'Impact Formula'!$B$19+W20*'Impact Formula'!$B$21+U20*'Impact Formula'!$B$22+X20*'Impact Formula'!$B$23+'Impact Formula'!$B$24*R20+Y20*'Impact Formula'!$B$20+Z20*'Impact Formula'!$B$16+IFERROR((COUNTIFS('Defense Log'!$H$2:$H$3001,"Conor",'Defense Log'!$A$2:$A$3001,$B20,'Defense Log'!$N$2:$N$3001,"No",'Defense Log'!$I$2:$I$3001,"&lt;&gt;Foul",'Defense Log'!$I$2:$I$3001,"&lt;&gt;Turnover")*'Impact Formula'!$B$25),0))</f>
        <v>2.1999999999999993</v>
      </c>
      <c r="AC20" s="6">
        <f t="shared" si="1"/>
        <v>7.8999999999999995</v>
      </c>
      <c r="AD20" s="5">
        <f t="shared" si="2"/>
        <v>1.5</v>
      </c>
      <c r="AE20" s="13" t="s">
        <v>96</v>
      </c>
    </row>
    <row r="21" spans="1:31" x14ac:dyDescent="0.3">
      <c r="A21" s="20">
        <f>'Roman Game Log'!A21</f>
        <v>44947</v>
      </c>
      <c r="B21" s="13" t="str">
        <f>'Roman Game Log'!B21</f>
        <v>Evansville (A)</v>
      </c>
      <c r="C21" s="3" t="str">
        <f>'Roman Game Log'!C21</f>
        <v>A</v>
      </c>
      <c r="D21" s="3" t="str">
        <f>IF('Roman Game Log'!D21= "","",'Roman Game Log'!D21)</f>
        <v>W</v>
      </c>
      <c r="E21" s="3">
        <f>IF('Roman Game Log'!E21= "","",'Roman Game Log'!E21)</f>
        <v>36</v>
      </c>
      <c r="F21" s="3">
        <v>21</v>
      </c>
      <c r="G21" s="3">
        <v>1</v>
      </c>
      <c r="H21" s="3">
        <v>3</v>
      </c>
      <c r="I21" s="3">
        <v>0</v>
      </c>
      <c r="J21" s="3">
        <v>1</v>
      </c>
      <c r="K21" s="3"/>
      <c r="L21" s="3"/>
      <c r="M21" s="3">
        <v>0</v>
      </c>
      <c r="N21" s="3">
        <v>5</v>
      </c>
      <c r="O21" s="3">
        <v>5</v>
      </c>
      <c r="P21" s="3">
        <v>0</v>
      </c>
      <c r="Q21" s="3">
        <v>0</v>
      </c>
      <c r="R21" s="3">
        <v>1</v>
      </c>
      <c r="S21" s="3">
        <v>2</v>
      </c>
      <c r="T21" s="3">
        <v>2</v>
      </c>
      <c r="U21" s="3">
        <v>2</v>
      </c>
      <c r="V21" s="3">
        <v>1</v>
      </c>
      <c r="W21" s="3">
        <v>0</v>
      </c>
      <c r="X21" s="3">
        <v>1</v>
      </c>
      <c r="Y21" s="3">
        <f>IF(F21="","",COUNTIFS('Defense Log'!$H$2:$H$3001,"Conor",'Defense Log'!$A$2:$A$3001,$B21,'Defense Log'!$I$2:$I$3001,"Turnover",'Defense Log'!$L$2:$L$3001,"&lt;&gt;x"))</f>
        <v>2</v>
      </c>
      <c r="Z21" s="3">
        <f>IF(F21="","",SUMIFS('Defense Log'!$M$2:$M$3001,'Defense Log'!$H$2:$H$3001,"Conor",'Defense Log'!$A$2:$A$3001,B21,'Defense Log'!$L$2:$L$3001,"&lt;&gt;x"))</f>
        <v>2</v>
      </c>
      <c r="AA21" s="3">
        <f>IF(F21="","",T21+'Impact Formula'!$B$4*O21+'Impact Formula'!$B$5*M21+'Impact Formula'!$B$6*V21+'Impact Formula'!$B$7*S21+'Impact Formula'!$B$8*(H21-G21)+'Impact Formula'!$B$9*(L21-K21))</f>
        <v>2.29</v>
      </c>
      <c r="AB21" s="3">
        <f>IF(F21="","",N21*'Impact Formula'!$B$17+Q21*'Impact Formula'!$B$18+P21*'Impact Formula'!$B$19+W21*'Impact Formula'!$B$21+U21*'Impact Formula'!$B$22+X21*'Impact Formula'!$B$23+'Impact Formula'!$B$24*R21+Y21*'Impact Formula'!$B$20+Z21*'Impact Formula'!$B$16+IFERROR((COUNTIFS('Defense Log'!$H$2:$H$3001,"Conor",'Defense Log'!$A$2:$A$3001,$B21,'Defense Log'!$N$2:$N$3001,"No",'Defense Log'!$I$2:$I$3001,"&lt;&gt;Foul",'Defense Log'!$I$2:$I$3001,"&lt;&gt;Turnover")*'Impact Formula'!$B$25),0))</f>
        <v>10.5</v>
      </c>
      <c r="AC21" s="6">
        <f t="shared" si="1"/>
        <v>12.79</v>
      </c>
      <c r="AD21" s="5">
        <f t="shared" si="2"/>
        <v>0.33333333333333331</v>
      </c>
      <c r="AE21" s="13" t="s">
        <v>96</v>
      </c>
    </row>
    <row r="22" spans="1:31" x14ac:dyDescent="0.3">
      <c r="A22" s="20">
        <f>'Roman Game Log'!A22</f>
        <v>44950</v>
      </c>
      <c r="B22" s="13" t="str">
        <f>'Roman Game Log'!B22</f>
        <v>Indiana State (H)</v>
      </c>
      <c r="C22" s="3" t="str">
        <f>'Roman Game Log'!C22</f>
        <v>H</v>
      </c>
      <c r="D22" s="3" t="str">
        <f>IF('Roman Game Log'!D22= "","",'Roman Game Log'!D22)</f>
        <v>W</v>
      </c>
      <c r="E22" s="3">
        <f>IF('Roman Game Log'!E22= "","",'Roman Game Log'!E22)</f>
        <v>2</v>
      </c>
      <c r="F22" s="3">
        <v>20</v>
      </c>
      <c r="G22" s="3">
        <v>1</v>
      </c>
      <c r="H22" s="3">
        <v>5</v>
      </c>
      <c r="I22" s="3">
        <v>1</v>
      </c>
      <c r="J22" s="3">
        <v>2</v>
      </c>
      <c r="K22" s="3"/>
      <c r="L22" s="3"/>
      <c r="M22" s="3">
        <v>0</v>
      </c>
      <c r="N22" s="3">
        <v>3</v>
      </c>
      <c r="O22" s="3">
        <v>0</v>
      </c>
      <c r="P22" s="3">
        <v>0</v>
      </c>
      <c r="Q22" s="3">
        <v>4</v>
      </c>
      <c r="R22" s="3">
        <v>4</v>
      </c>
      <c r="S22" s="3">
        <v>3</v>
      </c>
      <c r="T22" s="3">
        <v>3</v>
      </c>
      <c r="U22" s="3">
        <v>2</v>
      </c>
      <c r="V22" s="3">
        <v>1</v>
      </c>
      <c r="W22" s="3">
        <v>2</v>
      </c>
      <c r="X22" s="3">
        <v>1</v>
      </c>
      <c r="Y22" s="3">
        <f>IF(F22="","",COUNTIFS('Defense Log'!$H$2:$H$3001,"Conor",'Defense Log'!$A$2:$A$3001,$B22,'Defense Log'!$I$2:$I$3001,"Turnover",'Defense Log'!$L$2:$L$3001,"&lt;&gt;x"))</f>
        <v>5</v>
      </c>
      <c r="Z22" s="3">
        <f>IF(F22="","",SUMIFS('Defense Log'!$M$2:$M$3001,'Defense Log'!$H$2:$H$3001,"Conor",'Defense Log'!$A$2:$A$3001,B22,'Defense Log'!$L$2:$L$3001,"&lt;&gt;x"))</f>
        <v>4</v>
      </c>
      <c r="AA22" s="3">
        <f>IF(F22="","",T22+'Impact Formula'!$B$4*O22+'Impact Formula'!$B$5*M22+'Impact Formula'!$B$6*V22+'Impact Formula'!$B$7*S22+'Impact Formula'!$B$8*(H22-G22)+'Impact Formula'!$B$9*(L22-K22))</f>
        <v>-8.8149999999999995</v>
      </c>
      <c r="AB22" s="3">
        <f>IF(F22="","",N22*'Impact Formula'!$B$17+Q22*'Impact Formula'!$B$18+P22*'Impact Formula'!$B$19+W22*'Impact Formula'!$B$21+U22*'Impact Formula'!$B$22+X22*'Impact Formula'!$B$23+'Impact Formula'!$B$24*R22+Y22*'Impact Formula'!$B$20+Z22*'Impact Formula'!$B$16+IFERROR((COUNTIFS('Defense Log'!$H$2:$H$3001,"Conor",'Defense Log'!$A$2:$A$3001,$B22,'Defense Log'!$N$2:$N$3001,"No",'Defense Log'!$I$2:$I$3001,"&lt;&gt;Foul",'Defense Log'!$I$2:$I$3001,"&lt;&gt;Turnover")*'Impact Formula'!$B$25),0))</f>
        <v>12.600000000000001</v>
      </c>
      <c r="AC22" s="6">
        <f t="shared" si="1"/>
        <v>3.7850000000000019</v>
      </c>
      <c r="AD22" s="5">
        <f t="shared" si="2"/>
        <v>0.3</v>
      </c>
      <c r="AE22" s="13" t="s">
        <v>96</v>
      </c>
    </row>
    <row r="23" spans="1:31" x14ac:dyDescent="0.3">
      <c r="A23" s="20">
        <f>'Roman Game Log'!A23</f>
        <v>44955</v>
      </c>
      <c r="B23" s="13" t="str">
        <f>'Roman Game Log'!B23</f>
        <v>Belmont (A)</v>
      </c>
      <c r="C23" s="3" t="str">
        <f>'Roman Game Log'!C23</f>
        <v>A</v>
      </c>
      <c r="D23" s="3" t="str">
        <f>IF('Roman Game Log'!D23= "","",'Roman Game Log'!D23)</f>
        <v>W</v>
      </c>
      <c r="E23" s="3">
        <f>IF('Roman Game Log'!E23= "","",'Roman Game Log'!E23)</f>
        <v>18</v>
      </c>
      <c r="F23" s="3">
        <v>34</v>
      </c>
      <c r="G23" s="3">
        <v>3</v>
      </c>
      <c r="H23" s="3">
        <v>6</v>
      </c>
      <c r="I23" s="3">
        <v>1</v>
      </c>
      <c r="J23" s="3">
        <v>2</v>
      </c>
      <c r="K23" s="3"/>
      <c r="L23" s="3"/>
      <c r="M23" s="3">
        <v>1</v>
      </c>
      <c r="N23" s="3">
        <v>3</v>
      </c>
      <c r="O23" s="3">
        <v>6</v>
      </c>
      <c r="P23" s="3">
        <v>0</v>
      </c>
      <c r="Q23" s="3">
        <v>2</v>
      </c>
      <c r="R23" s="3">
        <v>3</v>
      </c>
      <c r="S23" s="3">
        <v>0</v>
      </c>
      <c r="T23" s="3">
        <v>7</v>
      </c>
      <c r="U23" s="3">
        <v>4</v>
      </c>
      <c r="V23" s="3">
        <v>2</v>
      </c>
      <c r="W23" s="3">
        <v>2</v>
      </c>
      <c r="X23" s="3">
        <v>6</v>
      </c>
      <c r="Y23" s="3">
        <f>IF(F23="","",COUNTIFS('Defense Log'!$H$2:$H$3001,"Conor",'Defense Log'!$A$2:$A$3001,$B23,'Defense Log'!$I$2:$I$3001,"Turnover",'Defense Log'!$L$2:$L$3001,"&lt;&gt;x"))</f>
        <v>5</v>
      </c>
      <c r="Z23" s="3">
        <f>IF(F23="","",SUMIFS('Defense Log'!$M$2:$M$3001,'Defense Log'!$H$2:$H$3001,"Conor",'Defense Log'!$A$2:$A$3001,B23,'Defense Log'!$L$2:$L$3001,"&lt;&gt;x"))</f>
        <v>4</v>
      </c>
      <c r="AA23" s="3">
        <f>IF(F23="","",T23+'Impact Formula'!$B$4*O23+'Impact Formula'!$B$5*M23+'Impact Formula'!$B$6*V23+'Impact Formula'!$B$7*S23+'Impact Formula'!$B$8*(H23-G23)+'Impact Formula'!$B$9*(L23-K23))</f>
        <v>13.150000000000002</v>
      </c>
      <c r="AB23" s="3">
        <f>IF(F23="","",N23*'Impact Formula'!$B$17+Q23*'Impact Formula'!$B$18+P23*'Impact Formula'!$B$19+W23*'Impact Formula'!$B$21+U23*'Impact Formula'!$B$22+X23*'Impact Formula'!$B$23+'Impact Formula'!$B$24*R23+Y23*'Impact Formula'!$B$20+Z23*'Impact Formula'!$B$16+IFERROR((COUNTIFS('Defense Log'!$H$2:$H$3001,"Conor",'Defense Log'!$A$2:$A$3001,$B23,'Defense Log'!$N$2:$N$3001,"No",'Defense Log'!$I$2:$I$3001,"&lt;&gt;Foul",'Defense Log'!$I$2:$I$3001,"&lt;&gt;Turnover")*'Impact Formula'!$B$25),0))</f>
        <v>5.35</v>
      </c>
      <c r="AC23" s="6">
        <f t="shared" si="1"/>
        <v>18.5</v>
      </c>
      <c r="AD23" s="5">
        <f t="shared" si="2"/>
        <v>0.58333333333333337</v>
      </c>
      <c r="AE23" s="13" t="s">
        <v>96</v>
      </c>
    </row>
    <row r="24" spans="1:31" x14ac:dyDescent="0.3">
      <c r="A24" s="20">
        <f>'Roman Game Log'!A24</f>
        <v>44958</v>
      </c>
      <c r="B24" s="13" t="str">
        <f>'Roman Game Log'!B24</f>
        <v>UNI (H)</v>
      </c>
      <c r="C24" s="3" t="str">
        <f>'Roman Game Log'!C24</f>
        <v>H</v>
      </c>
      <c r="D24" s="3" t="str">
        <f>IF('Roman Game Log'!D24= "","",'Roman Game Log'!D24)</f>
        <v>W</v>
      </c>
      <c r="E24" s="3">
        <f>IF('Roman Game Log'!E24= "","",'Roman Game Log'!E24)</f>
        <v>7</v>
      </c>
      <c r="F24" s="3">
        <v>30</v>
      </c>
      <c r="G24" s="3">
        <v>2</v>
      </c>
      <c r="H24" s="3">
        <v>7</v>
      </c>
      <c r="I24" s="3">
        <v>2</v>
      </c>
      <c r="J24" s="3">
        <v>7</v>
      </c>
      <c r="K24" s="3">
        <v>0</v>
      </c>
      <c r="L24" s="3">
        <v>4</v>
      </c>
      <c r="M24" s="3">
        <v>0</v>
      </c>
      <c r="N24" s="3">
        <v>2</v>
      </c>
      <c r="O24" s="3">
        <v>3</v>
      </c>
      <c r="P24" s="3">
        <v>0</v>
      </c>
      <c r="Q24" s="3">
        <v>2</v>
      </c>
      <c r="R24" s="3">
        <v>3</v>
      </c>
      <c r="S24" s="3">
        <v>0</v>
      </c>
      <c r="T24" s="3">
        <v>6</v>
      </c>
      <c r="U24" s="3">
        <v>0</v>
      </c>
      <c r="V24" s="3">
        <v>2</v>
      </c>
      <c r="W24" s="3">
        <v>0</v>
      </c>
      <c r="X24" s="3">
        <v>0</v>
      </c>
      <c r="Y24" s="3">
        <f>IF(F24="","",COUNTIFS('Defense Log'!$H$2:$H$3001,"Conor",'Defense Log'!$A$2:$A$3001,$B24,'Defense Log'!$I$2:$I$3001,"Turnover",'Defense Log'!$L$2:$L$3001,"&lt;&gt;x"))</f>
        <v>0</v>
      </c>
      <c r="Z24" s="3">
        <f>IF(F24="","",SUMIFS('Defense Log'!$M$2:$M$3001,'Defense Log'!$H$2:$H$3001,"Conor",'Defense Log'!$A$2:$A$3001,B24,'Defense Log'!$L$2:$L$3001,"&lt;&gt;x"))</f>
        <v>10</v>
      </c>
      <c r="AA24" s="3">
        <f>IF(F24="","",T24+'Impact Formula'!$B$4*O24+'Impact Formula'!$B$5*M24+'Impact Formula'!$B$6*V24+'Impact Formula'!$B$7*S24+'Impact Formula'!$B$8*(H24-G24)+'Impact Formula'!$B$9*(L24-K24))</f>
        <v>-0.19999999999999929</v>
      </c>
      <c r="AB24" s="3">
        <f>IF(F24="","",N24*'Impact Formula'!$B$17+Q24*'Impact Formula'!$B$18+P24*'Impact Formula'!$B$19+W24*'Impact Formula'!$B$21+U24*'Impact Formula'!$B$22+X24*'Impact Formula'!$B$23+'Impact Formula'!$B$24*R24+Y24*'Impact Formula'!$B$20+Z24*'Impact Formula'!$B$16+IFERROR((COUNTIFS('Defense Log'!$H$2:$H$3001,"Conor",'Defense Log'!$A$2:$A$3001,$B24,'Defense Log'!$N$2:$N$3001,"No",'Defense Log'!$I$2:$I$3001,"&lt;&gt;Foul",'Defense Log'!$I$2:$I$3001,"&lt;&gt;Turnover")*'Impact Formula'!$B$25),0))</f>
        <v>-3.5</v>
      </c>
      <c r="AC24" s="6">
        <f t="shared" si="1"/>
        <v>-3.6999999999999993</v>
      </c>
      <c r="AD24" s="5">
        <f t="shared" si="2"/>
        <v>0.34246575342465752</v>
      </c>
      <c r="AE24" s="13" t="s">
        <v>96</v>
      </c>
    </row>
    <row r="25" spans="1:31" x14ac:dyDescent="0.3">
      <c r="A25" s="20">
        <f>'Roman Game Log'!A25</f>
        <v>44961</v>
      </c>
      <c r="B25" s="13" t="str">
        <f>'Roman Game Log'!B25</f>
        <v>Valparaiso (A)</v>
      </c>
      <c r="C25" s="3" t="str">
        <f>'Roman Game Log'!C25</f>
        <v>A</v>
      </c>
      <c r="D25" s="3" t="str">
        <f>IF('Roman Game Log'!D25= "","",'Roman Game Log'!D25)</f>
        <v>W</v>
      </c>
      <c r="E25" s="3">
        <f>IF('Roman Game Log'!E25= "","",'Roman Game Log'!E25)</f>
        <v>3</v>
      </c>
      <c r="F25" s="3">
        <v>35</v>
      </c>
      <c r="G25" s="3">
        <v>2</v>
      </c>
      <c r="H25" s="3">
        <v>6</v>
      </c>
      <c r="I25" s="3">
        <v>0</v>
      </c>
      <c r="J25" s="3">
        <v>2</v>
      </c>
      <c r="K25" s="3">
        <v>2</v>
      </c>
      <c r="L25" s="3">
        <v>2</v>
      </c>
      <c r="M25" s="3">
        <v>1</v>
      </c>
      <c r="N25" s="3">
        <v>4</v>
      </c>
      <c r="O25" s="3">
        <v>0</v>
      </c>
      <c r="P25" s="3">
        <v>0</v>
      </c>
      <c r="Q25" s="3">
        <v>1</v>
      </c>
      <c r="R25" s="3">
        <v>1</v>
      </c>
      <c r="S25" s="3">
        <v>2</v>
      </c>
      <c r="T25" s="3">
        <v>6</v>
      </c>
      <c r="U25" s="3">
        <v>2</v>
      </c>
      <c r="V25" s="3">
        <v>1</v>
      </c>
      <c r="W25" s="3">
        <v>2</v>
      </c>
      <c r="X25" s="3">
        <v>0</v>
      </c>
      <c r="Y25" s="3">
        <f>IF(F25="","",COUNTIFS('Defense Log'!$H$2:$H$3001,"Conor",'Defense Log'!$A$2:$A$3001,$B25,'Defense Log'!$I$2:$I$3001,"Turnover",'Defense Log'!$L$2:$L$3001,"&lt;&gt;x"))</f>
        <v>3</v>
      </c>
      <c r="Z25" s="3">
        <f>IF(F25="","",SUMIFS('Defense Log'!$M$2:$M$3001,'Defense Log'!$H$2:$H$3001,"Conor",'Defense Log'!$A$2:$A$3001,B25,'Defense Log'!$L$2:$L$3001,"&lt;&gt;x"))</f>
        <v>10</v>
      </c>
      <c r="AA25" s="3">
        <f>IF(F25="","",T25+'Impact Formula'!$B$4*O25+'Impact Formula'!$B$5*M25+'Impact Formula'!$B$6*V25+'Impact Formula'!$B$7*S25+'Impact Formula'!$B$8*(H25-G25)+'Impact Formula'!$B$9*(L25-K25))</f>
        <v>-2.1599999999999993</v>
      </c>
      <c r="AB25" s="3">
        <f>IF(F25="","",N25*'Impact Formula'!$B$17+Q25*'Impact Formula'!$B$18+P25*'Impact Formula'!$B$19+W25*'Impact Formula'!$B$21+U25*'Impact Formula'!$B$22+X25*'Impact Formula'!$B$23+'Impact Formula'!$B$24*R25+Y25*'Impact Formula'!$B$20+Z25*'Impact Formula'!$B$16+IFERROR((COUNTIFS('Defense Log'!$H$2:$H$3001,"Conor",'Defense Log'!$A$2:$A$3001,$B25,'Defense Log'!$N$2:$N$3001,"No",'Defense Log'!$I$2:$I$3001,"&lt;&gt;Foul",'Defense Log'!$I$2:$I$3001,"&lt;&gt;Turnover")*'Impact Formula'!$B$25),0))</f>
        <v>7.1</v>
      </c>
      <c r="AC25" s="6">
        <f t="shared" si="1"/>
        <v>4.9400000000000004</v>
      </c>
      <c r="AD25" s="5">
        <f t="shared" si="2"/>
        <v>0.43604651162790697</v>
      </c>
      <c r="AE25" s="13" t="s">
        <v>96</v>
      </c>
    </row>
    <row r="26" spans="1:31" x14ac:dyDescent="0.3">
      <c r="A26" s="20">
        <f>'Roman Game Log'!A26</f>
        <v>44964</v>
      </c>
      <c r="B26" s="13" t="str">
        <f>'Roman Game Log'!B26</f>
        <v>Murray State (A)</v>
      </c>
      <c r="C26" s="3" t="str">
        <f>'Roman Game Log'!C26</f>
        <v>A</v>
      </c>
      <c r="D26" s="3" t="str">
        <f>IF('Roman Game Log'!D26= "","",'Roman Game Log'!D26)</f>
        <v>W</v>
      </c>
      <c r="E26" s="3">
        <f>IF('Roman Game Log'!E26= "","",'Roman Game Log'!E26)</f>
        <v>24</v>
      </c>
      <c r="F26" s="3">
        <v>18</v>
      </c>
      <c r="G26" s="3">
        <v>2</v>
      </c>
      <c r="H26" s="3">
        <v>3</v>
      </c>
      <c r="I26" s="3">
        <v>1</v>
      </c>
      <c r="J26" s="3">
        <v>2</v>
      </c>
      <c r="K26" s="3">
        <v>2</v>
      </c>
      <c r="L26" s="3">
        <v>2</v>
      </c>
      <c r="M26" s="3">
        <v>0</v>
      </c>
      <c r="N26" s="3">
        <v>2</v>
      </c>
      <c r="O26" s="3">
        <v>4</v>
      </c>
      <c r="P26" s="3">
        <v>0</v>
      </c>
      <c r="Q26" s="3">
        <v>0</v>
      </c>
      <c r="R26" s="3">
        <v>3</v>
      </c>
      <c r="S26" s="3">
        <v>0</v>
      </c>
      <c r="T26" s="3">
        <v>7</v>
      </c>
      <c r="U26" s="3">
        <v>0</v>
      </c>
      <c r="V26" s="3">
        <v>1</v>
      </c>
      <c r="W26" s="3">
        <v>0</v>
      </c>
      <c r="X26" s="3">
        <v>0</v>
      </c>
      <c r="Y26" s="3">
        <f>IF(F26="","",COUNTIFS('Defense Log'!$H$2:$H$3001,"Conor",'Defense Log'!$A$2:$A$3001,$B26,'Defense Log'!$I$2:$I$3001,"Turnover",'Defense Log'!$L$2:$L$3001,"&lt;&gt;x"))</f>
        <v>0</v>
      </c>
      <c r="Z26" s="3">
        <f>IF(F26="","",SUMIFS('Defense Log'!$M$2:$M$3001,'Defense Log'!$H$2:$H$3001,"Conor",'Defense Log'!$A$2:$A$3001,B26,'Defense Log'!$L$2:$L$3001,"&lt;&gt;x"))</f>
        <v>5</v>
      </c>
      <c r="AA26" s="3">
        <f>IF(F26="","",T26+'Impact Formula'!$B$4*O26+'Impact Formula'!$B$5*M26+'Impact Formula'!$B$6*V26+'Impact Formula'!$B$7*S26+'Impact Formula'!$B$8*(H26-G26)+'Impact Formula'!$B$9*(L26-K26))</f>
        <v>11.4</v>
      </c>
      <c r="AB26" s="3">
        <f>IF(F26="","",N26*'Impact Formula'!$B$17+Q26*'Impact Formula'!$B$18+P26*'Impact Formula'!$B$19+W26*'Impact Formula'!$B$21+U26*'Impact Formula'!$B$22+X26*'Impact Formula'!$B$23+'Impact Formula'!$B$24*R26+Y26*'Impact Formula'!$B$20+Z26*'Impact Formula'!$B$16+IFERROR((COUNTIFS('Defense Log'!$H$2:$H$3001,"Conor",'Defense Log'!$A$2:$A$3001,$B26,'Defense Log'!$N$2:$N$3001,"No",'Defense Log'!$I$2:$I$3001,"&lt;&gt;Foul",'Defense Log'!$I$2:$I$3001,"&lt;&gt;Turnover")*'Impact Formula'!$B$25),0))</f>
        <v>0</v>
      </c>
      <c r="AC26" s="6">
        <f t="shared" si="1"/>
        <v>11.4</v>
      </c>
      <c r="AD26" s="5">
        <f t="shared" si="2"/>
        <v>0.90206185567010311</v>
      </c>
      <c r="AE26" s="13" t="s">
        <v>96</v>
      </c>
    </row>
    <row r="27" spans="1:31" x14ac:dyDescent="0.3">
      <c r="A27" s="20">
        <f>'Roman Game Log'!A27</f>
        <v>44968</v>
      </c>
      <c r="B27" s="13" t="str">
        <f>'Roman Game Log'!B27</f>
        <v>SIU (H)</v>
      </c>
      <c r="C27" s="3" t="str">
        <f>'Roman Game Log'!C27</f>
        <v>H</v>
      </c>
      <c r="D27" s="3" t="str">
        <f>IF('Roman Game Log'!D27= "","",'Roman Game Log'!D27)</f>
        <v>W</v>
      </c>
      <c r="E27" s="3">
        <f>IF('Roman Game Log'!E27= "","",'Roman Game Log'!E27)</f>
        <v>23</v>
      </c>
      <c r="F27" s="3">
        <v>15</v>
      </c>
      <c r="G27" s="3">
        <v>1</v>
      </c>
      <c r="H27" s="3">
        <v>3</v>
      </c>
      <c r="I27" s="3">
        <v>1</v>
      </c>
      <c r="J27" s="3">
        <v>2</v>
      </c>
      <c r="K27" s="3"/>
      <c r="L27" s="3"/>
      <c r="M27" s="3">
        <v>0</v>
      </c>
      <c r="N27" s="3">
        <v>0</v>
      </c>
      <c r="O27" s="3">
        <v>1</v>
      </c>
      <c r="P27" s="3">
        <v>0</v>
      </c>
      <c r="Q27" s="3">
        <v>0</v>
      </c>
      <c r="R27" s="3">
        <v>4</v>
      </c>
      <c r="S27" s="3">
        <v>0</v>
      </c>
      <c r="T27" s="3">
        <v>3</v>
      </c>
      <c r="U27" s="3">
        <v>0</v>
      </c>
      <c r="V27" s="3">
        <v>0</v>
      </c>
      <c r="W27" s="3">
        <v>1</v>
      </c>
      <c r="X27" s="3">
        <v>0</v>
      </c>
      <c r="Y27" s="3">
        <f>IF(F27="","",COUNTIFS('Defense Log'!$H$2:$H$3001,"Conor",'Defense Log'!$A$2:$A$3001,$B27,'Defense Log'!$I$2:$I$3001,"Turnover",'Defense Log'!$L$2:$L$3001,"&lt;&gt;x"))</f>
        <v>1</v>
      </c>
      <c r="Z27" s="3">
        <f>IF(F27="","",SUMIFS('Defense Log'!$M$2:$M$3001,'Defense Log'!$H$2:$H$3001,"Conor",'Defense Log'!$A$2:$A$3001,B27,'Defense Log'!$L$2:$L$3001,"&lt;&gt;x"))</f>
        <v>11</v>
      </c>
      <c r="AA27" s="3">
        <f>IF(F27="","",T27+'Impact Formula'!$B$4*O27+'Impact Formula'!$B$5*M27+'Impact Formula'!$B$6*V27+'Impact Formula'!$B$7*S27+'Impact Formula'!$B$8*(H27-G27)+'Impact Formula'!$B$9*(L27-K27))</f>
        <v>0.84999999999999964</v>
      </c>
      <c r="AB27" s="3">
        <f>IF(F27="","",N27*'Impact Formula'!$B$17+Q27*'Impact Formula'!$B$18+P27*'Impact Formula'!$B$19+W27*'Impact Formula'!$B$21+U27*'Impact Formula'!$B$22+X27*'Impact Formula'!$B$23+'Impact Formula'!$B$24*R27+Y27*'Impact Formula'!$B$20+Z27*'Impact Formula'!$B$16+IFERROR((COUNTIFS('Defense Log'!$H$2:$H$3001,"Conor",'Defense Log'!$A$2:$A$3001,$B27,'Defense Log'!$N$2:$N$3001,"No",'Defense Log'!$I$2:$I$3001,"&lt;&gt;Foul",'Defense Log'!$I$2:$I$3001,"&lt;&gt;Turnover")*'Impact Formula'!$B$25),0))</f>
        <v>-6.65</v>
      </c>
      <c r="AC27" s="6">
        <f t="shared" si="1"/>
        <v>-5.8000000000000007</v>
      </c>
      <c r="AD27" s="5">
        <f t="shared" si="2"/>
        <v>0.5</v>
      </c>
      <c r="AE27" s="13" t="s">
        <v>96</v>
      </c>
    </row>
    <row r="28" spans="1:31" x14ac:dyDescent="0.3">
      <c r="A28" s="20">
        <f>'Roman Game Log'!A28</f>
        <v>44972</v>
      </c>
      <c r="B28" s="13" t="str">
        <f>'Roman Game Log'!B28</f>
        <v>UNI (A)</v>
      </c>
      <c r="C28" s="3" t="str">
        <f>'Roman Game Log'!C28</f>
        <v>A</v>
      </c>
      <c r="D28" s="3" t="str">
        <f>IF('Roman Game Log'!D28= "","",'Roman Game Log'!D28)</f>
        <v>W</v>
      </c>
      <c r="E28" s="3">
        <f>IF('Roman Game Log'!E28= "","",'Roman Game Log'!E28)</f>
        <v>8</v>
      </c>
      <c r="F28" s="3">
        <v>21</v>
      </c>
      <c r="G28" s="3">
        <v>5</v>
      </c>
      <c r="H28" s="3">
        <v>7</v>
      </c>
      <c r="I28" s="3">
        <v>4</v>
      </c>
      <c r="J28" s="3">
        <v>4</v>
      </c>
      <c r="K28" s="3"/>
      <c r="L28" s="3"/>
      <c r="M28" s="3">
        <v>0</v>
      </c>
      <c r="N28" s="3">
        <v>0</v>
      </c>
      <c r="O28" s="3">
        <v>3</v>
      </c>
      <c r="P28" s="3">
        <v>0</v>
      </c>
      <c r="Q28" s="3">
        <v>1</v>
      </c>
      <c r="R28" s="3">
        <v>1</v>
      </c>
      <c r="S28" s="3">
        <v>1</v>
      </c>
      <c r="T28" s="3">
        <v>14</v>
      </c>
      <c r="U28" s="3">
        <v>1</v>
      </c>
      <c r="V28" s="3">
        <v>0</v>
      </c>
      <c r="W28" s="3">
        <v>1</v>
      </c>
      <c r="X28" s="3">
        <v>0</v>
      </c>
      <c r="Y28" s="3">
        <f>IF(F28="","",COUNTIFS('Defense Log'!$H$2:$H$3001,"Conor",'Defense Log'!$A$2:$A$3001,$B28,'Defense Log'!$I$2:$I$3001,"Turnover",'Defense Log'!$L$2:$L$3001,"&lt;&gt;x"))</f>
        <v>3</v>
      </c>
      <c r="Z28" s="3">
        <f>IF(F28="","",SUMIFS('Defense Log'!$M$2:$M$3001,'Defense Log'!$H$2:$H$3001,"Conor",'Defense Log'!$A$2:$A$3001,B28,'Defense Log'!$L$2:$L$3001,"&lt;&gt;x"))</f>
        <v>16</v>
      </c>
      <c r="AA28" s="3">
        <f>IF(F28="","",T28+'Impact Formula'!$B$4*O28+'Impact Formula'!$B$5*M28+'Impact Formula'!$B$6*V28+'Impact Formula'!$B$7*S28+'Impact Formula'!$B$8*(H28-G28)+'Impact Formula'!$B$9*(L28-K28))</f>
        <v>12.695</v>
      </c>
      <c r="AB28" s="3">
        <f>IF(F28="","",N28*'Impact Formula'!$B$17+Q28*'Impact Formula'!$B$18+P28*'Impact Formula'!$B$19+W28*'Impact Formula'!$B$21+U28*'Impact Formula'!$B$22+X28*'Impact Formula'!$B$23+'Impact Formula'!$B$24*R28+Y28*'Impact Formula'!$B$20+Z28*'Impact Formula'!$B$16+IFERROR((COUNTIFS('Defense Log'!$H$2:$H$3001,"Conor",'Defense Log'!$A$2:$A$3001,$B28,'Defense Log'!$N$2:$N$3001,"No",'Defense Log'!$I$2:$I$3001,"&lt;&gt;Foul",'Defense Log'!$I$2:$I$3001,"&lt;&gt;Turnover")*'Impact Formula'!$B$25),0))</f>
        <v>-2.4749999999999996</v>
      </c>
      <c r="AC28" s="6">
        <f t="shared" si="1"/>
        <v>10.220000000000001</v>
      </c>
      <c r="AD28" s="5">
        <f t="shared" si="2"/>
        <v>1</v>
      </c>
      <c r="AE28" s="13" t="s">
        <v>96</v>
      </c>
    </row>
    <row r="29" spans="1:31" x14ac:dyDescent="0.3">
      <c r="A29" s="20">
        <f>'Roman Game Log'!A29</f>
        <v>44976</v>
      </c>
      <c r="B29" s="13" t="str">
        <f>'Roman Game Log'!B29</f>
        <v>Belmont (H)</v>
      </c>
      <c r="C29" s="3" t="str">
        <f>'Roman Game Log'!C29</f>
        <v>H</v>
      </c>
      <c r="D29" s="3" t="str">
        <f>IF('Roman Game Log'!D29= "","",'Roman Game Log'!D29)</f>
        <v>W</v>
      </c>
      <c r="E29" s="3">
        <f>IF('Roman Game Log'!E29= "","",'Roman Game Log'!E29)</f>
        <v>14</v>
      </c>
      <c r="F29" s="3">
        <v>20</v>
      </c>
      <c r="G29" s="3">
        <v>0</v>
      </c>
      <c r="H29" s="3">
        <v>3</v>
      </c>
      <c r="I29" s="3">
        <v>0</v>
      </c>
      <c r="J29" s="3">
        <v>1</v>
      </c>
      <c r="K29" s="3"/>
      <c r="L29" s="3"/>
      <c r="M29" s="3">
        <v>0</v>
      </c>
      <c r="N29" s="3">
        <v>3</v>
      </c>
      <c r="O29" s="3">
        <v>2</v>
      </c>
      <c r="P29" s="3">
        <v>1</v>
      </c>
      <c r="Q29" s="3">
        <v>0</v>
      </c>
      <c r="R29" s="3">
        <v>4</v>
      </c>
      <c r="S29" s="3">
        <v>0</v>
      </c>
      <c r="T29" s="3">
        <v>0</v>
      </c>
      <c r="U29" s="3">
        <v>1</v>
      </c>
      <c r="V29" s="3">
        <v>1</v>
      </c>
      <c r="W29" s="3">
        <v>3</v>
      </c>
      <c r="X29" s="3">
        <v>0</v>
      </c>
      <c r="Y29" s="3">
        <f>IF(F29="","",COUNTIFS('Defense Log'!$H$2:$H$3001,"Conor",'Defense Log'!$A$2:$A$3001,$B29,'Defense Log'!$I$2:$I$3001,"Turnover",'Defense Log'!$L$2:$L$3001,"&lt;&gt;x"))</f>
        <v>3</v>
      </c>
      <c r="Z29" s="3">
        <f>IF(F29="","",SUMIFS('Defense Log'!$M$2:$M$3001,'Defense Log'!$H$2:$H$3001,"Conor",'Defense Log'!$A$2:$A$3001,B29,'Defense Log'!$L$2:$L$3001,"&lt;&gt;x"))</f>
        <v>6</v>
      </c>
      <c r="AA29" s="3">
        <f>IF(F29="","",T29+'Impact Formula'!$B$4*O29+'Impact Formula'!$B$5*M29+'Impact Formula'!$B$6*V29+'Impact Formula'!$B$7*S29+'Impact Formula'!$B$8*(H29-G29)+'Impact Formula'!$B$9*(L29-K29))</f>
        <v>-1.7999999999999998</v>
      </c>
      <c r="AB29" s="3">
        <f>IF(F29="","",N29*'Impact Formula'!$B$17+Q29*'Impact Formula'!$B$18+P29*'Impact Formula'!$B$19+W29*'Impact Formula'!$B$21+U29*'Impact Formula'!$B$22+X29*'Impact Formula'!$B$23+'Impact Formula'!$B$24*R29+Y29*'Impact Formula'!$B$20+Z29*'Impact Formula'!$B$16+IFERROR((COUNTIFS('Defense Log'!$H$2:$H$3001,"Conor",'Defense Log'!$A$2:$A$3001,$B29,'Defense Log'!$N$2:$N$3001,"No",'Defense Log'!$I$2:$I$3001,"&lt;&gt;Foul",'Defense Log'!$I$2:$I$3001,"&lt;&gt;Turnover")*'Impact Formula'!$B$25),0))</f>
        <v>11.674999999999999</v>
      </c>
      <c r="AC29" s="6">
        <f t="shared" si="1"/>
        <v>9.875</v>
      </c>
      <c r="AD29" s="5">
        <f t="shared" si="2"/>
        <v>0</v>
      </c>
      <c r="AE29" s="13" t="s">
        <v>96</v>
      </c>
    </row>
    <row r="30" spans="1:31" x14ac:dyDescent="0.3">
      <c r="A30" s="20">
        <f>'Roman Game Log'!A30</f>
        <v>44979</v>
      </c>
      <c r="B30" s="13" t="str">
        <f>'Roman Game Log'!B30</f>
        <v>Illinois State (H)</v>
      </c>
      <c r="C30" s="3" t="str">
        <f>'Roman Game Log'!C30</f>
        <v>H</v>
      </c>
      <c r="D30" s="3" t="str">
        <f>IF('Roman Game Log'!D30= "","",'Roman Game Log'!D30)</f>
        <v>W</v>
      </c>
      <c r="E30" s="3">
        <f>IF('Roman Game Log'!E30= "","",'Roman Game Log'!E30)</f>
        <v>31</v>
      </c>
      <c r="F30" s="3">
        <v>13</v>
      </c>
      <c r="G30" s="3">
        <v>1</v>
      </c>
      <c r="H30" s="3">
        <v>1</v>
      </c>
      <c r="I30" s="3"/>
      <c r="J30" s="3"/>
      <c r="K30" s="3"/>
      <c r="L30" s="3"/>
      <c r="M30" s="3">
        <v>0</v>
      </c>
      <c r="N30" s="3">
        <v>2</v>
      </c>
      <c r="O30" s="3">
        <v>4</v>
      </c>
      <c r="P30" s="3">
        <v>0</v>
      </c>
      <c r="Q30" s="3">
        <v>3</v>
      </c>
      <c r="R30" s="3">
        <v>2</v>
      </c>
      <c r="S30" s="3">
        <v>1</v>
      </c>
      <c r="T30" s="3">
        <v>2</v>
      </c>
      <c r="U30" s="3">
        <v>0</v>
      </c>
      <c r="V30" s="3">
        <v>1</v>
      </c>
      <c r="W30" s="3">
        <v>1</v>
      </c>
      <c r="X30" s="3">
        <v>1</v>
      </c>
      <c r="Y30" s="3">
        <f>IF(F30="","",COUNTIFS('Defense Log'!$H$2:$H$3001,"Conor",'Defense Log'!$A$2:$A$3001,$B30,'Defense Log'!$I$2:$I$3001,"Turnover",'Defense Log'!$L$2:$L$3001,"&lt;&gt;x"))</f>
        <v>2</v>
      </c>
      <c r="Z30" s="3">
        <f>IF(F30="","",SUMIFS('Defense Log'!$M$2:$M$3001,'Defense Log'!$H$2:$H$3001,"Conor",'Defense Log'!$A$2:$A$3001,B30,'Defense Log'!$L$2:$L$3001,"&lt;&gt;x"))</f>
        <v>8</v>
      </c>
      <c r="AA30" s="3">
        <f>IF(F30="","",T30+'Impact Formula'!$B$4*O30+'Impact Formula'!$B$5*M30+'Impact Formula'!$B$6*V30+'Impact Formula'!$B$7*S30+'Impact Formula'!$B$8*(H30-G30)+'Impact Formula'!$B$9*(L30-K30))</f>
        <v>6.2949999999999999</v>
      </c>
      <c r="AB30" s="3">
        <f>IF(F30="","",N30*'Impact Formula'!$B$17+Q30*'Impact Formula'!$B$18+P30*'Impact Formula'!$B$19+W30*'Impact Formula'!$B$21+U30*'Impact Formula'!$B$22+X30*'Impact Formula'!$B$23+'Impact Formula'!$B$24*R30+Y30*'Impact Formula'!$B$20+Z30*'Impact Formula'!$B$16+IFERROR((COUNTIFS('Defense Log'!$H$2:$H$3001,"Conor",'Defense Log'!$A$2:$A$3001,$B30,'Defense Log'!$N$2:$N$3001,"No",'Defense Log'!$I$2:$I$3001,"&lt;&gt;Foul",'Defense Log'!$I$2:$I$3001,"&lt;&gt;Turnover")*'Impact Formula'!$B$25),0))</f>
        <v>-2.0499999999999998</v>
      </c>
      <c r="AC30" s="6">
        <f t="shared" si="1"/>
        <v>4.2450000000000001</v>
      </c>
      <c r="AD30" s="5">
        <f t="shared" si="2"/>
        <v>1</v>
      </c>
      <c r="AE30" s="13" t="s">
        <v>96</v>
      </c>
    </row>
    <row r="31" spans="1:31" x14ac:dyDescent="0.3">
      <c r="A31" s="20">
        <f>'Roman Game Log'!A31</f>
        <v>44983</v>
      </c>
      <c r="B31" s="13" t="str">
        <f>'Roman Game Log'!B31</f>
        <v>Bradley (A)</v>
      </c>
      <c r="C31" s="3" t="str">
        <f>'Roman Game Log'!C31</f>
        <v>A</v>
      </c>
      <c r="D31" s="3" t="str">
        <f>IF('Roman Game Log'!D31= "","",'Roman Game Log'!D31)</f>
        <v>L</v>
      </c>
      <c r="E31" s="3">
        <f>IF('Roman Game Log'!E31= "","",'Roman Game Log'!E31)</f>
        <v>-12</v>
      </c>
      <c r="F31" s="3">
        <v>25</v>
      </c>
      <c r="G31" s="3">
        <v>0</v>
      </c>
      <c r="H31" s="3">
        <v>2</v>
      </c>
      <c r="I31" s="3">
        <v>0</v>
      </c>
      <c r="J31" s="3">
        <v>1</v>
      </c>
      <c r="K31" s="3"/>
      <c r="L31" s="3"/>
      <c r="M31" s="3">
        <v>1</v>
      </c>
      <c r="N31" s="3">
        <v>1</v>
      </c>
      <c r="O31" s="3">
        <v>1</v>
      </c>
      <c r="P31" s="3">
        <v>0</v>
      </c>
      <c r="Q31" s="3">
        <v>0</v>
      </c>
      <c r="R31" s="3">
        <v>1</v>
      </c>
      <c r="S31" s="3">
        <v>0</v>
      </c>
      <c r="T31" s="3">
        <v>0</v>
      </c>
      <c r="U31" s="3">
        <v>0</v>
      </c>
      <c r="V31" s="3">
        <v>0</v>
      </c>
      <c r="W31" s="3">
        <v>2</v>
      </c>
      <c r="X31" s="3">
        <v>1</v>
      </c>
      <c r="Y31" s="3">
        <f>IF(F31="","",COUNTIFS('Defense Log'!$H$2:$H$3001,"Conor",'Defense Log'!$A$2:$A$3001,$B31,'Defense Log'!$I$2:$I$3001,"Turnover",'Defense Log'!$L$2:$L$3001,"&lt;&gt;x"))</f>
        <v>2</v>
      </c>
      <c r="Z31" s="3">
        <f>IF(F31="","",SUMIFS('Defense Log'!$M$2:$M$3001,'Defense Log'!$H$2:$H$3001,"Conor",'Defense Log'!$A$2:$A$3001,B31,'Defense Log'!$L$2:$L$3001,"&lt;&gt;x"))</f>
        <v>5</v>
      </c>
      <c r="AA31" s="3">
        <f>IF(F31="","",T31+'Impact Formula'!$B$4*O31+'Impact Formula'!$B$5*M31+'Impact Formula'!$B$6*V31+'Impact Formula'!$B$7*S31+'Impact Formula'!$B$8*(H31-G31)+'Impact Formula'!$B$9*(L31-K31))</f>
        <v>-0.34999999999999964</v>
      </c>
      <c r="AB31" s="3">
        <f>IF(F31="","",N31*'Impact Formula'!$B$17+Q31*'Impact Formula'!$B$18+P31*'Impact Formula'!$B$19+W31*'Impact Formula'!$B$21+U31*'Impact Formula'!$B$22+X31*'Impact Formula'!$B$23+'Impact Formula'!$B$24*R31+Y31*'Impact Formula'!$B$20+Z31*'Impact Formula'!$B$16+IFERROR((COUNTIFS('Defense Log'!$H$2:$H$3001,"Conor",'Defense Log'!$A$2:$A$3001,$B31,'Defense Log'!$N$2:$N$3001,"No",'Defense Log'!$I$2:$I$3001,"&lt;&gt;Foul",'Defense Log'!$I$2:$I$3001,"&lt;&gt;Turnover")*'Impact Formula'!$B$25),0))</f>
        <v>1.1499999999999995</v>
      </c>
      <c r="AC31" s="6">
        <f t="shared" si="1"/>
        <v>0.79999999999999982</v>
      </c>
      <c r="AD31" s="5">
        <f t="shared" si="2"/>
        <v>0</v>
      </c>
      <c r="AE31" s="13" t="s">
        <v>96</v>
      </c>
    </row>
    <row r="32" spans="1:31" x14ac:dyDescent="0.3">
      <c r="A32" s="20">
        <v>44988</v>
      </c>
      <c r="B32" s="13" t="s">
        <v>273</v>
      </c>
      <c r="C32" s="3" t="s">
        <v>267</v>
      </c>
      <c r="D32" s="3" t="s">
        <v>152</v>
      </c>
      <c r="E32" s="3">
        <v>12</v>
      </c>
      <c r="F32" s="3">
        <v>6</v>
      </c>
      <c r="G32" s="3">
        <v>1</v>
      </c>
      <c r="H32" s="3">
        <v>4</v>
      </c>
      <c r="I32" s="3">
        <v>0</v>
      </c>
      <c r="J32" s="3">
        <v>1</v>
      </c>
      <c r="K32" s="3"/>
      <c r="L32" s="3"/>
      <c r="M32" s="3">
        <v>1</v>
      </c>
      <c r="N32" s="3">
        <v>1</v>
      </c>
      <c r="O32" s="3">
        <v>0</v>
      </c>
      <c r="P32" s="3">
        <v>0</v>
      </c>
      <c r="Q32" s="3">
        <v>1</v>
      </c>
      <c r="R32" s="3">
        <v>0</v>
      </c>
      <c r="S32" s="3">
        <v>0</v>
      </c>
      <c r="T32" s="3">
        <v>2</v>
      </c>
      <c r="U32" s="3">
        <v>0</v>
      </c>
      <c r="V32" s="3">
        <v>0</v>
      </c>
      <c r="W32" s="3">
        <v>0</v>
      </c>
      <c r="X32" s="3">
        <v>0</v>
      </c>
      <c r="Y32" s="3">
        <f>IF(F32="","",COUNTIFS('Defense Log'!$H$2:$H$3001,"Conor",'Defense Log'!$A$2:$A$3001,$B32,'Defense Log'!$I$2:$I$3001,"Turnover",'Defense Log'!$L$2:$L$3001,"&lt;&gt;x"))</f>
        <v>1</v>
      </c>
      <c r="Z32" s="3">
        <f>IF(F32="","",SUMIFS('Defense Log'!$M$2:$M$3001,'Defense Log'!$H$2:$H$3001,"Conor",'Defense Log'!$A$2:$A$3001,B32,'Defense Log'!$L$2:$L$3001,"&lt;&gt;x"))</f>
        <v>0</v>
      </c>
      <c r="AA32" s="3">
        <f>IF(F32="","",T32+'Impact Formula'!$B$4*O32+'Impact Formula'!$B$5*M32+'Impact Formula'!$B$6*V32+'Impact Formula'!$B$7*S32+'Impact Formula'!$B$8*(H32-G32)+'Impact Formula'!$B$9*(L32-K32))</f>
        <v>-1.4500000000000002</v>
      </c>
      <c r="AB32" s="3">
        <f>IF(F32="","",N32*'Impact Formula'!$B$17+Q32*'Impact Formula'!$B$18+P32*'Impact Formula'!$B$19+W32*'Impact Formula'!$B$21+U32*'Impact Formula'!$B$22+X32*'Impact Formula'!$B$23+'Impact Formula'!$B$24*R32+Y32*'Impact Formula'!$B$20+Z32*'Impact Formula'!$B$16+IFERROR((COUNTIFS('Defense Log'!$H$2:$H$3001,"Conor",'Defense Log'!$A$2:$A$3001,$B32,'Defense Log'!$N$2:$N$3001,"No",'Defense Log'!$I$2:$I$3001,"&lt;&gt;Foul",'Defense Log'!$I$2:$I$3001,"&lt;&gt;Turnover")*'Impact Formula'!$B$25),0))</f>
        <v>2.9</v>
      </c>
      <c r="AC32" s="6">
        <f t="shared" si="1"/>
        <v>1.4499999999999997</v>
      </c>
      <c r="AD32" s="5">
        <f t="shared" ref="AD32:AD35" si="3">IFERROR(T32/((H32*2)+(0.88*L32)),"")</f>
        <v>0.25</v>
      </c>
      <c r="AE32" s="13" t="s">
        <v>270</v>
      </c>
    </row>
    <row r="33" spans="1:31" x14ac:dyDescent="0.3">
      <c r="A33" s="20">
        <v>44989</v>
      </c>
      <c r="B33" s="13" t="s">
        <v>274</v>
      </c>
      <c r="C33" s="3" t="s">
        <v>267</v>
      </c>
      <c r="D33" s="3" t="s">
        <v>152</v>
      </c>
      <c r="E33" s="3">
        <v>13</v>
      </c>
      <c r="F33" s="3">
        <v>22</v>
      </c>
      <c r="G33" s="3">
        <v>1</v>
      </c>
      <c r="H33" s="3">
        <v>4</v>
      </c>
      <c r="I33" s="3">
        <v>0</v>
      </c>
      <c r="J33" s="3">
        <v>1</v>
      </c>
      <c r="K33" s="3">
        <v>2</v>
      </c>
      <c r="L33" s="3">
        <v>3</v>
      </c>
      <c r="M33" s="3">
        <v>0</v>
      </c>
      <c r="N33" s="3">
        <v>2</v>
      </c>
      <c r="O33" s="3">
        <v>2</v>
      </c>
      <c r="P33" s="3">
        <v>0</v>
      </c>
      <c r="Q33" s="3">
        <v>0</v>
      </c>
      <c r="R33" s="3">
        <v>3</v>
      </c>
      <c r="S33" s="3">
        <v>0</v>
      </c>
      <c r="T33" s="3">
        <v>4</v>
      </c>
      <c r="U33" s="3">
        <v>1</v>
      </c>
      <c r="V33" s="3">
        <v>2</v>
      </c>
      <c r="W33" s="3">
        <v>1</v>
      </c>
      <c r="X33" s="3">
        <v>0</v>
      </c>
      <c r="Y33" s="3">
        <f>IF(F33="","",COUNTIFS('Defense Log'!$H$2:$H$3001,"Conor",'Defense Log'!$A$2:$A$3001,$B33,'Defense Log'!$I$2:$I$3001,"Turnover",'Defense Log'!$L$2:$L$3001,"&lt;&gt;x"))</f>
        <v>2</v>
      </c>
      <c r="Z33" s="3">
        <f>IF(F33="","",SUMIFS('Defense Log'!$M$2:$M$3001,'Defense Log'!$H$2:$H$3001,"Conor",'Defense Log'!$A$2:$A$3001,B33,'Defense Log'!$L$2:$L$3001,"&lt;&gt;x"))</f>
        <v>6</v>
      </c>
      <c r="AA33" s="3">
        <f>IF(F33="","",T33+'Impact Formula'!$B$4*O33+'Impact Formula'!$B$5*M33+'Impact Formula'!$B$6*V33+'Impact Formula'!$B$7*S33+'Impact Formula'!$B$8*(H33-G33)+'Impact Formula'!$B$9*(L33-K33))</f>
        <v>2.1999999999999993</v>
      </c>
      <c r="AB33" s="3">
        <f>IF(F33="","",N33*'Impact Formula'!$B$17+Q33*'Impact Formula'!$B$18+P33*'Impact Formula'!$B$19+W33*'Impact Formula'!$B$21+U33*'Impact Formula'!$B$22+X33*'Impact Formula'!$B$23+'Impact Formula'!$B$24*R33+Y33*'Impact Formula'!$B$20+Z33*'Impact Formula'!$B$16+IFERROR((COUNTIFS('Defense Log'!$H$2:$H$3001,"Conor",'Defense Log'!$A$2:$A$3001,$B33,'Defense Log'!$N$2:$N$3001,"No",'Defense Log'!$I$2:$I$3001,"&lt;&gt;Foul",'Defense Log'!$I$2:$I$3001,"&lt;&gt;Turnover")*'Impact Formula'!$B$25),0))</f>
        <v>4.375</v>
      </c>
      <c r="AC33" s="6">
        <f t="shared" si="1"/>
        <v>6.5749999999999993</v>
      </c>
      <c r="AD33" s="5">
        <f t="shared" si="3"/>
        <v>0.37593984962406013</v>
      </c>
      <c r="AE33" s="13" t="s">
        <v>270</v>
      </c>
    </row>
    <row r="34" spans="1:31" x14ac:dyDescent="0.3">
      <c r="A34" s="20">
        <v>44990</v>
      </c>
      <c r="B34" s="13" t="s">
        <v>275</v>
      </c>
      <c r="C34" s="3" t="s">
        <v>267</v>
      </c>
      <c r="D34" s="3" t="s">
        <v>152</v>
      </c>
      <c r="E34" s="3">
        <v>26</v>
      </c>
      <c r="F34" s="3">
        <v>22</v>
      </c>
      <c r="G34" s="3">
        <v>2</v>
      </c>
      <c r="H34" s="3">
        <v>4</v>
      </c>
      <c r="I34" s="3"/>
      <c r="J34" s="3"/>
      <c r="K34" s="3"/>
      <c r="L34" s="3"/>
      <c r="M34" s="3">
        <v>1</v>
      </c>
      <c r="N34" s="3">
        <v>2</v>
      </c>
      <c r="O34" s="3">
        <v>2</v>
      </c>
      <c r="P34" s="3">
        <v>0</v>
      </c>
      <c r="Q34" s="3">
        <v>0</v>
      </c>
      <c r="R34" s="3">
        <v>3</v>
      </c>
      <c r="S34" s="3">
        <v>3</v>
      </c>
      <c r="T34" s="3">
        <v>4</v>
      </c>
      <c r="U34" s="3">
        <v>1</v>
      </c>
      <c r="V34" s="3">
        <v>1</v>
      </c>
      <c r="W34" s="3">
        <v>0</v>
      </c>
      <c r="X34" s="3">
        <v>1</v>
      </c>
      <c r="Y34" s="3">
        <f>IF(F34="","",COUNTIFS('Defense Log'!$H$2:$H$3001,"Conor",'Defense Log'!$A$2:$A$3001,$B34,'Defense Log'!$I$2:$I$3001,"Turnover",'Defense Log'!$L$2:$L$3001,"&lt;&gt;x"))</f>
        <v>0</v>
      </c>
      <c r="Z34" s="3">
        <f>IF(F34="","",SUMIFS('Defense Log'!$M$2:$M$3001,'Defense Log'!$H$2:$H$3001,"Conor",'Defense Log'!$A$2:$A$3001,B34,'Defense Log'!$L$2:$L$3001,"&lt;&gt;x"))</f>
        <v>9</v>
      </c>
      <c r="AA34" s="3">
        <f>IF(F34="","",T34+'Impact Formula'!$B$4*O34+'Impact Formula'!$B$5*M34+'Impact Formula'!$B$6*V34+'Impact Formula'!$B$7*S34+'Impact Formula'!$B$8*(H34-G34)+'Impact Formula'!$B$9*(L34-K34))</f>
        <v>0.1850000000000005</v>
      </c>
      <c r="AB34" s="3">
        <f>IF(F34="","",N34*'Impact Formula'!$B$17+Q34*'Impact Formula'!$B$18+P34*'Impact Formula'!$B$19+W34*'Impact Formula'!$B$21+U34*'Impact Formula'!$B$22+X34*'Impact Formula'!$B$23+'Impact Formula'!$B$24*R34+Y34*'Impact Formula'!$B$20+Z34*'Impact Formula'!$B$16+IFERROR((COUNTIFS('Defense Log'!$H$2:$H$3001,"Conor",'Defense Log'!$A$2:$A$3001,$B34,'Defense Log'!$N$2:$N$3001,"No",'Defense Log'!$I$2:$I$3001,"&lt;&gt;Foul",'Defense Log'!$I$2:$I$3001,"&lt;&gt;Turnover")*'Impact Formula'!$B$25),0))</f>
        <v>-7.1750000000000007</v>
      </c>
      <c r="AC34" s="6">
        <f t="shared" si="1"/>
        <v>-6.99</v>
      </c>
      <c r="AD34" s="5">
        <f t="shared" si="3"/>
        <v>0.5</v>
      </c>
      <c r="AE34" s="13" t="s">
        <v>270</v>
      </c>
    </row>
    <row r="35" spans="1:31" x14ac:dyDescent="0.3">
      <c r="A35" s="20">
        <v>45002</v>
      </c>
      <c r="B35" s="13" t="s">
        <v>278</v>
      </c>
      <c r="C35" s="3" t="s">
        <v>267</v>
      </c>
      <c r="D35" s="3" t="s">
        <v>214</v>
      </c>
      <c r="E35" s="3">
        <v>-7</v>
      </c>
      <c r="F35" s="3">
        <v>11</v>
      </c>
      <c r="G35" s="3"/>
      <c r="H35" s="3"/>
      <c r="I35" s="3"/>
      <c r="J35" s="3"/>
      <c r="K35" s="3"/>
      <c r="L35" s="3"/>
      <c r="M35" s="3">
        <v>0</v>
      </c>
      <c r="N35" s="3">
        <v>1</v>
      </c>
      <c r="O35" s="3">
        <v>2</v>
      </c>
      <c r="P35" s="3">
        <v>0</v>
      </c>
      <c r="Q35" s="3">
        <v>0</v>
      </c>
      <c r="R35" s="3">
        <v>2</v>
      </c>
      <c r="S35" s="3">
        <v>1</v>
      </c>
      <c r="T35" s="3">
        <v>0</v>
      </c>
      <c r="U35" s="3">
        <v>2</v>
      </c>
      <c r="V35" s="3">
        <v>1</v>
      </c>
      <c r="W35" s="3">
        <v>1</v>
      </c>
      <c r="X35" s="3">
        <v>1</v>
      </c>
      <c r="Y35" s="3">
        <f>IF(F35="","",COUNTIFS('Defense Log'!$H$2:$H$3001,"Conor",'Defense Log'!$A$2:$A$3001,$B35,'Defense Log'!$I$2:$I$3001,"Turnover",'Defense Log'!$L$2:$L$3001,"&lt;&gt;x"))</f>
        <v>1</v>
      </c>
      <c r="Z35" s="3">
        <f>IF(F35="","",SUMIFS('Defense Log'!$M$2:$M$3001,'Defense Log'!$H$2:$H$3001,"Conor",'Defense Log'!$A$2:$A$3001,B35,'Defense Log'!$L$2:$L$3001,"&lt;&gt;x"))</f>
        <v>7</v>
      </c>
      <c r="AA35" s="3">
        <f>IF(F35="","",T35+'Impact Formula'!$B$4*O35+'Impact Formula'!$B$5*M35+'Impact Formula'!$B$6*V35+'Impact Formula'!$B$7*S35+'Impact Formula'!$B$8*(H35-G35)+'Impact Formula'!$B$9*(L35-K35))</f>
        <v>1.5950000000000002</v>
      </c>
      <c r="AB35" s="3">
        <f>IF(F35="","",N35*'Impact Formula'!$B$17+Q35*'Impact Formula'!$B$18+P35*'Impact Formula'!$B$19+W35*'Impact Formula'!$B$21+U35*'Impact Formula'!$B$22+X35*'Impact Formula'!$B$23+'Impact Formula'!$B$24*R35+Y35*'Impact Formula'!$B$20+Z35*'Impact Formula'!$B$16+IFERROR((COUNTIFS('Defense Log'!$H$2:$H$3001,"Conor",'Defense Log'!$A$2:$A$3001,$B35,'Defense Log'!$N$2:$N$3001,"No",'Defense Log'!$I$2:$I$3001,"&lt;&gt;Foul",'Defense Log'!$I$2:$I$3001,"&lt;&gt;Turnover")*'Impact Formula'!$B$25),0))</f>
        <v>-2.95</v>
      </c>
      <c r="AC35" s="6">
        <f>IFERROR((AA35+AB35),"")</f>
        <v>-1.355</v>
      </c>
      <c r="AD35" s="5" t="str">
        <f t="shared" si="3"/>
        <v/>
      </c>
      <c r="AE35" s="13" t="s">
        <v>270</v>
      </c>
    </row>
    <row r="36" spans="1:31" x14ac:dyDescent="0.3">
      <c r="A36" s="20"/>
      <c r="B36" s="13" t="s">
        <v>280</v>
      </c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6"/>
      <c r="AD36" s="5"/>
      <c r="AE36" s="13"/>
    </row>
    <row r="37" spans="1:31" x14ac:dyDescent="0.3">
      <c r="A37" s="23"/>
      <c r="B37" s="21"/>
      <c r="C37" s="17"/>
      <c r="D37" s="17"/>
      <c r="E37" s="17"/>
      <c r="F37" s="82">
        <f>IFERROR(AVERAGE(F2:F35),0)</f>
        <v>18.764705882352942</v>
      </c>
      <c r="G37" s="17">
        <f t="shared" ref="G37:L37" si="4">SUM(G2:G35)</f>
        <v>51</v>
      </c>
      <c r="H37" s="17">
        <f t="shared" si="4"/>
        <v>120</v>
      </c>
      <c r="I37" s="17">
        <f t="shared" si="4"/>
        <v>18</v>
      </c>
      <c r="J37" s="17">
        <f t="shared" si="4"/>
        <v>57</v>
      </c>
      <c r="K37" s="17">
        <f t="shared" si="4"/>
        <v>19</v>
      </c>
      <c r="L37" s="17">
        <f t="shared" si="4"/>
        <v>29</v>
      </c>
      <c r="M37" s="82">
        <f t="shared" ref="M37:AC37" si="5">IFERROR(AVERAGE(M2:M35),0)</f>
        <v>0.3235294117647059</v>
      </c>
      <c r="N37" s="82">
        <f t="shared" si="5"/>
        <v>1.8823529411764706</v>
      </c>
      <c r="O37" s="82">
        <f t="shared" si="5"/>
        <v>2.1176470588235294</v>
      </c>
      <c r="P37" s="82">
        <f t="shared" si="5"/>
        <v>5.8823529411764705E-2</v>
      </c>
      <c r="Q37" s="82">
        <f t="shared" si="5"/>
        <v>0.70588235294117652</v>
      </c>
      <c r="R37" s="82">
        <f t="shared" si="5"/>
        <v>1.9705882352941178</v>
      </c>
      <c r="S37" s="82">
        <f t="shared" si="5"/>
        <v>0.91176470588235292</v>
      </c>
      <c r="T37" s="82">
        <f t="shared" si="5"/>
        <v>4.0882352941176467</v>
      </c>
      <c r="U37" s="82">
        <f t="shared" si="5"/>
        <v>0.73529411764705888</v>
      </c>
      <c r="V37" s="82">
        <f t="shared" si="5"/>
        <v>0.91176470588235292</v>
      </c>
      <c r="W37" s="82">
        <f t="shared" si="5"/>
        <v>0.97058823529411764</v>
      </c>
      <c r="X37" s="82">
        <f t="shared" si="5"/>
        <v>0.5</v>
      </c>
      <c r="Y37" s="82">
        <f t="shared" si="5"/>
        <v>1.8529411764705883</v>
      </c>
      <c r="Z37" s="82">
        <f t="shared" si="5"/>
        <v>5.7647058823529411</v>
      </c>
      <c r="AA37" s="82">
        <f t="shared" si="5"/>
        <v>2.7498529411764707</v>
      </c>
      <c r="AB37" s="82">
        <f t="shared" si="5"/>
        <v>2.4654411764705877</v>
      </c>
      <c r="AC37" s="82">
        <f t="shared" si="5"/>
        <v>5.2152941176470584</v>
      </c>
      <c r="AD37" s="25"/>
      <c r="AE37" s="1"/>
    </row>
    <row r="38" spans="1:31" x14ac:dyDescent="0.3">
      <c r="H38" s="81">
        <f>G37/H37</f>
        <v>0.42499999999999999</v>
      </c>
      <c r="J38" s="81">
        <f>I37/J37</f>
        <v>0.31578947368421051</v>
      </c>
      <c r="L38" s="81">
        <f>K37/L37</f>
        <v>0.65517241379310343</v>
      </c>
    </row>
    <row r="40" spans="1:31" x14ac:dyDescent="0.3">
      <c r="D40" s="116" t="s">
        <v>271</v>
      </c>
      <c r="F40" s="137">
        <f>CORREL(F2:F35,$E$2:$E$35)</f>
        <v>0.16987273481308576</v>
      </c>
      <c r="G40" s="137"/>
      <c r="H40" s="137">
        <f>CORREL(H2:H35,$E$2:$E$35)</f>
        <v>0.21042317833072258</v>
      </c>
      <c r="I40" s="137">
        <f>CORREL(I2:I35,$E$2:$E$35)</f>
        <v>0.13076371742328666</v>
      </c>
      <c r="J40" s="137">
        <f>CORREL(J2:J35,$E$2:$E$35)</f>
        <v>0.11618871641760407</v>
      </c>
      <c r="K40" s="137"/>
      <c r="L40" s="137">
        <f t="shared" ref="L40:AD40" si="6">CORREL(L2:L35,$E$2:$E$35)</f>
        <v>-1.0821253999439499E-3</v>
      </c>
      <c r="M40" s="137">
        <f t="shared" si="6"/>
        <v>3.0786737036197932E-2</v>
      </c>
      <c r="N40" s="137">
        <f t="shared" si="6"/>
        <v>0.26724324118840742</v>
      </c>
      <c r="O40" s="139">
        <f t="shared" si="6"/>
        <v>0.51463603200090713</v>
      </c>
      <c r="P40" s="137">
        <f t="shared" si="6"/>
        <v>0.25876371211583526</v>
      </c>
      <c r="Q40" s="137">
        <f t="shared" si="6"/>
        <v>6.7907705524899817E-2</v>
      </c>
      <c r="R40" s="137">
        <f t="shared" si="6"/>
        <v>3.7955268318425113E-2</v>
      </c>
      <c r="S40" s="137">
        <f t="shared" si="6"/>
        <v>4.9558660457384648E-2</v>
      </c>
      <c r="T40" s="137">
        <f t="shared" si="6"/>
        <v>0.28922855368583644</v>
      </c>
      <c r="U40" s="137">
        <f t="shared" si="6"/>
        <v>-3.6303149254197843E-2</v>
      </c>
      <c r="V40" s="137">
        <f t="shared" si="6"/>
        <v>7.2961640919767728E-2</v>
      </c>
      <c r="W40" s="137">
        <f t="shared" si="6"/>
        <v>8.0666187871466899E-2</v>
      </c>
      <c r="X40" s="137">
        <f t="shared" si="6"/>
        <v>0.14146275839573119</v>
      </c>
      <c r="Y40" s="137">
        <f t="shared" si="6"/>
        <v>7.3339247025568682E-2</v>
      </c>
      <c r="Z40" s="137">
        <f t="shared" si="6"/>
        <v>7.2877234334629434E-2</v>
      </c>
      <c r="AA40" s="139">
        <f t="shared" si="6"/>
        <v>0.43789586738078695</v>
      </c>
      <c r="AB40" s="137">
        <f t="shared" si="6"/>
        <v>9.4782266820778255E-2</v>
      </c>
      <c r="AC40" s="137"/>
      <c r="AD40" s="137">
        <f t="shared" si="6"/>
        <v>0.21362883073638714</v>
      </c>
    </row>
    <row r="42" spans="1:31" x14ac:dyDescent="0.3">
      <c r="D42" s="116" t="s">
        <v>152</v>
      </c>
      <c r="E42" s="7">
        <f>AVERAGEIF($D$2:$D$35,"W",E$2:E$35)</f>
        <v>14.384615384615385</v>
      </c>
      <c r="F42" s="7">
        <f t="shared" ref="F42:AB42" si="7">AVERAGEIF($D$2:$D$35,"W",F$2:F$35)</f>
        <v>20.076923076923077</v>
      </c>
      <c r="G42" s="7">
        <f t="shared" si="7"/>
        <v>1.7692307692307692</v>
      </c>
      <c r="H42" s="7">
        <f t="shared" si="7"/>
        <v>4.0769230769230766</v>
      </c>
      <c r="I42" s="7">
        <f t="shared" si="7"/>
        <v>0.68181818181818177</v>
      </c>
      <c r="J42" s="7">
        <f t="shared" si="7"/>
        <v>2.2272727272727271</v>
      </c>
      <c r="K42" s="7">
        <f t="shared" si="7"/>
        <v>1.8888888888888888</v>
      </c>
      <c r="L42" s="7">
        <f t="shared" si="7"/>
        <v>3</v>
      </c>
      <c r="M42" s="7">
        <f t="shared" si="7"/>
        <v>0.38461538461538464</v>
      </c>
      <c r="N42" s="7">
        <f t="shared" si="7"/>
        <v>2.1153846153846154</v>
      </c>
      <c r="O42" s="138">
        <f t="shared" si="7"/>
        <v>2.4615384615384617</v>
      </c>
      <c r="P42" s="7">
        <f t="shared" si="7"/>
        <v>7.6923076923076927E-2</v>
      </c>
      <c r="Q42" s="7">
        <f t="shared" si="7"/>
        <v>0.84615384615384615</v>
      </c>
      <c r="R42" s="7">
        <f t="shared" si="7"/>
        <v>2.0769230769230771</v>
      </c>
      <c r="S42" s="7">
        <f t="shared" si="7"/>
        <v>1</v>
      </c>
      <c r="T42" s="138">
        <f t="shared" si="7"/>
        <v>4.7692307692307692</v>
      </c>
      <c r="U42" s="7">
        <f t="shared" si="7"/>
        <v>0.76923076923076927</v>
      </c>
      <c r="V42" s="7">
        <f t="shared" si="7"/>
        <v>1.0384615384615385</v>
      </c>
      <c r="W42" s="7">
        <f t="shared" si="7"/>
        <v>1.0769230769230769</v>
      </c>
      <c r="X42" s="7">
        <f t="shared" si="7"/>
        <v>0.53846153846153844</v>
      </c>
      <c r="Y42" s="138">
        <f t="shared" si="7"/>
        <v>2.1538461538461537</v>
      </c>
      <c r="Z42" s="7">
        <f t="shared" si="7"/>
        <v>6</v>
      </c>
      <c r="AA42" s="138">
        <f t="shared" si="7"/>
        <v>3.381538461538462</v>
      </c>
      <c r="AB42" s="138">
        <f t="shared" si="7"/>
        <v>3.6365384615384615</v>
      </c>
      <c r="AC42" s="138"/>
      <c r="AD42" s="7"/>
    </row>
    <row r="43" spans="1:31" x14ac:dyDescent="0.3">
      <c r="D43" s="116" t="s">
        <v>214</v>
      </c>
      <c r="E43" s="7">
        <f>AVERAGEIF($D$2:$D$35,"L",E$2:E$35)</f>
        <v>-7.875</v>
      </c>
      <c r="F43" s="7">
        <f t="shared" ref="F43:AB43" si="8">AVERAGEIF($D$2:$D$35,"L",F$2:F$35)</f>
        <v>14.5</v>
      </c>
      <c r="G43" s="7">
        <f t="shared" si="8"/>
        <v>0.7142857142857143</v>
      </c>
      <c r="H43" s="7">
        <f t="shared" si="8"/>
        <v>2</v>
      </c>
      <c r="I43" s="7">
        <f t="shared" si="8"/>
        <v>0.42857142857142855</v>
      </c>
      <c r="J43" s="7">
        <f t="shared" si="8"/>
        <v>1.1428571428571428</v>
      </c>
      <c r="K43" s="7">
        <f t="shared" si="8"/>
        <v>2</v>
      </c>
      <c r="L43" s="7">
        <f t="shared" si="8"/>
        <v>2</v>
      </c>
      <c r="M43" s="7">
        <f t="shared" si="8"/>
        <v>0.125</v>
      </c>
      <c r="N43" s="7">
        <f t="shared" si="8"/>
        <v>1.125</v>
      </c>
      <c r="O43" s="138">
        <f t="shared" si="8"/>
        <v>1</v>
      </c>
      <c r="P43" s="7">
        <f t="shared" si="8"/>
        <v>0</v>
      </c>
      <c r="Q43" s="7">
        <f t="shared" si="8"/>
        <v>0.25</v>
      </c>
      <c r="R43" s="7">
        <f t="shared" si="8"/>
        <v>1.625</v>
      </c>
      <c r="S43" s="7">
        <f t="shared" si="8"/>
        <v>0.625</v>
      </c>
      <c r="T43" s="138">
        <f t="shared" si="8"/>
        <v>1.875</v>
      </c>
      <c r="U43" s="7">
        <f t="shared" si="8"/>
        <v>0.625</v>
      </c>
      <c r="V43" s="7">
        <f t="shared" si="8"/>
        <v>0.5</v>
      </c>
      <c r="W43" s="7">
        <f t="shared" si="8"/>
        <v>0.625</v>
      </c>
      <c r="X43" s="7">
        <f t="shared" si="8"/>
        <v>0.375</v>
      </c>
      <c r="Y43" s="138">
        <f t="shared" si="8"/>
        <v>0.875</v>
      </c>
      <c r="Z43" s="7">
        <f t="shared" si="8"/>
        <v>5</v>
      </c>
      <c r="AA43" s="138">
        <f t="shared" si="8"/>
        <v>0.69687499999999991</v>
      </c>
      <c r="AB43" s="138">
        <f t="shared" si="8"/>
        <v>-1.3406250000000002</v>
      </c>
      <c r="AC43" s="138"/>
      <c r="AD43" s="7"/>
    </row>
    <row r="45" spans="1:31" x14ac:dyDescent="0.3">
      <c r="H45" s="140">
        <f>G42/H42</f>
        <v>0.43396226415094341</v>
      </c>
      <c r="J45" s="81">
        <f>I42/J42</f>
        <v>0.30612244897959184</v>
      </c>
      <c r="L45" s="81">
        <f>K42/L42</f>
        <v>0.62962962962962965</v>
      </c>
    </row>
    <row r="46" spans="1:31" x14ac:dyDescent="0.3">
      <c r="H46" s="140">
        <f>G43/H43</f>
        <v>0.35714285714285715</v>
      </c>
      <c r="J46" s="81">
        <f>I43/J43</f>
        <v>0.375</v>
      </c>
      <c r="L46" s="81">
        <f>K43/L43</f>
        <v>1</v>
      </c>
    </row>
    <row r="48" spans="1:31" x14ac:dyDescent="0.3">
      <c r="D48" s="116" t="s">
        <v>121</v>
      </c>
      <c r="E48" s="7">
        <f>AVERAGEIF($C$2:$C$35,$D48,E$2:E$35)</f>
        <v>14.714285714285714</v>
      </c>
      <c r="F48" s="7">
        <f t="shared" ref="F48:AB50" si="9">AVERAGEIF($C$2:$C$35,$D48,F$2:F$35)</f>
        <v>19.714285714285715</v>
      </c>
      <c r="G48" s="7">
        <f t="shared" si="9"/>
        <v>1.7857142857142858</v>
      </c>
      <c r="H48" s="7">
        <f t="shared" si="9"/>
        <v>3.9285714285714284</v>
      </c>
      <c r="I48" s="7">
        <f t="shared" si="9"/>
        <v>0.75</v>
      </c>
      <c r="J48" s="7">
        <f t="shared" si="9"/>
        <v>2.3333333333333335</v>
      </c>
      <c r="K48" s="7">
        <f t="shared" si="9"/>
        <v>1</v>
      </c>
      <c r="L48" s="7">
        <f t="shared" si="9"/>
        <v>2.6666666666666665</v>
      </c>
      <c r="M48" s="7">
        <f t="shared" si="9"/>
        <v>0.21428571428571427</v>
      </c>
      <c r="N48" s="7">
        <f t="shared" si="9"/>
        <v>2</v>
      </c>
      <c r="O48" s="7">
        <f t="shared" si="9"/>
        <v>2.4285714285714284</v>
      </c>
      <c r="P48" s="7">
        <f t="shared" si="9"/>
        <v>0.14285714285714285</v>
      </c>
      <c r="Q48" s="7">
        <f t="shared" si="9"/>
        <v>1</v>
      </c>
      <c r="R48" s="7">
        <f t="shared" si="9"/>
        <v>2.3571428571428572</v>
      </c>
      <c r="S48" s="7">
        <f t="shared" si="9"/>
        <v>0.8571428571428571</v>
      </c>
      <c r="T48" s="7">
        <f t="shared" si="9"/>
        <v>4.4285714285714288</v>
      </c>
      <c r="U48" s="7">
        <f t="shared" si="9"/>
        <v>0.35714285714285715</v>
      </c>
      <c r="V48" s="7">
        <f t="shared" si="9"/>
        <v>0.7857142857142857</v>
      </c>
      <c r="W48" s="7">
        <f t="shared" si="9"/>
        <v>1.2142857142857142</v>
      </c>
      <c r="X48" s="7">
        <f t="shared" si="9"/>
        <v>0.2857142857142857</v>
      </c>
      <c r="Y48" s="7">
        <f t="shared" si="9"/>
        <v>1.8571428571428572</v>
      </c>
      <c r="Z48" s="7">
        <f t="shared" si="9"/>
        <v>6.7857142857142856</v>
      </c>
      <c r="AA48" s="7">
        <f t="shared" si="9"/>
        <v>3.0742857142857152</v>
      </c>
      <c r="AB48" s="7">
        <f t="shared" si="9"/>
        <v>2.4267857142857143</v>
      </c>
      <c r="AC48" s="7"/>
    </row>
    <row r="49" spans="4:29" x14ac:dyDescent="0.3">
      <c r="D49" s="116" t="s">
        <v>122</v>
      </c>
      <c r="E49" s="7">
        <f t="shared" ref="E49:T50" si="10">AVERAGEIF($C$2:$C$35,$D49,E$2:E$35)</f>
        <v>2.9166666666666665</v>
      </c>
      <c r="F49" s="7">
        <f t="shared" si="10"/>
        <v>19.833333333333332</v>
      </c>
      <c r="G49" s="7">
        <f t="shared" si="10"/>
        <v>1.5833333333333333</v>
      </c>
      <c r="H49" s="7">
        <f t="shared" si="10"/>
        <v>3.5</v>
      </c>
      <c r="I49" s="7">
        <f t="shared" si="10"/>
        <v>0.66666666666666663</v>
      </c>
      <c r="J49" s="7">
        <f t="shared" si="10"/>
        <v>1.6666666666666667</v>
      </c>
      <c r="K49" s="7">
        <f t="shared" si="10"/>
        <v>2</v>
      </c>
      <c r="L49" s="7">
        <f t="shared" si="10"/>
        <v>2</v>
      </c>
      <c r="M49" s="7">
        <f t="shared" si="10"/>
        <v>0.41666666666666669</v>
      </c>
      <c r="N49" s="7">
        <f t="shared" si="10"/>
        <v>1.75</v>
      </c>
      <c r="O49" s="7">
        <f t="shared" si="10"/>
        <v>1.8333333333333333</v>
      </c>
      <c r="P49" s="7">
        <f t="shared" si="10"/>
        <v>0</v>
      </c>
      <c r="Q49" s="7">
        <f t="shared" si="10"/>
        <v>0.58333333333333337</v>
      </c>
      <c r="R49" s="7">
        <f t="shared" si="10"/>
        <v>1.75</v>
      </c>
      <c r="S49" s="7">
        <f t="shared" si="10"/>
        <v>1</v>
      </c>
      <c r="T49" s="7">
        <f t="shared" si="10"/>
        <v>4.5</v>
      </c>
      <c r="U49" s="7">
        <f t="shared" si="9"/>
        <v>1</v>
      </c>
      <c r="V49" s="7">
        <f t="shared" si="9"/>
        <v>0.83333333333333337</v>
      </c>
      <c r="W49" s="7">
        <f t="shared" si="9"/>
        <v>0.75</v>
      </c>
      <c r="X49" s="7">
        <f t="shared" si="9"/>
        <v>0.75</v>
      </c>
      <c r="Y49" s="7">
        <f t="shared" si="9"/>
        <v>1.5833333333333333</v>
      </c>
      <c r="Z49" s="7">
        <f t="shared" si="9"/>
        <v>5.833333333333333</v>
      </c>
      <c r="AA49" s="7">
        <f t="shared" si="9"/>
        <v>3.1408333333333331</v>
      </c>
      <c r="AB49" s="7">
        <f t="shared" si="9"/>
        <v>1.2666666666666666</v>
      </c>
      <c r="AC49" s="7"/>
    </row>
    <row r="50" spans="4:29" x14ac:dyDescent="0.3">
      <c r="D50" s="116" t="s">
        <v>272</v>
      </c>
      <c r="E50" s="7">
        <f t="shared" si="10"/>
        <v>5.25</v>
      </c>
      <c r="F50" s="7">
        <f t="shared" si="9"/>
        <v>18.100000000000001</v>
      </c>
      <c r="G50" s="7">
        <f t="shared" si="9"/>
        <v>1.368421052631579</v>
      </c>
      <c r="H50" s="7">
        <f t="shared" si="9"/>
        <v>3.4210526315789473</v>
      </c>
      <c r="I50" s="7">
        <f t="shared" si="9"/>
        <v>0.52941176470588236</v>
      </c>
      <c r="J50" s="7">
        <f t="shared" si="9"/>
        <v>1.7058823529411764</v>
      </c>
      <c r="K50" s="7">
        <f t="shared" si="9"/>
        <v>2.2857142857142856</v>
      </c>
      <c r="L50" s="7">
        <f t="shared" si="9"/>
        <v>3</v>
      </c>
      <c r="M50" s="7">
        <f t="shared" si="9"/>
        <v>0.4</v>
      </c>
      <c r="N50" s="7">
        <f t="shared" si="9"/>
        <v>1.8</v>
      </c>
      <c r="O50" s="7">
        <f t="shared" si="9"/>
        <v>1.9</v>
      </c>
      <c r="P50" s="7">
        <f t="shared" si="9"/>
        <v>0</v>
      </c>
      <c r="Q50" s="7">
        <f t="shared" si="9"/>
        <v>0.5</v>
      </c>
      <c r="R50" s="7">
        <f t="shared" si="9"/>
        <v>1.7</v>
      </c>
      <c r="S50" s="7">
        <f t="shared" si="9"/>
        <v>0.95</v>
      </c>
      <c r="T50" s="7">
        <f t="shared" si="9"/>
        <v>3.85</v>
      </c>
      <c r="U50" s="7">
        <f t="shared" si="9"/>
        <v>1</v>
      </c>
      <c r="V50" s="7">
        <f t="shared" si="9"/>
        <v>1</v>
      </c>
      <c r="W50" s="7">
        <f t="shared" si="9"/>
        <v>0.8</v>
      </c>
      <c r="X50" s="7">
        <f t="shared" si="9"/>
        <v>0.65</v>
      </c>
      <c r="Y50" s="7">
        <f t="shared" si="9"/>
        <v>1.85</v>
      </c>
      <c r="Z50" s="7">
        <f t="shared" si="9"/>
        <v>5.05</v>
      </c>
      <c r="AA50" s="7">
        <f t="shared" si="9"/>
        <v>2.5227499999999998</v>
      </c>
      <c r="AB50" s="7">
        <f t="shared" si="9"/>
        <v>2.4924999999999997</v>
      </c>
      <c r="AC50" s="7"/>
    </row>
    <row r="52" spans="4:29" x14ac:dyDescent="0.3">
      <c r="H52" s="81">
        <f>G48/H48</f>
        <v>0.45454545454545459</v>
      </c>
      <c r="J52" s="81">
        <f>I48/J48</f>
        <v>0.3214285714285714</v>
      </c>
      <c r="L52" s="81">
        <f>K48/L48</f>
        <v>0.375</v>
      </c>
    </row>
    <row r="53" spans="4:29" x14ac:dyDescent="0.3">
      <c r="H53" s="81">
        <f>G49/H49</f>
        <v>0.45238095238095238</v>
      </c>
      <c r="J53" s="81">
        <f>I49/J49</f>
        <v>0.39999999999999997</v>
      </c>
      <c r="L53" s="81">
        <f>K49/L49</f>
        <v>1</v>
      </c>
    </row>
    <row r="54" spans="4:29" x14ac:dyDescent="0.3">
      <c r="H54" s="81">
        <f>G50/H50</f>
        <v>0.4</v>
      </c>
      <c r="J54" s="81">
        <f>I50/J50</f>
        <v>0.31034482758620691</v>
      </c>
      <c r="L54" s="81">
        <f>K50/L50</f>
        <v>0.76190476190476186</v>
      </c>
    </row>
    <row r="56" spans="4:29" x14ac:dyDescent="0.3">
      <c r="D56" s="116" t="s">
        <v>266</v>
      </c>
      <c r="E56" s="7">
        <f>AVERAGEIF($AE$2:$AE$35,$D56,E$2:E$35)</f>
        <v>5.3</v>
      </c>
      <c r="F56" s="7">
        <f t="shared" ref="F56:AB57" si="11">AVERAGEIF($AE$2:$AE$35,$D56,F$2:F$35)</f>
        <v>18.7</v>
      </c>
      <c r="G56" s="7">
        <f t="shared" si="11"/>
        <v>1.4</v>
      </c>
      <c r="H56" s="7">
        <f t="shared" si="11"/>
        <v>3.5</v>
      </c>
      <c r="I56" s="7">
        <f t="shared" si="11"/>
        <v>0.25</v>
      </c>
      <c r="J56" s="7">
        <f t="shared" si="11"/>
        <v>2</v>
      </c>
      <c r="K56" s="7">
        <f t="shared" si="11"/>
        <v>2.2000000000000002</v>
      </c>
      <c r="L56" s="7">
        <f t="shared" si="11"/>
        <v>3.2</v>
      </c>
      <c r="M56" s="7">
        <f t="shared" si="11"/>
        <v>0.3</v>
      </c>
      <c r="N56" s="7">
        <f t="shared" si="11"/>
        <v>2.2999999999999998</v>
      </c>
      <c r="O56" s="7">
        <f t="shared" si="11"/>
        <v>2.2999999999999998</v>
      </c>
      <c r="P56" s="7">
        <f t="shared" si="11"/>
        <v>0.1</v>
      </c>
      <c r="Q56" s="7">
        <f t="shared" si="11"/>
        <v>0.6</v>
      </c>
      <c r="R56" s="7">
        <f t="shared" si="11"/>
        <v>1.6</v>
      </c>
      <c r="S56" s="7">
        <f t="shared" si="11"/>
        <v>0.9</v>
      </c>
      <c r="T56" s="7">
        <f t="shared" si="11"/>
        <v>4.0999999999999996</v>
      </c>
      <c r="U56" s="7">
        <f t="shared" si="11"/>
        <v>0.6</v>
      </c>
      <c r="V56" s="7">
        <f t="shared" si="11"/>
        <v>1.3</v>
      </c>
      <c r="W56" s="7">
        <f t="shared" si="11"/>
        <v>0.8</v>
      </c>
      <c r="X56" s="7">
        <f t="shared" si="11"/>
        <v>0.2</v>
      </c>
      <c r="Y56" s="7">
        <f t="shared" si="11"/>
        <v>2.4</v>
      </c>
      <c r="Z56" s="7">
        <f t="shared" si="11"/>
        <v>4.4000000000000004</v>
      </c>
      <c r="AA56" s="7">
        <f t="shared" si="11"/>
        <v>3.0005000000000002</v>
      </c>
      <c r="AB56" s="7">
        <f t="shared" si="11"/>
        <v>5.4849999999999994</v>
      </c>
      <c r="AC56" s="7"/>
    </row>
    <row r="57" spans="4:29" x14ac:dyDescent="0.3">
      <c r="D57" s="116" t="s">
        <v>96</v>
      </c>
      <c r="E57" s="7">
        <f>AVERAGEIF($AE$2:$AE$35,$D57,E$2:E$35)</f>
        <v>10.7</v>
      </c>
      <c r="F57" s="7">
        <f t="shared" si="11"/>
        <v>19.5</v>
      </c>
      <c r="G57" s="7">
        <f t="shared" si="11"/>
        <v>1.65</v>
      </c>
      <c r="H57" s="7">
        <f t="shared" si="11"/>
        <v>3.65</v>
      </c>
      <c r="I57" s="7">
        <f t="shared" si="11"/>
        <v>0.84210526315789469</v>
      </c>
      <c r="J57" s="7">
        <f t="shared" si="11"/>
        <v>2.0526315789473686</v>
      </c>
      <c r="K57" s="7">
        <f t="shared" si="11"/>
        <v>1.5</v>
      </c>
      <c r="L57" s="7">
        <f t="shared" si="11"/>
        <v>2.5</v>
      </c>
      <c r="M57" s="7">
        <f t="shared" si="11"/>
        <v>0.3</v>
      </c>
      <c r="N57" s="7">
        <f t="shared" si="11"/>
        <v>1.75</v>
      </c>
      <c r="O57" s="7">
        <f t="shared" si="11"/>
        <v>2.15</v>
      </c>
      <c r="P57" s="7">
        <f t="shared" si="11"/>
        <v>0.05</v>
      </c>
      <c r="Q57" s="7">
        <f t="shared" si="11"/>
        <v>0.85</v>
      </c>
      <c r="R57" s="7">
        <f t="shared" si="11"/>
        <v>2.15</v>
      </c>
      <c r="S57" s="7">
        <f t="shared" si="11"/>
        <v>0.9</v>
      </c>
      <c r="T57" s="7">
        <f t="shared" si="11"/>
        <v>4.4000000000000004</v>
      </c>
      <c r="U57" s="7">
        <f t="shared" si="11"/>
        <v>0.75</v>
      </c>
      <c r="V57" s="7">
        <f t="shared" si="11"/>
        <v>0.7</v>
      </c>
      <c r="W57" s="7">
        <f t="shared" si="11"/>
        <v>1.1499999999999999</v>
      </c>
      <c r="X57" s="7">
        <f t="shared" si="11"/>
        <v>0.65</v>
      </c>
      <c r="Y57" s="7">
        <f t="shared" si="11"/>
        <v>1.75</v>
      </c>
      <c r="Z57" s="7">
        <f t="shared" si="11"/>
        <v>6.5</v>
      </c>
      <c r="AA57" s="7">
        <f t="shared" si="11"/>
        <v>3.0480000000000005</v>
      </c>
      <c r="AB57" s="7">
        <f t="shared" si="11"/>
        <v>1.5912499999999996</v>
      </c>
      <c r="AC57" s="7"/>
    </row>
    <row r="59" spans="4:29" x14ac:dyDescent="0.3">
      <c r="H59" s="81">
        <f>G56/H56</f>
        <v>0.39999999999999997</v>
      </c>
      <c r="J59" s="140">
        <f>I56/J56</f>
        <v>0.125</v>
      </c>
      <c r="L59" s="81">
        <f>K56/L56</f>
        <v>0.6875</v>
      </c>
    </row>
    <row r="60" spans="4:29" x14ac:dyDescent="0.3">
      <c r="H60" s="81">
        <f>G57/H57</f>
        <v>0.45205479452054792</v>
      </c>
      <c r="J60" s="140">
        <f>I57/J57</f>
        <v>0.41025641025641019</v>
      </c>
      <c r="L60" s="81">
        <f>K57/L57</f>
        <v>0.6</v>
      </c>
    </row>
  </sheetData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ADDADE-2743-40A3-B424-3B5DA075A39D}">
  <dimension ref="A1:AE60"/>
  <sheetViews>
    <sheetView showGridLines="0" zoomScale="70" zoomScaleNormal="70" workbookViewId="0">
      <pane ySplit="1" topLeftCell="A2" activePane="bottomLeft" state="frozen"/>
      <selection activeCell="B37" sqref="B37"/>
      <selection pane="bottomLeft" activeCell="B37" sqref="B37"/>
    </sheetView>
  </sheetViews>
  <sheetFormatPr defaultRowHeight="14.4" x14ac:dyDescent="0.3"/>
  <cols>
    <col min="1" max="1" width="11.6640625" bestFit="1" customWidth="1"/>
    <col min="2" max="2" width="16.88671875" bestFit="1" customWidth="1"/>
    <col min="3" max="3" width="7.33203125" customWidth="1"/>
    <col min="4" max="4" width="7" customWidth="1"/>
    <col min="5" max="5" width="10.109375" bestFit="1" customWidth="1"/>
    <col min="6" max="7" width="7.88671875" customWidth="1"/>
    <col min="8" max="8" width="8.109375" customWidth="1"/>
    <col min="9" max="9" width="7.33203125" customWidth="1"/>
    <col min="10" max="10" width="7.5546875" bestFit="1" customWidth="1"/>
    <col min="11" max="11" width="7.109375" customWidth="1"/>
    <col min="12" max="12" width="8.5546875" bestFit="1" customWidth="1"/>
    <col min="21" max="21" width="11" bestFit="1" customWidth="1"/>
    <col min="22" max="22" width="11.5546875" bestFit="1" customWidth="1"/>
    <col min="23" max="23" width="11.5546875" customWidth="1"/>
    <col min="24" max="24" width="12.21875" bestFit="1" customWidth="1"/>
    <col min="25" max="25" width="12.21875" customWidth="1"/>
    <col min="26" max="26" width="14.109375" bestFit="1" customWidth="1"/>
    <col min="29" max="29" width="11.109375" bestFit="1" customWidth="1"/>
  </cols>
  <sheetData>
    <row r="1" spans="1:31" x14ac:dyDescent="0.3">
      <c r="A1" s="22" t="s">
        <v>52</v>
      </c>
      <c r="B1" s="12" t="s">
        <v>12</v>
      </c>
      <c r="C1" s="2" t="s">
        <v>53</v>
      </c>
      <c r="D1" s="2" t="s">
        <v>45</v>
      </c>
      <c r="E1" s="2" t="s">
        <v>238</v>
      </c>
      <c r="F1" s="2" t="s">
        <v>54</v>
      </c>
      <c r="G1" s="2" t="s">
        <v>55</v>
      </c>
      <c r="H1" s="2" t="s">
        <v>56</v>
      </c>
      <c r="I1" s="2" t="s">
        <v>57</v>
      </c>
      <c r="J1" s="2" t="s">
        <v>58</v>
      </c>
      <c r="K1" s="2" t="s">
        <v>59</v>
      </c>
      <c r="L1" s="2" t="s">
        <v>60</v>
      </c>
      <c r="M1" s="2" t="s">
        <v>62</v>
      </c>
      <c r="N1" s="2" t="s">
        <v>61</v>
      </c>
      <c r="O1" s="2" t="s">
        <v>63</v>
      </c>
      <c r="P1" s="2" t="s">
        <v>64</v>
      </c>
      <c r="Q1" s="2" t="s">
        <v>65</v>
      </c>
      <c r="R1" s="2" t="s">
        <v>66</v>
      </c>
      <c r="S1" s="2" t="s">
        <v>67</v>
      </c>
      <c r="T1" s="2" t="s">
        <v>68</v>
      </c>
      <c r="U1" s="2" t="s">
        <v>69</v>
      </c>
      <c r="V1" s="2" t="s">
        <v>123</v>
      </c>
      <c r="W1" s="2" t="s">
        <v>185</v>
      </c>
      <c r="X1" s="2" t="s">
        <v>153</v>
      </c>
      <c r="Y1" s="2" t="s">
        <v>251</v>
      </c>
      <c r="Z1" s="2" t="s">
        <v>215</v>
      </c>
      <c r="AA1" s="2" t="s">
        <v>226</v>
      </c>
      <c r="AB1" s="2" t="s">
        <v>227</v>
      </c>
      <c r="AC1" s="2" t="s">
        <v>279</v>
      </c>
      <c r="AD1" s="26" t="s">
        <v>120</v>
      </c>
      <c r="AE1" s="2" t="s">
        <v>50</v>
      </c>
    </row>
    <row r="2" spans="1:31" x14ac:dyDescent="0.3">
      <c r="A2" s="20">
        <f>'Roman Game Log'!A2</f>
        <v>44874</v>
      </c>
      <c r="B2" s="13" t="str">
        <f>'Roman Game Log'!B2</f>
        <v>IUPUI</v>
      </c>
      <c r="C2" s="3" t="str">
        <f>'Roman Game Log'!C2</f>
        <v>H</v>
      </c>
      <c r="D2" s="3" t="str">
        <f>IF('Roman Game Log'!D2= "","",'Roman Game Log'!D2)</f>
        <v>W</v>
      </c>
      <c r="E2" s="3">
        <f>IF('Roman Game Log'!E2= "","",'Roman Game Log'!E2)</f>
        <v>32</v>
      </c>
      <c r="F2" s="3">
        <v>17</v>
      </c>
      <c r="G2" s="3">
        <v>1</v>
      </c>
      <c r="H2" s="3">
        <v>1</v>
      </c>
      <c r="I2" s="3"/>
      <c r="J2" s="3"/>
      <c r="K2" s="3">
        <v>2</v>
      </c>
      <c r="L2" s="3">
        <v>2</v>
      </c>
      <c r="M2" s="3">
        <v>1</v>
      </c>
      <c r="N2" s="3">
        <v>2</v>
      </c>
      <c r="O2" s="3">
        <v>0</v>
      </c>
      <c r="P2" s="3">
        <v>1</v>
      </c>
      <c r="Q2" s="3">
        <v>0</v>
      </c>
      <c r="R2" s="3">
        <v>3</v>
      </c>
      <c r="S2" s="3">
        <v>3</v>
      </c>
      <c r="T2" s="3">
        <v>4</v>
      </c>
      <c r="U2" s="3">
        <v>0</v>
      </c>
      <c r="V2" s="3">
        <v>1</v>
      </c>
      <c r="W2" s="3">
        <v>0</v>
      </c>
      <c r="X2" s="3">
        <v>2</v>
      </c>
      <c r="Y2" s="3">
        <f>IF(F2="","",COUNTIFS('Defense Log'!$H$2:$H$3001,"Nate",'Defense Log'!$A$2:$A$3001,$B2,'Defense Log'!$I$2:$I$3001,"Turnover",'Defense Log'!$L$2:$L$3001,"&lt;&gt;x"))</f>
        <v>2</v>
      </c>
      <c r="Z2" s="3">
        <f>IF(F2="","",SUMIFS('Defense Log'!$M$2:$M$3001,'Defense Log'!$H$2:$H$3001,"Nate",'Defense Log'!$A$2:$A$3001,B2,'Defense Log'!$L$2:$L$3001,"&lt;&gt;x"))</f>
        <v>2</v>
      </c>
      <c r="AA2" s="3">
        <f>IF(F2="","",T2+'Impact Formula'!$B$4*O2+'Impact Formula'!$B$5*M2+'Impact Formula'!$B$6*V2+'Impact Formula'!$B$7*S2+'Impact Formula'!$B$8*(H2-G2)+'Impact Formula'!$B$9*(L2-K2))</f>
        <v>0.98500000000000032</v>
      </c>
      <c r="AB2" s="3">
        <f>IF(F2="","",N2*'Impact Formula'!$B$17+Q2*'Impact Formula'!$B$18+P2*'Impact Formula'!$B$19+W2*'Impact Formula'!$B$21+U2*'Impact Formula'!$B$22+X2*'Impact Formula'!$B$23+'Impact Formula'!$B$24*R2+Y2*'Impact Formula'!$B$20+Z2*'Impact Formula'!$B$16+IFERROR((COUNTIFS('Defense Log'!$H$2:$H$3001,"Nate",'Defense Log'!$A$2:$A$3001,$B2,'Defense Log'!$N$2:$N$3001,"No",'Defense Log'!$I$2:$I$3001,"&lt;&gt;Foul",'Defense Log'!$I$2:$I$3001,"&lt;&gt;Turnover")*'Impact Formula'!$B$25),0))</f>
        <v>-1.3000000000000003</v>
      </c>
      <c r="AC2" s="6">
        <f>IFERROR((AA2+AB2),"")</f>
        <v>-0.31499999999999995</v>
      </c>
      <c r="AD2" s="5">
        <f t="shared" ref="AD2:AD7" si="0">IFERROR(T2/((H2*2)+(0.88*L2)),"")</f>
        <v>1.0638297872340425</v>
      </c>
      <c r="AE2" s="13" t="s">
        <v>266</v>
      </c>
    </row>
    <row r="3" spans="1:31" x14ac:dyDescent="0.3">
      <c r="A3" s="20">
        <f>'Roman Game Log'!A3</f>
        <v>44879</v>
      </c>
      <c r="B3" s="13" t="str">
        <f>'Roman Game Log'!B3</f>
        <v>Wofford</v>
      </c>
      <c r="C3" s="3" t="str">
        <f>'Roman Game Log'!C3</f>
        <v>H</v>
      </c>
      <c r="D3" s="3" t="str">
        <f>IF('Roman Game Log'!D3= "","",'Roman Game Log'!D3)</f>
        <v>W</v>
      </c>
      <c r="E3" s="3">
        <f>IF('Roman Game Log'!E3= "","",'Roman Game Log'!E3)</f>
        <v>8</v>
      </c>
      <c r="F3" s="3">
        <v>5</v>
      </c>
      <c r="G3" s="3">
        <v>1</v>
      </c>
      <c r="H3" s="3">
        <v>1</v>
      </c>
      <c r="I3" s="3"/>
      <c r="J3" s="3"/>
      <c r="K3" s="3"/>
      <c r="L3" s="3"/>
      <c r="M3" s="3">
        <v>1</v>
      </c>
      <c r="N3" s="3">
        <v>0</v>
      </c>
      <c r="O3" s="3">
        <v>0</v>
      </c>
      <c r="P3" s="3">
        <v>1</v>
      </c>
      <c r="Q3" s="3">
        <v>0</v>
      </c>
      <c r="R3" s="3">
        <v>1</v>
      </c>
      <c r="S3" s="3">
        <v>0</v>
      </c>
      <c r="T3" s="3">
        <v>2</v>
      </c>
      <c r="U3" s="3">
        <v>0</v>
      </c>
      <c r="V3" s="3">
        <v>0</v>
      </c>
      <c r="W3" s="3">
        <v>0</v>
      </c>
      <c r="X3" s="3">
        <v>0</v>
      </c>
      <c r="Y3" s="3">
        <f>IF(F3="","",COUNTIFS('Defense Log'!$H$2:$H$3001,"Nate",'Defense Log'!$A$2:$A$3001,$B3,'Defense Log'!$I$2:$I$3001,"Turnover",'Defense Log'!$L$2:$L$3001,"&lt;&gt;x"))</f>
        <v>1</v>
      </c>
      <c r="Z3" s="3">
        <f>IF(F3="","",SUMIFS('Defense Log'!$M$2:$M$3001,'Defense Log'!$H$2:$H$3001,"Nate",'Defense Log'!$A$2:$A$3001,B3,'Defense Log'!$L$2:$L$3001,"&lt;&gt;x"))</f>
        <v>2</v>
      </c>
      <c r="AA3" s="3">
        <f>IF(F3="","",T3+'Impact Formula'!$B$4*O3+'Impact Formula'!$B$5*M3+'Impact Formula'!$B$6*V3+'Impact Formula'!$B$7*S3+'Impact Formula'!$B$8*(H3-G3)+'Impact Formula'!$B$9*(L3-K3))</f>
        <v>3.8</v>
      </c>
      <c r="AB3" s="3">
        <f>IF(F3="","",N3*'Impact Formula'!$B$17+Q3*'Impact Formula'!$B$18+P3*'Impact Formula'!$B$19+W3*'Impact Formula'!$B$21+U3*'Impact Formula'!$B$22+X3*'Impact Formula'!$B$23+'Impact Formula'!$B$24*R3+Y3*'Impact Formula'!$B$20+Z3*'Impact Formula'!$B$16+IFERROR((COUNTIFS('Defense Log'!$H$2:$H$3001,"Nate",'Defense Log'!$A$2:$A$3001,$B3,'Defense Log'!$N$2:$N$3001,"No",'Defense Log'!$I$2:$I$3001,"&lt;&gt;Foul",'Defense Log'!$I$2:$I$3001,"&lt;&gt;Turnover")*'Impact Formula'!$B$25),0))</f>
        <v>0.64999999999999991</v>
      </c>
      <c r="AC3" s="6">
        <f>IFERROR((AA3+AB3),"")</f>
        <v>4.4499999999999993</v>
      </c>
      <c r="AD3" s="5">
        <f t="shared" si="0"/>
        <v>1</v>
      </c>
      <c r="AE3" s="13" t="s">
        <v>266</v>
      </c>
    </row>
    <row r="4" spans="1:31" x14ac:dyDescent="0.3">
      <c r="A4" s="20">
        <f>'Roman Game Log'!A4</f>
        <v>44883</v>
      </c>
      <c r="B4" s="13" t="str">
        <f>'Roman Game Log'!B4</f>
        <v>Buffalo</v>
      </c>
      <c r="C4" s="3" t="str">
        <f>'Roman Game Log'!C4</f>
        <v>N</v>
      </c>
      <c r="D4" s="3" t="str">
        <f>IF('Roman Game Log'!D4= "","",'Roman Game Log'!D4)</f>
        <v>W</v>
      </c>
      <c r="E4" s="3">
        <f>IF('Roman Game Log'!E4= "","",'Roman Game Log'!E4)</f>
        <v>8</v>
      </c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 t="str">
        <f>IF(F4="","",COUNTIFS('Defense Log'!$H$2:$H$3001,"Nate",'Defense Log'!$A$2:$A$3001,$B4,'Defense Log'!$I$2:$I$3001,"Turnover",'Defense Log'!$L$2:$L$3001,"&lt;&gt;x"))</f>
        <v/>
      </c>
      <c r="Z4" s="3" t="str">
        <f>IF(F4="","",SUMIFS('Defense Log'!$M$2:$M$3001,'Defense Log'!$H$2:$H$3001,"Nate",'Defense Log'!$A$2:$A$3001,B4,'Defense Log'!$L$2:$L$3001,"&lt;&gt;x"))</f>
        <v/>
      </c>
      <c r="AA4" s="3" t="str">
        <f>IF(F4="","",T4+'Impact Formula'!$B$4*O4+'Impact Formula'!$B$5*M4+'Impact Formula'!$B$6*V4+'Impact Formula'!$B$7*S4+'Impact Formula'!$B$8*(H4-G4)+'Impact Formula'!$B$9*(L4-K4))</f>
        <v/>
      </c>
      <c r="AB4" s="3" t="str">
        <f>IF(F4="","",N4*'Impact Formula'!$B$17+Q4*'Impact Formula'!$B$18+P4*'Impact Formula'!$B$19+W4*'Impact Formula'!$B$21+U4*'Impact Formula'!$B$22+X4*'Impact Formula'!$B$23+'Impact Formula'!$B$24*R4+Y4*'Impact Formula'!$B$20+Z4*'Impact Formula'!$B$16+IFERROR((COUNTIFS('Defense Log'!$H$2:$H$3001,"Nate",'Defense Log'!$A$2:$A$3001,$B4,'Defense Log'!$N$2:$N$3001,"No",'Defense Log'!$I$2:$I$3001,"&lt;&gt;Foul",'Defense Log'!$I$2:$I$3001,"&lt;&gt;Turnover")*'Impact Formula'!$B$25),0))</f>
        <v/>
      </c>
      <c r="AC4" s="6" t="str">
        <f t="shared" ref="AC4:AC34" si="1">IFERROR((AA4+AB4),"")</f>
        <v/>
      </c>
      <c r="AD4" s="5" t="str">
        <f t="shared" si="0"/>
        <v/>
      </c>
      <c r="AE4" s="13" t="s">
        <v>266</v>
      </c>
    </row>
    <row r="5" spans="1:31" x14ac:dyDescent="0.3">
      <c r="A5" s="20">
        <f>'Roman Game Log'!A5</f>
        <v>44884</v>
      </c>
      <c r="B5" s="13" t="str">
        <f>'Roman Game Log'!B5</f>
        <v>Wyoming</v>
      </c>
      <c r="C5" s="3" t="str">
        <f>'Roman Game Log'!C5</f>
        <v>N</v>
      </c>
      <c r="D5" s="3" t="str">
        <f>IF('Roman Game Log'!D5= "","",'Roman Game Log'!D5)</f>
        <v>W</v>
      </c>
      <c r="E5" s="3">
        <f>IF('Roman Game Log'!E5= "","",'Roman Game Log'!E5)</f>
        <v>5</v>
      </c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 t="str">
        <f>IF(F5="","",COUNTIFS('Defense Log'!$H$2:$H$3001,"Nate",'Defense Log'!$A$2:$A$3001,$B5,'Defense Log'!$I$2:$I$3001,"Turnover",'Defense Log'!$L$2:$L$3001,"&lt;&gt;x"))</f>
        <v/>
      </c>
      <c r="Z5" s="3" t="str">
        <f>IF(F5="","",SUMIFS('Defense Log'!$M$2:$M$3001,'Defense Log'!$H$2:$H$3001,"Nate",'Defense Log'!$A$2:$A$3001,B5,'Defense Log'!$L$2:$L$3001,"&lt;&gt;x"))</f>
        <v/>
      </c>
      <c r="AA5" s="3" t="str">
        <f>IF(F5="","",T5+'Impact Formula'!$B$4*O5+'Impact Formula'!$B$5*M5+'Impact Formula'!$B$6*V5+'Impact Formula'!$B$7*S5+'Impact Formula'!$B$8*(H5-G5)+'Impact Formula'!$B$9*(L5-K5))</f>
        <v/>
      </c>
      <c r="AB5" s="3" t="str">
        <f>IF(F5="","",N5*'Impact Formula'!$B$17+Q5*'Impact Formula'!$B$18+P5*'Impact Formula'!$B$19+W5*'Impact Formula'!$B$21+U5*'Impact Formula'!$B$22+X5*'Impact Formula'!$B$23+'Impact Formula'!$B$24*R5+Y5*'Impact Formula'!$B$20+Z5*'Impact Formula'!$B$16+IFERROR((COUNTIFS('Defense Log'!$H$2:$H$3001,"Nate",'Defense Log'!$A$2:$A$3001,$B5,'Defense Log'!$N$2:$N$3001,"No",'Defense Log'!$I$2:$I$3001,"&lt;&gt;Foul",'Defense Log'!$I$2:$I$3001,"&lt;&gt;Turnover")*'Impact Formula'!$B$25),0))</f>
        <v/>
      </c>
      <c r="AC5" s="6" t="str">
        <f t="shared" si="1"/>
        <v/>
      </c>
      <c r="AD5" s="5" t="str">
        <f t="shared" si="0"/>
        <v/>
      </c>
      <c r="AE5" s="13" t="s">
        <v>266</v>
      </c>
    </row>
    <row r="6" spans="1:31" x14ac:dyDescent="0.3">
      <c r="A6" s="20">
        <f>'Roman Game Log'!A6</f>
        <v>44886</v>
      </c>
      <c r="B6" s="13" t="str">
        <f>'Roman Game Log'!B6</f>
        <v>Tarleton</v>
      </c>
      <c r="C6" s="3" t="str">
        <f>'Roman Game Log'!C6</f>
        <v>N</v>
      </c>
      <c r="D6" s="3" t="str">
        <f>IF('Roman Game Log'!D6= "","",'Roman Game Log'!D6)</f>
        <v>W</v>
      </c>
      <c r="E6" s="3">
        <f>IF('Roman Game Log'!E6= "","",'Roman Game Log'!E6)</f>
        <v>7</v>
      </c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 t="str">
        <f>IF(F6="","",COUNTIFS('Defense Log'!$H$2:$H$3001,"Nate",'Defense Log'!$A$2:$A$3001,$B6,'Defense Log'!$I$2:$I$3001,"Turnover",'Defense Log'!$L$2:$L$3001,"&lt;&gt;x"))</f>
        <v/>
      </c>
      <c r="Z6" s="3" t="str">
        <f>IF(F6="","",SUMIFS('Defense Log'!$M$2:$M$3001,'Defense Log'!$H$2:$H$3001,"Nate",'Defense Log'!$A$2:$A$3001,B6,'Defense Log'!$L$2:$L$3001,"&lt;&gt;x"))</f>
        <v/>
      </c>
      <c r="AA6" s="3" t="str">
        <f>IF(F6="","",T6+'Impact Formula'!$B$4*O6+'Impact Formula'!$B$5*M6+'Impact Formula'!$B$6*V6+'Impact Formula'!$B$7*S6+'Impact Formula'!$B$8*(H6-G6)+'Impact Formula'!$B$9*(L6-K6))</f>
        <v/>
      </c>
      <c r="AB6" s="3" t="str">
        <f>IF(F6="","",N6*'Impact Formula'!$B$17+Q6*'Impact Formula'!$B$18+P6*'Impact Formula'!$B$19+W6*'Impact Formula'!$B$21+U6*'Impact Formula'!$B$22+X6*'Impact Formula'!$B$23+'Impact Formula'!$B$24*R6+Y6*'Impact Formula'!$B$20+Z6*'Impact Formula'!$B$16+IFERROR((COUNTIFS('Defense Log'!$H$2:$H$3001,"Nate",'Defense Log'!$A$2:$A$3001,$B6,'Defense Log'!$N$2:$N$3001,"No",'Defense Log'!$I$2:$I$3001,"&lt;&gt;Foul",'Defense Log'!$I$2:$I$3001,"&lt;&gt;Turnover")*'Impact Formula'!$B$25),0))</f>
        <v/>
      </c>
      <c r="AC6" s="6" t="str">
        <f t="shared" si="1"/>
        <v/>
      </c>
      <c r="AD6" s="5" t="str">
        <f t="shared" si="0"/>
        <v/>
      </c>
      <c r="AE6" s="13" t="s">
        <v>266</v>
      </c>
    </row>
    <row r="7" spans="1:31" x14ac:dyDescent="0.3">
      <c r="A7" s="20">
        <f>'Roman Game Log'!A7</f>
        <v>44891</v>
      </c>
      <c r="B7" s="13" t="str">
        <f>'Roman Game Log'!B7</f>
        <v>Louisiana</v>
      </c>
      <c r="C7" s="3" t="str">
        <f>'Roman Game Log'!C7</f>
        <v>H</v>
      </c>
      <c r="D7" s="3" t="str">
        <f>IF('Roman Game Log'!D7= "","",'Roman Game Log'!D7)</f>
        <v>W</v>
      </c>
      <c r="E7" s="3">
        <f>IF('Roman Game Log'!E7= "","",'Roman Game Log'!E7)</f>
        <v>12</v>
      </c>
      <c r="F7" s="3">
        <v>2</v>
      </c>
      <c r="G7" s="3">
        <v>0</v>
      </c>
      <c r="H7" s="3">
        <v>1</v>
      </c>
      <c r="I7" s="3"/>
      <c r="J7" s="3"/>
      <c r="K7" s="3"/>
      <c r="L7" s="3"/>
      <c r="M7" s="3">
        <v>1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3">
        <v>0</v>
      </c>
      <c r="T7" s="3">
        <v>0</v>
      </c>
      <c r="U7" s="3">
        <v>0</v>
      </c>
      <c r="V7" s="3">
        <v>0</v>
      </c>
      <c r="W7" s="3">
        <v>0</v>
      </c>
      <c r="X7" s="3">
        <v>0</v>
      </c>
      <c r="Y7" s="3">
        <f>IF(F7="","",COUNTIFS('Defense Log'!$H$2:$H$3001,"Nate",'Defense Log'!$A$2:$A$3001,$B7,'Defense Log'!$I$2:$I$3001,"Turnover",'Defense Log'!$L$2:$L$3001,"&lt;&gt;x"))</f>
        <v>0</v>
      </c>
      <c r="Z7" s="3">
        <f>IF(F7="","",SUMIFS('Defense Log'!$M$2:$M$3001,'Defense Log'!$H$2:$H$3001,"Nate",'Defense Log'!$A$2:$A$3001,B7,'Defense Log'!$L$2:$L$3001,"&lt;&gt;x"))</f>
        <v>0</v>
      </c>
      <c r="AA7" s="3">
        <f>IF(F7="","",T7+'Impact Formula'!$B$4*O7+'Impact Formula'!$B$5*M7+'Impact Formula'!$B$6*V7+'Impact Formula'!$B$7*S7+'Impact Formula'!$B$8*(H7-G7)+'Impact Formula'!$B$9*(L7-K7))</f>
        <v>5.0000000000000044E-2</v>
      </c>
      <c r="AB7" s="3">
        <f>IF(F7="","",N7*'Impact Formula'!$B$17+Q7*'Impact Formula'!$B$18+P7*'Impact Formula'!$B$19+W7*'Impact Formula'!$B$21+U7*'Impact Formula'!$B$22+X7*'Impact Formula'!$B$23+'Impact Formula'!$B$24*R7+Y7*'Impact Formula'!$B$20+Z7*'Impact Formula'!$B$16+IFERROR((COUNTIFS('Defense Log'!$H$2:$H$3001,"Nate",'Defense Log'!$A$2:$A$3001,$B7,'Defense Log'!$N$2:$N$3001,"No",'Defense Log'!$I$2:$I$3001,"&lt;&gt;Foul",'Defense Log'!$I$2:$I$3001,"&lt;&gt;Turnover")*'Impact Formula'!$B$25),0))</f>
        <v>1.75</v>
      </c>
      <c r="AC7" s="6">
        <f t="shared" si="1"/>
        <v>1.8</v>
      </c>
      <c r="AD7" s="5">
        <f t="shared" si="0"/>
        <v>0</v>
      </c>
      <c r="AE7" s="13" t="s">
        <v>266</v>
      </c>
    </row>
    <row r="8" spans="1:31" x14ac:dyDescent="0.3">
      <c r="A8" s="20">
        <f>'Roman Game Log'!A8</f>
        <v>44895</v>
      </c>
      <c r="B8" s="13" t="str">
        <f>'Roman Game Log'!B8</f>
        <v>Indiana State (A)</v>
      </c>
      <c r="C8" s="3" t="str">
        <f>'Roman Game Log'!C8</f>
        <v>A</v>
      </c>
      <c r="D8" s="3" t="str">
        <f>IF('Roman Game Log'!D8= "","",'Roman Game Log'!D8)</f>
        <v>L</v>
      </c>
      <c r="E8" s="3">
        <f>IF('Roman Game Log'!E8= "","",'Roman Game Log'!E8)</f>
        <v>-2</v>
      </c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 t="str">
        <f>IF(F8="","",COUNTIFS('Defense Log'!$H$2:$H$3001,"Nate",'Defense Log'!$A$2:$A$3001,$B8,'Defense Log'!$I$2:$I$3001,"Turnover",'Defense Log'!$L$2:$L$3001,"&lt;&gt;x"))</f>
        <v/>
      </c>
      <c r="Z8" s="3" t="str">
        <f>IF(F8="","",SUMIFS('Defense Log'!$M$2:$M$3001,'Defense Log'!$H$2:$H$3001,"Nate",'Defense Log'!$A$2:$A$3001,B8,'Defense Log'!$L$2:$L$3001,"&lt;&gt;x"))</f>
        <v/>
      </c>
      <c r="AA8" s="3" t="str">
        <f>IF(F8="","",T8+'Impact Formula'!$B$4*O8+'Impact Formula'!$B$5*M8+'Impact Formula'!$B$6*V8+'Impact Formula'!$B$7*S8+'Impact Formula'!$B$8*(H8-G8)+'Impact Formula'!$B$9*(L8-K8))</f>
        <v/>
      </c>
      <c r="AB8" s="3" t="str">
        <f>IF(F8="","",N8*'Impact Formula'!$B$17+Q8*'Impact Formula'!$B$18+P8*'Impact Formula'!$B$19+W8*'Impact Formula'!$B$21+U8*'Impact Formula'!$B$22+X8*'Impact Formula'!$B$23+'Impact Formula'!$B$24*R8+Y8*'Impact Formula'!$B$20+Z8*'Impact Formula'!$B$16+IFERROR((COUNTIFS('Defense Log'!$H$2:$H$3001,"Nate",'Defense Log'!$A$2:$A$3001,$B8,'Defense Log'!$N$2:$N$3001,"No",'Defense Log'!$I$2:$I$3001,"&lt;&gt;Foul",'Defense Log'!$I$2:$I$3001,"&lt;&gt;Turnover")*'Impact Formula'!$B$25),0))</f>
        <v/>
      </c>
      <c r="AC8" s="6" t="str">
        <f t="shared" si="1"/>
        <v/>
      </c>
      <c r="AD8" s="5" t="str">
        <f t="shared" ref="AD8:AD31" si="2">IFERROR(T8/((H8*2)+(0.88*L8)),"")</f>
        <v/>
      </c>
      <c r="AE8" s="13" t="s">
        <v>96</v>
      </c>
    </row>
    <row r="9" spans="1:31" x14ac:dyDescent="0.3">
      <c r="A9" s="20">
        <f>'Roman Game Log'!A9</f>
        <v>44898</v>
      </c>
      <c r="B9" s="13" t="str">
        <f>'Roman Game Log'!B9</f>
        <v>UIC (H)</v>
      </c>
      <c r="C9" s="3" t="str">
        <f>'Roman Game Log'!C9</f>
        <v>H</v>
      </c>
      <c r="D9" s="3" t="str">
        <f>IF('Roman Game Log'!D9= "","",'Roman Game Log'!D9)</f>
        <v>W</v>
      </c>
      <c r="E9" s="3">
        <f>IF('Roman Game Log'!E9= "","",'Roman Game Log'!E9)</f>
        <v>13</v>
      </c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 t="str">
        <f>IF(F9="","",COUNTIFS('Defense Log'!$H$2:$H$3001,"Nate",'Defense Log'!$A$2:$A$3001,$B9,'Defense Log'!$I$2:$I$3001,"Turnover",'Defense Log'!$L$2:$L$3001,"&lt;&gt;x"))</f>
        <v/>
      </c>
      <c r="Z9" s="3" t="str">
        <f>IF(F9="","",SUMIFS('Defense Log'!$M$2:$M$3001,'Defense Log'!$H$2:$H$3001,"Nate",'Defense Log'!$A$2:$A$3001,B9,'Defense Log'!$L$2:$L$3001,"&lt;&gt;x"))</f>
        <v/>
      </c>
      <c r="AA9" s="3" t="str">
        <f>IF(F9="","",T9+'Impact Formula'!$B$4*O9+'Impact Formula'!$B$5*M9+'Impact Formula'!$B$6*V9+'Impact Formula'!$B$7*S9+'Impact Formula'!$B$8*(H9-G9)+'Impact Formula'!$B$9*(L9-K9))</f>
        <v/>
      </c>
      <c r="AB9" s="3" t="str">
        <f>IF(F9="","",N9*'Impact Formula'!$B$17+Q9*'Impact Formula'!$B$18+P9*'Impact Formula'!$B$19+W9*'Impact Formula'!$B$21+U9*'Impact Formula'!$B$22+X9*'Impact Formula'!$B$23+'Impact Formula'!$B$24*R9+Y9*'Impact Formula'!$B$20+Z9*'Impact Formula'!$B$16+IFERROR((COUNTIFS('Defense Log'!$H$2:$H$3001,"Nate",'Defense Log'!$A$2:$A$3001,$B9,'Defense Log'!$N$2:$N$3001,"No",'Defense Log'!$I$2:$I$3001,"&lt;&gt;Foul",'Defense Log'!$I$2:$I$3001,"&lt;&gt;Turnover")*'Impact Formula'!$B$25),0))</f>
        <v/>
      </c>
      <c r="AC9" s="6" t="str">
        <f t="shared" si="1"/>
        <v/>
      </c>
      <c r="AD9" s="5" t="str">
        <f t="shared" si="2"/>
        <v/>
      </c>
      <c r="AE9" s="13" t="s">
        <v>96</v>
      </c>
    </row>
    <row r="10" spans="1:31" x14ac:dyDescent="0.3">
      <c r="A10" s="20">
        <f>'Roman Game Log'!A10</f>
        <v>44902</v>
      </c>
      <c r="B10" s="13" t="str">
        <f>'Roman Game Log'!B10</f>
        <v>Omaha</v>
      </c>
      <c r="C10" s="3" t="str">
        <f>'Roman Game Log'!C10</f>
        <v>H</v>
      </c>
      <c r="D10" s="3" t="str">
        <f>IF('Roman Game Log'!D10= "","",'Roman Game Log'!D10)</f>
        <v>W</v>
      </c>
      <c r="E10" s="3">
        <f>IF('Roman Game Log'!E10= "","",'Roman Game Log'!E10)</f>
        <v>13</v>
      </c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 t="str">
        <f>IF(F10="","",COUNTIFS('Defense Log'!$H$2:$H$3001,"Nate",'Defense Log'!$A$2:$A$3001,$B10,'Defense Log'!$I$2:$I$3001,"Turnover",'Defense Log'!$L$2:$L$3001,"&lt;&gt;x"))</f>
        <v/>
      </c>
      <c r="Z10" s="3" t="str">
        <f>IF(F10="","",SUMIFS('Defense Log'!$M$2:$M$3001,'Defense Log'!$H$2:$H$3001,"Nate",'Defense Log'!$A$2:$A$3001,B10,'Defense Log'!$L$2:$L$3001,"&lt;&gt;x"))</f>
        <v/>
      </c>
      <c r="AA10" s="3" t="str">
        <f>IF(F10="","",T10+'Impact Formula'!$B$4*O10+'Impact Formula'!$B$5*M10+'Impact Formula'!$B$6*V10+'Impact Formula'!$B$7*S10+'Impact Formula'!$B$8*(H10-G10)+'Impact Formula'!$B$9*(L10-K10))</f>
        <v/>
      </c>
      <c r="AB10" s="3" t="str">
        <f>IF(F10="","",N10*'Impact Formula'!$B$17+Q10*'Impact Formula'!$B$18+P10*'Impact Formula'!$B$19+W10*'Impact Formula'!$B$21+U10*'Impact Formula'!$B$22+X10*'Impact Formula'!$B$23+'Impact Formula'!$B$24*R10+Y10*'Impact Formula'!$B$20+Z10*'Impact Formula'!$B$16+IFERROR((COUNTIFS('Defense Log'!$H$2:$H$3001,"Nate",'Defense Log'!$A$2:$A$3001,$B10,'Defense Log'!$N$2:$N$3001,"No",'Defense Log'!$I$2:$I$3001,"&lt;&gt;Foul",'Defense Log'!$I$2:$I$3001,"&lt;&gt;Turnover")*'Impact Formula'!$B$25),0))</f>
        <v/>
      </c>
      <c r="AC10" s="6" t="str">
        <f t="shared" si="1"/>
        <v/>
      </c>
      <c r="AD10" s="5" t="str">
        <f t="shared" si="2"/>
        <v/>
      </c>
      <c r="AE10" s="13" t="s">
        <v>266</v>
      </c>
    </row>
    <row r="11" spans="1:31" x14ac:dyDescent="0.3">
      <c r="A11" s="20">
        <f>'Roman Game Log'!A11</f>
        <v>44905</v>
      </c>
      <c r="B11" s="13" t="str">
        <f>'Roman Game Log'!B11</f>
        <v>Richmond</v>
      </c>
      <c r="C11" s="3" t="str">
        <f>'Roman Game Log'!C11</f>
        <v>A</v>
      </c>
      <c r="D11" s="3" t="str">
        <f>IF('Roman Game Log'!D11= "","",'Roman Game Log'!D11)</f>
        <v>L</v>
      </c>
      <c r="E11" s="3">
        <f>IF('Roman Game Log'!E11= "","",'Roman Game Log'!E11)</f>
        <v>-30</v>
      </c>
      <c r="F11" s="3">
        <v>4</v>
      </c>
      <c r="G11" s="3">
        <v>1</v>
      </c>
      <c r="H11" s="3">
        <v>1</v>
      </c>
      <c r="I11" s="3"/>
      <c r="J11" s="3"/>
      <c r="K11" s="3">
        <v>2</v>
      </c>
      <c r="L11" s="3">
        <v>2</v>
      </c>
      <c r="M11" s="3">
        <v>0</v>
      </c>
      <c r="N11" s="3">
        <v>1</v>
      </c>
      <c r="O11" s="3">
        <v>0</v>
      </c>
      <c r="P11" s="3">
        <v>1</v>
      </c>
      <c r="Q11" s="3">
        <v>0</v>
      </c>
      <c r="R11" s="3">
        <v>1</v>
      </c>
      <c r="S11" s="3">
        <v>0</v>
      </c>
      <c r="T11" s="3">
        <v>4</v>
      </c>
      <c r="U11" s="3">
        <v>0</v>
      </c>
      <c r="V11" s="3">
        <v>1</v>
      </c>
      <c r="W11" s="3">
        <v>0</v>
      </c>
      <c r="X11" s="3">
        <v>0</v>
      </c>
      <c r="Y11" s="3">
        <f>IF(F11="","",COUNTIFS('Defense Log'!$H$2:$H$3001,"Nate",'Defense Log'!$A$2:$A$3001,$B11,'Defense Log'!$I$2:$I$3001,"Turnover",'Defense Log'!$L$2:$L$3001,"&lt;&gt;x"))</f>
        <v>0</v>
      </c>
      <c r="Z11" s="3">
        <f>IF(F11="","",SUMIFS('Defense Log'!$M$2:$M$3001,'Defense Log'!$H$2:$H$3001,"Nate",'Defense Log'!$A$2:$A$3001,B11,'Defense Log'!$L$2:$L$3001,"&lt;&gt;x"))</f>
        <v>2</v>
      </c>
      <c r="AA11" s="3">
        <f>IF(F11="","",T11+'Impact Formula'!$B$4*O11+'Impact Formula'!$B$5*M11+'Impact Formula'!$B$6*V11+'Impact Formula'!$B$7*S11+'Impact Formula'!$B$8*(H11-G11)+'Impact Formula'!$B$9*(L11-K11))</f>
        <v>4.75</v>
      </c>
      <c r="AB11" s="3">
        <f>IF(F11="","",N11*'Impact Formula'!$B$17+Q11*'Impact Formula'!$B$18+P11*'Impact Formula'!$B$19+W11*'Impact Formula'!$B$21+U11*'Impact Formula'!$B$22+X11*'Impact Formula'!$B$23+'Impact Formula'!$B$24*R11+Y11*'Impact Formula'!$B$20+Z11*'Impact Formula'!$B$16+IFERROR((COUNTIFS('Defense Log'!$H$2:$H$3001,"Nate",'Defense Log'!$A$2:$A$3001,$B11,'Defense Log'!$N$2:$N$3001,"No",'Defense Log'!$I$2:$I$3001,"&lt;&gt;Foul",'Defense Log'!$I$2:$I$3001,"&lt;&gt;Turnover")*'Impact Formula'!$B$25),0))</f>
        <v>2.25</v>
      </c>
      <c r="AC11" s="6">
        <f t="shared" si="1"/>
        <v>7</v>
      </c>
      <c r="AD11" s="5">
        <f t="shared" si="2"/>
        <v>1.0638297872340425</v>
      </c>
      <c r="AE11" s="13" t="s">
        <v>266</v>
      </c>
    </row>
    <row r="12" spans="1:31" x14ac:dyDescent="0.3">
      <c r="A12" s="20">
        <f>'Roman Game Log'!A12</f>
        <v>44912</v>
      </c>
      <c r="B12" s="13" t="str">
        <f>'Roman Game Log'!B12</f>
        <v>Saint Louis</v>
      </c>
      <c r="C12" s="3" t="str">
        <f>'Roman Game Log'!C12</f>
        <v>A</v>
      </c>
      <c r="D12" s="3" t="str">
        <f>IF('Roman Game Log'!D12= "","",'Roman Game Log'!D12)</f>
        <v>L</v>
      </c>
      <c r="E12" s="3">
        <f>IF('Roman Game Log'!E12= "","",'Roman Game Log'!E12)</f>
        <v>-8</v>
      </c>
      <c r="F12" s="3">
        <v>9</v>
      </c>
      <c r="G12" s="3">
        <v>3</v>
      </c>
      <c r="H12" s="3">
        <v>3</v>
      </c>
      <c r="I12" s="3"/>
      <c r="J12" s="3"/>
      <c r="K12" s="3"/>
      <c r="L12" s="3"/>
      <c r="M12" s="3">
        <v>0</v>
      </c>
      <c r="N12" s="3">
        <v>0</v>
      </c>
      <c r="O12" s="3">
        <v>0</v>
      </c>
      <c r="P12" s="3">
        <v>0</v>
      </c>
      <c r="Q12" s="3">
        <v>0</v>
      </c>
      <c r="R12" s="3">
        <v>1</v>
      </c>
      <c r="S12" s="3">
        <v>0</v>
      </c>
      <c r="T12" s="3">
        <v>6</v>
      </c>
      <c r="U12" s="3">
        <v>0</v>
      </c>
      <c r="V12" s="3">
        <v>0</v>
      </c>
      <c r="W12" s="3">
        <v>0</v>
      </c>
      <c r="X12" s="3">
        <v>3</v>
      </c>
      <c r="Y12" s="3">
        <f>IF(F12="","",COUNTIFS('Defense Log'!$H$2:$H$3001,"Nate",'Defense Log'!$A$2:$A$3001,$B12,'Defense Log'!$I$2:$I$3001,"Turnover",'Defense Log'!$L$2:$L$3001,"&lt;&gt;x"))</f>
        <v>0</v>
      </c>
      <c r="Z12" s="3">
        <f>IF(F12="","",SUMIFS('Defense Log'!$M$2:$M$3001,'Defense Log'!$H$2:$H$3001,"Nate",'Defense Log'!$A$2:$A$3001,B12,'Defense Log'!$L$2:$L$3001,"&lt;&gt;x"))</f>
        <v>0</v>
      </c>
      <c r="AA12" s="3">
        <f>IF(F12="","",T12+'Impact Formula'!$B$4*O12+'Impact Formula'!$B$5*M12+'Impact Formula'!$B$6*V12+'Impact Formula'!$B$7*S12+'Impact Formula'!$B$8*(H12-G12)+'Impact Formula'!$B$9*(L12-K12))</f>
        <v>6</v>
      </c>
      <c r="AB12" s="3">
        <f>IF(F12="","",N12*'Impact Formula'!$B$17+Q12*'Impact Formula'!$B$18+P12*'Impact Formula'!$B$19+W12*'Impact Formula'!$B$21+U12*'Impact Formula'!$B$22+X12*'Impact Formula'!$B$23+'Impact Formula'!$B$24*R12+Y12*'Impact Formula'!$B$20+Z12*'Impact Formula'!$B$16+IFERROR((COUNTIFS('Defense Log'!$H$2:$H$3001,"Nate",'Defense Log'!$A$2:$A$3001,$B12,'Defense Log'!$N$2:$N$3001,"No",'Defense Log'!$I$2:$I$3001,"&lt;&gt;Foul",'Defense Log'!$I$2:$I$3001,"&lt;&gt;Turnover")*'Impact Formula'!$B$25),0))</f>
        <v>-4.4000000000000004</v>
      </c>
      <c r="AC12" s="6">
        <f t="shared" si="1"/>
        <v>1.5999999999999996</v>
      </c>
      <c r="AD12" s="5">
        <f t="shared" si="2"/>
        <v>1</v>
      </c>
      <c r="AE12" s="13" t="s">
        <v>266</v>
      </c>
    </row>
    <row r="13" spans="1:31" x14ac:dyDescent="0.3">
      <c r="A13" s="20">
        <f>'Roman Game Log'!A13</f>
        <v>44915</v>
      </c>
      <c r="B13" s="13" t="str">
        <f>'Roman Game Log'!B13</f>
        <v>Mississippi State</v>
      </c>
      <c r="C13" s="3" t="str">
        <f>'Roman Game Log'!C13</f>
        <v>N</v>
      </c>
      <c r="D13" s="3" t="str">
        <f>IF('Roman Game Log'!D13= "","",'Roman Game Log'!D13)</f>
        <v>W</v>
      </c>
      <c r="E13" s="3">
        <f>IF('Roman Game Log'!E13= "","",'Roman Game Log'!E13)</f>
        <v>6</v>
      </c>
      <c r="F13" s="3">
        <v>3</v>
      </c>
      <c r="G13" s="3"/>
      <c r="H13" s="3"/>
      <c r="I13" s="3"/>
      <c r="J13" s="3"/>
      <c r="K13" s="3"/>
      <c r="L13" s="3"/>
      <c r="M13" s="3">
        <v>1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1</v>
      </c>
      <c r="Y13" s="3">
        <f>IF(F13="","",COUNTIFS('Defense Log'!$H$2:$H$3001,"Nate",'Defense Log'!$A$2:$A$3001,$B13,'Defense Log'!$I$2:$I$3001,"Turnover",'Defense Log'!$L$2:$L$3001,"&lt;&gt;x"))</f>
        <v>0</v>
      </c>
      <c r="Z13" s="3">
        <f>IF(F13="","",SUMIFS('Defense Log'!$M$2:$M$3001,'Defense Log'!$H$2:$H$3001,"Nate",'Defense Log'!$A$2:$A$3001,B13,'Defense Log'!$L$2:$L$3001,"&lt;&gt;x"))</f>
        <v>0</v>
      </c>
      <c r="AA13" s="3">
        <f>IF(F13="","",T13+'Impact Formula'!$B$4*O13+'Impact Formula'!$B$5*M13+'Impact Formula'!$B$6*V13+'Impact Formula'!$B$7*S13+'Impact Formula'!$B$8*(H13-G13)+'Impact Formula'!$B$9*(L13-K13))</f>
        <v>1.8</v>
      </c>
      <c r="AB13" s="3">
        <f>IF(F13="","",N13*'Impact Formula'!$B$17+Q13*'Impact Formula'!$B$18+P13*'Impact Formula'!$B$19+W13*'Impact Formula'!$B$21+U13*'Impact Formula'!$B$22+X13*'Impact Formula'!$B$23+'Impact Formula'!$B$24*R13+Y13*'Impact Formula'!$B$20+Z13*'Impact Formula'!$B$16+IFERROR((COUNTIFS('Defense Log'!$H$2:$H$3001,"Nate",'Defense Log'!$A$2:$A$3001,$B13,'Defense Log'!$N$2:$N$3001,"No",'Defense Log'!$I$2:$I$3001,"&lt;&gt;Foul",'Defense Log'!$I$2:$I$3001,"&lt;&gt;Turnover")*'Impact Formula'!$B$25),0))</f>
        <v>-1.8</v>
      </c>
      <c r="AC13" s="6">
        <f t="shared" si="1"/>
        <v>0</v>
      </c>
      <c r="AD13" s="5" t="str">
        <f t="shared" si="2"/>
        <v/>
      </c>
      <c r="AE13" s="13" t="s">
        <v>266</v>
      </c>
    </row>
    <row r="14" spans="1:31" x14ac:dyDescent="0.3">
      <c r="A14" s="20">
        <f>'Roman Game Log'!A14</f>
        <v>44924</v>
      </c>
      <c r="B14" s="13" t="str">
        <f>'Roman Game Log'!B14</f>
        <v>Valparaiso (H)</v>
      </c>
      <c r="C14" s="3" t="str">
        <f>'Roman Game Log'!C14</f>
        <v>H</v>
      </c>
      <c r="D14" s="3" t="str">
        <f>IF('Roman Game Log'!D14= "","",'Roman Game Log'!D14)</f>
        <v>W</v>
      </c>
      <c r="E14" s="3">
        <f>IF('Roman Game Log'!E14= "","",'Roman Game Log'!E14)</f>
        <v>5</v>
      </c>
      <c r="F14" s="3">
        <v>2</v>
      </c>
      <c r="G14" s="3"/>
      <c r="H14" s="3"/>
      <c r="I14" s="3"/>
      <c r="J14" s="3"/>
      <c r="K14" s="3"/>
      <c r="L14" s="3"/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f>IF(F14="","",COUNTIFS('Defense Log'!$H$2:$H$3001,"Nate",'Defense Log'!$A$2:$A$3001,$B14,'Defense Log'!$I$2:$I$3001,"Turnover",'Defense Log'!$L$2:$L$3001,"&lt;&gt;x"))</f>
        <v>0</v>
      </c>
      <c r="Z14" s="3">
        <f>IF(F14="","",SUMIFS('Defense Log'!$M$2:$M$3001,'Defense Log'!$H$2:$H$3001,"Nate",'Defense Log'!$A$2:$A$3001,B14,'Defense Log'!$L$2:$L$3001,"&lt;&gt;x"))</f>
        <v>0</v>
      </c>
      <c r="AA14" s="3">
        <f>IF(F14="","",T14+'Impact Formula'!$B$4*O14+'Impact Formula'!$B$5*M14+'Impact Formula'!$B$6*V14+'Impact Formula'!$B$7*S14+'Impact Formula'!$B$8*(H14-G14)+'Impact Formula'!$B$9*(L14-K14))</f>
        <v>0</v>
      </c>
      <c r="AB14" s="3">
        <f>IF(F14="","",N14*'Impact Formula'!$B$17+Q14*'Impact Formula'!$B$18+P14*'Impact Formula'!$B$19+W14*'Impact Formula'!$B$21+U14*'Impact Formula'!$B$22+X14*'Impact Formula'!$B$23+'Impact Formula'!$B$24*R14+Y14*'Impact Formula'!$B$20+Z14*'Impact Formula'!$B$16+IFERROR((COUNTIFS('Defense Log'!$H$2:$H$3001,"Nate",'Defense Log'!$A$2:$A$3001,$B14,'Defense Log'!$N$2:$N$3001,"No",'Defense Log'!$I$2:$I$3001,"&lt;&gt;Foul",'Defense Log'!$I$2:$I$3001,"&lt;&gt;Turnover")*'Impact Formula'!$B$25),0))</f>
        <v>0</v>
      </c>
      <c r="AC14" s="6">
        <f t="shared" si="1"/>
        <v>0</v>
      </c>
      <c r="AD14" s="5" t="str">
        <f t="shared" si="2"/>
        <v/>
      </c>
      <c r="AE14" s="13" t="s">
        <v>96</v>
      </c>
    </row>
    <row r="15" spans="1:31" x14ac:dyDescent="0.3">
      <c r="A15" s="20">
        <f>'Roman Game Log'!A15</f>
        <v>44927</v>
      </c>
      <c r="B15" s="13" t="str">
        <f>'Roman Game Log'!B15</f>
        <v>Missouri State (A)</v>
      </c>
      <c r="C15" s="3" t="str">
        <f>'Roman Game Log'!C15</f>
        <v>A</v>
      </c>
      <c r="D15" s="3" t="str">
        <f>IF('Roman Game Log'!D15= "","",'Roman Game Log'!D15)</f>
        <v>L</v>
      </c>
      <c r="E15" s="3">
        <f>IF('Roman Game Log'!E15= "","",'Roman Game Log'!E15)</f>
        <v>-3</v>
      </c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 t="str">
        <f>IF(F15="","",COUNTIFS('Defense Log'!$H$2:$H$3001,"Nate",'Defense Log'!$A$2:$A$3001,$B15,'Defense Log'!$I$2:$I$3001,"Turnover",'Defense Log'!$L$2:$L$3001,"&lt;&gt;x"))</f>
        <v/>
      </c>
      <c r="Z15" s="3" t="str">
        <f>IF(F15="","",SUMIFS('Defense Log'!$M$2:$M$3001,'Defense Log'!$H$2:$H$3001,"Nate",'Defense Log'!$A$2:$A$3001,B15,'Defense Log'!$L$2:$L$3001,"&lt;&gt;x"))</f>
        <v/>
      </c>
      <c r="AA15" s="3" t="str">
        <f>IF(F15="","",T15+'Impact Formula'!$B$4*O15+'Impact Formula'!$B$5*M15+'Impact Formula'!$B$6*V15+'Impact Formula'!$B$7*S15+'Impact Formula'!$B$8*(H15-G15)+'Impact Formula'!$B$9*(L15-K15))</f>
        <v/>
      </c>
      <c r="AB15" s="3" t="str">
        <f>IF(F15="","",N15*'Impact Formula'!$B$17+Q15*'Impact Formula'!$B$18+P15*'Impact Formula'!$B$19+W15*'Impact Formula'!$B$21+U15*'Impact Formula'!$B$22+X15*'Impact Formula'!$B$23+'Impact Formula'!$B$24*R15+Y15*'Impact Formula'!$B$20+Z15*'Impact Formula'!$B$16+IFERROR((COUNTIFS('Defense Log'!$H$2:$H$3001,"Nate",'Defense Log'!$A$2:$A$3001,$B15,'Defense Log'!$N$2:$N$3001,"No",'Defense Log'!$I$2:$I$3001,"&lt;&gt;Foul",'Defense Log'!$I$2:$I$3001,"&lt;&gt;Turnover")*'Impact Formula'!$B$25),0))</f>
        <v/>
      </c>
      <c r="AC15" s="6" t="str">
        <f t="shared" si="1"/>
        <v/>
      </c>
      <c r="AD15" s="5" t="str">
        <f t="shared" si="2"/>
        <v/>
      </c>
      <c r="AE15" s="13" t="s">
        <v>96</v>
      </c>
    </row>
    <row r="16" spans="1:31" x14ac:dyDescent="0.3">
      <c r="A16" s="20">
        <f>'Roman Game Log'!A16</f>
        <v>44930</v>
      </c>
      <c r="B16" s="13" t="str">
        <f>'Roman Game Log'!B16</f>
        <v>SIU (A)</v>
      </c>
      <c r="C16" s="3" t="str">
        <f>'Roman Game Log'!C16</f>
        <v>A</v>
      </c>
      <c r="D16" s="3" t="str">
        <f>IF('Roman Game Log'!D16= "","",'Roman Game Log'!D16)</f>
        <v>L</v>
      </c>
      <c r="E16" s="3">
        <f>IF('Roman Game Log'!E16= "","",'Roman Game Log'!E16)</f>
        <v>-4</v>
      </c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 t="str">
        <f>IF(F16="","",COUNTIFS('Defense Log'!$H$2:$H$3001,"Nate",'Defense Log'!$A$2:$A$3001,$B16,'Defense Log'!$I$2:$I$3001,"Turnover",'Defense Log'!$L$2:$L$3001,"&lt;&gt;x"))</f>
        <v/>
      </c>
      <c r="Z16" s="3" t="str">
        <f>IF(F16="","",SUMIFS('Defense Log'!$M$2:$M$3001,'Defense Log'!$H$2:$H$3001,"Nate",'Defense Log'!$A$2:$A$3001,B16,'Defense Log'!$L$2:$L$3001,"&lt;&gt;x"))</f>
        <v/>
      </c>
      <c r="AA16" s="3" t="str">
        <f>IF(F16="","",T16+'Impact Formula'!$B$4*O16+'Impact Formula'!$B$5*M16+'Impact Formula'!$B$6*V16+'Impact Formula'!$B$7*S16+'Impact Formula'!$B$8*(H16-G16)+'Impact Formula'!$B$9*(L16-K16))</f>
        <v/>
      </c>
      <c r="AB16" s="3" t="str">
        <f>IF(F16="","",N16*'Impact Formula'!$B$17+Q16*'Impact Formula'!$B$18+P16*'Impact Formula'!$B$19+W16*'Impact Formula'!$B$21+U16*'Impact Formula'!$B$22+X16*'Impact Formula'!$B$23+'Impact Formula'!$B$24*R16+Y16*'Impact Formula'!$B$20+Z16*'Impact Formula'!$B$16+IFERROR((COUNTIFS('Defense Log'!$H$2:$H$3001,"Nate",'Defense Log'!$A$2:$A$3001,$B16,'Defense Log'!$N$2:$N$3001,"No",'Defense Log'!$I$2:$I$3001,"&lt;&gt;Foul",'Defense Log'!$I$2:$I$3001,"&lt;&gt;Turnover")*'Impact Formula'!$B$25),0))</f>
        <v/>
      </c>
      <c r="AC16" s="6" t="str">
        <f t="shared" si="1"/>
        <v/>
      </c>
      <c r="AD16" s="5" t="str">
        <f t="shared" si="2"/>
        <v/>
      </c>
      <c r="AE16" s="13" t="s">
        <v>96</v>
      </c>
    </row>
    <row r="17" spans="1:31" x14ac:dyDescent="0.3">
      <c r="A17" s="20">
        <f>'Roman Game Log'!A17</f>
        <v>44933</v>
      </c>
      <c r="B17" s="13" t="str">
        <f>'Roman Game Log'!B17</f>
        <v>Murray State (H)</v>
      </c>
      <c r="C17" s="3" t="str">
        <f>'Roman Game Log'!C17</f>
        <v>H</v>
      </c>
      <c r="D17" s="3" t="str">
        <f>IF('Roman Game Log'!D17= "","",'Roman Game Log'!D17)</f>
        <v>W</v>
      </c>
      <c r="E17" s="3">
        <f>IF('Roman Game Log'!E17= "","",'Roman Game Log'!E17)</f>
        <v>18</v>
      </c>
      <c r="F17" s="3">
        <v>1</v>
      </c>
      <c r="G17" s="3"/>
      <c r="H17" s="3"/>
      <c r="I17" s="3"/>
      <c r="J17" s="3"/>
      <c r="K17" s="3"/>
      <c r="L17" s="3"/>
      <c r="M17" s="3">
        <v>0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f>IF(F17="","",COUNTIFS('Defense Log'!$H$2:$H$3001,"Nate",'Defense Log'!$A$2:$A$3001,$B17,'Defense Log'!$I$2:$I$3001,"Turnover",'Defense Log'!$L$2:$L$3001,"&lt;&gt;x"))</f>
        <v>0</v>
      </c>
      <c r="Z17" s="3">
        <f>IF(F17="","",SUMIFS('Defense Log'!$M$2:$M$3001,'Defense Log'!$H$2:$H$3001,"Nate",'Defense Log'!$A$2:$A$3001,B17,'Defense Log'!$L$2:$L$3001,"&lt;&gt;x"))</f>
        <v>0</v>
      </c>
      <c r="AA17" s="3">
        <f>IF(F17="","",T17+'Impact Formula'!$B$4*O17+'Impact Formula'!$B$5*M17+'Impact Formula'!$B$6*V17+'Impact Formula'!$B$7*S17+'Impact Formula'!$B$8*(H17-G17)+'Impact Formula'!$B$9*(L17-K17))</f>
        <v>0</v>
      </c>
      <c r="AB17" s="3">
        <f>IF(F17="","",N17*'Impact Formula'!$B$17+Q17*'Impact Formula'!$B$18+P17*'Impact Formula'!$B$19+W17*'Impact Formula'!$B$21+U17*'Impact Formula'!$B$22+X17*'Impact Formula'!$B$23+'Impact Formula'!$B$24*R17+Y17*'Impact Formula'!$B$20+Z17*'Impact Formula'!$B$16+IFERROR((COUNTIFS('Defense Log'!$H$2:$H$3001,"Nate",'Defense Log'!$A$2:$A$3001,$B17,'Defense Log'!$N$2:$N$3001,"No",'Defense Log'!$I$2:$I$3001,"&lt;&gt;Foul",'Defense Log'!$I$2:$I$3001,"&lt;&gt;Turnover")*'Impact Formula'!$B$25),0))</f>
        <v>0</v>
      </c>
      <c r="AC17" s="6">
        <f t="shared" si="1"/>
        <v>0</v>
      </c>
      <c r="AD17" s="5" t="str">
        <f t="shared" si="2"/>
        <v/>
      </c>
      <c r="AE17" s="13" t="s">
        <v>96</v>
      </c>
    </row>
    <row r="18" spans="1:31" x14ac:dyDescent="0.3">
      <c r="A18" s="20">
        <f>'Roman Game Log'!A18</f>
        <v>44936</v>
      </c>
      <c r="B18" s="13" t="str">
        <f>'Roman Game Log'!B18</f>
        <v>UIC (A)</v>
      </c>
      <c r="C18" s="3" t="str">
        <f>'Roman Game Log'!C18</f>
        <v>A</v>
      </c>
      <c r="D18" s="3" t="str">
        <f>IF('Roman Game Log'!D18= "","",'Roman Game Log'!D18)</f>
        <v>W</v>
      </c>
      <c r="E18" s="3">
        <f>IF('Roman Game Log'!E18= "","",'Roman Game Log'!E18)</f>
        <v>5</v>
      </c>
      <c r="F18" s="3">
        <v>14</v>
      </c>
      <c r="G18" s="3">
        <v>1</v>
      </c>
      <c r="H18" s="3">
        <v>1</v>
      </c>
      <c r="I18" s="3"/>
      <c r="J18" s="3"/>
      <c r="K18" s="3"/>
      <c r="L18" s="3"/>
      <c r="M18" s="3">
        <v>0</v>
      </c>
      <c r="N18" s="3">
        <v>1</v>
      </c>
      <c r="O18" s="3">
        <v>0</v>
      </c>
      <c r="P18" s="3">
        <v>0</v>
      </c>
      <c r="Q18" s="3">
        <v>0</v>
      </c>
      <c r="R18" s="3">
        <v>1</v>
      </c>
      <c r="S18" s="3">
        <v>1</v>
      </c>
      <c r="T18" s="3">
        <v>2</v>
      </c>
      <c r="U18" s="3">
        <v>0</v>
      </c>
      <c r="V18" s="3">
        <v>1</v>
      </c>
      <c r="W18" s="3">
        <v>0</v>
      </c>
      <c r="X18" s="3">
        <v>0</v>
      </c>
      <c r="Y18" s="3">
        <f>IF(F18="","",COUNTIFS('Defense Log'!$H$2:$H$3001,"Nate",'Defense Log'!$A$2:$A$3001,$B18,'Defense Log'!$I$2:$I$3001,"Turnover",'Defense Log'!$L$2:$L$3001,"&lt;&gt;x"))</f>
        <v>0</v>
      </c>
      <c r="Z18" s="3">
        <f>IF(F18="","",SUMIFS('Defense Log'!$M$2:$M$3001,'Defense Log'!$H$2:$H$3001,"Nate",'Defense Log'!$A$2:$A$3001,B18,'Defense Log'!$L$2:$L$3001,"&lt;&gt;x"))</f>
        <v>2</v>
      </c>
      <c r="AA18" s="3">
        <f>IF(F18="","",T18+'Impact Formula'!$B$4*O18+'Impact Formula'!$B$5*M18+'Impact Formula'!$B$6*V18+'Impact Formula'!$B$7*S18+'Impact Formula'!$B$8*(H18-G18)+'Impact Formula'!$B$9*(L18-K18))</f>
        <v>0.89500000000000002</v>
      </c>
      <c r="AB18" s="3">
        <f>IF(F18="","",N18*'Impact Formula'!$B$17+Q18*'Impact Formula'!$B$18+P18*'Impact Formula'!$B$19+W18*'Impact Formula'!$B$21+U18*'Impact Formula'!$B$22+X18*'Impact Formula'!$B$23+'Impact Formula'!$B$24*R18+Y18*'Impact Formula'!$B$20+Z18*'Impact Formula'!$B$16+IFERROR((COUNTIFS('Defense Log'!$H$2:$H$3001,"Nate",'Defense Log'!$A$2:$A$3001,$B18,'Defense Log'!$N$2:$N$3001,"No",'Defense Log'!$I$2:$I$3001,"&lt;&gt;Foul",'Defense Log'!$I$2:$I$3001,"&lt;&gt;Turnover")*'Impact Formula'!$B$25),0))</f>
        <v>3.5</v>
      </c>
      <c r="AC18" s="6">
        <f t="shared" si="1"/>
        <v>4.3949999999999996</v>
      </c>
      <c r="AD18" s="5">
        <f t="shared" si="2"/>
        <v>1</v>
      </c>
      <c r="AE18" s="13" t="s">
        <v>96</v>
      </c>
    </row>
    <row r="19" spans="1:31" x14ac:dyDescent="0.3">
      <c r="A19" s="20">
        <f>'Roman Game Log'!A19</f>
        <v>44940</v>
      </c>
      <c r="B19" s="13" t="str">
        <f>'Roman Game Log'!B19</f>
        <v>Bradley (H)</v>
      </c>
      <c r="C19" s="3" t="str">
        <f>'Roman Game Log'!C19</f>
        <v>H</v>
      </c>
      <c r="D19" s="3" t="str">
        <f>IF('Roman Game Log'!D19= "","",'Roman Game Log'!D19)</f>
        <v>W</v>
      </c>
      <c r="E19" s="3">
        <f>IF('Roman Game Log'!E19= "","",'Roman Game Log'!E19)</f>
        <v>25</v>
      </c>
      <c r="F19" s="3">
        <v>17</v>
      </c>
      <c r="G19" s="3">
        <v>1</v>
      </c>
      <c r="H19" s="3">
        <v>3</v>
      </c>
      <c r="I19" s="3"/>
      <c r="J19" s="3"/>
      <c r="K19" s="3">
        <v>2</v>
      </c>
      <c r="L19" s="3">
        <v>2</v>
      </c>
      <c r="M19" s="3">
        <v>0</v>
      </c>
      <c r="N19" s="3">
        <v>2</v>
      </c>
      <c r="O19" s="3">
        <v>0</v>
      </c>
      <c r="P19" s="3">
        <v>0</v>
      </c>
      <c r="Q19" s="3">
        <v>0</v>
      </c>
      <c r="R19" s="3">
        <v>2</v>
      </c>
      <c r="S19" s="3">
        <v>1</v>
      </c>
      <c r="T19" s="3">
        <v>4</v>
      </c>
      <c r="U19" s="3">
        <v>0</v>
      </c>
      <c r="V19" s="3">
        <v>1</v>
      </c>
      <c r="W19" s="3">
        <v>0</v>
      </c>
      <c r="X19" s="3">
        <v>1</v>
      </c>
      <c r="Y19" s="3">
        <f>IF(F19="","",COUNTIFS('Defense Log'!$H$2:$H$3001,"Nate",'Defense Log'!$A$2:$A$3001,$B19,'Defense Log'!$I$2:$I$3001,"Turnover",'Defense Log'!$L$2:$L$3001,"&lt;&gt;x"))</f>
        <v>0</v>
      </c>
      <c r="Z19" s="3">
        <f>IF(F19="","",SUMIFS('Defense Log'!$M$2:$M$3001,'Defense Log'!$H$2:$H$3001,"Nate",'Defense Log'!$A$2:$A$3001,B19,'Defense Log'!$L$2:$L$3001,"&lt;&gt;x"))</f>
        <v>0</v>
      </c>
      <c r="AA19" s="3">
        <f>IF(F19="","",T19+'Impact Formula'!$B$4*O19+'Impact Formula'!$B$5*M19+'Impact Formula'!$B$6*V19+'Impact Formula'!$B$7*S19+'Impact Formula'!$B$8*(H19-G19)+'Impact Formula'!$B$9*(L19-K19))</f>
        <v>-0.60499999999999998</v>
      </c>
      <c r="AB19" s="3">
        <f>IF(F19="","",N19*'Impact Formula'!$B$17+Q19*'Impact Formula'!$B$18+P19*'Impact Formula'!$B$19+W19*'Impact Formula'!$B$21+U19*'Impact Formula'!$B$22+X19*'Impact Formula'!$B$23+'Impact Formula'!$B$24*R19+Y19*'Impact Formula'!$B$20+Z19*'Impact Formula'!$B$16+IFERROR((COUNTIFS('Defense Log'!$H$2:$H$3001,"Nate",'Defense Log'!$A$2:$A$3001,$B19,'Defense Log'!$N$2:$N$3001,"No",'Defense Log'!$I$2:$I$3001,"&lt;&gt;Foul",'Defense Log'!$I$2:$I$3001,"&lt;&gt;Turnover")*'Impact Formula'!$B$25),0))</f>
        <v>3.95</v>
      </c>
      <c r="AC19" s="6">
        <f t="shared" si="1"/>
        <v>3.3450000000000002</v>
      </c>
      <c r="AD19" s="5">
        <f t="shared" si="2"/>
        <v>0.51546391752577325</v>
      </c>
      <c r="AE19" s="13" t="s">
        <v>96</v>
      </c>
    </row>
    <row r="20" spans="1:31" x14ac:dyDescent="0.3">
      <c r="A20" s="20">
        <f>'Roman Game Log'!A20</f>
        <v>44944</v>
      </c>
      <c r="B20" s="13" t="str">
        <f>'Roman Game Log'!B20</f>
        <v>Missouri State (H)</v>
      </c>
      <c r="C20" s="3" t="str">
        <f>'Roman Game Log'!C20</f>
        <v>H</v>
      </c>
      <c r="D20" s="3" t="str">
        <f>IF('Roman Game Log'!D20= "","",'Roman Game Log'!D20)</f>
        <v>L</v>
      </c>
      <c r="E20" s="3">
        <f>IF('Roman Game Log'!E20= "","",'Roman Game Log'!E20)</f>
        <v>3</v>
      </c>
      <c r="F20" s="3">
        <v>4</v>
      </c>
      <c r="G20" s="3"/>
      <c r="H20" s="3"/>
      <c r="I20" s="3"/>
      <c r="J20" s="3"/>
      <c r="K20" s="3"/>
      <c r="L20" s="3"/>
      <c r="M20" s="3">
        <v>0</v>
      </c>
      <c r="N20" s="3">
        <v>1</v>
      </c>
      <c r="O20" s="3">
        <v>0</v>
      </c>
      <c r="P20" s="3">
        <v>0</v>
      </c>
      <c r="Q20" s="3">
        <v>1</v>
      </c>
      <c r="R20" s="3">
        <v>1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f>IF(F20="","",COUNTIFS('Defense Log'!$H$2:$H$3001,"Nate",'Defense Log'!$A$2:$A$3001,$B20,'Defense Log'!$I$2:$I$3001,"Turnover",'Defense Log'!$L$2:$L$3001,"&lt;&gt;x"))</f>
        <v>0</v>
      </c>
      <c r="Z20" s="3">
        <f>IF(F20="","",SUMIFS('Defense Log'!$M$2:$M$3001,'Defense Log'!$H$2:$H$3001,"Nate",'Defense Log'!$A$2:$A$3001,B20,'Defense Log'!$L$2:$L$3001,"&lt;&gt;x"))</f>
        <v>2</v>
      </c>
      <c r="AA20" s="3">
        <f>IF(F20="","",T20+'Impact Formula'!$B$4*O20+'Impact Formula'!$B$5*M20+'Impact Formula'!$B$6*V20+'Impact Formula'!$B$7*S20+'Impact Formula'!$B$8*(H20-G20)+'Impact Formula'!$B$9*(L20-K20))</f>
        <v>0</v>
      </c>
      <c r="AB20" s="3">
        <f>IF(F20="","",N20*'Impact Formula'!$B$17+Q20*'Impact Formula'!$B$18+P20*'Impact Formula'!$B$19+W20*'Impact Formula'!$B$21+U20*'Impact Formula'!$B$22+X20*'Impact Formula'!$B$23+'Impact Formula'!$B$24*R20+Y20*'Impact Formula'!$B$20+Z20*'Impact Formula'!$B$16+IFERROR((COUNTIFS('Defense Log'!$H$2:$H$3001,"Nate",'Defense Log'!$A$2:$A$3001,$B20,'Defense Log'!$N$2:$N$3001,"No",'Defense Log'!$I$2:$I$3001,"&lt;&gt;Foul",'Defense Log'!$I$2:$I$3001,"&lt;&gt;Turnover")*'Impact Formula'!$B$25),0))</f>
        <v>-1</v>
      </c>
      <c r="AC20" s="6">
        <f t="shared" si="1"/>
        <v>-1</v>
      </c>
      <c r="AD20" s="5" t="str">
        <f t="shared" si="2"/>
        <v/>
      </c>
      <c r="AE20" s="13" t="s">
        <v>96</v>
      </c>
    </row>
    <row r="21" spans="1:31" x14ac:dyDescent="0.3">
      <c r="A21" s="20">
        <f>'Roman Game Log'!A21</f>
        <v>44947</v>
      </c>
      <c r="B21" s="13" t="str">
        <f>'Roman Game Log'!B21</f>
        <v>Evansville (A)</v>
      </c>
      <c r="C21" s="3" t="str">
        <f>'Roman Game Log'!C21</f>
        <v>A</v>
      </c>
      <c r="D21" s="3" t="str">
        <f>IF('Roman Game Log'!D21= "","",'Roman Game Log'!D21)</f>
        <v>W</v>
      </c>
      <c r="E21" s="3">
        <f>IF('Roman Game Log'!E21= "","",'Roman Game Log'!E21)</f>
        <v>36</v>
      </c>
      <c r="F21" s="3">
        <v>27</v>
      </c>
      <c r="G21" s="3">
        <v>4</v>
      </c>
      <c r="H21" s="3">
        <v>6</v>
      </c>
      <c r="I21" s="3"/>
      <c r="J21" s="3"/>
      <c r="K21" s="3">
        <v>2</v>
      </c>
      <c r="L21" s="3">
        <v>3</v>
      </c>
      <c r="M21" s="3">
        <v>1</v>
      </c>
      <c r="N21" s="3">
        <v>2</v>
      </c>
      <c r="O21" s="3">
        <v>0</v>
      </c>
      <c r="P21" s="3">
        <v>0</v>
      </c>
      <c r="Q21" s="3">
        <v>0</v>
      </c>
      <c r="R21" s="3">
        <v>2</v>
      </c>
      <c r="S21" s="3">
        <v>0</v>
      </c>
      <c r="T21" s="3">
        <v>10</v>
      </c>
      <c r="U21" s="3">
        <v>2</v>
      </c>
      <c r="V21" s="3">
        <v>2</v>
      </c>
      <c r="W21" s="3">
        <v>0</v>
      </c>
      <c r="X21" s="3">
        <v>1</v>
      </c>
      <c r="Y21" s="3">
        <f>IF(F21="","",COUNTIFS('Defense Log'!$H$2:$H$3001,"Nate",'Defense Log'!$A$2:$A$3001,$B21,'Defense Log'!$I$2:$I$3001,"Turnover",'Defense Log'!$L$2:$L$3001,"&lt;&gt;x"))</f>
        <v>0</v>
      </c>
      <c r="Z21" s="3">
        <f>IF(F21="","",SUMIFS('Defense Log'!$M$2:$M$3001,'Defense Log'!$H$2:$H$3001,"Nate",'Defense Log'!$A$2:$A$3001,B21,'Defense Log'!$L$2:$L$3001,"&lt;&gt;x"))</f>
        <v>15</v>
      </c>
      <c r="AA21" s="3">
        <f>IF(F21="","",T21+'Impact Formula'!$B$4*O21+'Impact Formula'!$B$5*M21+'Impact Formula'!$B$6*V21+'Impact Formula'!$B$7*S21+'Impact Formula'!$B$8*(H21-G21)+'Impact Formula'!$B$9*(L21-K21))</f>
        <v>9.0500000000000007</v>
      </c>
      <c r="AB21" s="3">
        <f>IF(F21="","",N21*'Impact Formula'!$B$17+Q21*'Impact Formula'!$B$18+P21*'Impact Formula'!$B$19+W21*'Impact Formula'!$B$21+U21*'Impact Formula'!$B$22+X21*'Impact Formula'!$B$23+'Impact Formula'!$B$24*R21+Y21*'Impact Formula'!$B$20+Z21*'Impact Formula'!$B$16+IFERROR((COUNTIFS('Defense Log'!$H$2:$H$3001,"Nate",'Defense Log'!$A$2:$A$3001,$B21,'Defense Log'!$N$2:$N$3001,"No",'Defense Log'!$I$2:$I$3001,"&lt;&gt;Foul",'Defense Log'!$I$2:$I$3001,"&lt;&gt;Turnover")*'Impact Formula'!$B$25),0))</f>
        <v>-5.0500000000000007</v>
      </c>
      <c r="AC21" s="6">
        <f t="shared" si="1"/>
        <v>4</v>
      </c>
      <c r="AD21" s="5">
        <f t="shared" si="2"/>
        <v>0.68306010928961747</v>
      </c>
      <c r="AE21" s="13" t="s">
        <v>96</v>
      </c>
    </row>
    <row r="22" spans="1:31" x14ac:dyDescent="0.3">
      <c r="A22" s="20">
        <f>'Roman Game Log'!A22</f>
        <v>44950</v>
      </c>
      <c r="B22" s="13" t="str">
        <f>'Roman Game Log'!B22</f>
        <v>Indiana State (H)</v>
      </c>
      <c r="C22" s="3" t="str">
        <f>'Roman Game Log'!C22</f>
        <v>H</v>
      </c>
      <c r="D22" s="3" t="str">
        <f>IF('Roman Game Log'!D22= "","",'Roman Game Log'!D22)</f>
        <v>W</v>
      </c>
      <c r="E22" s="3">
        <f>IF('Roman Game Log'!E22= "","",'Roman Game Log'!E22)</f>
        <v>2</v>
      </c>
      <c r="F22" s="3">
        <v>20</v>
      </c>
      <c r="G22" s="3">
        <v>0</v>
      </c>
      <c r="H22" s="3">
        <v>2</v>
      </c>
      <c r="I22" s="3"/>
      <c r="J22" s="3"/>
      <c r="K22" s="3">
        <v>2</v>
      </c>
      <c r="L22" s="3">
        <v>2</v>
      </c>
      <c r="M22" s="3">
        <v>2</v>
      </c>
      <c r="N22" s="3">
        <v>3</v>
      </c>
      <c r="O22" s="3">
        <v>0</v>
      </c>
      <c r="P22" s="3">
        <v>1</v>
      </c>
      <c r="Q22" s="3">
        <v>1</v>
      </c>
      <c r="R22" s="3">
        <v>1</v>
      </c>
      <c r="S22" s="3">
        <v>2</v>
      </c>
      <c r="T22" s="3">
        <v>2</v>
      </c>
      <c r="U22" s="3">
        <v>0</v>
      </c>
      <c r="V22" s="3">
        <v>1</v>
      </c>
      <c r="W22" s="3">
        <v>0</v>
      </c>
      <c r="X22" s="3">
        <v>0</v>
      </c>
      <c r="Y22" s="3">
        <f>IF(F22="","",COUNTIFS('Defense Log'!$H$2:$H$3001,"Nate",'Defense Log'!$A$2:$A$3001,$B22,'Defense Log'!$I$2:$I$3001,"Turnover",'Defense Log'!$L$2:$L$3001,"&lt;&gt;x"))</f>
        <v>1</v>
      </c>
      <c r="Z22" s="3">
        <f>IF(F22="","",SUMIFS('Defense Log'!$M$2:$M$3001,'Defense Log'!$H$2:$H$3001,"Nate",'Defense Log'!$A$2:$A$3001,B22,'Defense Log'!$L$2:$L$3001,"&lt;&gt;x"))</f>
        <v>12</v>
      </c>
      <c r="AA22" s="3">
        <f>IF(F22="","",T22+'Impact Formula'!$B$4*O22+'Impact Formula'!$B$5*M22+'Impact Formula'!$B$6*V22+'Impact Formula'!$B$7*S22+'Impact Formula'!$B$8*(H22-G22)+'Impact Formula'!$B$9*(L22-K22))</f>
        <v>-0.86000000000000032</v>
      </c>
      <c r="AB22" s="3">
        <f>IF(F22="","",N22*'Impact Formula'!$B$17+Q22*'Impact Formula'!$B$18+P22*'Impact Formula'!$B$19+W22*'Impact Formula'!$B$21+U22*'Impact Formula'!$B$22+X22*'Impact Formula'!$B$23+'Impact Formula'!$B$24*R22+Y22*'Impact Formula'!$B$20+Z22*'Impact Formula'!$B$16+IFERROR((COUNTIFS('Defense Log'!$H$2:$H$3001,"Nate",'Defense Log'!$A$2:$A$3001,$B22,'Defense Log'!$N$2:$N$3001,"No",'Defense Log'!$I$2:$I$3001,"&lt;&gt;Foul",'Defense Log'!$I$2:$I$3001,"&lt;&gt;Turnover")*'Impact Formula'!$B$25),0))</f>
        <v>3.1500000000000004</v>
      </c>
      <c r="AC22" s="6">
        <f t="shared" si="1"/>
        <v>2.29</v>
      </c>
      <c r="AD22" s="5">
        <f t="shared" si="2"/>
        <v>0.34722222222222221</v>
      </c>
      <c r="AE22" s="13" t="s">
        <v>96</v>
      </c>
    </row>
    <row r="23" spans="1:31" x14ac:dyDescent="0.3">
      <c r="A23" s="20">
        <f>'Roman Game Log'!A23</f>
        <v>44955</v>
      </c>
      <c r="B23" s="13" t="str">
        <f>'Roman Game Log'!B23</f>
        <v>Belmont (A)</v>
      </c>
      <c r="C23" s="3" t="str">
        <f>'Roman Game Log'!C23</f>
        <v>A</v>
      </c>
      <c r="D23" s="3" t="str">
        <f>IF('Roman Game Log'!D23= "","",'Roman Game Log'!D23)</f>
        <v>W</v>
      </c>
      <c r="E23" s="3">
        <f>IF('Roman Game Log'!E23= "","",'Roman Game Log'!E23)</f>
        <v>18</v>
      </c>
      <c r="F23" s="3">
        <v>21</v>
      </c>
      <c r="G23" s="3">
        <v>4</v>
      </c>
      <c r="H23" s="3">
        <v>6</v>
      </c>
      <c r="I23" s="3"/>
      <c r="J23" s="3"/>
      <c r="K23" s="3">
        <v>2</v>
      </c>
      <c r="L23" s="3">
        <v>2</v>
      </c>
      <c r="M23" s="3">
        <v>1</v>
      </c>
      <c r="N23" s="3">
        <v>6</v>
      </c>
      <c r="O23" s="3">
        <v>2</v>
      </c>
      <c r="P23" s="3">
        <v>0</v>
      </c>
      <c r="Q23" s="3">
        <v>0</v>
      </c>
      <c r="R23" s="3">
        <v>0</v>
      </c>
      <c r="S23" s="3">
        <v>1</v>
      </c>
      <c r="T23" s="3">
        <v>10</v>
      </c>
      <c r="U23" s="3">
        <v>0</v>
      </c>
      <c r="V23" s="3">
        <v>1</v>
      </c>
      <c r="W23" s="3">
        <v>0</v>
      </c>
      <c r="X23" s="3">
        <v>2</v>
      </c>
      <c r="Y23" s="3">
        <f>IF(F23="","",COUNTIFS('Defense Log'!$H$2:$H$3001,"Nate",'Defense Log'!$A$2:$A$3001,$B23,'Defense Log'!$I$2:$I$3001,"Turnover",'Defense Log'!$L$2:$L$3001,"&lt;&gt;x"))</f>
        <v>1</v>
      </c>
      <c r="Z23" s="3">
        <f>IF(F23="","",SUMIFS('Defense Log'!$M$2:$M$3001,'Defense Log'!$H$2:$H$3001,"Nate",'Defense Log'!$A$2:$A$3001,B23,'Defense Log'!$L$2:$L$3001,"&lt;&gt;x"))</f>
        <v>6</v>
      </c>
      <c r="AA23" s="3">
        <f>IF(F23="","",T23+'Impact Formula'!$B$4*O23+'Impact Formula'!$B$5*M23+'Impact Formula'!$B$6*V23+'Impact Formula'!$B$7*S23+'Impact Formula'!$B$8*(H23-G23)+'Impact Formula'!$B$9*(L23-K23))</f>
        <v>9.8949999999999996</v>
      </c>
      <c r="AB23" s="3">
        <f>IF(F23="","",N23*'Impact Formula'!$B$17+Q23*'Impact Formula'!$B$18+P23*'Impact Formula'!$B$19+W23*'Impact Formula'!$B$21+U23*'Impact Formula'!$B$22+X23*'Impact Formula'!$B$23+'Impact Formula'!$B$24*R23+Y23*'Impact Formula'!$B$20+Z23*'Impact Formula'!$B$16+IFERROR((COUNTIFS('Defense Log'!$H$2:$H$3001,"Nate",'Defense Log'!$A$2:$A$3001,$B23,'Defense Log'!$N$2:$N$3001,"No",'Defense Log'!$I$2:$I$3001,"&lt;&gt;Foul",'Defense Log'!$I$2:$I$3001,"&lt;&gt;Turnover")*'Impact Formula'!$B$25),0))</f>
        <v>16.8</v>
      </c>
      <c r="AC23" s="6">
        <f t="shared" si="1"/>
        <v>26.695</v>
      </c>
      <c r="AD23" s="5">
        <f t="shared" si="2"/>
        <v>0.72674418604651159</v>
      </c>
      <c r="AE23" s="13" t="s">
        <v>96</v>
      </c>
    </row>
    <row r="24" spans="1:31" x14ac:dyDescent="0.3">
      <c r="A24" s="20">
        <f>'Roman Game Log'!A24</f>
        <v>44958</v>
      </c>
      <c r="B24" s="13" t="str">
        <f>'Roman Game Log'!B24</f>
        <v>UNI (H)</v>
      </c>
      <c r="C24" s="3" t="str">
        <f>'Roman Game Log'!C24</f>
        <v>H</v>
      </c>
      <c r="D24" s="3" t="str">
        <f>IF('Roman Game Log'!D24= "","",'Roman Game Log'!D24)</f>
        <v>W</v>
      </c>
      <c r="E24" s="3">
        <f>IF('Roman Game Log'!E24= "","",'Roman Game Log'!E24)</f>
        <v>7</v>
      </c>
      <c r="F24" s="3">
        <v>20</v>
      </c>
      <c r="G24" s="3">
        <v>2</v>
      </c>
      <c r="H24" s="3">
        <v>4</v>
      </c>
      <c r="I24" s="3"/>
      <c r="J24" s="3"/>
      <c r="K24" s="3"/>
      <c r="L24" s="3"/>
      <c r="M24" s="3">
        <v>1</v>
      </c>
      <c r="N24" s="3">
        <v>1</v>
      </c>
      <c r="O24" s="3">
        <v>2</v>
      </c>
      <c r="P24" s="3">
        <v>0</v>
      </c>
      <c r="Q24" s="3">
        <v>1</v>
      </c>
      <c r="R24" s="3">
        <v>0</v>
      </c>
      <c r="S24" s="3">
        <v>0</v>
      </c>
      <c r="T24" s="3">
        <v>4</v>
      </c>
      <c r="U24" s="3">
        <v>0</v>
      </c>
      <c r="V24" s="3">
        <v>0</v>
      </c>
      <c r="W24" s="3">
        <v>0</v>
      </c>
      <c r="X24" s="3">
        <v>1</v>
      </c>
      <c r="Y24" s="3">
        <f>IF(F24="","",COUNTIFS('Defense Log'!$H$2:$H$3001,"Nate",'Defense Log'!$A$2:$A$3001,$B24,'Defense Log'!$I$2:$I$3001,"Turnover",'Defense Log'!$L$2:$L$3001,"&lt;&gt;x"))</f>
        <v>3</v>
      </c>
      <c r="Z24" s="3">
        <f>IF(F24="","",SUMIFS('Defense Log'!$M$2:$M$3001,'Defense Log'!$H$2:$H$3001,"Nate",'Defense Log'!$A$2:$A$3001,B24,'Defense Log'!$L$2:$L$3001,"&lt;&gt;x"))</f>
        <v>11</v>
      </c>
      <c r="AA24" s="3">
        <f>IF(F24="","",T24+'Impact Formula'!$B$4*O24+'Impact Formula'!$B$5*M24+'Impact Formula'!$B$6*V24+'Impact Formula'!$B$7*S24+'Impact Formula'!$B$8*(H24-G24)+'Impact Formula'!$B$9*(L24-K24))</f>
        <v>5</v>
      </c>
      <c r="AB24" s="3">
        <f>IF(F24="","",N24*'Impact Formula'!$B$17+Q24*'Impact Formula'!$B$18+P24*'Impact Formula'!$B$19+W24*'Impact Formula'!$B$21+U24*'Impact Formula'!$B$22+X24*'Impact Formula'!$B$23+'Impact Formula'!$B$24*R24+Y24*'Impact Formula'!$B$20+Z24*'Impact Formula'!$B$16+IFERROR((COUNTIFS('Defense Log'!$H$2:$H$3001,"Nate",'Defense Log'!$A$2:$A$3001,$B24,'Defense Log'!$N$2:$N$3001,"No",'Defense Log'!$I$2:$I$3001,"&lt;&gt;Foul",'Defense Log'!$I$2:$I$3001,"&lt;&gt;Turnover")*'Impact Formula'!$B$25),0))</f>
        <v>-0.60000000000000053</v>
      </c>
      <c r="AC24" s="6">
        <f t="shared" si="1"/>
        <v>4.3999999999999995</v>
      </c>
      <c r="AD24" s="5">
        <f t="shared" si="2"/>
        <v>0.5</v>
      </c>
      <c r="AE24" s="13" t="s">
        <v>96</v>
      </c>
    </row>
    <row r="25" spans="1:31" x14ac:dyDescent="0.3">
      <c r="A25" s="20">
        <f>'Roman Game Log'!A25</f>
        <v>44961</v>
      </c>
      <c r="B25" s="13" t="str">
        <f>'Roman Game Log'!B25</f>
        <v>Valparaiso (A)</v>
      </c>
      <c r="C25" s="3" t="str">
        <f>'Roman Game Log'!C25</f>
        <v>A</v>
      </c>
      <c r="D25" s="3" t="str">
        <f>IF('Roman Game Log'!D25= "","",'Roman Game Log'!D25)</f>
        <v>W</v>
      </c>
      <c r="E25" s="3">
        <f>IF('Roman Game Log'!E25= "","",'Roman Game Log'!E25)</f>
        <v>3</v>
      </c>
      <c r="F25" s="3">
        <v>17</v>
      </c>
      <c r="G25" s="3">
        <v>1</v>
      </c>
      <c r="H25" s="3">
        <v>1</v>
      </c>
      <c r="I25" s="3"/>
      <c r="J25" s="3"/>
      <c r="K25" s="3">
        <v>2</v>
      </c>
      <c r="L25" s="3">
        <v>3</v>
      </c>
      <c r="M25" s="3">
        <v>1</v>
      </c>
      <c r="N25" s="3">
        <v>1</v>
      </c>
      <c r="O25" s="3">
        <v>0</v>
      </c>
      <c r="P25" s="3">
        <v>0</v>
      </c>
      <c r="Q25" s="3">
        <v>0</v>
      </c>
      <c r="R25" s="3">
        <v>1</v>
      </c>
      <c r="S25" s="3">
        <v>0</v>
      </c>
      <c r="T25" s="3">
        <v>4</v>
      </c>
      <c r="U25" s="3">
        <v>0</v>
      </c>
      <c r="V25" s="3">
        <v>2</v>
      </c>
      <c r="W25" s="3">
        <v>0</v>
      </c>
      <c r="X25" s="3">
        <v>0</v>
      </c>
      <c r="Y25" s="3">
        <f>IF(F25="","",COUNTIFS('Defense Log'!$H$2:$H$3001,"Nate",'Defense Log'!$A$2:$A$3001,$B25,'Defense Log'!$I$2:$I$3001,"Turnover",'Defense Log'!$L$2:$L$3001,"&lt;&gt;x"))</f>
        <v>0</v>
      </c>
      <c r="Z25" s="3">
        <f>IF(F25="","",SUMIFS('Defense Log'!$M$2:$M$3001,'Defense Log'!$H$2:$H$3001,"Nate",'Defense Log'!$A$2:$A$3001,B25,'Defense Log'!$L$2:$L$3001,"&lt;&gt;x"))</f>
        <v>6</v>
      </c>
      <c r="AA25" s="3">
        <f>IF(F25="","",T25+'Impact Formula'!$B$4*O25+'Impact Formula'!$B$5*M25+'Impact Formula'!$B$6*V25+'Impact Formula'!$B$7*S25+'Impact Formula'!$B$8*(H25-G25)+'Impact Formula'!$B$9*(L25-K25))</f>
        <v>6.55</v>
      </c>
      <c r="AB25" s="3">
        <f>IF(F25="","",N25*'Impact Formula'!$B$17+Q25*'Impact Formula'!$B$18+P25*'Impact Formula'!$B$19+W25*'Impact Formula'!$B$21+U25*'Impact Formula'!$B$22+X25*'Impact Formula'!$B$23+'Impact Formula'!$B$24*R25+Y25*'Impact Formula'!$B$20+Z25*'Impact Formula'!$B$16+IFERROR((COUNTIFS('Defense Log'!$H$2:$H$3001,"Nate",'Defense Log'!$A$2:$A$3001,$B25,'Defense Log'!$N$2:$N$3001,"No",'Defense Log'!$I$2:$I$3001,"&lt;&gt;Foul",'Defense Log'!$I$2:$I$3001,"&lt;&gt;Turnover")*'Impact Formula'!$B$25),0))</f>
        <v>4.75</v>
      </c>
      <c r="AC25" s="6">
        <f t="shared" si="1"/>
        <v>11.3</v>
      </c>
      <c r="AD25" s="5">
        <f t="shared" si="2"/>
        <v>0.86206896551724133</v>
      </c>
      <c r="AE25" s="13" t="s">
        <v>96</v>
      </c>
    </row>
    <row r="26" spans="1:31" x14ac:dyDescent="0.3">
      <c r="A26" s="20">
        <f>'Roman Game Log'!A26</f>
        <v>44964</v>
      </c>
      <c r="B26" s="13" t="str">
        <f>'Roman Game Log'!B26</f>
        <v>Murray State (A)</v>
      </c>
      <c r="C26" s="3" t="str">
        <f>'Roman Game Log'!C26</f>
        <v>A</v>
      </c>
      <c r="D26" s="3" t="str">
        <f>IF('Roman Game Log'!D26= "","",'Roman Game Log'!D26)</f>
        <v>W</v>
      </c>
      <c r="E26" s="3">
        <f>IF('Roman Game Log'!E26= "","",'Roman Game Log'!E26)</f>
        <v>24</v>
      </c>
      <c r="F26" s="3">
        <v>14</v>
      </c>
      <c r="G26" s="3">
        <v>0</v>
      </c>
      <c r="H26" s="3">
        <v>1</v>
      </c>
      <c r="I26" s="3"/>
      <c r="J26" s="3"/>
      <c r="K26" s="3"/>
      <c r="L26" s="3"/>
      <c r="M26" s="3">
        <v>0</v>
      </c>
      <c r="N26" s="3">
        <v>1</v>
      </c>
      <c r="O26" s="3">
        <v>0</v>
      </c>
      <c r="P26" s="3">
        <v>0</v>
      </c>
      <c r="Q26" s="3">
        <v>0</v>
      </c>
      <c r="R26" s="3">
        <v>1</v>
      </c>
      <c r="S26" s="3">
        <v>2</v>
      </c>
      <c r="T26" s="3">
        <v>0</v>
      </c>
      <c r="U26" s="3">
        <v>0</v>
      </c>
      <c r="V26" s="3">
        <v>0</v>
      </c>
      <c r="W26" s="3">
        <v>0</v>
      </c>
      <c r="X26" s="3">
        <v>2</v>
      </c>
      <c r="Y26" s="3">
        <f>IF(F26="","",COUNTIFS('Defense Log'!$H$2:$H$3001,"Nate",'Defense Log'!$A$2:$A$3001,$B26,'Defense Log'!$I$2:$I$3001,"Turnover",'Defense Log'!$L$2:$L$3001,"&lt;&gt;x"))</f>
        <v>0</v>
      </c>
      <c r="Z26" s="3">
        <f>IF(F26="","",SUMIFS('Defense Log'!$M$2:$M$3001,'Defense Log'!$H$2:$H$3001,"Nate",'Defense Log'!$A$2:$A$3001,B26,'Defense Log'!$L$2:$L$3001,"&lt;&gt;x"))</f>
        <v>2</v>
      </c>
      <c r="AA26" s="3">
        <f>IF(F26="","",T26+'Impact Formula'!$B$4*O26+'Impact Formula'!$B$5*M26+'Impact Formula'!$B$6*V26+'Impact Formula'!$B$7*S26+'Impact Formula'!$B$8*(H26-G26)+'Impact Formula'!$B$9*(L26-K26))</f>
        <v>-5.46</v>
      </c>
      <c r="AB26" s="3">
        <f>IF(F26="","",N26*'Impact Formula'!$B$17+Q26*'Impact Formula'!$B$18+P26*'Impact Formula'!$B$19+W26*'Impact Formula'!$B$21+U26*'Impact Formula'!$B$22+X26*'Impact Formula'!$B$23+'Impact Formula'!$B$24*R26+Y26*'Impact Formula'!$B$20+Z26*'Impact Formula'!$B$16+IFERROR((COUNTIFS('Defense Log'!$H$2:$H$3001,"Nate",'Defense Log'!$A$2:$A$3001,$B26,'Defense Log'!$N$2:$N$3001,"No",'Defense Log'!$I$2:$I$3001,"&lt;&gt;Foul",'Defense Log'!$I$2:$I$3001,"&lt;&gt;Turnover")*'Impact Formula'!$B$25),0))</f>
        <v>-3.5999999999999996</v>
      </c>
      <c r="AC26" s="6">
        <f t="shared" si="1"/>
        <v>-9.0599999999999987</v>
      </c>
      <c r="AD26" s="5">
        <f t="shared" si="2"/>
        <v>0</v>
      </c>
      <c r="AE26" s="13" t="s">
        <v>96</v>
      </c>
    </row>
    <row r="27" spans="1:31" x14ac:dyDescent="0.3">
      <c r="A27" s="20">
        <f>'Roman Game Log'!A27</f>
        <v>44968</v>
      </c>
      <c r="B27" s="13" t="str">
        <f>'Roman Game Log'!B27</f>
        <v>SIU (H)</v>
      </c>
      <c r="C27" s="3" t="str">
        <f>'Roman Game Log'!C27</f>
        <v>H</v>
      </c>
      <c r="D27" s="3" t="str">
        <f>IF('Roman Game Log'!D27= "","",'Roman Game Log'!D27)</f>
        <v>W</v>
      </c>
      <c r="E27" s="3">
        <f>IF('Roman Game Log'!E27= "","",'Roman Game Log'!E27)</f>
        <v>23</v>
      </c>
      <c r="F27" s="3">
        <v>9</v>
      </c>
      <c r="G27" s="3">
        <v>0</v>
      </c>
      <c r="H27" s="3">
        <v>2</v>
      </c>
      <c r="I27" s="3"/>
      <c r="J27" s="3"/>
      <c r="K27" s="3"/>
      <c r="L27" s="3"/>
      <c r="M27" s="3">
        <v>0</v>
      </c>
      <c r="N27" s="3">
        <v>0</v>
      </c>
      <c r="O27" s="3">
        <v>0</v>
      </c>
      <c r="P27" s="3">
        <v>1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3</v>
      </c>
      <c r="Y27" s="3">
        <f>IF(F27="","",COUNTIFS('Defense Log'!$H$2:$H$3001,"Nate",'Defense Log'!$A$2:$A$3001,$B27,'Defense Log'!$I$2:$I$3001,"Turnover",'Defense Log'!$L$2:$L$3001,"&lt;&gt;x"))</f>
        <v>0</v>
      </c>
      <c r="Z27" s="3">
        <f>IF(F27="","",SUMIFS('Defense Log'!$M$2:$M$3001,'Defense Log'!$H$2:$H$3001,"Nate",'Defense Log'!$A$2:$A$3001,B27,'Defense Log'!$L$2:$L$3001,"&lt;&gt;x"))</f>
        <v>0</v>
      </c>
      <c r="AA27" s="3">
        <f>IF(F27="","",T27+'Impact Formula'!$B$4*O27+'Impact Formula'!$B$5*M27+'Impact Formula'!$B$6*V27+'Impact Formula'!$B$7*S27+'Impact Formula'!$B$8*(H27-G27)+'Impact Formula'!$B$9*(L27-K27))</f>
        <v>-3.5</v>
      </c>
      <c r="AB27" s="3">
        <f>IF(F27="","",N27*'Impact Formula'!$B$17+Q27*'Impact Formula'!$B$18+P27*'Impact Formula'!$B$19+W27*'Impact Formula'!$B$21+U27*'Impact Formula'!$B$22+X27*'Impact Formula'!$B$23+'Impact Formula'!$B$24*R27+Y27*'Impact Formula'!$B$20+Z27*'Impact Formula'!$B$16+IFERROR((COUNTIFS('Defense Log'!$H$2:$H$3001,"Nate",'Defense Log'!$A$2:$A$3001,$B27,'Defense Log'!$N$2:$N$3001,"No",'Defense Log'!$I$2:$I$3001,"&lt;&gt;Foul",'Defense Log'!$I$2:$I$3001,"&lt;&gt;Turnover")*'Impact Formula'!$B$25),0))</f>
        <v>-1.4000000000000004</v>
      </c>
      <c r="AC27" s="6">
        <f t="shared" si="1"/>
        <v>-4.9000000000000004</v>
      </c>
      <c r="AD27" s="5">
        <f t="shared" si="2"/>
        <v>0</v>
      </c>
      <c r="AE27" s="13" t="s">
        <v>96</v>
      </c>
    </row>
    <row r="28" spans="1:31" x14ac:dyDescent="0.3">
      <c r="A28" s="20">
        <f>'Roman Game Log'!A28</f>
        <v>44972</v>
      </c>
      <c r="B28" s="13" t="str">
        <f>'Roman Game Log'!B28</f>
        <v>UNI (A)</v>
      </c>
      <c r="C28" s="3" t="str">
        <f>'Roman Game Log'!C28</f>
        <v>A</v>
      </c>
      <c r="D28" s="3" t="str">
        <f>IF('Roman Game Log'!D28= "","",'Roman Game Log'!D28)</f>
        <v>W</v>
      </c>
      <c r="E28" s="3">
        <f>IF('Roman Game Log'!E28= "","",'Roman Game Log'!E28)</f>
        <v>8</v>
      </c>
      <c r="F28" s="3">
        <v>8</v>
      </c>
      <c r="G28" s="3"/>
      <c r="H28" s="3"/>
      <c r="I28" s="3"/>
      <c r="J28" s="3"/>
      <c r="K28" s="3"/>
      <c r="L28" s="3"/>
      <c r="M28" s="3">
        <v>0</v>
      </c>
      <c r="N28" s="3">
        <v>2</v>
      </c>
      <c r="O28" s="3">
        <v>0</v>
      </c>
      <c r="P28" s="3">
        <v>0</v>
      </c>
      <c r="Q28" s="3">
        <v>1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1</v>
      </c>
      <c r="Y28" s="3">
        <f>IF(F28="","",COUNTIFS('Defense Log'!$H$2:$H$3001,"Nate",'Defense Log'!$A$2:$A$3001,$B28,'Defense Log'!$I$2:$I$3001,"Turnover",'Defense Log'!$L$2:$L$3001,"&lt;&gt;x"))</f>
        <v>2</v>
      </c>
      <c r="Z28" s="3">
        <f>IF(F28="","",SUMIFS('Defense Log'!$M$2:$M$3001,'Defense Log'!$H$2:$H$3001,"Nate",'Defense Log'!$A$2:$A$3001,B28,'Defense Log'!$L$2:$L$3001,"&lt;&gt;x"))</f>
        <v>2</v>
      </c>
      <c r="AA28" s="3">
        <f>IF(F28="","",T28+'Impact Formula'!$B$4*O28+'Impact Formula'!$B$5*M28+'Impact Formula'!$B$6*V28+'Impact Formula'!$B$7*S28+'Impact Formula'!$B$8*(H28-G28)+'Impact Formula'!$B$9*(L28-K28))</f>
        <v>0</v>
      </c>
      <c r="AB28" s="3">
        <f>IF(F28="","",N28*'Impact Formula'!$B$17+Q28*'Impact Formula'!$B$18+P28*'Impact Formula'!$B$19+W28*'Impact Formula'!$B$21+U28*'Impact Formula'!$B$22+X28*'Impact Formula'!$B$23+'Impact Formula'!$B$24*R28+Y28*'Impact Formula'!$B$20+Z28*'Impact Formula'!$B$16+IFERROR((COUNTIFS('Defense Log'!$H$2:$H$3001,"Nate",'Defense Log'!$A$2:$A$3001,$B28,'Defense Log'!$N$2:$N$3001,"No",'Defense Log'!$I$2:$I$3001,"&lt;&gt;Foul",'Defense Log'!$I$2:$I$3001,"&lt;&gt;Turnover")*'Impact Formula'!$B$25),0))</f>
        <v>1.25</v>
      </c>
      <c r="AC28" s="6">
        <f t="shared" si="1"/>
        <v>1.25</v>
      </c>
      <c r="AD28" s="5" t="str">
        <f t="shared" si="2"/>
        <v/>
      </c>
      <c r="AE28" s="13" t="s">
        <v>96</v>
      </c>
    </row>
    <row r="29" spans="1:31" x14ac:dyDescent="0.3">
      <c r="A29" s="20">
        <f>'Roman Game Log'!A29</f>
        <v>44976</v>
      </c>
      <c r="B29" s="13" t="str">
        <f>'Roman Game Log'!B29</f>
        <v>Belmont (H)</v>
      </c>
      <c r="C29" s="3" t="str">
        <f>'Roman Game Log'!C29</f>
        <v>H</v>
      </c>
      <c r="D29" s="3" t="str">
        <f>IF('Roman Game Log'!D29= "","",'Roman Game Log'!D29)</f>
        <v>W</v>
      </c>
      <c r="E29" s="3">
        <f>IF('Roman Game Log'!E29= "","",'Roman Game Log'!E29)</f>
        <v>14</v>
      </c>
      <c r="F29" s="3">
        <v>18</v>
      </c>
      <c r="G29" s="3">
        <v>4</v>
      </c>
      <c r="H29" s="3">
        <v>5</v>
      </c>
      <c r="I29" s="3"/>
      <c r="J29" s="3"/>
      <c r="K29" s="3">
        <v>0</v>
      </c>
      <c r="L29" s="3">
        <v>2</v>
      </c>
      <c r="M29" s="3">
        <v>1</v>
      </c>
      <c r="N29" s="3">
        <v>6</v>
      </c>
      <c r="O29" s="3">
        <v>2</v>
      </c>
      <c r="P29" s="3">
        <v>1</v>
      </c>
      <c r="Q29" s="3">
        <v>0</v>
      </c>
      <c r="R29" s="3">
        <v>1</v>
      </c>
      <c r="S29" s="3">
        <v>1</v>
      </c>
      <c r="T29" s="3">
        <v>8</v>
      </c>
      <c r="U29" s="3">
        <v>0</v>
      </c>
      <c r="V29" s="3">
        <v>2</v>
      </c>
      <c r="W29" s="3">
        <v>0</v>
      </c>
      <c r="X29" s="3">
        <v>1</v>
      </c>
      <c r="Y29" s="3">
        <f>IF(F29="","",COUNTIFS('Defense Log'!$H$2:$H$3001,"Nate",'Defense Log'!$A$2:$A$3001,$B29,'Defense Log'!$I$2:$I$3001,"Turnover",'Defense Log'!$L$2:$L$3001,"&lt;&gt;x"))</f>
        <v>0</v>
      </c>
      <c r="Z29" s="3">
        <f>IF(F29="","",SUMIFS('Defense Log'!$M$2:$M$3001,'Defense Log'!$H$2:$H$3001,"Nate",'Defense Log'!$A$2:$A$3001,B29,'Defense Log'!$L$2:$L$3001,"&lt;&gt;x"))</f>
        <v>0</v>
      </c>
      <c r="AA29" s="3">
        <f>IF(F29="","",T29+'Impact Formula'!$B$4*O29+'Impact Formula'!$B$5*M29+'Impact Formula'!$B$6*V29+'Impact Formula'!$B$7*S29+'Impact Formula'!$B$8*(H29-G29)+'Impact Formula'!$B$9*(L29-K29))</f>
        <v>8.8949999999999996</v>
      </c>
      <c r="AB29" s="3">
        <f>IF(F29="","",N29*'Impact Formula'!$B$17+Q29*'Impact Formula'!$B$18+P29*'Impact Formula'!$B$19+W29*'Impact Formula'!$B$21+U29*'Impact Formula'!$B$22+X29*'Impact Formula'!$B$23+'Impact Formula'!$B$24*R29+Y29*'Impact Formula'!$B$20+Z29*'Impact Formula'!$B$16+IFERROR((COUNTIFS('Defense Log'!$H$2:$H$3001,"Nate",'Defense Log'!$A$2:$A$3001,$B29,'Defense Log'!$N$2:$N$3001,"No",'Defense Log'!$I$2:$I$3001,"&lt;&gt;Foul",'Defense Log'!$I$2:$I$3001,"&lt;&gt;Turnover")*'Impact Formula'!$B$25),0))</f>
        <v>16.2</v>
      </c>
      <c r="AC29" s="6">
        <f t="shared" si="1"/>
        <v>25.094999999999999</v>
      </c>
      <c r="AD29" s="5">
        <f t="shared" si="2"/>
        <v>0.68027210884353739</v>
      </c>
      <c r="AE29" s="13" t="s">
        <v>96</v>
      </c>
    </row>
    <row r="30" spans="1:31" x14ac:dyDescent="0.3">
      <c r="A30" s="20">
        <f>'Roman Game Log'!A30</f>
        <v>44979</v>
      </c>
      <c r="B30" s="13" t="str">
        <f>'Roman Game Log'!B30</f>
        <v>Illinois State (H)</v>
      </c>
      <c r="C30" s="3" t="str">
        <f>'Roman Game Log'!C30</f>
        <v>H</v>
      </c>
      <c r="D30" s="3" t="str">
        <f>IF('Roman Game Log'!D30= "","",'Roman Game Log'!D30)</f>
        <v>W</v>
      </c>
      <c r="E30" s="3">
        <f>IF('Roman Game Log'!E30= "","",'Roman Game Log'!E30)</f>
        <v>31</v>
      </c>
      <c r="F30" s="3">
        <v>20</v>
      </c>
      <c r="G30" s="3"/>
      <c r="H30" s="3"/>
      <c r="I30" s="3"/>
      <c r="J30" s="3"/>
      <c r="K30" s="3">
        <v>5</v>
      </c>
      <c r="L30" s="3">
        <v>6</v>
      </c>
      <c r="M30" s="3">
        <v>1</v>
      </c>
      <c r="N30" s="3">
        <v>5</v>
      </c>
      <c r="O30" s="3">
        <v>0</v>
      </c>
      <c r="P30" s="3">
        <v>2</v>
      </c>
      <c r="Q30" s="3">
        <v>1</v>
      </c>
      <c r="R30" s="3">
        <v>0</v>
      </c>
      <c r="S30" s="3">
        <v>0</v>
      </c>
      <c r="T30" s="3">
        <v>5</v>
      </c>
      <c r="U30" s="3">
        <v>1</v>
      </c>
      <c r="V30" s="3">
        <v>3</v>
      </c>
      <c r="W30" s="3">
        <v>0</v>
      </c>
      <c r="X30" s="3">
        <v>0</v>
      </c>
      <c r="Y30" s="3">
        <f>IF(F30="","",COUNTIFS('Defense Log'!$H$2:$H$3001,"Nate",'Defense Log'!$A$2:$A$3001,$B30,'Defense Log'!$I$2:$I$3001,"Turnover",'Defense Log'!$L$2:$L$3001,"&lt;&gt;x"))</f>
        <v>1</v>
      </c>
      <c r="Z30" s="3">
        <f>IF(F30="","",SUMIFS('Defense Log'!$M$2:$M$3001,'Defense Log'!$H$2:$H$3001,"Nate",'Defense Log'!$A$2:$A$3001,B30,'Defense Log'!$L$2:$L$3001,"&lt;&gt;x"))</f>
        <v>2</v>
      </c>
      <c r="AA30" s="3">
        <f>IF(F30="","",T30+'Impact Formula'!$B$4*O30+'Impact Formula'!$B$5*M30+'Impact Formula'!$B$6*V30+'Impact Formula'!$B$7*S30+'Impact Formula'!$B$8*(H30-G30)+'Impact Formula'!$B$9*(L30-K30))</f>
        <v>8.3000000000000007</v>
      </c>
      <c r="AB30" s="3">
        <f>IF(F30="","",N30*'Impact Formula'!$B$17+Q30*'Impact Formula'!$B$18+P30*'Impact Formula'!$B$19+W30*'Impact Formula'!$B$21+U30*'Impact Formula'!$B$22+X30*'Impact Formula'!$B$23+'Impact Formula'!$B$24*R30+Y30*'Impact Formula'!$B$20+Z30*'Impact Formula'!$B$16+IFERROR((COUNTIFS('Defense Log'!$H$2:$H$3001,"Nate",'Defense Log'!$A$2:$A$3001,$B30,'Defense Log'!$N$2:$N$3001,"No",'Defense Log'!$I$2:$I$3001,"&lt;&gt;Foul",'Defense Log'!$I$2:$I$3001,"&lt;&gt;Turnover")*'Impact Formula'!$B$25),0))</f>
        <v>16.774999999999999</v>
      </c>
      <c r="AC30" s="6">
        <f t="shared" si="1"/>
        <v>25.074999999999999</v>
      </c>
      <c r="AD30" s="5">
        <f t="shared" si="2"/>
        <v>0.94696969696969691</v>
      </c>
      <c r="AE30" s="13" t="s">
        <v>96</v>
      </c>
    </row>
    <row r="31" spans="1:31" x14ac:dyDescent="0.3">
      <c r="A31" s="20">
        <f>'Roman Game Log'!A31</f>
        <v>44983</v>
      </c>
      <c r="B31" s="13" t="str">
        <f>'Roman Game Log'!B31</f>
        <v>Bradley (A)</v>
      </c>
      <c r="C31" s="3" t="str">
        <f>'Roman Game Log'!C31</f>
        <v>A</v>
      </c>
      <c r="D31" s="3" t="str">
        <f>IF('Roman Game Log'!D31= "","",'Roman Game Log'!D31)</f>
        <v>L</v>
      </c>
      <c r="E31" s="3">
        <f>IF('Roman Game Log'!E31= "","",'Roman Game Log'!E31)</f>
        <v>-12</v>
      </c>
      <c r="F31" s="3">
        <v>12</v>
      </c>
      <c r="G31" s="3">
        <v>1</v>
      </c>
      <c r="H31" s="3">
        <v>2</v>
      </c>
      <c r="I31" s="3"/>
      <c r="J31" s="3"/>
      <c r="K31" s="3"/>
      <c r="L31" s="3"/>
      <c r="M31" s="3">
        <v>1</v>
      </c>
      <c r="N31" s="3">
        <v>0</v>
      </c>
      <c r="O31" s="3">
        <v>0</v>
      </c>
      <c r="P31" s="3">
        <v>0</v>
      </c>
      <c r="Q31" s="3">
        <v>0</v>
      </c>
      <c r="R31" s="3">
        <v>1</v>
      </c>
      <c r="S31" s="3">
        <v>2</v>
      </c>
      <c r="T31" s="3">
        <v>2</v>
      </c>
      <c r="U31" s="3">
        <v>0</v>
      </c>
      <c r="V31" s="3">
        <v>0</v>
      </c>
      <c r="W31" s="3">
        <v>0</v>
      </c>
      <c r="X31" s="3">
        <v>0</v>
      </c>
      <c r="Y31" s="3">
        <f>IF(F31="","",COUNTIFS('Defense Log'!$H$2:$H$3001,"Nate",'Defense Log'!$A$2:$A$3001,$B31,'Defense Log'!$I$2:$I$3001,"Turnover",'Defense Log'!$L$2:$L$3001,"&lt;&gt;x"))</f>
        <v>0</v>
      </c>
      <c r="Z31" s="3">
        <f>IF(F31="","",SUMIFS('Defense Log'!$M$2:$M$3001,'Defense Log'!$H$2:$H$3001,"Nate",'Defense Log'!$A$2:$A$3001,B31,'Defense Log'!$L$2:$L$3001,"&lt;&gt;x"))</f>
        <v>10</v>
      </c>
      <c r="AA31" s="3">
        <f>IF(F31="","",T31+'Impact Formula'!$B$4*O31+'Impact Formula'!$B$5*M31+'Impact Formula'!$B$6*V31+'Impact Formula'!$B$7*S31+'Impact Formula'!$B$8*(H31-G31)+'Impact Formula'!$B$9*(L31-K31))</f>
        <v>-1.6600000000000001</v>
      </c>
      <c r="AB31" s="3">
        <f>IF(F31="","",N31*'Impact Formula'!$B$17+Q31*'Impact Formula'!$B$18+P31*'Impact Formula'!$B$19+W31*'Impact Formula'!$B$21+U31*'Impact Formula'!$B$22+X31*'Impact Formula'!$B$23+'Impact Formula'!$B$24*R31+Y31*'Impact Formula'!$B$20+Z31*'Impact Formula'!$B$16+IFERROR((COUNTIFS('Defense Log'!$H$2:$H$3001,"Nate",'Defense Log'!$A$2:$A$3001,$B31,'Defense Log'!$N$2:$N$3001,"No",'Defense Log'!$I$2:$I$3001,"&lt;&gt;Foul",'Defense Log'!$I$2:$I$3001,"&lt;&gt;Turnover")*'Impact Formula'!$B$25),0))</f>
        <v>-9</v>
      </c>
      <c r="AC31" s="6">
        <f t="shared" si="1"/>
        <v>-10.66</v>
      </c>
      <c r="AD31" s="5">
        <f t="shared" si="2"/>
        <v>0.5</v>
      </c>
      <c r="AE31" s="13" t="s">
        <v>96</v>
      </c>
    </row>
    <row r="32" spans="1:31" x14ac:dyDescent="0.3">
      <c r="A32" s="20">
        <v>44988</v>
      </c>
      <c r="B32" s="13" t="s">
        <v>273</v>
      </c>
      <c r="C32" s="3" t="s">
        <v>267</v>
      </c>
      <c r="D32" s="3" t="s">
        <v>152</v>
      </c>
      <c r="E32" s="3">
        <v>12</v>
      </c>
      <c r="F32" s="3">
        <v>15</v>
      </c>
      <c r="G32" s="3">
        <v>1</v>
      </c>
      <c r="H32" s="3">
        <v>2</v>
      </c>
      <c r="I32" s="3"/>
      <c r="J32" s="3"/>
      <c r="K32" s="3"/>
      <c r="L32" s="3"/>
      <c r="M32" s="3">
        <v>2</v>
      </c>
      <c r="N32" s="3">
        <v>4</v>
      </c>
      <c r="O32" s="3">
        <v>2</v>
      </c>
      <c r="P32" s="3">
        <v>0</v>
      </c>
      <c r="Q32" s="3">
        <v>0</v>
      </c>
      <c r="R32" s="3">
        <v>3</v>
      </c>
      <c r="S32" s="3">
        <v>0</v>
      </c>
      <c r="T32" s="3">
        <v>2</v>
      </c>
      <c r="U32" s="3">
        <v>0</v>
      </c>
      <c r="V32" s="3">
        <v>0</v>
      </c>
      <c r="W32" s="3">
        <v>0</v>
      </c>
      <c r="X32" s="3">
        <v>0</v>
      </c>
      <c r="Y32" s="3">
        <f>IF(F32="","",COUNTIFS('Defense Log'!$H$2:$H$3001,"Nate",'Defense Log'!$A$2:$A$3001,$B32,'Defense Log'!$I$2:$I$3001,"Turnover",'Defense Log'!$L$2:$L$3001,"&lt;&gt;x"))</f>
        <v>0</v>
      </c>
      <c r="Z32" s="3">
        <f>IF(F32="","",SUMIFS('Defense Log'!$M$2:$M$3001,'Defense Log'!$H$2:$H$3001,"Nate",'Defense Log'!$A$2:$A$3001,B32,'Defense Log'!$L$2:$L$3001,"&lt;&gt;x"))</f>
        <v>8</v>
      </c>
      <c r="AA32" s="3">
        <f>IF(F32="","",T32+'Impact Formula'!$B$4*O32+'Impact Formula'!$B$5*M32+'Impact Formula'!$B$6*V32+'Impact Formula'!$B$7*S32+'Impact Formula'!$B$8*(H32-G32)+'Impact Formula'!$B$9*(L32-K32))</f>
        <v>6.5500000000000007</v>
      </c>
      <c r="AB32" s="3">
        <f>IF(F32="","",N32*'Impact Formula'!$B$17+Q32*'Impact Formula'!$B$18+P32*'Impact Formula'!$B$19+W32*'Impact Formula'!$B$21+U32*'Impact Formula'!$B$22+X32*'Impact Formula'!$B$23+'Impact Formula'!$B$24*R32+Y32*'Impact Formula'!$B$20+Z32*'Impact Formula'!$B$16+IFERROR((COUNTIFS('Defense Log'!$H$2:$H$3001,"Nate",'Defense Log'!$A$2:$A$3001,$B32,'Defense Log'!$N$2:$N$3001,"No",'Defense Log'!$I$2:$I$3001,"&lt;&gt;Foul",'Defense Log'!$I$2:$I$3001,"&lt;&gt;Turnover")*'Impact Formula'!$B$25),0))</f>
        <v>-2.75</v>
      </c>
      <c r="AC32" s="6">
        <f t="shared" si="1"/>
        <v>3.8000000000000007</v>
      </c>
      <c r="AD32" s="5">
        <f t="shared" ref="AD32:AD35" si="3">IFERROR(T32/((H32*2)+(0.88*L32)),"")</f>
        <v>0.5</v>
      </c>
      <c r="AE32" s="13" t="s">
        <v>270</v>
      </c>
    </row>
    <row r="33" spans="1:31" x14ac:dyDescent="0.3">
      <c r="A33" s="20">
        <v>44989</v>
      </c>
      <c r="B33" s="13" t="s">
        <v>274</v>
      </c>
      <c r="C33" s="3" t="s">
        <v>267</v>
      </c>
      <c r="D33" s="3" t="s">
        <v>152</v>
      </c>
      <c r="E33" s="3">
        <v>13</v>
      </c>
      <c r="F33" s="3">
        <v>10</v>
      </c>
      <c r="G33" s="3">
        <v>1</v>
      </c>
      <c r="H33" s="3">
        <v>1</v>
      </c>
      <c r="I33" s="3"/>
      <c r="J33" s="3"/>
      <c r="K33" s="3"/>
      <c r="L33" s="3"/>
      <c r="M33" s="3">
        <v>1</v>
      </c>
      <c r="N33" s="3">
        <v>1</v>
      </c>
      <c r="O33" s="3">
        <v>1</v>
      </c>
      <c r="P33" s="3">
        <v>0</v>
      </c>
      <c r="Q33" s="3">
        <v>0</v>
      </c>
      <c r="R33" s="3">
        <v>1</v>
      </c>
      <c r="S33" s="3">
        <v>2</v>
      </c>
      <c r="T33" s="3">
        <v>2</v>
      </c>
      <c r="U33" s="3">
        <v>0</v>
      </c>
      <c r="V33" s="3">
        <v>0</v>
      </c>
      <c r="W33" s="3">
        <v>0</v>
      </c>
      <c r="X33" s="3">
        <v>0</v>
      </c>
      <c r="Y33" s="3">
        <f>IF(F33="","",COUNTIFS('Defense Log'!$H$2:$H$3001,"Nate",'Defense Log'!$A$2:$A$3001,$B33,'Defense Log'!$I$2:$I$3001,"Turnover",'Defense Log'!$L$2:$L$3001,"&lt;&gt;x"))</f>
        <v>0</v>
      </c>
      <c r="Z33" s="3">
        <f>IF(F33="","",SUMIFS('Defense Log'!$M$2:$M$3001,'Defense Log'!$H$2:$H$3001,"Nate",'Defense Log'!$A$2:$A$3001,B33,'Defense Log'!$L$2:$L$3001,"&lt;&gt;x"))</f>
        <v>2</v>
      </c>
      <c r="AA33" s="3">
        <f>IF(F33="","",T33+'Impact Formula'!$B$4*O33+'Impact Formula'!$B$5*M33+'Impact Formula'!$B$6*V33+'Impact Formula'!$B$7*S33+'Impact Formula'!$B$8*(H33-G33)+'Impact Formula'!$B$9*(L33-K33))</f>
        <v>1.4400000000000004</v>
      </c>
      <c r="AB33" s="3">
        <f>IF(F33="","",N33*'Impact Formula'!$B$17+Q33*'Impact Formula'!$B$18+P33*'Impact Formula'!$B$19+W33*'Impact Formula'!$B$21+U33*'Impact Formula'!$B$22+X33*'Impact Formula'!$B$23+'Impact Formula'!$B$24*R33+Y33*'Impact Formula'!$B$20+Z33*'Impact Formula'!$B$16+IFERROR((COUNTIFS('Defense Log'!$H$2:$H$3001,"Nate",'Defense Log'!$A$2:$A$3001,$B33,'Defense Log'!$N$2:$N$3001,"No",'Defense Log'!$I$2:$I$3001,"&lt;&gt;Foul",'Defense Log'!$I$2:$I$3001,"&lt;&gt;Turnover")*'Impact Formula'!$B$25),0))</f>
        <v>3.5</v>
      </c>
      <c r="AC33" s="6">
        <f t="shared" si="1"/>
        <v>4.9400000000000004</v>
      </c>
      <c r="AD33" s="5">
        <f t="shared" si="3"/>
        <v>1</v>
      </c>
      <c r="AE33" s="13" t="s">
        <v>270</v>
      </c>
    </row>
    <row r="34" spans="1:31" x14ac:dyDescent="0.3">
      <c r="A34" s="20">
        <v>44990</v>
      </c>
      <c r="B34" s="13" t="s">
        <v>275</v>
      </c>
      <c r="C34" s="3" t="s">
        <v>267</v>
      </c>
      <c r="D34" s="3" t="s">
        <v>152</v>
      </c>
      <c r="E34" s="3">
        <v>26</v>
      </c>
      <c r="F34" s="3">
        <v>14</v>
      </c>
      <c r="G34" s="3">
        <v>1</v>
      </c>
      <c r="H34" s="3">
        <v>1</v>
      </c>
      <c r="I34" s="3"/>
      <c r="J34" s="3"/>
      <c r="K34" s="3">
        <v>2</v>
      </c>
      <c r="L34" s="3">
        <v>2</v>
      </c>
      <c r="M34" s="3">
        <v>2</v>
      </c>
      <c r="N34" s="3">
        <v>2</v>
      </c>
      <c r="O34" s="3">
        <v>0</v>
      </c>
      <c r="P34" s="3">
        <v>0</v>
      </c>
      <c r="Q34" s="3">
        <v>0</v>
      </c>
      <c r="R34" s="3">
        <v>2</v>
      </c>
      <c r="S34" s="3">
        <v>0</v>
      </c>
      <c r="T34" s="3">
        <v>4</v>
      </c>
      <c r="U34" s="3">
        <v>1</v>
      </c>
      <c r="V34" s="3">
        <v>1</v>
      </c>
      <c r="W34" s="3">
        <v>0</v>
      </c>
      <c r="X34" s="3">
        <v>0</v>
      </c>
      <c r="Y34" s="3">
        <f>IF(F34="","",COUNTIFS('Defense Log'!$H$2:$H$3001,"Nate",'Defense Log'!$A$2:$A$3001,$B34,'Defense Log'!$I$2:$I$3001,"Turnover",'Defense Log'!$L$2:$L$3001,"&lt;&gt;x"))</f>
        <v>1</v>
      </c>
      <c r="Z34" s="3">
        <f>IF(F34="","",SUMIFS('Defense Log'!$M$2:$M$3001,'Defense Log'!$H$2:$H$3001,"Nate",'Defense Log'!$A$2:$A$3001,B34,'Defense Log'!$L$2:$L$3001,"&lt;&gt;x"))</f>
        <v>4</v>
      </c>
      <c r="AA34" s="3">
        <f>IF(F34="","",T34+'Impact Formula'!$B$4*O34+'Impact Formula'!$B$5*M34+'Impact Formula'!$B$6*V34+'Impact Formula'!$B$7*S34+'Impact Formula'!$B$8*(H34-G34)+'Impact Formula'!$B$9*(L34-K34))</f>
        <v>8.35</v>
      </c>
      <c r="AB34" s="3">
        <f>IF(F34="","",N34*'Impact Formula'!$B$17+Q34*'Impact Formula'!$B$18+P34*'Impact Formula'!$B$19+W34*'Impact Formula'!$B$21+U34*'Impact Formula'!$B$22+X34*'Impact Formula'!$B$23+'Impact Formula'!$B$24*R34+Y34*'Impact Formula'!$B$20+Z34*'Impact Formula'!$B$16+IFERROR((COUNTIFS('Defense Log'!$H$2:$H$3001,"Nate",'Defense Log'!$A$2:$A$3001,$B34,'Defense Log'!$N$2:$N$3001,"No",'Defense Log'!$I$2:$I$3001,"&lt;&gt;Foul",'Defense Log'!$I$2:$I$3001,"&lt;&gt;Turnover")*'Impact Formula'!$B$25),0))</f>
        <v>3.2749999999999999</v>
      </c>
      <c r="AC34" s="6">
        <f t="shared" si="1"/>
        <v>11.625</v>
      </c>
      <c r="AD34" s="5">
        <f t="shared" si="3"/>
        <v>1.0638297872340425</v>
      </c>
      <c r="AE34" s="13" t="s">
        <v>270</v>
      </c>
    </row>
    <row r="35" spans="1:31" x14ac:dyDescent="0.3">
      <c r="A35" s="20">
        <v>45002</v>
      </c>
      <c r="B35" s="13" t="s">
        <v>278</v>
      </c>
      <c r="C35" s="3" t="s">
        <v>267</v>
      </c>
      <c r="D35" s="3" t="s">
        <v>214</v>
      </c>
      <c r="E35" s="3">
        <v>-7</v>
      </c>
      <c r="F35" s="3">
        <v>7</v>
      </c>
      <c r="G35" s="3">
        <v>1</v>
      </c>
      <c r="H35" s="3">
        <v>1</v>
      </c>
      <c r="I35" s="3"/>
      <c r="J35" s="3"/>
      <c r="K35" s="3"/>
      <c r="L35" s="3"/>
      <c r="M35" s="3">
        <v>0</v>
      </c>
      <c r="N35" s="3">
        <v>1</v>
      </c>
      <c r="O35" s="3">
        <v>1</v>
      </c>
      <c r="P35" s="3">
        <v>0</v>
      </c>
      <c r="Q35" s="3">
        <v>0</v>
      </c>
      <c r="R35" s="3">
        <v>3</v>
      </c>
      <c r="S35" s="3">
        <v>0</v>
      </c>
      <c r="T35" s="3">
        <v>2</v>
      </c>
      <c r="U35" s="3">
        <v>0</v>
      </c>
      <c r="V35" s="3">
        <v>0</v>
      </c>
      <c r="W35" s="3">
        <v>0</v>
      </c>
      <c r="X35" s="3">
        <v>1</v>
      </c>
      <c r="Y35" s="3">
        <f>IF(F35="","",COUNTIFS('Defense Log'!$H$2:$H$3001,"Nate",'Defense Log'!$A$2:$A$3001,$B35,'Defense Log'!$I$2:$I$3001,"Turnover",'Defense Log'!$L$2:$L$3001,"&lt;&gt;x"))</f>
        <v>0</v>
      </c>
      <c r="Z35" s="3">
        <f>IF(F35="","",SUMIFS('Defense Log'!$M$2:$M$3001,'Defense Log'!$H$2:$H$3001,"Nate",'Defense Log'!$A$2:$A$3001,B35,'Defense Log'!$L$2:$L$3001,"&lt;&gt;x"))</f>
        <v>3</v>
      </c>
      <c r="AA35" s="3">
        <f>IF(F35="","",T35+'Impact Formula'!$B$4*O35+'Impact Formula'!$B$5*M35+'Impact Formula'!$B$6*V35+'Impact Formula'!$B$7*S35+'Impact Formula'!$B$8*(H35-G35)+'Impact Formula'!$B$9*(L35-K35))</f>
        <v>3.35</v>
      </c>
      <c r="AB35" s="3">
        <f>IF(F35="","",N35*'Impact Formula'!$B$17+Q35*'Impact Formula'!$B$18+P35*'Impact Formula'!$B$19+W35*'Impact Formula'!$B$21+U35*'Impact Formula'!$B$22+X35*'Impact Formula'!$B$23+'Impact Formula'!$B$24*R35+Y35*'Impact Formula'!$B$20+Z35*'Impact Formula'!$B$16+IFERROR((COUNTIFS('Defense Log'!$H$2:$H$3001,"Nate",'Defense Log'!$A$2:$A$3001,$B35,'Defense Log'!$N$2:$N$3001,"No",'Defense Log'!$I$2:$I$3001,"&lt;&gt;Foul",'Defense Log'!$I$2:$I$3001,"&lt;&gt;Turnover")*'Impact Formula'!$B$25),0))</f>
        <v>-2.5499999999999998</v>
      </c>
      <c r="AC35" s="6">
        <f>IFERROR((AA35+AB35),"")</f>
        <v>0.80000000000000027</v>
      </c>
      <c r="AD35" s="5">
        <f t="shared" si="3"/>
        <v>1</v>
      </c>
      <c r="AE35" s="13" t="s">
        <v>270</v>
      </c>
    </row>
    <row r="36" spans="1:31" x14ac:dyDescent="0.3">
      <c r="A36" s="20"/>
      <c r="B36" s="13" t="s">
        <v>280</v>
      </c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6"/>
      <c r="AD36" s="5"/>
      <c r="AE36" s="13"/>
    </row>
    <row r="37" spans="1:31" x14ac:dyDescent="0.3">
      <c r="A37" s="23"/>
      <c r="B37" s="21"/>
      <c r="C37" s="17"/>
      <c r="D37" s="17"/>
      <c r="E37" s="17"/>
      <c r="F37" s="82">
        <f>IFERROR(AVERAGE(F2:F35),0)</f>
        <v>11.923076923076923</v>
      </c>
      <c r="G37" s="17">
        <f t="shared" ref="G37:L37" si="4">SUM(G2:G35)</f>
        <v>28</v>
      </c>
      <c r="H37" s="17">
        <f t="shared" si="4"/>
        <v>45</v>
      </c>
      <c r="I37" s="17">
        <f t="shared" si="4"/>
        <v>0</v>
      </c>
      <c r="J37" s="17">
        <f t="shared" si="4"/>
        <v>0</v>
      </c>
      <c r="K37" s="17">
        <f t="shared" si="4"/>
        <v>21</v>
      </c>
      <c r="L37" s="17">
        <f t="shared" si="4"/>
        <v>26</v>
      </c>
      <c r="M37" s="82">
        <f t="shared" ref="M37:AC37" si="5">IFERROR(AVERAGE(M2:M35),0)</f>
        <v>0.69230769230769229</v>
      </c>
      <c r="N37" s="82">
        <f t="shared" si="5"/>
        <v>1.6153846153846154</v>
      </c>
      <c r="O37" s="82">
        <f t="shared" si="5"/>
        <v>0.38461538461538464</v>
      </c>
      <c r="P37" s="82">
        <f t="shared" si="5"/>
        <v>0.30769230769230771</v>
      </c>
      <c r="Q37" s="82">
        <f t="shared" si="5"/>
        <v>0.19230769230769232</v>
      </c>
      <c r="R37" s="82">
        <f t="shared" si="5"/>
        <v>1</v>
      </c>
      <c r="S37" s="82">
        <f t="shared" si="5"/>
        <v>0.57692307692307687</v>
      </c>
      <c r="T37" s="82">
        <f t="shared" si="5"/>
        <v>2.9615384615384617</v>
      </c>
      <c r="U37" s="82">
        <f t="shared" si="5"/>
        <v>0.15384615384615385</v>
      </c>
      <c r="V37" s="82">
        <f t="shared" si="5"/>
        <v>0.61538461538461542</v>
      </c>
      <c r="W37" s="82">
        <f t="shared" si="5"/>
        <v>0</v>
      </c>
      <c r="X37" s="82">
        <f t="shared" si="5"/>
        <v>0.73076923076923073</v>
      </c>
      <c r="Y37" s="82">
        <f t="shared" si="5"/>
        <v>0.46153846153846156</v>
      </c>
      <c r="Z37" s="82">
        <f t="shared" si="5"/>
        <v>3.5769230769230771</v>
      </c>
      <c r="AA37" s="82">
        <f t="shared" si="5"/>
        <v>2.8298076923076918</v>
      </c>
      <c r="AB37" s="82">
        <f t="shared" si="5"/>
        <v>1.7057692307692305</v>
      </c>
      <c r="AC37" s="82">
        <f t="shared" si="5"/>
        <v>4.5355769230769232</v>
      </c>
      <c r="AD37" s="25"/>
      <c r="AE37" s="1"/>
    </row>
    <row r="38" spans="1:31" x14ac:dyDescent="0.3">
      <c r="H38" s="81">
        <f>G37/H37</f>
        <v>0.62222222222222223</v>
      </c>
      <c r="J38" s="81"/>
      <c r="L38" s="81">
        <f>K37/L37</f>
        <v>0.80769230769230771</v>
      </c>
    </row>
    <row r="40" spans="1:31" x14ac:dyDescent="0.3">
      <c r="D40" s="116" t="s">
        <v>271</v>
      </c>
      <c r="F40" s="137">
        <f>CORREL(F2:F35,$E$2:$E$35)</f>
        <v>0.46819780102070135</v>
      </c>
      <c r="G40" s="137"/>
      <c r="H40" s="137">
        <f>CORREL(H2:H35,$E$2:$E$35)</f>
        <v>0.28980651195587681</v>
      </c>
      <c r="I40" s="137"/>
      <c r="J40" s="137"/>
      <c r="K40" s="137"/>
      <c r="L40" s="137">
        <f t="shared" ref="L40:AD40" si="6">CORREL(L2:L35,$E$2:$E$35)</f>
        <v>0.30428945259222762</v>
      </c>
      <c r="M40" s="137">
        <f t="shared" si="6"/>
        <v>0.23056880884067441</v>
      </c>
      <c r="N40" s="137">
        <f t="shared" si="6"/>
        <v>0.34141938853347176</v>
      </c>
      <c r="O40" s="137">
        <f t="shared" si="6"/>
        <v>9.3378519796172045E-3</v>
      </c>
      <c r="P40" s="137">
        <f t="shared" si="6"/>
        <v>0.13058503709836169</v>
      </c>
      <c r="Q40" s="137">
        <f t="shared" si="6"/>
        <v>-1.131149502793243E-2</v>
      </c>
      <c r="R40" s="137">
        <f t="shared" si="6"/>
        <v>9.0480913167296464E-2</v>
      </c>
      <c r="S40" s="137">
        <f t="shared" si="6"/>
        <v>0.16057656359896263</v>
      </c>
      <c r="T40" s="137">
        <f t="shared" si="6"/>
        <v>0.21826123547870008</v>
      </c>
      <c r="U40" s="137">
        <f t="shared" si="6"/>
        <v>0.5027150669676419</v>
      </c>
      <c r="V40" s="137">
        <f t="shared" si="6"/>
        <v>0.34168976605887852</v>
      </c>
      <c r="W40" s="137" t="e">
        <f t="shared" si="6"/>
        <v>#DIV/0!</v>
      </c>
      <c r="X40" s="137">
        <f t="shared" si="6"/>
        <v>0.2284483397583251</v>
      </c>
      <c r="Y40" s="137">
        <f t="shared" si="6"/>
        <v>0.19711108740966607</v>
      </c>
      <c r="Z40" s="137">
        <f t="shared" si="6"/>
        <v>2.1377182512599173E-2</v>
      </c>
      <c r="AA40" s="137">
        <f t="shared" si="6"/>
        <v>8.6592473189953806E-2</v>
      </c>
      <c r="AB40" s="137">
        <f t="shared" si="6"/>
        <v>0.24831222282705928</v>
      </c>
      <c r="AC40" s="137"/>
      <c r="AD40" s="137">
        <f t="shared" si="6"/>
        <v>-0.20048374098886851</v>
      </c>
    </row>
    <row r="42" spans="1:31" x14ac:dyDescent="0.3">
      <c r="D42" s="116" t="s">
        <v>152</v>
      </c>
      <c r="E42" s="7">
        <f>AVERAGEIF($D$2:$D$35,"W",E$2:E$35)</f>
        <v>14.384615384615385</v>
      </c>
      <c r="F42" s="7">
        <f t="shared" ref="F42:AB42" si="7">AVERAGEIF($D$2:$D$35,"W",F$2:F$35)</f>
        <v>13.047619047619047</v>
      </c>
      <c r="G42" s="7">
        <f t="shared" si="7"/>
        <v>1.375</v>
      </c>
      <c r="H42" s="7">
        <f t="shared" si="7"/>
        <v>2.375</v>
      </c>
      <c r="I42" s="7"/>
      <c r="J42" s="7"/>
      <c r="K42" s="7">
        <f t="shared" si="7"/>
        <v>2.1111111111111112</v>
      </c>
      <c r="L42" s="7">
        <f t="shared" si="7"/>
        <v>2.6666666666666665</v>
      </c>
      <c r="M42" s="7">
        <f t="shared" si="7"/>
        <v>0.80952380952380953</v>
      </c>
      <c r="N42" s="7">
        <f t="shared" si="7"/>
        <v>1.8571428571428572</v>
      </c>
      <c r="O42" s="7">
        <f t="shared" si="7"/>
        <v>0.42857142857142855</v>
      </c>
      <c r="P42" s="7">
        <f t="shared" si="7"/>
        <v>0.33333333333333331</v>
      </c>
      <c r="Q42" s="7">
        <f t="shared" si="7"/>
        <v>0.19047619047619047</v>
      </c>
      <c r="R42" s="7">
        <f t="shared" si="7"/>
        <v>0.90476190476190477</v>
      </c>
      <c r="S42" s="7">
        <f t="shared" si="7"/>
        <v>0.61904761904761907</v>
      </c>
      <c r="T42" s="7">
        <f t="shared" si="7"/>
        <v>3</v>
      </c>
      <c r="U42" s="7">
        <f t="shared" si="7"/>
        <v>0.19047619047619047</v>
      </c>
      <c r="V42" s="7">
        <f t="shared" si="7"/>
        <v>0.7142857142857143</v>
      </c>
      <c r="W42" s="7">
        <f t="shared" si="7"/>
        <v>0</v>
      </c>
      <c r="X42" s="7">
        <f t="shared" si="7"/>
        <v>0.7142857142857143</v>
      </c>
      <c r="Y42" s="7">
        <f t="shared" si="7"/>
        <v>0.5714285714285714</v>
      </c>
      <c r="Z42" s="7">
        <f t="shared" si="7"/>
        <v>3.6190476190476191</v>
      </c>
      <c r="AA42" s="7">
        <f t="shared" si="7"/>
        <v>2.9111904761904754</v>
      </c>
      <c r="AB42" s="138">
        <f t="shared" si="7"/>
        <v>2.8119047619047617</v>
      </c>
      <c r="AC42" s="138"/>
      <c r="AD42" s="7"/>
    </row>
    <row r="43" spans="1:31" x14ac:dyDescent="0.3">
      <c r="D43" s="116" t="s">
        <v>214</v>
      </c>
      <c r="E43" s="7">
        <f>AVERAGEIF($D$2:$D$35,"L",E$2:E$35)</f>
        <v>-7.875</v>
      </c>
      <c r="F43" s="7">
        <f t="shared" ref="F43:AB43" si="8">AVERAGEIF($D$2:$D$35,"L",F$2:F$35)</f>
        <v>7.2</v>
      </c>
      <c r="G43" s="7">
        <f t="shared" si="8"/>
        <v>1.5</v>
      </c>
      <c r="H43" s="7">
        <f t="shared" si="8"/>
        <v>1.75</v>
      </c>
      <c r="I43" s="7"/>
      <c r="J43" s="7"/>
      <c r="K43" s="7">
        <f t="shared" si="8"/>
        <v>2</v>
      </c>
      <c r="L43" s="7">
        <f t="shared" si="8"/>
        <v>2</v>
      </c>
      <c r="M43" s="7">
        <f t="shared" si="8"/>
        <v>0.2</v>
      </c>
      <c r="N43" s="7">
        <f t="shared" si="8"/>
        <v>0.6</v>
      </c>
      <c r="O43" s="7">
        <f t="shared" si="8"/>
        <v>0.2</v>
      </c>
      <c r="P43" s="7">
        <f t="shared" si="8"/>
        <v>0.2</v>
      </c>
      <c r="Q43" s="7">
        <f t="shared" si="8"/>
        <v>0.2</v>
      </c>
      <c r="R43" s="7">
        <f t="shared" si="8"/>
        <v>1.4</v>
      </c>
      <c r="S43" s="7">
        <f t="shared" si="8"/>
        <v>0.4</v>
      </c>
      <c r="T43" s="7">
        <f t="shared" si="8"/>
        <v>2.8</v>
      </c>
      <c r="U43" s="7">
        <f t="shared" si="8"/>
        <v>0</v>
      </c>
      <c r="V43" s="7">
        <f t="shared" si="8"/>
        <v>0.2</v>
      </c>
      <c r="W43" s="7">
        <f t="shared" si="8"/>
        <v>0</v>
      </c>
      <c r="X43" s="7">
        <f t="shared" si="8"/>
        <v>0.8</v>
      </c>
      <c r="Y43" s="7">
        <f t="shared" si="8"/>
        <v>0</v>
      </c>
      <c r="Z43" s="7">
        <f t="shared" si="8"/>
        <v>3.4</v>
      </c>
      <c r="AA43" s="7">
        <f t="shared" si="8"/>
        <v>2.488</v>
      </c>
      <c r="AB43" s="138">
        <f t="shared" si="8"/>
        <v>-2.94</v>
      </c>
      <c r="AC43" s="138"/>
      <c r="AD43" s="7"/>
    </row>
    <row r="45" spans="1:31" x14ac:dyDescent="0.3">
      <c r="H45" s="81">
        <f>G42/H42</f>
        <v>0.57894736842105265</v>
      </c>
      <c r="J45" s="81"/>
      <c r="L45" s="81">
        <f>K42/L42</f>
        <v>0.79166666666666674</v>
      </c>
    </row>
    <row r="46" spans="1:31" x14ac:dyDescent="0.3">
      <c r="H46" s="81">
        <f>G43/H43</f>
        <v>0.8571428571428571</v>
      </c>
      <c r="J46" s="81"/>
      <c r="L46" s="81">
        <f>K43/L43</f>
        <v>1</v>
      </c>
    </row>
    <row r="48" spans="1:31" x14ac:dyDescent="0.3">
      <c r="D48" s="116" t="s">
        <v>121</v>
      </c>
      <c r="E48" s="7">
        <f>AVERAGEIF($C$2:$C$35,$D48,E$2:E$35)</f>
        <v>14.714285714285714</v>
      </c>
      <c r="F48" s="7">
        <f t="shared" ref="F48:AB50" si="9">AVERAGEIF($C$2:$C$35,$D48,F$2:F$35)</f>
        <v>11.25</v>
      </c>
      <c r="G48" s="7">
        <f t="shared" si="9"/>
        <v>1.125</v>
      </c>
      <c r="H48" s="7">
        <f t="shared" si="9"/>
        <v>2.375</v>
      </c>
      <c r="I48" s="7"/>
      <c r="J48" s="7"/>
      <c r="K48" s="7">
        <f t="shared" si="9"/>
        <v>2.2000000000000002</v>
      </c>
      <c r="L48" s="7">
        <f t="shared" si="9"/>
        <v>2.8</v>
      </c>
      <c r="M48" s="7">
        <f t="shared" si="9"/>
        <v>0.66666666666666663</v>
      </c>
      <c r="N48" s="7">
        <f t="shared" si="9"/>
        <v>1.6666666666666667</v>
      </c>
      <c r="O48" s="7">
        <f t="shared" si="9"/>
        <v>0.33333333333333331</v>
      </c>
      <c r="P48" s="7">
        <f t="shared" si="9"/>
        <v>0.58333333333333337</v>
      </c>
      <c r="Q48" s="7">
        <f t="shared" si="9"/>
        <v>0.33333333333333331</v>
      </c>
      <c r="R48" s="7">
        <f t="shared" si="9"/>
        <v>0.75</v>
      </c>
      <c r="S48" s="7">
        <f t="shared" si="9"/>
        <v>0.58333333333333337</v>
      </c>
      <c r="T48" s="7">
        <f t="shared" si="9"/>
        <v>2.4166666666666665</v>
      </c>
      <c r="U48" s="7">
        <f t="shared" si="9"/>
        <v>8.3333333333333329E-2</v>
      </c>
      <c r="V48" s="7">
        <f t="shared" si="9"/>
        <v>0.66666666666666663</v>
      </c>
      <c r="W48" s="7">
        <f t="shared" si="9"/>
        <v>0</v>
      </c>
      <c r="X48" s="7">
        <f t="shared" si="9"/>
        <v>0.66666666666666663</v>
      </c>
      <c r="Y48" s="7">
        <f t="shared" si="9"/>
        <v>0.66666666666666663</v>
      </c>
      <c r="Z48" s="7">
        <f t="shared" si="9"/>
        <v>2.5833333333333335</v>
      </c>
      <c r="AA48" s="7">
        <f t="shared" si="9"/>
        <v>1.8387500000000001</v>
      </c>
      <c r="AB48" s="7">
        <f t="shared" si="9"/>
        <v>3.1812499999999999</v>
      </c>
      <c r="AC48" s="7"/>
    </row>
    <row r="49" spans="4:29" x14ac:dyDescent="0.3">
      <c r="D49" s="116" t="s">
        <v>122</v>
      </c>
      <c r="E49" s="7">
        <f t="shared" ref="E49:T50" si="10">AVERAGEIF($C$2:$C$35,$D49,E$2:E$35)</f>
        <v>2.9166666666666665</v>
      </c>
      <c r="F49" s="7">
        <f t="shared" si="10"/>
        <v>14</v>
      </c>
      <c r="G49" s="7">
        <f t="shared" si="10"/>
        <v>1.875</v>
      </c>
      <c r="H49" s="7">
        <f t="shared" si="10"/>
        <v>2.625</v>
      </c>
      <c r="I49" s="7"/>
      <c r="J49" s="7"/>
      <c r="K49" s="7">
        <f t="shared" si="10"/>
        <v>2</v>
      </c>
      <c r="L49" s="7">
        <f t="shared" si="10"/>
        <v>2.5</v>
      </c>
      <c r="M49" s="7">
        <f t="shared" si="10"/>
        <v>0.44444444444444442</v>
      </c>
      <c r="N49" s="7">
        <f t="shared" si="10"/>
        <v>1.5555555555555556</v>
      </c>
      <c r="O49" s="7">
        <f t="shared" si="10"/>
        <v>0.22222222222222221</v>
      </c>
      <c r="P49" s="7">
        <f t="shared" si="10"/>
        <v>0.1111111111111111</v>
      </c>
      <c r="Q49" s="7">
        <f t="shared" si="10"/>
        <v>0.1111111111111111</v>
      </c>
      <c r="R49" s="7">
        <f t="shared" si="10"/>
        <v>0.88888888888888884</v>
      </c>
      <c r="S49" s="7">
        <f t="shared" si="10"/>
        <v>0.66666666666666663</v>
      </c>
      <c r="T49" s="7">
        <f t="shared" si="10"/>
        <v>4.2222222222222223</v>
      </c>
      <c r="U49" s="7">
        <f t="shared" si="9"/>
        <v>0.22222222222222221</v>
      </c>
      <c r="V49" s="7">
        <f t="shared" si="9"/>
        <v>0.77777777777777779</v>
      </c>
      <c r="W49" s="7">
        <f t="shared" si="9"/>
        <v>0</v>
      </c>
      <c r="X49" s="7">
        <f t="shared" si="9"/>
        <v>1</v>
      </c>
      <c r="Y49" s="7">
        <f t="shared" si="9"/>
        <v>0.33333333333333331</v>
      </c>
      <c r="Z49" s="7">
        <f t="shared" si="9"/>
        <v>5</v>
      </c>
      <c r="AA49" s="7">
        <f t="shared" si="9"/>
        <v>3.3355555555555556</v>
      </c>
      <c r="AB49" s="7">
        <f t="shared" si="9"/>
        <v>0.72222222222222243</v>
      </c>
      <c r="AC49" s="7"/>
    </row>
    <row r="50" spans="4:29" x14ac:dyDescent="0.3">
      <c r="D50" s="116" t="s">
        <v>272</v>
      </c>
      <c r="E50" s="7">
        <f t="shared" si="10"/>
        <v>5.25</v>
      </c>
      <c r="F50" s="7">
        <f t="shared" si="9"/>
        <v>12.5</v>
      </c>
      <c r="G50" s="7">
        <f t="shared" si="9"/>
        <v>1.5833333333333333</v>
      </c>
      <c r="H50" s="7">
        <f t="shared" si="9"/>
        <v>2.1666666666666665</v>
      </c>
      <c r="I50" s="7"/>
      <c r="J50" s="7"/>
      <c r="K50" s="7">
        <f t="shared" si="9"/>
        <v>2</v>
      </c>
      <c r="L50" s="7">
        <f t="shared" si="9"/>
        <v>2.4</v>
      </c>
      <c r="M50" s="7">
        <f t="shared" si="9"/>
        <v>0.7142857142857143</v>
      </c>
      <c r="N50" s="7">
        <f t="shared" si="9"/>
        <v>1.5714285714285714</v>
      </c>
      <c r="O50" s="7">
        <f t="shared" si="9"/>
        <v>0.42857142857142855</v>
      </c>
      <c r="P50" s="7">
        <f t="shared" si="9"/>
        <v>7.1428571428571425E-2</v>
      </c>
      <c r="Q50" s="7">
        <f t="shared" si="9"/>
        <v>7.1428571428571425E-2</v>
      </c>
      <c r="R50" s="7">
        <f t="shared" si="9"/>
        <v>1.2142857142857142</v>
      </c>
      <c r="S50" s="7">
        <f t="shared" si="9"/>
        <v>0.5714285714285714</v>
      </c>
      <c r="T50" s="7">
        <f t="shared" si="9"/>
        <v>3.4285714285714284</v>
      </c>
      <c r="U50" s="7">
        <f t="shared" si="9"/>
        <v>0.21428571428571427</v>
      </c>
      <c r="V50" s="7">
        <f t="shared" si="9"/>
        <v>0.5714285714285714</v>
      </c>
      <c r="W50" s="7">
        <f t="shared" si="9"/>
        <v>0</v>
      </c>
      <c r="X50" s="7">
        <f t="shared" si="9"/>
        <v>0.7857142857142857</v>
      </c>
      <c r="Y50" s="7">
        <f t="shared" si="9"/>
        <v>0.2857142857142857</v>
      </c>
      <c r="Z50" s="7">
        <f t="shared" si="9"/>
        <v>4.4285714285714288</v>
      </c>
      <c r="AA50" s="7">
        <f t="shared" si="9"/>
        <v>3.6792857142857143</v>
      </c>
      <c r="AB50" s="7">
        <f t="shared" si="9"/>
        <v>0.44107142857142867</v>
      </c>
      <c r="AC50" s="7"/>
    </row>
    <row r="52" spans="4:29" x14ac:dyDescent="0.3">
      <c r="H52" s="81">
        <f>G48/H48</f>
        <v>0.47368421052631576</v>
      </c>
      <c r="J52" s="81"/>
      <c r="L52" s="81">
        <f>K48/L48</f>
        <v>0.78571428571428581</v>
      </c>
    </row>
    <row r="53" spans="4:29" x14ac:dyDescent="0.3">
      <c r="H53" s="81">
        <f>G49/H49</f>
        <v>0.7142857142857143</v>
      </c>
      <c r="J53" s="81"/>
      <c r="L53" s="81">
        <f>K49/L49</f>
        <v>0.8</v>
      </c>
    </row>
    <row r="54" spans="4:29" x14ac:dyDescent="0.3">
      <c r="H54" s="81">
        <f>G50/H50</f>
        <v>0.73076923076923084</v>
      </c>
      <c r="J54" s="81"/>
      <c r="L54" s="81">
        <f>K50/L50</f>
        <v>0.83333333333333337</v>
      </c>
    </row>
    <row r="56" spans="4:29" x14ac:dyDescent="0.3">
      <c r="D56" s="116" t="s">
        <v>266</v>
      </c>
      <c r="E56" s="7">
        <f>AVERAGEIF($AE$2:$AE$35,$D56,E$2:E$35)</f>
        <v>5.3</v>
      </c>
      <c r="F56" s="7">
        <f t="shared" ref="F56:AB57" si="11">AVERAGEIF($AE$2:$AE$35,$D56,F$2:F$35)</f>
        <v>6.666666666666667</v>
      </c>
      <c r="G56" s="7">
        <f t="shared" si="11"/>
        <v>1.2</v>
      </c>
      <c r="H56" s="7">
        <f t="shared" si="11"/>
        <v>1.4</v>
      </c>
      <c r="I56" s="7"/>
      <c r="J56" s="7"/>
      <c r="K56" s="7">
        <f t="shared" si="11"/>
        <v>2</v>
      </c>
      <c r="L56" s="7">
        <f t="shared" si="11"/>
        <v>2</v>
      </c>
      <c r="M56" s="7">
        <f t="shared" si="11"/>
        <v>0.66666666666666663</v>
      </c>
      <c r="N56" s="7">
        <f t="shared" si="11"/>
        <v>0.5</v>
      </c>
      <c r="O56" s="7">
        <f t="shared" si="11"/>
        <v>0</v>
      </c>
      <c r="P56" s="7">
        <f t="shared" si="11"/>
        <v>0.5</v>
      </c>
      <c r="Q56" s="7">
        <f t="shared" si="11"/>
        <v>0</v>
      </c>
      <c r="R56" s="7">
        <f t="shared" si="11"/>
        <v>1</v>
      </c>
      <c r="S56" s="7">
        <f t="shared" si="11"/>
        <v>0.5</v>
      </c>
      <c r="T56" s="7">
        <f t="shared" si="11"/>
        <v>2.6666666666666665</v>
      </c>
      <c r="U56" s="7">
        <f t="shared" si="11"/>
        <v>0</v>
      </c>
      <c r="V56" s="7">
        <f t="shared" si="11"/>
        <v>0.33333333333333331</v>
      </c>
      <c r="W56" s="7">
        <f t="shared" si="11"/>
        <v>0</v>
      </c>
      <c r="X56" s="7">
        <f t="shared" si="11"/>
        <v>1</v>
      </c>
      <c r="Y56" s="7">
        <f t="shared" si="11"/>
        <v>0.5</v>
      </c>
      <c r="Z56" s="7">
        <f t="shared" si="11"/>
        <v>1</v>
      </c>
      <c r="AA56" s="7">
        <f t="shared" si="11"/>
        <v>2.8975000000000004</v>
      </c>
      <c r="AB56" s="7">
        <f t="shared" si="11"/>
        <v>-0.47500000000000009</v>
      </c>
      <c r="AC56" s="7"/>
    </row>
    <row r="57" spans="4:29" x14ac:dyDescent="0.3">
      <c r="D57" s="116" t="s">
        <v>96</v>
      </c>
      <c r="E57" s="7">
        <f>AVERAGEIF($AE$2:$AE$35,$D57,E$2:E$35)</f>
        <v>10.7</v>
      </c>
      <c r="F57" s="7">
        <f t="shared" si="11"/>
        <v>14</v>
      </c>
      <c r="G57" s="7">
        <f t="shared" si="11"/>
        <v>1.6363636363636365</v>
      </c>
      <c r="H57" s="7">
        <f t="shared" si="11"/>
        <v>3</v>
      </c>
      <c r="I57" s="7"/>
      <c r="J57" s="7"/>
      <c r="K57" s="7">
        <f t="shared" si="11"/>
        <v>2.1428571428571428</v>
      </c>
      <c r="L57" s="7">
        <f t="shared" si="11"/>
        <v>2.8571428571428572</v>
      </c>
      <c r="M57" s="7">
        <f t="shared" si="11"/>
        <v>0.5625</v>
      </c>
      <c r="N57" s="7">
        <f t="shared" si="11"/>
        <v>1.9375</v>
      </c>
      <c r="O57" s="7">
        <f t="shared" si="11"/>
        <v>0.375</v>
      </c>
      <c r="P57" s="7">
        <f t="shared" si="11"/>
        <v>0.3125</v>
      </c>
      <c r="Q57" s="7">
        <f t="shared" si="11"/>
        <v>0.3125</v>
      </c>
      <c r="R57" s="7">
        <f t="shared" si="11"/>
        <v>0.6875</v>
      </c>
      <c r="S57" s="7">
        <f t="shared" si="11"/>
        <v>0.625</v>
      </c>
      <c r="T57" s="7">
        <f t="shared" si="11"/>
        <v>3.1875</v>
      </c>
      <c r="U57" s="7">
        <f t="shared" si="11"/>
        <v>0.1875</v>
      </c>
      <c r="V57" s="7">
        <f t="shared" si="11"/>
        <v>0.8125</v>
      </c>
      <c r="W57" s="7">
        <f t="shared" si="11"/>
        <v>0</v>
      </c>
      <c r="X57" s="7">
        <f t="shared" si="11"/>
        <v>0.75</v>
      </c>
      <c r="Y57" s="7">
        <f t="shared" si="11"/>
        <v>0.5</v>
      </c>
      <c r="Z57" s="7">
        <f t="shared" si="11"/>
        <v>4.375</v>
      </c>
      <c r="AA57" s="7">
        <f t="shared" si="11"/>
        <v>2.28125</v>
      </c>
      <c r="AB57" s="7">
        <f t="shared" si="11"/>
        <v>2.8578125000000001</v>
      </c>
      <c r="AC57" s="7"/>
    </row>
    <row r="59" spans="4:29" x14ac:dyDescent="0.3">
      <c r="H59" s="81">
        <f>G56/H56</f>
        <v>0.85714285714285721</v>
      </c>
      <c r="J59" s="81"/>
      <c r="L59" s="81">
        <f>K56/L56</f>
        <v>1</v>
      </c>
    </row>
    <row r="60" spans="4:29" x14ac:dyDescent="0.3">
      <c r="H60" s="81">
        <f>G57/H57</f>
        <v>0.54545454545454553</v>
      </c>
      <c r="J60" s="81"/>
      <c r="L60" s="81">
        <f>K57/L57</f>
        <v>0.75</v>
      </c>
    </row>
  </sheetData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9D8784-7E63-44AE-AC8B-A12B812E3C31}">
  <dimension ref="A1:AE60"/>
  <sheetViews>
    <sheetView showGridLines="0" zoomScale="70" zoomScaleNormal="70" workbookViewId="0">
      <pane ySplit="1" topLeftCell="A2" activePane="bottomLeft" state="frozen"/>
      <selection activeCell="B37" sqref="B37"/>
      <selection pane="bottomLeft" activeCell="B37" sqref="B37"/>
    </sheetView>
  </sheetViews>
  <sheetFormatPr defaultRowHeight="14.4" x14ac:dyDescent="0.3"/>
  <cols>
    <col min="1" max="1" width="11.6640625" bestFit="1" customWidth="1"/>
    <col min="3" max="3" width="7.33203125" customWidth="1"/>
    <col min="4" max="4" width="7" customWidth="1"/>
    <col min="5" max="5" width="10.109375" bestFit="1" customWidth="1"/>
    <col min="6" max="7" width="7.88671875" customWidth="1"/>
    <col min="8" max="8" width="8.109375" customWidth="1"/>
    <col min="9" max="9" width="7.33203125" customWidth="1"/>
    <col min="10" max="10" width="7.44140625" bestFit="1" customWidth="1"/>
    <col min="11" max="11" width="7.5546875" bestFit="1" customWidth="1"/>
    <col min="12" max="12" width="8.5546875" bestFit="1" customWidth="1"/>
    <col min="21" max="22" width="11" bestFit="1" customWidth="1"/>
    <col min="23" max="23" width="11" customWidth="1"/>
    <col min="24" max="25" width="11.44140625" customWidth="1"/>
    <col min="26" max="26" width="14.109375" bestFit="1" customWidth="1"/>
    <col min="29" max="29" width="11.109375" bestFit="1" customWidth="1"/>
  </cols>
  <sheetData>
    <row r="1" spans="1:31" x14ac:dyDescent="0.3">
      <c r="A1" s="22" t="s">
        <v>52</v>
      </c>
      <c r="B1" s="12" t="s">
        <v>12</v>
      </c>
      <c r="C1" s="2" t="s">
        <v>53</v>
      </c>
      <c r="D1" s="2" t="s">
        <v>45</v>
      </c>
      <c r="E1" s="2" t="s">
        <v>238</v>
      </c>
      <c r="F1" s="2" t="s">
        <v>54</v>
      </c>
      <c r="G1" s="2" t="s">
        <v>55</v>
      </c>
      <c r="H1" s="2" t="s">
        <v>56</v>
      </c>
      <c r="I1" s="2" t="s">
        <v>57</v>
      </c>
      <c r="J1" s="2" t="s">
        <v>58</v>
      </c>
      <c r="K1" s="2" t="s">
        <v>59</v>
      </c>
      <c r="L1" s="2" t="s">
        <v>60</v>
      </c>
      <c r="M1" s="2" t="s">
        <v>62</v>
      </c>
      <c r="N1" s="2" t="s">
        <v>61</v>
      </c>
      <c r="O1" s="2" t="s">
        <v>63</v>
      </c>
      <c r="P1" s="2" t="s">
        <v>64</v>
      </c>
      <c r="Q1" s="2" t="s">
        <v>65</v>
      </c>
      <c r="R1" s="2" t="s">
        <v>66</v>
      </c>
      <c r="S1" s="2" t="s">
        <v>67</v>
      </c>
      <c r="T1" s="2" t="s">
        <v>68</v>
      </c>
      <c r="U1" s="2" t="s">
        <v>69</v>
      </c>
      <c r="V1" s="2" t="s">
        <v>123</v>
      </c>
      <c r="W1" s="2" t="s">
        <v>185</v>
      </c>
      <c r="X1" s="2" t="s">
        <v>153</v>
      </c>
      <c r="Y1" s="2" t="s">
        <v>251</v>
      </c>
      <c r="Z1" s="2" t="s">
        <v>215</v>
      </c>
      <c r="AA1" s="2" t="s">
        <v>226</v>
      </c>
      <c r="AB1" s="2" t="s">
        <v>227</v>
      </c>
      <c r="AC1" s="2" t="s">
        <v>279</v>
      </c>
      <c r="AD1" s="26" t="s">
        <v>120</v>
      </c>
      <c r="AE1" s="2" t="s">
        <v>50</v>
      </c>
    </row>
    <row r="2" spans="1:31" x14ac:dyDescent="0.3">
      <c r="A2" s="20">
        <f>'Roman Game Log'!A2</f>
        <v>44874</v>
      </c>
      <c r="B2" s="13" t="str">
        <f>'Roman Game Log'!B2</f>
        <v>IUPUI</v>
      </c>
      <c r="C2" s="3" t="str">
        <f>'Roman Game Log'!C2</f>
        <v>H</v>
      </c>
      <c r="D2" s="3" t="str">
        <f>IF('Roman Game Log'!D2= "","",'Roman Game Log'!D2)</f>
        <v>W</v>
      </c>
      <c r="E2" s="3">
        <f>IF('Roman Game Log'!E2= "","",'Roman Game Log'!E2)</f>
        <v>32</v>
      </c>
      <c r="F2" s="3">
        <v>21</v>
      </c>
      <c r="G2" s="3">
        <v>2</v>
      </c>
      <c r="H2" s="3">
        <v>5</v>
      </c>
      <c r="I2" s="3">
        <v>2</v>
      </c>
      <c r="J2" s="3">
        <v>5</v>
      </c>
      <c r="K2" s="3"/>
      <c r="L2" s="3"/>
      <c r="M2" s="3">
        <v>0</v>
      </c>
      <c r="N2" s="3">
        <v>4</v>
      </c>
      <c r="O2" s="3">
        <v>0</v>
      </c>
      <c r="P2" s="3">
        <v>0</v>
      </c>
      <c r="Q2" s="3">
        <v>1</v>
      </c>
      <c r="R2" s="3">
        <v>2</v>
      </c>
      <c r="S2" s="3">
        <v>1</v>
      </c>
      <c r="T2" s="3">
        <v>6</v>
      </c>
      <c r="U2" s="3">
        <v>0</v>
      </c>
      <c r="V2" s="3">
        <v>0</v>
      </c>
      <c r="W2" s="3">
        <v>0</v>
      </c>
      <c r="X2" s="3">
        <v>0</v>
      </c>
      <c r="Y2" s="3">
        <f>IF(F2="","",COUNTIFS('Defense Log'!$H$2:$H$3001,"Okay",'Defense Log'!$A$2:$A$3001,$B2,'Defense Log'!$I$2:$I$3001,"Turnover",'Defense Log'!$L$2:$L$3001,"&lt;&gt;x"))</f>
        <v>0</v>
      </c>
      <c r="Z2" s="3">
        <f>IF(F2="","",SUMIFS('Defense Log'!$M$2:$M$3001,'Defense Log'!$H$2:$H$3001,"Okay",'Defense Log'!$A$2:$A$3001,B2,'Defense Log'!$L$2:$L$3001,"&lt;&gt;x"))</f>
        <v>6</v>
      </c>
      <c r="AA2" s="3">
        <f>IF(F2="","",T2+'Impact Formula'!$B$4*O2+'Impact Formula'!$B$5*M2+'Impact Formula'!$B$6*V2+'Impact Formula'!$B$7*S2+'Impact Formula'!$B$8*(H2-G2)+'Impact Formula'!$B$9*(L2-K2))</f>
        <v>-1.1050000000000004</v>
      </c>
      <c r="AB2" s="3">
        <f>IF(F2="","",N2*'Impact Formula'!$B$17+Q2*'Impact Formula'!$B$18+P2*'Impact Formula'!$B$19+W2*'Impact Formula'!$B$21+U2*'Impact Formula'!$B$22+X2*'Impact Formula'!$B$23+'Impact Formula'!$B$24*R2+Y2*'Impact Formula'!$B$20+Z2*'Impact Formula'!$B$16+IFERROR((COUNTIFS('Defense Log'!$H$2:$H$3001,"Okay",'Defense Log'!$A$2:$A$3001,$B2,'Defense Log'!$N$2:$N$3001,"No",'Defense Log'!$I$2:$I$3001,"&lt;&gt;Foul",'Defense Log'!$I$2:$I$3001,"&lt;&gt;Turnover")*'Impact Formula'!$B$25),0))</f>
        <v>2.5</v>
      </c>
      <c r="AC2" s="6">
        <f>IFERROR((AA2+AB2),"")</f>
        <v>1.3949999999999996</v>
      </c>
      <c r="AD2" s="5">
        <f t="shared" ref="AD2:AD7" si="0">IFERROR(T2/((H2*2)+(0.88*L2)),"")</f>
        <v>0.6</v>
      </c>
      <c r="AE2" s="13" t="s">
        <v>266</v>
      </c>
    </row>
    <row r="3" spans="1:31" x14ac:dyDescent="0.3">
      <c r="A3" s="20">
        <f>'Roman Game Log'!A3</f>
        <v>44879</v>
      </c>
      <c r="B3" s="13" t="str">
        <f>'Roman Game Log'!B3</f>
        <v>Wofford</v>
      </c>
      <c r="C3" s="3" t="str">
        <f>'Roman Game Log'!C3</f>
        <v>H</v>
      </c>
      <c r="D3" s="3" t="str">
        <f>IF('Roman Game Log'!D3= "","",'Roman Game Log'!D3)</f>
        <v>W</v>
      </c>
      <c r="E3" s="3">
        <f>IF('Roman Game Log'!E3= "","",'Roman Game Log'!E3)</f>
        <v>8</v>
      </c>
      <c r="F3" s="3">
        <v>8</v>
      </c>
      <c r="G3" s="3">
        <v>1</v>
      </c>
      <c r="H3" s="3">
        <v>1</v>
      </c>
      <c r="I3" s="3">
        <v>1</v>
      </c>
      <c r="J3" s="3">
        <v>1</v>
      </c>
      <c r="K3" s="3"/>
      <c r="L3" s="3"/>
      <c r="M3" s="3">
        <v>0</v>
      </c>
      <c r="N3" s="3">
        <v>0</v>
      </c>
      <c r="O3" s="3">
        <v>0</v>
      </c>
      <c r="P3" s="3">
        <v>0</v>
      </c>
      <c r="Q3" s="3">
        <v>0</v>
      </c>
      <c r="R3" s="3">
        <v>0</v>
      </c>
      <c r="S3" s="3">
        <v>0</v>
      </c>
      <c r="T3" s="3">
        <v>3</v>
      </c>
      <c r="U3" s="3">
        <v>0</v>
      </c>
      <c r="V3" s="3">
        <v>0</v>
      </c>
      <c r="W3" s="3">
        <v>0</v>
      </c>
      <c r="X3" s="3">
        <v>0</v>
      </c>
      <c r="Y3" s="3">
        <f>IF(F3="","",COUNTIFS('Defense Log'!$H$2:$H$3001,"Okay",'Defense Log'!$A$2:$A$3001,$B3,'Defense Log'!$I$2:$I$3001,"Turnover",'Defense Log'!$L$2:$L$3001,"&lt;&gt;x"))</f>
        <v>0</v>
      </c>
      <c r="Z3" s="3">
        <f>IF(F3="","",SUMIFS('Defense Log'!$M$2:$M$3001,'Defense Log'!$H$2:$H$3001,"Okay",'Defense Log'!$A$2:$A$3001,B3,'Defense Log'!$L$2:$L$3001,"&lt;&gt;x"))</f>
        <v>2</v>
      </c>
      <c r="AA3" s="3">
        <f>IF(F3="","",T3+'Impact Formula'!$B$4*O3+'Impact Formula'!$B$5*M3+'Impact Formula'!$B$6*V3+'Impact Formula'!$B$7*S3+'Impact Formula'!$B$8*(H3-G3)+'Impact Formula'!$B$9*(L3-K3))</f>
        <v>3</v>
      </c>
      <c r="AB3" s="3">
        <f>IF(F3="","",N3*'Impact Formula'!$B$17+Q3*'Impact Formula'!$B$18+P3*'Impact Formula'!$B$19+W3*'Impact Formula'!$B$21+U3*'Impact Formula'!$B$22+X3*'Impact Formula'!$B$23+'Impact Formula'!$B$24*R3+Y3*'Impact Formula'!$B$20+Z3*'Impact Formula'!$B$16+IFERROR((COUNTIFS('Defense Log'!$H$2:$H$3001,"Okay",'Defense Log'!$A$2:$A$3001,$B3,'Defense Log'!$N$2:$N$3001,"No",'Defense Log'!$I$2:$I$3001,"&lt;&gt;Foul",'Defense Log'!$I$2:$I$3001,"&lt;&gt;Turnover")*'Impact Formula'!$B$25),0))</f>
        <v>-0.25</v>
      </c>
      <c r="AC3" s="6">
        <f>IFERROR((AA3+AB3),"")</f>
        <v>2.75</v>
      </c>
      <c r="AD3" s="5">
        <f t="shared" si="0"/>
        <v>1.5</v>
      </c>
      <c r="AE3" s="13" t="s">
        <v>266</v>
      </c>
    </row>
    <row r="4" spans="1:31" x14ac:dyDescent="0.3">
      <c r="A4" s="20">
        <f>'Roman Game Log'!A4</f>
        <v>44883</v>
      </c>
      <c r="B4" s="13" t="str">
        <f>'Roman Game Log'!B4</f>
        <v>Buffalo</v>
      </c>
      <c r="C4" s="3" t="str">
        <f>'Roman Game Log'!C4</f>
        <v>N</v>
      </c>
      <c r="D4" s="3" t="str">
        <f>IF('Roman Game Log'!D4= "","",'Roman Game Log'!D4)</f>
        <v>W</v>
      </c>
      <c r="E4" s="3">
        <f>IF('Roman Game Log'!E4= "","",'Roman Game Log'!E4)</f>
        <v>8</v>
      </c>
      <c r="F4" s="3">
        <v>13</v>
      </c>
      <c r="G4" s="3">
        <v>1</v>
      </c>
      <c r="H4" s="3">
        <v>2</v>
      </c>
      <c r="I4" s="3">
        <v>1</v>
      </c>
      <c r="J4" s="3">
        <v>2</v>
      </c>
      <c r="K4" s="3"/>
      <c r="L4" s="3"/>
      <c r="M4" s="3">
        <v>0</v>
      </c>
      <c r="N4" s="3">
        <v>0</v>
      </c>
      <c r="O4" s="3">
        <v>0</v>
      </c>
      <c r="P4" s="3">
        <v>0</v>
      </c>
      <c r="Q4" s="3">
        <v>0</v>
      </c>
      <c r="R4" s="3">
        <v>1</v>
      </c>
      <c r="S4" s="3">
        <v>1</v>
      </c>
      <c r="T4" s="3">
        <v>3</v>
      </c>
      <c r="U4" s="3">
        <v>0</v>
      </c>
      <c r="V4" s="3">
        <v>0</v>
      </c>
      <c r="W4" s="3">
        <v>0</v>
      </c>
      <c r="X4" s="3">
        <v>0</v>
      </c>
      <c r="Y4" s="3">
        <f>IF(F4="","",COUNTIFS('Defense Log'!$H$2:$H$3001,"Okay",'Defense Log'!$A$2:$A$3001,$B4,'Defense Log'!$I$2:$I$3001,"Turnover",'Defense Log'!$L$2:$L$3001,"&lt;&gt;x"))</f>
        <v>1</v>
      </c>
      <c r="Z4" s="3">
        <f>IF(F4="","",SUMIFS('Defense Log'!$M$2:$M$3001,'Defense Log'!$H$2:$H$3001,"Okay",'Defense Log'!$A$2:$A$3001,B4,'Defense Log'!$L$2:$L$3001,"&lt;&gt;x"))</f>
        <v>4</v>
      </c>
      <c r="AA4" s="3">
        <f>IF(F4="","",T4+'Impact Formula'!$B$4*O4+'Impact Formula'!$B$5*M4+'Impact Formula'!$B$6*V4+'Impact Formula'!$B$7*S4+'Impact Formula'!$B$8*(H4-G4)+'Impact Formula'!$B$9*(L4-K4))</f>
        <v>-0.60499999999999998</v>
      </c>
      <c r="AB4" s="3">
        <f>IF(F4="","",N4*'Impact Formula'!$B$17+Q4*'Impact Formula'!$B$18+P4*'Impact Formula'!$B$19+W4*'Impact Formula'!$B$21+U4*'Impact Formula'!$B$22+X4*'Impact Formula'!$B$23+'Impact Formula'!$B$24*R4+Y4*'Impact Formula'!$B$20+Z4*'Impact Formula'!$B$16+IFERROR((COUNTIFS('Defense Log'!$H$2:$H$3001,"Okay",'Defense Log'!$A$2:$A$3001,$B4,'Defense Log'!$N$2:$N$3001,"No",'Defense Log'!$I$2:$I$3001,"&lt;&gt;Foul",'Defense Log'!$I$2:$I$3001,"&lt;&gt;Turnover")*'Impact Formula'!$B$25),0))</f>
        <v>-1.85</v>
      </c>
      <c r="AC4" s="6">
        <f t="shared" ref="AC4:AC34" si="1">IFERROR((AA4+AB4),"")</f>
        <v>-2.4550000000000001</v>
      </c>
      <c r="AD4" s="5">
        <f t="shared" si="0"/>
        <v>0.75</v>
      </c>
      <c r="AE4" s="13" t="s">
        <v>266</v>
      </c>
    </row>
    <row r="5" spans="1:31" x14ac:dyDescent="0.3">
      <c r="A5" s="20">
        <f>'Roman Game Log'!A5</f>
        <v>44884</v>
      </c>
      <c r="B5" s="13" t="str">
        <f>'Roman Game Log'!B5</f>
        <v>Wyoming</v>
      </c>
      <c r="C5" s="3" t="str">
        <f>'Roman Game Log'!C5</f>
        <v>N</v>
      </c>
      <c r="D5" s="3" t="str">
        <f>IF('Roman Game Log'!D5= "","",'Roman Game Log'!D5)</f>
        <v>W</v>
      </c>
      <c r="E5" s="3">
        <f>IF('Roman Game Log'!E5= "","",'Roman Game Log'!E5)</f>
        <v>5</v>
      </c>
      <c r="Y5" s="3" t="str">
        <f>IF(F5="","",COUNTIFS('Defense Log'!$H$2:$H$3001,"Okay",'Defense Log'!$A$2:$A$3001,$B5,'Defense Log'!$I$2:$I$3001,"Turnover",'Defense Log'!$L$2:$L$3001,"&lt;&gt;x"))</f>
        <v/>
      </c>
      <c r="Z5" s="3" t="str">
        <f>IF(F5="","",SUMIFS('Defense Log'!$M$2:$M$3001,'Defense Log'!$H$2:$H$3001,"Okay",'Defense Log'!$A$2:$A$3001,B5,'Defense Log'!$L$2:$L$3001,"&lt;&gt;x"))</f>
        <v/>
      </c>
      <c r="AA5" s="3" t="str">
        <f>IF(F5="","",T5+'Impact Formula'!$B$4*O5+'Impact Formula'!$B$5*M5+'Impact Formula'!$B$6*V5+'Impact Formula'!$B$7*S5+'Impact Formula'!$B$8*(H5-G5)+'Impact Formula'!$B$9*(L5-K5))</f>
        <v/>
      </c>
      <c r="AB5" s="3" t="str">
        <f>IF(F5="","",N5*'Impact Formula'!$B$17+Q5*'Impact Formula'!$B$18+P5*'Impact Formula'!$B$19+W5*'Impact Formula'!$B$21+U5*'Impact Formula'!$B$22+X5*'Impact Formula'!$B$23+'Impact Formula'!$B$24*R5+Y5*'Impact Formula'!$B$20+Z5*'Impact Formula'!$B$16+IFERROR((COUNTIFS('Defense Log'!$H$2:$H$3001,"Okay",'Defense Log'!$A$2:$A$3001,$B5,'Defense Log'!$N$2:$N$3001,"No",'Defense Log'!$I$2:$I$3001,"&lt;&gt;Foul",'Defense Log'!$I$2:$I$3001,"&lt;&gt;Turnover")*'Impact Formula'!$B$25),0))</f>
        <v/>
      </c>
      <c r="AC5" s="6" t="str">
        <f t="shared" si="1"/>
        <v/>
      </c>
      <c r="AD5" s="5" t="str">
        <f t="shared" si="0"/>
        <v/>
      </c>
      <c r="AE5" s="13" t="s">
        <v>266</v>
      </c>
    </row>
    <row r="6" spans="1:31" x14ac:dyDescent="0.3">
      <c r="A6" s="20">
        <f>'Roman Game Log'!A6</f>
        <v>44886</v>
      </c>
      <c r="B6" s="13" t="str">
        <f>'Roman Game Log'!B6</f>
        <v>Tarleton</v>
      </c>
      <c r="C6" s="3" t="str">
        <f>'Roman Game Log'!C6</f>
        <v>N</v>
      </c>
      <c r="D6" s="3" t="str">
        <f>IF('Roman Game Log'!D6= "","",'Roman Game Log'!D6)</f>
        <v>W</v>
      </c>
      <c r="E6" s="3">
        <f>IF('Roman Game Log'!E6= "","",'Roman Game Log'!E6)</f>
        <v>7</v>
      </c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 t="str">
        <f>IF(F6="","",COUNTIFS('Defense Log'!$H$2:$H$3001,"Okay",'Defense Log'!$A$2:$A$3001,$B6,'Defense Log'!$I$2:$I$3001,"Turnover",'Defense Log'!$L$2:$L$3001,"&lt;&gt;x"))</f>
        <v/>
      </c>
      <c r="Z6" s="3" t="str">
        <f>IF(F6="","",SUMIFS('Defense Log'!$M$2:$M$3001,'Defense Log'!$H$2:$H$3001,"Okay",'Defense Log'!$A$2:$A$3001,B6,'Defense Log'!$L$2:$L$3001,"&lt;&gt;x"))</f>
        <v/>
      </c>
      <c r="AA6" s="3" t="str">
        <f>IF(F6="","",T6+'Impact Formula'!$B$4*O6+'Impact Formula'!$B$5*M6+'Impact Formula'!$B$6*V6+'Impact Formula'!$B$7*S6+'Impact Formula'!$B$8*(H6-G6)+'Impact Formula'!$B$9*(L6-K6))</f>
        <v/>
      </c>
      <c r="AB6" s="3" t="str">
        <f>IF(F6="","",N6*'Impact Formula'!$B$17+Q6*'Impact Formula'!$B$18+P6*'Impact Formula'!$B$19+W6*'Impact Formula'!$B$21+U6*'Impact Formula'!$B$22+X6*'Impact Formula'!$B$23+'Impact Formula'!$B$24*R6+Y6*'Impact Formula'!$B$20+Z6*'Impact Formula'!$B$16+IFERROR((COUNTIFS('Defense Log'!$H$2:$H$3001,"Okay",'Defense Log'!$A$2:$A$3001,$B6,'Defense Log'!$N$2:$N$3001,"No",'Defense Log'!$I$2:$I$3001,"&lt;&gt;Foul",'Defense Log'!$I$2:$I$3001,"&lt;&gt;Turnover")*'Impact Formula'!$B$25),0))</f>
        <v/>
      </c>
      <c r="AC6" s="6" t="str">
        <f t="shared" si="1"/>
        <v/>
      </c>
      <c r="AD6" s="5" t="str">
        <f t="shared" si="0"/>
        <v/>
      </c>
      <c r="AE6" s="13" t="s">
        <v>266</v>
      </c>
    </row>
    <row r="7" spans="1:31" x14ac:dyDescent="0.3">
      <c r="A7" s="20">
        <f>'Roman Game Log'!A7</f>
        <v>44891</v>
      </c>
      <c r="B7" s="13" t="str">
        <f>'Roman Game Log'!B7</f>
        <v>Louisiana</v>
      </c>
      <c r="C7" s="3" t="str">
        <f>'Roman Game Log'!C7</f>
        <v>H</v>
      </c>
      <c r="D7" s="3" t="str">
        <f>IF('Roman Game Log'!D7= "","",'Roman Game Log'!D7)</f>
        <v>W</v>
      </c>
      <c r="E7" s="3">
        <f>IF('Roman Game Log'!E7= "","",'Roman Game Log'!E7)</f>
        <v>12</v>
      </c>
      <c r="F7" s="3">
        <v>3</v>
      </c>
      <c r="G7" s="3">
        <v>1</v>
      </c>
      <c r="H7" s="3">
        <v>1</v>
      </c>
      <c r="I7" s="3">
        <v>1</v>
      </c>
      <c r="J7" s="3">
        <v>1</v>
      </c>
      <c r="K7" s="3"/>
      <c r="L7" s="3"/>
      <c r="M7" s="3">
        <v>0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3">
        <v>0</v>
      </c>
      <c r="T7" s="3">
        <v>3</v>
      </c>
      <c r="U7" s="3">
        <v>0</v>
      </c>
      <c r="V7" s="3">
        <v>0</v>
      </c>
      <c r="W7" s="3">
        <v>0</v>
      </c>
      <c r="X7" s="3">
        <v>1</v>
      </c>
      <c r="Y7" s="3">
        <f>IF(F7="","",COUNTIFS('Defense Log'!$H$2:$H$3001,"Okay",'Defense Log'!$A$2:$A$3001,$B7,'Defense Log'!$I$2:$I$3001,"Turnover",'Defense Log'!$L$2:$L$3001,"&lt;&gt;x"))</f>
        <v>0</v>
      </c>
      <c r="Z7" s="3">
        <f>IF(F7="","",SUMIFS('Defense Log'!$M$2:$M$3001,'Defense Log'!$H$2:$H$3001,"Okay",'Defense Log'!$A$2:$A$3001,B7,'Defense Log'!$L$2:$L$3001,"&lt;&gt;x"))</f>
        <v>0</v>
      </c>
      <c r="AA7" s="3">
        <f>IF(F7="","",T7+'Impact Formula'!$B$4*O7+'Impact Formula'!$B$5*M7+'Impact Formula'!$B$6*V7+'Impact Formula'!$B$7*S7+'Impact Formula'!$B$8*(H7-G7)+'Impact Formula'!$B$9*(L7-K7))</f>
        <v>3</v>
      </c>
      <c r="AB7" s="3">
        <f>IF(F7="","",N7*'Impact Formula'!$B$17+Q7*'Impact Formula'!$B$18+P7*'Impact Formula'!$B$19+W7*'Impact Formula'!$B$21+U7*'Impact Formula'!$B$22+X7*'Impact Formula'!$B$23+'Impact Formula'!$B$24*R7+Y7*'Impact Formula'!$B$20+Z7*'Impact Formula'!$B$16+IFERROR((COUNTIFS('Defense Log'!$H$2:$H$3001,"Okay",'Defense Log'!$A$2:$A$3001,$B7,'Defense Log'!$N$2:$N$3001,"No",'Defense Log'!$I$2:$I$3001,"&lt;&gt;Foul",'Defense Log'!$I$2:$I$3001,"&lt;&gt;Turnover")*'Impact Formula'!$B$25),0))</f>
        <v>-5.0000000000000044E-2</v>
      </c>
      <c r="AC7" s="6">
        <f t="shared" si="1"/>
        <v>2.95</v>
      </c>
      <c r="AD7" s="5">
        <f t="shared" si="0"/>
        <v>1.5</v>
      </c>
      <c r="AE7" s="13" t="s">
        <v>266</v>
      </c>
    </row>
    <row r="8" spans="1:31" x14ac:dyDescent="0.3">
      <c r="A8" s="20">
        <f>'Roman Game Log'!A8</f>
        <v>44895</v>
      </c>
      <c r="B8" s="13" t="str">
        <f>'Roman Game Log'!B8</f>
        <v>Indiana State (A)</v>
      </c>
      <c r="C8" s="3" t="str">
        <f>'Roman Game Log'!C8</f>
        <v>A</v>
      </c>
      <c r="D8" s="3" t="str">
        <f>IF('Roman Game Log'!D8= "","",'Roman Game Log'!D8)</f>
        <v>L</v>
      </c>
      <c r="E8" s="3">
        <f>IF('Roman Game Log'!E8= "","",'Roman Game Log'!E8)</f>
        <v>-2</v>
      </c>
      <c r="F8" s="3">
        <v>2</v>
      </c>
      <c r="G8" s="3">
        <v>0</v>
      </c>
      <c r="H8" s="3">
        <v>1</v>
      </c>
      <c r="I8" s="3"/>
      <c r="J8" s="3"/>
      <c r="K8" s="3"/>
      <c r="L8" s="3"/>
      <c r="M8" s="3">
        <v>0</v>
      </c>
      <c r="N8" s="3">
        <v>0</v>
      </c>
      <c r="O8" s="3">
        <v>0</v>
      </c>
      <c r="P8" s="3">
        <v>0</v>
      </c>
      <c r="Q8" s="3">
        <v>0</v>
      </c>
      <c r="R8" s="3">
        <v>0</v>
      </c>
      <c r="S8" s="3">
        <v>1</v>
      </c>
      <c r="T8" s="3">
        <v>0</v>
      </c>
      <c r="U8" s="3">
        <v>0</v>
      </c>
      <c r="V8" s="3">
        <v>0</v>
      </c>
      <c r="W8" s="3">
        <v>0</v>
      </c>
      <c r="X8" s="3">
        <v>0</v>
      </c>
      <c r="Y8" s="3">
        <f>IF(F8="","",COUNTIFS('Defense Log'!$H$2:$H$3001,"Okay",'Defense Log'!$A$2:$A$3001,$B8,'Defense Log'!$I$2:$I$3001,"Turnover",'Defense Log'!$L$2:$L$3001,"&lt;&gt;x"))</f>
        <v>0</v>
      </c>
      <c r="Z8" s="3">
        <f>IF(F8="","",SUMIFS('Defense Log'!$M$2:$M$3001,'Defense Log'!$H$2:$H$3001,"Okay",'Defense Log'!$A$2:$A$3001,B8,'Defense Log'!$L$2:$L$3001,"&lt;&gt;x"))</f>
        <v>0</v>
      </c>
      <c r="AA8" s="3">
        <f>IF(F8="","",T8+'Impact Formula'!$B$4*O8+'Impact Formula'!$B$5*M8+'Impact Formula'!$B$6*V8+'Impact Formula'!$B$7*S8+'Impact Formula'!$B$8*(H8-G8)+'Impact Formula'!$B$9*(L8-K8))</f>
        <v>-3.605</v>
      </c>
      <c r="AB8" s="3">
        <f>IF(F8="","",N8*'Impact Formula'!$B$17+Q8*'Impact Formula'!$B$18+P8*'Impact Formula'!$B$19+W8*'Impact Formula'!$B$21+U8*'Impact Formula'!$B$22+X8*'Impact Formula'!$B$23+'Impact Formula'!$B$24*R8+Y8*'Impact Formula'!$B$20+Z8*'Impact Formula'!$B$16+IFERROR((COUNTIFS('Defense Log'!$H$2:$H$3001,"Okay",'Defense Log'!$A$2:$A$3001,$B8,'Defense Log'!$N$2:$N$3001,"No",'Defense Log'!$I$2:$I$3001,"&lt;&gt;Foul",'Defense Log'!$I$2:$I$3001,"&lt;&gt;Turnover")*'Impact Formula'!$B$25),0))</f>
        <v>0</v>
      </c>
      <c r="AC8" s="6">
        <f t="shared" si="1"/>
        <v>-3.605</v>
      </c>
      <c r="AD8" s="5">
        <f t="shared" ref="AD8:AD31" si="2">IFERROR(T8/((H8*2)+(0.88*L8)),"")</f>
        <v>0</v>
      </c>
      <c r="AE8" s="13" t="s">
        <v>96</v>
      </c>
    </row>
    <row r="9" spans="1:31" x14ac:dyDescent="0.3">
      <c r="A9" s="20">
        <f>'Roman Game Log'!A9</f>
        <v>44898</v>
      </c>
      <c r="B9" s="13" t="str">
        <f>'Roman Game Log'!B9</f>
        <v>UIC (H)</v>
      </c>
      <c r="C9" s="3" t="str">
        <f>'Roman Game Log'!C9</f>
        <v>H</v>
      </c>
      <c r="D9" s="3" t="str">
        <f>IF('Roman Game Log'!D9= "","",'Roman Game Log'!D9)</f>
        <v>W</v>
      </c>
      <c r="E9" s="3">
        <f>IF('Roman Game Log'!E9= "","",'Roman Game Log'!E9)</f>
        <v>13</v>
      </c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 t="str">
        <f>IF(F9="","",COUNTIFS('Defense Log'!$H$2:$H$3001,"Okay",'Defense Log'!$A$2:$A$3001,$B9,'Defense Log'!$I$2:$I$3001,"Turnover",'Defense Log'!$L$2:$L$3001,"&lt;&gt;x"))</f>
        <v/>
      </c>
      <c r="Z9" s="3" t="str">
        <f>IF(F9="","",SUMIFS('Defense Log'!$M$2:$M$3001,'Defense Log'!$H$2:$H$3001,"Okay",'Defense Log'!$A$2:$A$3001,B9,'Defense Log'!$L$2:$L$3001,"&lt;&gt;x"))</f>
        <v/>
      </c>
      <c r="AA9" s="3" t="str">
        <f>IF(F9="","",T9+'Impact Formula'!$B$4*O9+'Impact Formula'!$B$5*M9+'Impact Formula'!$B$6*V9+'Impact Formula'!$B$7*S9+'Impact Formula'!$B$8*(H9-G9)+'Impact Formula'!$B$9*(L9-K9))</f>
        <v/>
      </c>
      <c r="AB9" s="3" t="str">
        <f>IF(F9="","",N9*'Impact Formula'!$B$17+Q9*'Impact Formula'!$B$18+P9*'Impact Formula'!$B$19+W9*'Impact Formula'!$B$21+U9*'Impact Formula'!$B$22+X9*'Impact Formula'!$B$23+'Impact Formula'!$B$24*R9+Y9*'Impact Formula'!$B$20+Z9*'Impact Formula'!$B$16+IFERROR((COUNTIFS('Defense Log'!$H$2:$H$3001,"Okay",'Defense Log'!$A$2:$A$3001,$B9,'Defense Log'!$N$2:$N$3001,"No",'Defense Log'!$I$2:$I$3001,"&lt;&gt;Foul",'Defense Log'!$I$2:$I$3001,"&lt;&gt;Turnover")*'Impact Formula'!$B$25),0))</f>
        <v/>
      </c>
      <c r="AC9" s="6" t="str">
        <f t="shared" si="1"/>
        <v/>
      </c>
      <c r="AD9" s="5" t="str">
        <f t="shared" si="2"/>
        <v/>
      </c>
      <c r="AE9" s="13" t="s">
        <v>96</v>
      </c>
    </row>
    <row r="10" spans="1:31" x14ac:dyDescent="0.3">
      <c r="A10" s="20">
        <f>'Roman Game Log'!A10</f>
        <v>44902</v>
      </c>
      <c r="B10" s="13" t="str">
        <f>'Roman Game Log'!B10</f>
        <v>Omaha</v>
      </c>
      <c r="C10" s="3" t="str">
        <f>'Roman Game Log'!C10</f>
        <v>H</v>
      </c>
      <c r="D10" s="3" t="str">
        <f>IF('Roman Game Log'!D10= "","",'Roman Game Log'!D10)</f>
        <v>W</v>
      </c>
      <c r="E10" s="3">
        <f>IF('Roman Game Log'!E10= "","",'Roman Game Log'!E10)</f>
        <v>13</v>
      </c>
      <c r="F10" s="3">
        <v>4</v>
      </c>
      <c r="G10" s="3">
        <v>0</v>
      </c>
      <c r="H10" s="3">
        <v>2</v>
      </c>
      <c r="I10" s="3">
        <v>0</v>
      </c>
      <c r="J10" s="3">
        <v>2</v>
      </c>
      <c r="K10" s="3"/>
      <c r="L10" s="3"/>
      <c r="M10" s="3">
        <v>0</v>
      </c>
      <c r="N10" s="3">
        <v>0</v>
      </c>
      <c r="O10" s="3">
        <v>1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f>IF(F10="","",COUNTIFS('Defense Log'!$H$2:$H$3001,"Okay",'Defense Log'!$A$2:$A$3001,$B10,'Defense Log'!$I$2:$I$3001,"Turnover",'Defense Log'!$L$2:$L$3001,"&lt;&gt;x"))</f>
        <v>0</v>
      </c>
      <c r="Z10" s="3">
        <f>IF(F10="","",SUMIFS('Defense Log'!$M$2:$M$3001,'Defense Log'!$H$2:$H$3001,"Okay",'Defense Log'!$A$2:$A$3001,B10,'Defense Log'!$L$2:$L$3001,"&lt;&gt;x"))</f>
        <v>0</v>
      </c>
      <c r="AA10" s="3">
        <f>IF(F10="","",T10+'Impact Formula'!$B$4*O10+'Impact Formula'!$B$5*M10+'Impact Formula'!$B$6*V10+'Impact Formula'!$B$7*S10+'Impact Formula'!$B$8*(H10-G10)+'Impact Formula'!$B$9*(L10-K10))</f>
        <v>-2.15</v>
      </c>
      <c r="AB10" s="3">
        <f>IF(F10="","",N10*'Impact Formula'!$B$17+Q10*'Impact Formula'!$B$18+P10*'Impact Formula'!$B$19+W10*'Impact Formula'!$B$21+U10*'Impact Formula'!$B$22+X10*'Impact Formula'!$B$23+'Impact Formula'!$B$24*R10+Y10*'Impact Formula'!$B$20+Z10*'Impact Formula'!$B$16+IFERROR((COUNTIFS('Defense Log'!$H$2:$H$3001,"Okay",'Defense Log'!$A$2:$A$3001,$B10,'Defense Log'!$N$2:$N$3001,"No",'Defense Log'!$I$2:$I$3001,"&lt;&gt;Foul",'Defense Log'!$I$2:$I$3001,"&lt;&gt;Turnover")*'Impact Formula'!$B$25),0))</f>
        <v>1.75</v>
      </c>
      <c r="AC10" s="6">
        <f t="shared" si="1"/>
        <v>-0.39999999999999991</v>
      </c>
      <c r="AD10" s="5">
        <f t="shared" si="2"/>
        <v>0</v>
      </c>
      <c r="AE10" s="13" t="s">
        <v>266</v>
      </c>
    </row>
    <row r="11" spans="1:31" x14ac:dyDescent="0.3">
      <c r="A11" s="20">
        <f>'Roman Game Log'!A11</f>
        <v>44905</v>
      </c>
      <c r="B11" s="13" t="str">
        <f>'Roman Game Log'!B11</f>
        <v>Richmond</v>
      </c>
      <c r="C11" s="3" t="str">
        <f>'Roman Game Log'!C11</f>
        <v>A</v>
      </c>
      <c r="D11" s="3" t="str">
        <f>IF('Roman Game Log'!D11= "","",'Roman Game Log'!D11)</f>
        <v>L</v>
      </c>
      <c r="E11" s="3">
        <f>IF('Roman Game Log'!E11= "","",'Roman Game Log'!E11)</f>
        <v>-30</v>
      </c>
      <c r="F11" s="3">
        <v>7</v>
      </c>
      <c r="G11" s="3"/>
      <c r="H11" s="3"/>
      <c r="I11" s="3"/>
      <c r="J11" s="3"/>
      <c r="K11" s="3"/>
      <c r="L11" s="3"/>
      <c r="M11" s="3">
        <v>0</v>
      </c>
      <c r="N11" s="3">
        <v>0</v>
      </c>
      <c r="O11" s="3">
        <v>1</v>
      </c>
      <c r="P11" s="3">
        <v>0</v>
      </c>
      <c r="Q11" s="3">
        <v>0</v>
      </c>
      <c r="R11" s="3">
        <v>1</v>
      </c>
      <c r="S11" s="3">
        <v>0</v>
      </c>
      <c r="T11" s="3">
        <v>0</v>
      </c>
      <c r="U11" s="3">
        <v>1</v>
      </c>
      <c r="V11" s="3">
        <v>0</v>
      </c>
      <c r="W11" s="3">
        <v>0</v>
      </c>
      <c r="X11" s="3">
        <v>0</v>
      </c>
      <c r="Y11" s="3">
        <f>IF(F11="","",COUNTIFS('Defense Log'!$H$2:$H$3001,"Okay",'Defense Log'!$A$2:$A$3001,$B11,'Defense Log'!$I$2:$I$3001,"Turnover",'Defense Log'!$L$2:$L$3001,"&lt;&gt;x"))</f>
        <v>1</v>
      </c>
      <c r="Z11" s="3">
        <f>IF(F11="","",SUMIFS('Defense Log'!$M$2:$M$3001,'Defense Log'!$H$2:$H$3001,"Okay",'Defense Log'!$A$2:$A$3001,B11,'Defense Log'!$L$2:$L$3001,"&lt;&gt;x"))</f>
        <v>3</v>
      </c>
      <c r="AA11" s="3">
        <f>IF(F11="","",T11+'Impact Formula'!$B$4*O11+'Impact Formula'!$B$5*M11+'Impact Formula'!$B$6*V11+'Impact Formula'!$B$7*S11+'Impact Formula'!$B$8*(H11-G11)+'Impact Formula'!$B$9*(L11-K11))</f>
        <v>1.35</v>
      </c>
      <c r="AB11" s="3">
        <f>IF(F11="","",N11*'Impact Formula'!$B$17+Q11*'Impact Formula'!$B$18+P11*'Impact Formula'!$B$19+W11*'Impact Formula'!$B$21+U11*'Impact Formula'!$B$22+X11*'Impact Formula'!$B$23+'Impact Formula'!$B$24*R11+Y11*'Impact Formula'!$B$20+Z11*'Impact Formula'!$B$16+IFERROR((COUNTIFS('Defense Log'!$H$2:$H$3001,"Okay",'Defense Log'!$A$2:$A$3001,$B11,'Defense Log'!$N$2:$N$3001,"No",'Defense Log'!$I$2:$I$3001,"&lt;&gt;Foul",'Defense Log'!$I$2:$I$3001,"&lt;&gt;Turnover")*'Impact Formula'!$B$25),0))</f>
        <v>-2.2250000000000001</v>
      </c>
      <c r="AC11" s="6">
        <f t="shared" si="1"/>
        <v>-0.875</v>
      </c>
      <c r="AD11" s="5" t="str">
        <f t="shared" si="2"/>
        <v/>
      </c>
      <c r="AE11" s="13" t="s">
        <v>266</v>
      </c>
    </row>
    <row r="12" spans="1:31" x14ac:dyDescent="0.3">
      <c r="A12" s="20">
        <f>'Roman Game Log'!A12</f>
        <v>44912</v>
      </c>
      <c r="B12" s="13" t="str">
        <f>'Roman Game Log'!B12</f>
        <v>Saint Louis</v>
      </c>
      <c r="C12" s="3" t="str">
        <f>'Roman Game Log'!C12</f>
        <v>A</v>
      </c>
      <c r="D12" s="3" t="str">
        <f>IF('Roman Game Log'!D12= "","",'Roman Game Log'!D12)</f>
        <v>L</v>
      </c>
      <c r="E12" s="3">
        <f>IF('Roman Game Log'!E12= "","",'Roman Game Log'!E12)</f>
        <v>-8</v>
      </c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 t="str">
        <f>IF(F12="","",COUNTIFS('Defense Log'!$H$2:$H$3001,"Okay",'Defense Log'!$A$2:$A$3001,$B12,'Defense Log'!$I$2:$I$3001,"Turnover",'Defense Log'!$L$2:$L$3001,"&lt;&gt;x"))</f>
        <v/>
      </c>
      <c r="Z12" s="3" t="str">
        <f>IF(F12="","",SUMIFS('Defense Log'!$M$2:$M$3001,'Defense Log'!$H$2:$H$3001,"Okay",'Defense Log'!$A$2:$A$3001,B12,'Defense Log'!$L$2:$L$3001,"&lt;&gt;x"))</f>
        <v/>
      </c>
      <c r="AA12" s="3" t="str">
        <f>IF(F12="","",T12+'Impact Formula'!$B$4*O12+'Impact Formula'!$B$5*M12+'Impact Formula'!$B$6*V12+'Impact Formula'!$B$7*S12+'Impact Formula'!$B$8*(H12-G12)+'Impact Formula'!$B$9*(L12-K12))</f>
        <v/>
      </c>
      <c r="AB12" s="3" t="str">
        <f>IF(F12="","",N12*'Impact Formula'!$B$17+Q12*'Impact Formula'!$B$18+P12*'Impact Formula'!$B$19+W12*'Impact Formula'!$B$21+U12*'Impact Formula'!$B$22+X12*'Impact Formula'!$B$23+'Impact Formula'!$B$24*R12+Y12*'Impact Formula'!$B$20+Z12*'Impact Formula'!$B$16+IFERROR((COUNTIFS('Defense Log'!$H$2:$H$3001,"Okay",'Defense Log'!$A$2:$A$3001,$B12,'Defense Log'!$N$2:$N$3001,"No",'Defense Log'!$I$2:$I$3001,"&lt;&gt;Foul",'Defense Log'!$I$2:$I$3001,"&lt;&gt;Turnover")*'Impact Formula'!$B$25),0))</f>
        <v/>
      </c>
      <c r="AC12" s="6" t="str">
        <f t="shared" si="1"/>
        <v/>
      </c>
      <c r="AD12" s="5" t="str">
        <f t="shared" si="2"/>
        <v/>
      </c>
      <c r="AE12" s="13" t="s">
        <v>266</v>
      </c>
    </row>
    <row r="13" spans="1:31" x14ac:dyDescent="0.3">
      <c r="A13" s="20">
        <f>'Roman Game Log'!A13</f>
        <v>44915</v>
      </c>
      <c r="B13" s="13" t="str">
        <f>'Roman Game Log'!B13</f>
        <v>Mississippi State</v>
      </c>
      <c r="C13" s="3" t="str">
        <f>'Roman Game Log'!C13</f>
        <v>N</v>
      </c>
      <c r="D13" s="3" t="str">
        <f>IF('Roman Game Log'!D13= "","",'Roman Game Log'!D13)</f>
        <v>W</v>
      </c>
      <c r="E13" s="3">
        <f>IF('Roman Game Log'!E13= "","",'Roman Game Log'!E13)</f>
        <v>6</v>
      </c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 t="str">
        <f>IF(F13="","",COUNTIFS('Defense Log'!$H$2:$H$3001,"Okay",'Defense Log'!$A$2:$A$3001,$B13,'Defense Log'!$I$2:$I$3001,"Turnover",'Defense Log'!$L$2:$L$3001,"&lt;&gt;x"))</f>
        <v/>
      </c>
      <c r="Z13" s="3" t="str">
        <f>IF(F13="","",SUMIFS('Defense Log'!$M$2:$M$3001,'Defense Log'!$H$2:$H$3001,"Okay",'Defense Log'!$A$2:$A$3001,B13,'Defense Log'!$L$2:$L$3001,"&lt;&gt;x"))</f>
        <v/>
      </c>
      <c r="AA13" s="3" t="str">
        <f>IF(F13="","",T13+'Impact Formula'!$B$4*O13+'Impact Formula'!$B$5*M13+'Impact Formula'!$B$6*V13+'Impact Formula'!$B$7*S13+'Impact Formula'!$B$8*(H13-G13)+'Impact Formula'!$B$9*(L13-K13))</f>
        <v/>
      </c>
      <c r="AB13" s="3" t="str">
        <f>IF(F13="","",N13*'Impact Formula'!$B$17+Q13*'Impact Formula'!$B$18+P13*'Impact Formula'!$B$19+W13*'Impact Formula'!$B$21+U13*'Impact Formula'!$B$22+X13*'Impact Formula'!$B$23+'Impact Formula'!$B$24*R13+Y13*'Impact Formula'!$B$20+Z13*'Impact Formula'!$B$16+IFERROR((COUNTIFS('Defense Log'!$H$2:$H$3001,"Okay",'Defense Log'!$A$2:$A$3001,$B13,'Defense Log'!$N$2:$N$3001,"No",'Defense Log'!$I$2:$I$3001,"&lt;&gt;Foul",'Defense Log'!$I$2:$I$3001,"&lt;&gt;Turnover")*'Impact Formula'!$B$25),0))</f>
        <v/>
      </c>
      <c r="AC13" s="6" t="str">
        <f t="shared" si="1"/>
        <v/>
      </c>
      <c r="AD13" s="5" t="str">
        <f t="shared" si="2"/>
        <v/>
      </c>
      <c r="AE13" s="13" t="s">
        <v>266</v>
      </c>
    </row>
    <row r="14" spans="1:31" x14ac:dyDescent="0.3">
      <c r="A14" s="20">
        <f>'Roman Game Log'!A14</f>
        <v>44924</v>
      </c>
      <c r="B14" s="13" t="str">
        <f>'Roman Game Log'!B14</f>
        <v>Valparaiso (H)</v>
      </c>
      <c r="C14" s="3" t="str">
        <f>'Roman Game Log'!C14</f>
        <v>H</v>
      </c>
      <c r="D14" s="3" t="str">
        <f>IF('Roman Game Log'!D14= "","",'Roman Game Log'!D14)</f>
        <v>W</v>
      </c>
      <c r="E14" s="3">
        <f>IF('Roman Game Log'!E14= "","",'Roman Game Log'!E14)</f>
        <v>5</v>
      </c>
      <c r="F14" s="3">
        <v>5</v>
      </c>
      <c r="G14" s="3">
        <v>0</v>
      </c>
      <c r="H14" s="3">
        <v>1</v>
      </c>
      <c r="I14" s="3">
        <v>0</v>
      </c>
      <c r="J14" s="3">
        <v>1</v>
      </c>
      <c r="K14" s="3"/>
      <c r="L14" s="3"/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f>IF(F14="","",COUNTIFS('Defense Log'!$H$2:$H$3001,"Okay",'Defense Log'!$A$2:$A$3001,$B14,'Defense Log'!$I$2:$I$3001,"Turnover",'Defense Log'!$L$2:$L$3001,"&lt;&gt;x"))</f>
        <v>0</v>
      </c>
      <c r="Z14" s="3">
        <f>IF(F14="","",SUMIFS('Defense Log'!$M$2:$M$3001,'Defense Log'!$H$2:$H$3001,"Okay",'Defense Log'!$A$2:$A$3001,B14,'Defense Log'!$L$2:$L$3001,"&lt;&gt;x"))</f>
        <v>0</v>
      </c>
      <c r="AA14" s="3">
        <f>IF(F14="","",T14+'Impact Formula'!$B$4*O14+'Impact Formula'!$B$5*M14+'Impact Formula'!$B$6*V14+'Impact Formula'!$B$7*S14+'Impact Formula'!$B$8*(H14-G14)+'Impact Formula'!$B$9*(L14-K14))</f>
        <v>-1.75</v>
      </c>
      <c r="AB14" s="3">
        <f>IF(F14="","",N14*'Impact Formula'!$B$17+Q14*'Impact Formula'!$B$18+P14*'Impact Formula'!$B$19+W14*'Impact Formula'!$B$21+U14*'Impact Formula'!$B$22+X14*'Impact Formula'!$B$23+'Impact Formula'!$B$24*R14+Y14*'Impact Formula'!$B$20+Z14*'Impact Formula'!$B$16+IFERROR((COUNTIFS('Defense Log'!$H$2:$H$3001,"Okay",'Defense Log'!$A$2:$A$3001,$B14,'Defense Log'!$N$2:$N$3001,"No",'Defense Log'!$I$2:$I$3001,"&lt;&gt;Foul",'Defense Log'!$I$2:$I$3001,"&lt;&gt;Turnover")*'Impact Formula'!$B$25),0))</f>
        <v>0</v>
      </c>
      <c r="AC14" s="6">
        <f t="shared" si="1"/>
        <v>-1.75</v>
      </c>
      <c r="AD14" s="5">
        <f t="shared" si="2"/>
        <v>0</v>
      </c>
      <c r="AE14" s="13" t="s">
        <v>96</v>
      </c>
    </row>
    <row r="15" spans="1:31" x14ac:dyDescent="0.3">
      <c r="A15" s="20">
        <f>'Roman Game Log'!A15</f>
        <v>44927</v>
      </c>
      <c r="B15" s="13" t="str">
        <f>'Roman Game Log'!B15</f>
        <v>Missouri State (A)</v>
      </c>
      <c r="C15" s="3" t="str">
        <f>'Roman Game Log'!C15</f>
        <v>A</v>
      </c>
      <c r="D15" s="3" t="str">
        <f>IF('Roman Game Log'!D15= "","",'Roman Game Log'!D15)</f>
        <v>L</v>
      </c>
      <c r="E15" s="3">
        <f>IF('Roman Game Log'!E15= "","",'Roman Game Log'!E15)</f>
        <v>-3</v>
      </c>
      <c r="F15" s="3">
        <v>1</v>
      </c>
      <c r="G15" s="3"/>
      <c r="H15" s="3"/>
      <c r="I15" s="3"/>
      <c r="J15" s="3"/>
      <c r="K15" s="3"/>
      <c r="L15" s="3"/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/>
      <c r="Y15" s="3">
        <f>IF(F15="","",COUNTIFS('Defense Log'!$H$2:$H$3001,"Okay",'Defense Log'!$A$2:$A$3001,$B15,'Defense Log'!$I$2:$I$3001,"Turnover",'Defense Log'!$L$2:$L$3001,"&lt;&gt;x"))</f>
        <v>0</v>
      </c>
      <c r="Z15" s="3">
        <f>IF(F15="","",SUMIFS('Defense Log'!$M$2:$M$3001,'Defense Log'!$H$2:$H$3001,"Okay",'Defense Log'!$A$2:$A$3001,B15,'Defense Log'!$L$2:$L$3001,"&lt;&gt;x"))</f>
        <v>0</v>
      </c>
      <c r="AA15" s="3">
        <f>IF(F15="","",T15+'Impact Formula'!$B$4*O15+'Impact Formula'!$B$5*M15+'Impact Formula'!$B$6*V15+'Impact Formula'!$B$7*S15+'Impact Formula'!$B$8*(H15-G15)+'Impact Formula'!$B$9*(L15-K15))</f>
        <v>0</v>
      </c>
      <c r="AB15" s="3">
        <f>IF(F15="","",N15*'Impact Formula'!$B$17+Q15*'Impact Formula'!$B$18+P15*'Impact Formula'!$B$19+W15*'Impact Formula'!$B$21+U15*'Impact Formula'!$B$22+X15*'Impact Formula'!$B$23+'Impact Formula'!$B$24*R15+Y15*'Impact Formula'!$B$20+Z15*'Impact Formula'!$B$16+IFERROR((COUNTIFS('Defense Log'!$H$2:$H$3001,"Okay",'Defense Log'!$A$2:$A$3001,$B15,'Defense Log'!$N$2:$N$3001,"No",'Defense Log'!$I$2:$I$3001,"&lt;&gt;Foul",'Defense Log'!$I$2:$I$3001,"&lt;&gt;Turnover")*'Impact Formula'!$B$25),0))</f>
        <v>0</v>
      </c>
      <c r="AC15" s="6">
        <f t="shared" si="1"/>
        <v>0</v>
      </c>
      <c r="AD15" s="5" t="str">
        <f t="shared" si="2"/>
        <v/>
      </c>
      <c r="AE15" s="13" t="s">
        <v>96</v>
      </c>
    </row>
    <row r="16" spans="1:31" x14ac:dyDescent="0.3">
      <c r="A16" s="20">
        <f>'Roman Game Log'!A16</f>
        <v>44930</v>
      </c>
      <c r="B16" s="13" t="str">
        <f>'Roman Game Log'!B16</f>
        <v>SIU (A)</v>
      </c>
      <c r="C16" s="3" t="str">
        <f>'Roman Game Log'!C16</f>
        <v>A</v>
      </c>
      <c r="D16" s="3" t="str">
        <f>IF('Roman Game Log'!D16= "","",'Roman Game Log'!D16)</f>
        <v>L</v>
      </c>
      <c r="E16" s="3">
        <f>IF('Roman Game Log'!E16= "","",'Roman Game Log'!E16)</f>
        <v>-4</v>
      </c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 t="str">
        <f>IF(F16="","",COUNTIFS('Defense Log'!$H$2:$H$3001,"Okay",'Defense Log'!$A$2:$A$3001,$B16,'Defense Log'!$I$2:$I$3001,"Turnover",'Defense Log'!$L$2:$L$3001,"&lt;&gt;x"))</f>
        <v/>
      </c>
      <c r="Z16" s="3" t="str">
        <f>IF(F16="","",SUMIFS('Defense Log'!$M$2:$M$3001,'Defense Log'!$H$2:$H$3001,"Okay",'Defense Log'!$A$2:$A$3001,B16,'Defense Log'!$L$2:$L$3001,"&lt;&gt;x"))</f>
        <v/>
      </c>
      <c r="AA16" s="3" t="str">
        <f>IF(F16="","",T16+'Impact Formula'!$B$4*O16+'Impact Formula'!$B$5*M16+'Impact Formula'!$B$6*V16+'Impact Formula'!$B$7*S16+'Impact Formula'!$B$8*(H16-G16)+'Impact Formula'!$B$9*(L16-K16))</f>
        <v/>
      </c>
      <c r="AB16" s="3" t="str">
        <f>IF(F16="","",N16*'Impact Formula'!$B$17+Q16*'Impact Formula'!$B$18+P16*'Impact Formula'!$B$19+W16*'Impact Formula'!$B$21+U16*'Impact Formula'!$B$22+X16*'Impact Formula'!$B$23+'Impact Formula'!$B$24*R16+Y16*'Impact Formula'!$B$20+Z16*'Impact Formula'!$B$16+IFERROR((COUNTIFS('Defense Log'!$H$2:$H$3001,"Okay",'Defense Log'!$A$2:$A$3001,$B16,'Defense Log'!$N$2:$N$3001,"No",'Defense Log'!$I$2:$I$3001,"&lt;&gt;Foul",'Defense Log'!$I$2:$I$3001,"&lt;&gt;Turnover")*'Impact Formula'!$B$25),0))</f>
        <v/>
      </c>
      <c r="AC16" s="6" t="str">
        <f t="shared" si="1"/>
        <v/>
      </c>
      <c r="AD16" s="5" t="str">
        <f t="shared" si="2"/>
        <v/>
      </c>
      <c r="AE16" s="13" t="s">
        <v>96</v>
      </c>
    </row>
    <row r="17" spans="1:31" x14ac:dyDescent="0.3">
      <c r="A17" s="20">
        <f>'Roman Game Log'!A17</f>
        <v>44933</v>
      </c>
      <c r="B17" s="13" t="str">
        <f>'Roman Game Log'!B17</f>
        <v>Murray State (H)</v>
      </c>
      <c r="C17" s="3" t="str">
        <f>'Roman Game Log'!C17</f>
        <v>H</v>
      </c>
      <c r="D17" s="3" t="str">
        <f>IF('Roman Game Log'!D17= "","",'Roman Game Log'!D17)</f>
        <v>W</v>
      </c>
      <c r="E17" s="3">
        <f>IF('Roman Game Log'!E17= "","",'Roman Game Log'!E17)</f>
        <v>18</v>
      </c>
      <c r="F17" s="3">
        <v>1</v>
      </c>
      <c r="G17" s="3">
        <v>0</v>
      </c>
      <c r="H17" s="3">
        <v>1</v>
      </c>
      <c r="I17" s="3"/>
      <c r="J17" s="3"/>
      <c r="K17" s="3"/>
      <c r="L17" s="3"/>
      <c r="M17" s="3">
        <v>0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/>
      <c r="V17" s="3"/>
      <c r="W17" s="3">
        <v>0</v>
      </c>
      <c r="X17" s="3">
        <v>0</v>
      </c>
      <c r="Y17" s="3">
        <f>IF(F17="","",COUNTIFS('Defense Log'!$H$2:$H$3001,"Okay",'Defense Log'!$A$2:$A$3001,$B17,'Defense Log'!$I$2:$I$3001,"Turnover",'Defense Log'!$L$2:$L$3001,"&lt;&gt;x"))</f>
        <v>0</v>
      </c>
      <c r="Z17" s="3">
        <f>IF(F17="","",SUMIFS('Defense Log'!$M$2:$M$3001,'Defense Log'!$H$2:$H$3001,"Okay",'Defense Log'!$A$2:$A$3001,B17,'Defense Log'!$L$2:$L$3001,"&lt;&gt;x"))</f>
        <v>0</v>
      </c>
      <c r="AA17" s="3">
        <f>IF(F17="","",T17+'Impact Formula'!$B$4*O17+'Impact Formula'!$B$5*M17+'Impact Formula'!$B$6*V17+'Impact Formula'!$B$7*S17+'Impact Formula'!$B$8*(H17-G17)+'Impact Formula'!$B$9*(L17-K17))</f>
        <v>-1.75</v>
      </c>
      <c r="AB17" s="3">
        <f>IF(F17="","",N17*'Impact Formula'!$B$17+Q17*'Impact Formula'!$B$18+P17*'Impact Formula'!$B$19+W17*'Impact Formula'!$B$21+U17*'Impact Formula'!$B$22+X17*'Impact Formula'!$B$23+'Impact Formula'!$B$24*R17+Y17*'Impact Formula'!$B$20+Z17*'Impact Formula'!$B$16+IFERROR((COUNTIFS('Defense Log'!$H$2:$H$3001,"Okay",'Defense Log'!$A$2:$A$3001,$B17,'Defense Log'!$N$2:$N$3001,"No",'Defense Log'!$I$2:$I$3001,"&lt;&gt;Foul",'Defense Log'!$I$2:$I$3001,"&lt;&gt;Turnover")*'Impact Formula'!$B$25),0))</f>
        <v>0</v>
      </c>
      <c r="AC17" s="6">
        <f t="shared" si="1"/>
        <v>-1.75</v>
      </c>
      <c r="AD17" s="5">
        <f t="shared" si="2"/>
        <v>0</v>
      </c>
      <c r="AE17" s="13" t="s">
        <v>96</v>
      </c>
    </row>
    <row r="18" spans="1:31" x14ac:dyDescent="0.3">
      <c r="A18" s="20">
        <f>'Roman Game Log'!A18</f>
        <v>44936</v>
      </c>
      <c r="B18" s="13" t="str">
        <f>'Roman Game Log'!B18</f>
        <v>UIC (A)</v>
      </c>
      <c r="C18" s="3" t="str">
        <f>'Roman Game Log'!C18</f>
        <v>A</v>
      </c>
      <c r="D18" s="3" t="str">
        <f>IF('Roman Game Log'!D18= "","",'Roman Game Log'!D18)</f>
        <v>W</v>
      </c>
      <c r="E18" s="3">
        <f>IF('Roman Game Log'!E18= "","",'Roman Game Log'!E18)</f>
        <v>5</v>
      </c>
      <c r="F18" s="3">
        <v>4</v>
      </c>
      <c r="G18" s="3">
        <v>1</v>
      </c>
      <c r="H18" s="3">
        <v>1</v>
      </c>
      <c r="I18" s="3">
        <v>1</v>
      </c>
      <c r="J18" s="3">
        <v>1</v>
      </c>
      <c r="K18" s="3"/>
      <c r="L18" s="3"/>
      <c r="M18" s="3">
        <v>0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3</v>
      </c>
      <c r="U18" s="3">
        <v>0</v>
      </c>
      <c r="V18" s="3">
        <v>0</v>
      </c>
      <c r="W18" s="3">
        <v>0</v>
      </c>
      <c r="X18" s="3">
        <v>0</v>
      </c>
      <c r="Y18" s="3">
        <f>IF(F18="","",COUNTIFS('Defense Log'!$H$2:$H$3001,"Okay",'Defense Log'!$A$2:$A$3001,$B18,'Defense Log'!$I$2:$I$3001,"Turnover",'Defense Log'!$L$2:$L$3001,"&lt;&gt;x"))</f>
        <v>0</v>
      </c>
      <c r="Z18" s="3">
        <f>IF(F18="","",SUMIFS('Defense Log'!$M$2:$M$3001,'Defense Log'!$H$2:$H$3001,"Okay",'Defense Log'!$A$2:$A$3001,B18,'Defense Log'!$L$2:$L$3001,"&lt;&gt;x"))</f>
        <v>0</v>
      </c>
      <c r="AA18" s="3">
        <f>IF(F18="","",T18+'Impact Formula'!$B$4*O18+'Impact Formula'!$B$5*M18+'Impact Formula'!$B$6*V18+'Impact Formula'!$B$7*S18+'Impact Formula'!$B$8*(H18-G18)+'Impact Formula'!$B$9*(L18-K18))</f>
        <v>3</v>
      </c>
      <c r="AB18" s="3">
        <f>IF(F18="","",N18*'Impact Formula'!$B$17+Q18*'Impact Formula'!$B$18+P18*'Impact Formula'!$B$19+W18*'Impact Formula'!$B$21+U18*'Impact Formula'!$B$22+X18*'Impact Formula'!$B$23+'Impact Formula'!$B$24*R18+Y18*'Impact Formula'!$B$20+Z18*'Impact Formula'!$B$16+IFERROR((COUNTIFS('Defense Log'!$H$2:$H$3001,"Okay",'Defense Log'!$A$2:$A$3001,$B18,'Defense Log'!$N$2:$N$3001,"No",'Defense Log'!$I$2:$I$3001,"&lt;&gt;Foul",'Defense Log'!$I$2:$I$3001,"&lt;&gt;Turnover")*'Impact Formula'!$B$25),0))</f>
        <v>1.75</v>
      </c>
      <c r="AC18" s="6">
        <f t="shared" si="1"/>
        <v>4.75</v>
      </c>
      <c r="AD18" s="5">
        <f t="shared" si="2"/>
        <v>1.5</v>
      </c>
      <c r="AE18" s="13" t="s">
        <v>96</v>
      </c>
    </row>
    <row r="19" spans="1:31" x14ac:dyDescent="0.3">
      <c r="A19" s="20">
        <f>'Roman Game Log'!A19</f>
        <v>44940</v>
      </c>
      <c r="B19" s="13" t="str">
        <f>'Roman Game Log'!B19</f>
        <v>Bradley (H)</v>
      </c>
      <c r="C19" s="3" t="str">
        <f>'Roman Game Log'!C19</f>
        <v>H</v>
      </c>
      <c r="D19" s="3" t="str">
        <f>IF('Roman Game Log'!D19= "","",'Roman Game Log'!D19)</f>
        <v>W</v>
      </c>
      <c r="E19" s="3">
        <f>IF('Roman Game Log'!E19= "","",'Roman Game Log'!E19)</f>
        <v>25</v>
      </c>
      <c r="F19" s="3">
        <v>2</v>
      </c>
      <c r="G19" s="3">
        <v>0</v>
      </c>
      <c r="H19" s="3">
        <v>1</v>
      </c>
      <c r="I19" s="3">
        <v>0</v>
      </c>
      <c r="J19" s="3">
        <v>1</v>
      </c>
      <c r="K19" s="3"/>
      <c r="L19" s="3"/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f>IF(F19="","",COUNTIFS('Defense Log'!$H$2:$H$3001,"Okay",'Defense Log'!$A$2:$A$3001,$B19,'Defense Log'!$I$2:$I$3001,"Turnover",'Defense Log'!$L$2:$L$3001,"&lt;&gt;x"))</f>
        <v>0</v>
      </c>
      <c r="Z19" s="3">
        <f>IF(F19="","",SUMIFS('Defense Log'!$M$2:$M$3001,'Defense Log'!$H$2:$H$3001,"Okay",'Defense Log'!$A$2:$A$3001,B19,'Defense Log'!$L$2:$L$3001,"&lt;&gt;x"))</f>
        <v>0</v>
      </c>
      <c r="AA19" s="3">
        <f>IF(F19="","",T19+'Impact Formula'!$B$4*O19+'Impact Formula'!$B$5*M19+'Impact Formula'!$B$6*V19+'Impact Formula'!$B$7*S19+'Impact Formula'!$B$8*(H19-G19)+'Impact Formula'!$B$9*(L19-K19))</f>
        <v>-1.75</v>
      </c>
      <c r="AB19" s="3">
        <f>IF(F19="","",N19*'Impact Formula'!$B$17+Q19*'Impact Formula'!$B$18+P19*'Impact Formula'!$B$19+W19*'Impact Formula'!$B$21+U19*'Impact Formula'!$B$22+X19*'Impact Formula'!$B$23+'Impact Formula'!$B$24*R19+Y19*'Impact Formula'!$B$20+Z19*'Impact Formula'!$B$16+IFERROR((COUNTIFS('Defense Log'!$H$2:$H$3001,"Okay",'Defense Log'!$A$2:$A$3001,$B19,'Defense Log'!$N$2:$N$3001,"No",'Defense Log'!$I$2:$I$3001,"&lt;&gt;Foul",'Defense Log'!$I$2:$I$3001,"&lt;&gt;Turnover")*'Impact Formula'!$B$25),0))</f>
        <v>0</v>
      </c>
      <c r="AC19" s="6">
        <f t="shared" si="1"/>
        <v>-1.75</v>
      </c>
      <c r="AD19" s="5">
        <f t="shared" si="2"/>
        <v>0</v>
      </c>
      <c r="AE19" s="13" t="s">
        <v>96</v>
      </c>
    </row>
    <row r="20" spans="1:31" x14ac:dyDescent="0.3">
      <c r="A20" s="20">
        <f>'Roman Game Log'!A20</f>
        <v>44944</v>
      </c>
      <c r="B20" s="13" t="str">
        <f>'Roman Game Log'!B20</f>
        <v>Missouri State (H)</v>
      </c>
      <c r="C20" s="3" t="str">
        <f>'Roman Game Log'!C20</f>
        <v>H</v>
      </c>
      <c r="D20" s="3" t="str">
        <f>IF('Roman Game Log'!D20= "","",'Roman Game Log'!D20)</f>
        <v>L</v>
      </c>
      <c r="E20" s="3">
        <f>IF('Roman Game Log'!E20= "","",'Roman Game Log'!E20)</f>
        <v>3</v>
      </c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 t="str">
        <f>IF(F20="","",COUNTIFS('Defense Log'!$H$2:$H$3001,"Okay",'Defense Log'!$A$2:$A$3001,$B20,'Defense Log'!$I$2:$I$3001,"Turnover",'Defense Log'!$L$2:$L$3001,"&lt;&gt;x"))</f>
        <v/>
      </c>
      <c r="Z20" s="3" t="str">
        <f>IF(F20="","",SUMIFS('Defense Log'!$M$2:$M$3001,'Defense Log'!$H$2:$H$3001,"Okay",'Defense Log'!$A$2:$A$3001,B20,'Defense Log'!$L$2:$L$3001,"&lt;&gt;x"))</f>
        <v/>
      </c>
      <c r="AA20" s="3" t="str">
        <f>IF(F20="","",T20+'Impact Formula'!$B$4*O20+'Impact Formula'!$B$5*M20+'Impact Formula'!$B$6*V20+'Impact Formula'!$B$7*S20+'Impact Formula'!$B$8*(H20-G20)+'Impact Formula'!$B$9*(L20-K20))</f>
        <v/>
      </c>
      <c r="AB20" s="3" t="str">
        <f>IF(F20="","",N20*'Impact Formula'!$B$17+Q20*'Impact Formula'!$B$18+P20*'Impact Formula'!$B$19+W20*'Impact Formula'!$B$21+U20*'Impact Formula'!$B$22+X20*'Impact Formula'!$B$23+'Impact Formula'!$B$24*R20+Y20*'Impact Formula'!$B$20+Z20*'Impact Formula'!$B$16+IFERROR((COUNTIFS('Defense Log'!$H$2:$H$3001,"Okay",'Defense Log'!$A$2:$A$3001,$B20,'Defense Log'!$N$2:$N$3001,"No",'Defense Log'!$I$2:$I$3001,"&lt;&gt;Foul",'Defense Log'!$I$2:$I$3001,"&lt;&gt;Turnover")*'Impact Formula'!$B$25),0))</f>
        <v/>
      </c>
      <c r="AC20" s="6" t="str">
        <f t="shared" si="1"/>
        <v/>
      </c>
      <c r="AD20" s="5" t="str">
        <f t="shared" si="2"/>
        <v/>
      </c>
      <c r="AE20" s="13" t="s">
        <v>96</v>
      </c>
    </row>
    <row r="21" spans="1:31" x14ac:dyDescent="0.3">
      <c r="A21" s="20">
        <f>'Roman Game Log'!A21</f>
        <v>44947</v>
      </c>
      <c r="B21" s="13" t="str">
        <f>'Roman Game Log'!B21</f>
        <v>Evansville (A)</v>
      </c>
      <c r="C21" s="3" t="str">
        <f>'Roman Game Log'!C21</f>
        <v>A</v>
      </c>
      <c r="D21" s="3" t="str">
        <f>IF('Roman Game Log'!D21= "","",'Roman Game Log'!D21)</f>
        <v>W</v>
      </c>
      <c r="E21" s="3">
        <f>IF('Roman Game Log'!E21= "","",'Roman Game Log'!E21)</f>
        <v>36</v>
      </c>
      <c r="F21" s="3">
        <v>20</v>
      </c>
      <c r="G21" s="3">
        <v>3</v>
      </c>
      <c r="H21" s="3">
        <v>6</v>
      </c>
      <c r="I21" s="3">
        <v>3</v>
      </c>
      <c r="J21" s="3">
        <v>6</v>
      </c>
      <c r="K21" s="3">
        <v>2</v>
      </c>
      <c r="L21" s="3">
        <v>2</v>
      </c>
      <c r="M21" s="3">
        <v>0</v>
      </c>
      <c r="N21" s="3">
        <v>2</v>
      </c>
      <c r="O21" s="3">
        <v>0</v>
      </c>
      <c r="P21" s="3">
        <v>0</v>
      </c>
      <c r="Q21" s="3">
        <v>1</v>
      </c>
      <c r="R21" s="3">
        <v>1</v>
      </c>
      <c r="S21" s="3">
        <v>0</v>
      </c>
      <c r="T21" s="3">
        <v>11</v>
      </c>
      <c r="U21" s="3">
        <v>1</v>
      </c>
      <c r="V21" s="3">
        <v>1</v>
      </c>
      <c r="W21" s="3">
        <v>0</v>
      </c>
      <c r="X21" s="3">
        <v>0</v>
      </c>
      <c r="Y21" s="3">
        <f>IF(F21="","",COUNTIFS('Defense Log'!$H$2:$H$3001,"Okay",'Defense Log'!$A$2:$A$3001,$B21,'Defense Log'!$I$2:$I$3001,"Turnover",'Defense Log'!$L$2:$L$3001,"&lt;&gt;x"))</f>
        <v>0</v>
      </c>
      <c r="Z21" s="3">
        <f>IF(F21="","",SUMIFS('Defense Log'!$M$2:$M$3001,'Defense Log'!$H$2:$H$3001,"Okay",'Defense Log'!$A$2:$A$3001,B21,'Defense Log'!$L$2:$L$3001,"&lt;&gt;x"))</f>
        <v>4</v>
      </c>
      <c r="AA21" s="3">
        <f>IF(F21="","",T21+'Impact Formula'!$B$4*O21+'Impact Formula'!$B$5*M21+'Impact Formula'!$B$6*V21+'Impact Formula'!$B$7*S21+'Impact Formula'!$B$8*(H21-G21)+'Impact Formula'!$B$9*(L21-K21))</f>
        <v>6.5</v>
      </c>
      <c r="AB21" s="3">
        <f>IF(F21="","",N21*'Impact Formula'!$B$17+Q21*'Impact Formula'!$B$18+P21*'Impact Formula'!$B$19+W21*'Impact Formula'!$B$21+U21*'Impact Formula'!$B$22+X21*'Impact Formula'!$B$23+'Impact Formula'!$B$24*R21+Y21*'Impact Formula'!$B$20+Z21*'Impact Formula'!$B$16+IFERROR((COUNTIFS('Defense Log'!$H$2:$H$3001,"Okay",'Defense Log'!$A$2:$A$3001,$B21,'Defense Log'!$N$2:$N$3001,"No",'Defense Log'!$I$2:$I$3001,"&lt;&gt;Foul",'Defense Log'!$I$2:$I$3001,"&lt;&gt;Turnover")*'Impact Formula'!$B$25),0))</f>
        <v>0.125</v>
      </c>
      <c r="AC21" s="6">
        <f t="shared" si="1"/>
        <v>6.625</v>
      </c>
      <c r="AD21" s="5">
        <f t="shared" si="2"/>
        <v>0.79941860465116277</v>
      </c>
      <c r="AE21" s="13" t="s">
        <v>96</v>
      </c>
    </row>
    <row r="22" spans="1:31" x14ac:dyDescent="0.3">
      <c r="A22" s="20">
        <f>'Roman Game Log'!A22</f>
        <v>44950</v>
      </c>
      <c r="B22" s="13" t="str">
        <f>'Roman Game Log'!B22</f>
        <v>Indiana State (H)</v>
      </c>
      <c r="C22" s="3" t="str">
        <f>'Roman Game Log'!C22</f>
        <v>H</v>
      </c>
      <c r="D22" s="3" t="str">
        <f>IF('Roman Game Log'!D22= "","",'Roman Game Log'!D22)</f>
        <v>W</v>
      </c>
      <c r="E22" s="3">
        <f>IF('Roman Game Log'!E22= "","",'Roman Game Log'!E22)</f>
        <v>2</v>
      </c>
      <c r="F22" s="3">
        <v>7</v>
      </c>
      <c r="G22" s="3">
        <v>0</v>
      </c>
      <c r="H22" s="3">
        <v>2</v>
      </c>
      <c r="I22" s="3">
        <v>0</v>
      </c>
      <c r="J22" s="3">
        <v>1</v>
      </c>
      <c r="K22" s="3"/>
      <c r="L22" s="3"/>
      <c r="M22" s="3">
        <v>0</v>
      </c>
      <c r="N22" s="3">
        <v>1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f>IF(F22="","",COUNTIFS('Defense Log'!$H$2:$H$3001,"Okay",'Defense Log'!$A$2:$A$3001,$B22,'Defense Log'!$I$2:$I$3001,"Turnover",'Defense Log'!$L$2:$L$3001,"&lt;&gt;x"))</f>
        <v>0</v>
      </c>
      <c r="Z22" s="3">
        <f>IF(F22="","",SUMIFS('Defense Log'!$M$2:$M$3001,'Defense Log'!$H$2:$H$3001,"Okay",'Defense Log'!$A$2:$A$3001,B22,'Defense Log'!$L$2:$L$3001,"&lt;&gt;x"))</f>
        <v>0</v>
      </c>
      <c r="AA22" s="3">
        <f>IF(F22="","",T22+'Impact Formula'!$B$4*O22+'Impact Formula'!$B$5*M22+'Impact Formula'!$B$6*V22+'Impact Formula'!$B$7*S22+'Impact Formula'!$B$8*(H22-G22)+'Impact Formula'!$B$9*(L22-K22))</f>
        <v>-3.5</v>
      </c>
      <c r="AB22" s="3">
        <f>IF(F22="","",N22*'Impact Formula'!$B$17+Q22*'Impact Formula'!$B$18+P22*'Impact Formula'!$B$19+W22*'Impact Formula'!$B$21+U22*'Impact Formula'!$B$22+X22*'Impact Formula'!$B$23+'Impact Formula'!$B$24*R22+Y22*'Impact Formula'!$B$20+Z22*'Impact Formula'!$B$16+IFERROR((COUNTIFS('Defense Log'!$H$2:$H$3001,"Okay",'Defense Log'!$A$2:$A$3001,$B22,'Defense Log'!$N$2:$N$3001,"No",'Defense Log'!$I$2:$I$3001,"&lt;&gt;Foul",'Defense Log'!$I$2:$I$3001,"&lt;&gt;Turnover")*'Impact Formula'!$B$25),0))</f>
        <v>2.75</v>
      </c>
      <c r="AC22" s="6">
        <f t="shared" si="1"/>
        <v>-0.75</v>
      </c>
      <c r="AD22" s="5">
        <f t="shared" si="2"/>
        <v>0</v>
      </c>
      <c r="AE22" s="13" t="s">
        <v>96</v>
      </c>
    </row>
    <row r="23" spans="1:31" x14ac:dyDescent="0.3">
      <c r="A23" s="20">
        <f>'Roman Game Log'!A23</f>
        <v>44955</v>
      </c>
      <c r="B23" s="13" t="str">
        <f>'Roman Game Log'!B23</f>
        <v>Belmont (A)</v>
      </c>
      <c r="C23" s="3" t="str">
        <f>'Roman Game Log'!C23</f>
        <v>A</v>
      </c>
      <c r="D23" s="3" t="str">
        <f>IF('Roman Game Log'!D23= "","",'Roman Game Log'!D23)</f>
        <v>W</v>
      </c>
      <c r="E23" s="3">
        <f>IF('Roman Game Log'!E23= "","",'Roman Game Log'!E23)</f>
        <v>18</v>
      </c>
      <c r="F23" s="3">
        <v>21</v>
      </c>
      <c r="G23" s="3">
        <v>2</v>
      </c>
      <c r="H23" s="3">
        <v>4</v>
      </c>
      <c r="I23" s="3">
        <v>2</v>
      </c>
      <c r="J23" s="3">
        <v>4</v>
      </c>
      <c r="K23" s="3">
        <v>2</v>
      </c>
      <c r="L23" s="3">
        <v>2</v>
      </c>
      <c r="M23" s="3">
        <v>0</v>
      </c>
      <c r="N23" s="3">
        <v>0</v>
      </c>
      <c r="O23" s="3">
        <v>0</v>
      </c>
      <c r="P23" s="3">
        <v>0</v>
      </c>
      <c r="Q23" s="3">
        <v>1</v>
      </c>
      <c r="R23" s="3">
        <v>2</v>
      </c>
      <c r="S23" s="3">
        <v>1</v>
      </c>
      <c r="T23" s="3">
        <v>8</v>
      </c>
      <c r="U23" s="3">
        <v>0</v>
      </c>
      <c r="V23" s="3">
        <v>1</v>
      </c>
      <c r="W23" s="3">
        <v>0</v>
      </c>
      <c r="X23" s="3">
        <v>0</v>
      </c>
      <c r="Y23" s="3">
        <f>IF(F23="","",COUNTIFS('Defense Log'!$H$2:$H$3001,"Okay",'Defense Log'!$A$2:$A$3001,$B23,'Defense Log'!$I$2:$I$3001,"Turnover",'Defense Log'!$L$2:$L$3001,"&lt;&gt;x"))</f>
        <v>0</v>
      </c>
      <c r="Z23" s="3">
        <f>IF(F23="","",SUMIFS('Defense Log'!$M$2:$M$3001,'Defense Log'!$H$2:$H$3001,"Okay",'Defense Log'!$A$2:$A$3001,B23,'Defense Log'!$L$2:$L$3001,"&lt;&gt;x"))</f>
        <v>2</v>
      </c>
      <c r="AA23" s="3">
        <f>IF(F23="","",T23+'Impact Formula'!$B$4*O23+'Impact Formula'!$B$5*M23+'Impact Formula'!$B$6*V23+'Impact Formula'!$B$7*S23+'Impact Formula'!$B$8*(H23-G23)+'Impact Formula'!$B$9*(L23-K23))</f>
        <v>3.3949999999999996</v>
      </c>
      <c r="AB23" s="3">
        <f>IF(F23="","",N23*'Impact Formula'!$B$17+Q23*'Impact Formula'!$B$18+P23*'Impact Formula'!$B$19+W23*'Impact Formula'!$B$21+U23*'Impact Formula'!$B$22+X23*'Impact Formula'!$B$23+'Impact Formula'!$B$24*R23+Y23*'Impact Formula'!$B$20+Z23*'Impact Formula'!$B$16+IFERROR((COUNTIFS('Defense Log'!$H$2:$H$3001,"Okay",'Defense Log'!$A$2:$A$3001,$B23,'Defense Log'!$N$2:$N$3001,"No",'Defense Log'!$I$2:$I$3001,"&lt;&gt;Foul",'Defense Log'!$I$2:$I$3001,"&lt;&gt;Turnover")*'Impact Formula'!$B$25),0))</f>
        <v>-1</v>
      </c>
      <c r="AC23" s="6">
        <f t="shared" si="1"/>
        <v>2.3949999999999996</v>
      </c>
      <c r="AD23" s="5">
        <f t="shared" si="2"/>
        <v>0.81967213114754101</v>
      </c>
      <c r="AE23" s="13" t="s">
        <v>96</v>
      </c>
    </row>
    <row r="24" spans="1:31" x14ac:dyDescent="0.3">
      <c r="A24" s="20">
        <f>'Roman Game Log'!A24</f>
        <v>44958</v>
      </c>
      <c r="B24" s="13" t="str">
        <f>'Roman Game Log'!B24</f>
        <v>UNI (H)</v>
      </c>
      <c r="C24" s="3" t="str">
        <f>'Roman Game Log'!C24</f>
        <v>H</v>
      </c>
      <c r="D24" s="3" t="str">
        <f>IF('Roman Game Log'!D24= "","",'Roman Game Log'!D24)</f>
        <v>W</v>
      </c>
      <c r="E24" s="3">
        <f>IF('Roman Game Log'!E24= "","",'Roman Game Log'!E24)</f>
        <v>7</v>
      </c>
      <c r="F24" s="3">
        <v>10</v>
      </c>
      <c r="G24" s="3">
        <v>1</v>
      </c>
      <c r="H24" s="3">
        <v>4</v>
      </c>
      <c r="I24" s="3">
        <v>1</v>
      </c>
      <c r="J24" s="3">
        <v>3</v>
      </c>
      <c r="K24" s="3"/>
      <c r="L24" s="3"/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3</v>
      </c>
      <c r="U24" s="3">
        <v>0</v>
      </c>
      <c r="V24" s="3">
        <v>0</v>
      </c>
      <c r="W24" s="3">
        <v>0</v>
      </c>
      <c r="X24" s="3">
        <v>0</v>
      </c>
      <c r="Y24" s="3">
        <f>IF(F24="","",COUNTIFS('Defense Log'!$H$2:$H$3001,"Okay",'Defense Log'!$A$2:$A$3001,$B24,'Defense Log'!$I$2:$I$3001,"Turnover",'Defense Log'!$L$2:$L$3001,"&lt;&gt;x"))</f>
        <v>0</v>
      </c>
      <c r="Z24" s="3">
        <f>IF(F24="","",SUMIFS('Defense Log'!$M$2:$M$3001,'Defense Log'!$H$2:$H$3001,"Okay",'Defense Log'!$A$2:$A$3001,B24,'Defense Log'!$L$2:$L$3001,"&lt;&gt;x"))</f>
        <v>6</v>
      </c>
      <c r="AA24" s="3">
        <f>IF(F24="","",T24+'Impact Formula'!$B$4*O24+'Impact Formula'!$B$5*M24+'Impact Formula'!$B$6*V24+'Impact Formula'!$B$7*S24+'Impact Formula'!$B$8*(H24-G24)+'Impact Formula'!$B$9*(L24-K24))</f>
        <v>-2.25</v>
      </c>
      <c r="AB24" s="3">
        <f>IF(F24="","",N24*'Impact Formula'!$B$17+Q24*'Impact Formula'!$B$18+P24*'Impact Formula'!$B$19+W24*'Impact Formula'!$B$21+U24*'Impact Formula'!$B$22+X24*'Impact Formula'!$B$23+'Impact Formula'!$B$24*R24+Y24*'Impact Formula'!$B$20+Z24*'Impact Formula'!$B$16+IFERROR((COUNTIFS('Defense Log'!$H$2:$H$3001,"Okay",'Defense Log'!$A$2:$A$3001,$B24,'Defense Log'!$N$2:$N$3001,"No",'Defense Log'!$I$2:$I$3001,"&lt;&gt;Foul",'Defense Log'!$I$2:$I$3001,"&lt;&gt;Turnover")*'Impact Formula'!$B$25),0))</f>
        <v>-4.25</v>
      </c>
      <c r="AC24" s="6">
        <f t="shared" si="1"/>
        <v>-6.5</v>
      </c>
      <c r="AD24" s="5">
        <f t="shared" si="2"/>
        <v>0.375</v>
      </c>
      <c r="AE24" s="13" t="s">
        <v>96</v>
      </c>
    </row>
    <row r="25" spans="1:31" x14ac:dyDescent="0.3">
      <c r="A25" s="20">
        <f>'Roman Game Log'!A25</f>
        <v>44961</v>
      </c>
      <c r="B25" s="13" t="str">
        <f>'Roman Game Log'!B25</f>
        <v>Valparaiso (A)</v>
      </c>
      <c r="C25" s="3" t="str">
        <f>'Roman Game Log'!C25</f>
        <v>A</v>
      </c>
      <c r="D25" s="3" t="str">
        <f>IF('Roman Game Log'!D25= "","",'Roman Game Log'!D25)</f>
        <v>W</v>
      </c>
      <c r="E25" s="3">
        <f>IF('Roman Game Log'!E25= "","",'Roman Game Log'!E25)</f>
        <v>3</v>
      </c>
      <c r="F25" s="3">
        <v>9</v>
      </c>
      <c r="G25" s="3">
        <v>2</v>
      </c>
      <c r="H25" s="3">
        <v>3</v>
      </c>
      <c r="I25" s="3">
        <v>2</v>
      </c>
      <c r="J25" s="3">
        <v>2</v>
      </c>
      <c r="K25" s="3"/>
      <c r="L25" s="3"/>
      <c r="M25" s="3">
        <v>0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6</v>
      </c>
      <c r="U25" s="3">
        <v>0</v>
      </c>
      <c r="V25" s="3">
        <v>0</v>
      </c>
      <c r="W25" s="3">
        <v>0</v>
      </c>
      <c r="X25" s="3">
        <v>0</v>
      </c>
      <c r="Y25" s="3">
        <f>IF(F25="","",COUNTIFS('Defense Log'!$H$2:$H$3001,"Okay",'Defense Log'!$A$2:$A$3001,$B25,'Defense Log'!$I$2:$I$3001,"Turnover",'Defense Log'!$L$2:$L$3001,"&lt;&gt;x"))</f>
        <v>0</v>
      </c>
      <c r="Z25" s="3">
        <f>IF(F25="","",SUMIFS('Defense Log'!$M$2:$M$3001,'Defense Log'!$H$2:$H$3001,"Okay",'Defense Log'!$A$2:$A$3001,B25,'Defense Log'!$L$2:$L$3001,"&lt;&gt;x"))</f>
        <v>0</v>
      </c>
      <c r="AA25" s="3">
        <f>IF(F25="","",T25+'Impact Formula'!$B$4*O25+'Impact Formula'!$B$5*M25+'Impact Formula'!$B$6*V25+'Impact Formula'!$B$7*S25+'Impact Formula'!$B$8*(H25-G25)+'Impact Formula'!$B$9*(L25-K25))</f>
        <v>4.25</v>
      </c>
      <c r="AB25" s="3">
        <f>IF(F25="","",N25*'Impact Formula'!$B$17+Q25*'Impact Formula'!$B$18+P25*'Impact Formula'!$B$19+W25*'Impact Formula'!$B$21+U25*'Impact Formula'!$B$22+X25*'Impact Formula'!$B$23+'Impact Formula'!$B$24*R25+Y25*'Impact Formula'!$B$20+Z25*'Impact Formula'!$B$16+IFERROR((COUNTIFS('Defense Log'!$H$2:$H$3001,"Okay",'Defense Log'!$A$2:$A$3001,$B25,'Defense Log'!$N$2:$N$3001,"No",'Defense Log'!$I$2:$I$3001,"&lt;&gt;Foul",'Defense Log'!$I$2:$I$3001,"&lt;&gt;Turnover")*'Impact Formula'!$B$25),0))</f>
        <v>0</v>
      </c>
      <c r="AC25" s="6">
        <f t="shared" si="1"/>
        <v>4.25</v>
      </c>
      <c r="AD25" s="5">
        <f t="shared" si="2"/>
        <v>1</v>
      </c>
      <c r="AE25" s="13" t="s">
        <v>96</v>
      </c>
    </row>
    <row r="26" spans="1:31" x14ac:dyDescent="0.3">
      <c r="A26" s="20">
        <f>'Roman Game Log'!A26</f>
        <v>44964</v>
      </c>
      <c r="B26" s="13" t="str">
        <f>'Roman Game Log'!B26</f>
        <v>Murray State (A)</v>
      </c>
      <c r="C26" s="3" t="str">
        <f>'Roman Game Log'!C26</f>
        <v>A</v>
      </c>
      <c r="D26" s="3" t="str">
        <f>IF('Roman Game Log'!D26= "","",'Roman Game Log'!D26)</f>
        <v>W</v>
      </c>
      <c r="E26" s="3">
        <f>IF('Roman Game Log'!E26= "","",'Roman Game Log'!E26)</f>
        <v>24</v>
      </c>
      <c r="F26" s="3">
        <v>10</v>
      </c>
      <c r="G26" s="3">
        <v>3</v>
      </c>
      <c r="H26" s="3">
        <v>3</v>
      </c>
      <c r="I26" s="3">
        <v>3</v>
      </c>
      <c r="J26" s="3">
        <v>3</v>
      </c>
      <c r="K26" s="3"/>
      <c r="L26" s="3"/>
      <c r="M26" s="3">
        <v>0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9</v>
      </c>
      <c r="U26" s="3">
        <v>0</v>
      </c>
      <c r="V26" s="3">
        <v>0</v>
      </c>
      <c r="W26" s="3">
        <v>0</v>
      </c>
      <c r="X26" s="3">
        <v>1</v>
      </c>
      <c r="Y26" s="3">
        <f>IF(F26="","",COUNTIFS('Defense Log'!$H$2:$H$3001,"Okay",'Defense Log'!$A$2:$A$3001,$B26,'Defense Log'!$I$2:$I$3001,"Turnover",'Defense Log'!$L$2:$L$3001,"&lt;&gt;x"))</f>
        <v>0</v>
      </c>
      <c r="Z26" s="3">
        <f>IF(F26="","",SUMIFS('Defense Log'!$M$2:$M$3001,'Defense Log'!$H$2:$H$3001,"Okay",'Defense Log'!$A$2:$A$3001,B26,'Defense Log'!$L$2:$L$3001,"&lt;&gt;x"))</f>
        <v>0</v>
      </c>
      <c r="AA26" s="3">
        <f>IF(F26="","",T26+'Impact Formula'!$B$4*O26+'Impact Formula'!$B$5*M26+'Impact Formula'!$B$6*V26+'Impact Formula'!$B$7*S26+'Impact Formula'!$B$8*(H26-G26)+'Impact Formula'!$B$9*(L26-K26))</f>
        <v>9</v>
      </c>
      <c r="AB26" s="3">
        <f>IF(F26="","",N26*'Impact Formula'!$B$17+Q26*'Impact Formula'!$B$18+P26*'Impact Formula'!$B$19+W26*'Impact Formula'!$B$21+U26*'Impact Formula'!$B$22+X26*'Impact Formula'!$B$23+'Impact Formula'!$B$24*R26+Y26*'Impact Formula'!$B$20+Z26*'Impact Formula'!$B$16+IFERROR((COUNTIFS('Defense Log'!$H$2:$H$3001,"Okay",'Defense Log'!$A$2:$A$3001,$B26,'Defense Log'!$N$2:$N$3001,"No",'Defense Log'!$I$2:$I$3001,"&lt;&gt;Foul",'Defense Log'!$I$2:$I$3001,"&lt;&gt;Turnover")*'Impact Formula'!$B$25),0))</f>
        <v>-1.8</v>
      </c>
      <c r="AC26" s="6">
        <f t="shared" si="1"/>
        <v>7.2</v>
      </c>
      <c r="AD26" s="5">
        <f t="shared" si="2"/>
        <v>1.5</v>
      </c>
      <c r="AE26" s="13" t="s">
        <v>96</v>
      </c>
    </row>
    <row r="27" spans="1:31" x14ac:dyDescent="0.3">
      <c r="A27" s="20">
        <f>'Roman Game Log'!A27</f>
        <v>44968</v>
      </c>
      <c r="B27" s="13" t="str">
        <f>'Roman Game Log'!B27</f>
        <v>SIU (H)</v>
      </c>
      <c r="C27" s="3" t="str">
        <f>'Roman Game Log'!C27</f>
        <v>H</v>
      </c>
      <c r="D27" s="3" t="str">
        <f>IF('Roman Game Log'!D27= "","",'Roman Game Log'!D27)</f>
        <v>W</v>
      </c>
      <c r="E27" s="3">
        <f>IF('Roman Game Log'!E27= "","",'Roman Game Log'!E27)</f>
        <v>23</v>
      </c>
      <c r="F27" s="3">
        <v>7</v>
      </c>
      <c r="G27" s="3">
        <v>0</v>
      </c>
      <c r="H27" s="3">
        <v>1</v>
      </c>
      <c r="I27" s="3">
        <v>0</v>
      </c>
      <c r="J27" s="3">
        <v>1</v>
      </c>
      <c r="K27" s="3"/>
      <c r="L27" s="3"/>
      <c r="M27" s="3">
        <v>0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f>IF(F27="","",COUNTIFS('Defense Log'!$H$2:$H$3001,"Okay",'Defense Log'!$A$2:$A$3001,$B27,'Defense Log'!$I$2:$I$3001,"Turnover",'Defense Log'!$L$2:$L$3001,"&lt;&gt;x"))</f>
        <v>0</v>
      </c>
      <c r="Z27" s="3">
        <f>IF(F27="","",SUMIFS('Defense Log'!$M$2:$M$3001,'Defense Log'!$H$2:$H$3001,"Okay",'Defense Log'!$A$2:$A$3001,B27,'Defense Log'!$L$2:$L$3001,"&lt;&gt;x"))</f>
        <v>0</v>
      </c>
      <c r="AA27" s="3">
        <f>IF(F27="","",T27+'Impact Formula'!$B$4*O27+'Impact Formula'!$B$5*M27+'Impact Formula'!$B$6*V27+'Impact Formula'!$B$7*S27+'Impact Formula'!$B$8*(H27-G27)+'Impact Formula'!$B$9*(L27-K27))</f>
        <v>-1.75</v>
      </c>
      <c r="AB27" s="3">
        <f>IF(F27="","",N27*'Impact Formula'!$B$17+Q27*'Impact Formula'!$B$18+P27*'Impact Formula'!$B$19+W27*'Impact Formula'!$B$21+U27*'Impact Formula'!$B$22+X27*'Impact Formula'!$B$23+'Impact Formula'!$B$24*R27+Y27*'Impact Formula'!$B$20+Z27*'Impact Formula'!$B$16+IFERROR((COUNTIFS('Defense Log'!$H$2:$H$3001,"Okay",'Defense Log'!$A$2:$A$3001,$B27,'Defense Log'!$N$2:$N$3001,"No",'Defense Log'!$I$2:$I$3001,"&lt;&gt;Foul",'Defense Log'!$I$2:$I$3001,"&lt;&gt;Turnover")*'Impact Formula'!$B$25),0))</f>
        <v>1.75</v>
      </c>
      <c r="AC27" s="6">
        <f t="shared" si="1"/>
        <v>0</v>
      </c>
      <c r="AD27" s="5">
        <f t="shared" si="2"/>
        <v>0</v>
      </c>
      <c r="AE27" s="13" t="s">
        <v>96</v>
      </c>
    </row>
    <row r="28" spans="1:31" x14ac:dyDescent="0.3">
      <c r="A28" s="20">
        <f>'Roman Game Log'!A28</f>
        <v>44972</v>
      </c>
      <c r="B28" s="13" t="str">
        <f>'Roman Game Log'!B28</f>
        <v>UNI (A)</v>
      </c>
      <c r="C28" s="3" t="str">
        <f>'Roman Game Log'!C28</f>
        <v>A</v>
      </c>
      <c r="D28" s="3" t="str">
        <f>IF('Roman Game Log'!D28= "","",'Roman Game Log'!D28)</f>
        <v>W</v>
      </c>
      <c r="E28" s="3">
        <f>IF('Roman Game Log'!E28= "","",'Roman Game Log'!E28)</f>
        <v>8</v>
      </c>
      <c r="F28" s="3">
        <v>4</v>
      </c>
      <c r="G28" s="3">
        <v>1</v>
      </c>
      <c r="H28" s="3">
        <v>2</v>
      </c>
      <c r="I28" s="3">
        <v>1</v>
      </c>
      <c r="J28" s="3">
        <v>2</v>
      </c>
      <c r="K28" s="3"/>
      <c r="L28" s="3"/>
      <c r="M28" s="3">
        <v>0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3</v>
      </c>
      <c r="U28" s="3">
        <v>0</v>
      </c>
      <c r="V28" s="3">
        <v>0</v>
      </c>
      <c r="W28" s="3">
        <v>0</v>
      </c>
      <c r="X28" s="3">
        <v>0</v>
      </c>
      <c r="Y28" s="3">
        <f>IF(F28="","",COUNTIFS('Defense Log'!$H$2:$H$3001,"Okay",'Defense Log'!$A$2:$A$3001,$B28,'Defense Log'!$I$2:$I$3001,"Turnover",'Defense Log'!$L$2:$L$3001,"&lt;&gt;x"))</f>
        <v>0</v>
      </c>
      <c r="Z28" s="3">
        <f>IF(F28="","",SUMIFS('Defense Log'!$M$2:$M$3001,'Defense Log'!$H$2:$H$3001,"Okay",'Defense Log'!$A$2:$A$3001,B28,'Defense Log'!$L$2:$L$3001,"&lt;&gt;x"))</f>
        <v>2</v>
      </c>
      <c r="AA28" s="3">
        <f>IF(F28="","",T28+'Impact Formula'!$B$4*O28+'Impact Formula'!$B$5*M28+'Impact Formula'!$B$6*V28+'Impact Formula'!$B$7*S28+'Impact Formula'!$B$8*(H28-G28)+'Impact Formula'!$B$9*(L28-K28))</f>
        <v>1.25</v>
      </c>
      <c r="AB28" s="3">
        <f>IF(F28="","",N28*'Impact Formula'!$B$17+Q28*'Impact Formula'!$B$18+P28*'Impact Formula'!$B$19+W28*'Impact Formula'!$B$21+U28*'Impact Formula'!$B$22+X28*'Impact Formula'!$B$23+'Impact Formula'!$B$24*R28+Y28*'Impact Formula'!$B$20+Z28*'Impact Formula'!$B$16+IFERROR((COUNTIFS('Defense Log'!$H$2:$H$3001,"Okay",'Defense Log'!$A$2:$A$3001,$B28,'Defense Log'!$N$2:$N$3001,"No",'Defense Log'!$I$2:$I$3001,"&lt;&gt;Foul",'Defense Log'!$I$2:$I$3001,"&lt;&gt;Turnover")*'Impact Formula'!$B$25),0))</f>
        <v>-2</v>
      </c>
      <c r="AC28" s="6">
        <f t="shared" si="1"/>
        <v>-0.75</v>
      </c>
      <c r="AD28" s="5">
        <f t="shared" si="2"/>
        <v>0.75</v>
      </c>
      <c r="AE28" s="13" t="s">
        <v>96</v>
      </c>
    </row>
    <row r="29" spans="1:31" x14ac:dyDescent="0.3">
      <c r="A29" s="20">
        <f>'Roman Game Log'!A29</f>
        <v>44976</v>
      </c>
      <c r="B29" s="13" t="str">
        <f>'Roman Game Log'!B29</f>
        <v>Belmont (H)</v>
      </c>
      <c r="C29" s="3" t="str">
        <f>'Roman Game Log'!C29</f>
        <v>H</v>
      </c>
      <c r="D29" s="3" t="str">
        <f>IF('Roman Game Log'!D29= "","",'Roman Game Log'!D29)</f>
        <v>W</v>
      </c>
      <c r="E29" s="3">
        <f>IF('Roman Game Log'!E29= "","",'Roman Game Log'!E29)</f>
        <v>14</v>
      </c>
      <c r="F29" s="3">
        <v>5</v>
      </c>
      <c r="G29" s="3">
        <v>1</v>
      </c>
      <c r="H29" s="3">
        <v>2</v>
      </c>
      <c r="I29" s="3">
        <v>1</v>
      </c>
      <c r="J29" s="3">
        <v>2</v>
      </c>
      <c r="K29" s="3"/>
      <c r="L29" s="3"/>
      <c r="M29" s="3">
        <v>0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3</v>
      </c>
      <c r="U29" s="3">
        <v>0</v>
      </c>
      <c r="V29" s="3">
        <v>0</v>
      </c>
      <c r="W29" s="3">
        <v>0</v>
      </c>
      <c r="X29" s="3">
        <v>0</v>
      </c>
      <c r="Y29" s="3">
        <f>IF(F29="","",COUNTIFS('Defense Log'!$H$2:$H$3001,"Okay",'Defense Log'!$A$2:$A$3001,$B29,'Defense Log'!$I$2:$I$3001,"Turnover",'Defense Log'!$L$2:$L$3001,"&lt;&gt;x"))</f>
        <v>0</v>
      </c>
      <c r="Z29" s="3">
        <f>IF(F29="","",SUMIFS('Defense Log'!$M$2:$M$3001,'Defense Log'!$H$2:$H$3001,"Okay",'Defense Log'!$A$2:$A$3001,B29,'Defense Log'!$L$2:$L$3001,"&lt;&gt;x"))</f>
        <v>0</v>
      </c>
      <c r="AA29" s="3">
        <f>IF(F29="","",T29+'Impact Formula'!$B$4*O29+'Impact Formula'!$B$5*M29+'Impact Formula'!$B$6*V29+'Impact Formula'!$B$7*S29+'Impact Formula'!$B$8*(H29-G29)+'Impact Formula'!$B$9*(L29-K29))</f>
        <v>1.25</v>
      </c>
      <c r="AB29" s="3">
        <f>IF(F29="","",N29*'Impact Formula'!$B$17+Q29*'Impact Formula'!$B$18+P29*'Impact Formula'!$B$19+W29*'Impact Formula'!$B$21+U29*'Impact Formula'!$B$22+X29*'Impact Formula'!$B$23+'Impact Formula'!$B$24*R29+Y29*'Impact Formula'!$B$20+Z29*'Impact Formula'!$B$16+IFERROR((COUNTIFS('Defense Log'!$H$2:$H$3001,"Okay",'Defense Log'!$A$2:$A$3001,$B29,'Defense Log'!$N$2:$N$3001,"No",'Defense Log'!$I$2:$I$3001,"&lt;&gt;Foul",'Defense Log'!$I$2:$I$3001,"&lt;&gt;Turnover")*'Impact Formula'!$B$25),0))</f>
        <v>3.5</v>
      </c>
      <c r="AC29" s="6">
        <f t="shared" si="1"/>
        <v>4.75</v>
      </c>
      <c r="AD29" s="5">
        <f t="shared" si="2"/>
        <v>0.75</v>
      </c>
      <c r="AE29" s="13" t="s">
        <v>96</v>
      </c>
    </row>
    <row r="30" spans="1:31" x14ac:dyDescent="0.3">
      <c r="A30" s="20">
        <f>'Roman Game Log'!A30</f>
        <v>44979</v>
      </c>
      <c r="B30" s="13" t="str">
        <f>'Roman Game Log'!B30</f>
        <v>Illinois State (H)</v>
      </c>
      <c r="C30" s="3" t="str">
        <f>'Roman Game Log'!C30</f>
        <v>H</v>
      </c>
      <c r="D30" s="3" t="str">
        <f>IF('Roman Game Log'!D30= "","",'Roman Game Log'!D30)</f>
        <v>W</v>
      </c>
      <c r="E30" s="3">
        <f>IF('Roman Game Log'!E30= "","",'Roman Game Log'!E30)</f>
        <v>31</v>
      </c>
      <c r="F30" s="3">
        <v>6</v>
      </c>
      <c r="G30" s="3">
        <v>0</v>
      </c>
      <c r="H30" s="3">
        <v>1</v>
      </c>
      <c r="I30" s="3">
        <v>0</v>
      </c>
      <c r="J30" s="3">
        <v>1</v>
      </c>
      <c r="K30" s="3"/>
      <c r="L30" s="3"/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f>IF(F30="","",COUNTIFS('Defense Log'!$H$2:$H$3001,"Okay",'Defense Log'!$A$2:$A$3001,$B30,'Defense Log'!$I$2:$I$3001,"Turnover",'Defense Log'!$L$2:$L$3001,"&lt;&gt;x"))</f>
        <v>0</v>
      </c>
      <c r="Z30" s="3">
        <f>IF(F30="","",SUMIFS('Defense Log'!$M$2:$M$3001,'Defense Log'!$H$2:$H$3001,"Okay",'Defense Log'!$A$2:$A$3001,B30,'Defense Log'!$L$2:$L$3001,"&lt;&gt;x"))</f>
        <v>0</v>
      </c>
      <c r="AA30" s="3">
        <f>IF(F30="","",T30+'Impact Formula'!$B$4*O30+'Impact Formula'!$B$5*M30+'Impact Formula'!$B$6*V30+'Impact Formula'!$B$7*S30+'Impact Formula'!$B$8*(H30-G30)+'Impact Formula'!$B$9*(L30-K30))</f>
        <v>-1.75</v>
      </c>
      <c r="AB30" s="3">
        <f>IF(F30="","",N30*'Impact Formula'!$B$17+Q30*'Impact Formula'!$B$18+P30*'Impact Formula'!$B$19+W30*'Impact Formula'!$B$21+U30*'Impact Formula'!$B$22+X30*'Impact Formula'!$B$23+'Impact Formula'!$B$24*R30+Y30*'Impact Formula'!$B$20+Z30*'Impact Formula'!$B$16+IFERROR((COUNTIFS('Defense Log'!$H$2:$H$3001,"Okay",'Defense Log'!$A$2:$A$3001,$B30,'Defense Log'!$N$2:$N$3001,"No",'Defense Log'!$I$2:$I$3001,"&lt;&gt;Foul",'Defense Log'!$I$2:$I$3001,"&lt;&gt;Turnover")*'Impact Formula'!$B$25),0))</f>
        <v>1.75</v>
      </c>
      <c r="AC30" s="6">
        <f t="shared" si="1"/>
        <v>0</v>
      </c>
      <c r="AD30" s="5">
        <f t="shared" si="2"/>
        <v>0</v>
      </c>
      <c r="AE30" s="13" t="s">
        <v>96</v>
      </c>
    </row>
    <row r="31" spans="1:31" x14ac:dyDescent="0.3">
      <c r="A31" s="20">
        <f>'Roman Game Log'!A31</f>
        <v>44983</v>
      </c>
      <c r="B31" s="13" t="str">
        <f>'Roman Game Log'!B31</f>
        <v>Bradley (A)</v>
      </c>
      <c r="C31" s="3" t="str">
        <f>'Roman Game Log'!C31</f>
        <v>A</v>
      </c>
      <c r="D31" s="3" t="str">
        <f>IF('Roman Game Log'!D31= "","",'Roman Game Log'!D31)</f>
        <v>L</v>
      </c>
      <c r="E31" s="3">
        <f>IF('Roman Game Log'!E31= "","",'Roman Game Log'!E31)</f>
        <v>-12</v>
      </c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 t="str">
        <f>IF(F31="","",COUNTIFS('Defense Log'!$H$2:$H$3001,"Okay",'Defense Log'!$A$2:$A$3001,$B31,'Defense Log'!$I$2:$I$3001,"Turnover",'Defense Log'!$L$2:$L$3001,"&lt;&gt;x"))</f>
        <v/>
      </c>
      <c r="Z31" s="3" t="str">
        <f>IF(F31="","",SUMIFS('Defense Log'!$M$2:$M$3001,'Defense Log'!$H$2:$H$3001,"Okay",'Defense Log'!$A$2:$A$3001,B31,'Defense Log'!$L$2:$L$3001,"&lt;&gt;x"))</f>
        <v/>
      </c>
      <c r="AA31" s="3" t="str">
        <f>IF(F31="","",T31+'Impact Formula'!$B$4*O31+'Impact Formula'!$B$5*M31+'Impact Formula'!$B$6*V31+'Impact Formula'!$B$7*S31+'Impact Formula'!$B$8*(H31-G31)+'Impact Formula'!$B$9*(L31-K31))</f>
        <v/>
      </c>
      <c r="AB31" s="3" t="str">
        <f>IF(F31="","",N31*'Impact Formula'!$B$17+Q31*'Impact Formula'!$B$18+P31*'Impact Formula'!$B$19+W31*'Impact Formula'!$B$21+U31*'Impact Formula'!$B$22+X31*'Impact Formula'!$B$23+'Impact Formula'!$B$24*R31+Y31*'Impact Formula'!$B$20+Z31*'Impact Formula'!$B$16+IFERROR((COUNTIFS('Defense Log'!$H$2:$H$3001,"Okay",'Defense Log'!$A$2:$A$3001,$B31,'Defense Log'!$N$2:$N$3001,"No",'Defense Log'!$I$2:$I$3001,"&lt;&gt;Foul",'Defense Log'!$I$2:$I$3001,"&lt;&gt;Turnover")*'Impact Formula'!$B$25),0))</f>
        <v/>
      </c>
      <c r="AC31" s="6" t="str">
        <f t="shared" si="1"/>
        <v/>
      </c>
      <c r="AD31" s="5" t="str">
        <f t="shared" si="2"/>
        <v/>
      </c>
      <c r="AE31" s="13" t="s">
        <v>96</v>
      </c>
    </row>
    <row r="32" spans="1:31" x14ac:dyDescent="0.3">
      <c r="A32" s="20">
        <v>44988</v>
      </c>
      <c r="B32" s="13" t="s">
        <v>273</v>
      </c>
      <c r="C32" s="3" t="s">
        <v>267</v>
      </c>
      <c r="D32" s="3" t="s">
        <v>152</v>
      </c>
      <c r="E32" s="3">
        <v>12</v>
      </c>
      <c r="F32" s="3">
        <v>12</v>
      </c>
      <c r="G32" s="3">
        <v>1</v>
      </c>
      <c r="H32" s="3">
        <v>2</v>
      </c>
      <c r="I32" s="3">
        <v>1</v>
      </c>
      <c r="J32" s="3">
        <v>2</v>
      </c>
      <c r="K32" s="3"/>
      <c r="L32" s="3"/>
      <c r="M32" s="3">
        <v>0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3</v>
      </c>
      <c r="U32" s="3">
        <v>0</v>
      </c>
      <c r="V32" s="3">
        <v>0</v>
      </c>
      <c r="W32" s="3">
        <v>0</v>
      </c>
      <c r="X32" s="3">
        <v>0</v>
      </c>
      <c r="Y32" s="3">
        <f>IF(F32="","",COUNTIFS('Defense Log'!$H$2:$H$3001,"Okay",'Defense Log'!$A$2:$A$3001,$B32,'Defense Log'!$I$2:$I$3001,"Turnover",'Defense Log'!$L$2:$L$3001,"&lt;&gt;x"))</f>
        <v>1</v>
      </c>
      <c r="Z32" s="3">
        <f>IF(F32="","",SUMIFS('Defense Log'!$M$2:$M$3001,'Defense Log'!$H$2:$H$3001,"Okay",'Defense Log'!$A$2:$A$3001,B32,'Defense Log'!$L$2:$L$3001,"&lt;&gt;x"))</f>
        <v>0</v>
      </c>
      <c r="AA32" s="3">
        <f>IF(F32="","",T32+'Impact Formula'!$B$4*O32+'Impact Formula'!$B$5*M32+'Impact Formula'!$B$6*V32+'Impact Formula'!$B$7*S32+'Impact Formula'!$B$8*(H32-G32)+'Impact Formula'!$B$9*(L32-K32))</f>
        <v>1.25</v>
      </c>
      <c r="AB32" s="3">
        <f>IF(F32="","",N32*'Impact Formula'!$B$17+Q32*'Impact Formula'!$B$18+P32*'Impact Formula'!$B$19+W32*'Impact Formula'!$B$21+U32*'Impact Formula'!$B$22+X32*'Impact Formula'!$B$23+'Impact Formula'!$B$24*R32+Y32*'Impact Formula'!$B$20+Z32*'Impact Formula'!$B$16+IFERROR((COUNTIFS('Defense Log'!$H$2:$H$3001,"Okay",'Defense Log'!$A$2:$A$3001,$B32,'Defense Log'!$N$2:$N$3001,"No",'Defense Log'!$I$2:$I$3001,"&lt;&gt;Foul",'Defense Log'!$I$2:$I$3001,"&lt;&gt;Turnover")*'Impact Formula'!$B$25),0))</f>
        <v>1.1499999999999999</v>
      </c>
      <c r="AC32" s="6">
        <f t="shared" si="1"/>
        <v>2.4</v>
      </c>
      <c r="AD32" s="5">
        <f t="shared" ref="AD32:AD35" si="3">IFERROR(T32/((H32*2)+(0.88*L32)),"")</f>
        <v>0.75</v>
      </c>
      <c r="AE32" s="13" t="s">
        <v>270</v>
      </c>
    </row>
    <row r="33" spans="1:31" x14ac:dyDescent="0.3">
      <c r="A33" s="20">
        <v>44989</v>
      </c>
      <c r="B33" s="13" t="s">
        <v>274</v>
      </c>
      <c r="C33" s="3" t="s">
        <v>267</v>
      </c>
      <c r="D33" s="3" t="s">
        <v>152</v>
      </c>
      <c r="E33" s="3">
        <v>13</v>
      </c>
      <c r="F33" s="3">
        <v>1</v>
      </c>
      <c r="G33" s="3"/>
      <c r="H33" s="3"/>
      <c r="I33" s="3"/>
      <c r="J33" s="3"/>
      <c r="K33" s="3"/>
      <c r="L33" s="3"/>
      <c r="M33" s="3">
        <v>0</v>
      </c>
      <c r="N33" s="3">
        <v>1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f>IF(F33="","",COUNTIFS('Defense Log'!$H$2:$H$3001,"Okay",'Defense Log'!$A$2:$A$3001,$B33,'Defense Log'!$I$2:$I$3001,"Turnover",'Defense Log'!$L$2:$L$3001,"&lt;&gt;x"))</f>
        <v>0</v>
      </c>
      <c r="Z33" s="3">
        <f>IF(F33="","",SUMIFS('Defense Log'!$M$2:$M$3001,'Defense Log'!$H$2:$H$3001,"Okay",'Defense Log'!$A$2:$A$3001,B33,'Defense Log'!$L$2:$L$3001,"&lt;&gt;x"))</f>
        <v>0</v>
      </c>
      <c r="AA33" s="3">
        <f>IF(F33="","",T33+'Impact Formula'!$B$4*O33+'Impact Formula'!$B$5*M33+'Impact Formula'!$B$6*V33+'Impact Formula'!$B$7*S33+'Impact Formula'!$B$8*(H33-G33)+'Impact Formula'!$B$9*(L33-K33))</f>
        <v>0</v>
      </c>
      <c r="AB33" s="3">
        <f>IF(F33="","",N33*'Impact Formula'!$B$17+Q33*'Impact Formula'!$B$18+P33*'Impact Formula'!$B$19+W33*'Impact Formula'!$B$21+U33*'Impact Formula'!$B$22+X33*'Impact Formula'!$B$23+'Impact Formula'!$B$24*R33+Y33*'Impact Formula'!$B$20+Z33*'Impact Formula'!$B$16+IFERROR((COUNTIFS('Defense Log'!$H$2:$H$3001,"Okay",'Defense Log'!$A$2:$A$3001,$B33,'Defense Log'!$N$2:$N$3001,"No",'Defense Log'!$I$2:$I$3001,"&lt;&gt;Foul",'Defense Log'!$I$2:$I$3001,"&lt;&gt;Turnover")*'Impact Formula'!$B$25),0))</f>
        <v>1</v>
      </c>
      <c r="AC33" s="6">
        <f t="shared" si="1"/>
        <v>1</v>
      </c>
      <c r="AD33" s="5" t="str">
        <f t="shared" si="3"/>
        <v/>
      </c>
      <c r="AE33" s="13" t="s">
        <v>270</v>
      </c>
    </row>
    <row r="34" spans="1:31" x14ac:dyDescent="0.3">
      <c r="A34" s="20">
        <v>44990</v>
      </c>
      <c r="B34" s="13" t="s">
        <v>275</v>
      </c>
      <c r="C34" s="3" t="s">
        <v>267</v>
      </c>
      <c r="D34" s="3" t="s">
        <v>152</v>
      </c>
      <c r="E34" s="3">
        <v>26</v>
      </c>
      <c r="F34" s="3">
        <v>2</v>
      </c>
      <c r="G34" s="3"/>
      <c r="H34" s="3"/>
      <c r="I34" s="3"/>
      <c r="J34" s="3"/>
      <c r="K34" s="3"/>
      <c r="L34" s="3"/>
      <c r="M34" s="3">
        <v>0</v>
      </c>
      <c r="N34" s="3">
        <v>0</v>
      </c>
      <c r="O34" s="3">
        <v>1</v>
      </c>
      <c r="P34" s="3">
        <v>0</v>
      </c>
      <c r="Q34" s="3">
        <v>0</v>
      </c>
      <c r="R34" s="3">
        <v>0</v>
      </c>
      <c r="S34" s="3">
        <v>1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f>IF(F34="","",COUNTIFS('Defense Log'!$H$2:$H$3001,"Okay",'Defense Log'!$A$2:$A$3001,$B34,'Defense Log'!$I$2:$I$3001,"Turnover",'Defense Log'!$L$2:$L$3001,"&lt;&gt;x"))</f>
        <v>0</v>
      </c>
      <c r="Z34" s="3">
        <f>IF(F34="","",SUMIFS('Defense Log'!$M$2:$M$3001,'Defense Log'!$H$2:$H$3001,"Okay",'Defense Log'!$A$2:$A$3001,B34,'Defense Log'!$L$2:$L$3001,"&lt;&gt;x"))</f>
        <v>0</v>
      </c>
      <c r="AA34" s="3">
        <f>IF(F34="","",T34+'Impact Formula'!$B$4*O34+'Impact Formula'!$B$5*M34+'Impact Formula'!$B$6*V34+'Impact Formula'!$B$7*S34+'Impact Formula'!$B$8*(H34-G34)+'Impact Formula'!$B$9*(L34-K34))</f>
        <v>-0.50499999999999989</v>
      </c>
      <c r="AB34" s="3">
        <f>IF(F34="","",N34*'Impact Formula'!$B$17+Q34*'Impact Formula'!$B$18+P34*'Impact Formula'!$B$19+W34*'Impact Formula'!$B$21+U34*'Impact Formula'!$B$22+X34*'Impact Formula'!$B$23+'Impact Formula'!$B$24*R34+Y34*'Impact Formula'!$B$20+Z34*'Impact Formula'!$B$16+IFERROR((COUNTIFS('Defense Log'!$H$2:$H$3001,"Okay",'Defense Log'!$A$2:$A$3001,$B34,'Defense Log'!$N$2:$N$3001,"No",'Defense Log'!$I$2:$I$3001,"&lt;&gt;Foul",'Defense Log'!$I$2:$I$3001,"&lt;&gt;Turnover")*'Impact Formula'!$B$25),0))</f>
        <v>0</v>
      </c>
      <c r="AC34" s="6">
        <f t="shared" si="1"/>
        <v>-0.50499999999999989</v>
      </c>
      <c r="AD34" s="5" t="str">
        <f t="shared" si="3"/>
        <v/>
      </c>
      <c r="AE34" s="13" t="s">
        <v>270</v>
      </c>
    </row>
    <row r="35" spans="1:31" x14ac:dyDescent="0.3">
      <c r="A35" s="20">
        <v>45002</v>
      </c>
      <c r="B35" s="13" t="s">
        <v>278</v>
      </c>
      <c r="C35" s="3" t="s">
        <v>267</v>
      </c>
      <c r="D35" s="3" t="s">
        <v>214</v>
      </c>
      <c r="E35" s="3">
        <v>-7</v>
      </c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 t="str">
        <f>IF(F35="","",COUNTIFS('Defense Log'!$H$2:$H$3001,"Okay",'Defense Log'!$A$2:$A$3001,$B35,'Defense Log'!$I$2:$I$3001,"Turnover",'Defense Log'!$L$2:$L$3001,"&lt;&gt;x"))</f>
        <v/>
      </c>
      <c r="Z35" s="3" t="str">
        <f>IF(F35="","",SUMIFS('Defense Log'!$M$2:$M$3001,'Defense Log'!$H$2:$H$3001,"Okay",'Defense Log'!$A$2:$A$3001,B35,'Defense Log'!$L$2:$L$3001,"&lt;&gt;x"))</f>
        <v/>
      </c>
      <c r="AA35" s="3" t="str">
        <f>IF(F35="","",T35+'Impact Formula'!$B$4*O35+'Impact Formula'!$B$5*M35+'Impact Formula'!$B$6*V35+'Impact Formula'!$B$7*S35+'Impact Formula'!$B$8*(H35-G35)+'Impact Formula'!$B$9*(L35-K35))</f>
        <v/>
      </c>
      <c r="AB35" s="3" t="str">
        <f>IF(F35="","",N35*'Impact Formula'!$B$17+Q35*'Impact Formula'!$B$18+P35*'Impact Formula'!$B$19+W35*'Impact Formula'!$B$21+U35*'Impact Formula'!$B$22+X35*'Impact Formula'!$B$23+'Impact Formula'!$B$24*R35+Y35*'Impact Formula'!$B$20+Z35*'Impact Formula'!$B$16+IFERROR((COUNTIFS('Defense Log'!$H$2:$H$3001,"Okay",'Defense Log'!$A$2:$A$3001,$B35,'Defense Log'!$N$2:$N$3001,"No",'Defense Log'!$I$2:$I$3001,"&lt;&gt;Foul",'Defense Log'!$I$2:$I$3001,"&lt;&gt;Turnover")*'Impact Formula'!$B$25),0))</f>
        <v/>
      </c>
      <c r="AC35" s="6" t="str">
        <f>IFERROR((AA35+AB35),"")</f>
        <v/>
      </c>
      <c r="AD35" s="5" t="str">
        <f t="shared" si="3"/>
        <v/>
      </c>
      <c r="AE35" s="13" t="s">
        <v>270</v>
      </c>
    </row>
    <row r="36" spans="1:31" x14ac:dyDescent="0.3">
      <c r="A36" s="20"/>
      <c r="B36" s="13" t="s">
        <v>280</v>
      </c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6"/>
      <c r="AD36" s="5"/>
      <c r="AE36" s="13"/>
    </row>
    <row r="37" spans="1:31" x14ac:dyDescent="0.3">
      <c r="A37" s="23"/>
      <c r="B37" s="21"/>
      <c r="C37" s="17"/>
      <c r="D37" s="17"/>
      <c r="E37" s="17"/>
      <c r="F37" s="82">
        <f>IFERROR(AVERAGE(F2:F35),0)</f>
        <v>7.4</v>
      </c>
      <c r="G37" s="17">
        <f t="shared" ref="G37:L37" si="4">SUM(G2:G35)</f>
        <v>20</v>
      </c>
      <c r="H37" s="17">
        <f t="shared" si="4"/>
        <v>46</v>
      </c>
      <c r="I37" s="17">
        <f t="shared" si="4"/>
        <v>20</v>
      </c>
      <c r="J37" s="17">
        <f t="shared" si="4"/>
        <v>41</v>
      </c>
      <c r="K37" s="17">
        <f t="shared" si="4"/>
        <v>4</v>
      </c>
      <c r="L37" s="17">
        <f t="shared" si="4"/>
        <v>4</v>
      </c>
      <c r="M37" s="82">
        <f t="shared" ref="M37:AC37" si="5">IFERROR(AVERAGE(M2:M35),0)</f>
        <v>0</v>
      </c>
      <c r="N37" s="82">
        <f t="shared" si="5"/>
        <v>0.32</v>
      </c>
      <c r="O37" s="82">
        <f t="shared" si="5"/>
        <v>0.12</v>
      </c>
      <c r="P37" s="82">
        <f t="shared" si="5"/>
        <v>0</v>
      </c>
      <c r="Q37" s="82">
        <f t="shared" si="5"/>
        <v>0.12</v>
      </c>
      <c r="R37" s="82">
        <f t="shared" si="5"/>
        <v>0.28000000000000003</v>
      </c>
      <c r="S37" s="82">
        <f t="shared" si="5"/>
        <v>0.2</v>
      </c>
      <c r="T37" s="82">
        <f t="shared" si="5"/>
        <v>2.56</v>
      </c>
      <c r="U37" s="82">
        <f t="shared" si="5"/>
        <v>8.3333333333333329E-2</v>
      </c>
      <c r="V37" s="82">
        <f t="shared" si="5"/>
        <v>8.3333333333333329E-2</v>
      </c>
      <c r="W37" s="82">
        <f t="shared" si="5"/>
        <v>0</v>
      </c>
      <c r="X37" s="82">
        <f t="shared" si="5"/>
        <v>8.3333333333333329E-2</v>
      </c>
      <c r="Y37" s="82">
        <f t="shared" si="5"/>
        <v>0.12</v>
      </c>
      <c r="Z37" s="82">
        <f t="shared" si="5"/>
        <v>1.1599999999999999</v>
      </c>
      <c r="AA37" s="82">
        <f t="shared" si="5"/>
        <v>0.59099999999999997</v>
      </c>
      <c r="AB37" s="82">
        <f t="shared" si="5"/>
        <v>0.184</v>
      </c>
      <c r="AC37" s="82">
        <f t="shared" si="5"/>
        <v>0.77500000000000002</v>
      </c>
      <c r="AD37" s="25"/>
      <c r="AE37" s="1"/>
    </row>
    <row r="38" spans="1:31" x14ac:dyDescent="0.3">
      <c r="H38" s="81">
        <f>G37/H37</f>
        <v>0.43478260869565216</v>
      </c>
      <c r="J38" s="81">
        <f>I37/J37</f>
        <v>0.48780487804878048</v>
      </c>
      <c r="L38" s="81">
        <f>K37/L37</f>
        <v>1</v>
      </c>
    </row>
    <row r="40" spans="1:31" x14ac:dyDescent="0.3">
      <c r="D40" s="116" t="s">
        <v>271</v>
      </c>
      <c r="F40" s="137">
        <f>CORREL(F2:F35,$E$2:$E$35)</f>
        <v>0.32542889865383273</v>
      </c>
      <c r="G40" s="137"/>
      <c r="H40" s="137">
        <f>CORREL(H2:H35,$E$2:$E$35)</f>
        <v>0.42858320349645884</v>
      </c>
      <c r="I40" s="137">
        <f>CORREL(I2:I35,$E$2:$E$35)</f>
        <v>0.32123296378891303</v>
      </c>
      <c r="J40" s="137">
        <f>CORREL(J2:J35,$E$2:$E$35)</f>
        <v>0.54519349245754956</v>
      </c>
      <c r="K40" s="137"/>
      <c r="L40" s="137" t="e">
        <f t="shared" ref="L40:AD40" si="6">CORREL(L2:L35,$E$2:$E$35)</f>
        <v>#DIV/0!</v>
      </c>
      <c r="M40" s="137" t="e">
        <f t="shared" si="6"/>
        <v>#DIV/0!</v>
      </c>
      <c r="N40" s="137">
        <f t="shared" si="6"/>
        <v>0.39025446429149241</v>
      </c>
      <c r="O40" s="137">
        <f t="shared" si="6"/>
        <v>-0.25428984495998369</v>
      </c>
      <c r="P40" s="137" t="e">
        <f t="shared" si="6"/>
        <v>#DIV/0!</v>
      </c>
      <c r="Q40" s="137">
        <f t="shared" si="6"/>
        <v>0.44600765367802558</v>
      </c>
      <c r="R40" s="137">
        <f t="shared" si="6"/>
        <v>0.13643602561842164</v>
      </c>
      <c r="S40" s="137">
        <f t="shared" si="6"/>
        <v>0.15072801685916368</v>
      </c>
      <c r="T40" s="137">
        <f t="shared" si="6"/>
        <v>0.37629079692922285</v>
      </c>
      <c r="U40" s="137">
        <f t="shared" si="6"/>
        <v>-0.19899757116747888</v>
      </c>
      <c r="V40" s="137">
        <f t="shared" si="6"/>
        <v>0.3267941765043918</v>
      </c>
      <c r="W40" s="137" t="e">
        <f t="shared" si="6"/>
        <v>#DIV/0!</v>
      </c>
      <c r="X40" s="137">
        <f t="shared" si="6"/>
        <v>0.11310738014508909</v>
      </c>
      <c r="Y40" s="137">
        <f t="shared" si="6"/>
        <v>-0.42709052644208984</v>
      </c>
      <c r="Z40" s="137">
        <f t="shared" si="6"/>
        <v>4.7493806585355618E-2</v>
      </c>
      <c r="AA40" s="137">
        <f t="shared" si="6"/>
        <v>0.13992636345682807</v>
      </c>
      <c r="AB40" s="137">
        <f t="shared" si="6"/>
        <v>0.30384483005868101</v>
      </c>
      <c r="AC40" s="137"/>
      <c r="AD40" s="137">
        <f t="shared" si="6"/>
        <v>-6.3718144262119053E-2</v>
      </c>
    </row>
    <row r="42" spans="1:31" x14ac:dyDescent="0.3">
      <c r="D42" s="116" t="s">
        <v>152</v>
      </c>
      <c r="E42" s="7">
        <f>AVERAGEIF($D$2:$D$35,"W",E$2:E$35)</f>
        <v>14.384615384615385</v>
      </c>
      <c r="F42" s="7">
        <f t="shared" ref="F42:AB42" si="7">AVERAGEIF($D$2:$D$35,"W",F$2:F$35)</f>
        <v>7.9545454545454541</v>
      </c>
      <c r="G42" s="7">
        <f t="shared" si="7"/>
        <v>1</v>
      </c>
      <c r="H42" s="7">
        <f t="shared" si="7"/>
        <v>2.25</v>
      </c>
      <c r="I42" s="7">
        <f t="shared" si="7"/>
        <v>1.0526315789473684</v>
      </c>
      <c r="J42" s="7">
        <f t="shared" si="7"/>
        <v>2.1578947368421053</v>
      </c>
      <c r="K42" s="7">
        <f t="shared" si="7"/>
        <v>2</v>
      </c>
      <c r="L42" s="7">
        <f t="shared" si="7"/>
        <v>2</v>
      </c>
      <c r="M42" s="7">
        <f t="shared" si="7"/>
        <v>0</v>
      </c>
      <c r="N42" s="7">
        <f t="shared" si="7"/>
        <v>0.36363636363636365</v>
      </c>
      <c r="O42" s="7">
        <f t="shared" si="7"/>
        <v>9.0909090909090912E-2</v>
      </c>
      <c r="P42" s="7">
        <f t="shared" si="7"/>
        <v>0</v>
      </c>
      <c r="Q42" s="7">
        <f t="shared" si="7"/>
        <v>0.13636363636363635</v>
      </c>
      <c r="R42" s="7">
        <f t="shared" si="7"/>
        <v>0.27272727272727271</v>
      </c>
      <c r="S42" s="7">
        <f t="shared" si="7"/>
        <v>0.18181818181818182</v>
      </c>
      <c r="T42" s="7">
        <f t="shared" si="7"/>
        <v>2.9090909090909092</v>
      </c>
      <c r="U42" s="7">
        <f t="shared" si="7"/>
        <v>4.7619047619047616E-2</v>
      </c>
      <c r="V42" s="7">
        <f t="shared" si="7"/>
        <v>9.5238095238095233E-2</v>
      </c>
      <c r="W42" s="7">
        <f t="shared" si="7"/>
        <v>0</v>
      </c>
      <c r="X42" s="7">
        <f t="shared" si="7"/>
        <v>9.0909090909090912E-2</v>
      </c>
      <c r="Y42" s="7">
        <f t="shared" si="7"/>
        <v>9.0909090909090912E-2</v>
      </c>
      <c r="Z42" s="7">
        <f t="shared" si="7"/>
        <v>1.1818181818181819</v>
      </c>
      <c r="AA42" s="7">
        <f t="shared" si="7"/>
        <v>0.77409090909090894</v>
      </c>
      <c r="AB42" s="7">
        <f t="shared" si="7"/>
        <v>0.31022727272727268</v>
      </c>
      <c r="AC42" s="7"/>
      <c r="AD42" s="7"/>
    </row>
    <row r="43" spans="1:31" x14ac:dyDescent="0.3">
      <c r="D43" s="116" t="s">
        <v>214</v>
      </c>
      <c r="E43" s="7">
        <f>AVERAGEIF($D$2:$D$35,"L",E$2:E$35)</f>
        <v>-7.875</v>
      </c>
      <c r="F43" s="7">
        <f t="shared" ref="F43:AB43" si="8">AVERAGEIF($D$2:$D$35,"L",F$2:F$35)</f>
        <v>3.3333333333333335</v>
      </c>
      <c r="G43" s="7">
        <f t="shared" si="8"/>
        <v>0</v>
      </c>
      <c r="H43" s="7">
        <f t="shared" si="8"/>
        <v>1</v>
      </c>
      <c r="I43" s="7" t="e">
        <f t="shared" si="8"/>
        <v>#DIV/0!</v>
      </c>
      <c r="J43" s="7" t="e">
        <f t="shared" si="8"/>
        <v>#DIV/0!</v>
      </c>
      <c r="K43" s="7" t="e">
        <f t="shared" si="8"/>
        <v>#DIV/0!</v>
      </c>
      <c r="L43" s="7" t="e">
        <f t="shared" si="8"/>
        <v>#DIV/0!</v>
      </c>
      <c r="M43" s="7">
        <f t="shared" si="8"/>
        <v>0</v>
      </c>
      <c r="N43" s="7">
        <f t="shared" si="8"/>
        <v>0</v>
      </c>
      <c r="O43" s="7">
        <f t="shared" si="8"/>
        <v>0.33333333333333331</v>
      </c>
      <c r="P43" s="7">
        <f t="shared" si="8"/>
        <v>0</v>
      </c>
      <c r="Q43" s="7">
        <f t="shared" si="8"/>
        <v>0</v>
      </c>
      <c r="R43" s="7">
        <f t="shared" si="8"/>
        <v>0.33333333333333331</v>
      </c>
      <c r="S43" s="7">
        <f t="shared" si="8"/>
        <v>0.33333333333333331</v>
      </c>
      <c r="T43" s="7">
        <f t="shared" si="8"/>
        <v>0</v>
      </c>
      <c r="U43" s="7">
        <f t="shared" si="8"/>
        <v>0.33333333333333331</v>
      </c>
      <c r="V43" s="7">
        <f t="shared" si="8"/>
        <v>0</v>
      </c>
      <c r="W43" s="7">
        <f t="shared" si="8"/>
        <v>0</v>
      </c>
      <c r="X43" s="7">
        <f t="shared" si="8"/>
        <v>0</v>
      </c>
      <c r="Y43" s="7">
        <f t="shared" si="8"/>
        <v>0.33333333333333331</v>
      </c>
      <c r="Z43" s="7">
        <f t="shared" si="8"/>
        <v>1</v>
      </c>
      <c r="AA43" s="7">
        <f t="shared" si="8"/>
        <v>-0.75166666666666659</v>
      </c>
      <c r="AB43" s="7">
        <f t="shared" si="8"/>
        <v>-0.7416666666666667</v>
      </c>
      <c r="AC43" s="7"/>
      <c r="AD43" s="7"/>
    </row>
    <row r="45" spans="1:31" x14ac:dyDescent="0.3">
      <c r="H45" s="81">
        <f>G42/H42</f>
        <v>0.44444444444444442</v>
      </c>
      <c r="J45" s="81">
        <f>I42/J42</f>
        <v>0.48780487804878048</v>
      </c>
      <c r="L45" s="81">
        <f>K42/L42</f>
        <v>1</v>
      </c>
    </row>
    <row r="46" spans="1:31" x14ac:dyDescent="0.3">
      <c r="H46" s="81">
        <f>G43/H43</f>
        <v>0</v>
      </c>
      <c r="J46" s="81" t="e">
        <f>I43/J43</f>
        <v>#DIV/0!</v>
      </c>
      <c r="L46" s="81" t="e">
        <f>K43/L43</f>
        <v>#DIV/0!</v>
      </c>
    </row>
    <row r="48" spans="1:31" x14ac:dyDescent="0.3">
      <c r="D48" s="116" t="s">
        <v>121</v>
      </c>
      <c r="E48" s="7">
        <f>AVERAGEIF($C$2:$C$35,$D48,E$2:E$35)</f>
        <v>14.714285714285714</v>
      </c>
      <c r="F48" s="7">
        <f t="shared" ref="F48:AB50" si="9">AVERAGEIF($C$2:$C$35,$D48,F$2:F$35)</f>
        <v>6.583333333333333</v>
      </c>
      <c r="G48" s="7">
        <f t="shared" si="9"/>
        <v>0.5</v>
      </c>
      <c r="H48" s="7">
        <f t="shared" si="9"/>
        <v>1.8333333333333333</v>
      </c>
      <c r="I48" s="7">
        <f t="shared" si="9"/>
        <v>0.54545454545454541</v>
      </c>
      <c r="J48" s="7">
        <f t="shared" si="9"/>
        <v>1.7272727272727273</v>
      </c>
      <c r="K48" s="7" t="e">
        <f t="shared" si="9"/>
        <v>#DIV/0!</v>
      </c>
      <c r="L48" s="7" t="e">
        <f t="shared" si="9"/>
        <v>#DIV/0!</v>
      </c>
      <c r="M48" s="7">
        <f t="shared" si="9"/>
        <v>0</v>
      </c>
      <c r="N48" s="7">
        <f t="shared" si="9"/>
        <v>0.41666666666666669</v>
      </c>
      <c r="O48" s="7">
        <f t="shared" si="9"/>
        <v>8.3333333333333329E-2</v>
      </c>
      <c r="P48" s="7">
        <f t="shared" si="9"/>
        <v>0</v>
      </c>
      <c r="Q48" s="7">
        <f t="shared" si="9"/>
        <v>8.3333333333333329E-2</v>
      </c>
      <c r="R48" s="7">
        <f t="shared" si="9"/>
        <v>0.16666666666666666</v>
      </c>
      <c r="S48" s="7">
        <f t="shared" si="9"/>
        <v>8.3333333333333329E-2</v>
      </c>
      <c r="T48" s="7">
        <f t="shared" si="9"/>
        <v>1.5</v>
      </c>
      <c r="U48" s="7">
        <f t="shared" si="9"/>
        <v>0</v>
      </c>
      <c r="V48" s="7">
        <f t="shared" si="9"/>
        <v>0</v>
      </c>
      <c r="W48" s="7">
        <f t="shared" si="9"/>
        <v>0</v>
      </c>
      <c r="X48" s="7">
        <f t="shared" si="9"/>
        <v>8.3333333333333329E-2</v>
      </c>
      <c r="Y48" s="7">
        <f t="shared" si="9"/>
        <v>0</v>
      </c>
      <c r="Z48" s="7">
        <f t="shared" si="9"/>
        <v>1.1666666666666667</v>
      </c>
      <c r="AA48" s="7">
        <f t="shared" si="9"/>
        <v>-0.87541666666666673</v>
      </c>
      <c r="AB48" s="7">
        <f t="shared" si="9"/>
        <v>0.78749999999999998</v>
      </c>
      <c r="AC48" s="7"/>
    </row>
    <row r="49" spans="4:29" x14ac:dyDescent="0.3">
      <c r="D49" s="116" t="s">
        <v>122</v>
      </c>
      <c r="E49" s="7">
        <f t="shared" ref="E49:T50" si="10">AVERAGEIF($C$2:$C$35,$D49,E$2:E$35)</f>
        <v>2.9166666666666665</v>
      </c>
      <c r="F49" s="7">
        <f t="shared" si="10"/>
        <v>8.6666666666666661</v>
      </c>
      <c r="G49" s="7">
        <f t="shared" si="10"/>
        <v>1.7142857142857142</v>
      </c>
      <c r="H49" s="7">
        <f t="shared" si="10"/>
        <v>2.8571428571428572</v>
      </c>
      <c r="I49" s="7">
        <f t="shared" si="10"/>
        <v>2</v>
      </c>
      <c r="J49" s="7">
        <f t="shared" si="10"/>
        <v>3</v>
      </c>
      <c r="K49" s="7">
        <f t="shared" si="10"/>
        <v>2</v>
      </c>
      <c r="L49" s="7">
        <f t="shared" si="10"/>
        <v>2</v>
      </c>
      <c r="M49" s="7">
        <f t="shared" si="10"/>
        <v>0</v>
      </c>
      <c r="N49" s="7">
        <f t="shared" si="10"/>
        <v>0.22222222222222221</v>
      </c>
      <c r="O49" s="7">
        <f t="shared" si="10"/>
        <v>0.1111111111111111</v>
      </c>
      <c r="P49" s="7">
        <f t="shared" si="10"/>
        <v>0</v>
      </c>
      <c r="Q49" s="7">
        <f t="shared" si="10"/>
        <v>0.22222222222222221</v>
      </c>
      <c r="R49" s="7">
        <f t="shared" si="10"/>
        <v>0.44444444444444442</v>
      </c>
      <c r="S49" s="7">
        <f t="shared" si="10"/>
        <v>0.22222222222222221</v>
      </c>
      <c r="T49" s="7">
        <f t="shared" si="10"/>
        <v>4.4444444444444446</v>
      </c>
      <c r="U49" s="7">
        <f t="shared" si="9"/>
        <v>0.22222222222222221</v>
      </c>
      <c r="V49" s="7">
        <f t="shared" si="9"/>
        <v>0.22222222222222221</v>
      </c>
      <c r="W49" s="7">
        <f t="shared" si="9"/>
        <v>0</v>
      </c>
      <c r="X49" s="7">
        <f t="shared" si="9"/>
        <v>0.125</v>
      </c>
      <c r="Y49" s="7">
        <f t="shared" si="9"/>
        <v>0.1111111111111111</v>
      </c>
      <c r="Z49" s="7">
        <f t="shared" si="9"/>
        <v>1.2222222222222223</v>
      </c>
      <c r="AA49" s="7">
        <f t="shared" si="9"/>
        <v>2.7933333333333334</v>
      </c>
      <c r="AB49" s="7">
        <f t="shared" si="9"/>
        <v>-0.5722222222222223</v>
      </c>
      <c r="AC49" s="7"/>
    </row>
    <row r="50" spans="4:29" x14ac:dyDescent="0.3">
      <c r="D50" s="116" t="s">
        <v>272</v>
      </c>
      <c r="E50" s="7">
        <f t="shared" si="10"/>
        <v>5.25</v>
      </c>
      <c r="F50" s="7">
        <f t="shared" si="9"/>
        <v>8.1538461538461533</v>
      </c>
      <c r="G50" s="7">
        <f t="shared" si="9"/>
        <v>1.5555555555555556</v>
      </c>
      <c r="H50" s="7">
        <f t="shared" si="9"/>
        <v>2.6666666666666665</v>
      </c>
      <c r="I50" s="7">
        <f t="shared" si="9"/>
        <v>1.75</v>
      </c>
      <c r="J50" s="7">
        <f t="shared" si="9"/>
        <v>2.75</v>
      </c>
      <c r="K50" s="7">
        <f t="shared" si="9"/>
        <v>2</v>
      </c>
      <c r="L50" s="7">
        <f t="shared" si="9"/>
        <v>2</v>
      </c>
      <c r="M50" s="7">
        <f t="shared" si="9"/>
        <v>0</v>
      </c>
      <c r="N50" s="7">
        <f t="shared" si="9"/>
        <v>0.23076923076923078</v>
      </c>
      <c r="O50" s="7">
        <f t="shared" si="9"/>
        <v>0.15384615384615385</v>
      </c>
      <c r="P50" s="7">
        <f t="shared" si="9"/>
        <v>0</v>
      </c>
      <c r="Q50" s="7">
        <f t="shared" si="9"/>
        <v>0.15384615384615385</v>
      </c>
      <c r="R50" s="7">
        <f t="shared" si="9"/>
        <v>0.38461538461538464</v>
      </c>
      <c r="S50" s="7">
        <f t="shared" si="9"/>
        <v>0.30769230769230771</v>
      </c>
      <c r="T50" s="7">
        <f t="shared" si="9"/>
        <v>3.5384615384615383</v>
      </c>
      <c r="U50" s="7">
        <f t="shared" si="9"/>
        <v>0.15384615384615385</v>
      </c>
      <c r="V50" s="7">
        <f t="shared" si="9"/>
        <v>0.15384615384615385</v>
      </c>
      <c r="W50" s="7">
        <f t="shared" si="9"/>
        <v>0</v>
      </c>
      <c r="X50" s="7">
        <f t="shared" si="9"/>
        <v>8.3333333333333329E-2</v>
      </c>
      <c r="Y50" s="7">
        <f t="shared" si="9"/>
        <v>0.23076923076923078</v>
      </c>
      <c r="Z50" s="7">
        <f t="shared" si="9"/>
        <v>1.1538461538461537</v>
      </c>
      <c r="AA50" s="7">
        <f t="shared" si="9"/>
        <v>1.9446153846153846</v>
      </c>
      <c r="AB50" s="7">
        <f t="shared" si="9"/>
        <v>-0.37307692307692303</v>
      </c>
      <c r="AC50" s="7"/>
    </row>
    <row r="52" spans="4:29" x14ac:dyDescent="0.3">
      <c r="H52" s="81">
        <f>G48/H48</f>
        <v>0.27272727272727276</v>
      </c>
      <c r="J52" s="140">
        <f>I48/J48</f>
        <v>0.31578947368421051</v>
      </c>
      <c r="L52" s="81" t="e">
        <f>K48/L48</f>
        <v>#DIV/0!</v>
      </c>
    </row>
    <row r="53" spans="4:29" x14ac:dyDescent="0.3">
      <c r="H53" s="81">
        <f>G49/H49</f>
        <v>0.6</v>
      </c>
      <c r="J53" s="81">
        <f>I49/J49</f>
        <v>0.66666666666666663</v>
      </c>
      <c r="L53" s="81">
        <f>K49/L49</f>
        <v>1</v>
      </c>
    </row>
    <row r="54" spans="4:29" x14ac:dyDescent="0.3">
      <c r="H54" s="81">
        <f>G50/H50</f>
        <v>0.58333333333333337</v>
      </c>
      <c r="J54" s="140">
        <f>I50/J50</f>
        <v>0.63636363636363635</v>
      </c>
      <c r="L54" s="81">
        <f>K50/L50</f>
        <v>1</v>
      </c>
    </row>
    <row r="56" spans="4:29" x14ac:dyDescent="0.3">
      <c r="D56" s="116" t="s">
        <v>266</v>
      </c>
      <c r="E56" s="7">
        <f>AVERAGEIF($AE$2:$AE$35,$D56,E$2:E$35)</f>
        <v>5.3</v>
      </c>
      <c r="F56" s="7">
        <f t="shared" ref="F56:AB57" si="11">AVERAGEIF($AE$2:$AE$35,$D56,F$2:F$35)</f>
        <v>9.3333333333333339</v>
      </c>
      <c r="G56" s="7">
        <f t="shared" si="11"/>
        <v>1</v>
      </c>
      <c r="H56" s="7">
        <f t="shared" si="11"/>
        <v>2.2000000000000002</v>
      </c>
      <c r="I56" s="7">
        <f t="shared" si="11"/>
        <v>1</v>
      </c>
      <c r="J56" s="7">
        <f t="shared" si="11"/>
        <v>2.2000000000000002</v>
      </c>
      <c r="K56" s="7" t="e">
        <f t="shared" si="11"/>
        <v>#DIV/0!</v>
      </c>
      <c r="L56" s="7" t="e">
        <f t="shared" si="11"/>
        <v>#DIV/0!</v>
      </c>
      <c r="M56" s="7">
        <f t="shared" si="11"/>
        <v>0</v>
      </c>
      <c r="N56" s="7">
        <f t="shared" si="11"/>
        <v>0.66666666666666663</v>
      </c>
      <c r="O56" s="7">
        <f t="shared" si="11"/>
        <v>0.33333333333333331</v>
      </c>
      <c r="P56" s="7">
        <f t="shared" si="11"/>
        <v>0</v>
      </c>
      <c r="Q56" s="7">
        <f t="shared" si="11"/>
        <v>0.16666666666666666</v>
      </c>
      <c r="R56" s="7">
        <f t="shared" si="11"/>
        <v>0.66666666666666663</v>
      </c>
      <c r="S56" s="7">
        <f t="shared" si="11"/>
        <v>0.33333333333333331</v>
      </c>
      <c r="T56" s="7">
        <f t="shared" si="11"/>
        <v>2.5</v>
      </c>
      <c r="U56" s="7">
        <f t="shared" si="11"/>
        <v>0.16666666666666666</v>
      </c>
      <c r="V56" s="7">
        <f t="shared" si="11"/>
        <v>0</v>
      </c>
      <c r="W56" s="7">
        <f t="shared" si="11"/>
        <v>0</v>
      </c>
      <c r="X56" s="7">
        <f t="shared" si="11"/>
        <v>0.16666666666666666</v>
      </c>
      <c r="Y56" s="7">
        <f t="shared" si="11"/>
        <v>0.33333333333333331</v>
      </c>
      <c r="Z56" s="7">
        <f t="shared" si="11"/>
        <v>2.5</v>
      </c>
      <c r="AA56" s="7">
        <f t="shared" si="11"/>
        <v>0.58166666666666655</v>
      </c>
      <c r="AB56" s="7">
        <f t="shared" si="11"/>
        <v>-2.0833333333333409E-2</v>
      </c>
      <c r="AC56" s="7"/>
    </row>
    <row r="57" spans="4:29" x14ac:dyDescent="0.3">
      <c r="D57" s="116" t="s">
        <v>96</v>
      </c>
      <c r="E57" s="7">
        <f>AVERAGEIF($AE$2:$AE$35,$D57,E$2:E$35)</f>
        <v>10.7</v>
      </c>
      <c r="F57" s="7">
        <f t="shared" si="11"/>
        <v>7.125</v>
      </c>
      <c r="G57" s="7">
        <f t="shared" si="11"/>
        <v>0.93333333333333335</v>
      </c>
      <c r="H57" s="7">
        <f t="shared" si="11"/>
        <v>2.2000000000000002</v>
      </c>
      <c r="I57" s="7">
        <f t="shared" si="11"/>
        <v>1.0769230769230769</v>
      </c>
      <c r="J57" s="7">
        <f t="shared" si="11"/>
        <v>2.1538461538461537</v>
      </c>
      <c r="K57" s="7">
        <f t="shared" si="11"/>
        <v>2</v>
      </c>
      <c r="L57" s="7">
        <f t="shared" si="11"/>
        <v>2</v>
      </c>
      <c r="M57" s="7">
        <f t="shared" si="11"/>
        <v>0</v>
      </c>
      <c r="N57" s="7">
        <f t="shared" si="11"/>
        <v>0.1875</v>
      </c>
      <c r="O57" s="7">
        <f t="shared" si="11"/>
        <v>0</v>
      </c>
      <c r="P57" s="7">
        <f t="shared" si="11"/>
        <v>0</v>
      </c>
      <c r="Q57" s="7">
        <f t="shared" si="11"/>
        <v>0.125</v>
      </c>
      <c r="R57" s="7">
        <f t="shared" si="11"/>
        <v>0.1875</v>
      </c>
      <c r="S57" s="7">
        <f t="shared" si="11"/>
        <v>0.125</v>
      </c>
      <c r="T57" s="7">
        <f t="shared" si="11"/>
        <v>2.875</v>
      </c>
      <c r="U57" s="7">
        <f t="shared" si="11"/>
        <v>6.6666666666666666E-2</v>
      </c>
      <c r="V57" s="7">
        <f t="shared" si="11"/>
        <v>0.13333333333333333</v>
      </c>
      <c r="W57" s="7">
        <f t="shared" si="11"/>
        <v>0</v>
      </c>
      <c r="X57" s="7">
        <f t="shared" si="11"/>
        <v>6.6666666666666666E-2</v>
      </c>
      <c r="Y57" s="7">
        <f t="shared" si="11"/>
        <v>0</v>
      </c>
      <c r="Z57" s="7">
        <f t="shared" si="11"/>
        <v>0.875</v>
      </c>
      <c r="AA57" s="7">
        <f t="shared" si="11"/>
        <v>0.65874999999999995</v>
      </c>
      <c r="AB57" s="7">
        <f t="shared" si="11"/>
        <v>0.16093750000000001</v>
      </c>
      <c r="AC57" s="7"/>
    </row>
    <row r="59" spans="4:29" x14ac:dyDescent="0.3">
      <c r="H59" s="81">
        <f>G56/H56</f>
        <v>0.45454545454545453</v>
      </c>
      <c r="J59" s="81">
        <f>I56/J56</f>
        <v>0.45454545454545453</v>
      </c>
      <c r="L59" s="81" t="e">
        <f>K56/L56</f>
        <v>#DIV/0!</v>
      </c>
    </row>
    <row r="60" spans="4:29" x14ac:dyDescent="0.3">
      <c r="H60" s="81">
        <f>G57/H57</f>
        <v>0.4242424242424242</v>
      </c>
      <c r="J60" s="81">
        <f>I57/J57</f>
        <v>0.5</v>
      </c>
      <c r="L60" s="81">
        <f>K57/L57</f>
        <v>1</v>
      </c>
    </row>
  </sheetData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20EDC7-DB39-418E-8DDE-150B209855C5}">
  <dimension ref="A1:AE60"/>
  <sheetViews>
    <sheetView showGridLines="0" zoomScale="70" zoomScaleNormal="70" workbookViewId="0">
      <pane ySplit="1" topLeftCell="A2" activePane="bottomLeft" state="frozen"/>
      <selection activeCell="B37" sqref="B37"/>
      <selection pane="bottomLeft" activeCell="B37" sqref="B37"/>
    </sheetView>
  </sheetViews>
  <sheetFormatPr defaultRowHeight="14.4" x14ac:dyDescent="0.3"/>
  <cols>
    <col min="1" max="1" width="11.6640625" bestFit="1" customWidth="1"/>
    <col min="3" max="3" width="7.33203125" customWidth="1"/>
    <col min="4" max="4" width="7" customWidth="1"/>
    <col min="5" max="5" width="10.109375" bestFit="1" customWidth="1"/>
    <col min="6" max="7" width="7.88671875" customWidth="1"/>
    <col min="8" max="8" width="8.109375" customWidth="1"/>
    <col min="9" max="9" width="7.33203125" customWidth="1"/>
    <col min="10" max="10" width="7.77734375" bestFit="1" customWidth="1"/>
    <col min="11" max="11" width="7.109375" customWidth="1"/>
    <col min="12" max="12" width="7.5546875" bestFit="1" customWidth="1"/>
    <col min="13" max="20" width="9" bestFit="1" customWidth="1"/>
    <col min="21" max="22" width="11.109375" bestFit="1" customWidth="1"/>
    <col min="23" max="23" width="11" customWidth="1"/>
    <col min="24" max="24" width="12.33203125" bestFit="1" customWidth="1"/>
    <col min="25" max="25" width="12.21875" customWidth="1"/>
    <col min="26" max="26" width="14.21875" bestFit="1" customWidth="1"/>
    <col min="27" max="28" width="9" bestFit="1" customWidth="1"/>
    <col min="29" max="29" width="9" customWidth="1"/>
    <col min="30" max="30" width="9" bestFit="1" customWidth="1"/>
  </cols>
  <sheetData>
    <row r="1" spans="1:31" x14ac:dyDescent="0.3">
      <c r="A1" s="22" t="s">
        <v>52</v>
      </c>
      <c r="B1" s="12" t="s">
        <v>12</v>
      </c>
      <c r="C1" s="2" t="s">
        <v>53</v>
      </c>
      <c r="D1" s="2" t="s">
        <v>45</v>
      </c>
      <c r="E1" s="2" t="s">
        <v>238</v>
      </c>
      <c r="F1" s="2" t="s">
        <v>54</v>
      </c>
      <c r="G1" s="2" t="s">
        <v>55</v>
      </c>
      <c r="H1" s="2" t="s">
        <v>56</v>
      </c>
      <c r="I1" s="2" t="s">
        <v>57</v>
      </c>
      <c r="J1" s="2" t="s">
        <v>58</v>
      </c>
      <c r="K1" s="2" t="s">
        <v>59</v>
      </c>
      <c r="L1" s="2" t="s">
        <v>60</v>
      </c>
      <c r="M1" s="2" t="s">
        <v>62</v>
      </c>
      <c r="N1" s="2" t="s">
        <v>61</v>
      </c>
      <c r="O1" s="2" t="s">
        <v>63</v>
      </c>
      <c r="P1" s="2" t="s">
        <v>64</v>
      </c>
      <c r="Q1" s="2" t="s">
        <v>65</v>
      </c>
      <c r="R1" s="2" t="s">
        <v>66</v>
      </c>
      <c r="S1" s="2" t="s">
        <v>67</v>
      </c>
      <c r="T1" s="2" t="s">
        <v>68</v>
      </c>
      <c r="U1" s="2" t="s">
        <v>69</v>
      </c>
      <c r="V1" s="2" t="s">
        <v>123</v>
      </c>
      <c r="W1" s="2" t="s">
        <v>185</v>
      </c>
      <c r="X1" s="2" t="s">
        <v>153</v>
      </c>
      <c r="Y1" s="2" t="s">
        <v>251</v>
      </c>
      <c r="Z1" s="2" t="s">
        <v>215</v>
      </c>
      <c r="AA1" s="2" t="s">
        <v>226</v>
      </c>
      <c r="AB1" s="2" t="s">
        <v>227</v>
      </c>
      <c r="AC1" s="2" t="s">
        <v>279</v>
      </c>
      <c r="AD1" s="26" t="s">
        <v>120</v>
      </c>
      <c r="AE1" s="2" t="s">
        <v>50</v>
      </c>
    </row>
    <row r="2" spans="1:31" x14ac:dyDescent="0.3">
      <c r="A2" s="20">
        <f>'Roman Game Log'!A2</f>
        <v>44874</v>
      </c>
      <c r="B2" s="13" t="str">
        <f>'Roman Game Log'!B2</f>
        <v>IUPUI</v>
      </c>
      <c r="C2" s="3" t="str">
        <f>'Roman Game Log'!C2</f>
        <v>H</v>
      </c>
      <c r="D2" s="3" t="str">
        <f>IF('Roman Game Log'!D2= "","",'Roman Game Log'!D2)</f>
        <v>W</v>
      </c>
      <c r="E2" s="3">
        <f>IF('Roman Game Log'!E2= "","",'Roman Game Log'!E2)</f>
        <v>32</v>
      </c>
      <c r="F2" s="3">
        <v>18</v>
      </c>
      <c r="G2" s="3">
        <v>2</v>
      </c>
      <c r="H2" s="3">
        <v>7</v>
      </c>
      <c r="I2" s="3">
        <v>1</v>
      </c>
      <c r="J2" s="3">
        <v>2</v>
      </c>
      <c r="K2" s="3">
        <v>1</v>
      </c>
      <c r="L2" s="3">
        <v>2</v>
      </c>
      <c r="M2" s="3">
        <v>0</v>
      </c>
      <c r="N2" s="3">
        <v>4</v>
      </c>
      <c r="O2" s="3">
        <v>2</v>
      </c>
      <c r="P2" s="3">
        <v>3</v>
      </c>
      <c r="Q2" s="3">
        <v>2</v>
      </c>
      <c r="R2" s="3">
        <v>3</v>
      </c>
      <c r="S2" s="3">
        <v>2</v>
      </c>
      <c r="T2" s="3">
        <v>6</v>
      </c>
      <c r="U2" s="3">
        <v>0</v>
      </c>
      <c r="V2" s="3">
        <v>1</v>
      </c>
      <c r="W2" s="3">
        <v>1</v>
      </c>
      <c r="X2" s="3">
        <v>2</v>
      </c>
      <c r="Y2" s="3">
        <f>IF(F2="","",COUNTIFS('Defense Log'!$H$2:$H$3001,"Eric",'Defense Log'!$A$2:$A$3001,$B2,'Defense Log'!$I$2:$I$3001,"Turnover",'Defense Log'!$L$2:$L$3001,"&lt;&gt;x"))</f>
        <v>1</v>
      </c>
      <c r="Z2" s="3">
        <f>IF(F2="","",SUMIFS('Defense Log'!$M$2:$M$3001,'Defense Log'!$H$2:$H$3001,"Eric",'Defense Log'!$A$2:$A$3001,B2,'Defense Log'!$L$2:$L$3001,"&lt;&gt;x"))</f>
        <v>1</v>
      </c>
      <c r="AA2" s="3">
        <f>IF(F2="","",T2+'Impact Formula'!$B$4*O2+'Impact Formula'!$B$5*M2+'Impact Formula'!$B$6*V2+'Impact Formula'!$B$7*S2+'Impact Formula'!$B$8*(H2-G2)+'Impact Formula'!$B$9*(L2-K2))</f>
        <v>-3.7600000000000007</v>
      </c>
      <c r="AB2" s="3">
        <f>IF(F2="","",N2*'Impact Formula'!$B$17+Q2*'Impact Formula'!$B$18+P2*'Impact Formula'!$B$19+W2*'Impact Formula'!$B$21+U2*'Impact Formula'!$B$22+X2*'Impact Formula'!$B$23+'Impact Formula'!$B$24*R2+Y2*'Impact Formula'!$B$20+Z2*'Impact Formula'!$B$16+IFERROR((COUNTIFS('Defense Log'!$H$2:$H$3001,"Eric",'Defense Log'!$A$2:$A$3001,$B2,'Defense Log'!$N$2:$N$3001,"No",'Defense Log'!$I$2:$I$3001,"&lt;&gt;Foul",'Defense Log'!$I$2:$I$3001,"&lt;&gt;Turnover")*'Impact Formula'!$B$25),0))</f>
        <v>3.9999999999999996</v>
      </c>
      <c r="AC2" s="6">
        <f>IFERROR((AA2+AB2),"")</f>
        <v>0.23999999999999888</v>
      </c>
      <c r="AD2" s="5">
        <f t="shared" ref="AD2:AD7" si="0">IFERROR(T2/((H2*2)+(0.88*L2)),"")</f>
        <v>0.38071065989847719</v>
      </c>
      <c r="AE2" s="13" t="s">
        <v>266</v>
      </c>
    </row>
    <row r="3" spans="1:31" x14ac:dyDescent="0.3">
      <c r="A3" s="20">
        <f>'Roman Game Log'!A3</f>
        <v>44879</v>
      </c>
      <c r="B3" s="13" t="str">
        <f>'Roman Game Log'!B3</f>
        <v>Wofford</v>
      </c>
      <c r="C3" s="3" t="str">
        <f>'Roman Game Log'!C3</f>
        <v>H</v>
      </c>
      <c r="D3" s="3" t="str">
        <f>IF('Roman Game Log'!D3= "","",'Roman Game Log'!D3)</f>
        <v>W</v>
      </c>
      <c r="E3" s="3">
        <f>IF('Roman Game Log'!E3= "","",'Roman Game Log'!E3)</f>
        <v>8</v>
      </c>
      <c r="F3" s="3">
        <v>11</v>
      </c>
      <c r="G3" s="3">
        <v>2</v>
      </c>
      <c r="H3" s="3">
        <v>2</v>
      </c>
      <c r="I3" s="3"/>
      <c r="J3" s="3"/>
      <c r="K3" s="3"/>
      <c r="L3" s="3"/>
      <c r="M3" s="3">
        <v>1</v>
      </c>
      <c r="N3" s="3">
        <v>1</v>
      </c>
      <c r="O3" s="3">
        <v>0</v>
      </c>
      <c r="P3" s="3">
        <v>1</v>
      </c>
      <c r="Q3" s="3">
        <v>0</v>
      </c>
      <c r="R3" s="3">
        <v>2</v>
      </c>
      <c r="S3" s="3">
        <v>0</v>
      </c>
      <c r="T3" s="3">
        <v>4</v>
      </c>
      <c r="U3" s="3">
        <v>0</v>
      </c>
      <c r="V3" s="3">
        <v>1</v>
      </c>
      <c r="W3" s="3">
        <v>0</v>
      </c>
      <c r="X3" s="3">
        <v>2</v>
      </c>
      <c r="Y3" s="3">
        <f>IF(F3="","",COUNTIFS('Defense Log'!$H$2:$H$3001,"Eric",'Defense Log'!$A$2:$A$3001,$B3,'Defense Log'!$I$2:$I$3001,"Turnover",'Defense Log'!$L$2:$L$3001,"&lt;&gt;x"))</f>
        <v>0</v>
      </c>
      <c r="Z3" s="3">
        <f>IF(F3="","",SUMIFS('Defense Log'!$M$2:$M$3001,'Defense Log'!$H$2:$H$3001,"Eric",'Defense Log'!$A$2:$A$3001,B3,'Defense Log'!$L$2:$L$3001,"&lt;&gt;x"))</f>
        <v>0</v>
      </c>
      <c r="AA3" s="3">
        <f>IF(F3="","",T3+'Impact Formula'!$B$4*O3+'Impact Formula'!$B$5*M3+'Impact Formula'!$B$6*V3+'Impact Formula'!$B$7*S3+'Impact Formula'!$B$8*(H3-G3)+'Impact Formula'!$B$9*(L3-K3))</f>
        <v>6.55</v>
      </c>
      <c r="AB3" s="3">
        <f>IF(F3="","",N3*'Impact Formula'!$B$17+Q3*'Impact Formula'!$B$18+P3*'Impact Formula'!$B$19+W3*'Impact Formula'!$B$21+U3*'Impact Formula'!$B$22+X3*'Impact Formula'!$B$23+'Impact Formula'!$B$24*R3+Y3*'Impact Formula'!$B$20+Z3*'Impact Formula'!$B$16+IFERROR((COUNTIFS('Defense Log'!$H$2:$H$3001,"Eric",'Defense Log'!$A$2:$A$3001,$B3,'Defense Log'!$N$2:$N$3001,"No",'Defense Log'!$I$2:$I$3001,"&lt;&gt;Foul",'Defense Log'!$I$2:$I$3001,"&lt;&gt;Turnover")*'Impact Formula'!$B$25),0))</f>
        <v>-1.85</v>
      </c>
      <c r="AC3" s="6">
        <f>IFERROR((AA3+AB3),"")</f>
        <v>4.6999999999999993</v>
      </c>
      <c r="AD3" s="5">
        <f t="shared" si="0"/>
        <v>1</v>
      </c>
      <c r="AE3" s="13" t="s">
        <v>266</v>
      </c>
    </row>
    <row r="4" spans="1:31" x14ac:dyDescent="0.3">
      <c r="A4" s="20">
        <f>'Roman Game Log'!A4</f>
        <v>44883</v>
      </c>
      <c r="B4" s="13" t="str">
        <f>'Roman Game Log'!B4</f>
        <v>Buffalo</v>
      </c>
      <c r="C4" s="3" t="str">
        <f>'Roman Game Log'!C4</f>
        <v>N</v>
      </c>
      <c r="D4" s="3" t="str">
        <f>IF('Roman Game Log'!D4= "","",'Roman Game Log'!D4)</f>
        <v>W</v>
      </c>
      <c r="E4" s="3">
        <f>IF('Roman Game Log'!E4= "","",'Roman Game Log'!E4)</f>
        <v>8</v>
      </c>
      <c r="F4" s="3">
        <v>8</v>
      </c>
      <c r="G4" s="3"/>
      <c r="H4" s="3"/>
      <c r="I4" s="3"/>
      <c r="J4" s="3"/>
      <c r="K4" s="3"/>
      <c r="L4" s="3"/>
      <c r="M4" s="3">
        <v>0</v>
      </c>
      <c r="N4" s="3">
        <v>2</v>
      </c>
      <c r="O4" s="3">
        <v>0</v>
      </c>
      <c r="P4" s="3">
        <v>0</v>
      </c>
      <c r="Q4" s="3">
        <v>0</v>
      </c>
      <c r="R4" s="3">
        <v>0</v>
      </c>
      <c r="S4" s="3">
        <v>0</v>
      </c>
      <c r="T4" s="3">
        <v>0</v>
      </c>
      <c r="U4" s="3">
        <v>0</v>
      </c>
      <c r="V4" s="3">
        <v>1</v>
      </c>
      <c r="W4" s="3">
        <v>0</v>
      </c>
      <c r="X4" s="3">
        <v>0</v>
      </c>
      <c r="Y4" s="3">
        <f>IF(F4="","",COUNTIFS('Defense Log'!$H$2:$H$3001,"Eric",'Defense Log'!$A$2:$A$3001,$B4,'Defense Log'!$I$2:$I$3001,"Turnover",'Defense Log'!$L$2:$L$3001,"&lt;&gt;x"))</f>
        <v>0</v>
      </c>
      <c r="Z4" s="3">
        <f>IF(F4="","",SUMIFS('Defense Log'!$M$2:$M$3001,'Defense Log'!$H$2:$H$3001,"Eric",'Defense Log'!$A$2:$A$3001,B4,'Defense Log'!$L$2:$L$3001,"&lt;&gt;x"))</f>
        <v>2</v>
      </c>
      <c r="AA4" s="3">
        <f>IF(F4="","",T4+'Impact Formula'!$B$4*O4+'Impact Formula'!$B$5*M4+'Impact Formula'!$B$6*V4+'Impact Formula'!$B$7*S4+'Impact Formula'!$B$8*(H4-G4)+'Impact Formula'!$B$9*(L4-K4))</f>
        <v>0.75</v>
      </c>
      <c r="AB4" s="3">
        <f>IF(F4="","",N4*'Impact Formula'!$B$17+Q4*'Impact Formula'!$B$18+P4*'Impact Formula'!$B$19+W4*'Impact Formula'!$B$21+U4*'Impact Formula'!$B$22+X4*'Impact Formula'!$B$23+'Impact Formula'!$B$24*R4+Y4*'Impact Formula'!$B$20+Z4*'Impact Formula'!$B$16+IFERROR((COUNTIFS('Defense Log'!$H$2:$H$3001,"Eric",'Defense Log'!$A$2:$A$3001,$B4,'Defense Log'!$N$2:$N$3001,"No",'Defense Log'!$I$2:$I$3001,"&lt;&gt;Foul",'Defense Log'!$I$2:$I$3001,"&lt;&gt;Turnover")*'Impact Formula'!$B$25),0))</f>
        <v>1.75</v>
      </c>
      <c r="AC4" s="6">
        <f t="shared" ref="AC4:AC34" si="1">IFERROR((AA4+AB4),"")</f>
        <v>2.5</v>
      </c>
      <c r="AD4" s="5" t="str">
        <f t="shared" si="0"/>
        <v/>
      </c>
      <c r="AE4" s="13" t="s">
        <v>266</v>
      </c>
    </row>
    <row r="5" spans="1:31" x14ac:dyDescent="0.3">
      <c r="A5" s="20">
        <f>'Roman Game Log'!A5</f>
        <v>44884</v>
      </c>
      <c r="B5" s="13" t="str">
        <f>'Roman Game Log'!B5</f>
        <v>Wyoming</v>
      </c>
      <c r="C5" s="3" t="str">
        <f>'Roman Game Log'!C5</f>
        <v>N</v>
      </c>
      <c r="D5" s="3" t="str">
        <f>IF('Roman Game Log'!D5= "","",'Roman Game Log'!D5)</f>
        <v>W</v>
      </c>
      <c r="E5" s="3">
        <f>IF('Roman Game Log'!E5= "","",'Roman Game Log'!E5)</f>
        <v>5</v>
      </c>
      <c r="F5" s="3">
        <v>8</v>
      </c>
      <c r="G5" s="3">
        <v>1</v>
      </c>
      <c r="H5" s="3">
        <v>3</v>
      </c>
      <c r="I5" s="3">
        <v>0</v>
      </c>
      <c r="J5" s="3">
        <v>2</v>
      </c>
      <c r="K5" s="3"/>
      <c r="L5" s="3"/>
      <c r="M5" s="3">
        <v>0</v>
      </c>
      <c r="N5" s="3">
        <v>2</v>
      </c>
      <c r="O5" s="3">
        <v>0</v>
      </c>
      <c r="P5" s="3">
        <v>0</v>
      </c>
      <c r="Q5" s="3">
        <v>0</v>
      </c>
      <c r="R5" s="3">
        <v>3</v>
      </c>
      <c r="S5" s="3">
        <v>0</v>
      </c>
      <c r="T5" s="3">
        <v>2</v>
      </c>
      <c r="U5" s="3">
        <v>1</v>
      </c>
      <c r="V5" s="3">
        <v>1</v>
      </c>
      <c r="W5" s="3">
        <v>0</v>
      </c>
      <c r="X5" s="3">
        <v>0</v>
      </c>
      <c r="Y5" s="3">
        <f>IF(F5="","",COUNTIFS('Defense Log'!$H$2:$H$3001,"Eric",'Defense Log'!$A$2:$A$3001,$B5,'Defense Log'!$I$2:$I$3001,"Turnover",'Defense Log'!$L$2:$L$3001,"&lt;&gt;x"))</f>
        <v>0</v>
      </c>
      <c r="Z5" s="3">
        <f>IF(F5="","",SUMIFS('Defense Log'!$M$2:$M$3001,'Defense Log'!$H$2:$H$3001,"Eric",'Defense Log'!$A$2:$A$3001,B5,'Defense Log'!$L$2:$L$3001,"&lt;&gt;x"))</f>
        <v>5</v>
      </c>
      <c r="AA5" s="3">
        <f>IF(F5="","",T5+'Impact Formula'!$B$4*O5+'Impact Formula'!$B$5*M5+'Impact Formula'!$B$6*V5+'Impact Formula'!$B$7*S5+'Impact Formula'!$B$8*(H5-G5)+'Impact Formula'!$B$9*(L5-K5))</f>
        <v>-0.75</v>
      </c>
      <c r="AB5" s="3">
        <f>IF(F5="","",N5*'Impact Formula'!$B$17+Q5*'Impact Formula'!$B$18+P5*'Impact Formula'!$B$19+W5*'Impact Formula'!$B$21+U5*'Impact Formula'!$B$22+X5*'Impact Formula'!$B$23+'Impact Formula'!$B$24*R5+Y5*'Impact Formula'!$B$20+Z5*'Impact Formula'!$B$16+IFERROR((COUNTIFS('Defense Log'!$H$2:$H$3001,"Eric",'Defense Log'!$A$2:$A$3001,$B5,'Defense Log'!$N$2:$N$3001,"No",'Defense Log'!$I$2:$I$3001,"&lt;&gt;Foul",'Defense Log'!$I$2:$I$3001,"&lt;&gt;Turnover")*'Impact Formula'!$B$25),0))</f>
        <v>-3.125</v>
      </c>
      <c r="AC5" s="6">
        <f t="shared" si="1"/>
        <v>-3.875</v>
      </c>
      <c r="AD5" s="5">
        <f t="shared" si="0"/>
        <v>0.33333333333333331</v>
      </c>
      <c r="AE5" s="13" t="s">
        <v>266</v>
      </c>
    </row>
    <row r="6" spans="1:31" x14ac:dyDescent="0.3">
      <c r="A6" s="20">
        <f>'Roman Game Log'!A6</f>
        <v>44886</v>
      </c>
      <c r="B6" s="13" t="str">
        <f>'Roman Game Log'!B6</f>
        <v>Tarleton</v>
      </c>
      <c r="C6" s="3" t="str">
        <f>'Roman Game Log'!C6</f>
        <v>N</v>
      </c>
      <c r="D6" s="3" t="str">
        <f>IF('Roman Game Log'!D6= "","",'Roman Game Log'!D6)</f>
        <v>W</v>
      </c>
      <c r="E6" s="3">
        <f>IF('Roman Game Log'!E6= "","",'Roman Game Log'!E6)</f>
        <v>7</v>
      </c>
      <c r="F6" s="3">
        <v>13</v>
      </c>
      <c r="G6" s="3">
        <v>2</v>
      </c>
      <c r="H6" s="3">
        <v>3</v>
      </c>
      <c r="I6" s="3">
        <v>0</v>
      </c>
      <c r="J6" s="3">
        <v>1</v>
      </c>
      <c r="K6" s="3"/>
      <c r="L6" s="3"/>
      <c r="M6" s="3">
        <v>0</v>
      </c>
      <c r="N6" s="3">
        <v>1</v>
      </c>
      <c r="O6" s="3">
        <v>1</v>
      </c>
      <c r="P6" s="3">
        <v>1</v>
      </c>
      <c r="Q6" s="3">
        <v>0</v>
      </c>
      <c r="R6" s="3">
        <v>2</v>
      </c>
      <c r="S6" s="3">
        <v>1</v>
      </c>
      <c r="T6" s="3">
        <v>4</v>
      </c>
      <c r="U6" s="3">
        <v>2</v>
      </c>
      <c r="V6" s="3">
        <v>0</v>
      </c>
      <c r="W6" s="3">
        <v>0</v>
      </c>
      <c r="X6" s="3">
        <v>0</v>
      </c>
      <c r="Y6" s="3">
        <f>IF(F6="","",COUNTIFS('Defense Log'!$H$2:$H$3001,"Eric",'Defense Log'!$A$2:$A$3001,$B6,'Defense Log'!$I$2:$I$3001,"Turnover",'Defense Log'!$L$2:$L$3001,"&lt;&gt;x"))</f>
        <v>1</v>
      </c>
      <c r="Z6" s="3">
        <f>IF(F6="","",SUMIFS('Defense Log'!$M$2:$M$3001,'Defense Log'!$H$2:$H$3001,"Eric",'Defense Log'!$A$2:$A$3001,B6,'Defense Log'!$L$2:$L$3001,"&lt;&gt;x"))</f>
        <v>6</v>
      </c>
      <c r="AA6" s="3">
        <f>IF(F6="","",T6+'Impact Formula'!$B$4*O6+'Impact Formula'!$B$5*M6+'Impact Formula'!$B$6*V6+'Impact Formula'!$B$7*S6+'Impact Formula'!$B$8*(H6-G6)+'Impact Formula'!$B$9*(L6-K6))</f>
        <v>1.7449999999999997</v>
      </c>
      <c r="AB6" s="3">
        <f>IF(F6="","",N6*'Impact Formula'!$B$17+Q6*'Impact Formula'!$B$18+P6*'Impact Formula'!$B$19+W6*'Impact Formula'!$B$21+U6*'Impact Formula'!$B$22+X6*'Impact Formula'!$B$23+'Impact Formula'!$B$24*R6+Y6*'Impact Formula'!$B$20+Z6*'Impact Formula'!$B$16+IFERROR((COUNTIFS('Defense Log'!$H$2:$H$3001,"Eric",'Defense Log'!$A$2:$A$3001,$B6,'Defense Log'!$N$2:$N$3001,"No",'Defense Log'!$I$2:$I$3001,"&lt;&gt;Foul",'Defense Log'!$I$2:$I$3001,"&lt;&gt;Turnover")*'Impact Formula'!$B$25),0))</f>
        <v>-2.3499999999999996</v>
      </c>
      <c r="AC6" s="6">
        <f t="shared" si="1"/>
        <v>-0.60499999999999998</v>
      </c>
      <c r="AD6" s="5">
        <f t="shared" si="0"/>
        <v>0.66666666666666663</v>
      </c>
      <c r="AE6" s="13" t="s">
        <v>266</v>
      </c>
    </row>
    <row r="7" spans="1:31" x14ac:dyDescent="0.3">
      <c r="A7" s="20">
        <f>'Roman Game Log'!A7</f>
        <v>44891</v>
      </c>
      <c r="B7" s="13" t="str">
        <f>'Roman Game Log'!B7</f>
        <v>Louisiana</v>
      </c>
      <c r="C7" s="3" t="str">
        <f>'Roman Game Log'!C7</f>
        <v>H</v>
      </c>
      <c r="D7" s="3" t="str">
        <f>IF('Roman Game Log'!D7= "","",'Roman Game Log'!D7)</f>
        <v>W</v>
      </c>
      <c r="E7" s="3">
        <f>IF('Roman Game Log'!E7= "","",'Roman Game Log'!E7)</f>
        <v>12</v>
      </c>
      <c r="F7" s="3">
        <v>15</v>
      </c>
      <c r="G7" s="3">
        <v>3</v>
      </c>
      <c r="H7" s="3">
        <v>8</v>
      </c>
      <c r="I7" s="3">
        <v>0</v>
      </c>
      <c r="J7" s="3">
        <v>1</v>
      </c>
      <c r="K7" s="3"/>
      <c r="L7" s="3"/>
      <c r="M7" s="3">
        <v>2</v>
      </c>
      <c r="N7" s="3">
        <v>2</v>
      </c>
      <c r="O7" s="3">
        <v>0</v>
      </c>
      <c r="P7" s="3">
        <v>1</v>
      </c>
      <c r="Q7" s="3">
        <v>1</v>
      </c>
      <c r="R7" s="3">
        <v>1</v>
      </c>
      <c r="S7" s="3">
        <v>1</v>
      </c>
      <c r="T7" s="3">
        <v>6</v>
      </c>
      <c r="U7" s="3">
        <v>1</v>
      </c>
      <c r="V7" s="3">
        <v>1</v>
      </c>
      <c r="W7" s="3">
        <v>0</v>
      </c>
      <c r="X7" s="3">
        <v>1</v>
      </c>
      <c r="Y7" s="3">
        <f>IF(F7="","",COUNTIFS('Defense Log'!$H$2:$H$3001,"Eric",'Defense Log'!$A$2:$A$3001,$B7,'Defense Log'!$I$2:$I$3001,"Turnover",'Defense Log'!$L$2:$L$3001,"&lt;&gt;x"))</f>
        <v>2</v>
      </c>
      <c r="Z7" s="3">
        <f>IF(F7="","",SUMIFS('Defense Log'!$M$2:$M$3001,'Defense Log'!$H$2:$H$3001,"Eric",'Defense Log'!$A$2:$A$3001,B7,'Defense Log'!$L$2:$L$3001,"&lt;&gt;x"))</f>
        <v>7</v>
      </c>
      <c r="AA7" s="3">
        <f>IF(F7="","",T7+'Impact Formula'!$B$4*O7+'Impact Formula'!$B$5*M7+'Impact Formula'!$B$6*V7+'Impact Formula'!$B$7*S7+'Impact Formula'!$B$8*(H7-G7)+'Impact Formula'!$B$9*(L7-K7))</f>
        <v>-0.25500000000000078</v>
      </c>
      <c r="AB7" s="3">
        <f>IF(F7="","",N7*'Impact Formula'!$B$17+Q7*'Impact Formula'!$B$18+P7*'Impact Formula'!$B$19+W7*'Impact Formula'!$B$21+U7*'Impact Formula'!$B$22+X7*'Impact Formula'!$B$23+'Impact Formula'!$B$24*R7+Y7*'Impact Formula'!$B$20+Z7*'Impact Formula'!$B$16+IFERROR((COUNTIFS('Defense Log'!$H$2:$H$3001,"Eric",'Defense Log'!$A$2:$A$3001,$B7,'Defense Log'!$N$2:$N$3001,"No",'Defense Log'!$I$2:$I$3001,"&lt;&gt;Foul",'Defense Log'!$I$2:$I$3001,"&lt;&gt;Turnover")*'Impact Formula'!$B$25),0))</f>
        <v>-0.125</v>
      </c>
      <c r="AC7" s="6">
        <f t="shared" si="1"/>
        <v>-0.38000000000000078</v>
      </c>
      <c r="AD7" s="5">
        <f t="shared" si="0"/>
        <v>0.375</v>
      </c>
      <c r="AE7" s="13" t="s">
        <v>266</v>
      </c>
    </row>
    <row r="8" spans="1:31" x14ac:dyDescent="0.3">
      <c r="A8" s="20">
        <f>'Roman Game Log'!A8</f>
        <v>44895</v>
      </c>
      <c r="B8" s="13" t="str">
        <f>'Roman Game Log'!B8</f>
        <v>Indiana State (A)</v>
      </c>
      <c r="C8" s="3" t="str">
        <f>'Roman Game Log'!C8</f>
        <v>A</v>
      </c>
      <c r="D8" s="3" t="str">
        <f>IF('Roman Game Log'!D8= "","",'Roman Game Log'!D8)</f>
        <v>L</v>
      </c>
      <c r="E8" s="3">
        <f>IF('Roman Game Log'!E8= "","",'Roman Game Log'!E8)</f>
        <v>-2</v>
      </c>
      <c r="F8" s="3">
        <v>17</v>
      </c>
      <c r="G8" s="3">
        <v>0</v>
      </c>
      <c r="H8" s="3">
        <v>1</v>
      </c>
      <c r="I8" s="3">
        <v>0</v>
      </c>
      <c r="J8" s="3">
        <v>1</v>
      </c>
      <c r="K8" s="3"/>
      <c r="L8" s="3"/>
      <c r="M8" s="3">
        <v>1</v>
      </c>
      <c r="N8" s="3">
        <v>0</v>
      </c>
      <c r="O8" s="3">
        <v>3</v>
      </c>
      <c r="P8" s="3">
        <v>1</v>
      </c>
      <c r="Q8" s="3">
        <v>0</v>
      </c>
      <c r="R8" s="3">
        <v>3</v>
      </c>
      <c r="S8" s="3">
        <v>1</v>
      </c>
      <c r="T8" s="3">
        <v>0</v>
      </c>
      <c r="U8" s="3">
        <v>0</v>
      </c>
      <c r="V8" s="3">
        <v>0</v>
      </c>
      <c r="W8" s="3">
        <v>0</v>
      </c>
      <c r="X8" s="3">
        <v>0</v>
      </c>
      <c r="Y8" s="3">
        <f>IF(F8="","",COUNTIFS('Defense Log'!$H$2:$H$3001,"Eric",'Defense Log'!$A$2:$A$3001,$B8,'Defense Log'!$I$2:$I$3001,"Turnover",'Defense Log'!$L$2:$L$3001,"&lt;&gt;x"))</f>
        <v>0</v>
      </c>
      <c r="Z8" s="3">
        <f>IF(F8="","",SUMIFS('Defense Log'!$M$2:$M$3001,'Defense Log'!$H$2:$H$3001,"Eric",'Defense Log'!$A$2:$A$3001,B8,'Defense Log'!$L$2:$L$3001,"&lt;&gt;x"))</f>
        <v>11</v>
      </c>
      <c r="AA8" s="3">
        <f>IF(F8="","",T8+'Impact Formula'!$B$4*O8+'Impact Formula'!$B$5*M8+'Impact Formula'!$B$6*V8+'Impact Formula'!$B$7*S8+'Impact Formula'!$B$8*(H8-G8)+'Impact Formula'!$B$9*(L8-K8))</f>
        <v>2.2450000000000006</v>
      </c>
      <c r="AB8" s="3">
        <f>IF(F8="","",N8*'Impact Formula'!$B$17+Q8*'Impact Formula'!$B$18+P8*'Impact Formula'!$B$19+W8*'Impact Formula'!$B$21+U8*'Impact Formula'!$B$22+X8*'Impact Formula'!$B$23+'Impact Formula'!$B$24*R8+Y8*'Impact Formula'!$B$20+Z8*'Impact Formula'!$B$16+IFERROR((COUNTIFS('Defense Log'!$H$2:$H$3001,"Eric",'Defense Log'!$A$2:$A$3001,$B8,'Defense Log'!$N$2:$N$3001,"No",'Defense Log'!$I$2:$I$3001,"&lt;&gt;Foul",'Defense Log'!$I$2:$I$3001,"&lt;&gt;Turnover")*'Impact Formula'!$B$25),0))</f>
        <v>-7.5</v>
      </c>
      <c r="AC8" s="6">
        <f t="shared" si="1"/>
        <v>-5.254999999999999</v>
      </c>
      <c r="AD8" s="5">
        <f t="shared" ref="AD8:AD31" si="2">IFERROR(T8/((H8*2)+(0.88*L8)),"")</f>
        <v>0</v>
      </c>
      <c r="AE8" s="13" t="s">
        <v>96</v>
      </c>
    </row>
    <row r="9" spans="1:31" x14ac:dyDescent="0.3">
      <c r="A9" s="20">
        <f>'Roman Game Log'!A9</f>
        <v>44898</v>
      </c>
      <c r="B9" s="13" t="str">
        <f>'Roman Game Log'!B9</f>
        <v>UIC (H)</v>
      </c>
      <c r="C9" s="3" t="str">
        <f>'Roman Game Log'!C9</f>
        <v>H</v>
      </c>
      <c r="D9" s="3" t="str">
        <f>IF('Roman Game Log'!D9= "","",'Roman Game Log'!D9)</f>
        <v>W</v>
      </c>
      <c r="E9" s="3">
        <f>IF('Roman Game Log'!E9= "","",'Roman Game Log'!E9)</f>
        <v>13</v>
      </c>
      <c r="F9" s="3">
        <v>16</v>
      </c>
      <c r="G9" s="3">
        <v>1</v>
      </c>
      <c r="H9" s="3">
        <v>5</v>
      </c>
      <c r="I9" s="3">
        <v>0</v>
      </c>
      <c r="J9" s="3">
        <v>3</v>
      </c>
      <c r="K9" s="3">
        <v>0</v>
      </c>
      <c r="L9" s="3">
        <v>1</v>
      </c>
      <c r="M9" s="3">
        <v>2</v>
      </c>
      <c r="N9" s="3">
        <v>2</v>
      </c>
      <c r="O9" s="3">
        <v>1</v>
      </c>
      <c r="P9" s="3">
        <v>0</v>
      </c>
      <c r="Q9" s="3">
        <v>2</v>
      </c>
      <c r="R9" s="3">
        <v>2</v>
      </c>
      <c r="S9" s="3">
        <v>1</v>
      </c>
      <c r="T9" s="3">
        <v>2</v>
      </c>
      <c r="U9" s="3">
        <v>0</v>
      </c>
      <c r="V9" s="3">
        <v>1</v>
      </c>
      <c r="W9" s="3">
        <v>0</v>
      </c>
      <c r="X9" s="3">
        <v>0</v>
      </c>
      <c r="Y9" s="3">
        <f>IF(F9="","",COUNTIFS('Defense Log'!$H$2:$H$3001,"Eric",'Defense Log'!$A$2:$A$3001,$B9,'Defense Log'!$I$2:$I$3001,"Turnover",'Defense Log'!$L$2:$L$3001,"&lt;&gt;x"))</f>
        <v>2</v>
      </c>
      <c r="Z9" s="3">
        <f>IF(F9="","",SUMIFS('Defense Log'!$M$2:$M$3001,'Defense Log'!$H$2:$H$3001,"Eric",'Defense Log'!$A$2:$A$3001,B9,'Defense Log'!$L$2:$L$3001,"&lt;&gt;x"))</f>
        <v>0</v>
      </c>
      <c r="AA9" s="3">
        <f>IF(F9="","",T9+'Impact Formula'!$B$4*O9+'Impact Formula'!$B$5*M9+'Impact Formula'!$B$6*V9+'Impact Formula'!$B$7*S9+'Impact Formula'!$B$8*(H9-G9)+'Impact Formula'!$B$9*(L9-K9))</f>
        <v>-1.9049999999999994</v>
      </c>
      <c r="AB9" s="3">
        <f>IF(F9="","",N9*'Impact Formula'!$B$17+Q9*'Impact Formula'!$B$18+P9*'Impact Formula'!$B$19+W9*'Impact Formula'!$B$21+U9*'Impact Formula'!$B$22+X9*'Impact Formula'!$B$23+'Impact Formula'!$B$24*R9+Y9*'Impact Formula'!$B$20+Z9*'Impact Formula'!$B$16+IFERROR((COUNTIFS('Defense Log'!$H$2:$H$3001,"Eric",'Defense Log'!$A$2:$A$3001,$B9,'Defense Log'!$N$2:$N$3001,"No",'Defense Log'!$I$2:$I$3001,"&lt;&gt;Foul",'Defense Log'!$I$2:$I$3001,"&lt;&gt;Turnover")*'Impact Formula'!$B$25),0))</f>
        <v>11.3</v>
      </c>
      <c r="AC9" s="6">
        <f t="shared" si="1"/>
        <v>9.3950000000000014</v>
      </c>
      <c r="AD9" s="5">
        <f t="shared" si="2"/>
        <v>0.18382352941176469</v>
      </c>
      <c r="AE9" s="13" t="s">
        <v>96</v>
      </c>
    </row>
    <row r="10" spans="1:31" x14ac:dyDescent="0.3">
      <c r="A10" s="20">
        <f>'Roman Game Log'!A10</f>
        <v>44902</v>
      </c>
      <c r="B10" s="13" t="str">
        <f>'Roman Game Log'!B10</f>
        <v>Omaha</v>
      </c>
      <c r="C10" s="3" t="str">
        <f>'Roman Game Log'!C10</f>
        <v>H</v>
      </c>
      <c r="D10" s="3" t="str">
        <f>IF('Roman Game Log'!D10= "","",'Roman Game Log'!D10)</f>
        <v>W</v>
      </c>
      <c r="E10" s="3">
        <f>IF('Roman Game Log'!E10= "","",'Roman Game Log'!E10)</f>
        <v>13</v>
      </c>
      <c r="F10" s="3">
        <v>8</v>
      </c>
      <c r="G10" s="3">
        <v>0</v>
      </c>
      <c r="H10" s="3">
        <v>4</v>
      </c>
      <c r="I10" s="3">
        <v>0</v>
      </c>
      <c r="J10" s="3">
        <v>1</v>
      </c>
      <c r="K10" s="3">
        <v>2</v>
      </c>
      <c r="L10" s="3">
        <v>2</v>
      </c>
      <c r="M10" s="3">
        <v>4</v>
      </c>
      <c r="N10" s="3">
        <v>1</v>
      </c>
      <c r="O10" s="3">
        <v>0</v>
      </c>
      <c r="P10" s="3">
        <v>1</v>
      </c>
      <c r="Q10" s="3">
        <v>0</v>
      </c>
      <c r="R10" s="3">
        <v>1</v>
      </c>
      <c r="S10" s="3">
        <v>1</v>
      </c>
      <c r="T10" s="3">
        <v>2</v>
      </c>
      <c r="U10" s="3">
        <v>0</v>
      </c>
      <c r="V10" s="3">
        <v>1</v>
      </c>
      <c r="W10" s="3">
        <v>0</v>
      </c>
      <c r="X10" s="3">
        <v>0</v>
      </c>
      <c r="Y10" s="3">
        <f>IF(F10="","",COUNTIFS('Defense Log'!$H$2:$H$3001,"Eric",'Defense Log'!$A$2:$A$3001,$B10,'Defense Log'!$I$2:$I$3001,"Turnover",'Defense Log'!$L$2:$L$3001,"&lt;&gt;x"))</f>
        <v>0</v>
      </c>
      <c r="Z10" s="3">
        <f>IF(F10="","",SUMIFS('Defense Log'!$M$2:$M$3001,'Defense Log'!$H$2:$H$3001,"Eric",'Defense Log'!$A$2:$A$3001,B10,'Defense Log'!$L$2:$L$3001,"&lt;&gt;x"))</f>
        <v>0</v>
      </c>
      <c r="AA10" s="3">
        <f>IF(F10="","",T10+'Impact Formula'!$B$4*O10+'Impact Formula'!$B$5*M10+'Impact Formula'!$B$6*V10+'Impact Formula'!$B$7*S10+'Impact Formula'!$B$8*(H10-G10)+'Impact Formula'!$B$9*(L10-K10))</f>
        <v>1.0949999999999989</v>
      </c>
      <c r="AB10" s="3">
        <f>IF(F10="","",N10*'Impact Formula'!$B$17+Q10*'Impact Formula'!$B$18+P10*'Impact Formula'!$B$19+W10*'Impact Formula'!$B$21+U10*'Impact Formula'!$B$22+X10*'Impact Formula'!$B$23+'Impact Formula'!$B$24*R10+Y10*'Impact Formula'!$B$20+Z10*'Impact Formula'!$B$16+IFERROR((COUNTIFS('Defense Log'!$H$2:$H$3001,"Eric",'Defense Log'!$A$2:$A$3001,$B10,'Defense Log'!$N$2:$N$3001,"No",'Defense Log'!$I$2:$I$3001,"&lt;&gt;Foul",'Defense Log'!$I$2:$I$3001,"&lt;&gt;Turnover")*'Impact Formula'!$B$25),0))</f>
        <v>2.5</v>
      </c>
      <c r="AC10" s="6">
        <f t="shared" si="1"/>
        <v>3.5949999999999989</v>
      </c>
      <c r="AD10" s="5">
        <f t="shared" si="2"/>
        <v>0.20491803278688525</v>
      </c>
      <c r="AE10" s="13" t="s">
        <v>266</v>
      </c>
    </row>
    <row r="11" spans="1:31" x14ac:dyDescent="0.3">
      <c r="A11" s="20">
        <f>'Roman Game Log'!A11</f>
        <v>44905</v>
      </c>
      <c r="B11" s="13" t="str">
        <f>'Roman Game Log'!B11</f>
        <v>Richmond</v>
      </c>
      <c r="C11" s="3" t="str">
        <f>'Roman Game Log'!C11</f>
        <v>A</v>
      </c>
      <c r="D11" s="3" t="str">
        <f>IF('Roman Game Log'!D11= "","",'Roman Game Log'!D11)</f>
        <v>L</v>
      </c>
      <c r="E11" s="3">
        <f>IF('Roman Game Log'!E11= "","",'Roman Game Log'!E11)</f>
        <v>-30</v>
      </c>
      <c r="F11" s="3">
        <v>12</v>
      </c>
      <c r="G11" s="3">
        <v>0</v>
      </c>
      <c r="H11" s="3">
        <v>2</v>
      </c>
      <c r="I11" s="3">
        <v>0</v>
      </c>
      <c r="J11" s="3">
        <v>2</v>
      </c>
      <c r="K11" s="3">
        <v>1</v>
      </c>
      <c r="L11" s="3">
        <v>2</v>
      </c>
      <c r="M11" s="3">
        <v>0</v>
      </c>
      <c r="N11" s="3">
        <v>3</v>
      </c>
      <c r="O11" s="3">
        <v>1</v>
      </c>
      <c r="P11" s="3">
        <v>2</v>
      </c>
      <c r="Q11" s="3">
        <v>0</v>
      </c>
      <c r="R11" s="3">
        <v>0</v>
      </c>
      <c r="S11" s="3">
        <v>0</v>
      </c>
      <c r="T11" s="3">
        <v>1</v>
      </c>
      <c r="U11" s="3">
        <v>0</v>
      </c>
      <c r="V11" s="3">
        <v>2</v>
      </c>
      <c r="W11" s="3">
        <v>0</v>
      </c>
      <c r="X11" s="3">
        <v>0</v>
      </c>
      <c r="Y11" s="3">
        <f>IF(F11="","",COUNTIFS('Defense Log'!$H$2:$H$3001,"Eric",'Defense Log'!$A$2:$A$3001,$B11,'Defense Log'!$I$2:$I$3001,"Turnover",'Defense Log'!$L$2:$L$3001,"&lt;&gt;x"))</f>
        <v>0</v>
      </c>
      <c r="Z11" s="3">
        <f>IF(F11="","",SUMIFS('Defense Log'!$M$2:$M$3001,'Defense Log'!$H$2:$H$3001,"Eric",'Defense Log'!$A$2:$A$3001,B11,'Defense Log'!$L$2:$L$3001,"&lt;&gt;x"))</f>
        <v>15</v>
      </c>
      <c r="AA11" s="3">
        <f>IF(F11="","",T11+'Impact Formula'!$B$4*O11+'Impact Formula'!$B$5*M11+'Impact Formula'!$B$6*V11+'Impact Formula'!$B$7*S11+'Impact Formula'!$B$8*(H11-G11)+'Impact Formula'!$B$9*(L11-K11))</f>
        <v>-0.39999999999999991</v>
      </c>
      <c r="AB11" s="3">
        <f>IF(F11="","",N11*'Impact Formula'!$B$17+Q11*'Impact Formula'!$B$18+P11*'Impact Formula'!$B$19+W11*'Impact Formula'!$B$21+U11*'Impact Formula'!$B$22+X11*'Impact Formula'!$B$23+'Impact Formula'!$B$24*R11+Y11*'Impact Formula'!$B$20+Z11*'Impact Formula'!$B$16+IFERROR((COUNTIFS('Defense Log'!$H$2:$H$3001,"Eric",'Defense Log'!$A$2:$A$3001,$B11,'Defense Log'!$N$2:$N$3001,"No",'Defense Log'!$I$2:$I$3001,"&lt;&gt;Foul",'Defense Log'!$I$2:$I$3001,"&lt;&gt;Turnover")*'Impact Formula'!$B$25),0))</f>
        <v>-4</v>
      </c>
      <c r="AC11" s="6">
        <f t="shared" si="1"/>
        <v>-4.4000000000000004</v>
      </c>
      <c r="AD11" s="5">
        <f t="shared" si="2"/>
        <v>0.1736111111111111</v>
      </c>
      <c r="AE11" s="13" t="s">
        <v>266</v>
      </c>
    </row>
    <row r="12" spans="1:31" x14ac:dyDescent="0.3">
      <c r="A12" s="20">
        <f>'Roman Game Log'!A12</f>
        <v>44912</v>
      </c>
      <c r="B12" s="13" t="str">
        <f>'Roman Game Log'!B12</f>
        <v>Saint Louis</v>
      </c>
      <c r="C12" s="3" t="str">
        <f>'Roman Game Log'!C12</f>
        <v>A</v>
      </c>
      <c r="D12" s="3" t="str">
        <f>IF('Roman Game Log'!D12= "","",'Roman Game Log'!D12)</f>
        <v>L</v>
      </c>
      <c r="E12" s="3">
        <f>IF('Roman Game Log'!E12= "","",'Roman Game Log'!E12)</f>
        <v>-8</v>
      </c>
      <c r="F12" s="3">
        <v>9</v>
      </c>
      <c r="G12" s="3">
        <v>0</v>
      </c>
      <c r="H12" s="3">
        <v>3</v>
      </c>
      <c r="I12" s="3">
        <v>0</v>
      </c>
      <c r="J12" s="3">
        <v>2</v>
      </c>
      <c r="K12" s="3">
        <v>2</v>
      </c>
      <c r="L12" s="3">
        <v>2</v>
      </c>
      <c r="M12" s="3">
        <v>0</v>
      </c>
      <c r="N12" s="3">
        <v>0</v>
      </c>
      <c r="O12" s="3">
        <v>1</v>
      </c>
      <c r="P12" s="3">
        <v>0</v>
      </c>
      <c r="Q12" s="3">
        <v>0</v>
      </c>
      <c r="R12" s="3">
        <v>2</v>
      </c>
      <c r="S12" s="3">
        <v>0</v>
      </c>
      <c r="T12" s="3">
        <v>2</v>
      </c>
      <c r="U12" s="3">
        <v>0</v>
      </c>
      <c r="V12" s="3">
        <v>1</v>
      </c>
      <c r="W12" s="3">
        <v>0</v>
      </c>
      <c r="X12" s="3">
        <v>1</v>
      </c>
      <c r="Y12" s="3">
        <f>IF(F12="","",COUNTIFS('Defense Log'!$H$2:$H$3001,"Eric",'Defense Log'!$A$2:$A$3001,$B12,'Defense Log'!$I$2:$I$3001,"Turnover",'Defense Log'!$L$2:$L$3001,"&lt;&gt;x"))</f>
        <v>0</v>
      </c>
      <c r="Z12" s="3">
        <f>IF(F12="","",SUMIFS('Defense Log'!$M$2:$M$3001,'Defense Log'!$H$2:$H$3001,"Eric",'Defense Log'!$A$2:$A$3001,B12,'Defense Log'!$L$2:$L$3001,"&lt;&gt;x"))</f>
        <v>0</v>
      </c>
      <c r="AA12" s="3">
        <f>IF(F12="","",T12+'Impact Formula'!$B$4*O12+'Impact Formula'!$B$5*M12+'Impact Formula'!$B$6*V12+'Impact Formula'!$B$7*S12+'Impact Formula'!$B$8*(H12-G12)+'Impact Formula'!$B$9*(L12-K12))</f>
        <v>-1.1500000000000004</v>
      </c>
      <c r="AB12" s="3">
        <f>IF(F12="","",N12*'Impact Formula'!$B$17+Q12*'Impact Formula'!$B$18+P12*'Impact Formula'!$B$19+W12*'Impact Formula'!$B$21+U12*'Impact Formula'!$B$22+X12*'Impact Formula'!$B$23+'Impact Formula'!$B$24*R12+Y12*'Impact Formula'!$B$20+Z12*'Impact Formula'!$B$16+IFERROR((COUNTIFS('Defense Log'!$H$2:$H$3001,"Eric",'Defense Log'!$A$2:$A$3001,$B12,'Defense Log'!$N$2:$N$3001,"No",'Defense Log'!$I$2:$I$3001,"&lt;&gt;Foul",'Defense Log'!$I$2:$I$3001,"&lt;&gt;Turnover")*'Impact Formula'!$B$25),0))</f>
        <v>-3.3</v>
      </c>
      <c r="AC12" s="6">
        <f t="shared" si="1"/>
        <v>-4.45</v>
      </c>
      <c r="AD12" s="5">
        <f t="shared" si="2"/>
        <v>0.25773195876288663</v>
      </c>
      <c r="AE12" s="13" t="s">
        <v>266</v>
      </c>
    </row>
    <row r="13" spans="1:31" x14ac:dyDescent="0.3">
      <c r="A13" s="20">
        <f>'Roman Game Log'!A13</f>
        <v>44915</v>
      </c>
      <c r="B13" s="13" t="str">
        <f>'Roman Game Log'!B13</f>
        <v>Mississippi State</v>
      </c>
      <c r="C13" s="3" t="str">
        <f>'Roman Game Log'!C13</f>
        <v>N</v>
      </c>
      <c r="D13" s="3" t="str">
        <f>IF('Roman Game Log'!D13= "","",'Roman Game Log'!D13)</f>
        <v>W</v>
      </c>
      <c r="E13" s="3">
        <f>IF('Roman Game Log'!E13= "","",'Roman Game Log'!E13)</f>
        <v>6</v>
      </c>
      <c r="F13" s="3">
        <v>13</v>
      </c>
      <c r="G13" s="3">
        <v>0</v>
      </c>
      <c r="H13" s="3">
        <v>1</v>
      </c>
      <c r="I13" s="3"/>
      <c r="J13" s="3"/>
      <c r="K13" s="3"/>
      <c r="L13" s="3"/>
      <c r="M13" s="3">
        <v>0</v>
      </c>
      <c r="N13" s="3">
        <v>2</v>
      </c>
      <c r="O13" s="3">
        <v>2</v>
      </c>
      <c r="P13" s="3">
        <v>1</v>
      </c>
      <c r="Q13" s="3">
        <v>0</v>
      </c>
      <c r="R13" s="3">
        <v>1</v>
      </c>
      <c r="S13" s="3">
        <v>1</v>
      </c>
      <c r="T13" s="3">
        <v>0</v>
      </c>
      <c r="U13" s="3">
        <v>0</v>
      </c>
      <c r="V13" s="3">
        <v>1</v>
      </c>
      <c r="W13" s="3">
        <v>0</v>
      </c>
      <c r="X13" s="3">
        <v>1</v>
      </c>
      <c r="Y13" s="3">
        <f>IF(F13="","",COUNTIFS('Defense Log'!$H$2:$H$3001,"Eric",'Defense Log'!$A$2:$A$3001,$B13,'Defense Log'!$I$2:$I$3001,"Turnover",'Defense Log'!$L$2:$L$3001,"&lt;&gt;x"))</f>
        <v>1</v>
      </c>
      <c r="Z13" s="3">
        <f>IF(F13="","",SUMIFS('Defense Log'!$M$2:$M$3001,'Defense Log'!$H$2:$H$3001,"Eric",'Defense Log'!$A$2:$A$3001,B13,'Defense Log'!$L$2:$L$3001,"&lt;&gt;x"))</f>
        <v>4</v>
      </c>
      <c r="AA13" s="3">
        <f>IF(F13="","",T13+'Impact Formula'!$B$4*O13+'Impact Formula'!$B$5*M13+'Impact Formula'!$B$6*V13+'Impact Formula'!$B$7*S13+'Impact Formula'!$B$8*(H13-G13)+'Impact Formula'!$B$9*(L13-K13))</f>
        <v>-0.1549999999999998</v>
      </c>
      <c r="AB13" s="3">
        <f>IF(F13="","",N13*'Impact Formula'!$B$17+Q13*'Impact Formula'!$B$18+P13*'Impact Formula'!$B$19+W13*'Impact Formula'!$B$21+U13*'Impact Formula'!$B$22+X13*'Impact Formula'!$B$23+'Impact Formula'!$B$24*R13+Y13*'Impact Formula'!$B$20+Z13*'Impact Formula'!$B$16+IFERROR((COUNTIFS('Defense Log'!$H$2:$H$3001,"Eric",'Defense Log'!$A$2:$A$3001,$B13,'Defense Log'!$N$2:$N$3001,"No",'Defense Log'!$I$2:$I$3001,"&lt;&gt;Foul",'Defense Log'!$I$2:$I$3001,"&lt;&gt;Turnover")*'Impact Formula'!$B$25),0))</f>
        <v>-1.1500000000000004</v>
      </c>
      <c r="AC13" s="6">
        <f t="shared" si="1"/>
        <v>-1.3050000000000002</v>
      </c>
      <c r="AD13" s="5">
        <f t="shared" si="2"/>
        <v>0</v>
      </c>
      <c r="AE13" s="13" t="s">
        <v>266</v>
      </c>
    </row>
    <row r="14" spans="1:31" x14ac:dyDescent="0.3">
      <c r="A14" s="20">
        <f>'Roman Game Log'!A14</f>
        <v>44924</v>
      </c>
      <c r="B14" s="13" t="str">
        <f>'Roman Game Log'!B14</f>
        <v>Valparaiso (H)</v>
      </c>
      <c r="C14" s="3" t="str">
        <f>'Roman Game Log'!C14</f>
        <v>H</v>
      </c>
      <c r="D14" s="3" t="str">
        <f>IF('Roman Game Log'!D14= "","",'Roman Game Log'!D14)</f>
        <v>W</v>
      </c>
      <c r="E14" s="3">
        <f>IF('Roman Game Log'!E14= "","",'Roman Game Log'!E14)</f>
        <v>5</v>
      </c>
      <c r="F14" s="3">
        <v>3</v>
      </c>
      <c r="G14" s="3">
        <v>0</v>
      </c>
      <c r="H14" s="3">
        <v>1</v>
      </c>
      <c r="I14" s="3"/>
      <c r="J14" s="3"/>
      <c r="K14" s="3"/>
      <c r="L14" s="3"/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2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f>IF(F14="","",COUNTIFS('Defense Log'!$H$2:$H$3001,"Eric",'Defense Log'!$A$2:$A$3001,$B14,'Defense Log'!$I$2:$I$3001,"Turnover",'Defense Log'!$L$2:$L$3001,"&lt;&gt;x"))</f>
        <v>0</v>
      </c>
      <c r="Z14" s="3">
        <f>IF(F14="","",SUMIFS('Defense Log'!$M$2:$M$3001,'Defense Log'!$H$2:$H$3001,"Eric",'Defense Log'!$A$2:$A$3001,B14,'Defense Log'!$L$2:$L$3001,"&lt;&gt;x"))</f>
        <v>3</v>
      </c>
      <c r="AA14" s="3">
        <f>IF(F14="","",T14+'Impact Formula'!$B$4*O14+'Impact Formula'!$B$5*M14+'Impact Formula'!$B$6*V14+'Impact Formula'!$B$7*S14+'Impact Formula'!$B$8*(H14-G14)+'Impact Formula'!$B$9*(L14-K14))</f>
        <v>-1.75</v>
      </c>
      <c r="AB14" s="3">
        <f>IF(F14="","",N14*'Impact Formula'!$B$17+Q14*'Impact Formula'!$B$18+P14*'Impact Formula'!$B$19+W14*'Impact Formula'!$B$21+U14*'Impact Formula'!$B$22+X14*'Impact Formula'!$B$23+'Impact Formula'!$B$24*R14+Y14*'Impact Formula'!$B$20+Z14*'Impact Formula'!$B$16+IFERROR((COUNTIFS('Defense Log'!$H$2:$H$3001,"Eric",'Defense Log'!$A$2:$A$3001,$B14,'Defense Log'!$N$2:$N$3001,"No",'Defense Log'!$I$2:$I$3001,"&lt;&gt;Foul",'Defense Log'!$I$2:$I$3001,"&lt;&gt;Turnover")*'Impact Formula'!$B$25),0))</f>
        <v>-2.75</v>
      </c>
      <c r="AC14" s="6">
        <f t="shared" si="1"/>
        <v>-4.5</v>
      </c>
      <c r="AD14" s="5">
        <f t="shared" si="2"/>
        <v>0</v>
      </c>
      <c r="AE14" s="13" t="s">
        <v>96</v>
      </c>
    </row>
    <row r="15" spans="1:31" x14ac:dyDescent="0.3">
      <c r="A15" s="20">
        <f>'Roman Game Log'!A15</f>
        <v>44927</v>
      </c>
      <c r="B15" s="13" t="str">
        <f>'Roman Game Log'!B15</f>
        <v>Missouri State (A)</v>
      </c>
      <c r="C15" s="3" t="str">
        <f>'Roman Game Log'!C15</f>
        <v>A</v>
      </c>
      <c r="D15" s="3" t="str">
        <f>IF('Roman Game Log'!D15= "","",'Roman Game Log'!D15)</f>
        <v>L</v>
      </c>
      <c r="E15" s="3">
        <f>IF('Roman Game Log'!E15= "","",'Roman Game Log'!E15)</f>
        <v>-3</v>
      </c>
      <c r="F15" s="3">
        <v>10</v>
      </c>
      <c r="G15" s="3">
        <v>0</v>
      </c>
      <c r="H15" s="3">
        <v>1</v>
      </c>
      <c r="I15" s="3">
        <v>0</v>
      </c>
      <c r="J15" s="3">
        <v>1</v>
      </c>
      <c r="K15" s="3">
        <v>1</v>
      </c>
      <c r="L15" s="3">
        <v>2</v>
      </c>
      <c r="M15" s="3">
        <v>0</v>
      </c>
      <c r="N15" s="3">
        <v>2</v>
      </c>
      <c r="O15" s="3">
        <v>0</v>
      </c>
      <c r="P15" s="3">
        <v>0</v>
      </c>
      <c r="Q15" s="3">
        <v>1</v>
      </c>
      <c r="R15" s="3">
        <v>1</v>
      </c>
      <c r="S15" s="3">
        <v>0</v>
      </c>
      <c r="T15" s="3">
        <v>1</v>
      </c>
      <c r="U15" s="3">
        <v>0</v>
      </c>
      <c r="V15" s="3">
        <v>1</v>
      </c>
      <c r="W15" s="3">
        <v>0</v>
      </c>
      <c r="X15" s="3">
        <v>0</v>
      </c>
      <c r="Y15" s="3">
        <f>IF(F15="","",COUNTIFS('Defense Log'!$H$2:$H$3001,"Eric",'Defense Log'!$A$2:$A$3001,$B15,'Defense Log'!$I$2:$I$3001,"Turnover",'Defense Log'!$L$2:$L$3001,"&lt;&gt;x"))</f>
        <v>0</v>
      </c>
      <c r="Z15" s="3">
        <f>IF(F15="","",SUMIFS('Defense Log'!$M$2:$M$3001,'Defense Log'!$H$2:$H$3001,"Eric",'Defense Log'!$A$2:$A$3001,B15,'Defense Log'!$L$2:$L$3001,"&lt;&gt;x"))</f>
        <v>2</v>
      </c>
      <c r="AA15" s="3">
        <f>IF(F15="","",T15+'Impact Formula'!$B$4*O15+'Impact Formula'!$B$5*M15+'Impact Formula'!$B$6*V15+'Impact Formula'!$B$7*S15+'Impact Formula'!$B$8*(H15-G15)+'Impact Formula'!$B$9*(L15-K15))</f>
        <v>-0.75</v>
      </c>
      <c r="AB15" s="3">
        <f>IF(F15="","",N15*'Impact Formula'!$B$17+Q15*'Impact Formula'!$B$18+P15*'Impact Formula'!$B$19+W15*'Impact Formula'!$B$21+U15*'Impact Formula'!$B$22+X15*'Impact Formula'!$B$23+'Impact Formula'!$B$24*R15+Y15*'Impact Formula'!$B$20+Z15*'Impact Formula'!$B$16+IFERROR((COUNTIFS('Defense Log'!$H$2:$H$3001,"Eric",'Defense Log'!$A$2:$A$3001,$B15,'Defense Log'!$N$2:$N$3001,"No",'Defense Log'!$I$2:$I$3001,"&lt;&gt;Foul",'Defense Log'!$I$2:$I$3001,"&lt;&gt;Turnover")*'Impact Formula'!$B$25),0))</f>
        <v>3.5</v>
      </c>
      <c r="AC15" s="6">
        <f t="shared" si="1"/>
        <v>2.75</v>
      </c>
      <c r="AD15" s="5">
        <f t="shared" si="2"/>
        <v>0.26595744680851063</v>
      </c>
      <c r="AE15" s="13" t="s">
        <v>96</v>
      </c>
    </row>
    <row r="16" spans="1:31" x14ac:dyDescent="0.3">
      <c r="A16" s="20">
        <f>'Roman Game Log'!A16</f>
        <v>44930</v>
      </c>
      <c r="B16" s="13" t="str">
        <f>'Roman Game Log'!B16</f>
        <v>SIU (A)</v>
      </c>
      <c r="C16" s="3" t="str">
        <f>'Roman Game Log'!C16</f>
        <v>A</v>
      </c>
      <c r="D16" s="3" t="str">
        <f>IF('Roman Game Log'!D16= "","",'Roman Game Log'!D16)</f>
        <v>L</v>
      </c>
      <c r="E16" s="3">
        <f>IF('Roman Game Log'!E16= "","",'Roman Game Log'!E16)</f>
        <v>-4</v>
      </c>
      <c r="F16" s="3">
        <v>13</v>
      </c>
      <c r="G16" s="3">
        <v>1</v>
      </c>
      <c r="H16" s="3">
        <v>3</v>
      </c>
      <c r="I16" s="3">
        <v>0</v>
      </c>
      <c r="J16" s="3">
        <v>1</v>
      </c>
      <c r="K16" s="3">
        <v>0</v>
      </c>
      <c r="L16" s="3">
        <v>1</v>
      </c>
      <c r="M16" s="3">
        <v>1</v>
      </c>
      <c r="N16" s="3">
        <v>3</v>
      </c>
      <c r="O16" s="3">
        <v>0</v>
      </c>
      <c r="P16" s="3">
        <v>0</v>
      </c>
      <c r="Q16" s="3">
        <v>0</v>
      </c>
      <c r="R16" s="3">
        <v>0</v>
      </c>
      <c r="S16" s="3">
        <v>1</v>
      </c>
      <c r="T16" s="3">
        <v>2</v>
      </c>
      <c r="U16" s="3">
        <v>2</v>
      </c>
      <c r="V16" s="3">
        <v>1</v>
      </c>
      <c r="W16" s="3">
        <v>0</v>
      </c>
      <c r="X16" s="3">
        <v>0</v>
      </c>
      <c r="Y16" s="3">
        <f>IF(F16="","",COUNTIFS('Defense Log'!$H$2:$H$3001,"Eric",'Defense Log'!$A$2:$A$3001,$B16,'Defense Log'!$I$2:$I$3001,"Turnover",'Defense Log'!$L$2:$L$3001,"&lt;&gt;x"))</f>
        <v>2</v>
      </c>
      <c r="Z16" s="3">
        <f>IF(F16="","",SUMIFS('Defense Log'!$M$2:$M$3001,'Defense Log'!$H$2:$H$3001,"Eric",'Defense Log'!$A$2:$A$3001,B16,'Defense Log'!$L$2:$L$3001,"&lt;&gt;x"))</f>
        <v>2</v>
      </c>
      <c r="AA16" s="3">
        <f>IF(F16="","",T16+'Impact Formula'!$B$4*O16+'Impact Formula'!$B$5*M16+'Impact Formula'!$B$6*V16+'Impact Formula'!$B$7*S16+'Impact Formula'!$B$8*(H16-G16)+'Impact Formula'!$B$9*(L16-K16))</f>
        <v>-1.5550000000000002</v>
      </c>
      <c r="AB16" s="3">
        <f>IF(F16="","",N16*'Impact Formula'!$B$17+Q16*'Impact Formula'!$B$18+P16*'Impact Formula'!$B$19+W16*'Impact Formula'!$B$21+U16*'Impact Formula'!$B$22+X16*'Impact Formula'!$B$23+'Impact Formula'!$B$24*R16+Y16*'Impact Formula'!$B$20+Z16*'Impact Formula'!$B$16+IFERROR((COUNTIFS('Defense Log'!$H$2:$H$3001,"Eric",'Defense Log'!$A$2:$A$3001,$B16,'Defense Log'!$N$2:$N$3001,"No",'Defense Log'!$I$2:$I$3001,"&lt;&gt;Foul",'Defense Log'!$I$2:$I$3001,"&lt;&gt;Turnover")*'Impact Formula'!$B$25),0))</f>
        <v>7.55</v>
      </c>
      <c r="AC16" s="6">
        <f t="shared" si="1"/>
        <v>5.9949999999999992</v>
      </c>
      <c r="AD16" s="5">
        <f t="shared" si="2"/>
        <v>0.29069767441860467</v>
      </c>
      <c r="AE16" s="13" t="s">
        <v>96</v>
      </c>
    </row>
    <row r="17" spans="1:31" x14ac:dyDescent="0.3">
      <c r="A17" s="20">
        <f>'Roman Game Log'!A17</f>
        <v>44933</v>
      </c>
      <c r="B17" s="13" t="str">
        <f>'Roman Game Log'!B17</f>
        <v>Murray State (H)</v>
      </c>
      <c r="C17" s="3" t="str">
        <f>'Roman Game Log'!C17</f>
        <v>H</v>
      </c>
      <c r="D17" s="3" t="str">
        <f>IF('Roman Game Log'!D17= "","",'Roman Game Log'!D17)</f>
        <v>W</v>
      </c>
      <c r="E17" s="3">
        <f>IF('Roman Game Log'!E17= "","",'Roman Game Log'!E17)</f>
        <v>18</v>
      </c>
      <c r="F17" s="3">
        <v>10</v>
      </c>
      <c r="G17" s="3">
        <v>1</v>
      </c>
      <c r="H17" s="3">
        <v>3</v>
      </c>
      <c r="I17" s="3">
        <v>0</v>
      </c>
      <c r="J17" s="3">
        <v>2</v>
      </c>
      <c r="K17" s="3"/>
      <c r="L17" s="3"/>
      <c r="M17" s="3">
        <v>2</v>
      </c>
      <c r="N17" s="3">
        <v>3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2</v>
      </c>
      <c r="U17" s="3">
        <v>0</v>
      </c>
      <c r="V17" s="3">
        <v>0</v>
      </c>
      <c r="W17" s="3">
        <v>0</v>
      </c>
      <c r="X17" s="3">
        <v>0</v>
      </c>
      <c r="Y17" s="3">
        <f>IF(F17="","",COUNTIFS('Defense Log'!$H$2:$H$3001,"Eric",'Defense Log'!$A$2:$A$3001,$B17,'Defense Log'!$I$2:$I$3001,"Turnover",'Defense Log'!$L$2:$L$3001,"&lt;&gt;x"))</f>
        <v>1</v>
      </c>
      <c r="Z17" s="3">
        <f>IF(F17="","",SUMIFS('Defense Log'!$M$2:$M$3001,'Defense Log'!$H$2:$H$3001,"Eric",'Defense Log'!$A$2:$A$3001,B17,'Defense Log'!$L$2:$L$3001,"&lt;&gt;x"))</f>
        <v>0</v>
      </c>
      <c r="AA17" s="3">
        <f>IF(F17="","",T17+'Impact Formula'!$B$4*O17+'Impact Formula'!$B$5*M17+'Impact Formula'!$B$6*V17+'Impact Formula'!$B$7*S17+'Impact Formula'!$B$8*(H17-G17)+'Impact Formula'!$B$9*(L17-K17))</f>
        <v>2.0999999999999996</v>
      </c>
      <c r="AB17" s="3">
        <f>IF(F17="","",N17*'Impact Formula'!$B$17+Q17*'Impact Formula'!$B$18+P17*'Impact Formula'!$B$19+W17*'Impact Formula'!$B$21+U17*'Impact Formula'!$B$22+X17*'Impact Formula'!$B$23+'Impact Formula'!$B$24*R17+Y17*'Impact Formula'!$B$20+Z17*'Impact Formula'!$B$16+IFERROR((COUNTIFS('Defense Log'!$H$2:$H$3001,"Eric",'Defense Log'!$A$2:$A$3001,$B17,'Defense Log'!$N$2:$N$3001,"No",'Defense Log'!$I$2:$I$3001,"&lt;&gt;Foul",'Defense Log'!$I$2:$I$3001,"&lt;&gt;Turnover")*'Impact Formula'!$B$25),0))</f>
        <v>5.9</v>
      </c>
      <c r="AC17" s="6">
        <f t="shared" si="1"/>
        <v>8</v>
      </c>
      <c r="AD17" s="5">
        <f t="shared" si="2"/>
        <v>0.33333333333333331</v>
      </c>
      <c r="AE17" s="13" t="s">
        <v>96</v>
      </c>
    </row>
    <row r="18" spans="1:31" x14ac:dyDescent="0.3">
      <c r="A18" s="20">
        <f>'Roman Game Log'!A18</f>
        <v>44936</v>
      </c>
      <c r="B18" s="13" t="str">
        <f>'Roman Game Log'!B18</f>
        <v>UIC (A)</v>
      </c>
      <c r="C18" s="3" t="str">
        <f>'Roman Game Log'!C18</f>
        <v>A</v>
      </c>
      <c r="D18" s="3" t="str">
        <f>IF('Roman Game Log'!D18= "","",'Roman Game Log'!D18)</f>
        <v>W</v>
      </c>
      <c r="E18" s="3">
        <f>IF('Roman Game Log'!E18= "","",'Roman Game Log'!E18)</f>
        <v>5</v>
      </c>
      <c r="F18" s="3">
        <v>4</v>
      </c>
      <c r="G18" s="3">
        <v>1</v>
      </c>
      <c r="H18" s="3">
        <v>2</v>
      </c>
      <c r="I18" s="3">
        <v>0</v>
      </c>
      <c r="J18" s="3">
        <v>1</v>
      </c>
      <c r="K18" s="3">
        <v>0</v>
      </c>
      <c r="L18" s="3">
        <v>1</v>
      </c>
      <c r="M18" s="3">
        <v>0</v>
      </c>
      <c r="N18" s="3">
        <v>1</v>
      </c>
      <c r="O18" s="3">
        <v>1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1</v>
      </c>
      <c r="W18" s="3">
        <v>0</v>
      </c>
      <c r="X18" s="3">
        <v>0</v>
      </c>
      <c r="Y18" s="3">
        <f>IF(F18="","",COUNTIFS('Defense Log'!$H$2:$H$3001,"Eric",'Defense Log'!$A$2:$A$3001,$B18,'Defense Log'!$I$2:$I$3001,"Turnover",'Defense Log'!$L$2:$L$3001,"&lt;&gt;x"))</f>
        <v>0</v>
      </c>
      <c r="Z18" s="3">
        <f>IF(F18="","",SUMIFS('Defense Log'!$M$2:$M$3001,'Defense Log'!$H$2:$H$3001,"Eric",'Defense Log'!$A$2:$A$3001,B18,'Defense Log'!$L$2:$L$3001,"&lt;&gt;x"))</f>
        <v>0</v>
      </c>
      <c r="AA18" s="3">
        <f>IF(F18="","",T18+'Impact Formula'!$B$4*O18+'Impact Formula'!$B$5*M18+'Impact Formula'!$B$6*V18+'Impact Formula'!$B$7*S18+'Impact Formula'!$B$8*(H18-G18)+'Impact Formula'!$B$9*(L18-K18))</f>
        <v>-0.39999999999999991</v>
      </c>
      <c r="AB18" s="3">
        <f>IF(F18="","",N18*'Impact Formula'!$B$17+Q18*'Impact Formula'!$B$18+P18*'Impact Formula'!$B$19+W18*'Impact Formula'!$B$21+U18*'Impact Formula'!$B$22+X18*'Impact Formula'!$B$23+'Impact Formula'!$B$24*R18+Y18*'Impact Formula'!$B$20+Z18*'Impact Formula'!$B$16+IFERROR((COUNTIFS('Defense Log'!$H$2:$H$3001,"Eric",'Defense Log'!$A$2:$A$3001,$B18,'Defense Log'!$N$2:$N$3001,"No",'Defense Log'!$I$2:$I$3001,"&lt;&gt;Foul",'Defense Log'!$I$2:$I$3001,"&lt;&gt;Turnover")*'Impact Formula'!$B$25),0))</f>
        <v>1</v>
      </c>
      <c r="AC18" s="6">
        <f t="shared" si="1"/>
        <v>0.60000000000000009</v>
      </c>
      <c r="AD18" s="5">
        <f t="shared" si="2"/>
        <v>0</v>
      </c>
      <c r="AE18" s="13" t="s">
        <v>96</v>
      </c>
    </row>
    <row r="19" spans="1:31" x14ac:dyDescent="0.3">
      <c r="A19" s="20">
        <f>'Roman Game Log'!A19</f>
        <v>44940</v>
      </c>
      <c r="B19" s="13" t="str">
        <f>'Roman Game Log'!B19</f>
        <v>Bradley (H)</v>
      </c>
      <c r="C19" s="3" t="str">
        <f>'Roman Game Log'!C19</f>
        <v>H</v>
      </c>
      <c r="D19" s="3" t="str">
        <f>IF('Roman Game Log'!D19= "","",'Roman Game Log'!D19)</f>
        <v>W</v>
      </c>
      <c r="E19" s="3">
        <f>IF('Roman Game Log'!E19= "","",'Roman Game Log'!E19)</f>
        <v>25</v>
      </c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 t="str">
        <f>IF(F19="","",COUNTIFS('Defense Log'!$H$2:$H$3001,"Eric",'Defense Log'!$A$2:$A$3001,$B19,'Defense Log'!$I$2:$I$3001,"Turnover",'Defense Log'!$L$2:$L$3001,"&lt;&gt;x"))</f>
        <v/>
      </c>
      <c r="Z19" s="3" t="str">
        <f>IF(F19="","",SUMIFS('Defense Log'!$M$2:$M$3001,'Defense Log'!$H$2:$H$3001,"Eric",'Defense Log'!$A$2:$A$3001,B19,'Defense Log'!$L$2:$L$3001,"&lt;&gt;x"))</f>
        <v/>
      </c>
      <c r="AA19" s="3" t="str">
        <f>IF(F19="","",T19+'Impact Formula'!$B$4*O19+'Impact Formula'!$B$5*M19+'Impact Formula'!$B$6*V19+'Impact Formula'!$B$7*S19+'Impact Formula'!$B$8*(H19-G19)+'Impact Formula'!$B$9*(L19-K19))</f>
        <v/>
      </c>
      <c r="AB19" s="3" t="str">
        <f>IF(F19="","",N19*'Impact Formula'!$B$17+Q19*'Impact Formula'!$B$18+P19*'Impact Formula'!$B$19+W19*'Impact Formula'!$B$21+U19*'Impact Formula'!$B$22+X19*'Impact Formula'!$B$23+'Impact Formula'!$B$24*R19+Y19*'Impact Formula'!$B$20+Z19*'Impact Formula'!$B$16+IFERROR((COUNTIFS('Defense Log'!$H$2:$H$3001,"Eric",'Defense Log'!$A$2:$A$3001,$B19,'Defense Log'!$N$2:$N$3001,"No",'Defense Log'!$I$2:$I$3001,"&lt;&gt;Foul",'Defense Log'!$I$2:$I$3001,"&lt;&gt;Turnover")*'Impact Formula'!$B$25),0))</f>
        <v/>
      </c>
      <c r="AC19" s="6" t="str">
        <f t="shared" si="1"/>
        <v/>
      </c>
      <c r="AD19" s="5" t="str">
        <f t="shared" si="2"/>
        <v/>
      </c>
      <c r="AE19" s="13" t="s">
        <v>96</v>
      </c>
    </row>
    <row r="20" spans="1:31" x14ac:dyDescent="0.3">
      <c r="A20" s="20">
        <f>'Roman Game Log'!A20</f>
        <v>44944</v>
      </c>
      <c r="B20" s="13" t="str">
        <f>'Roman Game Log'!B20</f>
        <v>Missouri State (H)</v>
      </c>
      <c r="C20" s="3" t="str">
        <f>'Roman Game Log'!C20</f>
        <v>H</v>
      </c>
      <c r="D20" s="3" t="str">
        <f>IF('Roman Game Log'!D20= "","",'Roman Game Log'!D20)</f>
        <v>L</v>
      </c>
      <c r="E20" s="3">
        <f>IF('Roman Game Log'!E20= "","",'Roman Game Log'!E20)</f>
        <v>3</v>
      </c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 t="str">
        <f>IF(F20="","",COUNTIFS('Defense Log'!$H$2:$H$3001,"Eric",'Defense Log'!$A$2:$A$3001,$B20,'Defense Log'!$I$2:$I$3001,"Turnover",'Defense Log'!$L$2:$L$3001,"&lt;&gt;x"))</f>
        <v/>
      </c>
      <c r="Z20" s="3" t="str">
        <f>IF(F20="","",SUMIFS('Defense Log'!$M$2:$M$3001,'Defense Log'!$H$2:$H$3001,"Eric",'Defense Log'!$A$2:$A$3001,B20,'Defense Log'!$L$2:$L$3001,"&lt;&gt;x"))</f>
        <v/>
      </c>
      <c r="AA20" s="3" t="str">
        <f>IF(F20="","",T20+'Impact Formula'!$B$4*O20+'Impact Formula'!$B$5*M20+'Impact Formula'!$B$6*V20+'Impact Formula'!$B$7*S20+'Impact Formula'!$B$8*(H20-G20)+'Impact Formula'!$B$9*(L20-K20))</f>
        <v/>
      </c>
      <c r="AB20" s="3" t="str">
        <f>IF(F20="","",N20*'Impact Formula'!$B$17+Q20*'Impact Formula'!$B$18+P20*'Impact Formula'!$B$19+W20*'Impact Formula'!$B$21+U20*'Impact Formula'!$B$22+X20*'Impact Formula'!$B$23+'Impact Formula'!$B$24*R20+Y20*'Impact Formula'!$B$20+Z20*'Impact Formula'!$B$16+IFERROR((COUNTIFS('Defense Log'!$H$2:$H$3001,"Eric",'Defense Log'!$A$2:$A$3001,$B20,'Defense Log'!$N$2:$N$3001,"No",'Defense Log'!$I$2:$I$3001,"&lt;&gt;Foul",'Defense Log'!$I$2:$I$3001,"&lt;&gt;Turnover")*'Impact Formula'!$B$25),0))</f>
        <v/>
      </c>
      <c r="AC20" s="6" t="str">
        <f t="shared" si="1"/>
        <v/>
      </c>
      <c r="AD20" s="5" t="str">
        <f t="shared" si="2"/>
        <v/>
      </c>
      <c r="AE20" s="13" t="s">
        <v>96</v>
      </c>
    </row>
    <row r="21" spans="1:31" x14ac:dyDescent="0.3">
      <c r="A21" s="20">
        <f>'Roman Game Log'!A21</f>
        <v>44947</v>
      </c>
      <c r="B21" s="13" t="str">
        <f>'Roman Game Log'!B21</f>
        <v>Evansville (A)</v>
      </c>
      <c r="C21" s="3" t="str">
        <f>'Roman Game Log'!C21</f>
        <v>A</v>
      </c>
      <c r="D21" s="3" t="str">
        <f>IF('Roman Game Log'!D21= "","",'Roman Game Log'!D21)</f>
        <v>W</v>
      </c>
      <c r="E21" s="3">
        <f>IF('Roman Game Log'!E21= "","",'Roman Game Log'!E21)</f>
        <v>36</v>
      </c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 t="str">
        <f>IF(F21="","",COUNTIFS('Defense Log'!$H$2:$H$3001,"Eric",'Defense Log'!$A$2:$A$3001,$B21,'Defense Log'!$I$2:$I$3001,"Turnover",'Defense Log'!$L$2:$L$3001,"&lt;&gt;x"))</f>
        <v/>
      </c>
      <c r="Z21" s="3" t="str">
        <f>IF(F21="","",SUMIFS('Defense Log'!$M$2:$M$3001,'Defense Log'!$H$2:$H$3001,"Eric",'Defense Log'!$A$2:$A$3001,B21,'Defense Log'!$L$2:$L$3001,"&lt;&gt;x"))</f>
        <v/>
      </c>
      <c r="AA21" s="3" t="str">
        <f>IF(F21="","",T21+'Impact Formula'!$B$4*O21+'Impact Formula'!$B$5*M21+'Impact Formula'!$B$6*V21+'Impact Formula'!$B$7*S21+'Impact Formula'!$B$8*(H21-G21)+'Impact Formula'!$B$9*(L21-K21))</f>
        <v/>
      </c>
      <c r="AB21" s="3" t="str">
        <f>IF(F21="","",N21*'Impact Formula'!$B$17+Q21*'Impact Formula'!$B$18+P21*'Impact Formula'!$B$19+W21*'Impact Formula'!$B$21+U21*'Impact Formula'!$B$22+X21*'Impact Formula'!$B$23+'Impact Formula'!$B$24*R21+Y21*'Impact Formula'!$B$20+Z21*'Impact Formula'!$B$16+IFERROR((COUNTIFS('Defense Log'!$H$2:$H$3001,"Eric",'Defense Log'!$A$2:$A$3001,$B21,'Defense Log'!$N$2:$N$3001,"No",'Defense Log'!$I$2:$I$3001,"&lt;&gt;Foul",'Defense Log'!$I$2:$I$3001,"&lt;&gt;Turnover")*'Impact Formula'!$B$25),0))</f>
        <v/>
      </c>
      <c r="AC21" s="6" t="str">
        <f t="shared" si="1"/>
        <v/>
      </c>
      <c r="AD21" s="5" t="str">
        <f t="shared" si="2"/>
        <v/>
      </c>
      <c r="AE21" s="13" t="s">
        <v>96</v>
      </c>
    </row>
    <row r="22" spans="1:31" x14ac:dyDescent="0.3">
      <c r="A22" s="20">
        <f>'Roman Game Log'!A22</f>
        <v>44950</v>
      </c>
      <c r="B22" s="13" t="str">
        <f>'Roman Game Log'!B22</f>
        <v>Indiana State (H)</v>
      </c>
      <c r="C22" s="3" t="str">
        <f>'Roman Game Log'!C22</f>
        <v>H</v>
      </c>
      <c r="D22" s="3" t="str">
        <f>IF('Roman Game Log'!D22= "","",'Roman Game Log'!D22)</f>
        <v>W</v>
      </c>
      <c r="E22" s="3">
        <f>IF('Roman Game Log'!E22= "","",'Roman Game Log'!E22)</f>
        <v>2</v>
      </c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 t="str">
        <f>IF(F22="","",COUNTIFS('Defense Log'!$H$2:$H$3001,"Eric",'Defense Log'!$A$2:$A$3001,$B22,'Defense Log'!$I$2:$I$3001,"Turnover",'Defense Log'!$L$2:$L$3001,"&lt;&gt;x"))</f>
        <v/>
      </c>
      <c r="Z22" s="3" t="str">
        <f>IF(F22="","",SUMIFS('Defense Log'!$M$2:$M$3001,'Defense Log'!$H$2:$H$3001,"Eric",'Defense Log'!$A$2:$A$3001,B22,'Defense Log'!$L$2:$L$3001,"&lt;&gt;x"))</f>
        <v/>
      </c>
      <c r="AA22" s="3" t="str">
        <f>IF(F22="","",T22+'Impact Formula'!$B$4*O22+'Impact Formula'!$B$5*M22+'Impact Formula'!$B$6*V22+'Impact Formula'!$B$7*S22+'Impact Formula'!$B$8*(H22-G22)+'Impact Formula'!$B$9*(L22-K22))</f>
        <v/>
      </c>
      <c r="AB22" s="3" t="str">
        <f>IF(F22="","",N22*'Impact Formula'!$B$17+Q22*'Impact Formula'!$B$18+P22*'Impact Formula'!$B$19+W22*'Impact Formula'!$B$21+U22*'Impact Formula'!$B$22+X22*'Impact Formula'!$B$23+'Impact Formula'!$B$24*R22+Y22*'Impact Formula'!$B$20+Z22*'Impact Formula'!$B$16+IFERROR((COUNTIFS('Defense Log'!$H$2:$H$3001,"Eric",'Defense Log'!$A$2:$A$3001,$B22,'Defense Log'!$N$2:$N$3001,"No",'Defense Log'!$I$2:$I$3001,"&lt;&gt;Foul",'Defense Log'!$I$2:$I$3001,"&lt;&gt;Turnover")*'Impact Formula'!$B$25),0))</f>
        <v/>
      </c>
      <c r="AC22" s="6" t="str">
        <f t="shared" si="1"/>
        <v/>
      </c>
      <c r="AD22" s="5" t="str">
        <f t="shared" si="2"/>
        <v/>
      </c>
      <c r="AE22" s="13" t="s">
        <v>96</v>
      </c>
    </row>
    <row r="23" spans="1:31" x14ac:dyDescent="0.3">
      <c r="A23" s="20">
        <f>'Roman Game Log'!A23</f>
        <v>44955</v>
      </c>
      <c r="B23" s="13" t="str">
        <f>'Roman Game Log'!B23</f>
        <v>Belmont (A)</v>
      </c>
      <c r="C23" s="3" t="str">
        <f>'Roman Game Log'!C23</f>
        <v>A</v>
      </c>
      <c r="D23" s="3" t="str">
        <f>IF('Roman Game Log'!D23= "","",'Roman Game Log'!D23)</f>
        <v>W</v>
      </c>
      <c r="E23" s="3">
        <f>IF('Roman Game Log'!E23= "","",'Roman Game Log'!E23)</f>
        <v>18</v>
      </c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 t="str">
        <f>IF(F23="","",COUNTIFS('Defense Log'!$H$2:$H$3001,"Eric",'Defense Log'!$A$2:$A$3001,$B23,'Defense Log'!$I$2:$I$3001,"Turnover",'Defense Log'!$L$2:$L$3001,"&lt;&gt;x"))</f>
        <v/>
      </c>
      <c r="Z23" s="3" t="str">
        <f>IF(F23="","",SUMIFS('Defense Log'!$M$2:$M$3001,'Defense Log'!$H$2:$H$3001,"Eric",'Defense Log'!$A$2:$A$3001,B23,'Defense Log'!$L$2:$L$3001,"&lt;&gt;x"))</f>
        <v/>
      </c>
      <c r="AA23" s="3" t="str">
        <f>IF(F23="","",T23+'Impact Formula'!$B$4*O23+'Impact Formula'!$B$5*M23+'Impact Formula'!$B$6*V23+'Impact Formula'!$B$7*S23+'Impact Formula'!$B$8*(H23-G23)+'Impact Formula'!$B$9*(L23-K23))</f>
        <v/>
      </c>
      <c r="AB23" s="3" t="str">
        <f>IF(F23="","",N23*'Impact Formula'!$B$17+Q23*'Impact Formula'!$B$18+P23*'Impact Formula'!$B$19+W23*'Impact Formula'!$B$21+U23*'Impact Formula'!$B$22+X23*'Impact Formula'!$B$23+'Impact Formula'!$B$24*R23+Y23*'Impact Formula'!$B$20+Z23*'Impact Formula'!$B$16+IFERROR((COUNTIFS('Defense Log'!$H$2:$H$3001,"Eric",'Defense Log'!$A$2:$A$3001,$B23,'Defense Log'!$N$2:$N$3001,"No",'Defense Log'!$I$2:$I$3001,"&lt;&gt;Foul",'Defense Log'!$I$2:$I$3001,"&lt;&gt;Turnover")*'Impact Formula'!$B$25),0))</f>
        <v/>
      </c>
      <c r="AC23" s="6" t="str">
        <f t="shared" si="1"/>
        <v/>
      </c>
      <c r="AD23" s="5" t="str">
        <f t="shared" si="2"/>
        <v/>
      </c>
      <c r="AE23" s="13" t="s">
        <v>96</v>
      </c>
    </row>
    <row r="24" spans="1:31" x14ac:dyDescent="0.3">
      <c r="A24" s="20">
        <f>'Roman Game Log'!A24</f>
        <v>44958</v>
      </c>
      <c r="B24" s="13" t="str">
        <f>'Roman Game Log'!B24</f>
        <v>UNI (H)</v>
      </c>
      <c r="C24" s="3" t="str">
        <f>'Roman Game Log'!C24</f>
        <v>H</v>
      </c>
      <c r="D24" s="3" t="str">
        <f>IF('Roman Game Log'!D24= "","",'Roman Game Log'!D24)</f>
        <v>W</v>
      </c>
      <c r="E24" s="3">
        <f>IF('Roman Game Log'!E24= "","",'Roman Game Log'!E24)</f>
        <v>7</v>
      </c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 t="str">
        <f>IF(F24="","",COUNTIFS('Defense Log'!$H$2:$H$3001,"Eric",'Defense Log'!$A$2:$A$3001,$B24,'Defense Log'!$I$2:$I$3001,"Turnover",'Defense Log'!$L$2:$L$3001,"&lt;&gt;x"))</f>
        <v/>
      </c>
      <c r="Z24" s="3" t="str">
        <f>IF(F24="","",SUMIFS('Defense Log'!$M$2:$M$3001,'Defense Log'!$H$2:$H$3001,"Eric",'Defense Log'!$A$2:$A$3001,B24,'Defense Log'!$L$2:$L$3001,"&lt;&gt;x"))</f>
        <v/>
      </c>
      <c r="AA24" s="3" t="str">
        <f>IF(F24="","",T24+'Impact Formula'!$B$4*O24+'Impact Formula'!$B$5*M24+'Impact Formula'!$B$6*V24+'Impact Formula'!$B$7*S24+'Impact Formula'!$B$8*(H24-G24)+'Impact Formula'!$B$9*(L24-K24))</f>
        <v/>
      </c>
      <c r="AB24" s="3" t="str">
        <f>IF(F24="","",N24*'Impact Formula'!$B$17+Q24*'Impact Formula'!$B$18+P24*'Impact Formula'!$B$19+W24*'Impact Formula'!$B$21+U24*'Impact Formula'!$B$22+X24*'Impact Formula'!$B$23+'Impact Formula'!$B$24*R24+Y24*'Impact Formula'!$B$20+Z24*'Impact Formula'!$B$16+IFERROR((COUNTIFS('Defense Log'!$H$2:$H$3001,"Eric",'Defense Log'!$A$2:$A$3001,$B24,'Defense Log'!$N$2:$N$3001,"No",'Defense Log'!$I$2:$I$3001,"&lt;&gt;Foul",'Defense Log'!$I$2:$I$3001,"&lt;&gt;Turnover")*'Impact Formula'!$B$25),0))</f>
        <v/>
      </c>
      <c r="AC24" s="6" t="str">
        <f t="shared" si="1"/>
        <v/>
      </c>
      <c r="AD24" s="5" t="str">
        <f t="shared" si="2"/>
        <v/>
      </c>
      <c r="AE24" s="13" t="s">
        <v>96</v>
      </c>
    </row>
    <row r="25" spans="1:31" x14ac:dyDescent="0.3">
      <c r="A25" s="20">
        <f>'Roman Game Log'!A25</f>
        <v>44961</v>
      </c>
      <c r="B25" s="13" t="str">
        <f>'Roman Game Log'!B25</f>
        <v>Valparaiso (A)</v>
      </c>
      <c r="C25" s="3" t="str">
        <f>'Roman Game Log'!C25</f>
        <v>A</v>
      </c>
      <c r="D25" s="3" t="str">
        <f>IF('Roman Game Log'!D25= "","",'Roman Game Log'!D25)</f>
        <v>W</v>
      </c>
      <c r="E25" s="3">
        <f>IF('Roman Game Log'!E25= "","",'Roman Game Log'!E25)</f>
        <v>3</v>
      </c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 t="str">
        <f>IF(F25="","",COUNTIFS('Defense Log'!$H$2:$H$3001,"Eric",'Defense Log'!$A$2:$A$3001,$B25,'Defense Log'!$I$2:$I$3001,"Turnover",'Defense Log'!$L$2:$L$3001,"&lt;&gt;x"))</f>
        <v/>
      </c>
      <c r="Z25" s="3" t="str">
        <f>IF(F25="","",SUMIFS('Defense Log'!$M$2:$M$3001,'Defense Log'!$H$2:$H$3001,"Eric",'Defense Log'!$A$2:$A$3001,B25,'Defense Log'!$L$2:$L$3001,"&lt;&gt;x"))</f>
        <v/>
      </c>
      <c r="AA25" s="3" t="str">
        <f>IF(F25="","",T25+'Impact Formula'!$B$4*O25+'Impact Formula'!$B$5*M25+'Impact Formula'!$B$6*V25+'Impact Formula'!$B$7*S25+'Impact Formula'!$B$8*(H25-G25)+'Impact Formula'!$B$9*(L25-K25))</f>
        <v/>
      </c>
      <c r="AB25" s="3" t="str">
        <f>IF(F25="","",N25*'Impact Formula'!$B$17+Q25*'Impact Formula'!$B$18+P25*'Impact Formula'!$B$19+W25*'Impact Formula'!$B$21+U25*'Impact Formula'!$B$22+X25*'Impact Formula'!$B$23+'Impact Formula'!$B$24*R25+Y25*'Impact Formula'!$B$20+Z25*'Impact Formula'!$B$16+IFERROR((COUNTIFS('Defense Log'!$H$2:$H$3001,"Eric",'Defense Log'!$A$2:$A$3001,$B25,'Defense Log'!$N$2:$N$3001,"No",'Defense Log'!$I$2:$I$3001,"&lt;&gt;Foul",'Defense Log'!$I$2:$I$3001,"&lt;&gt;Turnover")*'Impact Formula'!$B$25),0))</f>
        <v/>
      </c>
      <c r="AC25" s="6" t="str">
        <f t="shared" si="1"/>
        <v/>
      </c>
      <c r="AD25" s="5" t="str">
        <f t="shared" si="2"/>
        <v/>
      </c>
      <c r="AE25" s="13" t="s">
        <v>96</v>
      </c>
    </row>
    <row r="26" spans="1:31" x14ac:dyDescent="0.3">
      <c r="A26" s="20">
        <f>'Roman Game Log'!A26</f>
        <v>44964</v>
      </c>
      <c r="B26" s="13" t="str">
        <f>'Roman Game Log'!B26</f>
        <v>Murray State (A)</v>
      </c>
      <c r="C26" s="3" t="str">
        <f>'Roman Game Log'!C26</f>
        <v>A</v>
      </c>
      <c r="D26" s="3" t="str">
        <f>IF('Roman Game Log'!D26= "","",'Roman Game Log'!D26)</f>
        <v>W</v>
      </c>
      <c r="E26" s="3">
        <f>IF('Roman Game Log'!E26= "","",'Roman Game Log'!E26)</f>
        <v>24</v>
      </c>
      <c r="F26" s="3">
        <v>3</v>
      </c>
      <c r="G26" s="3"/>
      <c r="H26" s="3"/>
      <c r="I26" s="3"/>
      <c r="J26" s="3"/>
      <c r="K26" s="3"/>
      <c r="L26" s="3"/>
      <c r="M26" s="3">
        <v>0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f>IF(F26="","",COUNTIFS('Defense Log'!$H$2:$H$3001,"Eric",'Defense Log'!$A$2:$A$3001,$B26,'Defense Log'!$I$2:$I$3001,"Turnover",'Defense Log'!$L$2:$L$3001,"&lt;&gt;x"))</f>
        <v>0</v>
      </c>
      <c r="Z26" s="3">
        <f>IF(F26="","",SUMIFS('Defense Log'!$M$2:$M$3001,'Defense Log'!$H$2:$H$3001,"Eric",'Defense Log'!$A$2:$A$3001,B26,'Defense Log'!$L$2:$L$3001,"&lt;&gt;x"))</f>
        <v>0</v>
      </c>
      <c r="AA26" s="3">
        <f>IF(F26="","",T26+'Impact Formula'!$B$4*O26+'Impact Formula'!$B$5*M26+'Impact Formula'!$B$6*V26+'Impact Formula'!$B$7*S26+'Impact Formula'!$B$8*(H26-G26)+'Impact Formula'!$B$9*(L26-K26))</f>
        <v>0</v>
      </c>
      <c r="AB26" s="3">
        <f>IF(F26="","",N26*'Impact Formula'!$B$17+Q26*'Impact Formula'!$B$18+P26*'Impact Formula'!$B$19+W26*'Impact Formula'!$B$21+U26*'Impact Formula'!$B$22+X26*'Impact Formula'!$B$23+'Impact Formula'!$B$24*R26+Y26*'Impact Formula'!$B$20+Z26*'Impact Formula'!$B$16+IFERROR((COUNTIFS('Defense Log'!$H$2:$H$3001,"Eric",'Defense Log'!$A$2:$A$3001,$B26,'Defense Log'!$N$2:$N$3001,"No",'Defense Log'!$I$2:$I$3001,"&lt;&gt;Foul",'Defense Log'!$I$2:$I$3001,"&lt;&gt;Turnover")*'Impact Formula'!$B$25),0))</f>
        <v>0</v>
      </c>
      <c r="AC26" s="6">
        <f t="shared" si="1"/>
        <v>0</v>
      </c>
      <c r="AD26" s="5" t="str">
        <f t="shared" si="2"/>
        <v/>
      </c>
      <c r="AE26" s="13" t="s">
        <v>96</v>
      </c>
    </row>
    <row r="27" spans="1:31" x14ac:dyDescent="0.3">
      <c r="A27" s="20">
        <f>'Roman Game Log'!A27</f>
        <v>44968</v>
      </c>
      <c r="B27" s="13" t="str">
        <f>'Roman Game Log'!B27</f>
        <v>SIU (H)</v>
      </c>
      <c r="C27" s="3" t="str">
        <f>'Roman Game Log'!C27</f>
        <v>H</v>
      </c>
      <c r="D27" s="3" t="str">
        <f>IF('Roman Game Log'!D27= "","",'Roman Game Log'!D27)</f>
        <v>W</v>
      </c>
      <c r="E27" s="3">
        <f>IF('Roman Game Log'!E27= "","",'Roman Game Log'!E27)</f>
        <v>23</v>
      </c>
      <c r="F27" s="3">
        <v>2</v>
      </c>
      <c r="G27" s="3"/>
      <c r="H27" s="3"/>
      <c r="I27" s="3"/>
      <c r="J27" s="3"/>
      <c r="K27" s="3"/>
      <c r="L27" s="3"/>
      <c r="M27" s="3">
        <v>0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f>IF(F27="","",COUNTIFS('Defense Log'!$H$2:$H$3001,"Eric",'Defense Log'!$A$2:$A$3001,$B27,'Defense Log'!$I$2:$I$3001,"Turnover",'Defense Log'!$L$2:$L$3001,"&lt;&gt;x"))</f>
        <v>0</v>
      </c>
      <c r="Z27" s="3">
        <f>IF(F27="","",SUMIFS('Defense Log'!$M$2:$M$3001,'Defense Log'!$H$2:$H$3001,"Eric",'Defense Log'!$A$2:$A$3001,B27,'Defense Log'!$L$2:$L$3001,"&lt;&gt;x"))</f>
        <v>0</v>
      </c>
      <c r="AA27" s="3">
        <f>IF(F27="","",T27+'Impact Formula'!$B$4*O27+'Impact Formula'!$B$5*M27+'Impact Formula'!$B$6*V27+'Impact Formula'!$B$7*S27+'Impact Formula'!$B$8*(H27-G27)+'Impact Formula'!$B$9*(L27-K27))</f>
        <v>0</v>
      </c>
      <c r="AB27" s="3">
        <f>IF(F27="","",N27*'Impact Formula'!$B$17+Q27*'Impact Formula'!$B$18+P27*'Impact Formula'!$B$19+W27*'Impact Formula'!$B$21+U27*'Impact Formula'!$B$22+X27*'Impact Formula'!$B$23+'Impact Formula'!$B$24*R27+Y27*'Impact Formula'!$B$20+Z27*'Impact Formula'!$B$16+IFERROR((COUNTIFS('Defense Log'!$H$2:$H$3001,"Eric",'Defense Log'!$A$2:$A$3001,$B27,'Defense Log'!$N$2:$N$3001,"No",'Defense Log'!$I$2:$I$3001,"&lt;&gt;Foul",'Defense Log'!$I$2:$I$3001,"&lt;&gt;Turnover")*'Impact Formula'!$B$25),0))</f>
        <v>0</v>
      </c>
      <c r="AC27" s="6">
        <f t="shared" si="1"/>
        <v>0</v>
      </c>
      <c r="AD27" s="5" t="str">
        <f t="shared" si="2"/>
        <v/>
      </c>
      <c r="AE27" s="13" t="s">
        <v>96</v>
      </c>
    </row>
    <row r="28" spans="1:31" x14ac:dyDescent="0.3">
      <c r="A28" s="20">
        <f>'Roman Game Log'!A28</f>
        <v>44972</v>
      </c>
      <c r="B28" s="13" t="str">
        <f>'Roman Game Log'!B28</f>
        <v>UNI (A)</v>
      </c>
      <c r="C28" s="3" t="str">
        <f>'Roman Game Log'!C28</f>
        <v>A</v>
      </c>
      <c r="D28" s="3" t="str">
        <f>IF('Roman Game Log'!D28= "","",'Roman Game Log'!D28)</f>
        <v>W</v>
      </c>
      <c r="E28" s="3">
        <f>IF('Roman Game Log'!E28= "","",'Roman Game Log'!E28)</f>
        <v>8</v>
      </c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 t="str">
        <f>IF(F28="","",COUNTIFS('Defense Log'!$H$2:$H$3001,"Eric",'Defense Log'!$A$2:$A$3001,$B28,'Defense Log'!$I$2:$I$3001,"Turnover",'Defense Log'!$L$2:$L$3001,"&lt;&gt;x"))</f>
        <v/>
      </c>
      <c r="Z28" s="3" t="str">
        <f>IF(F28="","",SUMIFS('Defense Log'!$M$2:$M$3001,'Defense Log'!$H$2:$H$3001,"Eric",'Defense Log'!$A$2:$A$3001,B28,'Defense Log'!$L$2:$L$3001,"&lt;&gt;x"))</f>
        <v/>
      </c>
      <c r="AA28" s="3" t="str">
        <f>IF(F28="","",T28+'Impact Formula'!$B$4*O28+'Impact Formula'!$B$5*M28+'Impact Formula'!$B$6*V28+'Impact Formula'!$B$7*S28+'Impact Formula'!$B$8*(H28-G28)+'Impact Formula'!$B$9*(L28-K28))</f>
        <v/>
      </c>
      <c r="AB28" s="3" t="str">
        <f>IF(F28="","",N28*'Impact Formula'!$B$17+Q28*'Impact Formula'!$B$18+P28*'Impact Formula'!$B$19+W28*'Impact Formula'!$B$21+U28*'Impact Formula'!$B$22+X28*'Impact Formula'!$B$23+'Impact Formula'!$B$24*R28+Y28*'Impact Formula'!$B$20+Z28*'Impact Formula'!$B$16+IFERROR((COUNTIFS('Defense Log'!$H$2:$H$3001,"Eric",'Defense Log'!$A$2:$A$3001,$B28,'Defense Log'!$N$2:$N$3001,"No",'Defense Log'!$I$2:$I$3001,"&lt;&gt;Foul",'Defense Log'!$I$2:$I$3001,"&lt;&gt;Turnover")*'Impact Formula'!$B$25),0))</f>
        <v/>
      </c>
      <c r="AC28" s="6" t="str">
        <f t="shared" si="1"/>
        <v/>
      </c>
      <c r="AD28" s="5" t="str">
        <f t="shared" si="2"/>
        <v/>
      </c>
      <c r="AE28" s="13" t="s">
        <v>96</v>
      </c>
    </row>
    <row r="29" spans="1:31" x14ac:dyDescent="0.3">
      <c r="A29" s="20">
        <f>'Roman Game Log'!A29</f>
        <v>44976</v>
      </c>
      <c r="B29" s="13" t="str">
        <f>'Roman Game Log'!B29</f>
        <v>Belmont (H)</v>
      </c>
      <c r="C29" s="3" t="str">
        <f>'Roman Game Log'!C29</f>
        <v>H</v>
      </c>
      <c r="D29" s="3" t="str">
        <f>IF('Roman Game Log'!D29= "","",'Roman Game Log'!D29)</f>
        <v>W</v>
      </c>
      <c r="E29" s="3">
        <f>IF('Roman Game Log'!E29= "","",'Roman Game Log'!E29)</f>
        <v>14</v>
      </c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 t="str">
        <f>IF(F29="","",COUNTIFS('Defense Log'!$H$2:$H$3001,"Eric",'Defense Log'!$A$2:$A$3001,$B29,'Defense Log'!$I$2:$I$3001,"Turnover",'Defense Log'!$L$2:$L$3001,"&lt;&gt;x"))</f>
        <v/>
      </c>
      <c r="Z29" s="3" t="str">
        <f>IF(F29="","",SUMIFS('Defense Log'!$M$2:$M$3001,'Defense Log'!$H$2:$H$3001,"Eric",'Defense Log'!$A$2:$A$3001,B29,'Defense Log'!$L$2:$L$3001,"&lt;&gt;x"))</f>
        <v/>
      </c>
      <c r="AA29" s="3" t="str">
        <f>IF(F29="","",T29+'Impact Formula'!$B$4*O29+'Impact Formula'!$B$5*M29+'Impact Formula'!$B$6*V29+'Impact Formula'!$B$7*S29+'Impact Formula'!$B$8*(H29-G29)+'Impact Formula'!$B$9*(L29-K29))</f>
        <v/>
      </c>
      <c r="AB29" s="3" t="str">
        <f>IF(F29="","",N29*'Impact Formula'!$B$17+Q29*'Impact Formula'!$B$18+P29*'Impact Formula'!$B$19+W29*'Impact Formula'!$B$21+U29*'Impact Formula'!$B$22+X29*'Impact Formula'!$B$23+'Impact Formula'!$B$24*R29+Y29*'Impact Formula'!$B$20+Z29*'Impact Formula'!$B$16+IFERROR((COUNTIFS('Defense Log'!$H$2:$H$3001,"Eric",'Defense Log'!$A$2:$A$3001,$B29,'Defense Log'!$N$2:$N$3001,"No",'Defense Log'!$I$2:$I$3001,"&lt;&gt;Foul",'Defense Log'!$I$2:$I$3001,"&lt;&gt;Turnover")*'Impact Formula'!$B$25),0))</f>
        <v/>
      </c>
      <c r="AC29" s="6" t="str">
        <f t="shared" si="1"/>
        <v/>
      </c>
      <c r="AD29" s="5" t="str">
        <f t="shared" si="2"/>
        <v/>
      </c>
      <c r="AE29" s="13" t="s">
        <v>96</v>
      </c>
    </row>
    <row r="30" spans="1:31" x14ac:dyDescent="0.3">
      <c r="A30" s="20">
        <f>'Roman Game Log'!A30</f>
        <v>44979</v>
      </c>
      <c r="B30" s="13" t="str">
        <f>'Roman Game Log'!B30</f>
        <v>Illinois State (H)</v>
      </c>
      <c r="C30" s="3" t="str">
        <f>'Roman Game Log'!C30</f>
        <v>H</v>
      </c>
      <c r="D30" s="3" t="str">
        <f>IF('Roman Game Log'!D30= "","",'Roman Game Log'!D30)</f>
        <v>W</v>
      </c>
      <c r="E30" s="3">
        <f>IF('Roman Game Log'!E30= "","",'Roman Game Log'!E30)</f>
        <v>31</v>
      </c>
      <c r="F30" s="3">
        <v>3</v>
      </c>
      <c r="G30" s="3">
        <v>2</v>
      </c>
      <c r="H30" s="3">
        <v>2</v>
      </c>
      <c r="I30" s="3">
        <v>1</v>
      </c>
      <c r="J30" s="3">
        <v>1</v>
      </c>
      <c r="K30" s="3"/>
      <c r="L30" s="3"/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5</v>
      </c>
      <c r="U30" s="3">
        <v>0</v>
      </c>
      <c r="V30" s="3">
        <v>0</v>
      </c>
      <c r="W30" s="3">
        <v>0</v>
      </c>
      <c r="X30" s="3">
        <v>0</v>
      </c>
      <c r="Y30" s="3">
        <f>IF(F30="","",COUNTIFS('Defense Log'!$H$2:$H$3001,"Eric",'Defense Log'!$A$2:$A$3001,$B30,'Defense Log'!$I$2:$I$3001,"Turnover",'Defense Log'!$L$2:$L$3001,"&lt;&gt;x"))</f>
        <v>0</v>
      </c>
      <c r="Z30" s="3">
        <f>IF(F30="","",SUMIFS('Defense Log'!$M$2:$M$3001,'Defense Log'!$H$2:$H$3001,"Eric",'Defense Log'!$A$2:$A$3001,B30,'Defense Log'!$L$2:$L$3001,"&lt;&gt;x"))</f>
        <v>0</v>
      </c>
      <c r="AA30" s="3">
        <f>IF(F30="","",T30+'Impact Formula'!$B$4*O30+'Impact Formula'!$B$5*M30+'Impact Formula'!$B$6*V30+'Impact Formula'!$B$7*S30+'Impact Formula'!$B$8*(H30-G30)+'Impact Formula'!$B$9*(L30-K30))</f>
        <v>5</v>
      </c>
      <c r="AB30" s="3">
        <f>IF(F30="","",N30*'Impact Formula'!$B$17+Q30*'Impact Formula'!$B$18+P30*'Impact Formula'!$B$19+W30*'Impact Formula'!$B$21+U30*'Impact Formula'!$B$22+X30*'Impact Formula'!$B$23+'Impact Formula'!$B$24*R30+Y30*'Impact Formula'!$B$20+Z30*'Impact Formula'!$B$16+IFERROR((COUNTIFS('Defense Log'!$H$2:$H$3001,"Eric",'Defense Log'!$A$2:$A$3001,$B30,'Defense Log'!$N$2:$N$3001,"No",'Defense Log'!$I$2:$I$3001,"&lt;&gt;Foul",'Defense Log'!$I$2:$I$3001,"&lt;&gt;Turnover")*'Impact Formula'!$B$25),0))</f>
        <v>0</v>
      </c>
      <c r="AC30" s="6">
        <f t="shared" si="1"/>
        <v>5</v>
      </c>
      <c r="AD30" s="5">
        <f t="shared" si="2"/>
        <v>1.25</v>
      </c>
      <c r="AE30" s="13" t="s">
        <v>96</v>
      </c>
    </row>
    <row r="31" spans="1:31" x14ac:dyDescent="0.3">
      <c r="A31" s="20">
        <f>'Roman Game Log'!A31</f>
        <v>44983</v>
      </c>
      <c r="B31" s="13" t="str">
        <f>'Roman Game Log'!B31</f>
        <v>Bradley (A)</v>
      </c>
      <c r="C31" s="3" t="str">
        <f>'Roman Game Log'!C31</f>
        <v>A</v>
      </c>
      <c r="D31" s="3" t="str">
        <f>IF('Roman Game Log'!D31= "","",'Roman Game Log'!D31)</f>
        <v>L</v>
      </c>
      <c r="E31" s="3">
        <f>IF('Roman Game Log'!E31= "","",'Roman Game Log'!E31)</f>
        <v>-12</v>
      </c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 t="str">
        <f>IF(F31="","",COUNTIFS('Defense Log'!$H$2:$H$3001,"Eric",'Defense Log'!$A$2:$A$3001,$B31,'Defense Log'!$I$2:$I$3001,"Turnover",'Defense Log'!$L$2:$L$3001,"&lt;&gt;x"))</f>
        <v/>
      </c>
      <c r="Z31" s="3" t="str">
        <f>IF(F31="","",SUMIFS('Defense Log'!$M$2:$M$3001,'Defense Log'!$H$2:$H$3001,"Eric",'Defense Log'!$A$2:$A$3001,B31,'Defense Log'!$L$2:$L$3001,"&lt;&gt;x"))</f>
        <v/>
      </c>
      <c r="AA31" s="3" t="str">
        <f>IF(F31="","",T31+'Impact Formula'!$B$4*O31+'Impact Formula'!$B$5*M31+'Impact Formula'!$B$6*V31+'Impact Formula'!$B$7*S31+'Impact Formula'!$B$8*(H31-G31)+'Impact Formula'!$B$9*(L31-K31))</f>
        <v/>
      </c>
      <c r="AB31" s="3" t="str">
        <f>IF(F31="","",N31*'Impact Formula'!$B$17+Q31*'Impact Formula'!$B$18+P31*'Impact Formula'!$B$19+W31*'Impact Formula'!$B$21+U31*'Impact Formula'!$B$22+X31*'Impact Formula'!$B$23+'Impact Formula'!$B$24*R31+Y31*'Impact Formula'!$B$20+Z31*'Impact Formula'!$B$16+IFERROR((COUNTIFS('Defense Log'!$H$2:$H$3001,"Eric",'Defense Log'!$A$2:$A$3001,$B31,'Defense Log'!$N$2:$N$3001,"No",'Defense Log'!$I$2:$I$3001,"&lt;&gt;Foul",'Defense Log'!$I$2:$I$3001,"&lt;&gt;Turnover")*'Impact Formula'!$B$25),0))</f>
        <v/>
      </c>
      <c r="AC31" s="6" t="str">
        <f t="shared" si="1"/>
        <v/>
      </c>
      <c r="AD31" s="5" t="str">
        <f t="shared" si="2"/>
        <v/>
      </c>
      <c r="AE31" s="13" t="s">
        <v>96</v>
      </c>
    </row>
    <row r="32" spans="1:31" x14ac:dyDescent="0.3">
      <c r="A32" s="20">
        <v>44988</v>
      </c>
      <c r="B32" s="13" t="s">
        <v>273</v>
      </c>
      <c r="C32" s="3" t="s">
        <v>267</v>
      </c>
      <c r="D32" s="3" t="s">
        <v>152</v>
      </c>
      <c r="E32" s="3">
        <v>12</v>
      </c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 t="str">
        <f>IF(F32="","",COUNTIFS('Defense Log'!$H$2:$H$3001,"Eric",'Defense Log'!$A$2:$A$3001,$B32,'Defense Log'!$I$2:$I$3001,"Turnover",'Defense Log'!$L$2:$L$3001,"&lt;&gt;x"))</f>
        <v/>
      </c>
      <c r="Z32" s="3" t="str">
        <f>IF(F32="","",SUMIFS('Defense Log'!$M$2:$M$3001,'Defense Log'!$H$2:$H$3001,"Eric",'Defense Log'!$A$2:$A$3001,B32,'Defense Log'!$L$2:$L$3001,"&lt;&gt;x"))</f>
        <v/>
      </c>
      <c r="AA32" s="3" t="str">
        <f>IF(F32="","",T32+'Impact Formula'!$B$4*O32+'Impact Formula'!$B$5*M32+'Impact Formula'!$B$6*V32+'Impact Formula'!$B$7*S32+'Impact Formula'!$B$8*(H32-G32)+'Impact Formula'!$B$9*(L32-K32))</f>
        <v/>
      </c>
      <c r="AB32" s="3" t="str">
        <f>IF(F32="","",N32*'Impact Formula'!$B$17+Q32*'Impact Formula'!$B$18+P32*'Impact Formula'!$B$19+W32*'Impact Formula'!$B$21+U32*'Impact Formula'!$B$22+X32*'Impact Formula'!$B$23+'Impact Formula'!$B$24*R32+Y32*'Impact Formula'!$B$20+Z32*'Impact Formula'!$B$16+IFERROR((COUNTIFS('Defense Log'!$H$2:$H$3001,"Eric",'Defense Log'!$A$2:$A$3001,$B32,'Defense Log'!$N$2:$N$3001,"No",'Defense Log'!$I$2:$I$3001,"&lt;&gt;Foul",'Defense Log'!$I$2:$I$3001,"&lt;&gt;Turnover")*'Impact Formula'!$B$25),0))</f>
        <v/>
      </c>
      <c r="AC32" s="6" t="str">
        <f t="shared" si="1"/>
        <v/>
      </c>
      <c r="AD32" s="5" t="str">
        <f t="shared" ref="AD32:AD35" si="3">IFERROR(T32/((H32*2)+(0.88*L32)),"")</f>
        <v/>
      </c>
      <c r="AE32" s="13" t="s">
        <v>270</v>
      </c>
    </row>
    <row r="33" spans="1:31" x14ac:dyDescent="0.3">
      <c r="A33" s="20">
        <v>44989</v>
      </c>
      <c r="B33" s="13" t="s">
        <v>274</v>
      </c>
      <c r="C33" s="3" t="s">
        <v>267</v>
      </c>
      <c r="D33" s="3" t="s">
        <v>152</v>
      </c>
      <c r="E33" s="3">
        <v>13</v>
      </c>
      <c r="F33" s="3">
        <v>0</v>
      </c>
      <c r="G33" s="3"/>
      <c r="H33" s="3"/>
      <c r="I33" s="3"/>
      <c r="J33" s="3"/>
      <c r="K33" s="3"/>
      <c r="L33" s="3"/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3">
        <v>1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f>IF(F33="","",COUNTIFS('Defense Log'!$H$2:$H$3001,"Eric",'Defense Log'!$A$2:$A$3001,$B33,'Defense Log'!$I$2:$I$3001,"Turnover",'Defense Log'!$L$2:$L$3001,"&lt;&gt;x"))</f>
        <v>0</v>
      </c>
      <c r="Z33" s="3">
        <f>IF(F33="","",SUMIFS('Defense Log'!$M$2:$M$3001,'Defense Log'!$H$2:$H$3001,"Eric",'Defense Log'!$A$2:$A$3001,B33,'Defense Log'!$L$2:$L$3001,"&lt;&gt;x"))</f>
        <v>0</v>
      </c>
      <c r="AA33" s="3">
        <f>IF(F33="","",T33+'Impact Formula'!$B$4*O33+'Impact Formula'!$B$5*M33+'Impact Formula'!$B$6*V33+'Impact Formula'!$B$7*S33+'Impact Formula'!$B$8*(H33-G33)+'Impact Formula'!$B$9*(L33-K33))</f>
        <v>0</v>
      </c>
      <c r="AB33" s="3">
        <f>IF(F33="","",N33*'Impact Formula'!$B$17+Q33*'Impact Formula'!$B$18+P33*'Impact Formula'!$B$19+W33*'Impact Formula'!$B$21+U33*'Impact Formula'!$B$22+X33*'Impact Formula'!$B$23+'Impact Formula'!$B$24*R33+Y33*'Impact Formula'!$B$20+Z33*'Impact Formula'!$B$16+IFERROR((COUNTIFS('Defense Log'!$H$2:$H$3001,"Eric",'Defense Log'!$A$2:$A$3001,$B33,'Defense Log'!$N$2:$N$3001,"No",'Defense Log'!$I$2:$I$3001,"&lt;&gt;Foul",'Defense Log'!$I$2:$I$3001,"&lt;&gt;Turnover")*'Impact Formula'!$B$25),0))</f>
        <v>-0.75</v>
      </c>
      <c r="AC33" s="6">
        <f t="shared" si="1"/>
        <v>-0.75</v>
      </c>
      <c r="AD33" s="5" t="str">
        <f t="shared" si="3"/>
        <v/>
      </c>
      <c r="AE33" s="13" t="s">
        <v>270</v>
      </c>
    </row>
    <row r="34" spans="1:31" x14ac:dyDescent="0.3">
      <c r="A34" s="20">
        <v>44990</v>
      </c>
      <c r="B34" s="13" t="s">
        <v>275</v>
      </c>
      <c r="C34" s="3" t="s">
        <v>267</v>
      </c>
      <c r="D34" s="3" t="s">
        <v>152</v>
      </c>
      <c r="E34" s="3">
        <v>26</v>
      </c>
      <c r="F34" s="3">
        <v>2</v>
      </c>
      <c r="G34" s="3"/>
      <c r="H34" s="3"/>
      <c r="I34" s="3"/>
      <c r="J34" s="3"/>
      <c r="K34" s="3"/>
      <c r="L34" s="3"/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1</v>
      </c>
      <c r="U34" s="3">
        <v>0</v>
      </c>
      <c r="V34" s="3">
        <v>0</v>
      </c>
      <c r="W34" s="3">
        <v>0</v>
      </c>
      <c r="X34" s="3">
        <v>0</v>
      </c>
      <c r="Y34" s="3">
        <f>IF(F34="","",COUNTIFS('Defense Log'!$H$2:$H$3001,"Eric",'Defense Log'!$A$2:$A$3001,$B34,'Defense Log'!$I$2:$I$3001,"Turnover",'Defense Log'!$L$2:$L$3001,"&lt;&gt;x"))</f>
        <v>0</v>
      </c>
      <c r="Z34" s="3">
        <f>IF(F34="","",SUMIFS('Defense Log'!$M$2:$M$3001,'Defense Log'!$H$2:$H$3001,"Eric",'Defense Log'!$A$2:$A$3001,B34,'Defense Log'!$L$2:$L$3001,"&lt;&gt;x"))</f>
        <v>0</v>
      </c>
      <c r="AA34" s="3">
        <f>IF(F34="","",T34+'Impact Formula'!$B$4*O34+'Impact Formula'!$B$5*M34+'Impact Formula'!$B$6*V34+'Impact Formula'!$B$7*S34+'Impact Formula'!$B$8*(H34-G34)+'Impact Formula'!$B$9*(L34-K34))</f>
        <v>1</v>
      </c>
      <c r="AB34" s="3">
        <f>IF(F34="","",N34*'Impact Formula'!$B$17+Q34*'Impact Formula'!$B$18+P34*'Impact Formula'!$B$19+W34*'Impact Formula'!$B$21+U34*'Impact Formula'!$B$22+X34*'Impact Formula'!$B$23+'Impact Formula'!$B$24*R34+Y34*'Impact Formula'!$B$20+Z34*'Impact Formula'!$B$16+IFERROR((COUNTIFS('Defense Log'!$H$2:$H$3001,"Eric",'Defense Log'!$A$2:$A$3001,$B34,'Defense Log'!$N$2:$N$3001,"No",'Defense Log'!$I$2:$I$3001,"&lt;&gt;Foul",'Defense Log'!$I$2:$I$3001,"&lt;&gt;Turnover")*'Impact Formula'!$B$25),0))</f>
        <v>0</v>
      </c>
      <c r="AC34" s="6">
        <f t="shared" si="1"/>
        <v>1</v>
      </c>
      <c r="AD34" s="5" t="str">
        <f t="shared" si="3"/>
        <v/>
      </c>
      <c r="AE34" s="13" t="s">
        <v>270</v>
      </c>
    </row>
    <row r="35" spans="1:31" x14ac:dyDescent="0.3">
      <c r="A35" s="20">
        <v>45002</v>
      </c>
      <c r="B35" s="13" t="s">
        <v>278</v>
      </c>
      <c r="C35" s="3" t="s">
        <v>267</v>
      </c>
      <c r="D35" s="3" t="s">
        <v>214</v>
      </c>
      <c r="E35" s="3">
        <v>-7</v>
      </c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 t="str">
        <f>IF(F35="","",COUNTIFS('Defense Log'!$H$2:$H$3001,"Eric",'Defense Log'!$A$2:$A$3001,$B35,'Defense Log'!$I$2:$I$3001,"Turnover",'Defense Log'!$L$2:$L$3001,"&lt;&gt;x"))</f>
        <v/>
      </c>
      <c r="Z35" s="3" t="str">
        <f>IF(F35="","",SUMIFS('Defense Log'!$M$2:$M$3001,'Defense Log'!$H$2:$H$3001,"Eric",'Defense Log'!$A$2:$A$3001,B35,'Defense Log'!$L$2:$L$3001,"&lt;&gt;x"))</f>
        <v/>
      </c>
      <c r="AA35" s="3" t="str">
        <f>IF(F35="","",T35+'Impact Formula'!$B$4*O35+'Impact Formula'!$B$5*M35+'Impact Formula'!$B$6*V35+'Impact Formula'!$B$7*S35+'Impact Formula'!$B$8*(H35-G35)+'Impact Formula'!$B$9*(L35-K35))</f>
        <v/>
      </c>
      <c r="AB35" s="3" t="str">
        <f>IF(F35="","",N35*'Impact Formula'!$B$17+Q35*'Impact Formula'!$B$18+P35*'Impact Formula'!$B$19+W35*'Impact Formula'!$B$21+U35*'Impact Formula'!$B$22+X35*'Impact Formula'!$B$23+'Impact Formula'!$B$24*R35+Y35*'Impact Formula'!$B$20+Z35*'Impact Formula'!$B$16+IFERROR((COUNTIFS('Defense Log'!$H$2:$H$3001,"Eric",'Defense Log'!$A$2:$A$3001,$B35,'Defense Log'!$N$2:$N$3001,"No",'Defense Log'!$I$2:$I$3001,"&lt;&gt;Foul",'Defense Log'!$I$2:$I$3001,"&lt;&gt;Turnover")*'Impact Formula'!$B$25),0))</f>
        <v/>
      </c>
      <c r="AC35" s="6" t="str">
        <f>IFERROR((AA35+AB35),"")</f>
        <v/>
      </c>
      <c r="AD35" s="5" t="str">
        <f t="shared" si="3"/>
        <v/>
      </c>
      <c r="AE35" s="13" t="s">
        <v>270</v>
      </c>
    </row>
    <row r="36" spans="1:31" x14ac:dyDescent="0.3">
      <c r="A36" s="20"/>
      <c r="B36" s="13" t="s">
        <v>280</v>
      </c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6"/>
      <c r="AD36" s="5"/>
      <c r="AE36" s="13"/>
    </row>
    <row r="37" spans="1:31" x14ac:dyDescent="0.3">
      <c r="A37" s="23"/>
      <c r="B37" s="21"/>
      <c r="C37" s="17"/>
      <c r="D37" s="17"/>
      <c r="E37" s="17"/>
      <c r="F37" s="82">
        <f>IFERROR(AVERAGE(F2:F35),0)</f>
        <v>9</v>
      </c>
      <c r="G37" s="17">
        <f t="shared" ref="G37:L37" si="4">SUM(G2:G35)</f>
        <v>16</v>
      </c>
      <c r="H37" s="17">
        <f t="shared" si="4"/>
        <v>51</v>
      </c>
      <c r="I37" s="17">
        <f t="shared" si="4"/>
        <v>2</v>
      </c>
      <c r="J37" s="17">
        <f t="shared" si="4"/>
        <v>21</v>
      </c>
      <c r="K37" s="17">
        <f t="shared" si="4"/>
        <v>7</v>
      </c>
      <c r="L37" s="17">
        <f t="shared" si="4"/>
        <v>13</v>
      </c>
      <c r="M37" s="82">
        <f t="shared" ref="M37:AC37" si="5">IFERROR(AVERAGE(M2:M35),0)</f>
        <v>0.59090909090909094</v>
      </c>
      <c r="N37" s="82">
        <f t="shared" si="5"/>
        <v>1.3181818181818181</v>
      </c>
      <c r="O37" s="82">
        <f t="shared" si="5"/>
        <v>0.54545454545454541</v>
      </c>
      <c r="P37" s="82">
        <f t="shared" si="5"/>
        <v>0.5</v>
      </c>
      <c r="Q37" s="82">
        <f t="shared" si="5"/>
        <v>0.27272727272727271</v>
      </c>
      <c r="R37" s="82">
        <f t="shared" si="5"/>
        <v>1.0909090909090908</v>
      </c>
      <c r="S37" s="82">
        <f t="shared" si="5"/>
        <v>0.40909090909090912</v>
      </c>
      <c r="T37" s="82">
        <f t="shared" si="5"/>
        <v>1.8181818181818181</v>
      </c>
      <c r="U37" s="82">
        <f t="shared" si="5"/>
        <v>0.27272727272727271</v>
      </c>
      <c r="V37" s="82">
        <f t="shared" si="5"/>
        <v>0.63636363636363635</v>
      </c>
      <c r="W37" s="82">
        <f t="shared" si="5"/>
        <v>4.5454545454545456E-2</v>
      </c>
      <c r="X37" s="82">
        <f t="shared" si="5"/>
        <v>0.31818181818181818</v>
      </c>
      <c r="Y37" s="82">
        <f t="shared" si="5"/>
        <v>0.45454545454545453</v>
      </c>
      <c r="Z37" s="82">
        <f t="shared" si="5"/>
        <v>2.6363636363636362</v>
      </c>
      <c r="AA37" s="82">
        <f t="shared" si="5"/>
        <v>0.34795454545454535</v>
      </c>
      <c r="AB37" s="82">
        <f t="shared" si="5"/>
        <v>0.48181818181818187</v>
      </c>
      <c r="AC37" s="82">
        <f t="shared" si="5"/>
        <v>0.82977272727272711</v>
      </c>
      <c r="AD37" s="25"/>
      <c r="AE37" s="1"/>
    </row>
    <row r="38" spans="1:31" x14ac:dyDescent="0.3">
      <c r="H38" s="81">
        <f>G37/H37</f>
        <v>0.31372549019607843</v>
      </c>
      <c r="J38" s="81">
        <f>I37/J37</f>
        <v>9.5238095238095233E-2</v>
      </c>
      <c r="L38" s="81">
        <f>K37/L37</f>
        <v>0.53846153846153844</v>
      </c>
    </row>
    <row r="40" spans="1:31" x14ac:dyDescent="0.3">
      <c r="D40" s="116" t="s">
        <v>271</v>
      </c>
      <c r="F40" s="137">
        <f>CORREL(F2:F35,$E$2:$E$35)</f>
        <v>-0.28835994498901879</v>
      </c>
      <c r="G40" s="137"/>
      <c r="H40" s="137">
        <f>CORREL(H2:H35,$E$2:$E$35)</f>
        <v>0.42927141098349009</v>
      </c>
      <c r="I40" s="137">
        <f>CORREL(I2:I35,$E$2:$E$35)</f>
        <v>0.66683173024558529</v>
      </c>
      <c r="J40" s="137">
        <f>CORREL(J2:J35,$E$2:$E$35)</f>
        <v>-1.1105117314525886E-2</v>
      </c>
      <c r="K40" s="137"/>
      <c r="L40" s="137">
        <f t="shared" ref="L40:AD40" si="6">CORREL(L2:L35,$E$2:$E$35)</f>
        <v>-0.10955884237012962</v>
      </c>
      <c r="M40" s="137">
        <f t="shared" si="6"/>
        <v>6.6200286350099849E-2</v>
      </c>
      <c r="N40" s="137">
        <f t="shared" si="6"/>
        <v>-0.19285953871674891</v>
      </c>
      <c r="O40" s="137">
        <f t="shared" si="6"/>
        <v>-0.20956034314525279</v>
      </c>
      <c r="P40" s="137">
        <f t="shared" si="6"/>
        <v>-8.8537335639890288E-2</v>
      </c>
      <c r="Q40" s="137">
        <f t="shared" si="6"/>
        <v>0.23519653138803592</v>
      </c>
      <c r="R40" s="137">
        <f t="shared" si="6"/>
        <v>-7.4276822981133792E-2</v>
      </c>
      <c r="S40" s="137">
        <f t="shared" si="6"/>
        <v>0.15096551512178627</v>
      </c>
      <c r="T40" s="137">
        <f t="shared" si="6"/>
        <v>0.30339852995272154</v>
      </c>
      <c r="U40" s="137">
        <f t="shared" si="6"/>
        <v>-0.17189311714280883</v>
      </c>
      <c r="V40" s="137">
        <f t="shared" si="6"/>
        <v>-0.59072257385404758</v>
      </c>
      <c r="W40" s="137">
        <f t="shared" si="6"/>
        <v>0.36179017396261531</v>
      </c>
      <c r="X40" s="137">
        <f t="shared" si="6"/>
        <v>0.13455519636559324</v>
      </c>
      <c r="Y40" s="137">
        <f t="shared" si="6"/>
        <v>6.0333764696183789E-2</v>
      </c>
      <c r="Z40" s="137">
        <f t="shared" si="6"/>
        <v>-0.6546921970452908</v>
      </c>
      <c r="AA40" s="137">
        <f t="shared" si="6"/>
        <v>0.14248699371981038</v>
      </c>
      <c r="AB40" s="137">
        <f t="shared" si="6"/>
        <v>0.30614736224678679</v>
      </c>
      <c r="AC40" s="137"/>
      <c r="AD40" s="137">
        <f t="shared" si="6"/>
        <v>0.44165708013542898</v>
      </c>
    </row>
    <row r="42" spans="1:31" x14ac:dyDescent="0.3">
      <c r="D42" s="116" t="s">
        <v>152</v>
      </c>
      <c r="E42" s="7">
        <f>AVERAGEIF($D$2:$D$35,"W",E$2:E$35)</f>
        <v>14.384615384615385</v>
      </c>
      <c r="F42" s="7">
        <f t="shared" ref="F42:AB42" si="7">AVERAGEIF($D$2:$D$35,"W",F$2:F$35)</f>
        <v>8.0588235294117645</v>
      </c>
      <c r="G42" s="7">
        <f t="shared" si="7"/>
        <v>1.25</v>
      </c>
      <c r="H42" s="7">
        <f t="shared" si="7"/>
        <v>3.4166666666666665</v>
      </c>
      <c r="I42" s="7">
        <f t="shared" si="7"/>
        <v>0.22222222222222221</v>
      </c>
      <c r="J42" s="7">
        <f t="shared" si="7"/>
        <v>1.5555555555555556</v>
      </c>
      <c r="K42" s="7">
        <f t="shared" si="7"/>
        <v>0.75</v>
      </c>
      <c r="L42" s="7">
        <f t="shared" si="7"/>
        <v>1.5</v>
      </c>
      <c r="M42" s="7">
        <f t="shared" si="7"/>
        <v>0.6470588235294118</v>
      </c>
      <c r="N42" s="7">
        <f t="shared" si="7"/>
        <v>1.2352941176470589</v>
      </c>
      <c r="O42" s="7">
        <f t="shared" si="7"/>
        <v>0.41176470588235292</v>
      </c>
      <c r="P42" s="7">
        <f t="shared" si="7"/>
        <v>0.47058823529411764</v>
      </c>
      <c r="Q42" s="7">
        <f t="shared" si="7"/>
        <v>0.29411764705882354</v>
      </c>
      <c r="R42" s="7">
        <f t="shared" si="7"/>
        <v>1.0588235294117647</v>
      </c>
      <c r="S42" s="7">
        <f t="shared" si="7"/>
        <v>0.41176470588235292</v>
      </c>
      <c r="T42" s="7">
        <f t="shared" si="7"/>
        <v>2</v>
      </c>
      <c r="U42" s="7">
        <f t="shared" si="7"/>
        <v>0.23529411764705882</v>
      </c>
      <c r="V42" s="7">
        <f t="shared" si="7"/>
        <v>0.52941176470588236</v>
      </c>
      <c r="W42" s="7">
        <f t="shared" si="7"/>
        <v>5.8823529411764705E-2</v>
      </c>
      <c r="X42" s="7">
        <f t="shared" si="7"/>
        <v>0.35294117647058826</v>
      </c>
      <c r="Y42" s="7">
        <f t="shared" si="7"/>
        <v>0.47058823529411764</v>
      </c>
      <c r="Z42" s="7">
        <f t="shared" si="7"/>
        <v>1.6470588235294117</v>
      </c>
      <c r="AA42" s="7">
        <f t="shared" si="7"/>
        <v>0.54499999999999982</v>
      </c>
      <c r="AB42" s="7">
        <f t="shared" si="7"/>
        <v>0.84411764705882364</v>
      </c>
      <c r="AC42" s="7"/>
      <c r="AD42" s="7"/>
    </row>
    <row r="43" spans="1:31" x14ac:dyDescent="0.3">
      <c r="D43" s="116" t="s">
        <v>214</v>
      </c>
      <c r="E43" s="7">
        <f>AVERAGEIF($D$2:$D$35,"L",E$2:E$35)</f>
        <v>-7.875</v>
      </c>
      <c r="F43" s="7">
        <f t="shared" ref="F43:AB43" si="8">AVERAGEIF($D$2:$D$35,"L",F$2:F$35)</f>
        <v>12.2</v>
      </c>
      <c r="G43" s="7">
        <f t="shared" si="8"/>
        <v>0.2</v>
      </c>
      <c r="H43" s="7">
        <f t="shared" si="8"/>
        <v>2</v>
      </c>
      <c r="I43" s="7">
        <f t="shared" si="8"/>
        <v>0</v>
      </c>
      <c r="J43" s="7">
        <f t="shared" si="8"/>
        <v>1.4</v>
      </c>
      <c r="K43" s="7">
        <f t="shared" si="8"/>
        <v>1</v>
      </c>
      <c r="L43" s="7">
        <f t="shared" si="8"/>
        <v>1.75</v>
      </c>
      <c r="M43" s="7">
        <f t="shared" si="8"/>
        <v>0.4</v>
      </c>
      <c r="N43" s="7">
        <f t="shared" si="8"/>
        <v>1.6</v>
      </c>
      <c r="O43" s="7">
        <f t="shared" si="8"/>
        <v>1</v>
      </c>
      <c r="P43" s="7">
        <f t="shared" si="8"/>
        <v>0.6</v>
      </c>
      <c r="Q43" s="7">
        <f t="shared" si="8"/>
        <v>0.2</v>
      </c>
      <c r="R43" s="7">
        <f t="shared" si="8"/>
        <v>1.2</v>
      </c>
      <c r="S43" s="7">
        <f t="shared" si="8"/>
        <v>0.4</v>
      </c>
      <c r="T43" s="7">
        <f t="shared" si="8"/>
        <v>1.2</v>
      </c>
      <c r="U43" s="7">
        <f t="shared" si="8"/>
        <v>0.4</v>
      </c>
      <c r="V43" s="7">
        <f t="shared" si="8"/>
        <v>1</v>
      </c>
      <c r="W43" s="7">
        <f t="shared" si="8"/>
        <v>0</v>
      </c>
      <c r="X43" s="7">
        <f t="shared" si="8"/>
        <v>0.2</v>
      </c>
      <c r="Y43" s="7">
        <f t="shared" si="8"/>
        <v>0.4</v>
      </c>
      <c r="Z43" s="7">
        <f t="shared" si="8"/>
        <v>6</v>
      </c>
      <c r="AA43" s="7">
        <f t="shared" si="8"/>
        <v>-0.32199999999999995</v>
      </c>
      <c r="AB43" s="7">
        <f t="shared" si="8"/>
        <v>-0.75000000000000022</v>
      </c>
      <c r="AC43" s="7"/>
      <c r="AD43" s="7"/>
    </row>
    <row r="45" spans="1:31" x14ac:dyDescent="0.3">
      <c r="H45" s="81">
        <f>G42/H42</f>
        <v>0.36585365853658536</v>
      </c>
      <c r="J45" s="81">
        <f>I42/J42</f>
        <v>0.14285714285714285</v>
      </c>
      <c r="L45" s="81">
        <f>K42/L42</f>
        <v>0.5</v>
      </c>
    </row>
    <row r="46" spans="1:31" x14ac:dyDescent="0.3">
      <c r="H46" s="81">
        <f>G43/H43</f>
        <v>0.1</v>
      </c>
      <c r="J46" s="81">
        <f>I43/J43</f>
        <v>0</v>
      </c>
      <c r="L46" s="81">
        <f>K43/L43</f>
        <v>0.5714285714285714</v>
      </c>
    </row>
    <row r="48" spans="1:31" x14ac:dyDescent="0.3">
      <c r="D48" s="116" t="s">
        <v>121</v>
      </c>
      <c r="E48" s="7">
        <f>AVERAGEIF($C$2:$C$35,$D48,E$2:E$35)</f>
        <v>14.714285714285714</v>
      </c>
      <c r="F48" s="7">
        <f t="shared" ref="F48:AB50" si="9">AVERAGEIF($C$2:$C$35,$D48,F$2:F$35)</f>
        <v>9.5555555555555554</v>
      </c>
      <c r="G48" s="7">
        <f t="shared" si="9"/>
        <v>1.375</v>
      </c>
      <c r="H48" s="7">
        <f t="shared" si="9"/>
        <v>4</v>
      </c>
      <c r="I48" s="7">
        <f t="shared" si="9"/>
        <v>0.33333333333333331</v>
      </c>
      <c r="J48" s="7">
        <f t="shared" si="9"/>
        <v>1.6666666666666667</v>
      </c>
      <c r="K48" s="7">
        <f t="shared" si="9"/>
        <v>1</v>
      </c>
      <c r="L48" s="7">
        <f t="shared" si="9"/>
        <v>1.6666666666666667</v>
      </c>
      <c r="M48" s="7">
        <f t="shared" si="9"/>
        <v>1.2222222222222223</v>
      </c>
      <c r="N48" s="7">
        <f t="shared" si="9"/>
        <v>1.4444444444444444</v>
      </c>
      <c r="O48" s="7">
        <f t="shared" si="9"/>
        <v>0.33333333333333331</v>
      </c>
      <c r="P48" s="7">
        <f t="shared" si="9"/>
        <v>0.66666666666666663</v>
      </c>
      <c r="Q48" s="7">
        <f t="shared" si="9"/>
        <v>0.55555555555555558</v>
      </c>
      <c r="R48" s="7">
        <f t="shared" si="9"/>
        <v>1.2222222222222223</v>
      </c>
      <c r="S48" s="7">
        <f t="shared" si="9"/>
        <v>0.55555555555555558</v>
      </c>
      <c r="T48" s="7">
        <f t="shared" si="9"/>
        <v>3</v>
      </c>
      <c r="U48" s="7">
        <f t="shared" si="9"/>
        <v>0.1111111111111111</v>
      </c>
      <c r="V48" s="7">
        <f t="shared" si="9"/>
        <v>0.55555555555555558</v>
      </c>
      <c r="W48" s="7">
        <f t="shared" si="9"/>
        <v>0.1111111111111111</v>
      </c>
      <c r="X48" s="7">
        <f t="shared" si="9"/>
        <v>0.55555555555555558</v>
      </c>
      <c r="Y48" s="7">
        <f t="shared" si="9"/>
        <v>0.66666666666666663</v>
      </c>
      <c r="Z48" s="7">
        <f t="shared" si="9"/>
        <v>1.2222222222222223</v>
      </c>
      <c r="AA48" s="7">
        <f t="shared" si="9"/>
        <v>0.78611111111111087</v>
      </c>
      <c r="AB48" s="7">
        <f t="shared" si="9"/>
        <v>2.1083333333333334</v>
      </c>
      <c r="AC48" s="7"/>
    </row>
    <row r="49" spans="4:29" x14ac:dyDescent="0.3">
      <c r="D49" s="116" t="s">
        <v>122</v>
      </c>
      <c r="E49" s="7">
        <f t="shared" ref="E49:T50" si="10">AVERAGEIF($C$2:$C$35,$D49,E$2:E$35)</f>
        <v>2.9166666666666665</v>
      </c>
      <c r="F49" s="7">
        <f t="shared" si="10"/>
        <v>9.7142857142857135</v>
      </c>
      <c r="G49" s="7">
        <f t="shared" si="10"/>
        <v>0.33333333333333331</v>
      </c>
      <c r="H49" s="7">
        <f t="shared" si="10"/>
        <v>2</v>
      </c>
      <c r="I49" s="7">
        <f t="shared" si="10"/>
        <v>0</v>
      </c>
      <c r="J49" s="7">
        <f t="shared" si="10"/>
        <v>1.3333333333333333</v>
      </c>
      <c r="K49" s="7">
        <f t="shared" si="10"/>
        <v>0.8</v>
      </c>
      <c r="L49" s="7">
        <f t="shared" si="10"/>
        <v>1.6</v>
      </c>
      <c r="M49" s="7">
        <f t="shared" si="10"/>
        <v>0.2857142857142857</v>
      </c>
      <c r="N49" s="7">
        <f t="shared" si="10"/>
        <v>1.2857142857142858</v>
      </c>
      <c r="O49" s="7">
        <f t="shared" si="10"/>
        <v>0.8571428571428571</v>
      </c>
      <c r="P49" s="7">
        <f t="shared" si="10"/>
        <v>0.42857142857142855</v>
      </c>
      <c r="Q49" s="7">
        <f t="shared" si="10"/>
        <v>0.14285714285714285</v>
      </c>
      <c r="R49" s="7">
        <f t="shared" si="10"/>
        <v>0.8571428571428571</v>
      </c>
      <c r="S49" s="7">
        <f t="shared" si="10"/>
        <v>0.2857142857142857</v>
      </c>
      <c r="T49" s="7">
        <f t="shared" si="10"/>
        <v>0.8571428571428571</v>
      </c>
      <c r="U49" s="7">
        <f t="shared" si="9"/>
        <v>0.2857142857142857</v>
      </c>
      <c r="V49" s="7">
        <f t="shared" si="9"/>
        <v>0.8571428571428571</v>
      </c>
      <c r="W49" s="7">
        <f t="shared" si="9"/>
        <v>0</v>
      </c>
      <c r="X49" s="7">
        <f t="shared" si="9"/>
        <v>0.14285714285714285</v>
      </c>
      <c r="Y49" s="7">
        <f t="shared" si="9"/>
        <v>0.2857142857142857</v>
      </c>
      <c r="Z49" s="7">
        <f t="shared" si="9"/>
        <v>4.2857142857142856</v>
      </c>
      <c r="AA49" s="7">
        <f t="shared" si="9"/>
        <v>-0.28714285714285709</v>
      </c>
      <c r="AB49" s="7">
        <f t="shared" si="9"/>
        <v>-0.39285714285714296</v>
      </c>
      <c r="AC49" s="7"/>
    </row>
    <row r="50" spans="4:29" x14ac:dyDescent="0.3">
      <c r="D50" s="116" t="s">
        <v>272</v>
      </c>
      <c r="E50" s="7">
        <f t="shared" si="10"/>
        <v>5.25</v>
      </c>
      <c r="F50" s="7">
        <f t="shared" si="9"/>
        <v>8.615384615384615</v>
      </c>
      <c r="G50" s="7">
        <f t="shared" si="9"/>
        <v>0.55555555555555558</v>
      </c>
      <c r="H50" s="7">
        <f t="shared" si="9"/>
        <v>2.1111111111111112</v>
      </c>
      <c r="I50" s="7">
        <f t="shared" si="9"/>
        <v>0</v>
      </c>
      <c r="J50" s="7">
        <f t="shared" si="9"/>
        <v>1.375</v>
      </c>
      <c r="K50" s="7">
        <f t="shared" si="9"/>
        <v>0.8</v>
      </c>
      <c r="L50" s="7">
        <f t="shared" si="9"/>
        <v>1.6</v>
      </c>
      <c r="M50" s="7">
        <f t="shared" si="9"/>
        <v>0.15384615384615385</v>
      </c>
      <c r="N50" s="7">
        <f t="shared" si="9"/>
        <v>1.2307692307692308</v>
      </c>
      <c r="O50" s="7">
        <f t="shared" si="9"/>
        <v>0.69230769230769229</v>
      </c>
      <c r="P50" s="7">
        <f t="shared" si="9"/>
        <v>0.38461538461538464</v>
      </c>
      <c r="Q50" s="7">
        <f t="shared" si="9"/>
        <v>7.6923076923076927E-2</v>
      </c>
      <c r="R50" s="7">
        <f t="shared" si="9"/>
        <v>1</v>
      </c>
      <c r="S50" s="7">
        <f t="shared" si="9"/>
        <v>0.30769230769230771</v>
      </c>
      <c r="T50" s="7">
        <f t="shared" si="9"/>
        <v>1</v>
      </c>
      <c r="U50" s="7">
        <f t="shared" si="9"/>
        <v>0.38461538461538464</v>
      </c>
      <c r="V50" s="7">
        <f t="shared" si="9"/>
        <v>0.69230769230769229</v>
      </c>
      <c r="W50" s="7">
        <f t="shared" si="9"/>
        <v>0</v>
      </c>
      <c r="X50" s="7">
        <f t="shared" si="9"/>
        <v>0.15384615384615385</v>
      </c>
      <c r="Y50" s="7">
        <f t="shared" si="9"/>
        <v>0.30769230769230771</v>
      </c>
      <c r="Z50" s="7">
        <f t="shared" si="9"/>
        <v>3.6153846153846154</v>
      </c>
      <c r="AA50" s="7">
        <f t="shared" si="9"/>
        <v>4.4615384615384619E-2</v>
      </c>
      <c r="AB50" s="7">
        <f t="shared" si="9"/>
        <v>-0.64423076923076894</v>
      </c>
      <c r="AC50" s="7"/>
    </row>
    <row r="52" spans="4:29" x14ac:dyDescent="0.3">
      <c r="H52" s="81">
        <f>G48/H48</f>
        <v>0.34375</v>
      </c>
      <c r="J52" s="81">
        <f>I48/J48</f>
        <v>0.19999999999999998</v>
      </c>
      <c r="L52" s="81">
        <f>K48/L48</f>
        <v>0.6</v>
      </c>
    </row>
    <row r="53" spans="4:29" x14ac:dyDescent="0.3">
      <c r="H53" s="81">
        <f>G49/H49</f>
        <v>0.16666666666666666</v>
      </c>
      <c r="J53" s="81">
        <f>I49/J49</f>
        <v>0</v>
      </c>
      <c r="L53" s="81">
        <f>K49/L49</f>
        <v>0.5</v>
      </c>
    </row>
    <row r="54" spans="4:29" x14ac:dyDescent="0.3">
      <c r="H54" s="81">
        <f>G50/H50</f>
        <v>0.26315789473684209</v>
      </c>
      <c r="J54" s="81">
        <f>I50/J50</f>
        <v>0</v>
      </c>
      <c r="L54" s="81">
        <f>K50/L50</f>
        <v>0.5</v>
      </c>
    </row>
    <row r="56" spans="4:29" x14ac:dyDescent="0.3">
      <c r="D56" s="116" t="s">
        <v>266</v>
      </c>
      <c r="E56" s="7">
        <f>AVERAGEIF($AE$2:$AE$35,$D56,E$2:E$35)</f>
        <v>5.3</v>
      </c>
      <c r="F56" s="7">
        <f t="shared" ref="F56:AB57" si="11">AVERAGEIF($AE$2:$AE$35,$D56,F$2:F$35)</f>
        <v>11.5</v>
      </c>
      <c r="G56" s="7">
        <f t="shared" si="11"/>
        <v>1.1111111111111112</v>
      </c>
      <c r="H56" s="7">
        <f t="shared" si="11"/>
        <v>3.6666666666666665</v>
      </c>
      <c r="I56" s="7">
        <f t="shared" si="11"/>
        <v>0.14285714285714285</v>
      </c>
      <c r="J56" s="7">
        <f t="shared" si="11"/>
        <v>1.5714285714285714</v>
      </c>
      <c r="K56" s="7">
        <f t="shared" si="11"/>
        <v>1.5</v>
      </c>
      <c r="L56" s="7">
        <f t="shared" si="11"/>
        <v>2</v>
      </c>
      <c r="M56" s="7">
        <f t="shared" si="11"/>
        <v>0.7</v>
      </c>
      <c r="N56" s="7">
        <f t="shared" si="11"/>
        <v>1.8</v>
      </c>
      <c r="O56" s="7">
        <f t="shared" si="11"/>
        <v>0.7</v>
      </c>
      <c r="P56" s="7">
        <f t="shared" si="11"/>
        <v>1</v>
      </c>
      <c r="Q56" s="7">
        <f t="shared" si="11"/>
        <v>0.3</v>
      </c>
      <c r="R56" s="7">
        <f t="shared" si="11"/>
        <v>1.5</v>
      </c>
      <c r="S56" s="7">
        <f t="shared" si="11"/>
        <v>0.6</v>
      </c>
      <c r="T56" s="7">
        <f t="shared" si="11"/>
        <v>2.7</v>
      </c>
      <c r="U56" s="7">
        <f t="shared" si="11"/>
        <v>0.4</v>
      </c>
      <c r="V56" s="7">
        <f t="shared" si="11"/>
        <v>1</v>
      </c>
      <c r="W56" s="7">
        <f t="shared" si="11"/>
        <v>0.1</v>
      </c>
      <c r="X56" s="7">
        <f t="shared" si="11"/>
        <v>0.7</v>
      </c>
      <c r="Y56" s="7">
        <f t="shared" si="11"/>
        <v>0.5</v>
      </c>
      <c r="Z56" s="7">
        <f t="shared" si="11"/>
        <v>4</v>
      </c>
      <c r="AA56" s="7">
        <f t="shared" si="11"/>
        <v>0.3669999999999996</v>
      </c>
      <c r="AB56" s="7">
        <f t="shared" si="11"/>
        <v>-0.76500000000000001</v>
      </c>
      <c r="AC56" s="7"/>
    </row>
    <row r="57" spans="4:29" x14ac:dyDescent="0.3">
      <c r="D57" s="116" t="s">
        <v>96</v>
      </c>
      <c r="E57" s="7">
        <f>AVERAGEIF($AE$2:$AE$35,$D57,E$2:E$35)</f>
        <v>10.7</v>
      </c>
      <c r="F57" s="7">
        <f t="shared" si="11"/>
        <v>8.1</v>
      </c>
      <c r="G57" s="7">
        <f t="shared" si="11"/>
        <v>0.75</v>
      </c>
      <c r="H57" s="7">
        <f t="shared" si="11"/>
        <v>2.25</v>
      </c>
      <c r="I57" s="7">
        <f t="shared" si="11"/>
        <v>0.14285714285714285</v>
      </c>
      <c r="J57" s="7">
        <f t="shared" si="11"/>
        <v>1.4285714285714286</v>
      </c>
      <c r="K57" s="7">
        <f t="shared" si="11"/>
        <v>0.25</v>
      </c>
      <c r="L57" s="7">
        <f t="shared" si="11"/>
        <v>1.25</v>
      </c>
      <c r="M57" s="7">
        <f t="shared" si="11"/>
        <v>0.6</v>
      </c>
      <c r="N57" s="7">
        <f t="shared" si="11"/>
        <v>1.1000000000000001</v>
      </c>
      <c r="O57" s="7">
        <f t="shared" si="11"/>
        <v>0.5</v>
      </c>
      <c r="P57" s="7">
        <f t="shared" si="11"/>
        <v>0.1</v>
      </c>
      <c r="Q57" s="7">
        <f t="shared" si="11"/>
        <v>0.3</v>
      </c>
      <c r="R57" s="7">
        <f t="shared" si="11"/>
        <v>0.8</v>
      </c>
      <c r="S57" s="7">
        <f t="shared" si="11"/>
        <v>0.3</v>
      </c>
      <c r="T57" s="7">
        <f t="shared" si="11"/>
        <v>1.2</v>
      </c>
      <c r="U57" s="7">
        <f t="shared" si="11"/>
        <v>0.2</v>
      </c>
      <c r="V57" s="7">
        <f t="shared" si="11"/>
        <v>0.4</v>
      </c>
      <c r="W57" s="7">
        <f t="shared" si="11"/>
        <v>0</v>
      </c>
      <c r="X57" s="7">
        <f t="shared" si="11"/>
        <v>0</v>
      </c>
      <c r="Y57" s="7">
        <f t="shared" si="11"/>
        <v>0.5</v>
      </c>
      <c r="Z57" s="7">
        <f t="shared" si="11"/>
        <v>1.8</v>
      </c>
      <c r="AA57" s="7">
        <f t="shared" si="11"/>
        <v>0.2985000000000001</v>
      </c>
      <c r="AB57" s="7">
        <f t="shared" si="11"/>
        <v>1.9</v>
      </c>
      <c r="AC57" s="7"/>
    </row>
    <row r="59" spans="4:29" x14ac:dyDescent="0.3">
      <c r="H59" s="81">
        <f>G56/H56</f>
        <v>0.30303030303030304</v>
      </c>
      <c r="J59" s="81">
        <f>I56/J56</f>
        <v>9.0909090909090912E-2</v>
      </c>
      <c r="L59" s="81">
        <f>K56/L56</f>
        <v>0.75</v>
      </c>
    </row>
    <row r="60" spans="4:29" x14ac:dyDescent="0.3">
      <c r="H60" s="81">
        <f>G57/H57</f>
        <v>0.33333333333333331</v>
      </c>
      <c r="J60" s="81">
        <f>I57/J57</f>
        <v>9.9999999999999992E-2</v>
      </c>
      <c r="L60" s="81">
        <f>K57/L57</f>
        <v>0.2</v>
      </c>
    </row>
  </sheetData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F47D3E-CAD6-4F30-9573-D745797EE90E}">
  <dimension ref="A1:AE60"/>
  <sheetViews>
    <sheetView showGridLines="0" zoomScale="70" zoomScaleNormal="70" workbookViewId="0">
      <pane ySplit="1" topLeftCell="A2" activePane="bottomLeft" state="frozen"/>
      <selection activeCell="B37" sqref="B37"/>
      <selection pane="bottomLeft" activeCell="B37" sqref="B37"/>
    </sheetView>
  </sheetViews>
  <sheetFormatPr defaultRowHeight="14.4" x14ac:dyDescent="0.3"/>
  <cols>
    <col min="1" max="1" width="11.6640625" bestFit="1" customWidth="1"/>
    <col min="3" max="3" width="7.33203125" customWidth="1"/>
    <col min="4" max="4" width="7" customWidth="1"/>
    <col min="5" max="5" width="10.109375" bestFit="1" customWidth="1"/>
    <col min="6" max="7" width="7.88671875" customWidth="1"/>
    <col min="8" max="8" width="8.109375" customWidth="1"/>
    <col min="9" max="9" width="7.33203125" customWidth="1"/>
    <col min="10" max="10" width="7.44140625" bestFit="1" customWidth="1"/>
    <col min="11" max="11" width="7.109375" customWidth="1"/>
    <col min="12" max="12" width="7.5546875" bestFit="1" customWidth="1"/>
    <col min="21" max="22" width="11" bestFit="1" customWidth="1"/>
    <col min="23" max="23" width="11" customWidth="1"/>
    <col min="24" max="24" width="12.21875" bestFit="1" customWidth="1"/>
    <col min="25" max="25" width="12.21875" customWidth="1"/>
    <col min="26" max="26" width="14.109375" bestFit="1" customWidth="1"/>
    <col min="27" max="29" width="12.21875" customWidth="1"/>
  </cols>
  <sheetData>
    <row r="1" spans="1:31" x14ac:dyDescent="0.3">
      <c r="A1" s="22" t="s">
        <v>52</v>
      </c>
      <c r="B1" s="12" t="s">
        <v>12</v>
      </c>
      <c r="C1" s="2" t="s">
        <v>53</v>
      </c>
      <c r="D1" s="2" t="s">
        <v>45</v>
      </c>
      <c r="E1" s="2" t="s">
        <v>238</v>
      </c>
      <c r="F1" s="2" t="s">
        <v>54</v>
      </c>
      <c r="G1" s="2" t="s">
        <v>55</v>
      </c>
      <c r="H1" s="2" t="s">
        <v>56</v>
      </c>
      <c r="I1" s="2" t="s">
        <v>57</v>
      </c>
      <c r="J1" s="2" t="s">
        <v>58</v>
      </c>
      <c r="K1" s="2" t="s">
        <v>59</v>
      </c>
      <c r="L1" s="2" t="s">
        <v>60</v>
      </c>
      <c r="M1" s="2" t="s">
        <v>62</v>
      </c>
      <c r="N1" s="2" t="s">
        <v>61</v>
      </c>
      <c r="O1" s="2" t="s">
        <v>63</v>
      </c>
      <c r="P1" s="2" t="s">
        <v>64</v>
      </c>
      <c r="Q1" s="2" t="s">
        <v>65</v>
      </c>
      <c r="R1" s="2" t="s">
        <v>66</v>
      </c>
      <c r="S1" s="2" t="s">
        <v>67</v>
      </c>
      <c r="T1" s="2" t="s">
        <v>68</v>
      </c>
      <c r="U1" s="2" t="s">
        <v>69</v>
      </c>
      <c r="V1" s="2" t="s">
        <v>123</v>
      </c>
      <c r="W1" s="2" t="s">
        <v>185</v>
      </c>
      <c r="X1" s="2" t="s">
        <v>153</v>
      </c>
      <c r="Y1" s="2" t="s">
        <v>251</v>
      </c>
      <c r="Z1" s="2" t="s">
        <v>215</v>
      </c>
      <c r="AA1" s="2" t="s">
        <v>226</v>
      </c>
      <c r="AB1" s="2" t="s">
        <v>227</v>
      </c>
      <c r="AC1" s="2" t="s">
        <v>279</v>
      </c>
      <c r="AD1" s="26" t="s">
        <v>120</v>
      </c>
      <c r="AE1" s="2" t="s">
        <v>50</v>
      </c>
    </row>
    <row r="2" spans="1:31" x14ac:dyDescent="0.3">
      <c r="A2" s="20">
        <f>'Roman Game Log'!A2</f>
        <v>44874</v>
      </c>
      <c r="B2" s="13" t="str">
        <f>'Roman Game Log'!B2</f>
        <v>IUPUI</v>
      </c>
      <c r="C2" s="3" t="str">
        <f>'Roman Game Log'!C2</f>
        <v>H</v>
      </c>
      <c r="D2" s="3" t="str">
        <f>IF('Roman Game Log'!D2= "","",'Roman Game Log'!D2)</f>
        <v>W</v>
      </c>
      <c r="E2" s="3">
        <f>IF('Roman Game Log'!E2= "","",'Roman Game Log'!E2)</f>
        <v>32</v>
      </c>
      <c r="F2" s="3">
        <v>21</v>
      </c>
      <c r="G2" s="3">
        <v>0</v>
      </c>
      <c r="H2" s="3">
        <v>2</v>
      </c>
      <c r="I2" s="3">
        <v>0</v>
      </c>
      <c r="J2" s="3">
        <v>1</v>
      </c>
      <c r="K2" s="3"/>
      <c r="L2" s="3"/>
      <c r="M2" s="3">
        <v>1</v>
      </c>
      <c r="N2" s="3">
        <v>1</v>
      </c>
      <c r="O2" s="3">
        <v>0</v>
      </c>
      <c r="P2" s="3">
        <v>0</v>
      </c>
      <c r="Q2" s="3">
        <v>1</v>
      </c>
      <c r="R2" s="3">
        <v>3</v>
      </c>
      <c r="S2" s="3">
        <v>3</v>
      </c>
      <c r="T2" s="3">
        <v>0</v>
      </c>
      <c r="U2" s="3">
        <v>4</v>
      </c>
      <c r="V2" s="3">
        <v>0</v>
      </c>
      <c r="W2" s="3">
        <v>0</v>
      </c>
      <c r="X2" s="3">
        <v>1</v>
      </c>
      <c r="Y2" s="3">
        <f>IF(F2="","",COUNTIFS('Defense Log'!$H$2:$H$3001,"Bryce",'Defense Log'!$A$2:$A$3001,$B2,'Defense Log'!$I$2:$I$3001,"Turnover",'Defense Log'!$L$2:$L$3001,"&lt;&gt;x"))</f>
        <v>0</v>
      </c>
      <c r="Z2" s="3">
        <f>IF(F2="","",SUMIFS('Defense Log'!$M$2:$M$3001,'Defense Log'!$H$2:$H$3001,"Bryce",'Defense Log'!$A$2:$A$3001,B2,'Defense Log'!$L$2:$L$3001,"&lt;&gt;x"))</f>
        <v>4</v>
      </c>
      <c r="AA2" s="3">
        <f>IF(F2="","",T2+'Impact Formula'!$B$4*O2+'Impact Formula'!$B$5*M2+'Impact Formula'!$B$6*V2+'Impact Formula'!$B$7*S2+'Impact Formula'!$B$8*(H2-G2)+'Impact Formula'!$B$9*(L2-K2))</f>
        <v>-7.2649999999999997</v>
      </c>
      <c r="AB2" s="85">
        <f>IF(F2="","",N2*'Impact Formula'!$B$17+Q2*'Impact Formula'!$B$18+P2*'Impact Formula'!$B$19+W2*'Impact Formula'!$B$21+U2*'Impact Formula'!$B$22+X2*'Impact Formula'!$B$23+'Impact Formula'!$B$24*R2+Y2*'Impact Formula'!$B$20+Z2*'Impact Formula'!$B$16+IFERROR((COUNTIFS('Defense Log'!$H$2:$H$3001,"Bryce",'Defense Log'!$A$2:$A$3001,$B2,'Defense Log'!$N$2:$N$3001,"No",'Defense Log'!$I$2:$I$3001,"&lt;&gt;Foul",'Defense Log'!$I$2:$I$3001,"&lt;&gt;Turnover")*'Impact Formula'!$B$25),0))</f>
        <v>0.45000000000000018</v>
      </c>
      <c r="AC2" s="6">
        <f>IFERROR((AA2+AB2),"")</f>
        <v>-6.8149999999999995</v>
      </c>
      <c r="AD2" s="5">
        <f t="shared" ref="AD2:AD7" si="0">IFERROR(T2/((H2*2)+(0.88*L2)),"")</f>
        <v>0</v>
      </c>
      <c r="AE2" s="13" t="s">
        <v>266</v>
      </c>
    </row>
    <row r="3" spans="1:31" x14ac:dyDescent="0.3">
      <c r="A3" s="20">
        <f>'Roman Game Log'!A3</f>
        <v>44879</v>
      </c>
      <c r="B3" s="13" t="str">
        <f>'Roman Game Log'!B3</f>
        <v>Wofford</v>
      </c>
      <c r="C3" s="3" t="str">
        <f>'Roman Game Log'!C3</f>
        <v>H</v>
      </c>
      <c r="D3" s="3" t="str">
        <f>IF('Roman Game Log'!D3= "","",'Roman Game Log'!D3)</f>
        <v>W</v>
      </c>
      <c r="E3" s="3">
        <f>IF('Roman Game Log'!E3= "","",'Roman Game Log'!E3)</f>
        <v>8</v>
      </c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 t="str">
        <f>IF(F3="","",COUNTIFS('Defense Log'!$H$2:$H$3001,"Bryce",'Defense Log'!$A$2:$A$3001,$B3,'Defense Log'!$I$2:$I$3001,"Turnover",'Defense Log'!$L$2:$L$3001,"&lt;&gt;x"))</f>
        <v/>
      </c>
      <c r="Z3" s="3" t="str">
        <f>IF(F3="","",SUMIFS('Defense Log'!$M$2:$M$3001,'Defense Log'!$H$2:$H$3001,"Bryce",'Defense Log'!$A$2:$A$3001,B3,'Defense Log'!$L$2:$L$3001,"&lt;&gt;x"))</f>
        <v/>
      </c>
      <c r="AA3" s="3" t="str">
        <f>IF(F3="","",T3+'Impact Formula'!$B$4*O3+'Impact Formula'!$B$5*M3+'Impact Formula'!$B$6*V3+'Impact Formula'!$B$7*S3+'Impact Formula'!$B$8*(H3-G3)+'Impact Formula'!$B$9*(L3-K3))</f>
        <v/>
      </c>
      <c r="AB3" s="85" t="str">
        <f>IF(F3="","",N3*'Impact Formula'!$B$17+Q3*'Impact Formula'!$B$18+P3*'Impact Formula'!$B$19+W3*'Impact Formula'!$B$21+U3*'Impact Formula'!$B$22+X3*'Impact Formula'!$B$23+'Impact Formula'!$B$24*R3+Y3*'Impact Formula'!$B$20+Z3*'Impact Formula'!$B$16+IFERROR((COUNTIFS('Defense Log'!$H$2:$H$3001,"Bryce",'Defense Log'!$A$2:$A$3001,$B3,'Defense Log'!$N$2:$N$3001,"No",'Defense Log'!$I$2:$I$3001,"&lt;&gt;Foul",'Defense Log'!$I$2:$I$3001,"&lt;&gt;Turnover")*'Impact Formula'!$B$25),0))</f>
        <v/>
      </c>
      <c r="AC3" s="6" t="str">
        <f>IFERROR((AA3+AB3),"")</f>
        <v/>
      </c>
      <c r="AD3" s="5" t="str">
        <f t="shared" si="0"/>
        <v/>
      </c>
      <c r="AE3" s="13" t="s">
        <v>266</v>
      </c>
    </row>
    <row r="4" spans="1:31" x14ac:dyDescent="0.3">
      <c r="A4" s="20">
        <f>'Roman Game Log'!A4</f>
        <v>44883</v>
      </c>
      <c r="B4" s="13" t="str">
        <f>'Roman Game Log'!B4</f>
        <v>Buffalo</v>
      </c>
      <c r="C4" s="3" t="str">
        <f>'Roman Game Log'!C4</f>
        <v>N</v>
      </c>
      <c r="D4" s="3" t="str">
        <f>IF('Roman Game Log'!D4= "","",'Roman Game Log'!D4)</f>
        <v>W</v>
      </c>
      <c r="E4" s="3">
        <f>IF('Roman Game Log'!E4= "","",'Roman Game Log'!E4)</f>
        <v>8</v>
      </c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 t="str">
        <f>IF(F4="","",COUNTIFS('Defense Log'!$H$2:$H$3001,"Bryce",'Defense Log'!$A$2:$A$3001,$B4,'Defense Log'!$I$2:$I$3001,"Turnover",'Defense Log'!$L$2:$L$3001,"&lt;&gt;x"))</f>
        <v/>
      </c>
      <c r="Z4" s="3" t="str">
        <f>IF(F4="","",SUMIFS('Defense Log'!$M$2:$M$3001,'Defense Log'!$H$2:$H$3001,"Bryce",'Defense Log'!$A$2:$A$3001,B4,'Defense Log'!$L$2:$L$3001,"&lt;&gt;x"))</f>
        <v/>
      </c>
      <c r="AA4" s="3" t="str">
        <f>IF(F4="","",T4+'Impact Formula'!$B$4*O4+'Impact Formula'!$B$5*M4+'Impact Formula'!$B$6*V4+'Impact Formula'!$B$7*S4+'Impact Formula'!$B$8*(H4-G4)+'Impact Formula'!$B$9*(L4-K4))</f>
        <v/>
      </c>
      <c r="AB4" s="85" t="str">
        <f>IF(F4="","",N4*'Impact Formula'!$B$17+Q4*'Impact Formula'!$B$18+P4*'Impact Formula'!$B$19+W4*'Impact Formula'!$B$21+U4*'Impact Formula'!$B$22+X4*'Impact Formula'!$B$23+'Impact Formula'!$B$24*R4+Y4*'Impact Formula'!$B$20+Z4*'Impact Formula'!$B$16+IFERROR((COUNTIFS('Defense Log'!$H$2:$H$3001,"Bryce",'Defense Log'!$A$2:$A$3001,$B4,'Defense Log'!$N$2:$N$3001,"No",'Defense Log'!$I$2:$I$3001,"&lt;&gt;Foul",'Defense Log'!$I$2:$I$3001,"&lt;&gt;Turnover")*'Impact Formula'!$B$25),0))</f>
        <v/>
      </c>
      <c r="AC4" s="6" t="str">
        <f t="shared" ref="AC4:AC34" si="1">IFERROR((AA4+AB4),"")</f>
        <v/>
      </c>
      <c r="AD4" s="5" t="str">
        <f t="shared" si="0"/>
        <v/>
      </c>
      <c r="AE4" s="13" t="s">
        <v>266</v>
      </c>
    </row>
    <row r="5" spans="1:31" x14ac:dyDescent="0.3">
      <c r="A5" s="20">
        <f>'Roman Game Log'!A5</f>
        <v>44884</v>
      </c>
      <c r="B5" s="13" t="str">
        <f>'Roman Game Log'!B5</f>
        <v>Wyoming</v>
      </c>
      <c r="C5" s="3" t="str">
        <f>'Roman Game Log'!C5</f>
        <v>N</v>
      </c>
      <c r="D5" s="3" t="str">
        <f>IF('Roman Game Log'!D5= "","",'Roman Game Log'!D5)</f>
        <v>W</v>
      </c>
      <c r="E5" s="3">
        <f>IF('Roman Game Log'!E5= "","",'Roman Game Log'!E5)</f>
        <v>5</v>
      </c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 t="str">
        <f>IF(F5="","",COUNTIFS('Defense Log'!$H$2:$H$3001,"Bryce",'Defense Log'!$A$2:$A$3001,$B5,'Defense Log'!$I$2:$I$3001,"Turnover",'Defense Log'!$L$2:$L$3001,"&lt;&gt;x"))</f>
        <v/>
      </c>
      <c r="Z5" s="3" t="str">
        <f>IF(F5="","",SUMIFS('Defense Log'!$M$2:$M$3001,'Defense Log'!$H$2:$H$3001,"Bryce",'Defense Log'!$A$2:$A$3001,B5,'Defense Log'!$L$2:$L$3001,"&lt;&gt;x"))</f>
        <v/>
      </c>
      <c r="AA5" s="3" t="str">
        <f>IF(F5="","",T5+'Impact Formula'!$B$4*O5+'Impact Formula'!$B$5*M5+'Impact Formula'!$B$6*V5+'Impact Formula'!$B$7*S5+'Impact Formula'!$B$8*(H5-G5)+'Impact Formula'!$B$9*(L5-K5))</f>
        <v/>
      </c>
      <c r="AB5" s="85" t="str">
        <f>IF(F5="","",N5*'Impact Formula'!$B$17+Q5*'Impact Formula'!$B$18+P5*'Impact Formula'!$B$19+W5*'Impact Formula'!$B$21+U5*'Impact Formula'!$B$22+X5*'Impact Formula'!$B$23+'Impact Formula'!$B$24*R5+Y5*'Impact Formula'!$B$20+Z5*'Impact Formula'!$B$16+IFERROR((COUNTIFS('Defense Log'!$H$2:$H$3001,"Bryce",'Defense Log'!$A$2:$A$3001,$B5,'Defense Log'!$N$2:$N$3001,"No",'Defense Log'!$I$2:$I$3001,"&lt;&gt;Foul",'Defense Log'!$I$2:$I$3001,"&lt;&gt;Turnover")*'Impact Formula'!$B$25),0))</f>
        <v/>
      </c>
      <c r="AC5" s="6" t="str">
        <f t="shared" si="1"/>
        <v/>
      </c>
      <c r="AD5" s="5" t="str">
        <f t="shared" si="0"/>
        <v/>
      </c>
      <c r="AE5" s="13" t="s">
        <v>266</v>
      </c>
    </row>
    <row r="6" spans="1:31" x14ac:dyDescent="0.3">
      <c r="A6" s="20">
        <f>'Roman Game Log'!A6</f>
        <v>44886</v>
      </c>
      <c r="B6" s="13" t="str">
        <f>'Roman Game Log'!B6</f>
        <v>Tarleton</v>
      </c>
      <c r="C6" s="3" t="str">
        <f>'Roman Game Log'!C6</f>
        <v>N</v>
      </c>
      <c r="D6" s="3" t="str">
        <f>IF('Roman Game Log'!D6= "","",'Roman Game Log'!D6)</f>
        <v>W</v>
      </c>
      <c r="E6" s="3">
        <f>IF('Roman Game Log'!E6= "","",'Roman Game Log'!E6)</f>
        <v>7</v>
      </c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 t="str">
        <f>IF(F6="","",COUNTIFS('Defense Log'!$H$2:$H$3001,"Bryce",'Defense Log'!$A$2:$A$3001,$B6,'Defense Log'!$I$2:$I$3001,"Turnover",'Defense Log'!$L$2:$L$3001,"&lt;&gt;x"))</f>
        <v/>
      </c>
      <c r="Z6" s="3" t="str">
        <f>IF(F6="","",SUMIFS('Defense Log'!$M$2:$M$3001,'Defense Log'!$H$2:$H$3001,"Bryce",'Defense Log'!$A$2:$A$3001,B6,'Defense Log'!$L$2:$L$3001,"&lt;&gt;x"))</f>
        <v/>
      </c>
      <c r="AA6" s="3" t="str">
        <f>IF(F6="","",T6+'Impact Formula'!$B$4*O6+'Impact Formula'!$B$5*M6+'Impact Formula'!$B$6*V6+'Impact Formula'!$B$7*S6+'Impact Formula'!$B$8*(H6-G6)+'Impact Formula'!$B$9*(L6-K6))</f>
        <v/>
      </c>
      <c r="AB6" s="85" t="str">
        <f>IF(F6="","",N6*'Impact Formula'!$B$17+Q6*'Impact Formula'!$B$18+P6*'Impact Formula'!$B$19+W6*'Impact Formula'!$B$21+U6*'Impact Formula'!$B$22+X6*'Impact Formula'!$B$23+'Impact Formula'!$B$24*R6+Y6*'Impact Formula'!$B$20+Z6*'Impact Formula'!$B$16+IFERROR((COUNTIFS('Defense Log'!$H$2:$H$3001,"Bryce",'Defense Log'!$A$2:$A$3001,$B6,'Defense Log'!$N$2:$N$3001,"No",'Defense Log'!$I$2:$I$3001,"&lt;&gt;Foul",'Defense Log'!$I$2:$I$3001,"&lt;&gt;Turnover")*'Impact Formula'!$B$25),0))</f>
        <v/>
      </c>
      <c r="AC6" s="6" t="str">
        <f t="shared" si="1"/>
        <v/>
      </c>
      <c r="AD6" s="5" t="str">
        <f t="shared" si="0"/>
        <v/>
      </c>
      <c r="AE6" s="13" t="s">
        <v>266</v>
      </c>
    </row>
    <row r="7" spans="1:31" x14ac:dyDescent="0.3">
      <c r="A7" s="20">
        <f>'Roman Game Log'!A7</f>
        <v>44891</v>
      </c>
      <c r="B7" s="13" t="str">
        <f>'Roman Game Log'!B7</f>
        <v>Louisiana</v>
      </c>
      <c r="C7" s="3" t="str">
        <f>'Roman Game Log'!C7</f>
        <v>H</v>
      </c>
      <c r="D7" s="3" t="str">
        <f>IF('Roman Game Log'!D7= "","",'Roman Game Log'!D7)</f>
        <v>W</v>
      </c>
      <c r="E7" s="3">
        <f>IF('Roman Game Log'!E7= "","",'Roman Game Log'!E7)</f>
        <v>12</v>
      </c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 t="str">
        <f>IF(F7="","",COUNTIFS('Defense Log'!$H$2:$H$3001,"Bryce",'Defense Log'!$A$2:$A$3001,$B7,'Defense Log'!$I$2:$I$3001,"Turnover",'Defense Log'!$L$2:$L$3001,"&lt;&gt;x"))</f>
        <v/>
      </c>
      <c r="Z7" s="3" t="str">
        <f>IF(F7="","",SUMIFS('Defense Log'!$M$2:$M$3001,'Defense Log'!$H$2:$H$3001,"Bryce",'Defense Log'!$A$2:$A$3001,B7,'Defense Log'!$L$2:$L$3001,"&lt;&gt;x"))</f>
        <v/>
      </c>
      <c r="AA7" s="3" t="str">
        <f>IF(F7="","",T7+'Impact Formula'!$B$4*O7+'Impact Formula'!$B$5*M7+'Impact Formula'!$B$6*V7+'Impact Formula'!$B$7*S7+'Impact Formula'!$B$8*(H7-G7)+'Impact Formula'!$B$9*(L7-K7))</f>
        <v/>
      </c>
      <c r="AB7" s="85" t="str">
        <f>IF(F7="","",N7*'Impact Formula'!$B$17+Q7*'Impact Formula'!$B$18+P7*'Impact Formula'!$B$19+W7*'Impact Formula'!$B$21+U7*'Impact Formula'!$B$22+X7*'Impact Formula'!$B$23+'Impact Formula'!$B$24*R7+Y7*'Impact Formula'!$B$20+Z7*'Impact Formula'!$B$16+IFERROR((COUNTIFS('Defense Log'!$H$2:$H$3001,"Bryce",'Defense Log'!$A$2:$A$3001,$B7,'Defense Log'!$N$2:$N$3001,"No",'Defense Log'!$I$2:$I$3001,"&lt;&gt;Foul",'Defense Log'!$I$2:$I$3001,"&lt;&gt;Turnover")*'Impact Formula'!$B$25),0))</f>
        <v/>
      </c>
      <c r="AC7" s="6" t="str">
        <f t="shared" si="1"/>
        <v/>
      </c>
      <c r="AD7" s="5" t="str">
        <f t="shared" si="0"/>
        <v/>
      </c>
      <c r="AE7" s="13" t="s">
        <v>266</v>
      </c>
    </row>
    <row r="8" spans="1:31" x14ac:dyDescent="0.3">
      <c r="A8" s="20">
        <f>'Roman Game Log'!A8</f>
        <v>44895</v>
      </c>
      <c r="B8" s="13" t="str">
        <f>'Roman Game Log'!B8</f>
        <v>Indiana State (A)</v>
      </c>
      <c r="C8" s="3" t="str">
        <f>'Roman Game Log'!C8</f>
        <v>A</v>
      </c>
      <c r="D8" s="3" t="str">
        <f>IF('Roman Game Log'!D8= "","",'Roman Game Log'!D8)</f>
        <v>L</v>
      </c>
      <c r="E8" s="3">
        <f>IF('Roman Game Log'!E8= "","",'Roman Game Log'!E8)</f>
        <v>-2</v>
      </c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 t="str">
        <f>IF(F8="","",COUNTIFS('Defense Log'!$H$2:$H$3001,"Bryce",'Defense Log'!$A$2:$A$3001,$B8,'Defense Log'!$I$2:$I$3001,"Turnover",'Defense Log'!$L$2:$L$3001,"&lt;&gt;x"))</f>
        <v/>
      </c>
      <c r="Z8" s="3" t="str">
        <f>IF(F8="","",SUMIFS('Defense Log'!$M$2:$M$3001,'Defense Log'!$H$2:$H$3001,"Bryce",'Defense Log'!$A$2:$A$3001,B8,'Defense Log'!$L$2:$L$3001,"&lt;&gt;x"))</f>
        <v/>
      </c>
      <c r="AA8" s="3" t="str">
        <f>IF(F8="","",T8+'Impact Formula'!$B$4*O8+'Impact Formula'!$B$5*M8+'Impact Formula'!$B$6*V8+'Impact Formula'!$B$7*S8+'Impact Formula'!$B$8*(H8-G8)+'Impact Formula'!$B$9*(L8-K8))</f>
        <v/>
      </c>
      <c r="AB8" s="85" t="str">
        <f>IF(F8="","",N8*'Impact Formula'!$B$17+Q8*'Impact Formula'!$B$18+P8*'Impact Formula'!$B$19+W8*'Impact Formula'!$B$21+U8*'Impact Formula'!$B$22+X8*'Impact Formula'!$B$23+'Impact Formula'!$B$24*R8+Y8*'Impact Formula'!$B$20+Z8*'Impact Formula'!$B$16+IFERROR((COUNTIFS('Defense Log'!$H$2:$H$3001,"Bryce",'Defense Log'!$A$2:$A$3001,$B8,'Defense Log'!$N$2:$N$3001,"No",'Defense Log'!$I$2:$I$3001,"&lt;&gt;Foul",'Defense Log'!$I$2:$I$3001,"&lt;&gt;Turnover")*'Impact Formula'!$B$25),0))</f>
        <v/>
      </c>
      <c r="AC8" s="6" t="str">
        <f t="shared" si="1"/>
        <v/>
      </c>
      <c r="AD8" s="5" t="str">
        <f t="shared" ref="AD8:AD31" si="2">IFERROR(T8/((H8*2)+(0.88*L8)),"")</f>
        <v/>
      </c>
      <c r="AE8" s="13" t="s">
        <v>96</v>
      </c>
    </row>
    <row r="9" spans="1:31" x14ac:dyDescent="0.3">
      <c r="A9" s="20">
        <f>'Roman Game Log'!A9</f>
        <v>44898</v>
      </c>
      <c r="B9" s="13" t="str">
        <f>'Roman Game Log'!B9</f>
        <v>UIC (H)</v>
      </c>
      <c r="C9" s="3" t="str">
        <f>'Roman Game Log'!C9</f>
        <v>H</v>
      </c>
      <c r="D9" s="3" t="str">
        <f>IF('Roman Game Log'!D9= "","",'Roman Game Log'!D9)</f>
        <v>W</v>
      </c>
      <c r="E9" s="3">
        <f>IF('Roman Game Log'!E9= "","",'Roman Game Log'!E9)</f>
        <v>13</v>
      </c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 t="str">
        <f>IF(F9="","",COUNTIFS('Defense Log'!$H$2:$H$3001,"Bryce",'Defense Log'!$A$2:$A$3001,$B9,'Defense Log'!$I$2:$I$3001,"Turnover",'Defense Log'!$L$2:$L$3001,"&lt;&gt;x"))</f>
        <v/>
      </c>
      <c r="Z9" s="3" t="str">
        <f>IF(F9="","",SUMIFS('Defense Log'!$M$2:$M$3001,'Defense Log'!$H$2:$H$3001,"Bryce",'Defense Log'!$A$2:$A$3001,B9,'Defense Log'!$L$2:$L$3001,"&lt;&gt;x"))</f>
        <v/>
      </c>
      <c r="AA9" s="3" t="str">
        <f>IF(F9="","",T9+'Impact Formula'!$B$4*O9+'Impact Formula'!$B$5*M9+'Impact Formula'!$B$6*V9+'Impact Formula'!$B$7*S9+'Impact Formula'!$B$8*(H9-G9)+'Impact Formula'!$B$9*(L9-K9))</f>
        <v/>
      </c>
      <c r="AB9" s="85" t="str">
        <f>IF(F9="","",N9*'Impact Formula'!$B$17+Q9*'Impact Formula'!$B$18+P9*'Impact Formula'!$B$19+W9*'Impact Formula'!$B$21+U9*'Impact Formula'!$B$22+X9*'Impact Formula'!$B$23+'Impact Formula'!$B$24*R9+Y9*'Impact Formula'!$B$20+Z9*'Impact Formula'!$B$16+IFERROR((COUNTIFS('Defense Log'!$H$2:$H$3001,"Bryce",'Defense Log'!$A$2:$A$3001,$B9,'Defense Log'!$N$2:$N$3001,"No",'Defense Log'!$I$2:$I$3001,"&lt;&gt;Foul",'Defense Log'!$I$2:$I$3001,"&lt;&gt;Turnover")*'Impact Formula'!$B$25),0))</f>
        <v/>
      </c>
      <c r="AC9" s="6" t="str">
        <f t="shared" si="1"/>
        <v/>
      </c>
      <c r="AD9" s="5" t="str">
        <f t="shared" si="2"/>
        <v/>
      </c>
      <c r="AE9" s="13" t="s">
        <v>96</v>
      </c>
    </row>
    <row r="10" spans="1:31" x14ac:dyDescent="0.3">
      <c r="A10" s="20">
        <f>'Roman Game Log'!A10</f>
        <v>44902</v>
      </c>
      <c r="B10" s="13" t="str">
        <f>'Roman Game Log'!B10</f>
        <v>Omaha</v>
      </c>
      <c r="C10" s="3" t="str">
        <f>'Roman Game Log'!C10</f>
        <v>H</v>
      </c>
      <c r="D10" s="3" t="str">
        <f>IF('Roman Game Log'!D10= "","",'Roman Game Log'!D10)</f>
        <v>W</v>
      </c>
      <c r="E10" s="3">
        <f>IF('Roman Game Log'!E10= "","",'Roman Game Log'!E10)</f>
        <v>13</v>
      </c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 t="str">
        <f>IF(F10="","",COUNTIFS('Defense Log'!$H$2:$H$3001,"Bryce",'Defense Log'!$A$2:$A$3001,$B10,'Defense Log'!$I$2:$I$3001,"Turnover",'Defense Log'!$L$2:$L$3001,"&lt;&gt;x"))</f>
        <v/>
      </c>
      <c r="Z10" s="3" t="str">
        <f>IF(F10="","",SUMIFS('Defense Log'!$M$2:$M$3001,'Defense Log'!$H$2:$H$3001,"Bryce",'Defense Log'!$A$2:$A$3001,B10,'Defense Log'!$L$2:$L$3001,"&lt;&gt;x"))</f>
        <v/>
      </c>
      <c r="AA10" s="3" t="str">
        <f>IF(F10="","",T10+'Impact Formula'!$B$4*O10+'Impact Formula'!$B$5*M10+'Impact Formula'!$B$6*V10+'Impact Formula'!$B$7*S10+'Impact Formula'!$B$8*(H10-G10)+'Impact Formula'!$B$9*(L10-K10))</f>
        <v/>
      </c>
      <c r="AB10" s="85" t="str">
        <f>IF(F10="","",N10*'Impact Formula'!$B$17+Q10*'Impact Formula'!$B$18+P10*'Impact Formula'!$B$19+W10*'Impact Formula'!$B$21+U10*'Impact Formula'!$B$22+X10*'Impact Formula'!$B$23+'Impact Formula'!$B$24*R10+Y10*'Impact Formula'!$B$20+Z10*'Impact Formula'!$B$16+IFERROR((COUNTIFS('Defense Log'!$H$2:$H$3001,"Bryce",'Defense Log'!$A$2:$A$3001,$B10,'Defense Log'!$N$2:$N$3001,"No",'Defense Log'!$I$2:$I$3001,"&lt;&gt;Foul",'Defense Log'!$I$2:$I$3001,"&lt;&gt;Turnover")*'Impact Formula'!$B$25),0))</f>
        <v/>
      </c>
      <c r="AC10" s="6" t="str">
        <f t="shared" si="1"/>
        <v/>
      </c>
      <c r="AD10" s="5" t="str">
        <f t="shared" si="2"/>
        <v/>
      </c>
      <c r="AE10" s="13" t="s">
        <v>266</v>
      </c>
    </row>
    <row r="11" spans="1:31" x14ac:dyDescent="0.3">
      <c r="A11" s="20">
        <f>'Roman Game Log'!A11</f>
        <v>44905</v>
      </c>
      <c r="B11" s="13" t="str">
        <f>'Roman Game Log'!B11</f>
        <v>Richmond</v>
      </c>
      <c r="C11" s="3" t="str">
        <f>'Roman Game Log'!C11</f>
        <v>A</v>
      </c>
      <c r="D11" s="3" t="str">
        <f>IF('Roman Game Log'!D11= "","",'Roman Game Log'!D11)</f>
        <v>L</v>
      </c>
      <c r="E11" s="3">
        <f>IF('Roman Game Log'!E11= "","",'Roman Game Log'!E11)</f>
        <v>-30</v>
      </c>
      <c r="F11" s="3">
        <v>4</v>
      </c>
      <c r="G11" s="3">
        <v>0</v>
      </c>
      <c r="H11" s="3">
        <v>1</v>
      </c>
      <c r="I11" s="3">
        <v>0</v>
      </c>
      <c r="J11" s="3">
        <v>1</v>
      </c>
      <c r="K11" s="3"/>
      <c r="L11" s="3"/>
      <c r="M11" s="3">
        <v>0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1</v>
      </c>
      <c r="X11" s="3">
        <v>1</v>
      </c>
      <c r="Y11" s="3">
        <f>IF(F11="","",COUNTIFS('Defense Log'!$H$2:$H$3001,"Bryce",'Defense Log'!$A$2:$A$3001,$B11,'Defense Log'!$I$2:$I$3001,"Turnover",'Defense Log'!$L$2:$L$3001,"&lt;&gt;x"))</f>
        <v>0</v>
      </c>
      <c r="Z11" s="3">
        <f>IF(F11="","",SUMIFS('Defense Log'!$M$2:$M$3001,'Defense Log'!$H$2:$H$3001,"Bryce",'Defense Log'!$A$2:$A$3001,B11,'Defense Log'!$L$2:$L$3001,"&lt;&gt;x"))</f>
        <v>0</v>
      </c>
      <c r="AA11" s="3">
        <f>IF(F11="","",T11+'Impact Formula'!$B$4*O11+'Impact Formula'!$B$5*M11+'Impact Formula'!$B$6*V11+'Impact Formula'!$B$7*S11+'Impact Formula'!$B$8*(H11-G11)+'Impact Formula'!$B$9*(L11-K11))</f>
        <v>-1.75</v>
      </c>
      <c r="AB11" s="85">
        <f>IF(F11="","",N11*'Impact Formula'!$B$17+Q11*'Impact Formula'!$B$18+P11*'Impact Formula'!$B$19+W11*'Impact Formula'!$B$21+U11*'Impact Formula'!$B$22+X11*'Impact Formula'!$B$23+'Impact Formula'!$B$24*R11+Y11*'Impact Formula'!$B$20+Z11*'Impact Formula'!$B$16+IFERROR((COUNTIFS('Defense Log'!$H$2:$H$3001,"Bryce",'Defense Log'!$A$2:$A$3001,$B11,'Defense Log'!$N$2:$N$3001,"No",'Defense Log'!$I$2:$I$3001,"&lt;&gt;Foul",'Defense Log'!$I$2:$I$3001,"&lt;&gt;Turnover")*'Impact Formula'!$B$25),0))</f>
        <v>-0.85000000000000009</v>
      </c>
      <c r="AC11" s="6">
        <f t="shared" si="1"/>
        <v>-2.6</v>
      </c>
      <c r="AD11" s="5">
        <f t="shared" si="2"/>
        <v>0</v>
      </c>
      <c r="AE11" s="13" t="s">
        <v>266</v>
      </c>
    </row>
    <row r="12" spans="1:31" x14ac:dyDescent="0.3">
      <c r="A12" s="20">
        <f>'Roman Game Log'!A12</f>
        <v>44912</v>
      </c>
      <c r="B12" s="13" t="str">
        <f>'Roman Game Log'!B12</f>
        <v>Saint Louis</v>
      </c>
      <c r="C12" s="3" t="str">
        <f>'Roman Game Log'!C12</f>
        <v>A</v>
      </c>
      <c r="D12" s="3" t="str">
        <f>IF('Roman Game Log'!D12= "","",'Roman Game Log'!D12)</f>
        <v>L</v>
      </c>
      <c r="E12" s="3">
        <f>IF('Roman Game Log'!E12= "","",'Roman Game Log'!E12)</f>
        <v>-8</v>
      </c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 t="str">
        <f>IF(F12="","",COUNTIFS('Defense Log'!$H$2:$H$3001,"Bryce",'Defense Log'!$A$2:$A$3001,$B12,'Defense Log'!$I$2:$I$3001,"Turnover",'Defense Log'!$L$2:$L$3001,"&lt;&gt;x"))</f>
        <v/>
      </c>
      <c r="Z12" s="3" t="str">
        <f>IF(F12="","",SUMIFS('Defense Log'!$M$2:$M$3001,'Defense Log'!$H$2:$H$3001,"Bryce",'Defense Log'!$A$2:$A$3001,B12,'Defense Log'!$L$2:$L$3001,"&lt;&gt;x"))</f>
        <v/>
      </c>
      <c r="AA12" s="3" t="str">
        <f>IF(F12="","",T12+'Impact Formula'!$B$4*O12+'Impact Formula'!$B$5*M12+'Impact Formula'!$B$6*V12+'Impact Formula'!$B$7*S12+'Impact Formula'!$B$8*(H12-G12)+'Impact Formula'!$B$9*(L12-K12))</f>
        <v/>
      </c>
      <c r="AB12" s="85" t="str">
        <f>IF(F12="","",N12*'Impact Formula'!$B$17+Q12*'Impact Formula'!$B$18+P12*'Impact Formula'!$B$19+W12*'Impact Formula'!$B$21+U12*'Impact Formula'!$B$22+X12*'Impact Formula'!$B$23+'Impact Formula'!$B$24*R12+Y12*'Impact Formula'!$B$20+Z12*'Impact Formula'!$B$16+IFERROR((COUNTIFS('Defense Log'!$H$2:$H$3001,"Bryce",'Defense Log'!$A$2:$A$3001,$B12,'Defense Log'!$N$2:$N$3001,"No",'Defense Log'!$I$2:$I$3001,"&lt;&gt;Foul",'Defense Log'!$I$2:$I$3001,"&lt;&gt;Turnover")*'Impact Formula'!$B$25),0))</f>
        <v/>
      </c>
      <c r="AC12" s="6" t="str">
        <f t="shared" si="1"/>
        <v/>
      </c>
      <c r="AD12" s="5" t="str">
        <f t="shared" si="2"/>
        <v/>
      </c>
      <c r="AE12" s="13" t="s">
        <v>266</v>
      </c>
    </row>
    <row r="13" spans="1:31" x14ac:dyDescent="0.3">
      <c r="A13" s="20">
        <f>'Roman Game Log'!A13</f>
        <v>44915</v>
      </c>
      <c r="B13" s="13" t="str">
        <f>'Roman Game Log'!B13</f>
        <v>Mississippi State</v>
      </c>
      <c r="C13" s="3" t="str">
        <f>'Roman Game Log'!C13</f>
        <v>N</v>
      </c>
      <c r="D13" s="3" t="str">
        <f>IF('Roman Game Log'!D13= "","",'Roman Game Log'!D13)</f>
        <v>W</v>
      </c>
      <c r="E13" s="3">
        <f>IF('Roman Game Log'!E13= "","",'Roman Game Log'!E13)</f>
        <v>6</v>
      </c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 t="str">
        <f>IF(F13="","",COUNTIFS('Defense Log'!$H$2:$H$3001,"Bryce",'Defense Log'!$A$2:$A$3001,$B13,'Defense Log'!$I$2:$I$3001,"Turnover",'Defense Log'!$L$2:$L$3001,"&lt;&gt;x"))</f>
        <v/>
      </c>
      <c r="Z13" s="3" t="str">
        <f>IF(F13="","",SUMIFS('Defense Log'!$M$2:$M$3001,'Defense Log'!$H$2:$H$3001,"Bryce",'Defense Log'!$A$2:$A$3001,B13,'Defense Log'!$L$2:$L$3001,"&lt;&gt;x"))</f>
        <v/>
      </c>
      <c r="AA13" s="3" t="str">
        <f>IF(F13="","",T13+'Impact Formula'!$B$4*O13+'Impact Formula'!$B$5*M13+'Impact Formula'!$B$6*V13+'Impact Formula'!$B$7*S13+'Impact Formula'!$B$8*(H13-G13)+'Impact Formula'!$B$9*(L13-K13))</f>
        <v/>
      </c>
      <c r="AB13" s="85" t="str">
        <f>IF(F13="","",N13*'Impact Formula'!$B$17+Q13*'Impact Formula'!$B$18+P13*'Impact Formula'!$B$19+W13*'Impact Formula'!$B$21+U13*'Impact Formula'!$B$22+X13*'Impact Formula'!$B$23+'Impact Formula'!$B$24*R13+Y13*'Impact Formula'!$B$20+Z13*'Impact Formula'!$B$16+IFERROR((COUNTIFS('Defense Log'!$H$2:$H$3001,"Bryce",'Defense Log'!$A$2:$A$3001,$B13,'Defense Log'!$N$2:$N$3001,"No",'Defense Log'!$I$2:$I$3001,"&lt;&gt;Foul",'Defense Log'!$I$2:$I$3001,"&lt;&gt;Turnover")*'Impact Formula'!$B$25),0))</f>
        <v/>
      </c>
      <c r="AC13" s="6" t="str">
        <f t="shared" si="1"/>
        <v/>
      </c>
      <c r="AD13" s="5" t="str">
        <f t="shared" si="2"/>
        <v/>
      </c>
      <c r="AE13" s="13" t="s">
        <v>266</v>
      </c>
    </row>
    <row r="14" spans="1:31" x14ac:dyDescent="0.3">
      <c r="A14" s="20">
        <f>'Roman Game Log'!A14</f>
        <v>44924</v>
      </c>
      <c r="B14" s="13" t="str">
        <f>'Roman Game Log'!B14</f>
        <v>Valparaiso (H)</v>
      </c>
      <c r="C14" s="3" t="str">
        <f>'Roman Game Log'!C14</f>
        <v>H</v>
      </c>
      <c r="D14" s="3" t="str">
        <f>IF('Roman Game Log'!D14= "","",'Roman Game Log'!D14)</f>
        <v>W</v>
      </c>
      <c r="E14" s="3">
        <f>IF('Roman Game Log'!E14= "","",'Roman Game Log'!E14)</f>
        <v>5</v>
      </c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 t="str">
        <f>IF(F14="","",COUNTIFS('Defense Log'!$H$2:$H$3001,"Bryce",'Defense Log'!$A$2:$A$3001,$B14,'Defense Log'!$I$2:$I$3001,"Turnover",'Defense Log'!$L$2:$L$3001,"&lt;&gt;x"))</f>
        <v/>
      </c>
      <c r="Z14" s="3" t="str">
        <f>IF(F14="","",SUMIFS('Defense Log'!$M$2:$M$3001,'Defense Log'!$H$2:$H$3001,"Bryce",'Defense Log'!$A$2:$A$3001,B14,'Defense Log'!$L$2:$L$3001,"&lt;&gt;x"))</f>
        <v/>
      </c>
      <c r="AA14" s="3" t="str">
        <f>IF(F14="","",T14+'Impact Formula'!$B$4*O14+'Impact Formula'!$B$5*M14+'Impact Formula'!$B$6*V14+'Impact Formula'!$B$7*S14+'Impact Formula'!$B$8*(H14-G14)+'Impact Formula'!$B$9*(L14-K14))</f>
        <v/>
      </c>
      <c r="AB14" s="85" t="str">
        <f>IF(F14="","",N14*'Impact Formula'!$B$17+Q14*'Impact Formula'!$B$18+P14*'Impact Formula'!$B$19+W14*'Impact Formula'!$B$21+U14*'Impact Formula'!$B$22+X14*'Impact Formula'!$B$23+'Impact Formula'!$B$24*R14+Y14*'Impact Formula'!$B$20+Z14*'Impact Formula'!$B$16+IFERROR((COUNTIFS('Defense Log'!$H$2:$H$3001,"Bryce",'Defense Log'!$A$2:$A$3001,$B14,'Defense Log'!$N$2:$N$3001,"No",'Defense Log'!$I$2:$I$3001,"&lt;&gt;Foul",'Defense Log'!$I$2:$I$3001,"&lt;&gt;Turnover")*'Impact Formula'!$B$25),0))</f>
        <v/>
      </c>
      <c r="AC14" s="6" t="str">
        <f t="shared" si="1"/>
        <v/>
      </c>
      <c r="AD14" s="5" t="str">
        <f t="shared" si="2"/>
        <v/>
      </c>
      <c r="AE14" s="13" t="s">
        <v>96</v>
      </c>
    </row>
    <row r="15" spans="1:31" x14ac:dyDescent="0.3">
      <c r="A15" s="20">
        <f>'Roman Game Log'!A15</f>
        <v>44927</v>
      </c>
      <c r="B15" s="13" t="str">
        <f>'Roman Game Log'!B15</f>
        <v>Missouri State (A)</v>
      </c>
      <c r="C15" s="3" t="str">
        <f>'Roman Game Log'!C15</f>
        <v>A</v>
      </c>
      <c r="D15" s="3" t="str">
        <f>IF('Roman Game Log'!D15= "","",'Roman Game Log'!D15)</f>
        <v>L</v>
      </c>
      <c r="E15" s="3">
        <f>IF('Roman Game Log'!E15= "","",'Roman Game Log'!E15)</f>
        <v>-3</v>
      </c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 t="str">
        <f>IF(F15="","",COUNTIFS('Defense Log'!$H$2:$H$3001,"Bryce",'Defense Log'!$A$2:$A$3001,$B15,'Defense Log'!$I$2:$I$3001,"Turnover",'Defense Log'!$L$2:$L$3001,"&lt;&gt;x"))</f>
        <v/>
      </c>
      <c r="Z15" s="3" t="str">
        <f>IF(F15="","",SUMIFS('Defense Log'!$M$2:$M$3001,'Defense Log'!$H$2:$H$3001,"Bryce",'Defense Log'!$A$2:$A$3001,B15,'Defense Log'!$L$2:$L$3001,"&lt;&gt;x"))</f>
        <v/>
      </c>
      <c r="AA15" s="3" t="str">
        <f>IF(F15="","",T15+'Impact Formula'!$B$4*O15+'Impact Formula'!$B$5*M15+'Impact Formula'!$B$6*V15+'Impact Formula'!$B$7*S15+'Impact Formula'!$B$8*(H15-G15)+'Impact Formula'!$B$9*(L15-K15))</f>
        <v/>
      </c>
      <c r="AB15" s="85" t="str">
        <f>IF(F15="","",N15*'Impact Formula'!$B$17+Q15*'Impact Formula'!$B$18+P15*'Impact Formula'!$B$19+W15*'Impact Formula'!$B$21+U15*'Impact Formula'!$B$22+X15*'Impact Formula'!$B$23+'Impact Formula'!$B$24*R15+Y15*'Impact Formula'!$B$20+Z15*'Impact Formula'!$B$16+IFERROR((COUNTIFS('Defense Log'!$H$2:$H$3001,"Bryce",'Defense Log'!$A$2:$A$3001,$B15,'Defense Log'!$N$2:$N$3001,"No",'Defense Log'!$I$2:$I$3001,"&lt;&gt;Foul",'Defense Log'!$I$2:$I$3001,"&lt;&gt;Turnover")*'Impact Formula'!$B$25),0))</f>
        <v/>
      </c>
      <c r="AC15" s="6" t="str">
        <f t="shared" si="1"/>
        <v/>
      </c>
      <c r="AD15" s="5" t="str">
        <f t="shared" si="2"/>
        <v/>
      </c>
      <c r="AE15" s="13" t="s">
        <v>96</v>
      </c>
    </row>
    <row r="16" spans="1:31" x14ac:dyDescent="0.3">
      <c r="A16" s="20">
        <f>'Roman Game Log'!A16</f>
        <v>44930</v>
      </c>
      <c r="B16" s="13" t="str">
        <f>'Roman Game Log'!B16</f>
        <v>SIU (A)</v>
      </c>
      <c r="C16" s="3" t="str">
        <f>'Roman Game Log'!C16</f>
        <v>A</v>
      </c>
      <c r="D16" s="3" t="str">
        <f>IF('Roman Game Log'!D16= "","",'Roman Game Log'!D16)</f>
        <v>L</v>
      </c>
      <c r="E16" s="3">
        <f>IF('Roman Game Log'!E16= "","",'Roman Game Log'!E16)</f>
        <v>-4</v>
      </c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 t="str">
        <f>IF(F16="","",COUNTIFS('Defense Log'!$H$2:$H$3001,"Bryce",'Defense Log'!$A$2:$A$3001,$B16,'Defense Log'!$I$2:$I$3001,"Turnover",'Defense Log'!$L$2:$L$3001,"&lt;&gt;x"))</f>
        <v/>
      </c>
      <c r="Z16" s="3" t="str">
        <f>IF(F16="","",SUMIFS('Defense Log'!$M$2:$M$3001,'Defense Log'!$H$2:$H$3001,"Bryce",'Defense Log'!$A$2:$A$3001,B16,'Defense Log'!$L$2:$L$3001,"&lt;&gt;x"))</f>
        <v/>
      </c>
      <c r="AA16" s="3" t="str">
        <f>IF(F16="","",T16+'Impact Formula'!$B$4*O16+'Impact Formula'!$B$5*M16+'Impact Formula'!$B$6*V16+'Impact Formula'!$B$7*S16+'Impact Formula'!$B$8*(H16-G16)+'Impact Formula'!$B$9*(L16-K16))</f>
        <v/>
      </c>
      <c r="AB16" s="85" t="str">
        <f>IF(F16="","",N16*'Impact Formula'!$B$17+Q16*'Impact Formula'!$B$18+P16*'Impact Formula'!$B$19+W16*'Impact Formula'!$B$21+U16*'Impact Formula'!$B$22+X16*'Impact Formula'!$B$23+'Impact Formula'!$B$24*R16+Y16*'Impact Formula'!$B$20+Z16*'Impact Formula'!$B$16+IFERROR((COUNTIFS('Defense Log'!$H$2:$H$3001,"Bryce",'Defense Log'!$A$2:$A$3001,$B16,'Defense Log'!$N$2:$N$3001,"No",'Defense Log'!$I$2:$I$3001,"&lt;&gt;Foul",'Defense Log'!$I$2:$I$3001,"&lt;&gt;Turnover")*'Impact Formula'!$B$25),0))</f>
        <v/>
      </c>
      <c r="AC16" s="6" t="str">
        <f t="shared" si="1"/>
        <v/>
      </c>
      <c r="AD16" s="5" t="str">
        <f t="shared" si="2"/>
        <v/>
      </c>
      <c r="AE16" s="13" t="s">
        <v>96</v>
      </c>
    </row>
    <row r="17" spans="1:31" x14ac:dyDescent="0.3">
      <c r="A17" s="20">
        <f>'Roman Game Log'!A17</f>
        <v>44933</v>
      </c>
      <c r="B17" s="13" t="str">
        <f>'Roman Game Log'!B17</f>
        <v>Murray State (H)</v>
      </c>
      <c r="C17" s="3" t="str">
        <f>'Roman Game Log'!C17</f>
        <v>H</v>
      </c>
      <c r="D17" s="3" t="str">
        <f>IF('Roman Game Log'!D17= "","",'Roman Game Log'!D17)</f>
        <v>W</v>
      </c>
      <c r="E17" s="3">
        <f>IF('Roman Game Log'!E17= "","",'Roman Game Log'!E17)</f>
        <v>18</v>
      </c>
      <c r="F17" s="3">
        <v>1</v>
      </c>
      <c r="G17" s="3"/>
      <c r="H17" s="3"/>
      <c r="I17" s="3"/>
      <c r="J17" s="3"/>
      <c r="K17" s="3"/>
      <c r="L17" s="3"/>
      <c r="M17" s="3">
        <v>0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/>
      <c r="V17" s="3"/>
      <c r="W17" s="3">
        <v>0</v>
      </c>
      <c r="X17" s="3">
        <v>0</v>
      </c>
      <c r="Y17" s="3">
        <f>IF(F17="","",COUNTIFS('Defense Log'!$H$2:$H$3001,"Bryce",'Defense Log'!$A$2:$A$3001,$B17,'Defense Log'!$I$2:$I$3001,"Turnover",'Defense Log'!$L$2:$L$3001,"&lt;&gt;x"))</f>
        <v>0</v>
      </c>
      <c r="Z17" s="3">
        <f>IF(F17="","",SUMIFS('Defense Log'!$M$2:$M$3001,'Defense Log'!$H$2:$H$3001,"Bryce",'Defense Log'!$A$2:$A$3001,B17,'Defense Log'!$L$2:$L$3001,"&lt;&gt;x"))</f>
        <v>0</v>
      </c>
      <c r="AA17" s="3">
        <f>IF(F17="","",T17+'Impact Formula'!$B$4*O17+'Impact Formula'!$B$5*M17+'Impact Formula'!$B$6*V17+'Impact Formula'!$B$7*S17+'Impact Formula'!$B$8*(H17-G17)+'Impact Formula'!$B$9*(L17-K17))</f>
        <v>0</v>
      </c>
      <c r="AB17" s="85">
        <f>IF(F17="","",N17*'Impact Formula'!$B$17+Q17*'Impact Formula'!$B$18+P17*'Impact Formula'!$B$19+W17*'Impact Formula'!$B$21+U17*'Impact Formula'!$B$22+X17*'Impact Formula'!$B$23+'Impact Formula'!$B$24*R17+Y17*'Impact Formula'!$B$20+Z17*'Impact Formula'!$B$16+IFERROR((COUNTIFS('Defense Log'!$H$2:$H$3001,"Bryce",'Defense Log'!$A$2:$A$3001,$B17,'Defense Log'!$N$2:$N$3001,"No",'Defense Log'!$I$2:$I$3001,"&lt;&gt;Foul",'Defense Log'!$I$2:$I$3001,"&lt;&gt;Turnover")*'Impact Formula'!$B$25),0))</f>
        <v>0</v>
      </c>
      <c r="AC17" s="6">
        <f t="shared" si="1"/>
        <v>0</v>
      </c>
      <c r="AD17" s="5" t="str">
        <f t="shared" si="2"/>
        <v/>
      </c>
      <c r="AE17" s="13" t="s">
        <v>96</v>
      </c>
    </row>
    <row r="18" spans="1:31" x14ac:dyDescent="0.3">
      <c r="A18" s="20">
        <f>'Roman Game Log'!A18</f>
        <v>44936</v>
      </c>
      <c r="B18" s="13" t="str">
        <f>'Roman Game Log'!B18</f>
        <v>UIC (A)</v>
      </c>
      <c r="C18" s="3" t="str">
        <f>'Roman Game Log'!C18</f>
        <v>A</v>
      </c>
      <c r="D18" s="3" t="str">
        <f>IF('Roman Game Log'!D18= "","",'Roman Game Log'!D18)</f>
        <v>W</v>
      </c>
      <c r="E18" s="3">
        <f>IF('Roman Game Log'!E18= "","",'Roman Game Log'!E18)</f>
        <v>5</v>
      </c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 t="str">
        <f>IF(F18="","",COUNTIFS('Defense Log'!$H$2:$H$3001,"Bryce",'Defense Log'!$A$2:$A$3001,$B18,'Defense Log'!$I$2:$I$3001,"Turnover",'Defense Log'!$L$2:$L$3001,"&lt;&gt;x"))</f>
        <v/>
      </c>
      <c r="Z18" s="3" t="str">
        <f>IF(F18="","",SUMIFS('Defense Log'!$M$2:$M$3001,'Defense Log'!$H$2:$H$3001,"Bryce",'Defense Log'!$A$2:$A$3001,B18,'Defense Log'!$L$2:$L$3001,"&lt;&gt;x"))</f>
        <v/>
      </c>
      <c r="AA18" s="3" t="str">
        <f>IF(F18="","",T18+'Impact Formula'!$B$4*O18+'Impact Formula'!$B$5*M18+'Impact Formula'!$B$6*V18+'Impact Formula'!$B$7*S18+'Impact Formula'!$B$8*(H18-G18)+'Impact Formula'!$B$9*(L18-K18))</f>
        <v/>
      </c>
      <c r="AB18" s="85" t="str">
        <f>IF(F18="","",N18*'Impact Formula'!$B$17+Q18*'Impact Formula'!$B$18+P18*'Impact Formula'!$B$19+W18*'Impact Formula'!$B$21+U18*'Impact Formula'!$B$22+X18*'Impact Formula'!$B$23+'Impact Formula'!$B$24*R18+Y18*'Impact Formula'!$B$20+Z18*'Impact Formula'!$B$16+IFERROR((COUNTIFS('Defense Log'!$H$2:$H$3001,"Bryce",'Defense Log'!$A$2:$A$3001,$B18,'Defense Log'!$N$2:$N$3001,"No",'Defense Log'!$I$2:$I$3001,"&lt;&gt;Foul",'Defense Log'!$I$2:$I$3001,"&lt;&gt;Turnover")*'Impact Formula'!$B$25),0))</f>
        <v/>
      </c>
      <c r="AC18" s="6" t="str">
        <f t="shared" si="1"/>
        <v/>
      </c>
      <c r="AD18" s="5" t="str">
        <f t="shared" si="2"/>
        <v/>
      </c>
      <c r="AE18" s="13" t="s">
        <v>96</v>
      </c>
    </row>
    <row r="19" spans="1:31" x14ac:dyDescent="0.3">
      <c r="A19" s="20">
        <f>'Roman Game Log'!A19</f>
        <v>44940</v>
      </c>
      <c r="B19" s="13" t="str">
        <f>'Roman Game Log'!B19</f>
        <v>Bradley (H)</v>
      </c>
      <c r="C19" s="3" t="str">
        <f>'Roman Game Log'!C19</f>
        <v>H</v>
      </c>
      <c r="D19" s="3" t="str">
        <f>IF('Roman Game Log'!D19= "","",'Roman Game Log'!D19)</f>
        <v>W</v>
      </c>
      <c r="E19" s="3">
        <f>IF('Roman Game Log'!E19= "","",'Roman Game Log'!E19)</f>
        <v>25</v>
      </c>
      <c r="F19" s="3">
        <v>2</v>
      </c>
      <c r="G19" s="3"/>
      <c r="H19" s="3"/>
      <c r="I19" s="3"/>
      <c r="J19" s="3"/>
      <c r="K19" s="3"/>
      <c r="L19" s="3"/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f>IF(F19="","",COUNTIFS('Defense Log'!$H$2:$H$3001,"Bryce",'Defense Log'!$A$2:$A$3001,$B19,'Defense Log'!$I$2:$I$3001,"Turnover",'Defense Log'!$L$2:$L$3001,"&lt;&gt;x"))</f>
        <v>0</v>
      </c>
      <c r="Z19" s="3">
        <f>IF(F19="","",SUMIFS('Defense Log'!$M$2:$M$3001,'Defense Log'!$H$2:$H$3001,"Bryce",'Defense Log'!$A$2:$A$3001,B19,'Defense Log'!$L$2:$L$3001,"&lt;&gt;x"))</f>
        <v>0</v>
      </c>
      <c r="AA19" s="3">
        <f>IF(F19="","",T19+'Impact Formula'!$B$4*O19+'Impact Formula'!$B$5*M19+'Impact Formula'!$B$6*V19+'Impact Formula'!$B$7*S19+'Impact Formula'!$B$8*(H19-G19)+'Impact Formula'!$B$9*(L19-K19))</f>
        <v>0</v>
      </c>
      <c r="AB19" s="85">
        <f>IF(F19="","",N19*'Impact Formula'!$B$17+Q19*'Impact Formula'!$B$18+P19*'Impact Formula'!$B$19+W19*'Impact Formula'!$B$21+U19*'Impact Formula'!$B$22+X19*'Impact Formula'!$B$23+'Impact Formula'!$B$24*R19+Y19*'Impact Formula'!$B$20+Z19*'Impact Formula'!$B$16+IFERROR((COUNTIFS('Defense Log'!$H$2:$H$3001,"Bryce",'Defense Log'!$A$2:$A$3001,$B19,'Defense Log'!$N$2:$N$3001,"No",'Defense Log'!$I$2:$I$3001,"&lt;&gt;Foul",'Defense Log'!$I$2:$I$3001,"&lt;&gt;Turnover")*'Impact Formula'!$B$25),0))</f>
        <v>0</v>
      </c>
      <c r="AC19" s="6">
        <f t="shared" si="1"/>
        <v>0</v>
      </c>
      <c r="AD19" s="5" t="str">
        <f t="shared" si="2"/>
        <v/>
      </c>
      <c r="AE19" s="13" t="s">
        <v>96</v>
      </c>
    </row>
    <row r="20" spans="1:31" x14ac:dyDescent="0.3">
      <c r="A20" s="20">
        <f>'Roman Game Log'!A20</f>
        <v>44944</v>
      </c>
      <c r="B20" s="13" t="str">
        <f>'Roman Game Log'!B20</f>
        <v>Missouri State (H)</v>
      </c>
      <c r="C20" s="3" t="str">
        <f>'Roman Game Log'!C20</f>
        <v>H</v>
      </c>
      <c r="D20" s="3" t="str">
        <f>IF('Roman Game Log'!D20= "","",'Roman Game Log'!D20)</f>
        <v>L</v>
      </c>
      <c r="E20" s="3">
        <f>IF('Roman Game Log'!E20= "","",'Roman Game Log'!E20)</f>
        <v>3</v>
      </c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 t="str">
        <f>IF(F20="","",COUNTIFS('Defense Log'!$H$2:$H$3001,"Bryce",'Defense Log'!$A$2:$A$3001,$B20,'Defense Log'!$I$2:$I$3001,"Turnover",'Defense Log'!$L$2:$L$3001,"&lt;&gt;x"))</f>
        <v/>
      </c>
      <c r="Z20" s="3" t="str">
        <f>IF(F20="","",SUMIFS('Defense Log'!$M$2:$M$3001,'Defense Log'!$H$2:$H$3001,"Bryce",'Defense Log'!$A$2:$A$3001,B20,'Defense Log'!$L$2:$L$3001,"&lt;&gt;x"))</f>
        <v/>
      </c>
      <c r="AA20" s="3" t="str">
        <f>IF(F20="","",T20+'Impact Formula'!$B$4*O20+'Impact Formula'!$B$5*M20+'Impact Formula'!$B$6*V20+'Impact Formula'!$B$7*S20+'Impact Formula'!$B$8*(H20-G20)+'Impact Formula'!$B$9*(L20-K20))</f>
        <v/>
      </c>
      <c r="AB20" s="85" t="str">
        <f>IF(F20="","",N20*'Impact Formula'!$B$17+Q20*'Impact Formula'!$B$18+P20*'Impact Formula'!$B$19+W20*'Impact Formula'!$B$21+U20*'Impact Formula'!$B$22+X20*'Impact Formula'!$B$23+'Impact Formula'!$B$24*R20+Y20*'Impact Formula'!$B$20+Z20*'Impact Formula'!$B$16+IFERROR((COUNTIFS('Defense Log'!$H$2:$H$3001,"Bryce",'Defense Log'!$A$2:$A$3001,$B20,'Defense Log'!$N$2:$N$3001,"No",'Defense Log'!$I$2:$I$3001,"&lt;&gt;Foul",'Defense Log'!$I$2:$I$3001,"&lt;&gt;Turnover")*'Impact Formula'!$B$25),0))</f>
        <v/>
      </c>
      <c r="AC20" s="6" t="str">
        <f t="shared" si="1"/>
        <v/>
      </c>
      <c r="AD20" s="5" t="str">
        <f t="shared" si="2"/>
        <v/>
      </c>
      <c r="AE20" s="13" t="s">
        <v>96</v>
      </c>
    </row>
    <row r="21" spans="1:31" x14ac:dyDescent="0.3">
      <c r="A21" s="20">
        <f>'Roman Game Log'!A21</f>
        <v>44947</v>
      </c>
      <c r="B21" s="13" t="str">
        <f>'Roman Game Log'!B21</f>
        <v>Evansville (A)</v>
      </c>
      <c r="C21" s="3" t="str">
        <f>'Roman Game Log'!C21</f>
        <v>A</v>
      </c>
      <c r="D21" s="3" t="str">
        <f>IF('Roman Game Log'!D21= "","",'Roman Game Log'!D21)</f>
        <v>W</v>
      </c>
      <c r="E21" s="3">
        <f>IF('Roman Game Log'!E21= "","",'Roman Game Log'!E21)</f>
        <v>36</v>
      </c>
      <c r="F21" s="3">
        <v>5</v>
      </c>
      <c r="G21" s="3">
        <v>1</v>
      </c>
      <c r="H21" s="3">
        <v>2</v>
      </c>
      <c r="I21" s="3">
        <v>1</v>
      </c>
      <c r="J21" s="3">
        <v>2</v>
      </c>
      <c r="K21" s="3"/>
      <c r="L21" s="3"/>
      <c r="M21" s="3">
        <v>0</v>
      </c>
      <c r="N21" s="3">
        <v>0</v>
      </c>
      <c r="O21" s="3">
        <v>1</v>
      </c>
      <c r="P21" s="3">
        <v>1</v>
      </c>
      <c r="Q21" s="3">
        <v>0</v>
      </c>
      <c r="R21" s="3">
        <v>1</v>
      </c>
      <c r="S21" s="3">
        <v>0</v>
      </c>
      <c r="T21" s="3">
        <v>3</v>
      </c>
      <c r="U21" s="3">
        <v>1</v>
      </c>
      <c r="V21" s="3">
        <v>0</v>
      </c>
      <c r="W21" s="3">
        <v>0</v>
      </c>
      <c r="X21" s="3">
        <v>0</v>
      </c>
      <c r="Y21" s="3">
        <f>IF(F21="","",COUNTIFS('Defense Log'!$H$2:$H$3001,"Bryce",'Defense Log'!$A$2:$A$3001,$B21,'Defense Log'!$I$2:$I$3001,"Turnover",'Defense Log'!$L$2:$L$3001,"&lt;&gt;x"))</f>
        <v>0</v>
      </c>
      <c r="Z21" s="3">
        <f>IF(F21="","",SUMIFS('Defense Log'!$M$2:$M$3001,'Defense Log'!$H$2:$H$3001,"Bryce",'Defense Log'!$A$2:$A$3001,B21,'Defense Log'!$L$2:$L$3001,"&lt;&gt;x"))</f>
        <v>1</v>
      </c>
      <c r="AA21" s="3">
        <f>IF(F21="","",T21+'Impact Formula'!$B$4*O21+'Impact Formula'!$B$5*M21+'Impact Formula'!$B$6*V21+'Impact Formula'!$B$7*S21+'Impact Formula'!$B$8*(H21-G21)+'Impact Formula'!$B$9*(L21-K21))</f>
        <v>2.5999999999999996</v>
      </c>
      <c r="AB21" s="85">
        <f>IF(F21="","",N21*'Impact Formula'!$B$17+Q21*'Impact Formula'!$B$18+P21*'Impact Formula'!$B$19+W21*'Impact Formula'!$B$21+U21*'Impact Formula'!$B$22+X21*'Impact Formula'!$B$23+'Impact Formula'!$B$24*R21+Y21*'Impact Formula'!$B$20+Z21*'Impact Formula'!$B$16+IFERROR((COUNTIFS('Defense Log'!$H$2:$H$3001,"Bryce",'Defense Log'!$A$2:$A$3001,$B21,'Defense Log'!$N$2:$N$3001,"No",'Defense Log'!$I$2:$I$3001,"&lt;&gt;Foul",'Defense Log'!$I$2:$I$3001,"&lt;&gt;Turnover")*'Impact Formula'!$B$25),0))</f>
        <v>0.875</v>
      </c>
      <c r="AC21" s="6">
        <f t="shared" si="1"/>
        <v>3.4749999999999996</v>
      </c>
      <c r="AD21" s="5">
        <f t="shared" si="2"/>
        <v>0.75</v>
      </c>
      <c r="AE21" s="13" t="s">
        <v>96</v>
      </c>
    </row>
    <row r="22" spans="1:31" x14ac:dyDescent="0.3">
      <c r="A22" s="20">
        <f>'Roman Game Log'!A22</f>
        <v>44950</v>
      </c>
      <c r="B22" s="13" t="str">
        <f>'Roman Game Log'!B22</f>
        <v>Indiana State (H)</v>
      </c>
      <c r="C22" s="3" t="str">
        <f>'Roman Game Log'!C22</f>
        <v>H</v>
      </c>
      <c r="D22" s="3" t="str">
        <f>IF('Roman Game Log'!D22= "","",'Roman Game Log'!D22)</f>
        <v>W</v>
      </c>
      <c r="E22" s="3">
        <f>IF('Roman Game Log'!E22= "","",'Roman Game Log'!E22)</f>
        <v>2</v>
      </c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 t="str">
        <f>IF(F22="","",COUNTIFS('Defense Log'!$H$2:$H$3001,"Bryce",'Defense Log'!$A$2:$A$3001,$B22,'Defense Log'!$I$2:$I$3001,"Turnover",'Defense Log'!$L$2:$L$3001,"&lt;&gt;x"))</f>
        <v/>
      </c>
      <c r="Z22" s="3" t="str">
        <f>IF(F22="","",SUMIFS('Defense Log'!$M$2:$M$3001,'Defense Log'!$H$2:$H$3001,"Bryce",'Defense Log'!$A$2:$A$3001,B22,'Defense Log'!$L$2:$L$3001,"&lt;&gt;x"))</f>
        <v/>
      </c>
      <c r="AA22" s="3" t="str">
        <f>IF(F22="","",T22+'Impact Formula'!$B$4*O22+'Impact Formula'!$B$5*M22+'Impact Formula'!$B$6*V22+'Impact Formula'!$B$7*S22+'Impact Formula'!$B$8*(H22-G22)+'Impact Formula'!$B$9*(L22-K22))</f>
        <v/>
      </c>
      <c r="AB22" s="85" t="str">
        <f>IF(F22="","",N22*'Impact Formula'!$B$17+Q22*'Impact Formula'!$B$18+P22*'Impact Formula'!$B$19+W22*'Impact Formula'!$B$21+U22*'Impact Formula'!$B$22+X22*'Impact Formula'!$B$23+'Impact Formula'!$B$24*R22+Y22*'Impact Formula'!$B$20+Z22*'Impact Formula'!$B$16+IFERROR((COUNTIFS('Defense Log'!$H$2:$H$3001,"Bryce",'Defense Log'!$A$2:$A$3001,$B22,'Defense Log'!$N$2:$N$3001,"No",'Defense Log'!$I$2:$I$3001,"&lt;&gt;Foul",'Defense Log'!$I$2:$I$3001,"&lt;&gt;Turnover")*'Impact Formula'!$B$25),0))</f>
        <v/>
      </c>
      <c r="AC22" s="6" t="str">
        <f t="shared" si="1"/>
        <v/>
      </c>
      <c r="AD22" s="5" t="str">
        <f t="shared" si="2"/>
        <v/>
      </c>
      <c r="AE22" s="13" t="s">
        <v>96</v>
      </c>
    </row>
    <row r="23" spans="1:31" x14ac:dyDescent="0.3">
      <c r="A23" s="20">
        <f>'Roman Game Log'!A23</f>
        <v>44955</v>
      </c>
      <c r="B23" s="13" t="str">
        <f>'Roman Game Log'!B23</f>
        <v>Belmont (A)</v>
      </c>
      <c r="C23" s="3" t="str">
        <f>'Roman Game Log'!C23</f>
        <v>A</v>
      </c>
      <c r="D23" s="3" t="str">
        <f>IF('Roman Game Log'!D23= "","",'Roman Game Log'!D23)</f>
        <v>W</v>
      </c>
      <c r="E23" s="3">
        <f>IF('Roman Game Log'!E23= "","",'Roman Game Log'!E23)</f>
        <v>18</v>
      </c>
      <c r="F23" s="3">
        <v>1</v>
      </c>
      <c r="G23" s="3"/>
      <c r="H23" s="3"/>
      <c r="I23" s="3"/>
      <c r="J23" s="3"/>
      <c r="K23" s="3"/>
      <c r="L23" s="3"/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f>IF(F23="","",COUNTIFS('Defense Log'!$H$2:$H$3001,"Bryce",'Defense Log'!$A$2:$A$3001,$B23,'Defense Log'!$I$2:$I$3001,"Turnover",'Defense Log'!$L$2:$L$3001,"&lt;&gt;x"))</f>
        <v>0</v>
      </c>
      <c r="Z23" s="3">
        <f>IF(F23="","",SUMIFS('Defense Log'!$M$2:$M$3001,'Defense Log'!$H$2:$H$3001,"Bryce",'Defense Log'!$A$2:$A$3001,B23,'Defense Log'!$L$2:$L$3001,"&lt;&gt;x"))</f>
        <v>0</v>
      </c>
      <c r="AA23" s="3">
        <f>IF(F23="","",T23+'Impact Formula'!$B$4*O23+'Impact Formula'!$B$5*M23+'Impact Formula'!$B$6*V23+'Impact Formula'!$B$7*S23+'Impact Formula'!$B$8*(H23-G23)+'Impact Formula'!$B$9*(L23-K23))</f>
        <v>0</v>
      </c>
      <c r="AB23" s="85">
        <f>IF(F23="","",N23*'Impact Formula'!$B$17+Q23*'Impact Formula'!$B$18+P23*'Impact Formula'!$B$19+W23*'Impact Formula'!$B$21+U23*'Impact Formula'!$B$22+X23*'Impact Formula'!$B$23+'Impact Formula'!$B$24*R23+Y23*'Impact Formula'!$B$20+Z23*'Impact Formula'!$B$16+IFERROR((COUNTIFS('Defense Log'!$H$2:$H$3001,"Bryce",'Defense Log'!$A$2:$A$3001,$B23,'Defense Log'!$N$2:$N$3001,"No",'Defense Log'!$I$2:$I$3001,"&lt;&gt;Foul",'Defense Log'!$I$2:$I$3001,"&lt;&gt;Turnover")*'Impact Formula'!$B$25),0))</f>
        <v>0</v>
      </c>
      <c r="AC23" s="6">
        <f t="shared" si="1"/>
        <v>0</v>
      </c>
      <c r="AD23" s="5" t="str">
        <f t="shared" si="2"/>
        <v/>
      </c>
      <c r="AE23" s="13" t="s">
        <v>96</v>
      </c>
    </row>
    <row r="24" spans="1:31" x14ac:dyDescent="0.3">
      <c r="A24" s="20">
        <f>'Roman Game Log'!A24</f>
        <v>44958</v>
      </c>
      <c r="B24" s="13" t="str">
        <f>'Roman Game Log'!B24</f>
        <v>UNI (H)</v>
      </c>
      <c r="C24" s="3" t="str">
        <f>'Roman Game Log'!C24</f>
        <v>H</v>
      </c>
      <c r="D24" s="3" t="str">
        <f>IF('Roman Game Log'!D24= "","",'Roman Game Log'!D24)</f>
        <v>W</v>
      </c>
      <c r="E24" s="3">
        <f>IF('Roman Game Log'!E24= "","",'Roman Game Log'!E24)</f>
        <v>7</v>
      </c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 t="str">
        <f>IF(F24="","",COUNTIFS('Defense Log'!$H$2:$H$3001,"Bryce",'Defense Log'!$A$2:$A$3001,$B24,'Defense Log'!$I$2:$I$3001,"Turnover",'Defense Log'!$L$2:$L$3001,"&lt;&gt;x"))</f>
        <v/>
      </c>
      <c r="Z24" s="3" t="str">
        <f>IF(F24="","",SUMIFS('Defense Log'!$M$2:$M$3001,'Defense Log'!$H$2:$H$3001,"Bryce",'Defense Log'!$A$2:$A$3001,B24,'Defense Log'!$L$2:$L$3001,"&lt;&gt;x"))</f>
        <v/>
      </c>
      <c r="AA24" s="3" t="str">
        <f>IF(F24="","",T24+'Impact Formula'!$B$4*O24+'Impact Formula'!$B$5*M24+'Impact Formula'!$B$6*V24+'Impact Formula'!$B$7*S24+'Impact Formula'!$B$8*(H24-G24)+'Impact Formula'!$B$9*(L24-K24))</f>
        <v/>
      </c>
      <c r="AB24" s="85" t="str">
        <f>IF(F24="","",N24*'Impact Formula'!$B$17+Q24*'Impact Formula'!$B$18+P24*'Impact Formula'!$B$19+W24*'Impact Formula'!$B$21+U24*'Impact Formula'!$B$22+X24*'Impact Formula'!$B$23+'Impact Formula'!$B$24*R24+Y24*'Impact Formula'!$B$20+Z24*'Impact Formula'!$B$16+IFERROR((COUNTIFS('Defense Log'!$H$2:$H$3001,"Bryce",'Defense Log'!$A$2:$A$3001,$B24,'Defense Log'!$N$2:$N$3001,"No",'Defense Log'!$I$2:$I$3001,"&lt;&gt;Foul",'Defense Log'!$I$2:$I$3001,"&lt;&gt;Turnover")*'Impact Formula'!$B$25),0))</f>
        <v/>
      </c>
      <c r="AC24" s="6" t="str">
        <f t="shared" si="1"/>
        <v/>
      </c>
      <c r="AD24" s="5" t="str">
        <f t="shared" si="2"/>
        <v/>
      </c>
      <c r="AE24" s="13" t="s">
        <v>96</v>
      </c>
    </row>
    <row r="25" spans="1:31" x14ac:dyDescent="0.3">
      <c r="A25" s="20">
        <f>'Roman Game Log'!A25</f>
        <v>44961</v>
      </c>
      <c r="B25" s="13" t="str">
        <f>'Roman Game Log'!B25</f>
        <v>Valparaiso (A)</v>
      </c>
      <c r="C25" s="3" t="str">
        <f>'Roman Game Log'!C25</f>
        <v>A</v>
      </c>
      <c r="D25" s="3" t="str">
        <f>IF('Roman Game Log'!D25= "","",'Roman Game Log'!D25)</f>
        <v>W</v>
      </c>
      <c r="E25" s="3">
        <f>IF('Roman Game Log'!E25= "","",'Roman Game Log'!E25)</f>
        <v>3</v>
      </c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 t="str">
        <f>IF(F25="","",COUNTIFS('Defense Log'!$H$2:$H$3001,"Bryce",'Defense Log'!$A$2:$A$3001,$B25,'Defense Log'!$I$2:$I$3001,"Turnover",'Defense Log'!$L$2:$L$3001,"&lt;&gt;x"))</f>
        <v/>
      </c>
      <c r="Z25" s="3" t="str">
        <f>IF(F25="","",SUMIFS('Defense Log'!$M$2:$M$3001,'Defense Log'!$H$2:$H$3001,"Bryce",'Defense Log'!$A$2:$A$3001,B25,'Defense Log'!$L$2:$L$3001,"&lt;&gt;x"))</f>
        <v/>
      </c>
      <c r="AA25" s="3" t="str">
        <f>IF(F25="","",T25+'Impact Formula'!$B$4*O25+'Impact Formula'!$B$5*M25+'Impact Formula'!$B$6*V25+'Impact Formula'!$B$7*S25+'Impact Formula'!$B$8*(H25-G25)+'Impact Formula'!$B$9*(L25-K25))</f>
        <v/>
      </c>
      <c r="AB25" s="85" t="str">
        <f>IF(F25="","",N25*'Impact Formula'!$B$17+Q25*'Impact Formula'!$B$18+P25*'Impact Formula'!$B$19+W25*'Impact Formula'!$B$21+U25*'Impact Formula'!$B$22+X25*'Impact Formula'!$B$23+'Impact Formula'!$B$24*R25+Y25*'Impact Formula'!$B$20+Z25*'Impact Formula'!$B$16+IFERROR((COUNTIFS('Defense Log'!$H$2:$H$3001,"Bryce",'Defense Log'!$A$2:$A$3001,$B25,'Defense Log'!$N$2:$N$3001,"No",'Defense Log'!$I$2:$I$3001,"&lt;&gt;Foul",'Defense Log'!$I$2:$I$3001,"&lt;&gt;Turnover")*'Impact Formula'!$B$25),0))</f>
        <v/>
      </c>
      <c r="AC25" s="6" t="str">
        <f t="shared" si="1"/>
        <v/>
      </c>
      <c r="AD25" s="5" t="str">
        <f t="shared" si="2"/>
        <v/>
      </c>
      <c r="AE25" s="13" t="s">
        <v>96</v>
      </c>
    </row>
    <row r="26" spans="1:31" x14ac:dyDescent="0.3">
      <c r="A26" s="20">
        <f>'Roman Game Log'!A26</f>
        <v>44964</v>
      </c>
      <c r="B26" s="13" t="str">
        <f>'Roman Game Log'!B26</f>
        <v>Murray State (A)</v>
      </c>
      <c r="C26" s="3" t="str">
        <f>'Roman Game Log'!C26</f>
        <v>A</v>
      </c>
      <c r="D26" s="3" t="str">
        <f>IF('Roman Game Log'!D26= "","",'Roman Game Log'!D26)</f>
        <v>W</v>
      </c>
      <c r="E26" s="3">
        <f>IF('Roman Game Log'!E26= "","",'Roman Game Log'!E26)</f>
        <v>24</v>
      </c>
      <c r="F26" s="3">
        <v>3</v>
      </c>
      <c r="G26" s="3"/>
      <c r="H26" s="3"/>
      <c r="I26" s="3"/>
      <c r="J26" s="3"/>
      <c r="K26" s="3"/>
      <c r="L26" s="3"/>
      <c r="M26" s="3">
        <v>0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f>IF(F26="","",COUNTIFS('Defense Log'!$H$2:$H$3001,"Bryce",'Defense Log'!$A$2:$A$3001,$B26,'Defense Log'!$I$2:$I$3001,"Turnover",'Defense Log'!$L$2:$L$3001,"&lt;&gt;x"))</f>
        <v>0</v>
      </c>
      <c r="Z26" s="3">
        <f>IF(F26="","",SUMIFS('Defense Log'!$M$2:$M$3001,'Defense Log'!$H$2:$H$3001,"Bryce",'Defense Log'!$A$2:$A$3001,B26,'Defense Log'!$L$2:$L$3001,"&lt;&gt;x"))</f>
        <v>0</v>
      </c>
      <c r="AA26" s="3">
        <f>IF(F26="","",T26+'Impact Formula'!$B$4*O26+'Impact Formula'!$B$5*M26+'Impact Formula'!$B$6*V26+'Impact Formula'!$B$7*S26+'Impact Formula'!$B$8*(H26-G26)+'Impact Formula'!$B$9*(L26-K26))</f>
        <v>0</v>
      </c>
      <c r="AB26" s="85">
        <f>IF(F26="","",N26*'Impact Formula'!$B$17+Q26*'Impact Formula'!$B$18+P26*'Impact Formula'!$B$19+W26*'Impact Formula'!$B$21+U26*'Impact Formula'!$B$22+X26*'Impact Formula'!$B$23+'Impact Formula'!$B$24*R26+Y26*'Impact Formula'!$B$20+Z26*'Impact Formula'!$B$16+IFERROR((COUNTIFS('Defense Log'!$H$2:$H$3001,"Bryce",'Defense Log'!$A$2:$A$3001,$B26,'Defense Log'!$N$2:$N$3001,"No",'Defense Log'!$I$2:$I$3001,"&lt;&gt;Foul",'Defense Log'!$I$2:$I$3001,"&lt;&gt;Turnover")*'Impact Formula'!$B$25),0))</f>
        <v>0</v>
      </c>
      <c r="AC26" s="6">
        <f t="shared" si="1"/>
        <v>0</v>
      </c>
      <c r="AD26" s="5" t="str">
        <f t="shared" si="2"/>
        <v/>
      </c>
      <c r="AE26" s="13" t="s">
        <v>96</v>
      </c>
    </row>
    <row r="27" spans="1:31" x14ac:dyDescent="0.3">
      <c r="A27" s="20">
        <f>'Roman Game Log'!A27</f>
        <v>44968</v>
      </c>
      <c r="B27" s="13" t="str">
        <f>'Roman Game Log'!B27</f>
        <v>SIU (H)</v>
      </c>
      <c r="C27" s="3" t="str">
        <f>'Roman Game Log'!C27</f>
        <v>H</v>
      </c>
      <c r="D27" s="3" t="str">
        <f>IF('Roman Game Log'!D27= "","",'Roman Game Log'!D27)</f>
        <v>W</v>
      </c>
      <c r="E27" s="3">
        <f>IF('Roman Game Log'!E27= "","",'Roman Game Log'!E27)</f>
        <v>23</v>
      </c>
      <c r="F27" s="3">
        <v>1</v>
      </c>
      <c r="G27" s="3"/>
      <c r="H27" s="3"/>
      <c r="I27" s="3"/>
      <c r="J27" s="3"/>
      <c r="K27" s="3"/>
      <c r="L27" s="3"/>
      <c r="M27" s="3">
        <v>0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f>IF(F27="","",COUNTIFS('Defense Log'!$H$2:$H$3001,"Bryce",'Defense Log'!$A$2:$A$3001,$B27,'Defense Log'!$I$2:$I$3001,"Turnover",'Defense Log'!$L$2:$L$3001,"&lt;&gt;x"))</f>
        <v>0</v>
      </c>
      <c r="Z27" s="3">
        <f>IF(F27="","",SUMIFS('Defense Log'!$M$2:$M$3001,'Defense Log'!$H$2:$H$3001,"Bryce",'Defense Log'!$A$2:$A$3001,B27,'Defense Log'!$L$2:$L$3001,"&lt;&gt;x"))</f>
        <v>0</v>
      </c>
      <c r="AA27" s="3">
        <f>IF(F27="","",T27+'Impact Formula'!$B$4*O27+'Impact Formula'!$B$5*M27+'Impact Formula'!$B$6*V27+'Impact Formula'!$B$7*S27+'Impact Formula'!$B$8*(H27-G27)+'Impact Formula'!$B$9*(L27-K27))</f>
        <v>0</v>
      </c>
      <c r="AB27" s="85">
        <f>IF(F27="","",N27*'Impact Formula'!$B$17+Q27*'Impact Formula'!$B$18+P27*'Impact Formula'!$B$19+W27*'Impact Formula'!$B$21+U27*'Impact Formula'!$B$22+X27*'Impact Formula'!$B$23+'Impact Formula'!$B$24*R27+Y27*'Impact Formula'!$B$20+Z27*'Impact Formula'!$B$16+IFERROR((COUNTIFS('Defense Log'!$H$2:$H$3001,"Bryce",'Defense Log'!$A$2:$A$3001,$B27,'Defense Log'!$N$2:$N$3001,"No",'Defense Log'!$I$2:$I$3001,"&lt;&gt;Foul",'Defense Log'!$I$2:$I$3001,"&lt;&gt;Turnover")*'Impact Formula'!$B$25),0))</f>
        <v>0</v>
      </c>
      <c r="AC27" s="6">
        <f t="shared" si="1"/>
        <v>0</v>
      </c>
      <c r="AD27" s="5" t="str">
        <f t="shared" si="2"/>
        <v/>
      </c>
      <c r="AE27" s="13" t="s">
        <v>96</v>
      </c>
    </row>
    <row r="28" spans="1:31" x14ac:dyDescent="0.3">
      <c r="A28" s="20">
        <f>'Roman Game Log'!A28</f>
        <v>44972</v>
      </c>
      <c r="B28" s="13" t="str">
        <f>'Roman Game Log'!B28</f>
        <v>UNI (A)</v>
      </c>
      <c r="C28" s="3" t="str">
        <f>'Roman Game Log'!C28</f>
        <v>A</v>
      </c>
      <c r="D28" s="3" t="str">
        <f>IF('Roman Game Log'!D28= "","",'Roman Game Log'!D28)</f>
        <v>W</v>
      </c>
      <c r="E28" s="3">
        <f>IF('Roman Game Log'!E28= "","",'Roman Game Log'!E28)</f>
        <v>8</v>
      </c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 t="str">
        <f>IF(F28="","",COUNTIFS('Defense Log'!$H$2:$H$3001,"Bryce",'Defense Log'!$A$2:$A$3001,$B28,'Defense Log'!$I$2:$I$3001,"Turnover",'Defense Log'!$L$2:$L$3001,"&lt;&gt;x"))</f>
        <v/>
      </c>
      <c r="Z28" s="3" t="str">
        <f>IF(F28="","",SUMIFS('Defense Log'!$M$2:$M$3001,'Defense Log'!$H$2:$H$3001,"Bryce",'Defense Log'!$A$2:$A$3001,B28,'Defense Log'!$L$2:$L$3001,"&lt;&gt;x"))</f>
        <v/>
      </c>
      <c r="AA28" s="3" t="str">
        <f>IF(F28="","",T28+'Impact Formula'!$B$4*O28+'Impact Formula'!$B$5*M28+'Impact Formula'!$B$6*V28+'Impact Formula'!$B$7*S28+'Impact Formula'!$B$8*(H28-G28)+'Impact Formula'!$B$9*(L28-K28))</f>
        <v/>
      </c>
      <c r="AB28" s="85" t="str">
        <f>IF(F28="","",N28*'Impact Formula'!$B$17+Q28*'Impact Formula'!$B$18+P28*'Impact Formula'!$B$19+W28*'Impact Formula'!$B$21+U28*'Impact Formula'!$B$22+X28*'Impact Formula'!$B$23+'Impact Formula'!$B$24*R28+Y28*'Impact Formula'!$B$20+Z28*'Impact Formula'!$B$16+IFERROR((COUNTIFS('Defense Log'!$H$2:$H$3001,"Bryce",'Defense Log'!$A$2:$A$3001,$B28,'Defense Log'!$N$2:$N$3001,"No",'Defense Log'!$I$2:$I$3001,"&lt;&gt;Foul",'Defense Log'!$I$2:$I$3001,"&lt;&gt;Turnover")*'Impact Formula'!$B$25),0))</f>
        <v/>
      </c>
      <c r="AC28" s="6" t="str">
        <f t="shared" si="1"/>
        <v/>
      </c>
      <c r="AD28" s="5" t="str">
        <f t="shared" si="2"/>
        <v/>
      </c>
      <c r="AE28" s="13" t="s">
        <v>96</v>
      </c>
    </row>
    <row r="29" spans="1:31" x14ac:dyDescent="0.3">
      <c r="A29" s="20">
        <f>'Roman Game Log'!A29</f>
        <v>44976</v>
      </c>
      <c r="B29" s="13" t="str">
        <f>'Roman Game Log'!B29</f>
        <v>Belmont (H)</v>
      </c>
      <c r="C29" s="3" t="str">
        <f>'Roman Game Log'!C29</f>
        <v>H</v>
      </c>
      <c r="D29" s="3" t="str">
        <f>IF('Roman Game Log'!D29= "","",'Roman Game Log'!D29)</f>
        <v>W</v>
      </c>
      <c r="E29" s="3">
        <f>IF('Roman Game Log'!E29= "","",'Roman Game Log'!E29)</f>
        <v>14</v>
      </c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 t="str">
        <f>IF(F29="","",COUNTIFS('Defense Log'!$H$2:$H$3001,"Bryce",'Defense Log'!$A$2:$A$3001,$B29,'Defense Log'!$I$2:$I$3001,"Turnover",'Defense Log'!$L$2:$L$3001,"&lt;&gt;x"))</f>
        <v/>
      </c>
      <c r="Z29" s="3" t="str">
        <f>IF(F29="","",SUMIFS('Defense Log'!$M$2:$M$3001,'Defense Log'!$H$2:$H$3001,"Bryce",'Defense Log'!$A$2:$A$3001,B29,'Defense Log'!$L$2:$L$3001,"&lt;&gt;x"))</f>
        <v/>
      </c>
      <c r="AA29" s="3" t="str">
        <f>IF(F29="","",T29+'Impact Formula'!$B$4*O29+'Impact Formula'!$B$5*M29+'Impact Formula'!$B$6*V29+'Impact Formula'!$B$7*S29+'Impact Formula'!$B$8*(H29-G29)+'Impact Formula'!$B$9*(L29-K29))</f>
        <v/>
      </c>
      <c r="AB29" s="85" t="str">
        <f>IF(F29="","",N29*'Impact Formula'!$B$17+Q29*'Impact Formula'!$B$18+P29*'Impact Formula'!$B$19+W29*'Impact Formula'!$B$21+U29*'Impact Formula'!$B$22+X29*'Impact Formula'!$B$23+'Impact Formula'!$B$24*R29+Y29*'Impact Formula'!$B$20+Z29*'Impact Formula'!$B$16+IFERROR((COUNTIFS('Defense Log'!$H$2:$H$3001,"Bryce",'Defense Log'!$A$2:$A$3001,$B29,'Defense Log'!$N$2:$N$3001,"No",'Defense Log'!$I$2:$I$3001,"&lt;&gt;Foul",'Defense Log'!$I$2:$I$3001,"&lt;&gt;Turnover")*'Impact Formula'!$B$25),0))</f>
        <v/>
      </c>
      <c r="AC29" s="6" t="str">
        <f t="shared" si="1"/>
        <v/>
      </c>
      <c r="AD29" s="5" t="str">
        <f t="shared" si="2"/>
        <v/>
      </c>
      <c r="AE29" s="13" t="s">
        <v>96</v>
      </c>
    </row>
    <row r="30" spans="1:31" x14ac:dyDescent="0.3">
      <c r="A30" s="20">
        <f>'Roman Game Log'!A30</f>
        <v>44979</v>
      </c>
      <c r="B30" s="13" t="str">
        <f>'Roman Game Log'!B30</f>
        <v>Illinois State (H)</v>
      </c>
      <c r="C30" s="3" t="str">
        <f>'Roman Game Log'!C30</f>
        <v>H</v>
      </c>
      <c r="D30" s="3" t="str">
        <f>IF('Roman Game Log'!D30= "","",'Roman Game Log'!D30)</f>
        <v>W</v>
      </c>
      <c r="E30" s="3">
        <f>IF('Roman Game Log'!E30= "","",'Roman Game Log'!E30)</f>
        <v>31</v>
      </c>
      <c r="F30" s="3">
        <v>2</v>
      </c>
      <c r="G30" s="3"/>
      <c r="H30" s="3"/>
      <c r="I30" s="3"/>
      <c r="J30" s="3"/>
      <c r="K30" s="3"/>
      <c r="L30" s="3"/>
      <c r="M30" s="3">
        <v>0</v>
      </c>
      <c r="N30" s="3">
        <v>0</v>
      </c>
      <c r="O30" s="3">
        <v>1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f>IF(F30="","",COUNTIFS('Defense Log'!$H$2:$H$3001,"Bryce",'Defense Log'!$A$2:$A$3001,$B30,'Defense Log'!$I$2:$I$3001,"Turnover",'Defense Log'!$L$2:$L$3001,"&lt;&gt;x"))</f>
        <v>0</v>
      </c>
      <c r="Z30" s="3">
        <f>IF(F30="","",SUMIFS('Defense Log'!$M$2:$M$3001,'Defense Log'!$H$2:$H$3001,"Bryce",'Defense Log'!$A$2:$A$3001,B30,'Defense Log'!$L$2:$L$3001,"&lt;&gt;x"))</f>
        <v>0</v>
      </c>
      <c r="AA30" s="3">
        <f>IF(F30="","",T30+'Impact Formula'!$B$4*O30+'Impact Formula'!$B$5*M30+'Impact Formula'!$B$6*V30+'Impact Formula'!$B$7*S30+'Impact Formula'!$B$8*(H30-G30)+'Impact Formula'!$B$9*(L30-K30))</f>
        <v>1.35</v>
      </c>
      <c r="AB30" s="85">
        <f>IF(F30="","",N30*'Impact Formula'!$B$17+Q30*'Impact Formula'!$B$18+P30*'Impact Formula'!$B$19+W30*'Impact Formula'!$B$21+U30*'Impact Formula'!$B$22+X30*'Impact Formula'!$B$23+'Impact Formula'!$B$24*R30+Y30*'Impact Formula'!$B$20+Z30*'Impact Formula'!$B$16+IFERROR((COUNTIFS('Defense Log'!$H$2:$H$3001,"Bryce",'Defense Log'!$A$2:$A$3001,$B30,'Defense Log'!$N$2:$N$3001,"No",'Defense Log'!$I$2:$I$3001,"&lt;&gt;Foul",'Defense Log'!$I$2:$I$3001,"&lt;&gt;Turnover")*'Impact Formula'!$B$25),0))</f>
        <v>0</v>
      </c>
      <c r="AC30" s="6">
        <f t="shared" si="1"/>
        <v>1.35</v>
      </c>
      <c r="AD30" s="5" t="str">
        <f t="shared" si="2"/>
        <v/>
      </c>
      <c r="AE30" s="13" t="s">
        <v>96</v>
      </c>
    </row>
    <row r="31" spans="1:31" x14ac:dyDescent="0.3">
      <c r="A31" s="20">
        <f>'Roman Game Log'!A31</f>
        <v>44983</v>
      </c>
      <c r="B31" s="13" t="str">
        <f>'Roman Game Log'!B31</f>
        <v>Bradley (A)</v>
      </c>
      <c r="C31" s="3" t="str">
        <f>'Roman Game Log'!C31</f>
        <v>A</v>
      </c>
      <c r="D31" s="3" t="str">
        <f>IF('Roman Game Log'!D31= "","",'Roman Game Log'!D31)</f>
        <v>L</v>
      </c>
      <c r="E31" s="3">
        <f>IF('Roman Game Log'!E31= "","",'Roman Game Log'!E31)</f>
        <v>-12</v>
      </c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 t="str">
        <f>IF(F31="","",COUNTIFS('Defense Log'!$H$2:$H$3001,"Bryce",'Defense Log'!$A$2:$A$3001,$B31,'Defense Log'!$I$2:$I$3001,"Turnover",'Defense Log'!$L$2:$L$3001,"&lt;&gt;x"))</f>
        <v/>
      </c>
      <c r="Z31" s="3" t="str">
        <f>IF(F31="","",SUMIFS('Defense Log'!$M$2:$M$3001,'Defense Log'!$H$2:$H$3001,"Bryce",'Defense Log'!$A$2:$A$3001,B31,'Defense Log'!$L$2:$L$3001,"&lt;&gt;x"))</f>
        <v/>
      </c>
      <c r="AA31" s="3" t="str">
        <f>IF(F31="","",T31+'Impact Formula'!$B$4*O31+'Impact Formula'!$B$5*M31+'Impact Formula'!$B$6*V31+'Impact Formula'!$B$7*S31+'Impact Formula'!$B$8*(H31-G31)+'Impact Formula'!$B$9*(L31-K31))</f>
        <v/>
      </c>
      <c r="AB31" s="85" t="str">
        <f>IF(F31="","",N31*'Impact Formula'!$B$17+Q31*'Impact Formula'!$B$18+P31*'Impact Formula'!$B$19+W31*'Impact Formula'!$B$21+U31*'Impact Formula'!$B$22+X31*'Impact Formula'!$B$23+'Impact Formula'!$B$24*R31+Y31*'Impact Formula'!$B$20+Z31*'Impact Formula'!$B$16+IFERROR((COUNTIFS('Defense Log'!$H$2:$H$3001,"Bryce",'Defense Log'!$A$2:$A$3001,$B31,'Defense Log'!$N$2:$N$3001,"No",'Defense Log'!$I$2:$I$3001,"&lt;&gt;Foul",'Defense Log'!$I$2:$I$3001,"&lt;&gt;Turnover")*'Impact Formula'!$B$25),0))</f>
        <v/>
      </c>
      <c r="AC31" s="6" t="str">
        <f t="shared" si="1"/>
        <v/>
      </c>
      <c r="AD31" s="5" t="str">
        <f t="shared" si="2"/>
        <v/>
      </c>
      <c r="AE31" s="13" t="s">
        <v>96</v>
      </c>
    </row>
    <row r="32" spans="1:31" x14ac:dyDescent="0.3">
      <c r="A32" s="20">
        <v>44988</v>
      </c>
      <c r="B32" s="13" t="s">
        <v>273</v>
      </c>
      <c r="C32" s="3" t="s">
        <v>267</v>
      </c>
      <c r="D32" s="3" t="s">
        <v>152</v>
      </c>
      <c r="E32" s="3">
        <v>12</v>
      </c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 t="str">
        <f>IF(F32="","",COUNTIFS('Defense Log'!$H$2:$H$3001,"Bryce",'Defense Log'!$A$2:$A$3001,$B32,'Defense Log'!$I$2:$I$3001,"Turnover",'Defense Log'!$L$2:$L$3001,"&lt;&gt;x"))</f>
        <v/>
      </c>
      <c r="Z32" s="3" t="str">
        <f>IF(F32="","",SUMIFS('Defense Log'!$M$2:$M$3001,'Defense Log'!$H$2:$H$3001,"Bryce",'Defense Log'!$A$2:$A$3001,B32,'Defense Log'!$L$2:$L$3001,"&lt;&gt;x"))</f>
        <v/>
      </c>
      <c r="AA32" s="3" t="str">
        <f>IF(F32="","",T32+'Impact Formula'!$B$4*O32+'Impact Formula'!$B$5*M32+'Impact Formula'!$B$6*V32+'Impact Formula'!$B$7*S32+'Impact Formula'!$B$8*(H32-G32)+'Impact Formula'!$B$9*(L32-K32))</f>
        <v/>
      </c>
      <c r="AB32" s="85" t="str">
        <f>IF(F32="","",N32*'Impact Formula'!$B$17+Q32*'Impact Formula'!$B$18+P32*'Impact Formula'!$B$19+W32*'Impact Formula'!$B$21+U32*'Impact Formula'!$B$22+X32*'Impact Formula'!$B$23+'Impact Formula'!$B$24*R32+Y32*'Impact Formula'!$B$20+Z32*'Impact Formula'!$B$16+IFERROR((COUNTIFS('Defense Log'!$H$2:$H$3001,"Bryce",'Defense Log'!$A$2:$A$3001,$B32,'Defense Log'!$N$2:$N$3001,"No",'Defense Log'!$I$2:$I$3001,"&lt;&gt;Foul",'Defense Log'!$I$2:$I$3001,"&lt;&gt;Turnover")*'Impact Formula'!$B$25),0))</f>
        <v/>
      </c>
      <c r="AC32" s="6" t="str">
        <f t="shared" si="1"/>
        <v/>
      </c>
      <c r="AD32" s="5" t="str">
        <f t="shared" ref="AD32:AD35" si="3">IFERROR(T32/((H32*2)+(0.88*L32)),"")</f>
        <v/>
      </c>
      <c r="AE32" s="13" t="s">
        <v>270</v>
      </c>
    </row>
    <row r="33" spans="1:31" x14ac:dyDescent="0.3">
      <c r="A33" s="20">
        <v>44989</v>
      </c>
      <c r="B33" s="13" t="s">
        <v>274</v>
      </c>
      <c r="C33" s="3" t="s">
        <v>267</v>
      </c>
      <c r="D33" s="3" t="s">
        <v>152</v>
      </c>
      <c r="E33" s="3">
        <v>13</v>
      </c>
      <c r="F33" s="3">
        <v>0</v>
      </c>
      <c r="G33" s="3"/>
      <c r="H33" s="3"/>
      <c r="I33" s="3"/>
      <c r="J33" s="3"/>
      <c r="K33" s="3"/>
      <c r="L33" s="3"/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f>IF(F33="","",COUNTIFS('Defense Log'!$H$2:$H$3001,"Bryce",'Defense Log'!$A$2:$A$3001,$B33,'Defense Log'!$I$2:$I$3001,"Turnover",'Defense Log'!$L$2:$L$3001,"&lt;&gt;x"))</f>
        <v>0</v>
      </c>
      <c r="Z33" s="3">
        <f>IF(F33="","",SUMIFS('Defense Log'!$M$2:$M$3001,'Defense Log'!$H$2:$H$3001,"Bryce",'Defense Log'!$A$2:$A$3001,B33,'Defense Log'!$L$2:$L$3001,"&lt;&gt;x"))</f>
        <v>0</v>
      </c>
      <c r="AA33" s="3">
        <f>IF(F33="","",T33+'Impact Formula'!$B$4*O33+'Impact Formula'!$B$5*M33+'Impact Formula'!$B$6*V33+'Impact Formula'!$B$7*S33+'Impact Formula'!$B$8*(H33-G33)+'Impact Formula'!$B$9*(L33-K33))</f>
        <v>0</v>
      </c>
      <c r="AB33" s="85">
        <f>IF(F33="","",N33*'Impact Formula'!$B$17+Q33*'Impact Formula'!$B$18+P33*'Impact Formula'!$B$19+W33*'Impact Formula'!$B$21+U33*'Impact Formula'!$B$22+X33*'Impact Formula'!$B$23+'Impact Formula'!$B$24*R33+Y33*'Impact Formula'!$B$20+Z33*'Impact Formula'!$B$16+IFERROR((COUNTIFS('Defense Log'!$H$2:$H$3001,"Bryce",'Defense Log'!$A$2:$A$3001,$B33,'Defense Log'!$N$2:$N$3001,"No",'Defense Log'!$I$2:$I$3001,"&lt;&gt;Foul",'Defense Log'!$I$2:$I$3001,"&lt;&gt;Turnover")*'Impact Formula'!$B$25),0))</f>
        <v>0</v>
      </c>
      <c r="AC33" s="6">
        <f t="shared" si="1"/>
        <v>0</v>
      </c>
      <c r="AD33" s="5" t="str">
        <f t="shared" si="3"/>
        <v/>
      </c>
      <c r="AE33" s="13" t="s">
        <v>270</v>
      </c>
    </row>
    <row r="34" spans="1:31" x14ac:dyDescent="0.3">
      <c r="A34" s="20">
        <v>44990</v>
      </c>
      <c r="B34" s="13" t="s">
        <v>275</v>
      </c>
      <c r="C34" s="3" t="s">
        <v>267</v>
      </c>
      <c r="D34" s="3" t="s">
        <v>152</v>
      </c>
      <c r="E34" s="3">
        <v>26</v>
      </c>
      <c r="F34" s="3">
        <v>2</v>
      </c>
      <c r="G34" s="3"/>
      <c r="H34" s="3"/>
      <c r="I34" s="3"/>
      <c r="J34" s="3"/>
      <c r="K34" s="3"/>
      <c r="L34" s="3"/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f>IF(F34="","",COUNTIFS('Defense Log'!$H$2:$H$3001,"Bryce",'Defense Log'!$A$2:$A$3001,$B34,'Defense Log'!$I$2:$I$3001,"Turnover",'Defense Log'!$L$2:$L$3001,"&lt;&gt;x"))</f>
        <v>0</v>
      </c>
      <c r="Z34" s="3">
        <f>IF(F34="","",SUMIFS('Defense Log'!$M$2:$M$3001,'Defense Log'!$H$2:$H$3001,"Bryce",'Defense Log'!$A$2:$A$3001,B34,'Defense Log'!$L$2:$L$3001,"&lt;&gt;x"))</f>
        <v>0</v>
      </c>
      <c r="AA34" s="3">
        <f>IF(F34="","",T34+'Impact Formula'!$B$4*O34+'Impact Formula'!$B$5*M34+'Impact Formula'!$B$6*V34+'Impact Formula'!$B$7*S34+'Impact Formula'!$B$8*(H34-G34)+'Impact Formula'!$B$9*(L34-K34))</f>
        <v>0</v>
      </c>
      <c r="AB34" s="85">
        <f>IF(F34="","",N34*'Impact Formula'!$B$17+Q34*'Impact Formula'!$B$18+P34*'Impact Formula'!$B$19+W34*'Impact Formula'!$B$21+U34*'Impact Formula'!$B$22+X34*'Impact Formula'!$B$23+'Impact Formula'!$B$24*R34+Y34*'Impact Formula'!$B$20+Z34*'Impact Formula'!$B$16+IFERROR((COUNTIFS('Defense Log'!$H$2:$H$3001,"Bryce",'Defense Log'!$A$2:$A$3001,$B34,'Defense Log'!$N$2:$N$3001,"No",'Defense Log'!$I$2:$I$3001,"&lt;&gt;Foul",'Defense Log'!$I$2:$I$3001,"&lt;&gt;Turnover")*'Impact Formula'!$B$25),0))</f>
        <v>0</v>
      </c>
      <c r="AC34" s="6">
        <f t="shared" si="1"/>
        <v>0</v>
      </c>
      <c r="AD34" s="5" t="str">
        <f t="shared" si="3"/>
        <v/>
      </c>
      <c r="AE34" s="13" t="s">
        <v>270</v>
      </c>
    </row>
    <row r="35" spans="1:31" x14ac:dyDescent="0.3">
      <c r="A35" s="20">
        <v>45002</v>
      </c>
      <c r="B35" s="13" t="s">
        <v>278</v>
      </c>
      <c r="C35" s="3" t="s">
        <v>267</v>
      </c>
      <c r="D35" s="3" t="s">
        <v>214</v>
      </c>
      <c r="E35" s="3">
        <v>-7</v>
      </c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 t="str">
        <f>IF(F35="","",COUNTIFS('Defense Log'!$H$2:$H$3001,"Bryce",'Defense Log'!$A$2:$A$3001,$B35,'Defense Log'!$I$2:$I$3001,"Turnover",'Defense Log'!$L$2:$L$3001,"&lt;&gt;x"))</f>
        <v/>
      </c>
      <c r="Z35" s="3" t="str">
        <f>IF(F35="","",SUMIFS('Defense Log'!$M$2:$M$3001,'Defense Log'!$H$2:$H$3001,"Bryce",'Defense Log'!$A$2:$A$3001,B35,'Defense Log'!$L$2:$L$3001,"&lt;&gt;x"))</f>
        <v/>
      </c>
      <c r="AA35" s="3" t="str">
        <f>IF(F35="","",T35+'Impact Formula'!$B$4*O35+'Impact Formula'!$B$5*M35+'Impact Formula'!$B$6*V35+'Impact Formula'!$B$7*S35+'Impact Formula'!$B$8*(H35-G35)+'Impact Formula'!$B$9*(L35-K35))</f>
        <v/>
      </c>
      <c r="AB35" s="85" t="str">
        <f>IF(F35="","",N35*'Impact Formula'!$B$17+Q35*'Impact Formula'!$B$18+P35*'Impact Formula'!$B$19+W35*'Impact Formula'!$B$21+U35*'Impact Formula'!$B$22+X35*'Impact Formula'!$B$23+'Impact Formula'!$B$24*R35+Y35*'Impact Formula'!$B$20+Z35*'Impact Formula'!$B$16+IFERROR((COUNTIFS('Defense Log'!$H$2:$H$3001,"Bryce",'Defense Log'!$A$2:$A$3001,$B35,'Defense Log'!$N$2:$N$3001,"No",'Defense Log'!$I$2:$I$3001,"&lt;&gt;Foul",'Defense Log'!$I$2:$I$3001,"&lt;&gt;Turnover")*'Impact Formula'!$B$25),0))</f>
        <v/>
      </c>
      <c r="AC35" s="6" t="str">
        <f>IFERROR((AA35+AB35),"")</f>
        <v/>
      </c>
      <c r="AD35" s="5" t="str">
        <f t="shared" si="3"/>
        <v/>
      </c>
      <c r="AE35" s="13" t="s">
        <v>270</v>
      </c>
    </row>
    <row r="36" spans="1:31" x14ac:dyDescent="0.3">
      <c r="A36" s="20"/>
      <c r="B36" s="13" t="s">
        <v>280</v>
      </c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85"/>
      <c r="AC36" s="6"/>
      <c r="AD36" s="5"/>
      <c r="AE36" s="13"/>
    </row>
    <row r="37" spans="1:31" x14ac:dyDescent="0.3">
      <c r="A37" s="23"/>
      <c r="B37" s="21"/>
      <c r="C37" s="17"/>
      <c r="D37" s="17"/>
      <c r="E37" s="17"/>
      <c r="F37" s="82">
        <f>IFERROR(AVERAGE(F2:F35),0)</f>
        <v>3.8181818181818183</v>
      </c>
      <c r="G37" s="17">
        <f t="shared" ref="G37:L37" si="4">SUM(G2:G35)</f>
        <v>1</v>
      </c>
      <c r="H37" s="17">
        <f t="shared" si="4"/>
        <v>5</v>
      </c>
      <c r="I37" s="17">
        <f t="shared" si="4"/>
        <v>1</v>
      </c>
      <c r="J37" s="17">
        <f t="shared" si="4"/>
        <v>4</v>
      </c>
      <c r="K37" s="17">
        <f t="shared" si="4"/>
        <v>0</v>
      </c>
      <c r="L37" s="17">
        <f t="shared" si="4"/>
        <v>0</v>
      </c>
      <c r="M37" s="82">
        <f t="shared" ref="M37:AC37" si="5">IFERROR(AVERAGE(M2:M35),0)</f>
        <v>9.0909090909090912E-2</v>
      </c>
      <c r="N37" s="82">
        <f t="shared" si="5"/>
        <v>9.0909090909090912E-2</v>
      </c>
      <c r="O37" s="82">
        <f t="shared" si="5"/>
        <v>0.18181818181818182</v>
      </c>
      <c r="P37" s="82">
        <f t="shared" si="5"/>
        <v>9.0909090909090912E-2</v>
      </c>
      <c r="Q37" s="82">
        <f t="shared" si="5"/>
        <v>9.0909090909090912E-2</v>
      </c>
      <c r="R37" s="82">
        <f t="shared" si="5"/>
        <v>0.36363636363636365</v>
      </c>
      <c r="S37" s="82">
        <f t="shared" si="5"/>
        <v>0.27272727272727271</v>
      </c>
      <c r="T37" s="82">
        <f t="shared" si="5"/>
        <v>0.27272727272727271</v>
      </c>
      <c r="U37" s="82">
        <f t="shared" si="5"/>
        <v>0.5</v>
      </c>
      <c r="V37" s="82">
        <f t="shared" si="5"/>
        <v>0</v>
      </c>
      <c r="W37" s="82">
        <f t="shared" si="5"/>
        <v>9.0909090909090912E-2</v>
      </c>
      <c r="X37" s="82">
        <f t="shared" si="5"/>
        <v>0.18181818181818182</v>
      </c>
      <c r="Y37" s="82">
        <f t="shared" si="5"/>
        <v>0</v>
      </c>
      <c r="Z37" s="82">
        <f t="shared" si="5"/>
        <v>0.45454545454545453</v>
      </c>
      <c r="AA37" s="82">
        <f t="shared" si="5"/>
        <v>-0.46045454545454556</v>
      </c>
      <c r="AB37" s="82">
        <f t="shared" si="5"/>
        <v>4.3181818181818189E-2</v>
      </c>
      <c r="AC37" s="82">
        <f t="shared" si="5"/>
        <v>-0.41727272727272724</v>
      </c>
      <c r="AD37" s="25"/>
      <c r="AE37" s="1"/>
    </row>
    <row r="38" spans="1:31" x14ac:dyDescent="0.3">
      <c r="H38" s="81">
        <f>G37/H37</f>
        <v>0.2</v>
      </c>
      <c r="J38" s="81">
        <f>I37/J37</f>
        <v>0.25</v>
      </c>
      <c r="L38" s="81" t="e">
        <f>K37/L37</f>
        <v>#DIV/0!</v>
      </c>
    </row>
    <row r="40" spans="1:31" x14ac:dyDescent="0.3">
      <c r="D40" s="116" t="s">
        <v>271</v>
      </c>
      <c r="F40" s="137">
        <f>CORREL(F2:F35,$E$2:$E$35)</f>
        <v>0.19346803842014221</v>
      </c>
      <c r="G40" s="137"/>
      <c r="H40" s="137">
        <f>CORREL(H2:H35,$E$2:$E$35)</f>
        <v>0.99853836706287458</v>
      </c>
      <c r="I40" s="137">
        <f>CORREL(I2:I35,$E$2:$E$35)</f>
        <v>0.54607566948750952</v>
      </c>
      <c r="J40" s="137">
        <f>CORREL(J2:J35,$E$2:$E$35)</f>
        <v>0.54607566948750952</v>
      </c>
      <c r="K40" s="137"/>
      <c r="L40" s="137" t="e">
        <f t="shared" ref="L40:AD40" si="6">CORREL(L2:L35,$E$2:$E$35)</f>
        <v>#DIV/0!</v>
      </c>
      <c r="M40" s="137">
        <f t="shared" si="6"/>
        <v>0.23058135006404012</v>
      </c>
      <c r="N40" s="137">
        <f t="shared" si="6"/>
        <v>0.23058135006404012</v>
      </c>
      <c r="O40" s="137">
        <f t="shared" si="6"/>
        <v>0.38543296517523312</v>
      </c>
      <c r="P40" s="137">
        <f t="shared" si="6"/>
        <v>0.30518119861417081</v>
      </c>
      <c r="Q40" s="137">
        <f t="shared" si="6"/>
        <v>0.23058135006404012</v>
      </c>
      <c r="R40" s="137">
        <f t="shared" si="6"/>
        <v>0.32516116326606576</v>
      </c>
      <c r="S40" s="137">
        <f t="shared" si="6"/>
        <v>0.23058135006404004</v>
      </c>
      <c r="T40" s="137">
        <f t="shared" si="6"/>
        <v>0.3051811986141707</v>
      </c>
      <c r="U40" s="137">
        <f t="shared" si="6"/>
        <v>0.30367798071625807</v>
      </c>
      <c r="V40" s="137" t="e">
        <f t="shared" si="6"/>
        <v>#DIV/0!</v>
      </c>
      <c r="W40" s="137">
        <f t="shared" si="6"/>
        <v>-0.92571630246298464</v>
      </c>
      <c r="X40" s="137">
        <f t="shared" si="6"/>
        <v>-0.51812300236670672</v>
      </c>
      <c r="Y40" s="137" t="e">
        <f t="shared" si="6"/>
        <v>#DIV/0!</v>
      </c>
      <c r="Z40" s="137">
        <f t="shared" si="6"/>
        <v>0.30497646643373638</v>
      </c>
      <c r="AA40" s="137">
        <f t="shared" si="6"/>
        <v>0.12395254109762897</v>
      </c>
      <c r="AB40" s="137">
        <f t="shared" si="6"/>
        <v>0.85410138900355892</v>
      </c>
      <c r="AC40" s="137"/>
      <c r="AD40" s="137">
        <f t="shared" si="6"/>
        <v>0.54607566948750941</v>
      </c>
    </row>
    <row r="42" spans="1:31" x14ac:dyDescent="0.3">
      <c r="D42" s="116" t="s">
        <v>152</v>
      </c>
      <c r="E42" s="7">
        <f>AVERAGEIF($D$2:$D$35,"W",E$2:E$35)</f>
        <v>14.384615384615385</v>
      </c>
      <c r="F42" s="7">
        <f t="shared" ref="F42:AB42" si="7">AVERAGEIF($D$2:$D$35,"W",F$2:F$35)</f>
        <v>3.8</v>
      </c>
      <c r="G42" s="7">
        <f t="shared" si="7"/>
        <v>0.5</v>
      </c>
      <c r="H42" s="7">
        <f t="shared" si="7"/>
        <v>2</v>
      </c>
      <c r="I42" s="7">
        <f t="shared" si="7"/>
        <v>0.5</v>
      </c>
      <c r="J42" s="7">
        <f t="shared" si="7"/>
        <v>1.5</v>
      </c>
      <c r="K42" s="7" t="e">
        <f t="shared" si="7"/>
        <v>#DIV/0!</v>
      </c>
      <c r="L42" s="7" t="e">
        <f t="shared" si="7"/>
        <v>#DIV/0!</v>
      </c>
      <c r="M42" s="7">
        <f t="shared" si="7"/>
        <v>0.1</v>
      </c>
      <c r="N42" s="7">
        <f t="shared" si="7"/>
        <v>0.1</v>
      </c>
      <c r="O42" s="7">
        <f t="shared" si="7"/>
        <v>0.2</v>
      </c>
      <c r="P42" s="7">
        <f t="shared" si="7"/>
        <v>0.1</v>
      </c>
      <c r="Q42" s="7">
        <f t="shared" si="7"/>
        <v>0.1</v>
      </c>
      <c r="R42" s="7">
        <f t="shared" si="7"/>
        <v>0.4</v>
      </c>
      <c r="S42" s="7">
        <f t="shared" si="7"/>
        <v>0.3</v>
      </c>
      <c r="T42" s="7">
        <f t="shared" si="7"/>
        <v>0.3</v>
      </c>
      <c r="U42" s="7">
        <f t="shared" si="7"/>
        <v>0.55555555555555558</v>
      </c>
      <c r="V42" s="7">
        <f t="shared" si="7"/>
        <v>0</v>
      </c>
      <c r="W42" s="7">
        <f t="shared" si="7"/>
        <v>0</v>
      </c>
      <c r="X42" s="7">
        <f t="shared" si="7"/>
        <v>0.1</v>
      </c>
      <c r="Y42" s="7">
        <f t="shared" si="7"/>
        <v>0</v>
      </c>
      <c r="Z42" s="7">
        <f t="shared" si="7"/>
        <v>0.5</v>
      </c>
      <c r="AA42" s="7">
        <f t="shared" si="7"/>
        <v>-0.33150000000000002</v>
      </c>
      <c r="AB42" s="7">
        <f t="shared" si="7"/>
        <v>0.13250000000000001</v>
      </c>
      <c r="AC42" s="7"/>
      <c r="AD42" s="7"/>
    </row>
    <row r="43" spans="1:31" x14ac:dyDescent="0.3">
      <c r="D43" s="116" t="s">
        <v>214</v>
      </c>
      <c r="E43" s="7">
        <f>AVERAGEIF($D$2:$D$35,"L",E$2:E$35)</f>
        <v>-7.875</v>
      </c>
      <c r="F43" s="7">
        <f t="shared" ref="F43:AB43" si="8">AVERAGEIF($D$2:$D$35,"L",F$2:F$35)</f>
        <v>4</v>
      </c>
      <c r="G43" s="7">
        <f t="shared" si="8"/>
        <v>0</v>
      </c>
      <c r="H43" s="7">
        <f t="shared" si="8"/>
        <v>1</v>
      </c>
      <c r="I43" s="7">
        <f t="shared" si="8"/>
        <v>0</v>
      </c>
      <c r="J43" s="7">
        <f t="shared" si="8"/>
        <v>1</v>
      </c>
      <c r="K43" s="7" t="e">
        <f t="shared" si="8"/>
        <v>#DIV/0!</v>
      </c>
      <c r="L43" s="7" t="e">
        <f t="shared" si="8"/>
        <v>#DIV/0!</v>
      </c>
      <c r="M43" s="7">
        <f t="shared" si="8"/>
        <v>0</v>
      </c>
      <c r="N43" s="7">
        <f t="shared" si="8"/>
        <v>0</v>
      </c>
      <c r="O43" s="7">
        <f t="shared" si="8"/>
        <v>0</v>
      </c>
      <c r="P43" s="7">
        <f t="shared" si="8"/>
        <v>0</v>
      </c>
      <c r="Q43" s="7">
        <f t="shared" si="8"/>
        <v>0</v>
      </c>
      <c r="R43" s="7">
        <f t="shared" si="8"/>
        <v>0</v>
      </c>
      <c r="S43" s="7">
        <f t="shared" si="8"/>
        <v>0</v>
      </c>
      <c r="T43" s="7">
        <f t="shared" si="8"/>
        <v>0</v>
      </c>
      <c r="U43" s="7">
        <f t="shared" si="8"/>
        <v>0</v>
      </c>
      <c r="V43" s="7">
        <f t="shared" si="8"/>
        <v>0</v>
      </c>
      <c r="W43" s="7">
        <f t="shared" si="8"/>
        <v>1</v>
      </c>
      <c r="X43" s="7">
        <f t="shared" si="8"/>
        <v>1</v>
      </c>
      <c r="Y43" s="7">
        <f t="shared" si="8"/>
        <v>0</v>
      </c>
      <c r="Z43" s="7">
        <f t="shared" si="8"/>
        <v>0</v>
      </c>
      <c r="AA43" s="7">
        <f t="shared" si="8"/>
        <v>-1.75</v>
      </c>
      <c r="AB43" s="7">
        <f t="shared" si="8"/>
        <v>-0.85000000000000009</v>
      </c>
      <c r="AC43" s="7"/>
      <c r="AD43" s="7"/>
    </row>
    <row r="45" spans="1:31" x14ac:dyDescent="0.3">
      <c r="H45" s="81">
        <f>G42/H42</f>
        <v>0.25</v>
      </c>
      <c r="J45" s="81">
        <f>I42/J42</f>
        <v>0.33333333333333331</v>
      </c>
      <c r="L45" s="81" t="e">
        <f>K42/L42</f>
        <v>#DIV/0!</v>
      </c>
    </row>
    <row r="46" spans="1:31" x14ac:dyDescent="0.3">
      <c r="H46" s="81">
        <f>G43/H43</f>
        <v>0</v>
      </c>
      <c r="J46" s="81">
        <f>I43/J43</f>
        <v>0</v>
      </c>
      <c r="L46" s="81" t="e">
        <f>K43/L43</f>
        <v>#DIV/0!</v>
      </c>
    </row>
    <row r="48" spans="1:31" x14ac:dyDescent="0.3">
      <c r="D48" s="116" t="s">
        <v>121</v>
      </c>
      <c r="E48" s="7">
        <f>AVERAGEIF($C$2:$C$35,$D48,E$2:E$35)</f>
        <v>14.714285714285714</v>
      </c>
      <c r="F48" s="7">
        <f t="shared" ref="F48:AB50" si="9">AVERAGEIF($C$2:$C$35,$D48,F$2:F$35)</f>
        <v>5.4</v>
      </c>
      <c r="G48" s="7">
        <f t="shared" si="9"/>
        <v>0</v>
      </c>
      <c r="H48" s="7">
        <f t="shared" si="9"/>
        <v>2</v>
      </c>
      <c r="I48" s="7">
        <f t="shared" si="9"/>
        <v>0</v>
      </c>
      <c r="J48" s="7">
        <f t="shared" si="9"/>
        <v>1</v>
      </c>
      <c r="K48" s="7" t="e">
        <f t="shared" si="9"/>
        <v>#DIV/0!</v>
      </c>
      <c r="L48" s="7" t="e">
        <f t="shared" si="9"/>
        <v>#DIV/0!</v>
      </c>
      <c r="M48" s="7">
        <f t="shared" si="9"/>
        <v>0.2</v>
      </c>
      <c r="N48" s="7">
        <f t="shared" si="9"/>
        <v>0.2</v>
      </c>
      <c r="O48" s="7">
        <f t="shared" si="9"/>
        <v>0.2</v>
      </c>
      <c r="P48" s="7">
        <f t="shared" si="9"/>
        <v>0</v>
      </c>
      <c r="Q48" s="7">
        <f t="shared" si="9"/>
        <v>0.2</v>
      </c>
      <c r="R48" s="7">
        <f t="shared" si="9"/>
        <v>0.6</v>
      </c>
      <c r="S48" s="7">
        <f t="shared" si="9"/>
        <v>0.6</v>
      </c>
      <c r="T48" s="7">
        <f t="shared" si="9"/>
        <v>0</v>
      </c>
      <c r="U48" s="7">
        <f t="shared" si="9"/>
        <v>1</v>
      </c>
      <c r="V48" s="7">
        <f t="shared" si="9"/>
        <v>0</v>
      </c>
      <c r="W48" s="7">
        <f t="shared" si="9"/>
        <v>0</v>
      </c>
      <c r="X48" s="7">
        <f t="shared" si="9"/>
        <v>0.2</v>
      </c>
      <c r="Y48" s="7">
        <f t="shared" si="9"/>
        <v>0</v>
      </c>
      <c r="Z48" s="7">
        <f t="shared" si="9"/>
        <v>0.8</v>
      </c>
      <c r="AA48" s="7">
        <f t="shared" si="9"/>
        <v>-1.1829999999999998</v>
      </c>
      <c r="AB48" s="7">
        <f t="shared" si="9"/>
        <v>9.0000000000000038E-2</v>
      </c>
      <c r="AC48" s="7"/>
    </row>
    <row r="49" spans="4:29" x14ac:dyDescent="0.3">
      <c r="D49" s="116" t="s">
        <v>122</v>
      </c>
      <c r="E49" s="7">
        <f t="shared" ref="E49:T50" si="10">AVERAGEIF($C$2:$C$35,$D49,E$2:E$35)</f>
        <v>2.9166666666666665</v>
      </c>
      <c r="F49" s="7">
        <f t="shared" si="10"/>
        <v>3.25</v>
      </c>
      <c r="G49" s="7">
        <f t="shared" si="10"/>
        <v>0.5</v>
      </c>
      <c r="H49" s="7">
        <f t="shared" si="10"/>
        <v>1.5</v>
      </c>
      <c r="I49" s="7">
        <f t="shared" si="10"/>
        <v>0.5</v>
      </c>
      <c r="J49" s="7">
        <f t="shared" si="10"/>
        <v>1.5</v>
      </c>
      <c r="K49" s="7" t="e">
        <f t="shared" si="10"/>
        <v>#DIV/0!</v>
      </c>
      <c r="L49" s="7" t="e">
        <f t="shared" si="10"/>
        <v>#DIV/0!</v>
      </c>
      <c r="M49" s="7">
        <f t="shared" si="10"/>
        <v>0</v>
      </c>
      <c r="N49" s="7">
        <f t="shared" si="10"/>
        <v>0</v>
      </c>
      <c r="O49" s="7">
        <f t="shared" si="10"/>
        <v>0.25</v>
      </c>
      <c r="P49" s="7">
        <f t="shared" si="10"/>
        <v>0.25</v>
      </c>
      <c r="Q49" s="7">
        <f t="shared" si="10"/>
        <v>0</v>
      </c>
      <c r="R49" s="7">
        <f t="shared" si="10"/>
        <v>0.25</v>
      </c>
      <c r="S49" s="7">
        <f t="shared" si="10"/>
        <v>0</v>
      </c>
      <c r="T49" s="7">
        <f t="shared" si="10"/>
        <v>0.75</v>
      </c>
      <c r="U49" s="7">
        <f t="shared" si="9"/>
        <v>0.25</v>
      </c>
      <c r="V49" s="7">
        <f t="shared" si="9"/>
        <v>0</v>
      </c>
      <c r="W49" s="7">
        <f t="shared" si="9"/>
        <v>0.25</v>
      </c>
      <c r="X49" s="7">
        <f t="shared" si="9"/>
        <v>0.25</v>
      </c>
      <c r="Y49" s="7">
        <f t="shared" si="9"/>
        <v>0</v>
      </c>
      <c r="Z49" s="7">
        <f t="shared" si="9"/>
        <v>0.25</v>
      </c>
      <c r="AA49" s="7">
        <f t="shared" si="9"/>
        <v>0.21249999999999991</v>
      </c>
      <c r="AB49" s="7">
        <f t="shared" si="9"/>
        <v>6.2499999999999778E-3</v>
      </c>
      <c r="AC49" s="7"/>
    </row>
    <row r="50" spans="4:29" x14ac:dyDescent="0.3">
      <c r="D50" s="116" t="s">
        <v>272</v>
      </c>
      <c r="E50" s="7">
        <f t="shared" si="10"/>
        <v>5.25</v>
      </c>
      <c r="F50" s="7">
        <f t="shared" si="9"/>
        <v>2.5</v>
      </c>
      <c r="G50" s="7">
        <f t="shared" si="9"/>
        <v>0.5</v>
      </c>
      <c r="H50" s="7">
        <f t="shared" si="9"/>
        <v>1.5</v>
      </c>
      <c r="I50" s="7">
        <f t="shared" si="9"/>
        <v>0.5</v>
      </c>
      <c r="J50" s="7">
        <f t="shared" si="9"/>
        <v>1.5</v>
      </c>
      <c r="K50" s="7" t="e">
        <f t="shared" si="9"/>
        <v>#DIV/0!</v>
      </c>
      <c r="L50" s="7" t="e">
        <f t="shared" si="9"/>
        <v>#DIV/0!</v>
      </c>
      <c r="M50" s="7">
        <f t="shared" si="9"/>
        <v>0</v>
      </c>
      <c r="N50" s="7">
        <f t="shared" si="9"/>
        <v>0</v>
      </c>
      <c r="O50" s="7">
        <f t="shared" si="9"/>
        <v>0.16666666666666666</v>
      </c>
      <c r="P50" s="7">
        <f t="shared" si="9"/>
        <v>0.16666666666666666</v>
      </c>
      <c r="Q50" s="7">
        <f t="shared" si="9"/>
        <v>0</v>
      </c>
      <c r="R50" s="7">
        <f t="shared" si="9"/>
        <v>0.16666666666666666</v>
      </c>
      <c r="S50" s="7">
        <f t="shared" si="9"/>
        <v>0</v>
      </c>
      <c r="T50" s="7">
        <f t="shared" si="9"/>
        <v>0.5</v>
      </c>
      <c r="U50" s="7">
        <f t="shared" si="9"/>
        <v>0.16666666666666666</v>
      </c>
      <c r="V50" s="7">
        <f t="shared" si="9"/>
        <v>0</v>
      </c>
      <c r="W50" s="7">
        <f t="shared" si="9"/>
        <v>0.16666666666666666</v>
      </c>
      <c r="X50" s="7">
        <f t="shared" si="9"/>
        <v>0.16666666666666666</v>
      </c>
      <c r="Y50" s="7">
        <f t="shared" si="9"/>
        <v>0</v>
      </c>
      <c r="Z50" s="7">
        <f t="shared" si="9"/>
        <v>0.16666666666666666</v>
      </c>
      <c r="AA50" s="7">
        <f t="shared" si="9"/>
        <v>0.14166666666666661</v>
      </c>
      <c r="AB50" s="7">
        <f t="shared" si="9"/>
        <v>4.1666666666666519E-3</v>
      </c>
      <c r="AC50" s="7"/>
    </row>
    <row r="52" spans="4:29" x14ac:dyDescent="0.3">
      <c r="H52" s="81">
        <f>G48/H48</f>
        <v>0</v>
      </c>
      <c r="J52" s="81">
        <f>I48/J48</f>
        <v>0</v>
      </c>
      <c r="L52" s="81" t="e">
        <f>K48/L48</f>
        <v>#DIV/0!</v>
      </c>
    </row>
    <row r="53" spans="4:29" x14ac:dyDescent="0.3">
      <c r="H53" s="81">
        <f>G49/H49</f>
        <v>0.33333333333333331</v>
      </c>
      <c r="J53" s="81">
        <f>I49/J49</f>
        <v>0.33333333333333331</v>
      </c>
      <c r="L53" s="81" t="e">
        <f>K49/L49</f>
        <v>#DIV/0!</v>
      </c>
    </row>
    <row r="54" spans="4:29" x14ac:dyDescent="0.3">
      <c r="H54" s="81">
        <f>G50/H50</f>
        <v>0.33333333333333331</v>
      </c>
      <c r="J54" s="81">
        <f>I50/J50</f>
        <v>0.33333333333333331</v>
      </c>
      <c r="L54" s="81" t="e">
        <f>K50/L50</f>
        <v>#DIV/0!</v>
      </c>
    </row>
    <row r="56" spans="4:29" x14ac:dyDescent="0.3">
      <c r="D56" s="116" t="s">
        <v>266</v>
      </c>
      <c r="E56" s="7">
        <f>AVERAGEIF($AE$2:$AE$35,$D56,E$2:E$35)</f>
        <v>5.3</v>
      </c>
      <c r="F56" s="7">
        <f t="shared" ref="F56:AB57" si="11">AVERAGEIF($AE$2:$AE$35,$D56,F$2:F$35)</f>
        <v>12.5</v>
      </c>
      <c r="G56" s="7">
        <f t="shared" si="11"/>
        <v>0</v>
      </c>
      <c r="H56" s="7">
        <f t="shared" si="11"/>
        <v>1.5</v>
      </c>
      <c r="I56" s="7">
        <f t="shared" si="11"/>
        <v>0</v>
      </c>
      <c r="J56" s="7">
        <f t="shared" si="11"/>
        <v>1</v>
      </c>
      <c r="K56" s="7" t="e">
        <f t="shared" si="11"/>
        <v>#DIV/0!</v>
      </c>
      <c r="L56" s="7" t="e">
        <f t="shared" si="11"/>
        <v>#DIV/0!</v>
      </c>
      <c r="M56" s="7">
        <f t="shared" si="11"/>
        <v>0.5</v>
      </c>
      <c r="N56" s="7">
        <f t="shared" si="11"/>
        <v>0.5</v>
      </c>
      <c r="O56" s="7">
        <f t="shared" si="11"/>
        <v>0</v>
      </c>
      <c r="P56" s="7">
        <f t="shared" si="11"/>
        <v>0</v>
      </c>
      <c r="Q56" s="7">
        <f t="shared" si="11"/>
        <v>0.5</v>
      </c>
      <c r="R56" s="7">
        <f t="shared" si="11"/>
        <v>1.5</v>
      </c>
      <c r="S56" s="7">
        <f t="shared" si="11"/>
        <v>1.5</v>
      </c>
      <c r="T56" s="7">
        <f t="shared" si="11"/>
        <v>0</v>
      </c>
      <c r="U56" s="7">
        <f t="shared" si="11"/>
        <v>2</v>
      </c>
      <c r="V56" s="7">
        <f t="shared" si="11"/>
        <v>0</v>
      </c>
      <c r="W56" s="7">
        <f t="shared" si="11"/>
        <v>0.5</v>
      </c>
      <c r="X56" s="7">
        <f t="shared" si="11"/>
        <v>1</v>
      </c>
      <c r="Y56" s="7">
        <f t="shared" si="11"/>
        <v>0</v>
      </c>
      <c r="Z56" s="7">
        <f t="shared" si="11"/>
        <v>2</v>
      </c>
      <c r="AA56" s="7">
        <f t="shared" si="11"/>
        <v>-4.5075000000000003</v>
      </c>
      <c r="AB56" s="7">
        <f t="shared" si="11"/>
        <v>-0.19999999999999996</v>
      </c>
      <c r="AC56" s="7"/>
    </row>
    <row r="57" spans="4:29" x14ac:dyDescent="0.3">
      <c r="D57" s="116" t="s">
        <v>96</v>
      </c>
      <c r="E57" s="7">
        <f>AVERAGEIF($AE$2:$AE$35,$D57,E$2:E$35)</f>
        <v>10.7</v>
      </c>
      <c r="F57" s="7">
        <f t="shared" si="11"/>
        <v>2.1428571428571428</v>
      </c>
      <c r="G57" s="7">
        <f t="shared" si="11"/>
        <v>1</v>
      </c>
      <c r="H57" s="7">
        <f t="shared" si="11"/>
        <v>2</v>
      </c>
      <c r="I57" s="7">
        <f t="shared" si="11"/>
        <v>1</v>
      </c>
      <c r="J57" s="7">
        <f t="shared" si="11"/>
        <v>2</v>
      </c>
      <c r="K57" s="7" t="e">
        <f t="shared" si="11"/>
        <v>#DIV/0!</v>
      </c>
      <c r="L57" s="7" t="e">
        <f t="shared" si="11"/>
        <v>#DIV/0!</v>
      </c>
      <c r="M57" s="7">
        <f t="shared" si="11"/>
        <v>0</v>
      </c>
      <c r="N57" s="7">
        <f t="shared" si="11"/>
        <v>0</v>
      </c>
      <c r="O57" s="7">
        <f t="shared" si="11"/>
        <v>0.2857142857142857</v>
      </c>
      <c r="P57" s="7">
        <f t="shared" si="11"/>
        <v>0.14285714285714285</v>
      </c>
      <c r="Q57" s="7">
        <f t="shared" si="11"/>
        <v>0</v>
      </c>
      <c r="R57" s="7">
        <f t="shared" si="11"/>
        <v>0.14285714285714285</v>
      </c>
      <c r="S57" s="7">
        <f t="shared" si="11"/>
        <v>0</v>
      </c>
      <c r="T57" s="7">
        <f t="shared" si="11"/>
        <v>0.42857142857142855</v>
      </c>
      <c r="U57" s="7">
        <f t="shared" si="11"/>
        <v>0.16666666666666666</v>
      </c>
      <c r="V57" s="7">
        <f t="shared" si="11"/>
        <v>0</v>
      </c>
      <c r="W57" s="7">
        <f t="shared" si="11"/>
        <v>0</v>
      </c>
      <c r="X57" s="7">
        <f t="shared" si="11"/>
        <v>0</v>
      </c>
      <c r="Y57" s="7">
        <f t="shared" si="11"/>
        <v>0</v>
      </c>
      <c r="Z57" s="7">
        <f t="shared" si="11"/>
        <v>0.14285714285714285</v>
      </c>
      <c r="AA57" s="7">
        <f t="shared" si="11"/>
        <v>0.56428571428571428</v>
      </c>
      <c r="AB57" s="7">
        <f t="shared" si="11"/>
        <v>0.125</v>
      </c>
      <c r="AC57" s="7"/>
    </row>
    <row r="59" spans="4:29" x14ac:dyDescent="0.3">
      <c r="H59" s="81">
        <f>G56/H56</f>
        <v>0</v>
      </c>
      <c r="J59" s="81">
        <f>I56/J56</f>
        <v>0</v>
      </c>
      <c r="L59" s="81" t="e">
        <f>K56/L56</f>
        <v>#DIV/0!</v>
      </c>
    </row>
    <row r="60" spans="4:29" x14ac:dyDescent="0.3">
      <c r="H60" s="81">
        <f>G57/H57</f>
        <v>0.5</v>
      </c>
      <c r="J60" s="81">
        <f>I57/J57</f>
        <v>0.5</v>
      </c>
      <c r="L60" s="81" t="e">
        <f>K57/L57</f>
        <v>#DIV/0!</v>
      </c>
    </row>
  </sheetData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BA072B-5BBB-487B-B2EF-C95A6F8F87E8}">
  <dimension ref="A1:AE60"/>
  <sheetViews>
    <sheetView showGridLines="0" zoomScale="70" zoomScaleNormal="70" workbookViewId="0">
      <pane ySplit="1" topLeftCell="A2" activePane="bottomLeft" state="frozen"/>
      <selection activeCell="B37" sqref="B37"/>
      <selection pane="bottomLeft" activeCell="B37" sqref="B37"/>
    </sheetView>
  </sheetViews>
  <sheetFormatPr defaultRowHeight="14.4" x14ac:dyDescent="0.3"/>
  <cols>
    <col min="1" max="1" width="11.6640625" bestFit="1" customWidth="1"/>
    <col min="2" max="2" width="15.6640625" bestFit="1" customWidth="1"/>
    <col min="3" max="3" width="7.33203125" customWidth="1"/>
    <col min="4" max="4" width="7" customWidth="1"/>
    <col min="5" max="5" width="10.109375" bestFit="1" customWidth="1"/>
    <col min="6" max="7" width="7.88671875" customWidth="1"/>
    <col min="8" max="8" width="8.109375" customWidth="1"/>
    <col min="9" max="9" width="7.33203125" customWidth="1"/>
    <col min="10" max="10" width="7.5546875" bestFit="1" customWidth="1"/>
    <col min="11" max="11" width="7.109375" customWidth="1"/>
    <col min="12" max="12" width="7.5546875" bestFit="1" customWidth="1"/>
    <col min="21" max="21" width="10.33203125" bestFit="1" customWidth="1"/>
    <col min="22" max="22" width="11.5546875" bestFit="1" customWidth="1"/>
    <col min="23" max="23" width="11.5546875" customWidth="1"/>
    <col min="24" max="24" width="12.21875" bestFit="1" customWidth="1"/>
    <col min="25" max="25" width="12.21875" customWidth="1"/>
    <col min="26" max="26" width="14.109375" bestFit="1" customWidth="1"/>
    <col min="27" max="29" width="12.21875" customWidth="1"/>
  </cols>
  <sheetData>
    <row r="1" spans="1:31" x14ac:dyDescent="0.3">
      <c r="A1" s="22" t="s">
        <v>52</v>
      </c>
      <c r="B1" s="12" t="s">
        <v>12</v>
      </c>
      <c r="C1" s="2" t="s">
        <v>53</v>
      </c>
      <c r="D1" s="2" t="s">
        <v>45</v>
      </c>
      <c r="E1" s="2" t="s">
        <v>238</v>
      </c>
      <c r="F1" s="2" t="s">
        <v>54</v>
      </c>
      <c r="G1" s="2" t="s">
        <v>55</v>
      </c>
      <c r="H1" s="2" t="s">
        <v>56</v>
      </c>
      <c r="I1" s="2" t="s">
        <v>57</v>
      </c>
      <c r="J1" s="2" t="s">
        <v>58</v>
      </c>
      <c r="K1" s="2" t="s">
        <v>59</v>
      </c>
      <c r="L1" s="2" t="s">
        <v>60</v>
      </c>
      <c r="M1" s="2" t="s">
        <v>62</v>
      </c>
      <c r="N1" s="2" t="s">
        <v>61</v>
      </c>
      <c r="O1" s="2" t="s">
        <v>63</v>
      </c>
      <c r="P1" s="2" t="s">
        <v>64</v>
      </c>
      <c r="Q1" s="2" t="s">
        <v>65</v>
      </c>
      <c r="R1" s="2" t="s">
        <v>66</v>
      </c>
      <c r="S1" s="2" t="s">
        <v>67</v>
      </c>
      <c r="T1" s="2" t="s">
        <v>68</v>
      </c>
      <c r="U1" s="2" t="s">
        <v>69</v>
      </c>
      <c r="V1" s="2" t="s">
        <v>123</v>
      </c>
      <c r="W1" s="2" t="s">
        <v>185</v>
      </c>
      <c r="X1" s="2" t="s">
        <v>153</v>
      </c>
      <c r="Y1" s="2" t="s">
        <v>251</v>
      </c>
      <c r="Z1" s="2" t="s">
        <v>215</v>
      </c>
      <c r="AA1" s="2" t="s">
        <v>226</v>
      </c>
      <c r="AB1" s="2" t="s">
        <v>227</v>
      </c>
      <c r="AC1" s="2" t="s">
        <v>279</v>
      </c>
      <c r="AD1" s="26" t="s">
        <v>120</v>
      </c>
      <c r="AE1" s="2" t="s">
        <v>50</v>
      </c>
    </row>
    <row r="2" spans="1:31" x14ac:dyDescent="0.3">
      <c r="A2" s="20">
        <f>'Roman Game Log'!A2</f>
        <v>44874</v>
      </c>
      <c r="B2" s="13" t="str">
        <f>'Roman Game Log'!B2</f>
        <v>IUPUI</v>
      </c>
      <c r="C2" s="3" t="str">
        <f>'Roman Game Log'!C2</f>
        <v>H</v>
      </c>
      <c r="D2" s="3" t="str">
        <f>IF('Roman Game Log'!D2= "","",'Roman Game Log'!D2)</f>
        <v>W</v>
      </c>
      <c r="E2" s="3">
        <f>IF('Roman Game Log'!E2= "","",'Roman Game Log'!E2)</f>
        <v>32</v>
      </c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 t="str">
        <f>IF(F2="","",COUNTIFS('Defense Log'!$H$2:$H$3001,"Issa",'Defense Log'!$A$2:$A$3001,$B2,'Defense Log'!$I$2:$I$3001,"Turnover",'Defense Log'!$L$2:$L$3001,"&lt;&gt;x"))</f>
        <v/>
      </c>
      <c r="Z2" s="3" t="str">
        <f>IF(F2="","",SUMIFS('Defense Log'!$M$2:$M$3001,'Defense Log'!$H$2:$H$3001,"Issa",'Defense Log'!$A$2:$A$3001,B2,'Defense Log'!$L$2:$L$3001,"&lt;&gt;x"))</f>
        <v/>
      </c>
      <c r="AA2" s="3" t="str">
        <f>IF(F2="","",T2+'Impact Formula'!$B$4*O2+'Impact Formula'!$B$5*M2+'Impact Formula'!$B$6*V2+'Impact Formula'!$B$7*S2+'Impact Formula'!$B$8*(H2-G2)+'Impact Formula'!$B$9*(L2-K2))</f>
        <v/>
      </c>
      <c r="AB2" s="3" t="str">
        <f>IF(F2="","",N2*'Impact Formula'!$B$17+Q2*'Impact Formula'!$B$18+P2*'Impact Formula'!$B$19+W2*'Impact Formula'!$B$21+U2*'Impact Formula'!$B$22+X2*'Impact Formula'!$B$23+'Impact Formula'!$B$24*R2+Y2*'Impact Formula'!$B$20+Z2*'Impact Formula'!$B$16+IFERROR((COUNTIFS('Defense Log'!$H$2:$H$3001,"Issa",'Defense Log'!$A$2:$A$3001,$B2,'Defense Log'!$N$2:$N$3001,"No",'Defense Log'!$I$2:$I$3001,"&lt;&gt;Foul",'Defense Log'!$I$2:$I$3001,"&lt;&gt;Turnover")*'Impact Formula'!$B$25),0))</f>
        <v/>
      </c>
      <c r="AC2" s="3" t="str">
        <f>IFERROR((AA2+AB2),"")</f>
        <v/>
      </c>
      <c r="AD2" s="5" t="str">
        <f t="shared" ref="AD2:AD7" si="0">IFERROR(T2/((H2*2)+(0.88*L2)),"")</f>
        <v/>
      </c>
      <c r="AE2" s="13" t="s">
        <v>266</v>
      </c>
    </row>
    <row r="3" spans="1:31" x14ac:dyDescent="0.3">
      <c r="A3" s="20">
        <f>'Roman Game Log'!A3</f>
        <v>44879</v>
      </c>
      <c r="B3" s="13" t="str">
        <f>'Roman Game Log'!B3</f>
        <v>Wofford</v>
      </c>
      <c r="C3" s="3" t="str">
        <f>'Roman Game Log'!C3</f>
        <v>H</v>
      </c>
      <c r="D3" s="3" t="str">
        <f>IF('Roman Game Log'!D3= "","",'Roman Game Log'!D3)</f>
        <v>W</v>
      </c>
      <c r="E3" s="3">
        <f>IF('Roman Game Log'!E3= "","",'Roman Game Log'!E3)</f>
        <v>8</v>
      </c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 t="str">
        <f>IF(F3="","",COUNTIFS('Defense Log'!$H$2:$H$3001,"Issa",'Defense Log'!$A$2:$A$3001,$B3,'Defense Log'!$I$2:$I$3001,"Turnover",'Defense Log'!$L$2:$L$3001,"&lt;&gt;x"))</f>
        <v/>
      </c>
      <c r="Z3" s="3" t="str">
        <f>IF(F3="","",SUMIFS('Defense Log'!$M$2:$M$3001,'Defense Log'!$H$2:$H$3001,"Issa",'Defense Log'!$A$2:$A$3001,B3,'Defense Log'!$L$2:$L$3001,"&lt;&gt;x"))</f>
        <v/>
      </c>
      <c r="AA3" s="3" t="str">
        <f>IF(F3="","",T3+'Impact Formula'!$B$4*O3+'Impact Formula'!$B$5*M3+'Impact Formula'!$B$6*V3+'Impact Formula'!$B$7*S3+'Impact Formula'!$B$8*(H3-G3)+'Impact Formula'!$B$9*(L3-K3))</f>
        <v/>
      </c>
      <c r="AB3" s="3" t="str">
        <f>IF(F3="","",N3*'Impact Formula'!$B$17+Q3*'Impact Formula'!$B$18+P3*'Impact Formula'!$B$19+W3*'Impact Formula'!$B$21+U3*'Impact Formula'!$B$22+X3*'Impact Formula'!$B$23+'Impact Formula'!$B$24*R3+Y3*'Impact Formula'!$B$20+Z3*'Impact Formula'!$B$16+IFERROR((COUNTIFS('Defense Log'!$H$2:$H$3001,"Issa",'Defense Log'!$A$2:$A$3001,$B3,'Defense Log'!$N$2:$N$3001,"No",'Defense Log'!$I$2:$I$3001,"&lt;&gt;Foul",'Defense Log'!$I$2:$I$3001,"&lt;&gt;Turnover")*'Impact Formula'!$B$25),0))</f>
        <v/>
      </c>
      <c r="AC3" s="6" t="str">
        <f>IFERROR((AA3+AB3),"")</f>
        <v/>
      </c>
      <c r="AD3" s="5" t="str">
        <f t="shared" si="0"/>
        <v/>
      </c>
      <c r="AE3" s="13" t="s">
        <v>266</v>
      </c>
    </row>
    <row r="4" spans="1:31" x14ac:dyDescent="0.3">
      <c r="A4" s="20">
        <f>'Roman Game Log'!A4</f>
        <v>44883</v>
      </c>
      <c r="B4" s="13" t="str">
        <f>'Roman Game Log'!B4</f>
        <v>Buffalo</v>
      </c>
      <c r="C4" s="3" t="str">
        <f>'Roman Game Log'!C4</f>
        <v>N</v>
      </c>
      <c r="D4" s="3" t="str">
        <f>IF('Roman Game Log'!D4= "","",'Roman Game Log'!D4)</f>
        <v>W</v>
      </c>
      <c r="E4" s="3">
        <f>IF('Roman Game Log'!E4= "","",'Roman Game Log'!E4)</f>
        <v>8</v>
      </c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 t="str">
        <f>IF(F4="","",COUNTIFS('Defense Log'!$H$2:$H$3001,"Issa",'Defense Log'!$A$2:$A$3001,$B4,'Defense Log'!$I$2:$I$3001,"Turnover",'Defense Log'!$L$2:$L$3001,"&lt;&gt;x"))</f>
        <v/>
      </c>
      <c r="Z4" s="3" t="str">
        <f>IF(F4="","",SUMIFS('Defense Log'!$M$2:$M$3001,'Defense Log'!$H$2:$H$3001,"Issa",'Defense Log'!$A$2:$A$3001,B4,'Defense Log'!$L$2:$L$3001,"&lt;&gt;x"))</f>
        <v/>
      </c>
      <c r="AA4" s="3" t="str">
        <f>IF(F4="","",T4+'Impact Formula'!$B$4*O4+'Impact Formula'!$B$5*M4+'Impact Formula'!$B$6*V4+'Impact Formula'!$B$7*S4+'Impact Formula'!$B$8*(H4-G4)+'Impact Formula'!$B$9*(L4-K4))</f>
        <v/>
      </c>
      <c r="AB4" s="3" t="str">
        <f>IF(F4="","",N4*'Impact Formula'!$B$17+Q4*'Impact Formula'!$B$18+P4*'Impact Formula'!$B$19+W4*'Impact Formula'!$B$21+U4*'Impact Formula'!$B$22+X4*'Impact Formula'!$B$23+'Impact Formula'!$B$24*R4+Y4*'Impact Formula'!$B$20+Z4*'Impact Formula'!$B$16+IFERROR((COUNTIFS('Defense Log'!$H$2:$H$3001,"Issa",'Defense Log'!$A$2:$A$3001,$B4,'Defense Log'!$N$2:$N$3001,"No",'Defense Log'!$I$2:$I$3001,"&lt;&gt;Foul",'Defense Log'!$I$2:$I$3001,"&lt;&gt;Turnover")*'Impact Formula'!$B$25),0))</f>
        <v/>
      </c>
      <c r="AC4" s="6" t="str">
        <f t="shared" ref="AC4:AC34" si="1">IFERROR((AA4+AB4),"")</f>
        <v/>
      </c>
      <c r="AD4" s="5" t="str">
        <f t="shared" si="0"/>
        <v/>
      </c>
      <c r="AE4" s="13" t="s">
        <v>266</v>
      </c>
    </row>
    <row r="5" spans="1:31" x14ac:dyDescent="0.3">
      <c r="A5" s="20">
        <f>'Roman Game Log'!A5</f>
        <v>44884</v>
      </c>
      <c r="B5" s="13" t="str">
        <f>'Roman Game Log'!B5</f>
        <v>Wyoming</v>
      </c>
      <c r="C5" s="3" t="str">
        <f>'Roman Game Log'!C5</f>
        <v>N</v>
      </c>
      <c r="D5" s="3" t="str">
        <f>IF('Roman Game Log'!D5= "","",'Roman Game Log'!D5)</f>
        <v>W</v>
      </c>
      <c r="E5" s="3">
        <f>IF('Roman Game Log'!E5= "","",'Roman Game Log'!E5)</f>
        <v>5</v>
      </c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 t="str">
        <f>IF(F5="","",COUNTIFS('Defense Log'!$H$2:$H$3001,"Issa",'Defense Log'!$A$2:$A$3001,$B5,'Defense Log'!$I$2:$I$3001,"Turnover",'Defense Log'!$L$2:$L$3001,"&lt;&gt;x"))</f>
        <v/>
      </c>
      <c r="Z5" s="3" t="str">
        <f>IF(F5="","",SUMIFS('Defense Log'!$M$2:$M$3001,'Defense Log'!$H$2:$H$3001,"Issa",'Defense Log'!$A$2:$A$3001,B5,'Defense Log'!$L$2:$L$3001,"&lt;&gt;x"))</f>
        <v/>
      </c>
      <c r="AA5" s="3" t="str">
        <f>IF(F5="","",T5+'Impact Formula'!$B$4*O5+'Impact Formula'!$B$5*M5+'Impact Formula'!$B$6*V5+'Impact Formula'!$B$7*S5+'Impact Formula'!$B$8*(H5-G5)+'Impact Formula'!$B$9*(L5-K5))</f>
        <v/>
      </c>
      <c r="AB5" s="3" t="str">
        <f>IF(F5="","",N5*'Impact Formula'!$B$17+Q5*'Impact Formula'!$B$18+P5*'Impact Formula'!$B$19+W5*'Impact Formula'!$B$21+U5*'Impact Formula'!$B$22+X5*'Impact Formula'!$B$23+'Impact Formula'!$B$24*R5+Y5*'Impact Formula'!$B$20+Z5*'Impact Formula'!$B$16+IFERROR((COUNTIFS('Defense Log'!$H$2:$H$3001,"Issa",'Defense Log'!$A$2:$A$3001,$B5,'Defense Log'!$N$2:$N$3001,"No",'Defense Log'!$I$2:$I$3001,"&lt;&gt;Foul",'Defense Log'!$I$2:$I$3001,"&lt;&gt;Turnover")*'Impact Formula'!$B$25),0))</f>
        <v/>
      </c>
      <c r="AC5" s="6" t="str">
        <f t="shared" si="1"/>
        <v/>
      </c>
      <c r="AD5" s="5" t="str">
        <f t="shared" si="0"/>
        <v/>
      </c>
      <c r="AE5" s="13" t="s">
        <v>266</v>
      </c>
    </row>
    <row r="6" spans="1:31" x14ac:dyDescent="0.3">
      <c r="A6" s="20">
        <f>'Roman Game Log'!A6</f>
        <v>44886</v>
      </c>
      <c r="B6" s="13" t="str">
        <f>'Roman Game Log'!B6</f>
        <v>Tarleton</v>
      </c>
      <c r="C6" s="3" t="str">
        <f>'Roman Game Log'!C6</f>
        <v>N</v>
      </c>
      <c r="D6" s="3" t="str">
        <f>IF('Roman Game Log'!D6= "","",'Roman Game Log'!D6)</f>
        <v>W</v>
      </c>
      <c r="E6" s="3">
        <f>IF('Roman Game Log'!E6= "","",'Roman Game Log'!E6)</f>
        <v>7</v>
      </c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 t="str">
        <f>IF(F6="","",COUNTIFS('Defense Log'!$H$2:$H$3001,"Issa",'Defense Log'!$A$2:$A$3001,$B6,'Defense Log'!$I$2:$I$3001,"Turnover",'Defense Log'!$L$2:$L$3001,"&lt;&gt;x"))</f>
        <v/>
      </c>
      <c r="Z6" s="3" t="str">
        <f>IF(F6="","",SUMIFS('Defense Log'!$M$2:$M$3001,'Defense Log'!$H$2:$H$3001,"Issa",'Defense Log'!$A$2:$A$3001,B6,'Defense Log'!$L$2:$L$3001,"&lt;&gt;x"))</f>
        <v/>
      </c>
      <c r="AA6" s="3" t="str">
        <f>IF(F6="","",T6+'Impact Formula'!$B$4*O6+'Impact Formula'!$B$5*M6+'Impact Formula'!$B$6*V6+'Impact Formula'!$B$7*S6+'Impact Formula'!$B$8*(H6-G6)+'Impact Formula'!$B$9*(L6-K6))</f>
        <v/>
      </c>
      <c r="AB6" s="3" t="str">
        <f>IF(F6="","",N6*'Impact Formula'!$B$17+Q6*'Impact Formula'!$B$18+P6*'Impact Formula'!$B$19+W6*'Impact Formula'!$B$21+U6*'Impact Formula'!$B$22+X6*'Impact Formula'!$B$23+'Impact Formula'!$B$24*R6+Y6*'Impact Formula'!$B$20+Z6*'Impact Formula'!$B$16+IFERROR((COUNTIFS('Defense Log'!$H$2:$H$3001,"Issa",'Defense Log'!$A$2:$A$3001,$B6,'Defense Log'!$N$2:$N$3001,"No",'Defense Log'!$I$2:$I$3001,"&lt;&gt;Foul",'Defense Log'!$I$2:$I$3001,"&lt;&gt;Turnover")*'Impact Formula'!$B$25),0))</f>
        <v/>
      </c>
      <c r="AC6" s="6" t="str">
        <f t="shared" si="1"/>
        <v/>
      </c>
      <c r="AD6" s="5" t="str">
        <f t="shared" si="0"/>
        <v/>
      </c>
      <c r="AE6" s="13" t="s">
        <v>266</v>
      </c>
    </row>
    <row r="7" spans="1:31" x14ac:dyDescent="0.3">
      <c r="A7" s="20">
        <f>'Roman Game Log'!A7</f>
        <v>44891</v>
      </c>
      <c r="B7" s="13" t="str">
        <f>'Roman Game Log'!B7</f>
        <v>Louisiana</v>
      </c>
      <c r="C7" s="3" t="str">
        <f>'Roman Game Log'!C7</f>
        <v>H</v>
      </c>
      <c r="D7" s="3" t="str">
        <f>IF('Roman Game Log'!D7= "","",'Roman Game Log'!D7)</f>
        <v>W</v>
      </c>
      <c r="E7" s="3">
        <f>IF('Roman Game Log'!E7= "","",'Roman Game Log'!E7)</f>
        <v>12</v>
      </c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 t="str">
        <f>IF(F7="","",COUNTIFS('Defense Log'!$H$2:$H$3001,"Issa",'Defense Log'!$A$2:$A$3001,$B7,'Defense Log'!$I$2:$I$3001,"Turnover",'Defense Log'!$L$2:$L$3001,"&lt;&gt;x"))</f>
        <v/>
      </c>
      <c r="Z7" s="3" t="str">
        <f>IF(F7="","",SUMIFS('Defense Log'!$M$2:$M$3001,'Defense Log'!$H$2:$H$3001,"Issa",'Defense Log'!$A$2:$A$3001,B7,'Defense Log'!$L$2:$L$3001,"&lt;&gt;x"))</f>
        <v/>
      </c>
      <c r="AA7" s="3" t="str">
        <f>IF(F7="","",T7+'Impact Formula'!$B$4*O7+'Impact Formula'!$B$5*M7+'Impact Formula'!$B$6*V7+'Impact Formula'!$B$7*S7+'Impact Formula'!$B$8*(H7-G7)+'Impact Formula'!$B$9*(L7-K7))</f>
        <v/>
      </c>
      <c r="AB7" s="3" t="str">
        <f>IF(F7="","",N7*'Impact Formula'!$B$17+Q7*'Impact Formula'!$B$18+P7*'Impact Formula'!$B$19+W7*'Impact Formula'!$B$21+U7*'Impact Formula'!$B$22+X7*'Impact Formula'!$B$23+'Impact Formula'!$B$24*R7+Y7*'Impact Formula'!$B$20+Z7*'Impact Formula'!$B$16+IFERROR((COUNTIFS('Defense Log'!$H$2:$H$3001,"Issa",'Defense Log'!$A$2:$A$3001,$B7,'Defense Log'!$N$2:$N$3001,"No",'Defense Log'!$I$2:$I$3001,"&lt;&gt;Foul",'Defense Log'!$I$2:$I$3001,"&lt;&gt;Turnover")*'Impact Formula'!$B$25),0))</f>
        <v/>
      </c>
      <c r="AC7" s="6" t="str">
        <f t="shared" si="1"/>
        <v/>
      </c>
      <c r="AD7" s="5" t="str">
        <f t="shared" si="0"/>
        <v/>
      </c>
      <c r="AE7" s="13" t="s">
        <v>266</v>
      </c>
    </row>
    <row r="8" spans="1:31" x14ac:dyDescent="0.3">
      <c r="A8" s="20">
        <f>'Roman Game Log'!A8</f>
        <v>44895</v>
      </c>
      <c r="B8" s="13" t="str">
        <f>'Roman Game Log'!B8</f>
        <v>Indiana State (A)</v>
      </c>
      <c r="C8" s="3" t="str">
        <f>'Roman Game Log'!C8</f>
        <v>A</v>
      </c>
      <c r="D8" s="3" t="str">
        <f>IF('Roman Game Log'!D8= "","",'Roman Game Log'!D8)</f>
        <v>L</v>
      </c>
      <c r="E8" s="3">
        <f>IF('Roman Game Log'!E8= "","",'Roman Game Log'!E8)</f>
        <v>-2</v>
      </c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 t="str">
        <f>IF(F8="","",COUNTIFS('Defense Log'!$H$2:$H$3001,"Issa",'Defense Log'!$A$2:$A$3001,$B8,'Defense Log'!$I$2:$I$3001,"Turnover",'Defense Log'!$L$2:$L$3001,"&lt;&gt;x"))</f>
        <v/>
      </c>
      <c r="Z8" s="3" t="str">
        <f>IF(F8="","",SUMIFS('Defense Log'!$M$2:$M$3001,'Defense Log'!$H$2:$H$3001,"Issa",'Defense Log'!$A$2:$A$3001,B8,'Defense Log'!$L$2:$L$3001,"&lt;&gt;x"))</f>
        <v/>
      </c>
      <c r="AA8" s="3" t="str">
        <f>IF(F8="","",T8+'Impact Formula'!$B$4*O8+'Impact Formula'!$B$5*M8+'Impact Formula'!$B$6*V8+'Impact Formula'!$B$7*S8+'Impact Formula'!$B$8*(H8-G8)+'Impact Formula'!$B$9*(L8-K8))</f>
        <v/>
      </c>
      <c r="AB8" s="3" t="str">
        <f>IF(F8="","",N8*'Impact Formula'!$B$17+Q8*'Impact Formula'!$B$18+P8*'Impact Formula'!$B$19+W8*'Impact Formula'!$B$21+U8*'Impact Formula'!$B$22+X8*'Impact Formula'!$B$23+'Impact Formula'!$B$24*R8+Y8*'Impact Formula'!$B$20+Z8*'Impact Formula'!$B$16+IFERROR((COUNTIFS('Defense Log'!$H$2:$H$3001,"Issa",'Defense Log'!$A$2:$A$3001,$B8,'Defense Log'!$N$2:$N$3001,"No",'Defense Log'!$I$2:$I$3001,"&lt;&gt;Foul",'Defense Log'!$I$2:$I$3001,"&lt;&gt;Turnover")*'Impact Formula'!$B$25),0))</f>
        <v/>
      </c>
      <c r="AC8" s="6" t="str">
        <f t="shared" si="1"/>
        <v/>
      </c>
      <c r="AD8" s="5" t="str">
        <f t="shared" ref="AD8:AD31" si="2">IFERROR(T8/((H8*2)+(0.88*L8)),"")</f>
        <v/>
      </c>
      <c r="AE8" s="13" t="s">
        <v>96</v>
      </c>
    </row>
    <row r="9" spans="1:31" x14ac:dyDescent="0.3">
      <c r="A9" s="20">
        <f>'Roman Game Log'!A9</f>
        <v>44898</v>
      </c>
      <c r="B9" s="13" t="str">
        <f>'Roman Game Log'!B9</f>
        <v>UIC (H)</v>
      </c>
      <c r="C9" s="3" t="str">
        <f>'Roman Game Log'!C9</f>
        <v>H</v>
      </c>
      <c r="D9" s="3" t="str">
        <f>IF('Roman Game Log'!D9= "","",'Roman Game Log'!D9)</f>
        <v>W</v>
      </c>
      <c r="E9" s="3">
        <f>IF('Roman Game Log'!E9= "","",'Roman Game Log'!E9)</f>
        <v>13</v>
      </c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 t="str">
        <f>IF(F9="","",COUNTIFS('Defense Log'!$H$2:$H$3001,"Issa",'Defense Log'!$A$2:$A$3001,$B9,'Defense Log'!$I$2:$I$3001,"Turnover",'Defense Log'!$L$2:$L$3001,"&lt;&gt;x"))</f>
        <v/>
      </c>
      <c r="Z9" s="3" t="str">
        <f>IF(F9="","",SUMIFS('Defense Log'!$M$2:$M$3001,'Defense Log'!$H$2:$H$3001,"Issa",'Defense Log'!$A$2:$A$3001,B9,'Defense Log'!$L$2:$L$3001,"&lt;&gt;x"))</f>
        <v/>
      </c>
      <c r="AA9" s="3" t="str">
        <f>IF(F9="","",T9+'Impact Formula'!$B$4*O9+'Impact Formula'!$B$5*M9+'Impact Formula'!$B$6*V9+'Impact Formula'!$B$7*S9+'Impact Formula'!$B$8*(H9-G9)+'Impact Formula'!$B$9*(L9-K9))</f>
        <v/>
      </c>
      <c r="AB9" s="3" t="str">
        <f>IF(F9="","",N9*'Impact Formula'!$B$17+Q9*'Impact Formula'!$B$18+P9*'Impact Formula'!$B$19+W9*'Impact Formula'!$B$21+U9*'Impact Formula'!$B$22+X9*'Impact Formula'!$B$23+'Impact Formula'!$B$24*R9+Y9*'Impact Formula'!$B$20+Z9*'Impact Formula'!$B$16+IFERROR((COUNTIFS('Defense Log'!$H$2:$H$3001,"Issa",'Defense Log'!$A$2:$A$3001,$B9,'Defense Log'!$N$2:$N$3001,"No",'Defense Log'!$I$2:$I$3001,"&lt;&gt;Foul",'Defense Log'!$I$2:$I$3001,"&lt;&gt;Turnover")*'Impact Formula'!$B$25),0))</f>
        <v/>
      </c>
      <c r="AC9" s="6" t="str">
        <f t="shared" si="1"/>
        <v/>
      </c>
      <c r="AD9" s="5" t="str">
        <f t="shared" si="2"/>
        <v/>
      </c>
      <c r="AE9" s="13" t="s">
        <v>96</v>
      </c>
    </row>
    <row r="10" spans="1:31" x14ac:dyDescent="0.3">
      <c r="A10" s="20">
        <f>'Roman Game Log'!A10</f>
        <v>44902</v>
      </c>
      <c r="B10" s="13" t="str">
        <f>'Roman Game Log'!B10</f>
        <v>Omaha</v>
      </c>
      <c r="C10" s="3" t="str">
        <f>'Roman Game Log'!C10</f>
        <v>H</v>
      </c>
      <c r="D10" s="3" t="str">
        <f>IF('Roman Game Log'!D10= "","",'Roman Game Log'!D10)</f>
        <v>W</v>
      </c>
      <c r="E10" s="3">
        <f>IF('Roman Game Log'!E10= "","",'Roman Game Log'!E10)</f>
        <v>13</v>
      </c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 t="str">
        <f>IF(F10="","",COUNTIFS('Defense Log'!$H$2:$H$3001,"Issa",'Defense Log'!$A$2:$A$3001,$B10,'Defense Log'!$I$2:$I$3001,"Turnover",'Defense Log'!$L$2:$L$3001,"&lt;&gt;x"))</f>
        <v/>
      </c>
      <c r="Z10" s="3" t="str">
        <f>IF(F10="","",SUMIFS('Defense Log'!$M$2:$M$3001,'Defense Log'!$H$2:$H$3001,"Issa",'Defense Log'!$A$2:$A$3001,B10,'Defense Log'!$L$2:$L$3001,"&lt;&gt;x"))</f>
        <v/>
      </c>
      <c r="AA10" s="3" t="str">
        <f>IF(F10="","",T10+'Impact Formula'!$B$4*O10+'Impact Formula'!$B$5*M10+'Impact Formula'!$B$6*V10+'Impact Formula'!$B$7*S10+'Impact Formula'!$B$8*(H10-G10)+'Impact Formula'!$B$9*(L10-K10))</f>
        <v/>
      </c>
      <c r="AB10" s="3" t="str">
        <f>IF(F10="","",N10*'Impact Formula'!$B$17+Q10*'Impact Formula'!$B$18+P10*'Impact Formula'!$B$19+W10*'Impact Formula'!$B$21+U10*'Impact Formula'!$B$22+X10*'Impact Formula'!$B$23+'Impact Formula'!$B$24*R10+Y10*'Impact Formula'!$B$20+Z10*'Impact Formula'!$B$16+IFERROR((COUNTIFS('Defense Log'!$H$2:$H$3001,"Issa",'Defense Log'!$A$2:$A$3001,$B10,'Defense Log'!$N$2:$N$3001,"No",'Defense Log'!$I$2:$I$3001,"&lt;&gt;Foul",'Defense Log'!$I$2:$I$3001,"&lt;&gt;Turnover")*'Impact Formula'!$B$25),0))</f>
        <v/>
      </c>
      <c r="AC10" s="6" t="str">
        <f t="shared" si="1"/>
        <v/>
      </c>
      <c r="AD10" s="5" t="str">
        <f t="shared" si="2"/>
        <v/>
      </c>
      <c r="AE10" s="13" t="s">
        <v>266</v>
      </c>
    </row>
    <row r="11" spans="1:31" x14ac:dyDescent="0.3">
      <c r="A11" s="20">
        <f>'Roman Game Log'!A11</f>
        <v>44905</v>
      </c>
      <c r="B11" s="13" t="str">
        <f>'Roman Game Log'!B11</f>
        <v>Richmond</v>
      </c>
      <c r="C11" s="3" t="str">
        <f>'Roman Game Log'!C11</f>
        <v>A</v>
      </c>
      <c r="D11" s="3" t="str">
        <f>IF('Roman Game Log'!D11= "","",'Roman Game Log'!D11)</f>
        <v>L</v>
      </c>
      <c r="E11" s="3">
        <f>IF('Roman Game Log'!E11= "","",'Roman Game Log'!E11)</f>
        <v>-30</v>
      </c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 t="str">
        <f>IF(F11="","",COUNTIFS('Defense Log'!$H$2:$H$3001,"Issa",'Defense Log'!$A$2:$A$3001,$B11,'Defense Log'!$I$2:$I$3001,"Turnover",'Defense Log'!$L$2:$L$3001,"&lt;&gt;x"))</f>
        <v/>
      </c>
      <c r="Z11" s="3" t="str">
        <f>IF(F11="","",SUMIFS('Defense Log'!$M$2:$M$3001,'Defense Log'!$H$2:$H$3001,"Issa",'Defense Log'!$A$2:$A$3001,B11,'Defense Log'!$L$2:$L$3001,"&lt;&gt;x"))</f>
        <v/>
      </c>
      <c r="AA11" s="3" t="str">
        <f>IF(F11="","",T11+'Impact Formula'!$B$4*O11+'Impact Formula'!$B$5*M11+'Impact Formula'!$B$6*V11+'Impact Formula'!$B$7*S11+'Impact Formula'!$B$8*(H11-G11)+'Impact Formula'!$B$9*(L11-K11))</f>
        <v/>
      </c>
      <c r="AB11" s="3" t="str">
        <f>IF(F11="","",N11*'Impact Formula'!$B$17+Q11*'Impact Formula'!$B$18+P11*'Impact Formula'!$B$19+W11*'Impact Formula'!$B$21+U11*'Impact Formula'!$B$22+X11*'Impact Formula'!$B$23+'Impact Formula'!$B$24*R11+Y11*'Impact Formula'!$B$20+Z11*'Impact Formula'!$B$16+IFERROR((COUNTIFS('Defense Log'!$H$2:$H$3001,"Issa",'Defense Log'!$A$2:$A$3001,$B11,'Defense Log'!$N$2:$N$3001,"No",'Defense Log'!$I$2:$I$3001,"&lt;&gt;Foul",'Defense Log'!$I$2:$I$3001,"&lt;&gt;Turnover")*'Impact Formula'!$B$25),0))</f>
        <v/>
      </c>
      <c r="AC11" s="6" t="str">
        <f t="shared" si="1"/>
        <v/>
      </c>
      <c r="AD11" s="5" t="str">
        <f t="shared" si="2"/>
        <v/>
      </c>
      <c r="AE11" s="13" t="s">
        <v>266</v>
      </c>
    </row>
    <row r="12" spans="1:31" x14ac:dyDescent="0.3">
      <c r="A12" s="20">
        <f>'Roman Game Log'!A12</f>
        <v>44912</v>
      </c>
      <c r="B12" s="13" t="str">
        <f>'Roman Game Log'!B12</f>
        <v>Saint Louis</v>
      </c>
      <c r="C12" s="3" t="str">
        <f>'Roman Game Log'!C12</f>
        <v>A</v>
      </c>
      <c r="D12" s="3" t="str">
        <f>IF('Roman Game Log'!D12= "","",'Roman Game Log'!D12)</f>
        <v>L</v>
      </c>
      <c r="E12" s="3">
        <f>IF('Roman Game Log'!E12= "","",'Roman Game Log'!E12)</f>
        <v>-8</v>
      </c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 t="str">
        <f>IF(F12="","",COUNTIFS('Defense Log'!$H$2:$H$3001,"Issa",'Defense Log'!$A$2:$A$3001,$B12,'Defense Log'!$I$2:$I$3001,"Turnover",'Defense Log'!$L$2:$L$3001,"&lt;&gt;x"))</f>
        <v/>
      </c>
      <c r="Z12" s="3" t="str">
        <f>IF(F12="","",SUMIFS('Defense Log'!$M$2:$M$3001,'Defense Log'!$H$2:$H$3001,"Issa",'Defense Log'!$A$2:$A$3001,B12,'Defense Log'!$L$2:$L$3001,"&lt;&gt;x"))</f>
        <v/>
      </c>
      <c r="AA12" s="3" t="str">
        <f>IF(F12="","",T12+'Impact Formula'!$B$4*O12+'Impact Formula'!$B$5*M12+'Impact Formula'!$B$6*V12+'Impact Formula'!$B$7*S12+'Impact Formula'!$B$8*(H12-G12)+'Impact Formula'!$B$9*(L12-K12))</f>
        <v/>
      </c>
      <c r="AB12" s="3" t="str">
        <f>IF(F12="","",N12*'Impact Formula'!$B$17+Q12*'Impact Formula'!$B$18+P12*'Impact Formula'!$B$19+W12*'Impact Formula'!$B$21+U12*'Impact Formula'!$B$22+X12*'Impact Formula'!$B$23+'Impact Formula'!$B$24*R12+Y12*'Impact Formula'!$B$20+Z12*'Impact Formula'!$B$16+IFERROR((COUNTIFS('Defense Log'!$H$2:$H$3001,"Issa",'Defense Log'!$A$2:$A$3001,$B12,'Defense Log'!$N$2:$N$3001,"No",'Defense Log'!$I$2:$I$3001,"&lt;&gt;Foul",'Defense Log'!$I$2:$I$3001,"&lt;&gt;Turnover")*'Impact Formula'!$B$25),0))</f>
        <v/>
      </c>
      <c r="AC12" s="6" t="str">
        <f t="shared" si="1"/>
        <v/>
      </c>
      <c r="AD12" s="5" t="str">
        <f t="shared" si="2"/>
        <v/>
      </c>
      <c r="AE12" s="13" t="s">
        <v>266</v>
      </c>
    </row>
    <row r="13" spans="1:31" x14ac:dyDescent="0.3">
      <c r="A13" s="20">
        <f>'Roman Game Log'!A13</f>
        <v>44915</v>
      </c>
      <c r="B13" s="13" t="str">
        <f>'Roman Game Log'!B13</f>
        <v>Mississippi State</v>
      </c>
      <c r="C13" s="3" t="str">
        <f>'Roman Game Log'!C13</f>
        <v>N</v>
      </c>
      <c r="D13" s="3" t="str">
        <f>IF('Roman Game Log'!D13= "","",'Roman Game Log'!D13)</f>
        <v>W</v>
      </c>
      <c r="E13" s="3">
        <f>IF('Roman Game Log'!E13= "","",'Roman Game Log'!E13)</f>
        <v>6</v>
      </c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 t="str">
        <f>IF(F13="","",COUNTIFS('Defense Log'!$H$2:$H$3001,"Issa",'Defense Log'!$A$2:$A$3001,$B13,'Defense Log'!$I$2:$I$3001,"Turnover",'Defense Log'!$L$2:$L$3001,"&lt;&gt;x"))</f>
        <v/>
      </c>
      <c r="Z13" s="3" t="str">
        <f>IF(F13="","",SUMIFS('Defense Log'!$M$2:$M$3001,'Defense Log'!$H$2:$H$3001,"Issa",'Defense Log'!$A$2:$A$3001,B13,'Defense Log'!$L$2:$L$3001,"&lt;&gt;x"))</f>
        <v/>
      </c>
      <c r="AA13" s="3" t="str">
        <f>IF(F13="","",T13+'Impact Formula'!$B$4*O13+'Impact Formula'!$B$5*M13+'Impact Formula'!$B$6*V13+'Impact Formula'!$B$7*S13+'Impact Formula'!$B$8*(H13-G13)+'Impact Formula'!$B$9*(L13-K13))</f>
        <v/>
      </c>
      <c r="AB13" s="3" t="str">
        <f>IF(F13="","",N13*'Impact Formula'!$B$17+Q13*'Impact Formula'!$B$18+P13*'Impact Formula'!$B$19+W13*'Impact Formula'!$B$21+U13*'Impact Formula'!$B$22+X13*'Impact Formula'!$B$23+'Impact Formula'!$B$24*R13+Y13*'Impact Formula'!$B$20+Z13*'Impact Formula'!$B$16+IFERROR((COUNTIFS('Defense Log'!$H$2:$H$3001,"Issa",'Defense Log'!$A$2:$A$3001,$B13,'Defense Log'!$N$2:$N$3001,"No",'Defense Log'!$I$2:$I$3001,"&lt;&gt;Foul",'Defense Log'!$I$2:$I$3001,"&lt;&gt;Turnover")*'Impact Formula'!$B$25),0))</f>
        <v/>
      </c>
      <c r="AC13" s="6" t="str">
        <f t="shared" si="1"/>
        <v/>
      </c>
      <c r="AD13" s="5" t="str">
        <f t="shared" si="2"/>
        <v/>
      </c>
      <c r="AE13" s="13" t="s">
        <v>266</v>
      </c>
    </row>
    <row r="14" spans="1:31" x14ac:dyDescent="0.3">
      <c r="A14" s="20">
        <f>'Roman Game Log'!A14</f>
        <v>44924</v>
      </c>
      <c r="B14" s="13" t="str">
        <f>'Roman Game Log'!B14</f>
        <v>Valparaiso (H)</v>
      </c>
      <c r="C14" s="3" t="str">
        <f>'Roman Game Log'!C14</f>
        <v>H</v>
      </c>
      <c r="D14" s="3" t="str">
        <f>IF('Roman Game Log'!D14= "","",'Roman Game Log'!D14)</f>
        <v>W</v>
      </c>
      <c r="E14" s="3">
        <f>IF('Roman Game Log'!E14= "","",'Roman Game Log'!E14)</f>
        <v>5</v>
      </c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 t="str">
        <f>IF(F14="","",COUNTIFS('Defense Log'!$H$2:$H$3001,"Issa",'Defense Log'!$A$2:$A$3001,$B14,'Defense Log'!$I$2:$I$3001,"Turnover",'Defense Log'!$L$2:$L$3001,"&lt;&gt;x"))</f>
        <v/>
      </c>
      <c r="Z14" s="3" t="str">
        <f>IF(F14="","",SUMIFS('Defense Log'!$M$2:$M$3001,'Defense Log'!$H$2:$H$3001,"Issa",'Defense Log'!$A$2:$A$3001,B14,'Defense Log'!$L$2:$L$3001,"&lt;&gt;x"))</f>
        <v/>
      </c>
      <c r="AA14" s="3" t="str">
        <f>IF(F14="","",T14+'Impact Formula'!$B$4*O14+'Impact Formula'!$B$5*M14+'Impact Formula'!$B$6*V14+'Impact Formula'!$B$7*S14+'Impact Formula'!$B$8*(H14-G14)+'Impact Formula'!$B$9*(L14-K14))</f>
        <v/>
      </c>
      <c r="AB14" s="3" t="str">
        <f>IF(F14="","",N14*'Impact Formula'!$B$17+Q14*'Impact Formula'!$B$18+P14*'Impact Formula'!$B$19+W14*'Impact Formula'!$B$21+U14*'Impact Formula'!$B$22+X14*'Impact Formula'!$B$23+'Impact Formula'!$B$24*R14+Y14*'Impact Formula'!$B$20+Z14*'Impact Formula'!$B$16+IFERROR((COUNTIFS('Defense Log'!$H$2:$H$3001,"Issa",'Defense Log'!$A$2:$A$3001,$B14,'Defense Log'!$N$2:$N$3001,"No",'Defense Log'!$I$2:$I$3001,"&lt;&gt;Foul",'Defense Log'!$I$2:$I$3001,"&lt;&gt;Turnover")*'Impact Formula'!$B$25),0))</f>
        <v/>
      </c>
      <c r="AC14" s="6" t="str">
        <f t="shared" si="1"/>
        <v/>
      </c>
      <c r="AD14" s="5" t="str">
        <f t="shared" si="2"/>
        <v/>
      </c>
      <c r="AE14" s="13" t="s">
        <v>96</v>
      </c>
    </row>
    <row r="15" spans="1:31" x14ac:dyDescent="0.3">
      <c r="A15" s="20">
        <f>'Roman Game Log'!A15</f>
        <v>44927</v>
      </c>
      <c r="B15" s="13" t="str">
        <f>'Roman Game Log'!B15</f>
        <v>Missouri State (A)</v>
      </c>
      <c r="C15" s="3" t="str">
        <f>'Roman Game Log'!C15</f>
        <v>A</v>
      </c>
      <c r="D15" s="3" t="str">
        <f>IF('Roman Game Log'!D15= "","",'Roman Game Log'!D15)</f>
        <v>L</v>
      </c>
      <c r="E15" s="3">
        <f>IF('Roman Game Log'!E15= "","",'Roman Game Log'!E15)</f>
        <v>-3</v>
      </c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 t="str">
        <f>IF(F15="","",COUNTIFS('Defense Log'!$H$2:$H$3001,"Issa",'Defense Log'!$A$2:$A$3001,$B15,'Defense Log'!$I$2:$I$3001,"Turnover",'Defense Log'!$L$2:$L$3001,"&lt;&gt;x"))</f>
        <v/>
      </c>
      <c r="Z15" s="3" t="str">
        <f>IF(F15="","",SUMIFS('Defense Log'!$M$2:$M$3001,'Defense Log'!$H$2:$H$3001,"Issa",'Defense Log'!$A$2:$A$3001,B15,'Defense Log'!$L$2:$L$3001,"&lt;&gt;x"))</f>
        <v/>
      </c>
      <c r="AA15" s="3" t="str">
        <f>IF(F15="","",T15+'Impact Formula'!$B$4*O15+'Impact Formula'!$B$5*M15+'Impact Formula'!$B$6*V15+'Impact Formula'!$B$7*S15+'Impact Formula'!$B$8*(H15-G15)+'Impact Formula'!$B$9*(L15-K15))</f>
        <v/>
      </c>
      <c r="AB15" s="3" t="str">
        <f>IF(F15="","",N15*'Impact Formula'!$B$17+Q15*'Impact Formula'!$B$18+P15*'Impact Formula'!$B$19+W15*'Impact Formula'!$B$21+U15*'Impact Formula'!$B$22+X15*'Impact Formula'!$B$23+'Impact Formula'!$B$24*R15+Y15*'Impact Formula'!$B$20+Z15*'Impact Formula'!$B$16+IFERROR((COUNTIFS('Defense Log'!$H$2:$H$3001,"Issa",'Defense Log'!$A$2:$A$3001,$B15,'Defense Log'!$N$2:$N$3001,"No",'Defense Log'!$I$2:$I$3001,"&lt;&gt;Foul",'Defense Log'!$I$2:$I$3001,"&lt;&gt;Turnover")*'Impact Formula'!$B$25),0))</f>
        <v/>
      </c>
      <c r="AC15" s="6" t="str">
        <f t="shared" si="1"/>
        <v/>
      </c>
      <c r="AD15" s="5" t="str">
        <f t="shared" si="2"/>
        <v/>
      </c>
      <c r="AE15" s="13" t="s">
        <v>96</v>
      </c>
    </row>
    <row r="16" spans="1:31" x14ac:dyDescent="0.3">
      <c r="A16" s="20">
        <f>'Roman Game Log'!A16</f>
        <v>44930</v>
      </c>
      <c r="B16" s="13" t="str">
        <f>'Roman Game Log'!B16</f>
        <v>SIU (A)</v>
      </c>
      <c r="C16" s="3" t="str">
        <f>'Roman Game Log'!C16</f>
        <v>A</v>
      </c>
      <c r="D16" s="3" t="str">
        <f>IF('Roman Game Log'!D16= "","",'Roman Game Log'!D16)</f>
        <v>L</v>
      </c>
      <c r="E16" s="3">
        <f>IF('Roman Game Log'!E16= "","",'Roman Game Log'!E16)</f>
        <v>-4</v>
      </c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 t="str">
        <f>IF(F16="","",COUNTIFS('Defense Log'!$H$2:$H$3001,"Issa",'Defense Log'!$A$2:$A$3001,$B16,'Defense Log'!$I$2:$I$3001,"Turnover",'Defense Log'!$L$2:$L$3001,"&lt;&gt;x"))</f>
        <v/>
      </c>
      <c r="Z16" s="3" t="str">
        <f>IF(F16="","",SUMIFS('Defense Log'!$M$2:$M$3001,'Defense Log'!$H$2:$H$3001,"Issa",'Defense Log'!$A$2:$A$3001,B16,'Defense Log'!$L$2:$L$3001,"&lt;&gt;x"))</f>
        <v/>
      </c>
      <c r="AA16" s="3" t="str">
        <f>IF(F16="","",T16+'Impact Formula'!$B$4*O16+'Impact Formula'!$B$5*M16+'Impact Formula'!$B$6*V16+'Impact Formula'!$B$7*S16+'Impact Formula'!$B$8*(H16-G16)+'Impact Formula'!$B$9*(L16-K16))</f>
        <v/>
      </c>
      <c r="AB16" s="3" t="str">
        <f>IF(F16="","",N16*'Impact Formula'!$B$17+Q16*'Impact Formula'!$B$18+P16*'Impact Formula'!$B$19+W16*'Impact Formula'!$B$21+U16*'Impact Formula'!$B$22+X16*'Impact Formula'!$B$23+'Impact Formula'!$B$24*R16+Y16*'Impact Formula'!$B$20+Z16*'Impact Formula'!$B$16+IFERROR((COUNTIFS('Defense Log'!$H$2:$H$3001,"Issa",'Defense Log'!$A$2:$A$3001,$B16,'Defense Log'!$N$2:$N$3001,"No",'Defense Log'!$I$2:$I$3001,"&lt;&gt;Foul",'Defense Log'!$I$2:$I$3001,"&lt;&gt;Turnover")*'Impact Formula'!$B$25),0))</f>
        <v/>
      </c>
      <c r="AC16" s="6" t="str">
        <f t="shared" si="1"/>
        <v/>
      </c>
      <c r="AD16" s="5" t="str">
        <f t="shared" si="2"/>
        <v/>
      </c>
      <c r="AE16" s="13" t="s">
        <v>96</v>
      </c>
    </row>
    <row r="17" spans="1:31" x14ac:dyDescent="0.3">
      <c r="A17" s="20">
        <f>'Roman Game Log'!A17</f>
        <v>44933</v>
      </c>
      <c r="B17" s="13" t="str">
        <f>'Roman Game Log'!B17</f>
        <v>Murray State (H)</v>
      </c>
      <c r="C17" s="3" t="str">
        <f>'Roman Game Log'!C17</f>
        <v>H</v>
      </c>
      <c r="D17" s="3" t="str">
        <f>IF('Roman Game Log'!D17= "","",'Roman Game Log'!D17)</f>
        <v>W</v>
      </c>
      <c r="E17" s="3">
        <f>IF('Roman Game Log'!E17= "","",'Roman Game Log'!E17)</f>
        <v>18</v>
      </c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 t="str">
        <f>IF(F17="","",COUNTIFS('Defense Log'!$H$2:$H$3001,"Issa",'Defense Log'!$A$2:$A$3001,$B17,'Defense Log'!$I$2:$I$3001,"Turnover",'Defense Log'!$L$2:$L$3001,"&lt;&gt;x"))</f>
        <v/>
      </c>
      <c r="Z17" s="3" t="str">
        <f>IF(F17="","",SUMIFS('Defense Log'!$M$2:$M$3001,'Defense Log'!$H$2:$H$3001,"Issa",'Defense Log'!$A$2:$A$3001,B17,'Defense Log'!$L$2:$L$3001,"&lt;&gt;x"))</f>
        <v/>
      </c>
      <c r="AA17" s="3" t="str">
        <f>IF(F17="","",T17+'Impact Formula'!$B$4*O17+'Impact Formula'!$B$5*M17+'Impact Formula'!$B$6*V17+'Impact Formula'!$B$7*S17+'Impact Formula'!$B$8*(H17-G17)+'Impact Formula'!$B$9*(L17-K17))</f>
        <v/>
      </c>
      <c r="AB17" s="3" t="str">
        <f>IF(F17="","",N17*'Impact Formula'!$B$17+Q17*'Impact Formula'!$B$18+P17*'Impact Formula'!$B$19+W17*'Impact Formula'!$B$21+U17*'Impact Formula'!$B$22+X17*'Impact Formula'!$B$23+'Impact Formula'!$B$24*R17+Y17*'Impact Formula'!$B$20+Z17*'Impact Formula'!$B$16+IFERROR((COUNTIFS('Defense Log'!$H$2:$H$3001,"Issa",'Defense Log'!$A$2:$A$3001,$B17,'Defense Log'!$N$2:$N$3001,"No",'Defense Log'!$I$2:$I$3001,"&lt;&gt;Foul",'Defense Log'!$I$2:$I$3001,"&lt;&gt;Turnover")*'Impact Formula'!$B$25),0))</f>
        <v/>
      </c>
      <c r="AC17" s="6" t="str">
        <f t="shared" si="1"/>
        <v/>
      </c>
      <c r="AD17" s="5" t="str">
        <f t="shared" si="2"/>
        <v/>
      </c>
      <c r="AE17" s="13" t="s">
        <v>96</v>
      </c>
    </row>
    <row r="18" spans="1:31" x14ac:dyDescent="0.3">
      <c r="A18" s="20">
        <f>'Roman Game Log'!A18</f>
        <v>44936</v>
      </c>
      <c r="B18" s="13" t="str">
        <f>'Roman Game Log'!B18</f>
        <v>UIC (A)</v>
      </c>
      <c r="C18" s="3" t="str">
        <f>'Roman Game Log'!C18</f>
        <v>A</v>
      </c>
      <c r="D18" s="3" t="str">
        <f>IF('Roman Game Log'!D18= "","",'Roman Game Log'!D18)</f>
        <v>W</v>
      </c>
      <c r="E18" s="3">
        <f>IF('Roman Game Log'!E18= "","",'Roman Game Log'!E18)</f>
        <v>5</v>
      </c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 t="str">
        <f>IF(F18="","",COUNTIFS('Defense Log'!$H$2:$H$3001,"Issa",'Defense Log'!$A$2:$A$3001,$B18,'Defense Log'!$I$2:$I$3001,"Turnover",'Defense Log'!$L$2:$L$3001,"&lt;&gt;x"))</f>
        <v/>
      </c>
      <c r="Z18" s="3" t="str">
        <f>IF(F18="","",SUMIFS('Defense Log'!$M$2:$M$3001,'Defense Log'!$H$2:$H$3001,"Issa",'Defense Log'!$A$2:$A$3001,B18,'Defense Log'!$L$2:$L$3001,"&lt;&gt;x"))</f>
        <v/>
      </c>
      <c r="AA18" s="3" t="str">
        <f>IF(F18="","",T18+'Impact Formula'!$B$4*O18+'Impact Formula'!$B$5*M18+'Impact Formula'!$B$6*V18+'Impact Formula'!$B$7*S18+'Impact Formula'!$B$8*(H18-G18)+'Impact Formula'!$B$9*(L18-K18))</f>
        <v/>
      </c>
      <c r="AB18" s="3" t="str">
        <f>IF(F18="","",N18*'Impact Formula'!$B$17+Q18*'Impact Formula'!$B$18+P18*'Impact Formula'!$B$19+W18*'Impact Formula'!$B$21+U18*'Impact Formula'!$B$22+X18*'Impact Formula'!$B$23+'Impact Formula'!$B$24*R18+Y18*'Impact Formula'!$B$20+Z18*'Impact Formula'!$B$16+IFERROR((COUNTIFS('Defense Log'!$H$2:$H$3001,"Issa",'Defense Log'!$A$2:$A$3001,$B18,'Defense Log'!$N$2:$N$3001,"No",'Defense Log'!$I$2:$I$3001,"&lt;&gt;Foul",'Defense Log'!$I$2:$I$3001,"&lt;&gt;Turnover")*'Impact Formula'!$B$25),0))</f>
        <v/>
      </c>
      <c r="AC18" s="6" t="str">
        <f t="shared" si="1"/>
        <v/>
      </c>
      <c r="AD18" s="5" t="str">
        <f t="shared" si="2"/>
        <v/>
      </c>
      <c r="AE18" s="13" t="s">
        <v>96</v>
      </c>
    </row>
    <row r="19" spans="1:31" x14ac:dyDescent="0.3">
      <c r="A19" s="20">
        <f>'Roman Game Log'!A19</f>
        <v>44940</v>
      </c>
      <c r="B19" s="13" t="str">
        <f>'Roman Game Log'!B19</f>
        <v>Bradley (H)</v>
      </c>
      <c r="C19" s="3" t="str">
        <f>'Roman Game Log'!C19</f>
        <v>H</v>
      </c>
      <c r="D19" s="3" t="str">
        <f>IF('Roman Game Log'!D19= "","",'Roman Game Log'!D19)</f>
        <v>W</v>
      </c>
      <c r="E19" s="3">
        <f>IF('Roman Game Log'!E19= "","",'Roman Game Log'!E19)</f>
        <v>25</v>
      </c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 t="str">
        <f>IF(F19="","",COUNTIFS('Defense Log'!$H$2:$H$3001,"Issa",'Defense Log'!$A$2:$A$3001,$B19,'Defense Log'!$I$2:$I$3001,"Turnover",'Defense Log'!$L$2:$L$3001,"&lt;&gt;x"))</f>
        <v/>
      </c>
      <c r="Z19" s="3" t="str">
        <f>IF(F19="","",SUMIFS('Defense Log'!$M$2:$M$3001,'Defense Log'!$H$2:$H$3001,"Issa",'Defense Log'!$A$2:$A$3001,B19,'Defense Log'!$L$2:$L$3001,"&lt;&gt;x"))</f>
        <v/>
      </c>
      <c r="AA19" s="3" t="str">
        <f>IF(F19="","",T19+'Impact Formula'!$B$4*O19+'Impact Formula'!$B$5*M19+'Impact Formula'!$B$6*V19+'Impact Formula'!$B$7*S19+'Impact Formula'!$B$8*(H19-G19)+'Impact Formula'!$B$9*(L19-K19))</f>
        <v/>
      </c>
      <c r="AB19" s="3" t="str">
        <f>IF(F19="","",N19*'Impact Formula'!$B$17+Q19*'Impact Formula'!$B$18+P19*'Impact Formula'!$B$19+W19*'Impact Formula'!$B$21+U19*'Impact Formula'!$B$22+X19*'Impact Formula'!$B$23+'Impact Formula'!$B$24*R19+Y19*'Impact Formula'!$B$20+Z19*'Impact Formula'!$B$16+IFERROR((COUNTIFS('Defense Log'!$H$2:$H$3001,"Issa",'Defense Log'!$A$2:$A$3001,$B19,'Defense Log'!$N$2:$N$3001,"No",'Defense Log'!$I$2:$I$3001,"&lt;&gt;Foul",'Defense Log'!$I$2:$I$3001,"&lt;&gt;Turnover")*'Impact Formula'!$B$25),0))</f>
        <v/>
      </c>
      <c r="AC19" s="6" t="str">
        <f t="shared" si="1"/>
        <v/>
      </c>
      <c r="AD19" s="5" t="str">
        <f t="shared" si="2"/>
        <v/>
      </c>
      <c r="AE19" s="13" t="s">
        <v>96</v>
      </c>
    </row>
    <row r="20" spans="1:31" x14ac:dyDescent="0.3">
      <c r="A20" s="20">
        <f>'Roman Game Log'!A20</f>
        <v>44944</v>
      </c>
      <c r="B20" s="13" t="str">
        <f>'Roman Game Log'!B20</f>
        <v>Missouri State (H)</v>
      </c>
      <c r="C20" s="3" t="str">
        <f>'Roman Game Log'!C20</f>
        <v>H</v>
      </c>
      <c r="D20" s="3" t="str">
        <f>IF('Roman Game Log'!D20= "","",'Roman Game Log'!D20)</f>
        <v>L</v>
      </c>
      <c r="E20" s="3">
        <f>IF('Roman Game Log'!E20= "","",'Roman Game Log'!E20)</f>
        <v>3</v>
      </c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 t="str">
        <f>IF(F20="","",COUNTIFS('Defense Log'!$H$2:$H$3001,"Issa",'Defense Log'!$A$2:$A$3001,$B20,'Defense Log'!$I$2:$I$3001,"Turnover",'Defense Log'!$L$2:$L$3001,"&lt;&gt;x"))</f>
        <v/>
      </c>
      <c r="Z20" s="3" t="str">
        <f>IF(F20="","",SUMIFS('Defense Log'!$M$2:$M$3001,'Defense Log'!$H$2:$H$3001,"Issa",'Defense Log'!$A$2:$A$3001,B20,'Defense Log'!$L$2:$L$3001,"&lt;&gt;x"))</f>
        <v/>
      </c>
      <c r="AA20" s="3" t="str">
        <f>IF(F20="","",T20+'Impact Formula'!$B$4*O20+'Impact Formula'!$B$5*M20+'Impact Formula'!$B$6*V20+'Impact Formula'!$B$7*S20+'Impact Formula'!$B$8*(H20-G20)+'Impact Formula'!$B$9*(L20-K20))</f>
        <v/>
      </c>
      <c r="AB20" s="3" t="str">
        <f>IF(F20="","",N20*'Impact Formula'!$B$17+Q20*'Impact Formula'!$B$18+P20*'Impact Formula'!$B$19+W20*'Impact Formula'!$B$21+U20*'Impact Formula'!$B$22+X20*'Impact Formula'!$B$23+'Impact Formula'!$B$24*R20+Y20*'Impact Formula'!$B$20+Z20*'Impact Formula'!$B$16+IFERROR((COUNTIFS('Defense Log'!$H$2:$H$3001,"Issa",'Defense Log'!$A$2:$A$3001,$B20,'Defense Log'!$N$2:$N$3001,"No",'Defense Log'!$I$2:$I$3001,"&lt;&gt;Foul",'Defense Log'!$I$2:$I$3001,"&lt;&gt;Turnover")*'Impact Formula'!$B$25),0))</f>
        <v/>
      </c>
      <c r="AC20" s="6" t="str">
        <f t="shared" si="1"/>
        <v/>
      </c>
      <c r="AD20" s="5" t="str">
        <f t="shared" si="2"/>
        <v/>
      </c>
      <c r="AE20" s="13" t="s">
        <v>96</v>
      </c>
    </row>
    <row r="21" spans="1:31" x14ac:dyDescent="0.3">
      <c r="A21" s="20">
        <f>'Roman Game Log'!A21</f>
        <v>44947</v>
      </c>
      <c r="B21" s="13" t="str">
        <f>'Roman Game Log'!B21</f>
        <v>Evansville (A)</v>
      </c>
      <c r="C21" s="3" t="str">
        <f>'Roman Game Log'!C21</f>
        <v>A</v>
      </c>
      <c r="D21" s="3" t="str">
        <f>IF('Roman Game Log'!D21= "","",'Roman Game Log'!D21)</f>
        <v>W</v>
      </c>
      <c r="E21" s="3">
        <f>IF('Roman Game Log'!E21= "","",'Roman Game Log'!E21)</f>
        <v>36</v>
      </c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 t="str">
        <f>IF(F21="","",COUNTIFS('Defense Log'!$H$2:$H$3001,"Issa",'Defense Log'!$A$2:$A$3001,$B21,'Defense Log'!$I$2:$I$3001,"Turnover",'Defense Log'!$L$2:$L$3001,"&lt;&gt;x"))</f>
        <v/>
      </c>
      <c r="Z21" s="3" t="str">
        <f>IF(F21="","",SUMIFS('Defense Log'!$M$2:$M$3001,'Defense Log'!$H$2:$H$3001,"Issa",'Defense Log'!$A$2:$A$3001,B21,'Defense Log'!$L$2:$L$3001,"&lt;&gt;x"))</f>
        <v/>
      </c>
      <c r="AA21" s="3" t="str">
        <f>IF(F21="","",T21+'Impact Formula'!$B$4*O21+'Impact Formula'!$B$5*M21+'Impact Formula'!$B$6*V21+'Impact Formula'!$B$7*S21+'Impact Formula'!$B$8*(H21-G21)+'Impact Formula'!$B$9*(L21-K21))</f>
        <v/>
      </c>
      <c r="AB21" s="3" t="str">
        <f>IF(F21="","",N21*'Impact Formula'!$B$17+Q21*'Impact Formula'!$B$18+P21*'Impact Formula'!$B$19+W21*'Impact Formula'!$B$21+U21*'Impact Formula'!$B$22+X21*'Impact Formula'!$B$23+'Impact Formula'!$B$24*R21+Y21*'Impact Formula'!$B$20+Z21*'Impact Formula'!$B$16+IFERROR((COUNTIFS('Defense Log'!$H$2:$H$3001,"Issa",'Defense Log'!$A$2:$A$3001,$B21,'Defense Log'!$N$2:$N$3001,"No",'Defense Log'!$I$2:$I$3001,"&lt;&gt;Foul",'Defense Log'!$I$2:$I$3001,"&lt;&gt;Turnover")*'Impact Formula'!$B$25),0))</f>
        <v/>
      </c>
      <c r="AC21" s="6" t="str">
        <f t="shared" si="1"/>
        <v/>
      </c>
      <c r="AD21" s="5" t="str">
        <f t="shared" si="2"/>
        <v/>
      </c>
      <c r="AE21" s="13" t="s">
        <v>96</v>
      </c>
    </row>
    <row r="22" spans="1:31" x14ac:dyDescent="0.3">
      <c r="A22" s="20">
        <f>'Roman Game Log'!A22</f>
        <v>44950</v>
      </c>
      <c r="B22" s="13" t="str">
        <f>'Roman Game Log'!B22</f>
        <v>Indiana State (H)</v>
      </c>
      <c r="C22" s="3" t="str">
        <f>'Roman Game Log'!C22</f>
        <v>H</v>
      </c>
      <c r="D22" s="3" t="str">
        <f>IF('Roman Game Log'!D22= "","",'Roman Game Log'!D22)</f>
        <v>W</v>
      </c>
      <c r="E22" s="3">
        <f>IF('Roman Game Log'!E22= "","",'Roman Game Log'!E22)</f>
        <v>2</v>
      </c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 t="str">
        <f>IF(F22="","",COUNTIFS('Defense Log'!$H$2:$H$3001,"Issa",'Defense Log'!$A$2:$A$3001,$B22,'Defense Log'!$I$2:$I$3001,"Turnover",'Defense Log'!$L$2:$L$3001,"&lt;&gt;x"))</f>
        <v/>
      </c>
      <c r="Z22" s="3" t="str">
        <f>IF(F22="","",SUMIFS('Defense Log'!$M$2:$M$3001,'Defense Log'!$H$2:$H$3001,"Issa",'Defense Log'!$A$2:$A$3001,B22,'Defense Log'!$L$2:$L$3001,"&lt;&gt;x"))</f>
        <v/>
      </c>
      <c r="AA22" s="3" t="str">
        <f>IF(F22="","",T22+'Impact Formula'!$B$4*O22+'Impact Formula'!$B$5*M22+'Impact Formula'!$B$6*V22+'Impact Formula'!$B$7*S22+'Impact Formula'!$B$8*(H22-G22)+'Impact Formula'!$B$9*(L22-K22))</f>
        <v/>
      </c>
      <c r="AB22" s="3" t="str">
        <f>IF(F22="","",N22*'Impact Formula'!$B$17+Q22*'Impact Formula'!$B$18+P22*'Impact Formula'!$B$19+W22*'Impact Formula'!$B$21+U22*'Impact Formula'!$B$22+X22*'Impact Formula'!$B$23+'Impact Formula'!$B$24*R22+Y22*'Impact Formula'!$B$20+Z22*'Impact Formula'!$B$16+IFERROR((COUNTIFS('Defense Log'!$H$2:$H$3001,"Issa",'Defense Log'!$A$2:$A$3001,$B22,'Defense Log'!$N$2:$N$3001,"No",'Defense Log'!$I$2:$I$3001,"&lt;&gt;Foul",'Defense Log'!$I$2:$I$3001,"&lt;&gt;Turnover")*'Impact Formula'!$B$25),0))</f>
        <v/>
      </c>
      <c r="AC22" s="6" t="str">
        <f t="shared" si="1"/>
        <v/>
      </c>
      <c r="AD22" s="5" t="str">
        <f t="shared" si="2"/>
        <v/>
      </c>
      <c r="AE22" s="13" t="s">
        <v>96</v>
      </c>
    </row>
    <row r="23" spans="1:31" x14ac:dyDescent="0.3">
      <c r="A23" s="20">
        <f>'Roman Game Log'!A23</f>
        <v>44955</v>
      </c>
      <c r="B23" s="13" t="str">
        <f>'Roman Game Log'!B23</f>
        <v>Belmont (A)</v>
      </c>
      <c r="C23" s="3" t="str">
        <f>'Roman Game Log'!C23</f>
        <v>A</v>
      </c>
      <c r="D23" s="3" t="str">
        <f>IF('Roman Game Log'!D23= "","",'Roman Game Log'!D23)</f>
        <v>W</v>
      </c>
      <c r="E23" s="3">
        <f>IF('Roman Game Log'!E23= "","",'Roman Game Log'!E23)</f>
        <v>18</v>
      </c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 t="str">
        <f>IF(F23="","",COUNTIFS('Defense Log'!$H$2:$H$3001,"Issa",'Defense Log'!$A$2:$A$3001,$B23,'Defense Log'!$I$2:$I$3001,"Turnover",'Defense Log'!$L$2:$L$3001,"&lt;&gt;x"))</f>
        <v/>
      </c>
      <c r="Z23" s="3" t="str">
        <f>IF(F23="","",SUMIFS('Defense Log'!$M$2:$M$3001,'Defense Log'!$H$2:$H$3001,"Issa",'Defense Log'!$A$2:$A$3001,B23,'Defense Log'!$L$2:$L$3001,"&lt;&gt;x"))</f>
        <v/>
      </c>
      <c r="AA23" s="3" t="str">
        <f>IF(F23="","",T23+'Impact Formula'!$B$4*O23+'Impact Formula'!$B$5*M23+'Impact Formula'!$B$6*V23+'Impact Formula'!$B$7*S23+'Impact Formula'!$B$8*(H23-G23)+'Impact Formula'!$B$9*(L23-K23))</f>
        <v/>
      </c>
      <c r="AB23" s="3" t="str">
        <f>IF(F23="","",N23*'Impact Formula'!$B$17+Q23*'Impact Formula'!$B$18+P23*'Impact Formula'!$B$19+W23*'Impact Formula'!$B$21+U23*'Impact Formula'!$B$22+X23*'Impact Formula'!$B$23+'Impact Formula'!$B$24*R23+Y23*'Impact Formula'!$B$20+Z23*'Impact Formula'!$B$16+IFERROR((COUNTIFS('Defense Log'!$H$2:$H$3001,"Issa",'Defense Log'!$A$2:$A$3001,$B23,'Defense Log'!$N$2:$N$3001,"No",'Defense Log'!$I$2:$I$3001,"&lt;&gt;Foul",'Defense Log'!$I$2:$I$3001,"&lt;&gt;Turnover")*'Impact Formula'!$B$25),0))</f>
        <v/>
      </c>
      <c r="AC23" s="6" t="str">
        <f t="shared" si="1"/>
        <v/>
      </c>
      <c r="AD23" s="5" t="str">
        <f t="shared" si="2"/>
        <v/>
      </c>
      <c r="AE23" s="13" t="s">
        <v>96</v>
      </c>
    </row>
    <row r="24" spans="1:31" x14ac:dyDescent="0.3">
      <c r="A24" s="20">
        <f>'Roman Game Log'!A24</f>
        <v>44958</v>
      </c>
      <c r="B24" s="13" t="str">
        <f>'Roman Game Log'!B24</f>
        <v>UNI (H)</v>
      </c>
      <c r="C24" s="3" t="str">
        <f>'Roman Game Log'!C24</f>
        <v>H</v>
      </c>
      <c r="D24" s="3" t="str">
        <f>IF('Roman Game Log'!D24= "","",'Roman Game Log'!D24)</f>
        <v>W</v>
      </c>
      <c r="E24" s="3">
        <f>IF('Roman Game Log'!E24= "","",'Roman Game Log'!E24)</f>
        <v>7</v>
      </c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 t="str">
        <f>IF(F24="","",COUNTIFS('Defense Log'!$H$2:$H$3001,"Issa",'Defense Log'!$A$2:$A$3001,$B24,'Defense Log'!$I$2:$I$3001,"Turnover",'Defense Log'!$L$2:$L$3001,"&lt;&gt;x"))</f>
        <v/>
      </c>
      <c r="Z24" s="3" t="str">
        <f>IF(F24="","",SUMIFS('Defense Log'!$M$2:$M$3001,'Defense Log'!$H$2:$H$3001,"Issa",'Defense Log'!$A$2:$A$3001,B24,'Defense Log'!$L$2:$L$3001,"&lt;&gt;x"))</f>
        <v/>
      </c>
      <c r="AA24" s="3" t="str">
        <f>IF(F24="","",T24+'Impact Formula'!$B$4*O24+'Impact Formula'!$B$5*M24+'Impact Formula'!$B$6*V24+'Impact Formula'!$B$7*S24+'Impact Formula'!$B$8*(H24-G24)+'Impact Formula'!$B$9*(L24-K24))</f>
        <v/>
      </c>
      <c r="AB24" s="3" t="str">
        <f>IF(F24="","",N24*'Impact Formula'!$B$17+Q24*'Impact Formula'!$B$18+P24*'Impact Formula'!$B$19+W24*'Impact Formula'!$B$21+U24*'Impact Formula'!$B$22+X24*'Impact Formula'!$B$23+'Impact Formula'!$B$24*R24+Y24*'Impact Formula'!$B$20+Z24*'Impact Formula'!$B$16+IFERROR((COUNTIFS('Defense Log'!$H$2:$H$3001,"Issa",'Defense Log'!$A$2:$A$3001,$B24,'Defense Log'!$N$2:$N$3001,"No",'Defense Log'!$I$2:$I$3001,"&lt;&gt;Foul",'Defense Log'!$I$2:$I$3001,"&lt;&gt;Turnover")*'Impact Formula'!$B$25),0))</f>
        <v/>
      </c>
      <c r="AC24" s="6" t="str">
        <f t="shared" si="1"/>
        <v/>
      </c>
      <c r="AD24" s="5" t="str">
        <f t="shared" si="2"/>
        <v/>
      </c>
      <c r="AE24" s="13" t="s">
        <v>96</v>
      </c>
    </row>
    <row r="25" spans="1:31" x14ac:dyDescent="0.3">
      <c r="A25" s="20">
        <f>'Roman Game Log'!A25</f>
        <v>44961</v>
      </c>
      <c r="B25" s="13" t="str">
        <f>'Roman Game Log'!B25</f>
        <v>Valparaiso (A)</v>
      </c>
      <c r="C25" s="3" t="str">
        <f>'Roman Game Log'!C25</f>
        <v>A</v>
      </c>
      <c r="D25" s="3" t="str">
        <f>IF('Roman Game Log'!D25= "","",'Roman Game Log'!D25)</f>
        <v>W</v>
      </c>
      <c r="E25" s="3">
        <f>IF('Roman Game Log'!E25= "","",'Roman Game Log'!E25)</f>
        <v>3</v>
      </c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 t="str">
        <f>IF(F25="","",COUNTIFS('Defense Log'!$H$2:$H$3001,"Issa",'Defense Log'!$A$2:$A$3001,$B25,'Defense Log'!$I$2:$I$3001,"Turnover",'Defense Log'!$L$2:$L$3001,"&lt;&gt;x"))</f>
        <v/>
      </c>
      <c r="Z25" s="3" t="str">
        <f>IF(F25="","",SUMIFS('Defense Log'!$M$2:$M$3001,'Defense Log'!$H$2:$H$3001,"Issa",'Defense Log'!$A$2:$A$3001,B25,'Defense Log'!$L$2:$L$3001,"&lt;&gt;x"))</f>
        <v/>
      </c>
      <c r="AA25" s="3" t="str">
        <f>IF(F25="","",T25+'Impact Formula'!$B$4*O25+'Impact Formula'!$B$5*M25+'Impact Formula'!$B$6*V25+'Impact Formula'!$B$7*S25+'Impact Formula'!$B$8*(H25-G25)+'Impact Formula'!$B$9*(L25-K25))</f>
        <v/>
      </c>
      <c r="AB25" s="3" t="str">
        <f>IF(F25="","",N25*'Impact Formula'!$B$17+Q25*'Impact Formula'!$B$18+P25*'Impact Formula'!$B$19+W25*'Impact Formula'!$B$21+U25*'Impact Formula'!$B$22+X25*'Impact Formula'!$B$23+'Impact Formula'!$B$24*R25+Y25*'Impact Formula'!$B$20+Z25*'Impact Formula'!$B$16+IFERROR((COUNTIFS('Defense Log'!$H$2:$H$3001,"Issa",'Defense Log'!$A$2:$A$3001,$B25,'Defense Log'!$N$2:$N$3001,"No",'Defense Log'!$I$2:$I$3001,"&lt;&gt;Foul",'Defense Log'!$I$2:$I$3001,"&lt;&gt;Turnover")*'Impact Formula'!$B$25),0))</f>
        <v/>
      </c>
      <c r="AC25" s="6" t="str">
        <f t="shared" si="1"/>
        <v/>
      </c>
      <c r="AD25" s="5" t="str">
        <f t="shared" si="2"/>
        <v/>
      </c>
      <c r="AE25" s="13" t="s">
        <v>96</v>
      </c>
    </row>
    <row r="26" spans="1:31" x14ac:dyDescent="0.3">
      <c r="A26" s="20">
        <f>'Roman Game Log'!A26</f>
        <v>44964</v>
      </c>
      <c r="B26" s="13" t="str">
        <f>'Roman Game Log'!B26</f>
        <v>Murray State (A)</v>
      </c>
      <c r="C26" s="3" t="str">
        <f>'Roman Game Log'!C26</f>
        <v>A</v>
      </c>
      <c r="D26" s="3" t="str">
        <f>IF('Roman Game Log'!D26= "","",'Roman Game Log'!D26)</f>
        <v>W</v>
      </c>
      <c r="E26" s="3">
        <f>IF('Roman Game Log'!E26= "","",'Roman Game Log'!E26)</f>
        <v>24</v>
      </c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 t="str">
        <f>IF(F26="","",COUNTIFS('Defense Log'!$H$2:$H$3001,"Issa",'Defense Log'!$A$2:$A$3001,$B26,'Defense Log'!$I$2:$I$3001,"Turnover",'Defense Log'!$L$2:$L$3001,"&lt;&gt;x"))</f>
        <v/>
      </c>
      <c r="Z26" s="3" t="str">
        <f>IF(F26="","",SUMIFS('Defense Log'!$M$2:$M$3001,'Defense Log'!$H$2:$H$3001,"Issa",'Defense Log'!$A$2:$A$3001,B26,'Defense Log'!$L$2:$L$3001,"&lt;&gt;x"))</f>
        <v/>
      </c>
      <c r="AA26" s="3" t="str">
        <f>IF(F26="","",T26+'Impact Formula'!$B$4*O26+'Impact Formula'!$B$5*M26+'Impact Formula'!$B$6*V26+'Impact Formula'!$B$7*S26+'Impact Formula'!$B$8*(H26-G26)+'Impact Formula'!$B$9*(L26-K26))</f>
        <v/>
      </c>
      <c r="AB26" s="3" t="str">
        <f>IF(F26="","",N26*'Impact Formula'!$B$17+Q26*'Impact Formula'!$B$18+P26*'Impact Formula'!$B$19+W26*'Impact Formula'!$B$21+U26*'Impact Formula'!$B$22+X26*'Impact Formula'!$B$23+'Impact Formula'!$B$24*R26+Y26*'Impact Formula'!$B$20+Z26*'Impact Formula'!$B$16+IFERROR((COUNTIFS('Defense Log'!$H$2:$H$3001,"Issa",'Defense Log'!$A$2:$A$3001,$B26,'Defense Log'!$N$2:$N$3001,"No",'Defense Log'!$I$2:$I$3001,"&lt;&gt;Foul",'Defense Log'!$I$2:$I$3001,"&lt;&gt;Turnover")*'Impact Formula'!$B$25),0))</f>
        <v/>
      </c>
      <c r="AC26" s="6" t="str">
        <f t="shared" si="1"/>
        <v/>
      </c>
      <c r="AD26" s="5" t="str">
        <f t="shared" si="2"/>
        <v/>
      </c>
      <c r="AE26" s="13" t="s">
        <v>96</v>
      </c>
    </row>
    <row r="27" spans="1:31" x14ac:dyDescent="0.3">
      <c r="A27" s="20">
        <f>'Roman Game Log'!A27</f>
        <v>44968</v>
      </c>
      <c r="B27" s="13" t="str">
        <f>'Roman Game Log'!B27</f>
        <v>SIU (H)</v>
      </c>
      <c r="C27" s="3" t="str">
        <f>'Roman Game Log'!C27</f>
        <v>H</v>
      </c>
      <c r="D27" s="3" t="str">
        <f>IF('Roman Game Log'!D27= "","",'Roman Game Log'!D27)</f>
        <v>W</v>
      </c>
      <c r="E27" s="3">
        <f>IF('Roman Game Log'!E27= "","",'Roman Game Log'!E27)</f>
        <v>23</v>
      </c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 t="str">
        <f>IF(F27="","",COUNTIFS('Defense Log'!$H$2:$H$3001,"Issa",'Defense Log'!$A$2:$A$3001,$B27,'Defense Log'!$I$2:$I$3001,"Turnover",'Defense Log'!$L$2:$L$3001,"&lt;&gt;x"))</f>
        <v/>
      </c>
      <c r="Z27" s="3" t="str">
        <f>IF(F27="","",SUMIFS('Defense Log'!$M$2:$M$3001,'Defense Log'!$H$2:$H$3001,"Issa",'Defense Log'!$A$2:$A$3001,B27,'Defense Log'!$L$2:$L$3001,"&lt;&gt;x"))</f>
        <v/>
      </c>
      <c r="AA27" s="3" t="str">
        <f>IF(F27="","",T27+'Impact Formula'!$B$4*O27+'Impact Formula'!$B$5*M27+'Impact Formula'!$B$6*V27+'Impact Formula'!$B$7*S27+'Impact Formula'!$B$8*(H27-G27)+'Impact Formula'!$B$9*(L27-K27))</f>
        <v/>
      </c>
      <c r="AB27" s="3" t="str">
        <f>IF(F27="","",N27*'Impact Formula'!$B$17+Q27*'Impact Formula'!$B$18+P27*'Impact Formula'!$B$19+W27*'Impact Formula'!$B$21+U27*'Impact Formula'!$B$22+X27*'Impact Formula'!$B$23+'Impact Formula'!$B$24*R27+Y27*'Impact Formula'!$B$20+Z27*'Impact Formula'!$B$16+IFERROR((COUNTIFS('Defense Log'!$H$2:$H$3001,"Issa",'Defense Log'!$A$2:$A$3001,$B27,'Defense Log'!$N$2:$N$3001,"No",'Defense Log'!$I$2:$I$3001,"&lt;&gt;Foul",'Defense Log'!$I$2:$I$3001,"&lt;&gt;Turnover")*'Impact Formula'!$B$25),0))</f>
        <v/>
      </c>
      <c r="AC27" s="6" t="str">
        <f t="shared" si="1"/>
        <v/>
      </c>
      <c r="AD27" s="5" t="str">
        <f t="shared" si="2"/>
        <v/>
      </c>
      <c r="AE27" s="13" t="s">
        <v>96</v>
      </c>
    </row>
    <row r="28" spans="1:31" x14ac:dyDescent="0.3">
      <c r="A28" s="20">
        <f>'Roman Game Log'!A28</f>
        <v>44972</v>
      </c>
      <c r="B28" s="13" t="str">
        <f>'Roman Game Log'!B28</f>
        <v>UNI (A)</v>
      </c>
      <c r="C28" s="3" t="str">
        <f>'Roman Game Log'!C28</f>
        <v>A</v>
      </c>
      <c r="D28" s="3" t="str">
        <f>IF('Roman Game Log'!D28= "","",'Roman Game Log'!D28)</f>
        <v>W</v>
      </c>
      <c r="E28" s="3">
        <f>IF('Roman Game Log'!E28= "","",'Roman Game Log'!E28)</f>
        <v>8</v>
      </c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 t="str">
        <f>IF(F28="","",COUNTIFS('Defense Log'!$H$2:$H$3001,"Issa",'Defense Log'!$A$2:$A$3001,$B28,'Defense Log'!$I$2:$I$3001,"Turnover",'Defense Log'!$L$2:$L$3001,"&lt;&gt;x"))</f>
        <v/>
      </c>
      <c r="Z28" s="3" t="str">
        <f>IF(F28="","",SUMIFS('Defense Log'!$M$2:$M$3001,'Defense Log'!$H$2:$H$3001,"Issa",'Defense Log'!$A$2:$A$3001,B28,'Defense Log'!$L$2:$L$3001,"&lt;&gt;x"))</f>
        <v/>
      </c>
      <c r="AA28" s="3" t="str">
        <f>IF(F28="","",T28+'Impact Formula'!$B$4*O28+'Impact Formula'!$B$5*M28+'Impact Formula'!$B$6*V28+'Impact Formula'!$B$7*S28+'Impact Formula'!$B$8*(H28-G28)+'Impact Formula'!$B$9*(L28-K28))</f>
        <v/>
      </c>
      <c r="AB28" s="3" t="str">
        <f>IF(F28="","",N28*'Impact Formula'!$B$17+Q28*'Impact Formula'!$B$18+P28*'Impact Formula'!$B$19+W28*'Impact Formula'!$B$21+U28*'Impact Formula'!$B$22+X28*'Impact Formula'!$B$23+'Impact Formula'!$B$24*R28+Y28*'Impact Formula'!$B$20+Z28*'Impact Formula'!$B$16+IFERROR((COUNTIFS('Defense Log'!$H$2:$H$3001,"Issa",'Defense Log'!$A$2:$A$3001,$B28,'Defense Log'!$N$2:$N$3001,"No",'Defense Log'!$I$2:$I$3001,"&lt;&gt;Foul",'Defense Log'!$I$2:$I$3001,"&lt;&gt;Turnover")*'Impact Formula'!$B$25),0))</f>
        <v/>
      </c>
      <c r="AC28" s="6" t="str">
        <f t="shared" si="1"/>
        <v/>
      </c>
      <c r="AD28" s="5" t="str">
        <f t="shared" si="2"/>
        <v/>
      </c>
      <c r="AE28" s="13" t="s">
        <v>96</v>
      </c>
    </row>
    <row r="29" spans="1:31" x14ac:dyDescent="0.3">
      <c r="A29" s="20">
        <f>'Roman Game Log'!A29</f>
        <v>44976</v>
      </c>
      <c r="B29" s="13" t="str">
        <f>'Roman Game Log'!B29</f>
        <v>Belmont (H)</v>
      </c>
      <c r="C29" s="3" t="str">
        <f>'Roman Game Log'!C29</f>
        <v>H</v>
      </c>
      <c r="D29" s="3" t="str">
        <f>IF('Roman Game Log'!D29= "","",'Roman Game Log'!D29)</f>
        <v>W</v>
      </c>
      <c r="E29" s="3">
        <f>IF('Roman Game Log'!E29= "","",'Roman Game Log'!E29)</f>
        <v>14</v>
      </c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 t="str">
        <f>IF(F29="","",COUNTIFS('Defense Log'!$H$2:$H$3001,"Issa",'Defense Log'!$A$2:$A$3001,$B29,'Defense Log'!$I$2:$I$3001,"Turnover",'Defense Log'!$L$2:$L$3001,"&lt;&gt;x"))</f>
        <v/>
      </c>
      <c r="Z29" s="3" t="str">
        <f>IF(F29="","",SUMIFS('Defense Log'!$M$2:$M$3001,'Defense Log'!$H$2:$H$3001,"Issa",'Defense Log'!$A$2:$A$3001,B29,'Defense Log'!$L$2:$L$3001,"&lt;&gt;x"))</f>
        <v/>
      </c>
      <c r="AA29" s="3" t="str">
        <f>IF(F29="","",T29+'Impact Formula'!$B$4*O29+'Impact Formula'!$B$5*M29+'Impact Formula'!$B$6*V29+'Impact Formula'!$B$7*S29+'Impact Formula'!$B$8*(H29-G29)+'Impact Formula'!$B$9*(L29-K29))</f>
        <v/>
      </c>
      <c r="AB29" s="3" t="str">
        <f>IF(F29="","",N29*'Impact Formula'!$B$17+Q29*'Impact Formula'!$B$18+P29*'Impact Formula'!$B$19+W29*'Impact Formula'!$B$21+U29*'Impact Formula'!$B$22+X29*'Impact Formula'!$B$23+'Impact Formula'!$B$24*R29+Y29*'Impact Formula'!$B$20+Z29*'Impact Formula'!$B$16+IFERROR((COUNTIFS('Defense Log'!$H$2:$H$3001,"Issa",'Defense Log'!$A$2:$A$3001,$B29,'Defense Log'!$N$2:$N$3001,"No",'Defense Log'!$I$2:$I$3001,"&lt;&gt;Foul",'Defense Log'!$I$2:$I$3001,"&lt;&gt;Turnover")*'Impact Formula'!$B$25),0))</f>
        <v/>
      </c>
      <c r="AC29" s="6" t="str">
        <f t="shared" si="1"/>
        <v/>
      </c>
      <c r="AD29" s="5" t="str">
        <f t="shared" si="2"/>
        <v/>
      </c>
      <c r="AE29" s="13" t="s">
        <v>96</v>
      </c>
    </row>
    <row r="30" spans="1:31" x14ac:dyDescent="0.3">
      <c r="A30" s="20">
        <f>'Roman Game Log'!A30</f>
        <v>44979</v>
      </c>
      <c r="B30" s="13" t="str">
        <f>'Roman Game Log'!B30</f>
        <v>Illinois State (H)</v>
      </c>
      <c r="C30" s="3" t="str">
        <f>'Roman Game Log'!C30</f>
        <v>H</v>
      </c>
      <c r="D30" s="3" t="str">
        <f>IF('Roman Game Log'!D30= "","",'Roman Game Log'!D30)</f>
        <v>W</v>
      </c>
      <c r="E30" s="3">
        <f>IF('Roman Game Log'!E30= "","",'Roman Game Log'!E30)</f>
        <v>31</v>
      </c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 t="str">
        <f>IF(F30="","",COUNTIFS('Defense Log'!$H$2:$H$3001,"Issa",'Defense Log'!$A$2:$A$3001,$B30,'Defense Log'!$I$2:$I$3001,"Turnover",'Defense Log'!$L$2:$L$3001,"&lt;&gt;x"))</f>
        <v/>
      </c>
      <c r="Z30" s="3" t="str">
        <f>IF(F30="","",SUMIFS('Defense Log'!$M$2:$M$3001,'Defense Log'!$H$2:$H$3001,"Issa",'Defense Log'!$A$2:$A$3001,B30,'Defense Log'!$L$2:$L$3001,"&lt;&gt;x"))</f>
        <v/>
      </c>
      <c r="AA30" s="3" t="str">
        <f>IF(F30="","",T30+'Impact Formula'!$B$4*O30+'Impact Formula'!$B$5*M30+'Impact Formula'!$B$6*V30+'Impact Formula'!$B$7*S30+'Impact Formula'!$B$8*(H30-G30)+'Impact Formula'!$B$9*(L30-K30))</f>
        <v/>
      </c>
      <c r="AB30" s="3" t="str">
        <f>IF(F30="","",N30*'Impact Formula'!$B$17+Q30*'Impact Formula'!$B$18+P30*'Impact Formula'!$B$19+W30*'Impact Formula'!$B$21+U30*'Impact Formula'!$B$22+X30*'Impact Formula'!$B$23+'Impact Formula'!$B$24*R30+Y30*'Impact Formula'!$B$20+Z30*'Impact Formula'!$B$16+IFERROR((COUNTIFS('Defense Log'!$H$2:$H$3001,"Issa",'Defense Log'!$A$2:$A$3001,$B30,'Defense Log'!$N$2:$N$3001,"No",'Defense Log'!$I$2:$I$3001,"&lt;&gt;Foul",'Defense Log'!$I$2:$I$3001,"&lt;&gt;Turnover")*'Impact Formula'!$B$25),0))</f>
        <v/>
      </c>
      <c r="AC30" s="6" t="str">
        <f t="shared" si="1"/>
        <v/>
      </c>
      <c r="AD30" s="5" t="str">
        <f t="shared" si="2"/>
        <v/>
      </c>
      <c r="AE30" s="13" t="s">
        <v>96</v>
      </c>
    </row>
    <row r="31" spans="1:31" x14ac:dyDescent="0.3">
      <c r="A31" s="20">
        <f>'Roman Game Log'!A31</f>
        <v>44983</v>
      </c>
      <c r="B31" s="13" t="str">
        <f>'Roman Game Log'!B31</f>
        <v>Bradley (A)</v>
      </c>
      <c r="C31" s="3" t="str">
        <f>'Roman Game Log'!C31</f>
        <v>A</v>
      </c>
      <c r="D31" s="3" t="str">
        <f>IF('Roman Game Log'!D31= "","",'Roman Game Log'!D31)</f>
        <v>L</v>
      </c>
      <c r="E31" s="3">
        <f>IF('Roman Game Log'!E31= "","",'Roman Game Log'!E31)</f>
        <v>-12</v>
      </c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 t="str">
        <f>IF(F31="","",COUNTIFS('Defense Log'!$H$2:$H$3001,"Issa",'Defense Log'!$A$2:$A$3001,$B31,'Defense Log'!$I$2:$I$3001,"Turnover",'Defense Log'!$L$2:$L$3001,"&lt;&gt;x"))</f>
        <v/>
      </c>
      <c r="Z31" s="3" t="str">
        <f>IF(F31="","",SUMIFS('Defense Log'!$M$2:$M$3001,'Defense Log'!$H$2:$H$3001,"Issa",'Defense Log'!$A$2:$A$3001,B31,'Defense Log'!$L$2:$L$3001,"&lt;&gt;x"))</f>
        <v/>
      </c>
      <c r="AA31" s="3" t="str">
        <f>IF(F31="","",T31+'Impact Formula'!$B$4*O31+'Impact Formula'!$B$5*M31+'Impact Formula'!$B$6*V31+'Impact Formula'!$B$7*S31+'Impact Formula'!$B$8*(H31-G31)+'Impact Formula'!$B$9*(L31-K31))</f>
        <v/>
      </c>
      <c r="AB31" s="3" t="str">
        <f>IF(F31="","",N31*'Impact Formula'!$B$17+Q31*'Impact Formula'!$B$18+P31*'Impact Formula'!$B$19+W31*'Impact Formula'!$B$21+U31*'Impact Formula'!$B$22+X31*'Impact Formula'!$B$23+'Impact Formula'!$B$24*R31+Y31*'Impact Formula'!$B$20+Z31*'Impact Formula'!$B$16+IFERROR((COUNTIFS('Defense Log'!$H$2:$H$3001,"Issa",'Defense Log'!$A$2:$A$3001,$B31,'Defense Log'!$N$2:$N$3001,"No",'Defense Log'!$I$2:$I$3001,"&lt;&gt;Foul",'Defense Log'!$I$2:$I$3001,"&lt;&gt;Turnover")*'Impact Formula'!$B$25),0))</f>
        <v/>
      </c>
      <c r="AC31" s="6" t="str">
        <f t="shared" si="1"/>
        <v/>
      </c>
      <c r="AD31" s="5" t="str">
        <f t="shared" si="2"/>
        <v/>
      </c>
      <c r="AE31" s="13" t="s">
        <v>96</v>
      </c>
    </row>
    <row r="32" spans="1:31" x14ac:dyDescent="0.3">
      <c r="A32" s="20">
        <v>44988</v>
      </c>
      <c r="B32" s="13" t="s">
        <v>273</v>
      </c>
      <c r="C32" s="3" t="s">
        <v>267</v>
      </c>
      <c r="D32" s="3" t="s">
        <v>152</v>
      </c>
      <c r="E32" s="3">
        <v>12</v>
      </c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 t="str">
        <f>IF(F32="","",COUNTIFS('Defense Log'!$H$2:$H$3001,"Issa",'Defense Log'!$A$2:$A$3001,$B32,'Defense Log'!$I$2:$I$3001,"Turnover",'Defense Log'!$L$2:$L$3001,"&lt;&gt;x"))</f>
        <v/>
      </c>
      <c r="Z32" s="3" t="str">
        <f>IF(F32="","",SUMIFS('Defense Log'!$M$2:$M$3001,'Defense Log'!$H$2:$H$3001,"Issa",'Defense Log'!$A$2:$A$3001,B32,'Defense Log'!$L$2:$L$3001,"&lt;&gt;x"))</f>
        <v/>
      </c>
      <c r="AA32" s="3" t="str">
        <f>IF(F32="","",T32+'Impact Formula'!$B$4*O32+'Impact Formula'!$B$5*M32+'Impact Formula'!$B$6*V32+'Impact Formula'!$B$7*S32+'Impact Formula'!$B$8*(H32-G32)+'Impact Formula'!$B$9*(L32-K32))</f>
        <v/>
      </c>
      <c r="AB32" s="3" t="str">
        <f>IF(F32="","",N32*'Impact Formula'!$B$17+Q32*'Impact Formula'!$B$18+P32*'Impact Formula'!$B$19+W32*'Impact Formula'!$B$21+U32*'Impact Formula'!$B$22+X32*'Impact Formula'!$B$23+'Impact Formula'!$B$24*R32+Y32*'Impact Formula'!$B$20+Z32*'Impact Formula'!$B$16+IFERROR((COUNTIFS('Defense Log'!$H$2:$H$3001,"Issa",'Defense Log'!$A$2:$A$3001,$B32,'Defense Log'!$N$2:$N$3001,"No",'Defense Log'!$I$2:$I$3001,"&lt;&gt;Foul",'Defense Log'!$I$2:$I$3001,"&lt;&gt;Turnover")*'Impact Formula'!$B$25),0))</f>
        <v/>
      </c>
      <c r="AC32" s="6" t="str">
        <f t="shared" si="1"/>
        <v/>
      </c>
      <c r="AD32" s="5" t="str">
        <f t="shared" ref="AD32:AD35" si="3">IFERROR(T32/((H32*2)+(0.88*L32)),"")</f>
        <v/>
      </c>
      <c r="AE32" s="13" t="s">
        <v>270</v>
      </c>
    </row>
    <row r="33" spans="1:31" x14ac:dyDescent="0.3">
      <c r="A33" s="20">
        <v>44989</v>
      </c>
      <c r="B33" s="13" t="s">
        <v>274</v>
      </c>
      <c r="C33" s="3" t="s">
        <v>267</v>
      </c>
      <c r="D33" s="3" t="s">
        <v>152</v>
      </c>
      <c r="E33" s="3">
        <v>13</v>
      </c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 t="str">
        <f>IF(F33="","",COUNTIFS('Defense Log'!$H$2:$H$3001,"Issa",'Defense Log'!$A$2:$A$3001,$B33,'Defense Log'!$I$2:$I$3001,"Turnover",'Defense Log'!$L$2:$L$3001,"&lt;&gt;x"))</f>
        <v/>
      </c>
      <c r="Z33" s="3" t="str">
        <f>IF(F33="","",SUMIFS('Defense Log'!$M$2:$M$3001,'Defense Log'!$H$2:$H$3001,"Issa",'Defense Log'!$A$2:$A$3001,B33,'Defense Log'!$L$2:$L$3001,"&lt;&gt;x"))</f>
        <v/>
      </c>
      <c r="AA33" s="3" t="str">
        <f>IF(F33="","",T33+'Impact Formula'!$B$4*O33+'Impact Formula'!$B$5*M33+'Impact Formula'!$B$6*V33+'Impact Formula'!$B$7*S33+'Impact Formula'!$B$8*(H33-G33)+'Impact Formula'!$B$9*(L33-K33))</f>
        <v/>
      </c>
      <c r="AB33" s="3" t="str">
        <f>IF(F33="","",N33*'Impact Formula'!$B$17+Q33*'Impact Formula'!$B$18+P33*'Impact Formula'!$B$19+W33*'Impact Formula'!$B$21+U33*'Impact Formula'!$B$22+X33*'Impact Formula'!$B$23+'Impact Formula'!$B$24*R33+Y33*'Impact Formula'!$B$20+Z33*'Impact Formula'!$B$16+IFERROR((COUNTIFS('Defense Log'!$H$2:$H$3001,"Issa",'Defense Log'!$A$2:$A$3001,$B33,'Defense Log'!$N$2:$N$3001,"No",'Defense Log'!$I$2:$I$3001,"&lt;&gt;Foul",'Defense Log'!$I$2:$I$3001,"&lt;&gt;Turnover")*'Impact Formula'!$B$25),0))</f>
        <v/>
      </c>
      <c r="AC33" s="6" t="str">
        <f t="shared" si="1"/>
        <v/>
      </c>
      <c r="AD33" s="5" t="str">
        <f t="shared" si="3"/>
        <v/>
      </c>
      <c r="AE33" s="13" t="s">
        <v>270</v>
      </c>
    </row>
    <row r="34" spans="1:31" x14ac:dyDescent="0.3">
      <c r="A34" s="20">
        <v>44990</v>
      </c>
      <c r="B34" s="13" t="s">
        <v>275</v>
      </c>
      <c r="C34" s="3" t="s">
        <v>267</v>
      </c>
      <c r="D34" s="3" t="s">
        <v>152</v>
      </c>
      <c r="E34" s="3">
        <v>26</v>
      </c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 t="str">
        <f>IF(F34="","",COUNTIFS('Defense Log'!$H$2:$H$3001,"Issa",'Defense Log'!$A$2:$A$3001,$B34,'Defense Log'!$I$2:$I$3001,"Turnover",'Defense Log'!$L$2:$L$3001,"&lt;&gt;x"))</f>
        <v/>
      </c>
      <c r="Z34" s="3" t="str">
        <f>IF(F34="","",SUMIFS('Defense Log'!$M$2:$M$3001,'Defense Log'!$H$2:$H$3001,"Issa",'Defense Log'!$A$2:$A$3001,B34,'Defense Log'!$L$2:$L$3001,"&lt;&gt;x"))</f>
        <v/>
      </c>
      <c r="AA34" s="3" t="str">
        <f>IF(F34="","",T34+'Impact Formula'!$B$4*O34+'Impact Formula'!$B$5*M34+'Impact Formula'!$B$6*V34+'Impact Formula'!$B$7*S34+'Impact Formula'!$B$8*(H34-G34)+'Impact Formula'!$B$9*(L34-K34))</f>
        <v/>
      </c>
      <c r="AB34" s="3" t="str">
        <f>IF(F34="","",N34*'Impact Formula'!$B$17+Q34*'Impact Formula'!$B$18+P34*'Impact Formula'!$B$19+W34*'Impact Formula'!$B$21+U34*'Impact Formula'!$B$22+X34*'Impact Formula'!$B$23+'Impact Formula'!$B$24*R34+Y34*'Impact Formula'!$B$20+Z34*'Impact Formula'!$B$16+IFERROR((COUNTIFS('Defense Log'!$H$2:$H$3001,"Issa",'Defense Log'!$A$2:$A$3001,$B34,'Defense Log'!$N$2:$N$3001,"No",'Defense Log'!$I$2:$I$3001,"&lt;&gt;Foul",'Defense Log'!$I$2:$I$3001,"&lt;&gt;Turnover")*'Impact Formula'!$B$25),0))</f>
        <v/>
      </c>
      <c r="AC34" s="6" t="str">
        <f t="shared" si="1"/>
        <v/>
      </c>
      <c r="AD34" s="5" t="str">
        <f t="shared" si="3"/>
        <v/>
      </c>
      <c r="AE34" s="13" t="s">
        <v>270</v>
      </c>
    </row>
    <row r="35" spans="1:31" x14ac:dyDescent="0.3">
      <c r="A35" s="20">
        <v>45002</v>
      </c>
      <c r="B35" s="13" t="s">
        <v>278</v>
      </c>
      <c r="C35" s="3" t="s">
        <v>267</v>
      </c>
      <c r="D35" s="3" t="s">
        <v>214</v>
      </c>
      <c r="E35" s="3">
        <v>-7</v>
      </c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 t="str">
        <f>IF(F35="","",COUNTIFS('Defense Log'!$H$2:$H$3001,"Issa",'Defense Log'!$A$2:$A$3001,$B35,'Defense Log'!$I$2:$I$3001,"Turnover",'Defense Log'!$L$2:$L$3001,"&lt;&gt;x"))</f>
        <v/>
      </c>
      <c r="Z35" s="3" t="str">
        <f>IF(F35="","",SUMIFS('Defense Log'!$M$2:$M$3001,'Defense Log'!$H$2:$H$3001,"Issa",'Defense Log'!$A$2:$A$3001,B35,'Defense Log'!$L$2:$L$3001,"&lt;&gt;x"))</f>
        <v/>
      </c>
      <c r="AA35" s="3" t="str">
        <f>IF(F35="","",T35+'Impact Formula'!$B$4*O35+'Impact Formula'!$B$5*M35+'Impact Formula'!$B$6*V35+'Impact Formula'!$B$7*S35+'Impact Formula'!$B$8*(H35-G35)+'Impact Formula'!$B$9*(L35-K35))</f>
        <v/>
      </c>
      <c r="AB35" s="3" t="str">
        <f>IF(F35="","",N35*'Impact Formula'!$B$17+Q35*'Impact Formula'!$B$18+P35*'Impact Formula'!$B$19+W35*'Impact Formula'!$B$21+U35*'Impact Formula'!$B$22+X35*'Impact Formula'!$B$23+'Impact Formula'!$B$24*R35+Y35*'Impact Formula'!$B$20+Z35*'Impact Formula'!$B$16+IFERROR((COUNTIFS('Defense Log'!$H$2:$H$3001,"Issa",'Defense Log'!$A$2:$A$3001,$B35,'Defense Log'!$N$2:$N$3001,"No",'Defense Log'!$I$2:$I$3001,"&lt;&gt;Foul",'Defense Log'!$I$2:$I$3001,"&lt;&gt;Turnover")*'Impact Formula'!$B$25),0))</f>
        <v/>
      </c>
      <c r="AC35" s="6" t="str">
        <f>IFERROR((AA35+AB35),"")</f>
        <v/>
      </c>
      <c r="AD35" s="5" t="str">
        <f t="shared" si="3"/>
        <v/>
      </c>
      <c r="AE35" s="13" t="s">
        <v>270</v>
      </c>
    </row>
    <row r="36" spans="1:31" x14ac:dyDescent="0.3">
      <c r="A36" s="20"/>
      <c r="B36" s="13" t="s">
        <v>280</v>
      </c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6"/>
      <c r="AD36" s="5"/>
      <c r="AE36" s="13"/>
    </row>
    <row r="37" spans="1:31" x14ac:dyDescent="0.3">
      <c r="A37" s="23"/>
      <c r="B37" s="21"/>
      <c r="C37" s="17"/>
      <c r="D37" s="17"/>
      <c r="E37" s="17"/>
      <c r="F37" s="82">
        <f>IFERROR(AVERAGE(F2:F35),0)</f>
        <v>0</v>
      </c>
      <c r="G37" s="17">
        <f t="shared" ref="G37:L37" si="4">SUM(G2:G35)</f>
        <v>0</v>
      </c>
      <c r="H37" s="17">
        <f t="shared" si="4"/>
        <v>0</v>
      </c>
      <c r="I37" s="17">
        <f t="shared" si="4"/>
        <v>0</v>
      </c>
      <c r="J37" s="17">
        <f t="shared" si="4"/>
        <v>0</v>
      </c>
      <c r="K37" s="17">
        <f t="shared" si="4"/>
        <v>0</v>
      </c>
      <c r="L37" s="17">
        <f t="shared" si="4"/>
        <v>0</v>
      </c>
      <c r="M37" s="82">
        <f t="shared" ref="M37:AC37" si="5">IFERROR(AVERAGE(M2:M35),0)</f>
        <v>0</v>
      </c>
      <c r="N37" s="82">
        <f t="shared" si="5"/>
        <v>0</v>
      </c>
      <c r="O37" s="82">
        <f t="shared" si="5"/>
        <v>0</v>
      </c>
      <c r="P37" s="82">
        <f t="shared" si="5"/>
        <v>0</v>
      </c>
      <c r="Q37" s="82">
        <f t="shared" si="5"/>
        <v>0</v>
      </c>
      <c r="R37" s="82">
        <f t="shared" si="5"/>
        <v>0</v>
      </c>
      <c r="S37" s="82">
        <f t="shared" si="5"/>
        <v>0</v>
      </c>
      <c r="T37" s="82">
        <f t="shared" si="5"/>
        <v>0</v>
      </c>
      <c r="U37" s="82">
        <f t="shared" si="5"/>
        <v>0</v>
      </c>
      <c r="V37" s="82">
        <f t="shared" si="5"/>
        <v>0</v>
      </c>
      <c r="W37" s="82">
        <f t="shared" si="5"/>
        <v>0</v>
      </c>
      <c r="X37" s="82">
        <f t="shared" si="5"/>
        <v>0</v>
      </c>
      <c r="Y37" s="82">
        <f t="shared" si="5"/>
        <v>0</v>
      </c>
      <c r="Z37" s="82">
        <f t="shared" si="5"/>
        <v>0</v>
      </c>
      <c r="AA37" s="82">
        <f t="shared" si="5"/>
        <v>0</v>
      </c>
      <c r="AB37" s="82">
        <f t="shared" si="5"/>
        <v>0</v>
      </c>
      <c r="AC37" s="82">
        <f t="shared" si="5"/>
        <v>0</v>
      </c>
      <c r="AD37" s="25"/>
      <c r="AE37" s="1"/>
    </row>
    <row r="38" spans="1:31" x14ac:dyDescent="0.3">
      <c r="H38" s="81" t="e">
        <f>G37/H37</f>
        <v>#DIV/0!</v>
      </c>
      <c r="J38" s="81" t="e">
        <f>I37/J37</f>
        <v>#DIV/0!</v>
      </c>
      <c r="L38" s="81" t="e">
        <f>K37/L37</f>
        <v>#DIV/0!</v>
      </c>
    </row>
    <row r="40" spans="1:31" x14ac:dyDescent="0.3">
      <c r="D40" s="116" t="s">
        <v>271</v>
      </c>
      <c r="F40" s="137" t="e">
        <f>CORREL(F2:F35,$E$2:$E$35)</f>
        <v>#DIV/0!</v>
      </c>
      <c r="G40" s="137"/>
      <c r="H40" s="137" t="e">
        <f>CORREL(H2:H35,$E$2:$E$35)</f>
        <v>#DIV/0!</v>
      </c>
      <c r="I40" s="137" t="e">
        <f>CORREL(I2:I35,$E$2:$E$35)</f>
        <v>#DIV/0!</v>
      </c>
      <c r="J40" s="137" t="e">
        <f>CORREL(J2:J35,$E$2:$E$35)</f>
        <v>#DIV/0!</v>
      </c>
      <c r="K40" s="137"/>
      <c r="L40" s="137" t="e">
        <f t="shared" ref="L40:AD40" si="6">CORREL(L2:L35,$E$2:$E$35)</f>
        <v>#DIV/0!</v>
      </c>
      <c r="M40" s="137" t="e">
        <f t="shared" si="6"/>
        <v>#DIV/0!</v>
      </c>
      <c r="N40" s="137" t="e">
        <f t="shared" si="6"/>
        <v>#DIV/0!</v>
      </c>
      <c r="O40" s="137" t="e">
        <f t="shared" si="6"/>
        <v>#DIV/0!</v>
      </c>
      <c r="P40" s="137" t="e">
        <f t="shared" si="6"/>
        <v>#DIV/0!</v>
      </c>
      <c r="Q40" s="137" t="e">
        <f t="shared" si="6"/>
        <v>#DIV/0!</v>
      </c>
      <c r="R40" s="137" t="e">
        <f t="shared" si="6"/>
        <v>#DIV/0!</v>
      </c>
      <c r="S40" s="137" t="e">
        <f t="shared" si="6"/>
        <v>#DIV/0!</v>
      </c>
      <c r="T40" s="137" t="e">
        <f t="shared" si="6"/>
        <v>#DIV/0!</v>
      </c>
      <c r="U40" s="137" t="e">
        <f t="shared" si="6"/>
        <v>#DIV/0!</v>
      </c>
      <c r="V40" s="137" t="e">
        <f t="shared" si="6"/>
        <v>#DIV/0!</v>
      </c>
      <c r="W40" s="137" t="e">
        <f t="shared" si="6"/>
        <v>#DIV/0!</v>
      </c>
      <c r="X40" s="137" t="e">
        <f t="shared" si="6"/>
        <v>#DIV/0!</v>
      </c>
      <c r="Y40" s="137" t="e">
        <f t="shared" si="6"/>
        <v>#DIV/0!</v>
      </c>
      <c r="Z40" s="137" t="e">
        <f t="shared" si="6"/>
        <v>#DIV/0!</v>
      </c>
      <c r="AA40" s="137" t="e">
        <f t="shared" si="6"/>
        <v>#DIV/0!</v>
      </c>
      <c r="AB40" s="137" t="e">
        <f t="shared" si="6"/>
        <v>#DIV/0!</v>
      </c>
      <c r="AC40" s="137"/>
      <c r="AD40" s="137" t="e">
        <f t="shared" si="6"/>
        <v>#DIV/0!</v>
      </c>
    </row>
    <row r="42" spans="1:31" x14ac:dyDescent="0.3">
      <c r="D42" s="116" t="s">
        <v>152</v>
      </c>
      <c r="E42" s="7">
        <f>AVERAGEIF($D$2:$D$35,"W",E$2:E$35)</f>
        <v>14.384615384615385</v>
      </c>
      <c r="F42" s="7" t="e">
        <f t="shared" ref="F42:AB42" si="7">AVERAGEIF($D$2:$D$35,"W",F$2:F$35)</f>
        <v>#DIV/0!</v>
      </c>
      <c r="G42" s="7" t="e">
        <f t="shared" si="7"/>
        <v>#DIV/0!</v>
      </c>
      <c r="H42" s="7" t="e">
        <f t="shared" si="7"/>
        <v>#DIV/0!</v>
      </c>
      <c r="I42" s="7" t="e">
        <f t="shared" si="7"/>
        <v>#DIV/0!</v>
      </c>
      <c r="J42" s="7" t="e">
        <f t="shared" si="7"/>
        <v>#DIV/0!</v>
      </c>
      <c r="K42" s="7" t="e">
        <f t="shared" si="7"/>
        <v>#DIV/0!</v>
      </c>
      <c r="L42" s="7" t="e">
        <f t="shared" si="7"/>
        <v>#DIV/0!</v>
      </c>
      <c r="M42" s="7" t="e">
        <f t="shared" si="7"/>
        <v>#DIV/0!</v>
      </c>
      <c r="N42" s="7" t="e">
        <f t="shared" si="7"/>
        <v>#DIV/0!</v>
      </c>
      <c r="O42" s="7" t="e">
        <f t="shared" si="7"/>
        <v>#DIV/0!</v>
      </c>
      <c r="P42" s="7" t="e">
        <f t="shared" si="7"/>
        <v>#DIV/0!</v>
      </c>
      <c r="Q42" s="7" t="e">
        <f t="shared" si="7"/>
        <v>#DIV/0!</v>
      </c>
      <c r="R42" s="7" t="e">
        <f t="shared" si="7"/>
        <v>#DIV/0!</v>
      </c>
      <c r="S42" s="7" t="e">
        <f t="shared" si="7"/>
        <v>#DIV/0!</v>
      </c>
      <c r="T42" s="7" t="e">
        <f t="shared" si="7"/>
        <v>#DIV/0!</v>
      </c>
      <c r="U42" s="7" t="e">
        <f t="shared" si="7"/>
        <v>#DIV/0!</v>
      </c>
      <c r="V42" s="7" t="e">
        <f t="shared" si="7"/>
        <v>#DIV/0!</v>
      </c>
      <c r="W42" s="7" t="e">
        <f t="shared" si="7"/>
        <v>#DIV/0!</v>
      </c>
      <c r="X42" s="7" t="e">
        <f t="shared" si="7"/>
        <v>#DIV/0!</v>
      </c>
      <c r="Y42" s="7" t="e">
        <f t="shared" si="7"/>
        <v>#DIV/0!</v>
      </c>
      <c r="Z42" s="7" t="e">
        <f t="shared" si="7"/>
        <v>#DIV/0!</v>
      </c>
      <c r="AA42" s="7" t="e">
        <f t="shared" si="7"/>
        <v>#DIV/0!</v>
      </c>
      <c r="AB42" s="7" t="e">
        <f t="shared" si="7"/>
        <v>#DIV/0!</v>
      </c>
      <c r="AC42" s="7"/>
      <c r="AD42" s="7"/>
    </row>
    <row r="43" spans="1:31" x14ac:dyDescent="0.3">
      <c r="D43" s="116" t="s">
        <v>214</v>
      </c>
      <c r="E43" s="7">
        <f>AVERAGEIF($D$2:$D$35,"L",E$2:E$35)</f>
        <v>-7.875</v>
      </c>
      <c r="F43" s="7" t="e">
        <f t="shared" ref="F43:AB43" si="8">AVERAGEIF($D$2:$D$35,"L",F$2:F$35)</f>
        <v>#DIV/0!</v>
      </c>
      <c r="G43" s="7" t="e">
        <f t="shared" si="8"/>
        <v>#DIV/0!</v>
      </c>
      <c r="H43" s="7" t="e">
        <f t="shared" si="8"/>
        <v>#DIV/0!</v>
      </c>
      <c r="I43" s="7" t="e">
        <f t="shared" si="8"/>
        <v>#DIV/0!</v>
      </c>
      <c r="J43" s="7" t="e">
        <f t="shared" si="8"/>
        <v>#DIV/0!</v>
      </c>
      <c r="K43" s="7" t="e">
        <f t="shared" si="8"/>
        <v>#DIV/0!</v>
      </c>
      <c r="L43" s="7" t="e">
        <f t="shared" si="8"/>
        <v>#DIV/0!</v>
      </c>
      <c r="M43" s="7" t="e">
        <f t="shared" si="8"/>
        <v>#DIV/0!</v>
      </c>
      <c r="N43" s="7" t="e">
        <f t="shared" si="8"/>
        <v>#DIV/0!</v>
      </c>
      <c r="O43" s="7" t="e">
        <f t="shared" si="8"/>
        <v>#DIV/0!</v>
      </c>
      <c r="P43" s="7" t="e">
        <f t="shared" si="8"/>
        <v>#DIV/0!</v>
      </c>
      <c r="Q43" s="7" t="e">
        <f t="shared" si="8"/>
        <v>#DIV/0!</v>
      </c>
      <c r="R43" s="7" t="e">
        <f t="shared" si="8"/>
        <v>#DIV/0!</v>
      </c>
      <c r="S43" s="7" t="e">
        <f t="shared" si="8"/>
        <v>#DIV/0!</v>
      </c>
      <c r="T43" s="7" t="e">
        <f t="shared" si="8"/>
        <v>#DIV/0!</v>
      </c>
      <c r="U43" s="7" t="e">
        <f t="shared" si="8"/>
        <v>#DIV/0!</v>
      </c>
      <c r="V43" s="7" t="e">
        <f t="shared" si="8"/>
        <v>#DIV/0!</v>
      </c>
      <c r="W43" s="7" t="e">
        <f t="shared" si="8"/>
        <v>#DIV/0!</v>
      </c>
      <c r="X43" s="7" t="e">
        <f t="shared" si="8"/>
        <v>#DIV/0!</v>
      </c>
      <c r="Y43" s="7" t="e">
        <f t="shared" si="8"/>
        <v>#DIV/0!</v>
      </c>
      <c r="Z43" s="7" t="e">
        <f t="shared" si="8"/>
        <v>#DIV/0!</v>
      </c>
      <c r="AA43" s="7" t="e">
        <f t="shared" si="8"/>
        <v>#DIV/0!</v>
      </c>
      <c r="AB43" s="7" t="e">
        <f t="shared" si="8"/>
        <v>#DIV/0!</v>
      </c>
      <c r="AC43" s="7"/>
      <c r="AD43" s="7"/>
    </row>
    <row r="45" spans="1:31" x14ac:dyDescent="0.3">
      <c r="H45" s="81" t="e">
        <f>G42/H42</f>
        <v>#DIV/0!</v>
      </c>
      <c r="J45" s="81" t="e">
        <f>I42/J42</f>
        <v>#DIV/0!</v>
      </c>
      <c r="L45" s="81" t="e">
        <f>K42/L42</f>
        <v>#DIV/0!</v>
      </c>
    </row>
    <row r="46" spans="1:31" x14ac:dyDescent="0.3">
      <c r="H46" s="81" t="e">
        <f>G43/H43</f>
        <v>#DIV/0!</v>
      </c>
      <c r="J46" s="81" t="e">
        <f>I43/J43</f>
        <v>#DIV/0!</v>
      </c>
      <c r="L46" s="81" t="e">
        <f>K43/L43</f>
        <v>#DIV/0!</v>
      </c>
    </row>
    <row r="48" spans="1:31" x14ac:dyDescent="0.3">
      <c r="D48" s="116" t="s">
        <v>121</v>
      </c>
      <c r="E48" s="7">
        <f>AVERAGEIF($C$2:$C$35,$D48,E$2:E$35)</f>
        <v>14.714285714285714</v>
      </c>
      <c r="F48" s="7" t="e">
        <f t="shared" ref="F48:AB50" si="9">AVERAGEIF($C$2:$C$35,$D48,F$2:F$35)</f>
        <v>#DIV/0!</v>
      </c>
      <c r="G48" s="7" t="e">
        <f t="shared" si="9"/>
        <v>#DIV/0!</v>
      </c>
      <c r="H48" s="7" t="e">
        <f t="shared" si="9"/>
        <v>#DIV/0!</v>
      </c>
      <c r="I48" s="7" t="e">
        <f t="shared" si="9"/>
        <v>#DIV/0!</v>
      </c>
      <c r="J48" s="7" t="e">
        <f t="shared" si="9"/>
        <v>#DIV/0!</v>
      </c>
      <c r="K48" s="7" t="e">
        <f t="shared" si="9"/>
        <v>#DIV/0!</v>
      </c>
      <c r="L48" s="7" t="e">
        <f t="shared" si="9"/>
        <v>#DIV/0!</v>
      </c>
      <c r="M48" s="7" t="e">
        <f t="shared" si="9"/>
        <v>#DIV/0!</v>
      </c>
      <c r="N48" s="7" t="e">
        <f t="shared" si="9"/>
        <v>#DIV/0!</v>
      </c>
      <c r="O48" s="7" t="e">
        <f t="shared" si="9"/>
        <v>#DIV/0!</v>
      </c>
      <c r="P48" s="7" t="e">
        <f t="shared" si="9"/>
        <v>#DIV/0!</v>
      </c>
      <c r="Q48" s="7" t="e">
        <f t="shared" si="9"/>
        <v>#DIV/0!</v>
      </c>
      <c r="R48" s="7" t="e">
        <f t="shared" si="9"/>
        <v>#DIV/0!</v>
      </c>
      <c r="S48" s="7" t="e">
        <f t="shared" si="9"/>
        <v>#DIV/0!</v>
      </c>
      <c r="T48" s="7" t="e">
        <f t="shared" si="9"/>
        <v>#DIV/0!</v>
      </c>
      <c r="U48" s="7" t="e">
        <f t="shared" si="9"/>
        <v>#DIV/0!</v>
      </c>
      <c r="V48" s="7" t="e">
        <f t="shared" si="9"/>
        <v>#DIV/0!</v>
      </c>
      <c r="W48" s="7" t="e">
        <f t="shared" si="9"/>
        <v>#DIV/0!</v>
      </c>
      <c r="X48" s="7" t="e">
        <f t="shared" si="9"/>
        <v>#DIV/0!</v>
      </c>
      <c r="Y48" s="7" t="e">
        <f t="shared" si="9"/>
        <v>#DIV/0!</v>
      </c>
      <c r="Z48" s="7" t="e">
        <f t="shared" si="9"/>
        <v>#DIV/0!</v>
      </c>
      <c r="AA48" s="7" t="e">
        <f t="shared" si="9"/>
        <v>#DIV/0!</v>
      </c>
      <c r="AB48" s="7" t="e">
        <f t="shared" si="9"/>
        <v>#DIV/0!</v>
      </c>
      <c r="AC48" s="7"/>
    </row>
    <row r="49" spans="4:29" x14ac:dyDescent="0.3">
      <c r="D49" s="116" t="s">
        <v>122</v>
      </c>
      <c r="E49" s="7">
        <f t="shared" ref="E49:T50" si="10">AVERAGEIF($C$2:$C$35,$D49,E$2:E$35)</f>
        <v>2.9166666666666665</v>
      </c>
      <c r="F49" s="7" t="e">
        <f t="shared" si="10"/>
        <v>#DIV/0!</v>
      </c>
      <c r="G49" s="7" t="e">
        <f t="shared" si="10"/>
        <v>#DIV/0!</v>
      </c>
      <c r="H49" s="7" t="e">
        <f t="shared" si="10"/>
        <v>#DIV/0!</v>
      </c>
      <c r="I49" s="7" t="e">
        <f t="shared" si="10"/>
        <v>#DIV/0!</v>
      </c>
      <c r="J49" s="7" t="e">
        <f t="shared" si="10"/>
        <v>#DIV/0!</v>
      </c>
      <c r="K49" s="7" t="e">
        <f t="shared" si="10"/>
        <v>#DIV/0!</v>
      </c>
      <c r="L49" s="7" t="e">
        <f t="shared" si="10"/>
        <v>#DIV/0!</v>
      </c>
      <c r="M49" s="7" t="e">
        <f t="shared" si="10"/>
        <v>#DIV/0!</v>
      </c>
      <c r="N49" s="7" t="e">
        <f t="shared" si="10"/>
        <v>#DIV/0!</v>
      </c>
      <c r="O49" s="7" t="e">
        <f t="shared" si="10"/>
        <v>#DIV/0!</v>
      </c>
      <c r="P49" s="7" t="e">
        <f t="shared" si="10"/>
        <v>#DIV/0!</v>
      </c>
      <c r="Q49" s="7" t="e">
        <f t="shared" si="10"/>
        <v>#DIV/0!</v>
      </c>
      <c r="R49" s="7" t="e">
        <f t="shared" si="10"/>
        <v>#DIV/0!</v>
      </c>
      <c r="S49" s="7" t="e">
        <f t="shared" si="10"/>
        <v>#DIV/0!</v>
      </c>
      <c r="T49" s="7" t="e">
        <f t="shared" si="10"/>
        <v>#DIV/0!</v>
      </c>
      <c r="U49" s="7" t="e">
        <f t="shared" si="9"/>
        <v>#DIV/0!</v>
      </c>
      <c r="V49" s="7" t="e">
        <f t="shared" si="9"/>
        <v>#DIV/0!</v>
      </c>
      <c r="W49" s="7" t="e">
        <f t="shared" si="9"/>
        <v>#DIV/0!</v>
      </c>
      <c r="X49" s="7" t="e">
        <f t="shared" si="9"/>
        <v>#DIV/0!</v>
      </c>
      <c r="Y49" s="7" t="e">
        <f t="shared" si="9"/>
        <v>#DIV/0!</v>
      </c>
      <c r="Z49" s="7" t="e">
        <f t="shared" si="9"/>
        <v>#DIV/0!</v>
      </c>
      <c r="AA49" s="7" t="e">
        <f t="shared" si="9"/>
        <v>#DIV/0!</v>
      </c>
      <c r="AB49" s="7" t="e">
        <f t="shared" si="9"/>
        <v>#DIV/0!</v>
      </c>
      <c r="AC49" s="7"/>
    </row>
    <row r="50" spans="4:29" x14ac:dyDescent="0.3">
      <c r="D50" s="116" t="s">
        <v>272</v>
      </c>
      <c r="E50" s="7">
        <f t="shared" si="10"/>
        <v>5.25</v>
      </c>
      <c r="F50" s="7" t="e">
        <f t="shared" si="9"/>
        <v>#DIV/0!</v>
      </c>
      <c r="G50" s="7" t="e">
        <f t="shared" si="9"/>
        <v>#DIV/0!</v>
      </c>
      <c r="H50" s="7" t="e">
        <f t="shared" si="9"/>
        <v>#DIV/0!</v>
      </c>
      <c r="I50" s="7" t="e">
        <f t="shared" si="9"/>
        <v>#DIV/0!</v>
      </c>
      <c r="J50" s="7" t="e">
        <f t="shared" si="9"/>
        <v>#DIV/0!</v>
      </c>
      <c r="K50" s="7" t="e">
        <f t="shared" si="9"/>
        <v>#DIV/0!</v>
      </c>
      <c r="L50" s="7" t="e">
        <f t="shared" si="9"/>
        <v>#DIV/0!</v>
      </c>
      <c r="M50" s="7" t="e">
        <f t="shared" si="9"/>
        <v>#DIV/0!</v>
      </c>
      <c r="N50" s="7" t="e">
        <f t="shared" si="9"/>
        <v>#DIV/0!</v>
      </c>
      <c r="O50" s="7" t="e">
        <f t="shared" si="9"/>
        <v>#DIV/0!</v>
      </c>
      <c r="P50" s="7" t="e">
        <f t="shared" si="9"/>
        <v>#DIV/0!</v>
      </c>
      <c r="Q50" s="7" t="e">
        <f t="shared" si="9"/>
        <v>#DIV/0!</v>
      </c>
      <c r="R50" s="7" t="e">
        <f t="shared" si="9"/>
        <v>#DIV/0!</v>
      </c>
      <c r="S50" s="7" t="e">
        <f t="shared" si="9"/>
        <v>#DIV/0!</v>
      </c>
      <c r="T50" s="7" t="e">
        <f t="shared" si="9"/>
        <v>#DIV/0!</v>
      </c>
      <c r="U50" s="7" t="e">
        <f t="shared" si="9"/>
        <v>#DIV/0!</v>
      </c>
      <c r="V50" s="7" t="e">
        <f t="shared" si="9"/>
        <v>#DIV/0!</v>
      </c>
      <c r="W50" s="7" t="e">
        <f t="shared" si="9"/>
        <v>#DIV/0!</v>
      </c>
      <c r="X50" s="7" t="e">
        <f t="shared" si="9"/>
        <v>#DIV/0!</v>
      </c>
      <c r="Y50" s="7" t="e">
        <f t="shared" si="9"/>
        <v>#DIV/0!</v>
      </c>
      <c r="Z50" s="7" t="e">
        <f t="shared" si="9"/>
        <v>#DIV/0!</v>
      </c>
      <c r="AA50" s="7" t="e">
        <f t="shared" si="9"/>
        <v>#DIV/0!</v>
      </c>
      <c r="AB50" s="7" t="e">
        <f t="shared" si="9"/>
        <v>#DIV/0!</v>
      </c>
      <c r="AC50" s="7"/>
    </row>
    <row r="52" spans="4:29" x14ac:dyDescent="0.3">
      <c r="H52" s="81" t="e">
        <f>G48/H48</f>
        <v>#DIV/0!</v>
      </c>
      <c r="J52" s="81" t="e">
        <f>I48/J48</f>
        <v>#DIV/0!</v>
      </c>
      <c r="L52" s="81" t="e">
        <f>K48/L48</f>
        <v>#DIV/0!</v>
      </c>
    </row>
    <row r="53" spans="4:29" x14ac:dyDescent="0.3">
      <c r="H53" s="81" t="e">
        <f>G49/H49</f>
        <v>#DIV/0!</v>
      </c>
      <c r="J53" s="81" t="e">
        <f>I49/J49</f>
        <v>#DIV/0!</v>
      </c>
      <c r="L53" s="81" t="e">
        <f>K49/L49</f>
        <v>#DIV/0!</v>
      </c>
    </row>
    <row r="54" spans="4:29" x14ac:dyDescent="0.3">
      <c r="H54" s="81" t="e">
        <f>G50/H50</f>
        <v>#DIV/0!</v>
      </c>
      <c r="J54" s="81" t="e">
        <f>I50/J50</f>
        <v>#DIV/0!</v>
      </c>
      <c r="L54" s="81" t="e">
        <f>K50/L50</f>
        <v>#DIV/0!</v>
      </c>
    </row>
    <row r="56" spans="4:29" x14ac:dyDescent="0.3">
      <c r="D56" s="116" t="s">
        <v>266</v>
      </c>
      <c r="E56" s="7">
        <f>AVERAGEIF($AE$2:$AE$35,$D56,E$2:E$35)</f>
        <v>5.3</v>
      </c>
      <c r="F56" s="7" t="e">
        <f t="shared" ref="F56:AB57" si="11">AVERAGEIF($AE$2:$AE$35,$D56,F$2:F$35)</f>
        <v>#DIV/0!</v>
      </c>
      <c r="G56" s="7" t="e">
        <f t="shared" si="11"/>
        <v>#DIV/0!</v>
      </c>
      <c r="H56" s="7" t="e">
        <f t="shared" si="11"/>
        <v>#DIV/0!</v>
      </c>
      <c r="I56" s="7" t="e">
        <f t="shared" si="11"/>
        <v>#DIV/0!</v>
      </c>
      <c r="J56" s="7" t="e">
        <f t="shared" si="11"/>
        <v>#DIV/0!</v>
      </c>
      <c r="K56" s="7" t="e">
        <f t="shared" si="11"/>
        <v>#DIV/0!</v>
      </c>
      <c r="L56" s="7" t="e">
        <f t="shared" si="11"/>
        <v>#DIV/0!</v>
      </c>
      <c r="M56" s="7" t="e">
        <f t="shared" si="11"/>
        <v>#DIV/0!</v>
      </c>
      <c r="N56" s="7" t="e">
        <f t="shared" si="11"/>
        <v>#DIV/0!</v>
      </c>
      <c r="O56" s="7" t="e">
        <f t="shared" si="11"/>
        <v>#DIV/0!</v>
      </c>
      <c r="P56" s="7" t="e">
        <f t="shared" si="11"/>
        <v>#DIV/0!</v>
      </c>
      <c r="Q56" s="7" t="e">
        <f t="shared" si="11"/>
        <v>#DIV/0!</v>
      </c>
      <c r="R56" s="7" t="e">
        <f t="shared" si="11"/>
        <v>#DIV/0!</v>
      </c>
      <c r="S56" s="7" t="e">
        <f t="shared" si="11"/>
        <v>#DIV/0!</v>
      </c>
      <c r="T56" s="7" t="e">
        <f t="shared" si="11"/>
        <v>#DIV/0!</v>
      </c>
      <c r="U56" s="7" t="e">
        <f t="shared" si="11"/>
        <v>#DIV/0!</v>
      </c>
      <c r="V56" s="7" t="e">
        <f t="shared" si="11"/>
        <v>#DIV/0!</v>
      </c>
      <c r="W56" s="7" t="e">
        <f t="shared" si="11"/>
        <v>#DIV/0!</v>
      </c>
      <c r="X56" s="7" t="e">
        <f t="shared" si="11"/>
        <v>#DIV/0!</v>
      </c>
      <c r="Y56" s="7" t="e">
        <f t="shared" si="11"/>
        <v>#DIV/0!</v>
      </c>
      <c r="Z56" s="7" t="e">
        <f t="shared" si="11"/>
        <v>#DIV/0!</v>
      </c>
      <c r="AA56" s="7" t="e">
        <f t="shared" si="11"/>
        <v>#DIV/0!</v>
      </c>
      <c r="AB56" s="7" t="e">
        <f t="shared" si="11"/>
        <v>#DIV/0!</v>
      </c>
      <c r="AC56" s="7"/>
    </row>
    <row r="57" spans="4:29" x14ac:dyDescent="0.3">
      <c r="D57" s="116" t="s">
        <v>96</v>
      </c>
      <c r="E57" s="7">
        <f>AVERAGEIF($AE$2:$AE$35,$D57,E$2:E$35)</f>
        <v>10.7</v>
      </c>
      <c r="F57" s="7" t="e">
        <f t="shared" si="11"/>
        <v>#DIV/0!</v>
      </c>
      <c r="G57" s="7" t="e">
        <f t="shared" si="11"/>
        <v>#DIV/0!</v>
      </c>
      <c r="H57" s="7" t="e">
        <f t="shared" si="11"/>
        <v>#DIV/0!</v>
      </c>
      <c r="I57" s="7" t="e">
        <f t="shared" si="11"/>
        <v>#DIV/0!</v>
      </c>
      <c r="J57" s="7" t="e">
        <f t="shared" si="11"/>
        <v>#DIV/0!</v>
      </c>
      <c r="K57" s="7" t="e">
        <f t="shared" si="11"/>
        <v>#DIV/0!</v>
      </c>
      <c r="L57" s="7" t="e">
        <f t="shared" si="11"/>
        <v>#DIV/0!</v>
      </c>
      <c r="M57" s="7" t="e">
        <f t="shared" si="11"/>
        <v>#DIV/0!</v>
      </c>
      <c r="N57" s="7" t="e">
        <f t="shared" si="11"/>
        <v>#DIV/0!</v>
      </c>
      <c r="O57" s="7" t="e">
        <f t="shared" si="11"/>
        <v>#DIV/0!</v>
      </c>
      <c r="P57" s="7" t="e">
        <f t="shared" si="11"/>
        <v>#DIV/0!</v>
      </c>
      <c r="Q57" s="7" t="e">
        <f t="shared" si="11"/>
        <v>#DIV/0!</v>
      </c>
      <c r="R57" s="7" t="e">
        <f t="shared" si="11"/>
        <v>#DIV/0!</v>
      </c>
      <c r="S57" s="7" t="e">
        <f t="shared" si="11"/>
        <v>#DIV/0!</v>
      </c>
      <c r="T57" s="7" t="e">
        <f t="shared" si="11"/>
        <v>#DIV/0!</v>
      </c>
      <c r="U57" s="7" t="e">
        <f t="shared" si="11"/>
        <v>#DIV/0!</v>
      </c>
      <c r="V57" s="7" t="e">
        <f t="shared" si="11"/>
        <v>#DIV/0!</v>
      </c>
      <c r="W57" s="7" t="e">
        <f t="shared" si="11"/>
        <v>#DIV/0!</v>
      </c>
      <c r="X57" s="7" t="e">
        <f t="shared" si="11"/>
        <v>#DIV/0!</v>
      </c>
      <c r="Y57" s="7" t="e">
        <f t="shared" si="11"/>
        <v>#DIV/0!</v>
      </c>
      <c r="Z57" s="7" t="e">
        <f t="shared" si="11"/>
        <v>#DIV/0!</v>
      </c>
      <c r="AA57" s="7" t="e">
        <f t="shared" si="11"/>
        <v>#DIV/0!</v>
      </c>
      <c r="AB57" s="7" t="e">
        <f t="shared" si="11"/>
        <v>#DIV/0!</v>
      </c>
      <c r="AC57" s="7"/>
    </row>
    <row r="59" spans="4:29" x14ac:dyDescent="0.3">
      <c r="H59" s="81" t="e">
        <f>G56/H56</f>
        <v>#DIV/0!</v>
      </c>
      <c r="J59" s="81" t="e">
        <f>I56/J56</f>
        <v>#DIV/0!</v>
      </c>
      <c r="L59" s="81" t="e">
        <f>K56/L56</f>
        <v>#DIV/0!</v>
      </c>
    </row>
    <row r="60" spans="4:29" x14ac:dyDescent="0.3">
      <c r="H60" s="81" t="e">
        <f>G57/H57</f>
        <v>#DIV/0!</v>
      </c>
      <c r="J60" s="81" t="e">
        <f>I57/J57</f>
        <v>#DIV/0!</v>
      </c>
      <c r="L60" s="81" t="e">
        <f>K57/L57</f>
        <v>#DIV/0!</v>
      </c>
    </row>
  </sheetData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E7A5B9-603D-4185-AB15-5197D0ABE214}">
  <dimension ref="A1:J28"/>
  <sheetViews>
    <sheetView showGridLines="0" topLeftCell="A4" workbookViewId="0">
      <selection activeCell="F18" sqref="F18"/>
    </sheetView>
  </sheetViews>
  <sheetFormatPr defaultRowHeight="14.4" x14ac:dyDescent="0.3"/>
  <cols>
    <col min="1" max="1" width="23.77734375" bestFit="1" customWidth="1"/>
    <col min="2" max="2" width="15.6640625" style="10" bestFit="1" customWidth="1"/>
  </cols>
  <sheetData>
    <row r="1" spans="1:10" ht="18" x14ac:dyDescent="0.35">
      <c r="A1" s="110" t="s">
        <v>138</v>
      </c>
      <c r="D1">
        <f>(1-F1)/F1</f>
        <v>1.4390243902439028</v>
      </c>
      <c r="F1">
        <v>0.41</v>
      </c>
    </row>
    <row r="2" spans="1:10" x14ac:dyDescent="0.3">
      <c r="A2" s="1" t="s">
        <v>162</v>
      </c>
      <c r="B2" s="2" t="s">
        <v>163</v>
      </c>
    </row>
    <row r="3" spans="1:10" x14ac:dyDescent="0.3">
      <c r="A3" t="s">
        <v>164</v>
      </c>
      <c r="B3" s="10">
        <v>1</v>
      </c>
    </row>
    <row r="4" spans="1:10" x14ac:dyDescent="0.3">
      <c r="A4" t="s">
        <v>165</v>
      </c>
      <c r="B4" s="10">
        <v>1.35</v>
      </c>
    </row>
    <row r="5" spans="1:10" x14ac:dyDescent="0.3">
      <c r="A5" t="s">
        <v>166</v>
      </c>
      <c r="B5" s="10">
        <v>1.8</v>
      </c>
    </row>
    <row r="6" spans="1:10" x14ac:dyDescent="0.3">
      <c r="A6" t="s">
        <v>167</v>
      </c>
      <c r="B6" s="10">
        <v>0.75</v>
      </c>
      <c r="E6">
        <f>B11/(-B10+B11)</f>
        <v>0.40999999999999992</v>
      </c>
    </row>
    <row r="7" spans="1:10" x14ac:dyDescent="0.3">
      <c r="A7" t="s">
        <v>17</v>
      </c>
      <c r="B7" s="10">
        <v>-1.855</v>
      </c>
    </row>
    <row r="8" spans="1:10" x14ac:dyDescent="0.3">
      <c r="A8" t="s">
        <v>168</v>
      </c>
      <c r="B8" s="10">
        <v>-1.75</v>
      </c>
    </row>
    <row r="9" spans="1:10" x14ac:dyDescent="0.3">
      <c r="A9" t="s">
        <v>169</v>
      </c>
      <c r="B9" s="10">
        <v>-0.75</v>
      </c>
      <c r="E9">
        <f>1.75/4.75</f>
        <v>0.36842105263157893</v>
      </c>
    </row>
    <row r="10" spans="1:10" x14ac:dyDescent="0.3">
      <c r="A10" t="s">
        <v>43</v>
      </c>
      <c r="B10" s="10">
        <v>0.5</v>
      </c>
      <c r="E10">
        <f>1.75/3.75</f>
        <v>0.46666666666666667</v>
      </c>
    </row>
    <row r="11" spans="1:10" ht="15" thickBot="1" x14ac:dyDescent="0.35">
      <c r="A11" t="s">
        <v>170</v>
      </c>
      <c r="B11" s="111">
        <f>-B10/D1</f>
        <v>-0.34745762711864397</v>
      </c>
    </row>
    <row r="12" spans="1:10" ht="15" thickTop="1" x14ac:dyDescent="0.3">
      <c r="B12" s="2" t="s">
        <v>180</v>
      </c>
    </row>
    <row r="14" spans="1:10" ht="18" x14ac:dyDescent="0.35">
      <c r="A14" s="110" t="s">
        <v>100</v>
      </c>
    </row>
    <row r="15" spans="1:10" x14ac:dyDescent="0.3">
      <c r="A15" s="1" t="s">
        <v>162</v>
      </c>
      <c r="B15" s="2" t="s">
        <v>163</v>
      </c>
      <c r="J15">
        <f>1.75/1.6875</f>
        <v>1.037037037037037</v>
      </c>
    </row>
    <row r="16" spans="1:10" x14ac:dyDescent="0.3">
      <c r="A16" t="s">
        <v>171</v>
      </c>
      <c r="B16" s="10">
        <v>-1</v>
      </c>
    </row>
    <row r="17" spans="1:5" x14ac:dyDescent="0.3">
      <c r="A17" t="s">
        <v>172</v>
      </c>
      <c r="B17" s="10">
        <v>1</v>
      </c>
    </row>
    <row r="18" spans="1:5" x14ac:dyDescent="0.3">
      <c r="A18" t="s">
        <v>173</v>
      </c>
      <c r="B18" s="10">
        <v>0.75</v>
      </c>
    </row>
    <row r="19" spans="1:5" x14ac:dyDescent="0.3">
      <c r="A19" t="s">
        <v>174</v>
      </c>
      <c r="B19" s="10">
        <v>0.5</v>
      </c>
    </row>
    <row r="20" spans="1:5" x14ac:dyDescent="0.3">
      <c r="A20" t="s">
        <v>175</v>
      </c>
      <c r="B20" s="10">
        <v>1.1499999999999999</v>
      </c>
    </row>
    <row r="21" spans="1:5" x14ac:dyDescent="0.3">
      <c r="A21" t="s">
        <v>186</v>
      </c>
      <c r="B21" s="10">
        <v>0.95</v>
      </c>
    </row>
    <row r="22" spans="1:5" x14ac:dyDescent="0.3">
      <c r="A22" t="s">
        <v>176</v>
      </c>
      <c r="B22" s="10">
        <v>0.375</v>
      </c>
      <c r="E22">
        <f>B27/(-B26+B27)</f>
        <v>0.44632132132132118</v>
      </c>
    </row>
    <row r="23" spans="1:5" x14ac:dyDescent="0.3">
      <c r="A23" t="s">
        <v>177</v>
      </c>
      <c r="B23" s="10">
        <v>-1.8</v>
      </c>
    </row>
    <row r="24" spans="1:5" x14ac:dyDescent="0.3">
      <c r="A24" t="s">
        <v>178</v>
      </c>
      <c r="B24" s="10">
        <v>-0.75</v>
      </c>
    </row>
    <row r="25" spans="1:5" x14ac:dyDescent="0.3">
      <c r="A25" t="s">
        <v>168</v>
      </c>
      <c r="B25" s="10">
        <f>1.75</f>
        <v>1.75</v>
      </c>
    </row>
    <row r="26" spans="1:5" x14ac:dyDescent="0.3">
      <c r="A26" t="s">
        <v>43</v>
      </c>
      <c r="B26" s="10">
        <v>-0.8</v>
      </c>
    </row>
    <row r="27" spans="1:5" ht="15" thickBot="1" x14ac:dyDescent="0.35">
      <c r="A27" t="s">
        <v>179</v>
      </c>
      <c r="B27" s="111">
        <f>-B26/D1*1.16</f>
        <v>0.64488135593220319</v>
      </c>
      <c r="C27">
        <v>0.62855172413793092</v>
      </c>
    </row>
    <row r="28" spans="1:5" ht="15" thickTop="1" x14ac:dyDescent="0.3">
      <c r="B28" s="2" t="s">
        <v>181</v>
      </c>
    </row>
  </sheetData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3B0313-0AA0-4F6C-BFCF-FD4BB31C75B4}">
  <dimension ref="A1:D34"/>
  <sheetViews>
    <sheetView showGridLines="0" zoomScale="90" zoomScaleNormal="90" workbookViewId="0">
      <selection activeCell="D12" sqref="D12"/>
    </sheetView>
  </sheetViews>
  <sheetFormatPr defaultRowHeight="14.4" x14ac:dyDescent="0.3"/>
  <cols>
    <col min="3" max="3" width="20.21875" bestFit="1" customWidth="1"/>
    <col min="4" max="4" width="90.5546875" bestFit="1" customWidth="1"/>
  </cols>
  <sheetData>
    <row r="1" spans="1:4" s="1" customFormat="1" x14ac:dyDescent="0.3">
      <c r="A1" s="1" t="s">
        <v>76</v>
      </c>
      <c r="C1" s="1" t="s">
        <v>83</v>
      </c>
      <c r="D1" s="1" t="s">
        <v>84</v>
      </c>
    </row>
    <row r="2" spans="1:4" x14ac:dyDescent="0.3">
      <c r="A2" s="13" t="s">
        <v>13</v>
      </c>
      <c r="C2" t="s">
        <v>24</v>
      </c>
      <c r="D2" t="s">
        <v>85</v>
      </c>
    </row>
    <row r="3" spans="1:4" x14ac:dyDescent="0.3">
      <c r="A3" s="13" t="s">
        <v>9</v>
      </c>
      <c r="C3" t="s">
        <v>5</v>
      </c>
      <c r="D3" t="s">
        <v>86</v>
      </c>
    </row>
    <row r="4" spans="1:4" x14ac:dyDescent="0.3">
      <c r="A4" s="13" t="s">
        <v>8</v>
      </c>
      <c r="C4" t="s">
        <v>33</v>
      </c>
      <c r="D4" t="s">
        <v>87</v>
      </c>
    </row>
    <row r="5" spans="1:4" x14ac:dyDescent="0.3">
      <c r="A5" s="13" t="s">
        <v>70</v>
      </c>
      <c r="C5" t="s">
        <v>34</v>
      </c>
      <c r="D5" t="s">
        <v>88</v>
      </c>
    </row>
    <row r="6" spans="1:4" x14ac:dyDescent="0.3">
      <c r="A6" s="13" t="s">
        <v>10</v>
      </c>
      <c r="C6" t="s">
        <v>89</v>
      </c>
      <c r="D6" t="s">
        <v>90</v>
      </c>
    </row>
    <row r="7" spans="1:4" x14ac:dyDescent="0.3">
      <c r="A7" s="13" t="s">
        <v>11</v>
      </c>
      <c r="C7" t="s">
        <v>91</v>
      </c>
      <c r="D7" t="s">
        <v>92</v>
      </c>
    </row>
    <row r="8" spans="1:4" x14ac:dyDescent="0.3">
      <c r="A8" s="13" t="s">
        <v>71</v>
      </c>
      <c r="C8" t="s">
        <v>35</v>
      </c>
      <c r="D8" t="s">
        <v>93</v>
      </c>
    </row>
    <row r="9" spans="1:4" x14ac:dyDescent="0.3">
      <c r="A9" s="13" t="s">
        <v>72</v>
      </c>
      <c r="C9" t="s">
        <v>46</v>
      </c>
      <c r="D9" t="s">
        <v>94</v>
      </c>
    </row>
    <row r="10" spans="1:4" x14ac:dyDescent="0.3">
      <c r="A10" s="13" t="s">
        <v>14</v>
      </c>
      <c r="C10" s="19" t="s">
        <v>108</v>
      </c>
      <c r="D10" t="s">
        <v>109</v>
      </c>
    </row>
    <row r="11" spans="1:4" x14ac:dyDescent="0.3">
      <c r="A11" s="13" t="s">
        <v>73</v>
      </c>
      <c r="C11" t="s">
        <v>120</v>
      </c>
      <c r="D11" t="s">
        <v>124</v>
      </c>
    </row>
    <row r="13" spans="1:4" x14ac:dyDescent="0.3">
      <c r="A13" s="1" t="s">
        <v>77</v>
      </c>
    </row>
    <row r="14" spans="1:4" x14ac:dyDescent="0.3">
      <c r="A14" t="s">
        <v>18</v>
      </c>
      <c r="C14" s="1" t="s">
        <v>104</v>
      </c>
    </row>
    <row r="15" spans="1:4" x14ac:dyDescent="0.3">
      <c r="A15" t="s">
        <v>19</v>
      </c>
      <c r="C15" t="s">
        <v>105</v>
      </c>
    </row>
    <row r="16" spans="1:4" x14ac:dyDescent="0.3">
      <c r="A16" t="s">
        <v>20</v>
      </c>
    </row>
    <row r="17" spans="1:1" x14ac:dyDescent="0.3">
      <c r="A17" t="s">
        <v>16</v>
      </c>
    </row>
    <row r="18" spans="1:1" x14ac:dyDescent="0.3">
      <c r="A18" t="s">
        <v>15</v>
      </c>
    </row>
    <row r="19" spans="1:1" x14ac:dyDescent="0.3">
      <c r="A19" t="s">
        <v>21</v>
      </c>
    </row>
    <row r="20" spans="1:1" x14ac:dyDescent="0.3">
      <c r="A20" t="s">
        <v>17</v>
      </c>
    </row>
    <row r="22" spans="1:1" x14ac:dyDescent="0.3">
      <c r="A22" s="1" t="s">
        <v>78</v>
      </c>
    </row>
    <row r="23" spans="1:1" x14ac:dyDescent="0.3">
      <c r="A23" t="s">
        <v>103</v>
      </c>
    </row>
    <row r="24" spans="1:1" x14ac:dyDescent="0.3">
      <c r="A24" t="s">
        <v>99</v>
      </c>
    </row>
    <row r="26" spans="1:1" x14ac:dyDescent="0.3">
      <c r="A26" s="1" t="s">
        <v>95</v>
      </c>
    </row>
    <row r="27" spans="1:1" x14ac:dyDescent="0.3">
      <c r="A27" t="s">
        <v>98</v>
      </c>
    </row>
    <row r="28" spans="1:1" x14ac:dyDescent="0.3">
      <c r="A28" t="s">
        <v>96</v>
      </c>
    </row>
    <row r="29" spans="1:1" x14ac:dyDescent="0.3">
      <c r="A29" t="s">
        <v>97</v>
      </c>
    </row>
    <row r="31" spans="1:1" x14ac:dyDescent="0.3">
      <c r="A31" s="1" t="s">
        <v>101</v>
      </c>
    </row>
    <row r="32" spans="1:1" x14ac:dyDescent="0.3">
      <c r="A32" t="s">
        <v>80</v>
      </c>
    </row>
    <row r="33" spans="1:1" x14ac:dyDescent="0.3">
      <c r="A33" t="s">
        <v>81</v>
      </c>
    </row>
    <row r="34" spans="1:1" x14ac:dyDescent="0.3">
      <c r="A34" t="s">
        <v>102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25</vt:i4>
      </vt:variant>
      <vt:variant>
        <vt:lpstr>Named Ranges</vt:lpstr>
      </vt:variant>
      <vt:variant>
        <vt:i4>1</vt:i4>
      </vt:variant>
    </vt:vector>
  </HeadingPairs>
  <TitlesOfParts>
    <vt:vector size="26" baseType="lpstr">
      <vt:lpstr>Export Advanced</vt:lpstr>
      <vt:lpstr>Player Stats</vt:lpstr>
      <vt:lpstr>Player Splits</vt:lpstr>
      <vt:lpstr>Reference</vt:lpstr>
      <vt:lpstr>Offense Log</vt:lpstr>
      <vt:lpstr>Summary Statistics</vt:lpstr>
      <vt:lpstr>Defense Log</vt:lpstr>
      <vt:lpstr>Defense Summary Statistics</vt:lpstr>
      <vt:lpstr>Two Man</vt:lpstr>
      <vt:lpstr>Three Man</vt:lpstr>
      <vt:lpstr>Five Man</vt:lpstr>
      <vt:lpstr>Roman Game Log</vt:lpstr>
      <vt:lpstr>DJ Game Log</vt:lpstr>
      <vt:lpstr>Tucker Game Log</vt:lpstr>
      <vt:lpstr>Sardaar Game Log</vt:lpstr>
      <vt:lpstr>Brodie Game Log</vt:lpstr>
      <vt:lpstr>Sturtz Game Log</vt:lpstr>
      <vt:lpstr>Conor Game Log</vt:lpstr>
      <vt:lpstr>Nate Game Log</vt:lpstr>
      <vt:lpstr>Okay Game Log</vt:lpstr>
      <vt:lpstr>Eric Game Log</vt:lpstr>
      <vt:lpstr>Bryce Game Log</vt:lpstr>
      <vt:lpstr>Issa Game Log</vt:lpstr>
      <vt:lpstr>Impact Formula</vt:lpstr>
      <vt:lpstr>Glossary</vt:lpstr>
      <vt:lpstr>Roman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Danny Henderson</dc:creator>
  <cp:lastModifiedBy>Danny Henderson</cp:lastModifiedBy>
  <cp:lastPrinted>2023-03-22T05:01:16Z</cp:lastPrinted>
  <dcterms:created xsi:type="dcterms:W3CDTF">2022-09-16T15:17:09Z</dcterms:created>
  <dcterms:modified xsi:type="dcterms:W3CDTF">2023-05-26T04:11:43Z</dcterms:modified>
</cp:coreProperties>
</file>